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und\OneDrive\바탕 화면\퍼포먼스\"/>
    </mc:Choice>
  </mc:AlternateContent>
  <xr:revisionPtr revIDLastSave="0" documentId="13_ncr:1_{F062F927-0D1D-427F-9695-1B92E52BEE1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KR 트랙킹" sheetId="1" r:id="rId1"/>
    <sheet name="전체 월별" sheetId="2" r:id="rId2"/>
    <sheet name="전체 주별" sheetId="3" r:id="rId3"/>
    <sheet name="전체 일별" sheetId="4" r:id="rId4"/>
    <sheet name="커버링B2C요약" sheetId="5" r:id="rId5"/>
    <sheet name="메타(AOS) (구매)" sheetId="6" r:id="rId6"/>
    <sheet name="메타(AOS) (web2app)" sheetId="7" r:id="rId7"/>
    <sheet name="메타(AOS) (회원가입)" sheetId="8" r:id="rId8"/>
    <sheet name="메타(AOS) (리타겟)" sheetId="9" r:id="rId9"/>
    <sheet name="메타(IOS) (구매)" sheetId="10" r:id="rId10"/>
    <sheet name="메타(IOS) (web2app)" sheetId="11" r:id="rId11"/>
    <sheet name="메타(IOS) (회원가입)" sheetId="12" r:id="rId12"/>
    <sheet name="메타(IOS) (리타겟)" sheetId="13" r:id="rId13"/>
    <sheet name="ASA" sheetId="14" r:id="rId14"/>
    <sheet name="트위터" sheetId="15" state="hidden" r:id="rId15"/>
    <sheet name="구글애즈" sheetId="16" r:id="rId16"/>
    <sheet name="토스애즈 (ios)" sheetId="17" state="hidden" r:id="rId17"/>
    <sheet name="틱톡" sheetId="18" r:id="rId18"/>
    <sheet name="메타 RAW" sheetId="19" r:id="rId19"/>
    <sheet name="메타 RAW (MMP)" sheetId="20" r:id="rId20"/>
    <sheet name="ASA RAW" sheetId="21" r:id="rId21"/>
    <sheet name="ASA RAW (MMP)" sheetId="22" r:id="rId22"/>
    <sheet name="ASA 환율" sheetId="23" r:id="rId23"/>
    <sheet name="트위터 RAW" sheetId="24" state="hidden" r:id="rId24"/>
    <sheet name="구글애즈 RAW" sheetId="25" r:id="rId25"/>
    <sheet name="구글애즈 RAW (MMP)" sheetId="26" r:id="rId26"/>
    <sheet name="토스애즈 RAW" sheetId="27" state="hidden" r:id="rId27"/>
    <sheet name="틱톡 RAW" sheetId="28" r:id="rId28"/>
    <sheet name="틱톡 RAW (MMP)" sheetId="29" r:id="rId29"/>
  </sheets>
  <definedNames>
    <definedName name="_xlnm._FilterDatabase" localSheetId="13" hidden="1">ASA!$B$48:$W$78</definedName>
    <definedName name="_xlnm._FilterDatabase" localSheetId="20" hidden="1">'ASA RAW'!$A$2:$J$2</definedName>
    <definedName name="_xlnm._FilterDatabase" localSheetId="21" hidden="1">'ASA RAW (MMP)'!$A$1:$H$1</definedName>
    <definedName name="_xlnm._FilterDatabase" localSheetId="15" hidden="1">구글애즈!$A$79:$AC$79</definedName>
    <definedName name="_xlnm._FilterDatabase" localSheetId="6" hidden="1">'메타(AOS) (web2app)'!$A$357:$AB$357</definedName>
    <definedName name="_xlnm._FilterDatabase" localSheetId="5" hidden="1">'메타(AOS) (구매)'!$A$227:$AB$227</definedName>
    <definedName name="_xlnm._FilterDatabase" localSheetId="8" hidden="1">'메타(AOS) (리타겟)'!$B$141:$AD$141</definedName>
    <definedName name="_xlnm._FilterDatabase" localSheetId="7" hidden="1">'메타(AOS) (회원가입)'!$A$125:$AD$125</definedName>
    <definedName name="_xlnm._FilterDatabase" localSheetId="10" hidden="1">'메타(IOS) (web2app)'!$B$278:$AA$278</definedName>
    <definedName name="_xlnm._FilterDatabase" localSheetId="9" hidden="1">'메타(IOS) (구매)'!$A$242:$AD$242</definedName>
    <definedName name="_xlnm._FilterDatabase" localSheetId="12" hidden="1">'메타(IOS) (리타겟)'!$B$114:$AD$114</definedName>
    <definedName name="_xlnm._FilterDatabase" localSheetId="11" hidden="1">'메타(IOS) (회원가입)'!$A$165:$AD$165</definedName>
    <definedName name="_xlnm._FilterDatabase" localSheetId="17" hidden="1">틱톡!$A$331:$AB$331</definedName>
    <definedName name="분류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9" i="11" l="1"/>
  <c r="D279" i="11"/>
  <c r="E279" i="11"/>
  <c r="F279" i="11"/>
  <c r="G279" i="11"/>
  <c r="H279" i="11"/>
  <c r="I279" i="11"/>
  <c r="S279" i="11"/>
  <c r="T279" i="11"/>
  <c r="U279" i="11"/>
  <c r="Y279" i="11"/>
  <c r="Y281" i="11"/>
  <c r="U281" i="11"/>
  <c r="T281" i="11"/>
  <c r="S281" i="11"/>
  <c r="I281" i="11"/>
  <c r="H281" i="11"/>
  <c r="G281" i="11"/>
  <c r="F281" i="11"/>
  <c r="E281" i="11"/>
  <c r="D281" i="11"/>
  <c r="B281" i="11"/>
  <c r="Y282" i="11"/>
  <c r="U282" i="11"/>
  <c r="T282" i="11"/>
  <c r="S282" i="11"/>
  <c r="I282" i="11"/>
  <c r="H282" i="11"/>
  <c r="G282" i="11"/>
  <c r="F282" i="11"/>
  <c r="E282" i="11"/>
  <c r="D282" i="11"/>
  <c r="B282" i="11"/>
  <c r="Y280" i="11"/>
  <c r="Y278" i="11" s="1"/>
  <c r="U280" i="11"/>
  <c r="T280" i="11"/>
  <c r="S280" i="11"/>
  <c r="I280" i="11"/>
  <c r="H280" i="11"/>
  <c r="G280" i="11"/>
  <c r="F280" i="11"/>
  <c r="E280" i="11"/>
  <c r="D280" i="11"/>
  <c r="W280" i="11" s="1"/>
  <c r="B280" i="11"/>
  <c r="Y274" i="11"/>
  <c r="U274" i="11"/>
  <c r="T274" i="11"/>
  <c r="S274" i="11"/>
  <c r="I274" i="11"/>
  <c r="H274" i="11"/>
  <c r="G274" i="11"/>
  <c r="F274" i="11"/>
  <c r="E274" i="11"/>
  <c r="D274" i="11"/>
  <c r="B274" i="11"/>
  <c r="Y272" i="11"/>
  <c r="U272" i="11"/>
  <c r="T272" i="11"/>
  <c r="S272" i="11"/>
  <c r="I272" i="11"/>
  <c r="H272" i="11"/>
  <c r="G272" i="11"/>
  <c r="F272" i="11"/>
  <c r="E272" i="11"/>
  <c r="D272" i="11"/>
  <c r="B272" i="11"/>
  <c r="Y273" i="11"/>
  <c r="Y271" i="11" s="1"/>
  <c r="U273" i="11"/>
  <c r="T273" i="11"/>
  <c r="S273" i="11"/>
  <c r="I273" i="11"/>
  <c r="H273" i="11"/>
  <c r="G273" i="11"/>
  <c r="F273" i="11"/>
  <c r="E273" i="11"/>
  <c r="D273" i="11"/>
  <c r="B273" i="11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U338" i="18" s="1"/>
  <c r="A8" i="29"/>
  <c r="A7" i="29"/>
  <c r="A6" i="29"/>
  <c r="A5" i="29"/>
  <c r="A4" i="29"/>
  <c r="A3" i="29"/>
  <c r="C1" i="29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D1" i="28"/>
  <c r="C1" i="27"/>
  <c r="C1" i="26"/>
  <c r="C1" i="25"/>
  <c r="Z23" i="24"/>
  <c r="Z22" i="24"/>
  <c r="Z21" i="24"/>
  <c r="Z20" i="24"/>
  <c r="Z19" i="24"/>
  <c r="Z18" i="24"/>
  <c r="Z17" i="24"/>
  <c r="Z16" i="24"/>
  <c r="Z15" i="24"/>
  <c r="Z14" i="24"/>
  <c r="Z13" i="24"/>
  <c r="C1" i="24"/>
  <c r="A629" i="23"/>
  <c r="B629" i="23" s="1"/>
  <c r="A628" i="23"/>
  <c r="B628" i="23" s="1"/>
  <c r="A627" i="23"/>
  <c r="B627" i="23" s="1"/>
  <c r="A626" i="23"/>
  <c r="B626" i="23" s="1"/>
  <c r="B625" i="23"/>
  <c r="A625" i="23"/>
  <c r="A624" i="23"/>
  <c r="B624" i="23" s="1"/>
  <c r="A623" i="23"/>
  <c r="B623" i="23" s="1"/>
  <c r="A622" i="23"/>
  <c r="B622" i="23" s="1"/>
  <c r="A621" i="23"/>
  <c r="B621" i="23" s="1"/>
  <c r="A620" i="23"/>
  <c r="B620" i="23" s="1"/>
  <c r="A619" i="23"/>
  <c r="B619" i="23" s="1"/>
  <c r="A618" i="23"/>
  <c r="B618" i="23" s="1"/>
  <c r="A617" i="23"/>
  <c r="B617" i="23" s="1"/>
  <c r="A616" i="23"/>
  <c r="B616" i="23" s="1"/>
  <c r="A615" i="23"/>
  <c r="B615" i="23" s="1"/>
  <c r="A614" i="23"/>
  <c r="B614" i="23" s="1"/>
  <c r="A613" i="23"/>
  <c r="B613" i="23" s="1"/>
  <c r="A612" i="23"/>
  <c r="B612" i="23" s="1"/>
  <c r="A611" i="23"/>
  <c r="B611" i="23" s="1"/>
  <c r="A610" i="23"/>
  <c r="B610" i="23" s="1"/>
  <c r="A609" i="23"/>
  <c r="B609" i="23" s="1"/>
  <c r="A608" i="23"/>
  <c r="B608" i="23" s="1"/>
  <c r="A607" i="23"/>
  <c r="B607" i="23" s="1"/>
  <c r="A606" i="23"/>
  <c r="B606" i="23" s="1"/>
  <c r="A605" i="23"/>
  <c r="B605" i="23" s="1"/>
  <c r="A604" i="23"/>
  <c r="B604" i="23" s="1"/>
  <c r="A603" i="23"/>
  <c r="B603" i="23" s="1"/>
  <c r="A602" i="23"/>
  <c r="B602" i="23" s="1"/>
  <c r="A601" i="23"/>
  <c r="B601" i="23" s="1"/>
  <c r="A600" i="23"/>
  <c r="B600" i="23" s="1"/>
  <c r="A599" i="23"/>
  <c r="B599" i="23" s="1"/>
  <c r="A598" i="23"/>
  <c r="B598" i="23" s="1"/>
  <c r="A597" i="23"/>
  <c r="B597" i="23" s="1"/>
  <c r="A596" i="23"/>
  <c r="B596" i="23" s="1"/>
  <c r="A595" i="23"/>
  <c r="B595" i="23" s="1"/>
  <c r="A594" i="23"/>
  <c r="B594" i="23" s="1"/>
  <c r="A593" i="23"/>
  <c r="B593" i="23" s="1"/>
  <c r="A592" i="23"/>
  <c r="B592" i="23" s="1"/>
  <c r="A591" i="23"/>
  <c r="B591" i="23" s="1"/>
  <c r="A590" i="23"/>
  <c r="B590" i="23" s="1"/>
  <c r="B589" i="23"/>
  <c r="A589" i="23"/>
  <c r="A588" i="23"/>
  <c r="B588" i="23" s="1"/>
  <c r="A587" i="23"/>
  <c r="B587" i="23" s="1"/>
  <c r="A586" i="23"/>
  <c r="B586" i="23" s="1"/>
  <c r="A585" i="23"/>
  <c r="B585" i="23" s="1"/>
  <c r="A584" i="23"/>
  <c r="B584" i="23" s="1"/>
  <c r="A583" i="23"/>
  <c r="B583" i="23" s="1"/>
  <c r="A582" i="23"/>
  <c r="B582" i="23" s="1"/>
  <c r="A581" i="23"/>
  <c r="B581" i="23" s="1"/>
  <c r="A580" i="23"/>
  <c r="B580" i="23" s="1"/>
  <c r="A579" i="23"/>
  <c r="B579" i="23" s="1"/>
  <c r="A578" i="23"/>
  <c r="B578" i="23" s="1"/>
  <c r="A577" i="23"/>
  <c r="B577" i="23" s="1"/>
  <c r="A576" i="23"/>
  <c r="B576" i="23" s="1"/>
  <c r="A575" i="23"/>
  <c r="B575" i="23" s="1"/>
  <c r="A574" i="23"/>
  <c r="B574" i="23" s="1"/>
  <c r="A573" i="23"/>
  <c r="B573" i="23" s="1"/>
  <c r="A572" i="23"/>
  <c r="B572" i="23" s="1"/>
  <c r="A571" i="23"/>
  <c r="B571" i="23" s="1"/>
  <c r="A570" i="23"/>
  <c r="B570" i="23" s="1"/>
  <c r="A569" i="23"/>
  <c r="B569" i="23" s="1"/>
  <c r="A568" i="23"/>
  <c r="B568" i="23" s="1"/>
  <c r="A567" i="23"/>
  <c r="B567" i="23" s="1"/>
  <c r="A566" i="23"/>
  <c r="B566" i="23" s="1"/>
  <c r="A565" i="23"/>
  <c r="B565" i="23" s="1"/>
  <c r="A564" i="23"/>
  <c r="B564" i="23" s="1"/>
  <c r="A563" i="23"/>
  <c r="B563" i="23" s="1"/>
  <c r="A562" i="23"/>
  <c r="B562" i="23" s="1"/>
  <c r="A561" i="23"/>
  <c r="B561" i="23" s="1"/>
  <c r="A560" i="23"/>
  <c r="B560" i="23" s="1"/>
  <c r="B559" i="23"/>
  <c r="A559" i="23"/>
  <c r="A558" i="23"/>
  <c r="B558" i="23" s="1"/>
  <c r="A557" i="23"/>
  <c r="B557" i="23" s="1"/>
  <c r="A556" i="23"/>
  <c r="B556" i="23" s="1"/>
  <c r="A555" i="23"/>
  <c r="B555" i="23" s="1"/>
  <c r="A554" i="23"/>
  <c r="B554" i="23" s="1"/>
  <c r="A553" i="23"/>
  <c r="B553" i="23" s="1"/>
  <c r="A552" i="23"/>
  <c r="B552" i="23" s="1"/>
  <c r="A551" i="23"/>
  <c r="B551" i="23" s="1"/>
  <c r="A550" i="23"/>
  <c r="B550" i="23" s="1"/>
  <c r="A549" i="23"/>
  <c r="B549" i="23" s="1"/>
  <c r="A548" i="23"/>
  <c r="B548" i="23" s="1"/>
  <c r="A547" i="23"/>
  <c r="B547" i="23" s="1"/>
  <c r="A546" i="23"/>
  <c r="B546" i="23" s="1"/>
  <c r="A545" i="23"/>
  <c r="B545" i="23" s="1"/>
  <c r="A544" i="23"/>
  <c r="B544" i="23" s="1"/>
  <c r="A543" i="23"/>
  <c r="B543" i="23" s="1"/>
  <c r="A542" i="23"/>
  <c r="B542" i="23" s="1"/>
  <c r="A541" i="23"/>
  <c r="B541" i="23" s="1"/>
  <c r="A540" i="23"/>
  <c r="B540" i="23" s="1"/>
  <c r="A539" i="23"/>
  <c r="B539" i="23" s="1"/>
  <c r="A538" i="23"/>
  <c r="B538" i="23" s="1"/>
  <c r="A537" i="23"/>
  <c r="B537" i="23" s="1"/>
  <c r="A536" i="23"/>
  <c r="B536" i="23" s="1"/>
  <c r="A535" i="23"/>
  <c r="B535" i="23" s="1"/>
  <c r="A534" i="23"/>
  <c r="B534" i="23" s="1"/>
  <c r="A533" i="23"/>
  <c r="B533" i="23" s="1"/>
  <c r="A532" i="23"/>
  <c r="B532" i="23" s="1"/>
  <c r="A531" i="23"/>
  <c r="B531" i="23" s="1"/>
  <c r="A530" i="23"/>
  <c r="B530" i="23" s="1"/>
  <c r="B529" i="23"/>
  <c r="A529" i="23"/>
  <c r="A528" i="23"/>
  <c r="B528" i="23" s="1"/>
  <c r="A527" i="23"/>
  <c r="B527" i="23" s="1"/>
  <c r="A526" i="23"/>
  <c r="B526" i="23" s="1"/>
  <c r="A525" i="23"/>
  <c r="B525" i="23" s="1"/>
  <c r="A524" i="23"/>
  <c r="B524" i="23" s="1"/>
  <c r="B523" i="23"/>
  <c r="A523" i="23"/>
  <c r="A522" i="23"/>
  <c r="B522" i="23" s="1"/>
  <c r="A521" i="23"/>
  <c r="B521" i="23" s="1"/>
  <c r="A520" i="23"/>
  <c r="B520" i="23" s="1"/>
  <c r="A519" i="23"/>
  <c r="B519" i="23" s="1"/>
  <c r="A518" i="23"/>
  <c r="B518" i="23" s="1"/>
  <c r="B517" i="23"/>
  <c r="A517" i="23"/>
  <c r="A516" i="23"/>
  <c r="B516" i="23" s="1"/>
  <c r="A515" i="23"/>
  <c r="B515" i="23" s="1"/>
  <c r="A514" i="23"/>
  <c r="B514" i="23" s="1"/>
  <c r="A513" i="23"/>
  <c r="B513" i="23" s="1"/>
  <c r="A512" i="23"/>
  <c r="B512" i="23" s="1"/>
  <c r="B511" i="23"/>
  <c r="A511" i="23"/>
  <c r="A510" i="23"/>
  <c r="B510" i="23" s="1"/>
  <c r="A509" i="23"/>
  <c r="B509" i="23" s="1"/>
  <c r="A508" i="23"/>
  <c r="B508" i="23" s="1"/>
  <c r="A507" i="23"/>
  <c r="B507" i="23" s="1"/>
  <c r="A506" i="23"/>
  <c r="B506" i="23" s="1"/>
  <c r="B505" i="23"/>
  <c r="A505" i="23"/>
  <c r="A504" i="23"/>
  <c r="B504" i="23" s="1"/>
  <c r="A503" i="23"/>
  <c r="B503" i="23" s="1"/>
  <c r="A502" i="23"/>
  <c r="B502" i="23" s="1"/>
  <c r="A501" i="23"/>
  <c r="B501" i="23" s="1"/>
  <c r="A500" i="23"/>
  <c r="B500" i="23" s="1"/>
  <c r="B499" i="23"/>
  <c r="A499" i="23"/>
  <c r="A498" i="23"/>
  <c r="B498" i="23" s="1"/>
  <c r="A497" i="23"/>
  <c r="B497" i="23" s="1"/>
  <c r="A496" i="23"/>
  <c r="B496" i="23" s="1"/>
  <c r="A495" i="23"/>
  <c r="B495" i="23" s="1"/>
  <c r="A494" i="23"/>
  <c r="B494" i="23" s="1"/>
  <c r="B493" i="23"/>
  <c r="A493" i="23"/>
  <c r="A492" i="23"/>
  <c r="B492" i="23" s="1"/>
  <c r="A491" i="23"/>
  <c r="B491" i="23" s="1"/>
  <c r="A490" i="23"/>
  <c r="B490" i="23" s="1"/>
  <c r="A489" i="23"/>
  <c r="B489" i="23" s="1"/>
  <c r="A488" i="23"/>
  <c r="B488" i="23" s="1"/>
  <c r="B487" i="23"/>
  <c r="A487" i="23"/>
  <c r="A486" i="23"/>
  <c r="B486" i="23" s="1"/>
  <c r="A485" i="23"/>
  <c r="B485" i="23" s="1"/>
  <c r="A484" i="23"/>
  <c r="B484" i="23" s="1"/>
  <c r="A483" i="23"/>
  <c r="B483" i="23" s="1"/>
  <c r="A482" i="23"/>
  <c r="B482" i="23" s="1"/>
  <c r="B481" i="23"/>
  <c r="A481" i="23"/>
  <c r="A480" i="23"/>
  <c r="B480" i="23" s="1"/>
  <c r="A479" i="23"/>
  <c r="B479" i="23" s="1"/>
  <c r="A478" i="23"/>
  <c r="B478" i="23" s="1"/>
  <c r="A477" i="23"/>
  <c r="B477" i="23" s="1"/>
  <c r="A476" i="23"/>
  <c r="B476" i="23" s="1"/>
  <c r="B475" i="23"/>
  <c r="A475" i="23"/>
  <c r="A474" i="23"/>
  <c r="B474" i="23" s="1"/>
  <c r="A473" i="23"/>
  <c r="B473" i="23" s="1"/>
  <c r="A472" i="23"/>
  <c r="B472" i="23" s="1"/>
  <c r="A471" i="23"/>
  <c r="B471" i="23" s="1"/>
  <c r="A470" i="23"/>
  <c r="B470" i="23" s="1"/>
  <c r="B469" i="23"/>
  <c r="A469" i="23"/>
  <c r="A468" i="23"/>
  <c r="B468" i="23" s="1"/>
  <c r="A467" i="23"/>
  <c r="B467" i="23" s="1"/>
  <c r="A466" i="23"/>
  <c r="B466" i="23" s="1"/>
  <c r="A465" i="23"/>
  <c r="B465" i="23" s="1"/>
  <c r="A464" i="23"/>
  <c r="B464" i="23" s="1"/>
  <c r="B463" i="23"/>
  <c r="A463" i="23"/>
  <c r="A462" i="23"/>
  <c r="B462" i="23" s="1"/>
  <c r="A461" i="23"/>
  <c r="B461" i="23" s="1"/>
  <c r="A460" i="23"/>
  <c r="B460" i="23" s="1"/>
  <c r="A459" i="23"/>
  <c r="B459" i="23" s="1"/>
  <c r="A458" i="23"/>
  <c r="B458" i="23" s="1"/>
  <c r="B457" i="23"/>
  <c r="A457" i="23"/>
  <c r="A456" i="23"/>
  <c r="B456" i="23" s="1"/>
  <c r="A455" i="23"/>
  <c r="B455" i="23" s="1"/>
  <c r="A454" i="23"/>
  <c r="B454" i="23" s="1"/>
  <c r="A453" i="23"/>
  <c r="B453" i="23" s="1"/>
  <c r="A452" i="23"/>
  <c r="B452" i="23" s="1"/>
  <c r="B451" i="23"/>
  <c r="A451" i="23"/>
  <c r="A450" i="23"/>
  <c r="B450" i="23" s="1"/>
  <c r="A449" i="23"/>
  <c r="B449" i="23" s="1"/>
  <c r="A448" i="23"/>
  <c r="B448" i="23" s="1"/>
  <c r="A447" i="23"/>
  <c r="B447" i="23" s="1"/>
  <c r="A446" i="23"/>
  <c r="B446" i="23" s="1"/>
  <c r="B445" i="23"/>
  <c r="A445" i="23"/>
  <c r="A444" i="23"/>
  <c r="B444" i="23" s="1"/>
  <c r="A443" i="23"/>
  <c r="B443" i="23" s="1"/>
  <c r="A442" i="23"/>
  <c r="B442" i="23" s="1"/>
  <c r="A441" i="23"/>
  <c r="B441" i="23" s="1"/>
  <c r="A440" i="23"/>
  <c r="B440" i="23" s="1"/>
  <c r="B439" i="23"/>
  <c r="A439" i="23"/>
  <c r="A438" i="23"/>
  <c r="B438" i="23" s="1"/>
  <c r="A437" i="23"/>
  <c r="B437" i="23" s="1"/>
  <c r="A436" i="23"/>
  <c r="B436" i="23" s="1"/>
  <c r="A435" i="23"/>
  <c r="B435" i="23" s="1"/>
  <c r="A434" i="23"/>
  <c r="B434" i="23" s="1"/>
  <c r="B433" i="23"/>
  <c r="A433" i="23"/>
  <c r="A432" i="23"/>
  <c r="B432" i="23" s="1"/>
  <c r="A431" i="23"/>
  <c r="B431" i="23" s="1"/>
  <c r="A430" i="23"/>
  <c r="B430" i="23" s="1"/>
  <c r="A429" i="23"/>
  <c r="B429" i="23" s="1"/>
  <c r="A428" i="23"/>
  <c r="B428" i="23" s="1"/>
  <c r="B427" i="23"/>
  <c r="A427" i="23"/>
  <c r="A426" i="23"/>
  <c r="B426" i="23" s="1"/>
  <c r="A425" i="23"/>
  <c r="B425" i="23" s="1"/>
  <c r="A424" i="23"/>
  <c r="B424" i="23" s="1"/>
  <c r="A423" i="23"/>
  <c r="B423" i="23" s="1"/>
  <c r="A422" i="23"/>
  <c r="B422" i="23" s="1"/>
  <c r="B421" i="23"/>
  <c r="A421" i="23"/>
  <c r="A420" i="23"/>
  <c r="B420" i="23" s="1"/>
  <c r="A419" i="23"/>
  <c r="B419" i="23" s="1"/>
  <c r="A418" i="23"/>
  <c r="B418" i="23" s="1"/>
  <c r="A417" i="23"/>
  <c r="B417" i="23" s="1"/>
  <c r="A416" i="23"/>
  <c r="B416" i="23" s="1"/>
  <c r="B415" i="23"/>
  <c r="A415" i="23"/>
  <c r="A414" i="23"/>
  <c r="B414" i="23" s="1"/>
  <c r="A413" i="23"/>
  <c r="B413" i="23" s="1"/>
  <c r="A412" i="23"/>
  <c r="B412" i="23" s="1"/>
  <c r="A411" i="23"/>
  <c r="B411" i="23" s="1"/>
  <c r="A410" i="23"/>
  <c r="B410" i="23" s="1"/>
  <c r="B409" i="23"/>
  <c r="A409" i="23"/>
  <c r="A408" i="23"/>
  <c r="B408" i="23" s="1"/>
  <c r="A407" i="23"/>
  <c r="B407" i="23" s="1"/>
  <c r="A406" i="23"/>
  <c r="B406" i="23" s="1"/>
  <c r="A405" i="23"/>
  <c r="B405" i="23" s="1"/>
  <c r="A404" i="23"/>
  <c r="B404" i="23" s="1"/>
  <c r="B403" i="23"/>
  <c r="A403" i="23"/>
  <c r="A402" i="23"/>
  <c r="B402" i="23" s="1"/>
  <c r="A401" i="23"/>
  <c r="B401" i="23" s="1"/>
  <c r="A400" i="23"/>
  <c r="B400" i="23" s="1"/>
  <c r="A399" i="23"/>
  <c r="B399" i="23" s="1"/>
  <c r="A398" i="23"/>
  <c r="B398" i="23" s="1"/>
  <c r="B397" i="23"/>
  <c r="A397" i="23"/>
  <c r="A396" i="23"/>
  <c r="B396" i="23" s="1"/>
  <c r="A395" i="23"/>
  <c r="B395" i="23" s="1"/>
  <c r="A394" i="23"/>
  <c r="B394" i="23" s="1"/>
  <c r="A393" i="23"/>
  <c r="B393" i="23" s="1"/>
  <c r="A392" i="23"/>
  <c r="B392" i="23" s="1"/>
  <c r="B391" i="23"/>
  <c r="A391" i="23"/>
  <c r="A390" i="23"/>
  <c r="B390" i="23" s="1"/>
  <c r="A389" i="23"/>
  <c r="B389" i="23" s="1"/>
  <c r="A388" i="23"/>
  <c r="B388" i="23" s="1"/>
  <c r="A387" i="23"/>
  <c r="B387" i="23" s="1"/>
  <c r="A386" i="23"/>
  <c r="B386" i="23" s="1"/>
  <c r="B385" i="23"/>
  <c r="A385" i="23"/>
  <c r="A384" i="23"/>
  <c r="B384" i="23" s="1"/>
  <c r="A383" i="23"/>
  <c r="B383" i="23" s="1"/>
  <c r="A382" i="23"/>
  <c r="B382" i="23" s="1"/>
  <c r="A381" i="23"/>
  <c r="B381" i="23" s="1"/>
  <c r="A380" i="23"/>
  <c r="B380" i="23" s="1"/>
  <c r="B379" i="23"/>
  <c r="A379" i="23"/>
  <c r="A378" i="23"/>
  <c r="B378" i="23" s="1"/>
  <c r="A377" i="23"/>
  <c r="B377" i="23" s="1"/>
  <c r="A376" i="23"/>
  <c r="B376" i="23" s="1"/>
  <c r="A375" i="23"/>
  <c r="B375" i="23" s="1"/>
  <c r="A374" i="23"/>
  <c r="B374" i="23" s="1"/>
  <c r="B373" i="23"/>
  <c r="A373" i="23"/>
  <c r="A372" i="23"/>
  <c r="B372" i="23" s="1"/>
  <c r="A371" i="23"/>
  <c r="B371" i="23" s="1"/>
  <c r="A370" i="23"/>
  <c r="B370" i="23" s="1"/>
  <c r="A369" i="23"/>
  <c r="B369" i="23" s="1"/>
  <c r="A368" i="23"/>
  <c r="B368" i="23" s="1"/>
  <c r="A367" i="23"/>
  <c r="B367" i="23" s="1"/>
  <c r="A366" i="23"/>
  <c r="B366" i="23" s="1"/>
  <c r="A365" i="23"/>
  <c r="B365" i="23" s="1"/>
  <c r="A364" i="23"/>
  <c r="B364" i="23" s="1"/>
  <c r="A363" i="23"/>
  <c r="B363" i="23" s="1"/>
  <c r="A362" i="23"/>
  <c r="B362" i="23" s="1"/>
  <c r="B361" i="23"/>
  <c r="A361" i="23"/>
  <c r="A360" i="23"/>
  <c r="B360" i="23" s="1"/>
  <c r="A359" i="23"/>
  <c r="B359" i="23" s="1"/>
  <c r="A358" i="23"/>
  <c r="B358" i="23" s="1"/>
  <c r="A357" i="23"/>
  <c r="B357" i="23" s="1"/>
  <c r="A356" i="23"/>
  <c r="B356" i="23" s="1"/>
  <c r="B355" i="23"/>
  <c r="A355" i="23"/>
  <c r="A354" i="23"/>
  <c r="B354" i="23" s="1"/>
  <c r="A353" i="23"/>
  <c r="B353" i="23" s="1"/>
  <c r="A352" i="23"/>
  <c r="B352" i="23" s="1"/>
  <c r="A351" i="23"/>
  <c r="B351" i="23" s="1"/>
  <c r="A350" i="23"/>
  <c r="B350" i="23" s="1"/>
  <c r="B349" i="23"/>
  <c r="A349" i="23"/>
  <c r="A348" i="23"/>
  <c r="B348" i="23" s="1"/>
  <c r="A347" i="23"/>
  <c r="B347" i="23" s="1"/>
  <c r="A346" i="23"/>
  <c r="B346" i="23" s="1"/>
  <c r="A345" i="23"/>
  <c r="B345" i="23" s="1"/>
  <c r="A344" i="23"/>
  <c r="B344" i="23" s="1"/>
  <c r="A343" i="23"/>
  <c r="B343" i="23" s="1"/>
  <c r="A342" i="23"/>
  <c r="B342" i="23" s="1"/>
  <c r="A341" i="23"/>
  <c r="B341" i="23" s="1"/>
  <c r="A340" i="23"/>
  <c r="B340" i="23" s="1"/>
  <c r="A339" i="23"/>
  <c r="B339" i="23" s="1"/>
  <c r="A338" i="23"/>
  <c r="B338" i="23" s="1"/>
  <c r="B337" i="23"/>
  <c r="A337" i="23"/>
  <c r="A336" i="23"/>
  <c r="B336" i="23" s="1"/>
  <c r="A335" i="23"/>
  <c r="B335" i="23" s="1"/>
  <c r="A334" i="23"/>
  <c r="B334" i="23" s="1"/>
  <c r="A333" i="23"/>
  <c r="B333" i="23" s="1"/>
  <c r="A332" i="23"/>
  <c r="B332" i="23" s="1"/>
  <c r="A331" i="23"/>
  <c r="B331" i="23" s="1"/>
  <c r="A330" i="23"/>
  <c r="B330" i="23" s="1"/>
  <c r="A329" i="23"/>
  <c r="B329" i="23" s="1"/>
  <c r="A328" i="23"/>
  <c r="B328" i="23" s="1"/>
  <c r="A327" i="23"/>
  <c r="B327" i="23" s="1"/>
  <c r="A326" i="23"/>
  <c r="B326" i="23" s="1"/>
  <c r="A325" i="23"/>
  <c r="B325" i="23" s="1"/>
  <c r="A324" i="23"/>
  <c r="B324" i="23" s="1"/>
  <c r="A323" i="23"/>
  <c r="B323" i="23" s="1"/>
  <c r="A322" i="23"/>
  <c r="B322" i="23" s="1"/>
  <c r="A321" i="23"/>
  <c r="B321" i="23" s="1"/>
  <c r="A320" i="23"/>
  <c r="B320" i="23" s="1"/>
  <c r="B319" i="23"/>
  <c r="A319" i="23"/>
  <c r="A318" i="23"/>
  <c r="B318" i="23" s="1"/>
  <c r="A317" i="23"/>
  <c r="B317" i="23" s="1"/>
  <c r="A316" i="23"/>
  <c r="B316" i="23" s="1"/>
  <c r="A315" i="23"/>
  <c r="B315" i="23" s="1"/>
  <c r="A314" i="23"/>
  <c r="B314" i="23" s="1"/>
  <c r="A313" i="23"/>
  <c r="B313" i="23" s="1"/>
  <c r="A312" i="23"/>
  <c r="B312" i="23" s="1"/>
  <c r="A311" i="23"/>
  <c r="B311" i="23" s="1"/>
  <c r="A310" i="23"/>
  <c r="B310" i="23" s="1"/>
  <c r="A309" i="23"/>
  <c r="B309" i="23" s="1"/>
  <c r="A308" i="23"/>
  <c r="B308" i="23" s="1"/>
  <c r="A307" i="23"/>
  <c r="B307" i="23" s="1"/>
  <c r="A306" i="23"/>
  <c r="B306" i="23" s="1"/>
  <c r="A305" i="23"/>
  <c r="B305" i="23" s="1"/>
  <c r="A304" i="23"/>
  <c r="B304" i="23" s="1"/>
  <c r="A303" i="23"/>
  <c r="B303" i="23" s="1"/>
  <c r="A302" i="23"/>
  <c r="B302" i="23" s="1"/>
  <c r="A301" i="23"/>
  <c r="B301" i="23" s="1"/>
  <c r="A300" i="23"/>
  <c r="B300" i="23" s="1"/>
  <c r="A299" i="23"/>
  <c r="B299" i="23" s="1"/>
  <c r="A298" i="23"/>
  <c r="B298" i="23" s="1"/>
  <c r="A297" i="23"/>
  <c r="B297" i="23" s="1"/>
  <c r="A296" i="23"/>
  <c r="B296" i="23" s="1"/>
  <c r="A295" i="23"/>
  <c r="B295" i="23" s="1"/>
  <c r="A294" i="23"/>
  <c r="B294" i="23" s="1"/>
  <c r="A293" i="23"/>
  <c r="B293" i="23" s="1"/>
  <c r="A292" i="23"/>
  <c r="B292" i="23" s="1"/>
  <c r="A291" i="23"/>
  <c r="B291" i="23" s="1"/>
  <c r="A290" i="23"/>
  <c r="B290" i="23" s="1"/>
  <c r="A289" i="23"/>
  <c r="B289" i="23" s="1"/>
  <c r="A288" i="23"/>
  <c r="B288" i="23" s="1"/>
  <c r="A287" i="23"/>
  <c r="B287" i="23" s="1"/>
  <c r="A286" i="23"/>
  <c r="B286" i="23" s="1"/>
  <c r="A285" i="23"/>
  <c r="B285" i="23" s="1"/>
  <c r="A284" i="23"/>
  <c r="B284" i="23" s="1"/>
  <c r="B283" i="23"/>
  <c r="A283" i="23"/>
  <c r="A282" i="23"/>
  <c r="B282" i="23" s="1"/>
  <c r="A281" i="23"/>
  <c r="B281" i="23" s="1"/>
  <c r="A280" i="23"/>
  <c r="B280" i="23" s="1"/>
  <c r="A279" i="23"/>
  <c r="B279" i="23" s="1"/>
  <c r="A278" i="23"/>
  <c r="B278" i="23" s="1"/>
  <c r="B277" i="23"/>
  <c r="A277" i="23"/>
  <c r="A276" i="23"/>
  <c r="B276" i="23" s="1"/>
  <c r="A275" i="23"/>
  <c r="B275" i="23" s="1"/>
  <c r="A274" i="23"/>
  <c r="B274" i="23" s="1"/>
  <c r="A273" i="23"/>
  <c r="B273" i="23" s="1"/>
  <c r="A272" i="23"/>
  <c r="B272" i="23" s="1"/>
  <c r="A271" i="23"/>
  <c r="B271" i="23" s="1"/>
  <c r="A270" i="23"/>
  <c r="B270" i="23" s="1"/>
  <c r="A269" i="23"/>
  <c r="B269" i="23" s="1"/>
  <c r="A268" i="23"/>
  <c r="B268" i="23" s="1"/>
  <c r="A267" i="23"/>
  <c r="B267" i="23" s="1"/>
  <c r="A266" i="23"/>
  <c r="B266" i="23" s="1"/>
  <c r="B265" i="23"/>
  <c r="A265" i="23"/>
  <c r="A264" i="23"/>
  <c r="B264" i="23" s="1"/>
  <c r="A263" i="23"/>
  <c r="B263" i="23" s="1"/>
  <c r="A262" i="23"/>
  <c r="B262" i="23" s="1"/>
  <c r="A261" i="23"/>
  <c r="B261" i="23" s="1"/>
  <c r="A260" i="23"/>
  <c r="B260" i="23" s="1"/>
  <c r="B259" i="23"/>
  <c r="A259" i="23"/>
  <c r="A258" i="23"/>
  <c r="B258" i="23" s="1"/>
  <c r="A257" i="23"/>
  <c r="B257" i="23" s="1"/>
  <c r="A256" i="23"/>
  <c r="B256" i="23" s="1"/>
  <c r="A255" i="23"/>
  <c r="B255" i="23" s="1"/>
  <c r="A254" i="23"/>
  <c r="B254" i="23" s="1"/>
  <c r="A253" i="23"/>
  <c r="B253" i="23" s="1"/>
  <c r="A252" i="23"/>
  <c r="B252" i="23" s="1"/>
  <c r="A251" i="23"/>
  <c r="B251" i="23" s="1"/>
  <c r="A250" i="23"/>
  <c r="B250" i="23" s="1"/>
  <c r="A249" i="23"/>
  <c r="B249" i="23" s="1"/>
  <c r="A248" i="23"/>
  <c r="B248" i="23" s="1"/>
  <c r="B247" i="23"/>
  <c r="A247" i="23"/>
  <c r="A246" i="23"/>
  <c r="B246" i="23" s="1"/>
  <c r="A245" i="23"/>
  <c r="B245" i="23" s="1"/>
  <c r="A244" i="23"/>
  <c r="B244" i="23" s="1"/>
  <c r="A243" i="23"/>
  <c r="B243" i="23" s="1"/>
  <c r="A242" i="23"/>
  <c r="B242" i="23" s="1"/>
  <c r="A241" i="23"/>
  <c r="B241" i="23" s="1"/>
  <c r="A240" i="23"/>
  <c r="B240" i="23" s="1"/>
  <c r="A239" i="23"/>
  <c r="B239" i="23" s="1"/>
  <c r="A238" i="23"/>
  <c r="B238" i="23" s="1"/>
  <c r="A237" i="23"/>
  <c r="B237" i="23" s="1"/>
  <c r="B236" i="23"/>
  <c r="A236" i="23"/>
  <c r="B235" i="23"/>
  <c r="A235" i="23"/>
  <c r="A234" i="23"/>
  <c r="B234" i="23" s="1"/>
  <c r="A233" i="23"/>
  <c r="B233" i="23" s="1"/>
  <c r="A232" i="23"/>
  <c r="B232" i="23" s="1"/>
  <c r="A231" i="23"/>
  <c r="B231" i="23" s="1"/>
  <c r="B230" i="23"/>
  <c r="A230" i="23"/>
  <c r="A229" i="23"/>
  <c r="B229" i="23" s="1"/>
  <c r="A228" i="23"/>
  <c r="B228" i="23" s="1"/>
  <c r="A227" i="23"/>
  <c r="B227" i="23" s="1"/>
  <c r="A226" i="23"/>
  <c r="B226" i="23" s="1"/>
  <c r="A225" i="23"/>
  <c r="B225" i="23" s="1"/>
  <c r="A224" i="23"/>
  <c r="B224" i="23" s="1"/>
  <c r="A223" i="23"/>
  <c r="B223" i="23" s="1"/>
  <c r="A222" i="23"/>
  <c r="B222" i="23" s="1"/>
  <c r="A221" i="23"/>
  <c r="B221" i="23" s="1"/>
  <c r="A220" i="23"/>
  <c r="B220" i="23" s="1"/>
  <c r="A219" i="23"/>
  <c r="B219" i="23" s="1"/>
  <c r="B218" i="23"/>
  <c r="A218" i="23"/>
  <c r="B217" i="23"/>
  <c r="A217" i="23"/>
  <c r="A216" i="23"/>
  <c r="B216" i="23" s="1"/>
  <c r="A215" i="23"/>
  <c r="B215" i="23" s="1"/>
  <c r="A214" i="23"/>
  <c r="B214" i="23" s="1"/>
  <c r="A213" i="23"/>
  <c r="B213" i="23" s="1"/>
  <c r="B212" i="23"/>
  <c r="A212" i="23"/>
  <c r="B211" i="23"/>
  <c r="A211" i="23"/>
  <c r="A210" i="23"/>
  <c r="B210" i="23" s="1"/>
  <c r="A209" i="23"/>
  <c r="B209" i="23" s="1"/>
  <c r="A208" i="23"/>
  <c r="B208" i="23" s="1"/>
  <c r="A207" i="23"/>
  <c r="B207" i="23" s="1"/>
  <c r="A206" i="23"/>
  <c r="B206" i="23" s="1"/>
  <c r="A205" i="23"/>
  <c r="B205" i="23" s="1"/>
  <c r="A204" i="23"/>
  <c r="B204" i="23" s="1"/>
  <c r="A203" i="23"/>
  <c r="B203" i="23" s="1"/>
  <c r="A202" i="23"/>
  <c r="B202" i="23" s="1"/>
  <c r="A201" i="23"/>
  <c r="B201" i="23" s="1"/>
  <c r="B200" i="23"/>
  <c r="A200" i="23"/>
  <c r="B199" i="23"/>
  <c r="A199" i="23"/>
  <c r="A198" i="23"/>
  <c r="B198" i="23" s="1"/>
  <c r="A197" i="23"/>
  <c r="B197" i="23" s="1"/>
  <c r="A196" i="23"/>
  <c r="B196" i="23" s="1"/>
  <c r="A195" i="23"/>
  <c r="B195" i="23" s="1"/>
  <c r="A194" i="23"/>
  <c r="B194" i="23" s="1"/>
  <c r="B193" i="23"/>
  <c r="A193" i="23"/>
  <c r="A192" i="23"/>
  <c r="B192" i="23" s="1"/>
  <c r="A191" i="23"/>
  <c r="B191" i="23" s="1"/>
  <c r="A190" i="23"/>
  <c r="B190" i="23" s="1"/>
  <c r="A189" i="23"/>
  <c r="B189" i="23" s="1"/>
  <c r="A188" i="23"/>
  <c r="B188" i="23" s="1"/>
  <c r="A187" i="23"/>
  <c r="B187" i="23" s="1"/>
  <c r="A186" i="23"/>
  <c r="B186" i="23" s="1"/>
  <c r="A185" i="23"/>
  <c r="B185" i="23" s="1"/>
  <c r="A184" i="23"/>
  <c r="B184" i="23" s="1"/>
  <c r="A183" i="23"/>
  <c r="B183" i="23" s="1"/>
  <c r="B182" i="23"/>
  <c r="A182" i="23"/>
  <c r="B181" i="23"/>
  <c r="A181" i="23"/>
  <c r="A180" i="23"/>
  <c r="B180" i="23" s="1"/>
  <c r="A179" i="23"/>
  <c r="B179" i="23" s="1"/>
  <c r="A178" i="23"/>
  <c r="B178" i="23" s="1"/>
  <c r="A177" i="23"/>
  <c r="B177" i="23" s="1"/>
  <c r="B176" i="23"/>
  <c r="A176" i="23"/>
  <c r="A175" i="23"/>
  <c r="B175" i="23" s="1"/>
  <c r="A174" i="23"/>
  <c r="B174" i="23" s="1"/>
  <c r="A173" i="23"/>
  <c r="B173" i="23" s="1"/>
  <c r="A172" i="23"/>
  <c r="B172" i="23" s="1"/>
  <c r="A171" i="23"/>
  <c r="B171" i="23" s="1"/>
  <c r="A170" i="23"/>
  <c r="B170" i="23" s="1"/>
  <c r="A169" i="23"/>
  <c r="B169" i="23" s="1"/>
  <c r="A168" i="23"/>
  <c r="B168" i="23" s="1"/>
  <c r="A167" i="23"/>
  <c r="B167" i="23" s="1"/>
  <c r="A166" i="23"/>
  <c r="B166" i="23" s="1"/>
  <c r="A165" i="23"/>
  <c r="B165" i="23" s="1"/>
  <c r="B164" i="23"/>
  <c r="A164" i="23"/>
  <c r="B163" i="23"/>
  <c r="A163" i="23"/>
  <c r="A162" i="23"/>
  <c r="B162" i="23" s="1"/>
  <c r="A161" i="23"/>
  <c r="B161" i="23" s="1"/>
  <c r="A160" i="23"/>
  <c r="B160" i="23" s="1"/>
  <c r="A159" i="23"/>
  <c r="B159" i="23" s="1"/>
  <c r="A158" i="23"/>
  <c r="B158" i="23" s="1"/>
  <c r="B157" i="23"/>
  <c r="A157" i="23"/>
  <c r="A156" i="23"/>
  <c r="B156" i="23" s="1"/>
  <c r="A155" i="23"/>
  <c r="B155" i="23" s="1"/>
  <c r="A154" i="23"/>
  <c r="B154" i="23" s="1"/>
  <c r="A153" i="23"/>
  <c r="B153" i="23" s="1"/>
  <c r="A152" i="23"/>
  <c r="B152" i="23" s="1"/>
  <c r="A151" i="23"/>
  <c r="B151" i="23" s="1"/>
  <c r="A150" i="23"/>
  <c r="B150" i="23" s="1"/>
  <c r="A149" i="23"/>
  <c r="B149" i="23" s="1"/>
  <c r="A148" i="23"/>
  <c r="B148" i="23" s="1"/>
  <c r="A147" i="23"/>
  <c r="B147" i="23" s="1"/>
  <c r="B146" i="23"/>
  <c r="A146" i="23"/>
  <c r="B145" i="23"/>
  <c r="A145" i="23"/>
  <c r="A144" i="23"/>
  <c r="B144" i="23" s="1"/>
  <c r="A143" i="23"/>
  <c r="B143" i="23" s="1"/>
  <c r="A142" i="23"/>
  <c r="A141" i="23"/>
  <c r="A140" i="23"/>
  <c r="A139" i="23"/>
  <c r="A138" i="23"/>
  <c r="A137" i="23"/>
  <c r="A136" i="23"/>
  <c r="A68" i="23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66" i="23"/>
  <c r="A67" i="23" s="1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O101" i="14" s="1"/>
  <c r="A4" i="22"/>
  <c r="A3" i="22"/>
  <c r="A2" i="22"/>
  <c r="A30" i="21"/>
  <c r="A19" i="21"/>
  <c r="A20" i="21"/>
  <c r="A40" i="21"/>
  <c r="A39" i="21"/>
  <c r="A38" i="21"/>
  <c r="A37" i="21"/>
  <c r="A29" i="21"/>
  <c r="A21" i="21"/>
  <c r="A36" i="21"/>
  <c r="A35" i="21"/>
  <c r="A27" i="21"/>
  <c r="A28" i="21"/>
  <c r="A34" i="21"/>
  <c r="A25" i="21"/>
  <c r="A26" i="21"/>
  <c r="A16" i="21"/>
  <c r="A24" i="21"/>
  <c r="A12" i="21"/>
  <c r="A33" i="21"/>
  <c r="A22" i="21"/>
  <c r="A15" i="21"/>
  <c r="A32" i="21"/>
  <c r="A18" i="21"/>
  <c r="A13" i="21"/>
  <c r="A31" i="21"/>
  <c r="A14" i="21"/>
  <c r="A9" i="21"/>
  <c r="A17" i="21"/>
  <c r="A8" i="21"/>
  <c r="A10" i="21"/>
  <c r="A6" i="21"/>
  <c r="A5" i="21"/>
  <c r="A23" i="21"/>
  <c r="A11" i="21"/>
  <c r="A3" i="21"/>
  <c r="A7" i="21"/>
  <c r="A4" i="21"/>
  <c r="C1" i="21"/>
  <c r="C1" i="20"/>
  <c r="C1" i="19"/>
  <c r="Q345" i="18"/>
  <c r="I345" i="18"/>
  <c r="H345" i="18"/>
  <c r="N345" i="18" s="1"/>
  <c r="G345" i="18"/>
  <c r="M345" i="18" s="1"/>
  <c r="F345" i="18"/>
  <c r="E345" i="18"/>
  <c r="D345" i="18"/>
  <c r="J345" i="18" s="1"/>
  <c r="T344" i="18"/>
  <c r="S344" i="18"/>
  <c r="H344" i="18"/>
  <c r="N344" i="18" s="1"/>
  <c r="G344" i="18"/>
  <c r="M344" i="18" s="1"/>
  <c r="F344" i="18"/>
  <c r="E344" i="18"/>
  <c r="D344" i="18"/>
  <c r="B344" i="18"/>
  <c r="U343" i="18"/>
  <c r="I343" i="18"/>
  <c r="O343" i="18" s="1"/>
  <c r="F343" i="18"/>
  <c r="L343" i="18" s="1"/>
  <c r="E343" i="18"/>
  <c r="D343" i="18"/>
  <c r="R343" i="18" s="1"/>
  <c r="B343" i="18"/>
  <c r="G342" i="18"/>
  <c r="D342" i="18"/>
  <c r="B342" i="18"/>
  <c r="U341" i="18"/>
  <c r="T341" i="18"/>
  <c r="S341" i="18"/>
  <c r="I341" i="18"/>
  <c r="H341" i="18"/>
  <c r="E341" i="18"/>
  <c r="U339" i="18"/>
  <c r="T339" i="18"/>
  <c r="S339" i="18"/>
  <c r="O339" i="18"/>
  <c r="I339" i="18"/>
  <c r="H339" i="18"/>
  <c r="G339" i="18"/>
  <c r="F339" i="18"/>
  <c r="B339" i="18"/>
  <c r="T338" i="18"/>
  <c r="V338" i="18" s="1"/>
  <c r="I338" i="18"/>
  <c r="H338" i="18"/>
  <c r="G338" i="18"/>
  <c r="M338" i="18" s="1"/>
  <c r="F338" i="18"/>
  <c r="E338" i="18"/>
  <c r="D338" i="18"/>
  <c r="H335" i="18"/>
  <c r="G335" i="18"/>
  <c r="F335" i="18"/>
  <c r="L335" i="18" s="1"/>
  <c r="E335" i="18"/>
  <c r="D335" i="18"/>
  <c r="K335" i="18" s="1"/>
  <c r="B335" i="18"/>
  <c r="I334" i="18"/>
  <c r="R334" i="18" s="1"/>
  <c r="F334" i="18"/>
  <c r="L334" i="18" s="1"/>
  <c r="E334" i="18"/>
  <c r="D334" i="18"/>
  <c r="B334" i="18"/>
  <c r="S333" i="18"/>
  <c r="P333" i="18"/>
  <c r="G333" i="18"/>
  <c r="D333" i="18"/>
  <c r="B333" i="18"/>
  <c r="T340" i="18"/>
  <c r="I340" i="18"/>
  <c r="H340" i="18"/>
  <c r="E340" i="18"/>
  <c r="B340" i="18"/>
  <c r="I336" i="18"/>
  <c r="H336" i="18"/>
  <c r="G336" i="18"/>
  <c r="F336" i="18"/>
  <c r="M336" i="18" s="1"/>
  <c r="B336" i="18"/>
  <c r="S337" i="18"/>
  <c r="I337" i="18"/>
  <c r="H337" i="18"/>
  <c r="N337" i="18" s="1"/>
  <c r="G337" i="18"/>
  <c r="M337" i="18" s="1"/>
  <c r="F337" i="18"/>
  <c r="E337" i="18"/>
  <c r="D337" i="18"/>
  <c r="K337" i="18" s="1"/>
  <c r="T332" i="18"/>
  <c r="I332" i="18"/>
  <c r="O332" i="18" s="1"/>
  <c r="H332" i="18"/>
  <c r="G332" i="18"/>
  <c r="M332" i="18" s="1"/>
  <c r="F332" i="18"/>
  <c r="E332" i="18"/>
  <c r="D332" i="18"/>
  <c r="B332" i="18"/>
  <c r="S328" i="18"/>
  <c r="G328" i="18"/>
  <c r="E328" i="18"/>
  <c r="D328" i="18"/>
  <c r="B328" i="18"/>
  <c r="K327" i="18"/>
  <c r="I327" i="18"/>
  <c r="O327" i="18" s="1"/>
  <c r="H327" i="18"/>
  <c r="N327" i="18" s="1"/>
  <c r="F327" i="18"/>
  <c r="D327" i="18"/>
  <c r="R327" i="18" s="1"/>
  <c r="B327" i="18"/>
  <c r="U326" i="18"/>
  <c r="T326" i="18"/>
  <c r="I326" i="18"/>
  <c r="H326" i="18"/>
  <c r="G326" i="18"/>
  <c r="E326" i="18"/>
  <c r="B326" i="18"/>
  <c r="P325" i="18"/>
  <c r="N325" i="18"/>
  <c r="M325" i="18"/>
  <c r="K325" i="18"/>
  <c r="I325" i="18"/>
  <c r="H325" i="18"/>
  <c r="G325" i="18"/>
  <c r="F325" i="18"/>
  <c r="D325" i="18"/>
  <c r="R325" i="18" s="1"/>
  <c r="T324" i="18"/>
  <c r="I324" i="18"/>
  <c r="O324" i="18" s="1"/>
  <c r="H324" i="18"/>
  <c r="N324" i="18" s="1"/>
  <c r="G324" i="18"/>
  <c r="M324" i="18" s="1"/>
  <c r="F324" i="18"/>
  <c r="L324" i="18" s="1"/>
  <c r="E324" i="18"/>
  <c r="B324" i="18"/>
  <c r="Q323" i="18"/>
  <c r="N323" i="18"/>
  <c r="L323" i="18"/>
  <c r="I323" i="18"/>
  <c r="H323" i="18"/>
  <c r="G323" i="18"/>
  <c r="M323" i="18" s="1"/>
  <c r="F323" i="18"/>
  <c r="E323" i="18"/>
  <c r="D323" i="18"/>
  <c r="P323" i="18" s="1"/>
  <c r="K322" i="18"/>
  <c r="J322" i="18"/>
  <c r="I322" i="18"/>
  <c r="O322" i="18" s="1"/>
  <c r="H322" i="18"/>
  <c r="N322" i="18" s="1"/>
  <c r="G322" i="18"/>
  <c r="P322" i="18" s="1"/>
  <c r="F322" i="18"/>
  <c r="E322" i="18"/>
  <c r="D322" i="18"/>
  <c r="R322" i="18" s="1"/>
  <c r="B322" i="18"/>
  <c r="T321" i="18"/>
  <c r="S321" i="18"/>
  <c r="Q321" i="18"/>
  <c r="I321" i="18"/>
  <c r="O321" i="18" s="1"/>
  <c r="H321" i="18"/>
  <c r="G321" i="18"/>
  <c r="F321" i="18"/>
  <c r="N321" i="18" s="1"/>
  <c r="E321" i="18"/>
  <c r="D321" i="18"/>
  <c r="P321" i="18" s="1"/>
  <c r="B321" i="18"/>
  <c r="O320" i="18"/>
  <c r="N320" i="18"/>
  <c r="M320" i="18"/>
  <c r="K320" i="18"/>
  <c r="I320" i="18"/>
  <c r="H320" i="18"/>
  <c r="G320" i="18"/>
  <c r="P320" i="18" s="1"/>
  <c r="F320" i="18"/>
  <c r="E320" i="18"/>
  <c r="D320" i="18"/>
  <c r="Q320" i="18" s="1"/>
  <c r="B320" i="18"/>
  <c r="S319" i="18"/>
  <c r="H319" i="18"/>
  <c r="N319" i="18" s="1"/>
  <c r="G319" i="18"/>
  <c r="M319" i="18" s="1"/>
  <c r="F319" i="18"/>
  <c r="L319" i="18" s="1"/>
  <c r="E319" i="18"/>
  <c r="D319" i="18"/>
  <c r="B319" i="18"/>
  <c r="P318" i="18"/>
  <c r="O318" i="18"/>
  <c r="M318" i="18"/>
  <c r="K318" i="18"/>
  <c r="I318" i="18"/>
  <c r="G318" i="18"/>
  <c r="F318" i="18"/>
  <c r="L318" i="18" s="1"/>
  <c r="E318" i="18"/>
  <c r="D318" i="18"/>
  <c r="B318" i="18"/>
  <c r="L317" i="18"/>
  <c r="K317" i="18"/>
  <c r="J317" i="18"/>
  <c r="H317" i="18"/>
  <c r="N317" i="18" s="1"/>
  <c r="F317" i="18"/>
  <c r="E317" i="18"/>
  <c r="D317" i="18"/>
  <c r="B317" i="18"/>
  <c r="U316" i="18"/>
  <c r="S316" i="18"/>
  <c r="I316" i="18"/>
  <c r="G316" i="18"/>
  <c r="E316" i="18"/>
  <c r="D316" i="18"/>
  <c r="R316" i="18" s="1"/>
  <c r="B316" i="18"/>
  <c r="O315" i="18"/>
  <c r="N315" i="18"/>
  <c r="K315" i="18"/>
  <c r="I315" i="18"/>
  <c r="H315" i="18"/>
  <c r="F315" i="18"/>
  <c r="D315" i="18"/>
  <c r="R315" i="18" s="1"/>
  <c r="B315" i="18"/>
  <c r="T314" i="18"/>
  <c r="I314" i="18"/>
  <c r="H314" i="18"/>
  <c r="G314" i="18"/>
  <c r="E314" i="18"/>
  <c r="B314" i="18"/>
  <c r="U310" i="18"/>
  <c r="S310" i="18"/>
  <c r="I310" i="18"/>
  <c r="O310" i="18" s="1"/>
  <c r="H310" i="18"/>
  <c r="N310" i="18" s="1"/>
  <c r="G310" i="18"/>
  <c r="M310" i="18" s="1"/>
  <c r="F310" i="18"/>
  <c r="L310" i="18" s="1"/>
  <c r="E310" i="18"/>
  <c r="D310" i="18"/>
  <c r="B310" i="18"/>
  <c r="P309" i="18"/>
  <c r="N309" i="18"/>
  <c r="M309" i="18"/>
  <c r="L309" i="18"/>
  <c r="H309" i="18"/>
  <c r="Q309" i="18" s="1"/>
  <c r="G309" i="18"/>
  <c r="F309" i="18"/>
  <c r="E309" i="18"/>
  <c r="D309" i="18"/>
  <c r="B309" i="18"/>
  <c r="T308" i="18"/>
  <c r="J308" i="18"/>
  <c r="H308" i="18"/>
  <c r="N308" i="18" s="1"/>
  <c r="F308" i="18"/>
  <c r="L308" i="18" s="1"/>
  <c r="E308" i="18"/>
  <c r="D308" i="18"/>
  <c r="Q308" i="18" s="1"/>
  <c r="B308" i="18"/>
  <c r="R307" i="18"/>
  <c r="O307" i="18"/>
  <c r="N307" i="18"/>
  <c r="K307" i="18"/>
  <c r="I307" i="18"/>
  <c r="H307" i="18"/>
  <c r="F307" i="18"/>
  <c r="D307" i="18"/>
  <c r="B307" i="18"/>
  <c r="U306" i="18"/>
  <c r="T306" i="18"/>
  <c r="S306" i="18"/>
  <c r="K306" i="18"/>
  <c r="I306" i="18"/>
  <c r="O306" i="18" s="1"/>
  <c r="H306" i="18"/>
  <c r="N306" i="18" s="1"/>
  <c r="G306" i="18"/>
  <c r="M306" i="18" s="1"/>
  <c r="F306" i="18"/>
  <c r="D306" i="18"/>
  <c r="Q306" i="18" s="1"/>
  <c r="S305" i="18"/>
  <c r="R305" i="18"/>
  <c r="N305" i="18"/>
  <c r="I305" i="18"/>
  <c r="O305" i="18" s="1"/>
  <c r="H305" i="18"/>
  <c r="G305" i="18"/>
  <c r="F305" i="18"/>
  <c r="E305" i="18"/>
  <c r="D305" i="18"/>
  <c r="Q305" i="18" s="1"/>
  <c r="U304" i="18"/>
  <c r="T304" i="18"/>
  <c r="V304" i="18" s="1"/>
  <c r="S304" i="18"/>
  <c r="Q304" i="18"/>
  <c r="I304" i="18"/>
  <c r="O304" i="18" s="1"/>
  <c r="H304" i="18"/>
  <c r="N304" i="18" s="1"/>
  <c r="G304" i="18"/>
  <c r="F304" i="18"/>
  <c r="E304" i="18"/>
  <c r="L304" i="18" s="1"/>
  <c r="D304" i="18"/>
  <c r="B304" i="18"/>
  <c r="T303" i="18"/>
  <c r="S303" i="18"/>
  <c r="N303" i="18"/>
  <c r="M303" i="18"/>
  <c r="H303" i="18"/>
  <c r="G303" i="18"/>
  <c r="F303" i="18"/>
  <c r="E303" i="18"/>
  <c r="D303" i="18"/>
  <c r="B303" i="18"/>
  <c r="V302" i="18"/>
  <c r="T302" i="18"/>
  <c r="K302" i="18"/>
  <c r="J302" i="18"/>
  <c r="H302" i="18"/>
  <c r="N302" i="18" s="1"/>
  <c r="F302" i="18"/>
  <c r="L302" i="18" s="1"/>
  <c r="E302" i="18"/>
  <c r="D302" i="18"/>
  <c r="B302" i="18"/>
  <c r="U301" i="18"/>
  <c r="T301" i="18"/>
  <c r="O301" i="18"/>
  <c r="N301" i="18"/>
  <c r="K301" i="18"/>
  <c r="I301" i="18"/>
  <c r="H301" i="18"/>
  <c r="F301" i="18"/>
  <c r="D301" i="18"/>
  <c r="R301" i="18" s="1"/>
  <c r="B301" i="18"/>
  <c r="U300" i="18"/>
  <c r="S300" i="18"/>
  <c r="N300" i="18"/>
  <c r="M300" i="18"/>
  <c r="I300" i="18"/>
  <c r="H300" i="18"/>
  <c r="G300" i="18"/>
  <c r="F300" i="18"/>
  <c r="L300" i="18" s="1"/>
  <c r="E300" i="18"/>
  <c r="D300" i="18"/>
  <c r="P300" i="18" s="1"/>
  <c r="B300" i="18"/>
  <c r="W299" i="18"/>
  <c r="U299" i="18"/>
  <c r="T299" i="18"/>
  <c r="S299" i="18"/>
  <c r="P299" i="18"/>
  <c r="L299" i="18"/>
  <c r="K299" i="18"/>
  <c r="J299" i="18"/>
  <c r="I299" i="18"/>
  <c r="O299" i="18" s="1"/>
  <c r="H299" i="18"/>
  <c r="N299" i="18" s="1"/>
  <c r="G299" i="18"/>
  <c r="F299" i="18"/>
  <c r="E299" i="18"/>
  <c r="D299" i="18"/>
  <c r="R299" i="18" s="1"/>
  <c r="B299" i="18"/>
  <c r="U298" i="18"/>
  <c r="T298" i="18"/>
  <c r="S298" i="18"/>
  <c r="I298" i="18"/>
  <c r="H298" i="18"/>
  <c r="N298" i="18" s="1"/>
  <c r="G298" i="18"/>
  <c r="F298" i="18"/>
  <c r="O298" i="18" s="1"/>
  <c r="E298" i="18"/>
  <c r="D298" i="18"/>
  <c r="Q298" i="18" s="1"/>
  <c r="B298" i="18"/>
  <c r="U297" i="18"/>
  <c r="T297" i="18"/>
  <c r="S297" i="18"/>
  <c r="P297" i="18"/>
  <c r="O297" i="18"/>
  <c r="N297" i="18"/>
  <c r="M297" i="18"/>
  <c r="L297" i="18"/>
  <c r="I297" i="18"/>
  <c r="H297" i="18"/>
  <c r="G297" i="18"/>
  <c r="F297" i="18"/>
  <c r="E297" i="18"/>
  <c r="D297" i="18"/>
  <c r="B297" i="18"/>
  <c r="W296" i="18"/>
  <c r="V296" i="18"/>
  <c r="U296" i="18"/>
  <c r="T296" i="18"/>
  <c r="S296" i="18"/>
  <c r="R296" i="18"/>
  <c r="Q296" i="18"/>
  <c r="N296" i="18"/>
  <c r="M296" i="18"/>
  <c r="L296" i="18"/>
  <c r="K296" i="18"/>
  <c r="J296" i="18"/>
  <c r="I296" i="18"/>
  <c r="H296" i="18"/>
  <c r="G296" i="18"/>
  <c r="F296" i="18"/>
  <c r="O296" i="18" s="1"/>
  <c r="E296" i="18"/>
  <c r="D296" i="18"/>
  <c r="P296" i="18" s="1"/>
  <c r="B296" i="18"/>
  <c r="W295" i="18"/>
  <c r="U295" i="18"/>
  <c r="T295" i="18"/>
  <c r="V295" i="18" s="1"/>
  <c r="S295" i="18"/>
  <c r="J295" i="18"/>
  <c r="I295" i="18"/>
  <c r="O295" i="18" s="1"/>
  <c r="H295" i="18"/>
  <c r="N295" i="18" s="1"/>
  <c r="G295" i="18"/>
  <c r="F295" i="18"/>
  <c r="M295" i="18" s="1"/>
  <c r="E295" i="18"/>
  <c r="D295" i="18"/>
  <c r="B295" i="18"/>
  <c r="U294" i="18"/>
  <c r="T294" i="18"/>
  <c r="S294" i="18"/>
  <c r="P294" i="18"/>
  <c r="I294" i="18"/>
  <c r="H294" i="18"/>
  <c r="G294" i="18"/>
  <c r="M294" i="18" s="1"/>
  <c r="F294" i="18"/>
  <c r="L294" i="18" s="1"/>
  <c r="E294" i="18"/>
  <c r="D294" i="18"/>
  <c r="Q294" i="18" s="1"/>
  <c r="B294" i="18"/>
  <c r="U293" i="18"/>
  <c r="T293" i="18"/>
  <c r="S293" i="18"/>
  <c r="P293" i="18"/>
  <c r="N293" i="18"/>
  <c r="L293" i="18"/>
  <c r="K293" i="18"/>
  <c r="I293" i="18"/>
  <c r="H293" i="18"/>
  <c r="G293" i="18"/>
  <c r="M293" i="18" s="1"/>
  <c r="F293" i="18"/>
  <c r="E293" i="18"/>
  <c r="D293" i="18"/>
  <c r="W293" i="18" s="1"/>
  <c r="B293" i="18"/>
  <c r="U292" i="18"/>
  <c r="T292" i="18"/>
  <c r="S292" i="18"/>
  <c r="I292" i="18"/>
  <c r="H292" i="18"/>
  <c r="Q292" i="18" s="1"/>
  <c r="G292" i="18"/>
  <c r="F292" i="18"/>
  <c r="F291" i="18" s="1"/>
  <c r="E292" i="18"/>
  <c r="J292" i="18" s="1"/>
  <c r="D292" i="18"/>
  <c r="B292" i="18"/>
  <c r="V288" i="18"/>
  <c r="U288" i="18"/>
  <c r="W288" i="18" s="1"/>
  <c r="T288" i="18"/>
  <c r="S288" i="18"/>
  <c r="N288" i="18"/>
  <c r="L288" i="18"/>
  <c r="K288" i="18"/>
  <c r="J288" i="18"/>
  <c r="I288" i="18"/>
  <c r="O288" i="18" s="1"/>
  <c r="H288" i="18"/>
  <c r="G288" i="18"/>
  <c r="M288" i="18" s="1"/>
  <c r="F288" i="18"/>
  <c r="E288" i="18"/>
  <c r="D288" i="18"/>
  <c r="B288" i="18"/>
  <c r="U287" i="18"/>
  <c r="W287" i="18" s="1"/>
  <c r="T287" i="18"/>
  <c r="V287" i="18" s="1"/>
  <c r="S287" i="18"/>
  <c r="Q287" i="18"/>
  <c r="K287" i="18"/>
  <c r="I287" i="18"/>
  <c r="O287" i="18" s="1"/>
  <c r="H287" i="18"/>
  <c r="N287" i="18" s="1"/>
  <c r="G287" i="18"/>
  <c r="M287" i="18" s="1"/>
  <c r="F287" i="18"/>
  <c r="E287" i="18"/>
  <c r="L287" i="18" s="1"/>
  <c r="D287" i="18"/>
  <c r="R287" i="18" s="1"/>
  <c r="B287" i="18"/>
  <c r="W286" i="18"/>
  <c r="V286" i="18"/>
  <c r="U286" i="18"/>
  <c r="T286" i="18"/>
  <c r="S286" i="18"/>
  <c r="R286" i="18"/>
  <c r="Q286" i="18"/>
  <c r="O286" i="18"/>
  <c r="M286" i="18"/>
  <c r="L286" i="18"/>
  <c r="K286" i="18"/>
  <c r="I286" i="18"/>
  <c r="H286" i="18"/>
  <c r="N286" i="18" s="1"/>
  <c r="G286" i="18"/>
  <c r="F286" i="18"/>
  <c r="E286" i="18"/>
  <c r="J286" i="18" s="1"/>
  <c r="D286" i="18"/>
  <c r="P286" i="18" s="1"/>
  <c r="B286" i="18"/>
  <c r="V285" i="18"/>
  <c r="U285" i="18"/>
  <c r="W285" i="18" s="1"/>
  <c r="T285" i="18"/>
  <c r="S285" i="18"/>
  <c r="J285" i="18"/>
  <c r="I285" i="18"/>
  <c r="O285" i="18" s="1"/>
  <c r="H285" i="18"/>
  <c r="N285" i="18" s="1"/>
  <c r="G285" i="18"/>
  <c r="M285" i="18" s="1"/>
  <c r="F285" i="18"/>
  <c r="L285" i="18" s="1"/>
  <c r="E285" i="18"/>
  <c r="D285" i="18"/>
  <c r="R285" i="18" s="1"/>
  <c r="B285" i="18"/>
  <c r="U284" i="18"/>
  <c r="T284" i="18"/>
  <c r="S284" i="18"/>
  <c r="P284" i="18"/>
  <c r="O284" i="18"/>
  <c r="I284" i="18"/>
  <c r="H284" i="18"/>
  <c r="N284" i="18" s="1"/>
  <c r="G284" i="18"/>
  <c r="M284" i="18" s="1"/>
  <c r="F284" i="18"/>
  <c r="L284" i="18" s="1"/>
  <c r="E284" i="18"/>
  <c r="E281" i="18" s="1"/>
  <c r="D284" i="18"/>
  <c r="Q284" i="18" s="1"/>
  <c r="B284" i="18"/>
  <c r="AA283" i="18"/>
  <c r="W283" i="18"/>
  <c r="U283" i="18"/>
  <c r="T283" i="18"/>
  <c r="S283" i="18"/>
  <c r="P283" i="18"/>
  <c r="N283" i="18"/>
  <c r="M283" i="18"/>
  <c r="K283" i="18"/>
  <c r="I283" i="18"/>
  <c r="O283" i="18" s="1"/>
  <c r="H283" i="18"/>
  <c r="G283" i="18"/>
  <c r="F283" i="18"/>
  <c r="E283" i="18"/>
  <c r="D283" i="18"/>
  <c r="Q283" i="18" s="1"/>
  <c r="B283" i="18"/>
  <c r="V282" i="18"/>
  <c r="U282" i="18"/>
  <c r="T282" i="18"/>
  <c r="T281" i="18" s="1"/>
  <c r="S282" i="18"/>
  <c r="S281" i="18" s="1"/>
  <c r="R282" i="18"/>
  <c r="I282" i="18"/>
  <c r="H282" i="18"/>
  <c r="N282" i="18" s="1"/>
  <c r="G282" i="18"/>
  <c r="F282" i="18"/>
  <c r="O282" i="18" s="1"/>
  <c r="E282" i="18"/>
  <c r="J282" i="18" s="1"/>
  <c r="D282" i="18"/>
  <c r="B282" i="18"/>
  <c r="V277" i="18"/>
  <c r="U277" i="18"/>
  <c r="W277" i="18" s="1"/>
  <c r="T277" i="18"/>
  <c r="S277" i="18"/>
  <c r="L277" i="18"/>
  <c r="K277" i="18"/>
  <c r="J277" i="18"/>
  <c r="I277" i="18"/>
  <c r="O277" i="18" s="1"/>
  <c r="H277" i="18"/>
  <c r="Q277" i="18" s="1"/>
  <c r="G277" i="18"/>
  <c r="M277" i="18" s="1"/>
  <c r="F277" i="18"/>
  <c r="E277" i="18"/>
  <c r="D277" i="18"/>
  <c r="B277" i="18"/>
  <c r="U276" i="18"/>
  <c r="W276" i="18" s="1"/>
  <c r="T276" i="18"/>
  <c r="V276" i="18" s="1"/>
  <c r="S276" i="18"/>
  <c r="R276" i="18"/>
  <c r="Q276" i="18"/>
  <c r="I276" i="18"/>
  <c r="H276" i="18"/>
  <c r="G276" i="18"/>
  <c r="M276" i="18" s="1"/>
  <c r="F276" i="18"/>
  <c r="L276" i="18" s="1"/>
  <c r="E276" i="18"/>
  <c r="J276" i="18" s="1"/>
  <c r="D276" i="18"/>
  <c r="P276" i="18" s="1"/>
  <c r="B276" i="18"/>
  <c r="W275" i="18"/>
  <c r="U275" i="18"/>
  <c r="T275" i="18"/>
  <c r="S275" i="18"/>
  <c r="Q275" i="18"/>
  <c r="O275" i="18"/>
  <c r="M275" i="18"/>
  <c r="K275" i="18"/>
  <c r="J275" i="18"/>
  <c r="I275" i="18"/>
  <c r="H275" i="18"/>
  <c r="G275" i="18"/>
  <c r="P275" i="18" s="1"/>
  <c r="F275" i="18"/>
  <c r="L275" i="18" s="1"/>
  <c r="E275" i="18"/>
  <c r="D275" i="18"/>
  <c r="V275" i="18" s="1"/>
  <c r="B275" i="18"/>
  <c r="U274" i="18"/>
  <c r="T274" i="18"/>
  <c r="S274" i="18"/>
  <c r="R274" i="18"/>
  <c r="I274" i="18"/>
  <c r="O274" i="18" s="1"/>
  <c r="H274" i="18"/>
  <c r="G274" i="18"/>
  <c r="M274" i="18" s="1"/>
  <c r="F274" i="18"/>
  <c r="L274" i="18" s="1"/>
  <c r="E274" i="18"/>
  <c r="D274" i="18"/>
  <c r="B274" i="18"/>
  <c r="U273" i="18"/>
  <c r="T273" i="18"/>
  <c r="S273" i="18"/>
  <c r="R273" i="18"/>
  <c r="P273" i="18"/>
  <c r="O273" i="18"/>
  <c r="N273" i="18"/>
  <c r="M273" i="18"/>
  <c r="I273" i="18"/>
  <c r="H273" i="18"/>
  <c r="G273" i="18"/>
  <c r="F273" i="18"/>
  <c r="E273" i="18"/>
  <c r="L273" i="18" s="1"/>
  <c r="D273" i="18"/>
  <c r="B273" i="18"/>
  <c r="W272" i="18"/>
  <c r="V272" i="18"/>
  <c r="U272" i="18"/>
  <c r="T272" i="18"/>
  <c r="S272" i="18"/>
  <c r="Q272" i="18"/>
  <c r="N272" i="18"/>
  <c r="M272" i="18"/>
  <c r="L272" i="18"/>
  <c r="K272" i="18"/>
  <c r="J272" i="18"/>
  <c r="I272" i="18"/>
  <c r="H272" i="18"/>
  <c r="G272" i="18"/>
  <c r="F272" i="18"/>
  <c r="E272" i="18"/>
  <c r="D272" i="18"/>
  <c r="B272" i="18"/>
  <c r="V271" i="18"/>
  <c r="U271" i="18"/>
  <c r="U270" i="18" s="1"/>
  <c r="T271" i="18"/>
  <c r="T270" i="18" s="1"/>
  <c r="S271" i="18"/>
  <c r="S270" i="18" s="1"/>
  <c r="K271" i="18"/>
  <c r="I271" i="18"/>
  <c r="O271" i="18" s="1"/>
  <c r="H271" i="18"/>
  <c r="N271" i="18" s="1"/>
  <c r="G271" i="18"/>
  <c r="M271" i="18" s="1"/>
  <c r="F271" i="18"/>
  <c r="E271" i="18"/>
  <c r="D271" i="18"/>
  <c r="R271" i="18" s="1"/>
  <c r="B271" i="18"/>
  <c r="U266" i="18"/>
  <c r="T266" i="18"/>
  <c r="V266" i="18" s="1"/>
  <c r="S266" i="18"/>
  <c r="I266" i="18"/>
  <c r="H266" i="18"/>
  <c r="Q266" i="18" s="1"/>
  <c r="G266" i="18"/>
  <c r="F266" i="18"/>
  <c r="L266" i="18" s="1"/>
  <c r="E266" i="18"/>
  <c r="J266" i="18" s="1"/>
  <c r="D266" i="18"/>
  <c r="B266" i="18"/>
  <c r="U265" i="18"/>
  <c r="T265" i="18"/>
  <c r="S265" i="18"/>
  <c r="O265" i="18"/>
  <c r="N265" i="18"/>
  <c r="I265" i="18"/>
  <c r="H265" i="18"/>
  <c r="G265" i="18"/>
  <c r="M265" i="18" s="1"/>
  <c r="F265" i="18"/>
  <c r="E265" i="18"/>
  <c r="L265" i="18" s="1"/>
  <c r="D265" i="18"/>
  <c r="P265" i="18" s="1"/>
  <c r="B265" i="18"/>
  <c r="W264" i="18"/>
  <c r="U264" i="18"/>
  <c r="T264" i="18"/>
  <c r="S264" i="18"/>
  <c r="Q264" i="18"/>
  <c r="O264" i="18"/>
  <c r="N264" i="18"/>
  <c r="M264" i="18"/>
  <c r="L264" i="18"/>
  <c r="K264" i="18"/>
  <c r="I264" i="18"/>
  <c r="H264" i="18"/>
  <c r="G264" i="18"/>
  <c r="F264" i="18"/>
  <c r="E264" i="18"/>
  <c r="D264" i="18"/>
  <c r="V264" i="18" s="1"/>
  <c r="B264" i="18"/>
  <c r="W263" i="18"/>
  <c r="V263" i="18"/>
  <c r="U263" i="18"/>
  <c r="T263" i="18"/>
  <c r="S263" i="18"/>
  <c r="N263" i="18"/>
  <c r="L263" i="18"/>
  <c r="K263" i="18"/>
  <c r="J263" i="18"/>
  <c r="I263" i="18"/>
  <c r="H263" i="18"/>
  <c r="G263" i="18"/>
  <c r="F263" i="18"/>
  <c r="M263" i="18" s="1"/>
  <c r="E263" i="18"/>
  <c r="D263" i="18"/>
  <c r="B263" i="18"/>
  <c r="V262" i="18"/>
  <c r="U262" i="18"/>
  <c r="T262" i="18"/>
  <c r="S262" i="18"/>
  <c r="J262" i="18"/>
  <c r="I262" i="18"/>
  <c r="H262" i="18"/>
  <c r="N262" i="18" s="1"/>
  <c r="G262" i="18"/>
  <c r="M262" i="18" s="1"/>
  <c r="F262" i="18"/>
  <c r="L262" i="18" s="1"/>
  <c r="E262" i="18"/>
  <c r="D262" i="18"/>
  <c r="B262" i="18"/>
  <c r="U261" i="18"/>
  <c r="T261" i="18"/>
  <c r="S261" i="18"/>
  <c r="Q261" i="18"/>
  <c r="N261" i="18"/>
  <c r="I261" i="18"/>
  <c r="H261" i="18"/>
  <c r="G261" i="18"/>
  <c r="F261" i="18"/>
  <c r="L261" i="18" s="1"/>
  <c r="E261" i="18"/>
  <c r="D261" i="18"/>
  <c r="K261" i="18" s="1"/>
  <c r="B261" i="18"/>
  <c r="W260" i="18"/>
  <c r="V260" i="18"/>
  <c r="U260" i="18"/>
  <c r="T260" i="18"/>
  <c r="S260" i="18"/>
  <c r="P260" i="18"/>
  <c r="N260" i="18"/>
  <c r="L260" i="18"/>
  <c r="K260" i="18"/>
  <c r="J260" i="18"/>
  <c r="I260" i="18"/>
  <c r="O260" i="18" s="1"/>
  <c r="H260" i="18"/>
  <c r="G260" i="18"/>
  <c r="F260" i="18"/>
  <c r="E260" i="18"/>
  <c r="D260" i="18"/>
  <c r="R260" i="18" s="1"/>
  <c r="B260" i="18"/>
  <c r="V259" i="18"/>
  <c r="U259" i="18"/>
  <c r="T259" i="18"/>
  <c r="S259" i="18"/>
  <c r="I259" i="18"/>
  <c r="O259" i="18" s="1"/>
  <c r="H259" i="18"/>
  <c r="N259" i="18" s="1"/>
  <c r="G259" i="18"/>
  <c r="P259" i="18" s="1"/>
  <c r="F259" i="18"/>
  <c r="L259" i="18" s="1"/>
  <c r="E259" i="18"/>
  <c r="J259" i="18" s="1"/>
  <c r="D259" i="18"/>
  <c r="B259" i="18"/>
  <c r="U258" i="18"/>
  <c r="T258" i="18"/>
  <c r="S258" i="18"/>
  <c r="R258" i="18"/>
  <c r="P258" i="18"/>
  <c r="I258" i="18"/>
  <c r="H258" i="18"/>
  <c r="N258" i="18" s="1"/>
  <c r="G258" i="18"/>
  <c r="F258" i="18"/>
  <c r="E258" i="18"/>
  <c r="D258" i="18"/>
  <c r="B258" i="18"/>
  <c r="U257" i="18"/>
  <c r="T257" i="18"/>
  <c r="S257" i="18"/>
  <c r="P257" i="18"/>
  <c r="O257" i="18"/>
  <c r="N257" i="18"/>
  <c r="M257" i="18"/>
  <c r="I257" i="18"/>
  <c r="H257" i="18"/>
  <c r="G257" i="18"/>
  <c r="F257" i="18"/>
  <c r="L257" i="18" s="1"/>
  <c r="E257" i="18"/>
  <c r="D257" i="18"/>
  <c r="B257" i="18"/>
  <c r="U256" i="18"/>
  <c r="T256" i="18"/>
  <c r="S256" i="18"/>
  <c r="O256" i="18"/>
  <c r="N256" i="18"/>
  <c r="M256" i="18"/>
  <c r="L256" i="18"/>
  <c r="K256" i="18"/>
  <c r="I256" i="18"/>
  <c r="H256" i="18"/>
  <c r="G256" i="18"/>
  <c r="F256" i="18"/>
  <c r="E256" i="18"/>
  <c r="D256" i="18"/>
  <c r="Q256" i="18" s="1"/>
  <c r="B256" i="18"/>
  <c r="W255" i="18"/>
  <c r="V255" i="18"/>
  <c r="U255" i="18"/>
  <c r="T255" i="18"/>
  <c r="S255" i="18"/>
  <c r="M255" i="18"/>
  <c r="K255" i="18"/>
  <c r="J255" i="18"/>
  <c r="I255" i="18"/>
  <c r="O255" i="18" s="1"/>
  <c r="H255" i="18"/>
  <c r="N255" i="18" s="1"/>
  <c r="G255" i="18"/>
  <c r="F255" i="18"/>
  <c r="E255" i="18"/>
  <c r="L255" i="18" s="1"/>
  <c r="D255" i="18"/>
  <c r="R255" i="18" s="1"/>
  <c r="B255" i="18"/>
  <c r="U254" i="18"/>
  <c r="W254" i="18" s="1"/>
  <c r="T254" i="18"/>
  <c r="S254" i="18"/>
  <c r="R254" i="18"/>
  <c r="I254" i="18"/>
  <c r="O254" i="18" s="1"/>
  <c r="H254" i="18"/>
  <c r="N254" i="18" s="1"/>
  <c r="G254" i="18"/>
  <c r="M254" i="18" s="1"/>
  <c r="F254" i="18"/>
  <c r="E254" i="18"/>
  <c r="J254" i="18" s="1"/>
  <c r="D254" i="18"/>
  <c r="B254" i="18"/>
  <c r="U253" i="18"/>
  <c r="T253" i="18"/>
  <c r="S253" i="18"/>
  <c r="O253" i="18"/>
  <c r="N253" i="18"/>
  <c r="I253" i="18"/>
  <c r="H253" i="18"/>
  <c r="G253" i="18"/>
  <c r="F253" i="18"/>
  <c r="L253" i="18" s="1"/>
  <c r="E253" i="18"/>
  <c r="D253" i="18"/>
  <c r="Q253" i="18" s="1"/>
  <c r="B253" i="18"/>
  <c r="W252" i="18"/>
  <c r="U252" i="18"/>
  <c r="T252" i="18"/>
  <c r="S252" i="18"/>
  <c r="O252" i="18"/>
  <c r="N252" i="18"/>
  <c r="M252" i="18"/>
  <c r="L252" i="18"/>
  <c r="K252" i="18"/>
  <c r="I252" i="18"/>
  <c r="H252" i="18"/>
  <c r="G252" i="18"/>
  <c r="F252" i="18"/>
  <c r="E252" i="18"/>
  <c r="D252" i="18"/>
  <c r="R252" i="18" s="1"/>
  <c r="B252" i="18"/>
  <c r="V251" i="18"/>
  <c r="U251" i="18"/>
  <c r="W251" i="18" s="1"/>
  <c r="T251" i="18"/>
  <c r="S251" i="18"/>
  <c r="N251" i="18"/>
  <c r="L251" i="18"/>
  <c r="K251" i="18"/>
  <c r="J251" i="18"/>
  <c r="I251" i="18"/>
  <c r="H251" i="18"/>
  <c r="Q251" i="18" s="1"/>
  <c r="G251" i="18"/>
  <c r="F251" i="18"/>
  <c r="M251" i="18" s="1"/>
  <c r="E251" i="18"/>
  <c r="D251" i="18"/>
  <c r="P251" i="18" s="1"/>
  <c r="B251" i="18"/>
  <c r="V250" i="18"/>
  <c r="U250" i="18"/>
  <c r="W250" i="18" s="1"/>
  <c r="T250" i="18"/>
  <c r="S250" i="18"/>
  <c r="J250" i="18"/>
  <c r="I250" i="18"/>
  <c r="H250" i="18"/>
  <c r="G250" i="18"/>
  <c r="F250" i="18"/>
  <c r="E250" i="18"/>
  <c r="D250" i="18"/>
  <c r="B250" i="18"/>
  <c r="U249" i="18"/>
  <c r="T249" i="18"/>
  <c r="S249" i="18"/>
  <c r="R249" i="18"/>
  <c r="P249" i="18"/>
  <c r="I249" i="18"/>
  <c r="H249" i="18"/>
  <c r="G249" i="18"/>
  <c r="F249" i="18"/>
  <c r="L249" i="18" s="1"/>
  <c r="E249" i="18"/>
  <c r="D249" i="18"/>
  <c r="K249" i="18" s="1"/>
  <c r="B249" i="18"/>
  <c r="U248" i="18"/>
  <c r="T248" i="18"/>
  <c r="S248" i="18"/>
  <c r="R248" i="18"/>
  <c r="P248" i="18"/>
  <c r="O248" i="18"/>
  <c r="N248" i="18"/>
  <c r="L248" i="18"/>
  <c r="I248" i="18"/>
  <c r="H248" i="18"/>
  <c r="G248" i="18"/>
  <c r="F248" i="18"/>
  <c r="E248" i="18"/>
  <c r="D248" i="18"/>
  <c r="W248" i="18" s="1"/>
  <c r="B248" i="18"/>
  <c r="V247" i="18"/>
  <c r="U247" i="18"/>
  <c r="T247" i="18"/>
  <c r="S247" i="18"/>
  <c r="L247" i="18"/>
  <c r="J247" i="18"/>
  <c r="I247" i="18"/>
  <c r="O247" i="18" s="1"/>
  <c r="H247" i="18"/>
  <c r="N247" i="18" s="1"/>
  <c r="G247" i="18"/>
  <c r="M247" i="18" s="1"/>
  <c r="F247" i="18"/>
  <c r="E247" i="18"/>
  <c r="D247" i="18"/>
  <c r="P247" i="18" s="1"/>
  <c r="B247" i="18"/>
  <c r="W246" i="18"/>
  <c r="U246" i="18"/>
  <c r="T246" i="18"/>
  <c r="V246" i="18" s="1"/>
  <c r="S246" i="18"/>
  <c r="R246" i="18"/>
  <c r="I246" i="18"/>
  <c r="H246" i="18"/>
  <c r="G246" i="18"/>
  <c r="F246" i="18"/>
  <c r="E246" i="18"/>
  <c r="J246" i="18" s="1"/>
  <c r="D246" i="18"/>
  <c r="P246" i="18" s="1"/>
  <c r="B246" i="18"/>
  <c r="U245" i="18"/>
  <c r="T245" i="18"/>
  <c r="S245" i="18"/>
  <c r="R245" i="18"/>
  <c r="Q245" i="18"/>
  <c r="P245" i="18"/>
  <c r="I245" i="18"/>
  <c r="O245" i="18" s="1"/>
  <c r="H245" i="18"/>
  <c r="G245" i="18"/>
  <c r="F245" i="18"/>
  <c r="E245" i="18"/>
  <c r="D245" i="18"/>
  <c r="B245" i="18"/>
  <c r="U244" i="18"/>
  <c r="T244" i="18"/>
  <c r="S244" i="18"/>
  <c r="O244" i="18"/>
  <c r="N244" i="18"/>
  <c r="I244" i="18"/>
  <c r="H244" i="18"/>
  <c r="G244" i="18"/>
  <c r="F244" i="18"/>
  <c r="L244" i="18" s="1"/>
  <c r="E244" i="18"/>
  <c r="D244" i="18"/>
  <c r="P244" i="18" s="1"/>
  <c r="B244" i="18"/>
  <c r="W243" i="18"/>
  <c r="U243" i="18"/>
  <c r="T243" i="18"/>
  <c r="V243" i="18" s="1"/>
  <c r="S243" i="18"/>
  <c r="P243" i="18"/>
  <c r="M243" i="18"/>
  <c r="L243" i="18"/>
  <c r="K243" i="18"/>
  <c r="J243" i="18"/>
  <c r="I243" i="18"/>
  <c r="H243" i="18"/>
  <c r="G243" i="18"/>
  <c r="F243" i="18"/>
  <c r="N243" i="18" s="1"/>
  <c r="E243" i="18"/>
  <c r="D243" i="18"/>
  <c r="R243" i="18" s="1"/>
  <c r="B243" i="18"/>
  <c r="W242" i="18"/>
  <c r="V242" i="18"/>
  <c r="U242" i="18"/>
  <c r="T242" i="18"/>
  <c r="S242" i="18"/>
  <c r="L242" i="18"/>
  <c r="J242" i="18"/>
  <c r="I242" i="18"/>
  <c r="O242" i="18" s="1"/>
  <c r="H242" i="18"/>
  <c r="N242" i="18" s="1"/>
  <c r="G242" i="18"/>
  <c r="F242" i="18"/>
  <c r="E242" i="18"/>
  <c r="D242" i="18"/>
  <c r="B242" i="18"/>
  <c r="U241" i="18"/>
  <c r="T241" i="18"/>
  <c r="S241" i="18"/>
  <c r="P241" i="18"/>
  <c r="I241" i="18"/>
  <c r="H241" i="18"/>
  <c r="G241" i="18"/>
  <c r="F241" i="18"/>
  <c r="E241" i="18"/>
  <c r="D241" i="18"/>
  <c r="R241" i="18" s="1"/>
  <c r="B241" i="18"/>
  <c r="U240" i="18"/>
  <c r="T240" i="18"/>
  <c r="S240" i="18"/>
  <c r="R240" i="18"/>
  <c r="P240" i="18"/>
  <c r="O240" i="18"/>
  <c r="N240" i="18"/>
  <c r="M240" i="18"/>
  <c r="I240" i="18"/>
  <c r="H240" i="18"/>
  <c r="G240" i="18"/>
  <c r="F240" i="18"/>
  <c r="L240" i="18" s="1"/>
  <c r="E240" i="18"/>
  <c r="D240" i="18"/>
  <c r="B240" i="18"/>
  <c r="W239" i="18"/>
  <c r="U239" i="18"/>
  <c r="T239" i="18"/>
  <c r="S239" i="18"/>
  <c r="O239" i="18"/>
  <c r="N239" i="18"/>
  <c r="M239" i="18"/>
  <c r="L239" i="18"/>
  <c r="I239" i="18"/>
  <c r="H239" i="18"/>
  <c r="G239" i="18"/>
  <c r="F239" i="18"/>
  <c r="E239" i="18"/>
  <c r="D239" i="18"/>
  <c r="B239" i="18"/>
  <c r="W238" i="18"/>
  <c r="V238" i="18"/>
  <c r="U238" i="18"/>
  <c r="T238" i="18"/>
  <c r="S238" i="18"/>
  <c r="L238" i="18"/>
  <c r="K238" i="18"/>
  <c r="J238" i="18"/>
  <c r="I238" i="18"/>
  <c r="H238" i="18"/>
  <c r="N238" i="18" s="1"/>
  <c r="G238" i="18"/>
  <c r="M238" i="18" s="1"/>
  <c r="F238" i="18"/>
  <c r="E238" i="18"/>
  <c r="D238" i="18"/>
  <c r="B238" i="18"/>
  <c r="U237" i="18"/>
  <c r="T237" i="18"/>
  <c r="T234" i="18" s="1"/>
  <c r="S237" i="18"/>
  <c r="R237" i="18"/>
  <c r="Q237" i="18"/>
  <c r="I237" i="18"/>
  <c r="H237" i="18"/>
  <c r="N237" i="18" s="1"/>
  <c r="G237" i="18"/>
  <c r="M237" i="18" s="1"/>
  <c r="F237" i="18"/>
  <c r="E237" i="18"/>
  <c r="D237" i="18"/>
  <c r="B237" i="18"/>
  <c r="U236" i="18"/>
  <c r="T236" i="18"/>
  <c r="S236" i="18"/>
  <c r="R236" i="18"/>
  <c r="P236" i="18"/>
  <c r="O236" i="18"/>
  <c r="N236" i="18"/>
  <c r="I236" i="18"/>
  <c r="H236" i="18"/>
  <c r="G236" i="18"/>
  <c r="M236" i="18" s="1"/>
  <c r="F236" i="18"/>
  <c r="E236" i="18"/>
  <c r="E234" i="18" s="1"/>
  <c r="D236" i="18"/>
  <c r="B236" i="18"/>
  <c r="V235" i="18"/>
  <c r="U235" i="18"/>
  <c r="T235" i="18"/>
  <c r="S235" i="18"/>
  <c r="P235" i="18"/>
  <c r="N235" i="18"/>
  <c r="M235" i="18"/>
  <c r="L235" i="18"/>
  <c r="J235" i="18"/>
  <c r="I235" i="18"/>
  <c r="H235" i="18"/>
  <c r="G235" i="18"/>
  <c r="F235" i="18"/>
  <c r="E235" i="18"/>
  <c r="D235" i="18"/>
  <c r="B235" i="18"/>
  <c r="S234" i="18"/>
  <c r="F234" i="18"/>
  <c r="U230" i="18"/>
  <c r="T230" i="18"/>
  <c r="S230" i="18"/>
  <c r="I230" i="18"/>
  <c r="O230" i="18" s="1"/>
  <c r="H230" i="18"/>
  <c r="N230" i="18" s="1"/>
  <c r="G230" i="18"/>
  <c r="F230" i="18"/>
  <c r="E230" i="18"/>
  <c r="L230" i="18" s="1"/>
  <c r="D230" i="18"/>
  <c r="Q230" i="18" s="1"/>
  <c r="B230" i="18"/>
  <c r="U229" i="18"/>
  <c r="T229" i="18"/>
  <c r="S229" i="18"/>
  <c r="I229" i="18"/>
  <c r="O229" i="18" s="1"/>
  <c r="H229" i="18"/>
  <c r="N229" i="18" s="1"/>
  <c r="G229" i="18"/>
  <c r="M229" i="18" s="1"/>
  <c r="F229" i="18"/>
  <c r="L229" i="18" s="1"/>
  <c r="E229" i="18"/>
  <c r="D229" i="18"/>
  <c r="P229" i="18" s="1"/>
  <c r="B229" i="18"/>
  <c r="U228" i="18"/>
  <c r="T228" i="18"/>
  <c r="S228" i="18"/>
  <c r="I228" i="18"/>
  <c r="H228" i="18"/>
  <c r="G228" i="18"/>
  <c r="M228" i="18" s="1"/>
  <c r="F228" i="18"/>
  <c r="E228" i="18"/>
  <c r="L228" i="18" s="1"/>
  <c r="D228" i="18"/>
  <c r="K228" i="18" s="1"/>
  <c r="B228" i="18"/>
  <c r="U223" i="18"/>
  <c r="T223" i="18"/>
  <c r="S223" i="18"/>
  <c r="I223" i="18"/>
  <c r="H223" i="18"/>
  <c r="G223" i="18"/>
  <c r="M223" i="18" s="1"/>
  <c r="F223" i="18"/>
  <c r="E223" i="18"/>
  <c r="D223" i="18"/>
  <c r="R223" i="18" s="1"/>
  <c r="B223" i="18"/>
  <c r="U227" i="18"/>
  <c r="T227" i="18"/>
  <c r="S227" i="18"/>
  <c r="I227" i="18"/>
  <c r="H227" i="18"/>
  <c r="G227" i="18"/>
  <c r="F227" i="18"/>
  <c r="E227" i="18"/>
  <c r="D227" i="18"/>
  <c r="R227" i="18" s="1"/>
  <c r="B227" i="18"/>
  <c r="U226" i="18"/>
  <c r="T226" i="18"/>
  <c r="S226" i="18"/>
  <c r="L226" i="18"/>
  <c r="I226" i="18"/>
  <c r="O226" i="18" s="1"/>
  <c r="H226" i="18"/>
  <c r="G226" i="18"/>
  <c r="F226" i="18"/>
  <c r="E226" i="18"/>
  <c r="D226" i="18"/>
  <c r="B226" i="18"/>
  <c r="U225" i="18"/>
  <c r="T225" i="18"/>
  <c r="V225" i="18" s="1"/>
  <c r="S225" i="18"/>
  <c r="I225" i="18"/>
  <c r="O225" i="18" s="1"/>
  <c r="H225" i="18"/>
  <c r="N225" i="18" s="1"/>
  <c r="G225" i="18"/>
  <c r="M225" i="18" s="1"/>
  <c r="F225" i="18"/>
  <c r="E225" i="18"/>
  <c r="D225" i="18"/>
  <c r="B225" i="18"/>
  <c r="U224" i="18"/>
  <c r="T224" i="18"/>
  <c r="S224" i="18"/>
  <c r="I224" i="18"/>
  <c r="R224" i="18" s="1"/>
  <c r="H224" i="18"/>
  <c r="Q224" i="18" s="1"/>
  <c r="G224" i="18"/>
  <c r="F224" i="18"/>
  <c r="E224" i="18"/>
  <c r="D224" i="18"/>
  <c r="V224" i="18" s="1"/>
  <c r="B224" i="18"/>
  <c r="U222" i="18"/>
  <c r="T222" i="18"/>
  <c r="S222" i="18"/>
  <c r="I222" i="18"/>
  <c r="H222" i="18"/>
  <c r="G222" i="18"/>
  <c r="F222" i="18"/>
  <c r="E222" i="18"/>
  <c r="D222" i="18"/>
  <c r="B222" i="18"/>
  <c r="U221" i="18"/>
  <c r="U220" i="18" s="1"/>
  <c r="T221" i="18"/>
  <c r="S221" i="18"/>
  <c r="S220" i="18" s="1"/>
  <c r="I221" i="18"/>
  <c r="H221" i="18"/>
  <c r="G221" i="18"/>
  <c r="F221" i="18"/>
  <c r="L221" i="18" s="1"/>
  <c r="E221" i="18"/>
  <c r="E220" i="18" s="1"/>
  <c r="D221" i="18"/>
  <c r="Q221" i="18" s="1"/>
  <c r="B221" i="18"/>
  <c r="H220" i="18"/>
  <c r="U216" i="18"/>
  <c r="T216" i="18"/>
  <c r="S216" i="18"/>
  <c r="I216" i="18"/>
  <c r="O216" i="18" s="1"/>
  <c r="H216" i="18"/>
  <c r="N216" i="18" s="1"/>
  <c r="G216" i="18"/>
  <c r="M216" i="18" s="1"/>
  <c r="F216" i="18"/>
  <c r="L216" i="18" s="1"/>
  <c r="E216" i="18"/>
  <c r="D216" i="18"/>
  <c r="Q216" i="18" s="1"/>
  <c r="B216" i="18"/>
  <c r="V215" i="18"/>
  <c r="U215" i="18"/>
  <c r="T215" i="18"/>
  <c r="S215" i="18"/>
  <c r="I215" i="18"/>
  <c r="H215" i="18"/>
  <c r="G215" i="18"/>
  <c r="F215" i="18"/>
  <c r="E215" i="18"/>
  <c r="J215" i="18" s="1"/>
  <c r="D215" i="18"/>
  <c r="P215" i="18" s="1"/>
  <c r="B215" i="18"/>
  <c r="U214" i="18"/>
  <c r="T214" i="18"/>
  <c r="S214" i="18"/>
  <c r="I214" i="18"/>
  <c r="O214" i="18" s="1"/>
  <c r="H214" i="18"/>
  <c r="N214" i="18" s="1"/>
  <c r="G214" i="18"/>
  <c r="M214" i="18" s="1"/>
  <c r="F214" i="18"/>
  <c r="L214" i="18" s="1"/>
  <c r="E214" i="18"/>
  <c r="D214" i="18"/>
  <c r="P214" i="18" s="1"/>
  <c r="B214" i="18"/>
  <c r="U212" i="18"/>
  <c r="T212" i="18"/>
  <c r="S212" i="18"/>
  <c r="I212" i="18"/>
  <c r="H212" i="18"/>
  <c r="Q212" i="18" s="1"/>
  <c r="G212" i="18"/>
  <c r="M212" i="18" s="1"/>
  <c r="F212" i="18"/>
  <c r="E212" i="18"/>
  <c r="D212" i="18"/>
  <c r="V212" i="18" s="1"/>
  <c r="B212" i="18"/>
  <c r="U210" i="18"/>
  <c r="T210" i="18"/>
  <c r="S210" i="18"/>
  <c r="I210" i="18"/>
  <c r="H210" i="18"/>
  <c r="N210" i="18" s="1"/>
  <c r="G210" i="18"/>
  <c r="F210" i="18"/>
  <c r="L210" i="18" s="1"/>
  <c r="E210" i="18"/>
  <c r="D210" i="18"/>
  <c r="R210" i="18" s="1"/>
  <c r="B210" i="18"/>
  <c r="U211" i="18"/>
  <c r="T211" i="18"/>
  <c r="S211" i="18"/>
  <c r="I211" i="18"/>
  <c r="H211" i="18"/>
  <c r="G211" i="18"/>
  <c r="F211" i="18"/>
  <c r="L211" i="18" s="1"/>
  <c r="E211" i="18"/>
  <c r="D211" i="18"/>
  <c r="B211" i="18"/>
  <c r="U209" i="18"/>
  <c r="T209" i="18"/>
  <c r="T208" i="18" s="1"/>
  <c r="S209" i="18"/>
  <c r="I209" i="18"/>
  <c r="I208" i="18" s="1"/>
  <c r="H209" i="18"/>
  <c r="N209" i="18" s="1"/>
  <c r="G209" i="18"/>
  <c r="G208" i="18" s="1"/>
  <c r="F209" i="18"/>
  <c r="L209" i="18" s="1"/>
  <c r="E209" i="18"/>
  <c r="D209" i="18"/>
  <c r="B209" i="18"/>
  <c r="U213" i="18"/>
  <c r="T213" i="18"/>
  <c r="S213" i="18"/>
  <c r="I213" i="18"/>
  <c r="H213" i="18"/>
  <c r="Q213" i="18" s="1"/>
  <c r="G213" i="18"/>
  <c r="F213" i="18"/>
  <c r="E213" i="18"/>
  <c r="D213" i="18"/>
  <c r="P213" i="18" s="1"/>
  <c r="B213" i="18"/>
  <c r="AA205" i="18"/>
  <c r="V205" i="18"/>
  <c r="U205" i="18"/>
  <c r="T205" i="18"/>
  <c r="S205" i="18"/>
  <c r="K205" i="18"/>
  <c r="J205" i="18"/>
  <c r="I205" i="18"/>
  <c r="O205" i="18" s="1"/>
  <c r="H205" i="18"/>
  <c r="G205" i="18"/>
  <c r="M205" i="18" s="1"/>
  <c r="F205" i="18"/>
  <c r="E205" i="18"/>
  <c r="D205" i="18"/>
  <c r="R205" i="18" s="1"/>
  <c r="B205" i="18"/>
  <c r="U204" i="18"/>
  <c r="T204" i="18"/>
  <c r="S204" i="18"/>
  <c r="I204" i="18"/>
  <c r="H204" i="18"/>
  <c r="G204" i="18"/>
  <c r="M204" i="18" s="1"/>
  <c r="F204" i="18"/>
  <c r="O204" i="18" s="1"/>
  <c r="E204" i="18"/>
  <c r="D204" i="18"/>
  <c r="B204" i="18"/>
  <c r="W203" i="18"/>
  <c r="U203" i="18"/>
  <c r="T203" i="18"/>
  <c r="S203" i="18"/>
  <c r="O203" i="18"/>
  <c r="L203" i="18"/>
  <c r="K203" i="18"/>
  <c r="I203" i="18"/>
  <c r="H203" i="18"/>
  <c r="N203" i="18" s="1"/>
  <c r="G203" i="18"/>
  <c r="F203" i="18"/>
  <c r="E203" i="18"/>
  <c r="D203" i="18"/>
  <c r="Q203" i="18" s="1"/>
  <c r="B203" i="18"/>
  <c r="AA202" i="18"/>
  <c r="W202" i="18"/>
  <c r="U202" i="18"/>
  <c r="T202" i="18"/>
  <c r="S202" i="18"/>
  <c r="R202" i="18"/>
  <c r="O202" i="18"/>
  <c r="K202" i="18"/>
  <c r="J202" i="18"/>
  <c r="I202" i="18"/>
  <c r="H202" i="18"/>
  <c r="N202" i="18" s="1"/>
  <c r="G202" i="18"/>
  <c r="P202" i="18" s="1"/>
  <c r="F202" i="18"/>
  <c r="E202" i="18"/>
  <c r="D202" i="18"/>
  <c r="B202" i="18"/>
  <c r="U201" i="18"/>
  <c r="T201" i="18"/>
  <c r="S201" i="18"/>
  <c r="R201" i="18"/>
  <c r="O201" i="18"/>
  <c r="I201" i="18"/>
  <c r="H201" i="18"/>
  <c r="N201" i="18" s="1"/>
  <c r="G201" i="18"/>
  <c r="M201" i="18" s="1"/>
  <c r="F201" i="18"/>
  <c r="L201" i="18" s="1"/>
  <c r="E201" i="18"/>
  <c r="D201" i="18"/>
  <c r="B201" i="18"/>
  <c r="U200" i="18"/>
  <c r="T200" i="18"/>
  <c r="S200" i="18"/>
  <c r="O200" i="18"/>
  <c r="N200" i="18"/>
  <c r="L200" i="18"/>
  <c r="I200" i="18"/>
  <c r="H200" i="18"/>
  <c r="G200" i="18"/>
  <c r="M200" i="18" s="1"/>
  <c r="F200" i="18"/>
  <c r="E200" i="18"/>
  <c r="D200" i="18"/>
  <c r="P200" i="18" s="1"/>
  <c r="B200" i="18"/>
  <c r="AA199" i="18"/>
  <c r="V199" i="18"/>
  <c r="U199" i="18"/>
  <c r="T199" i="18"/>
  <c r="S199" i="18"/>
  <c r="O199" i="18"/>
  <c r="M199" i="18"/>
  <c r="L199" i="18"/>
  <c r="J199" i="18"/>
  <c r="I199" i="18"/>
  <c r="H199" i="18"/>
  <c r="N199" i="18" s="1"/>
  <c r="G199" i="18"/>
  <c r="F199" i="18"/>
  <c r="E199" i="18"/>
  <c r="D199" i="18"/>
  <c r="W199" i="18" s="1"/>
  <c r="B199" i="18"/>
  <c r="U198" i="18"/>
  <c r="W198" i="18" s="1"/>
  <c r="T198" i="18"/>
  <c r="S198" i="18"/>
  <c r="AA198" i="18" s="1"/>
  <c r="Q198" i="18"/>
  <c r="N198" i="18"/>
  <c r="L198" i="18"/>
  <c r="K198" i="18"/>
  <c r="I198" i="18"/>
  <c r="O198" i="18" s="1"/>
  <c r="H198" i="18"/>
  <c r="G198" i="18"/>
  <c r="M198" i="18" s="1"/>
  <c r="F198" i="18"/>
  <c r="E198" i="18"/>
  <c r="D198" i="18"/>
  <c r="V198" i="18" s="1"/>
  <c r="B198" i="18"/>
  <c r="AA197" i="18"/>
  <c r="W197" i="18"/>
  <c r="U197" i="18"/>
  <c r="T197" i="18"/>
  <c r="V197" i="18" s="1"/>
  <c r="S197" i="18"/>
  <c r="M197" i="18"/>
  <c r="K197" i="18"/>
  <c r="J197" i="18"/>
  <c r="I197" i="18"/>
  <c r="H197" i="18"/>
  <c r="N197" i="18" s="1"/>
  <c r="G197" i="18"/>
  <c r="F197" i="18"/>
  <c r="O197" i="18" s="1"/>
  <c r="E197" i="18"/>
  <c r="D197" i="18"/>
  <c r="R197" i="18" s="1"/>
  <c r="B197" i="18"/>
  <c r="V196" i="18"/>
  <c r="U196" i="18"/>
  <c r="T196" i="18"/>
  <c r="S196" i="18"/>
  <c r="M196" i="18"/>
  <c r="L196" i="18"/>
  <c r="K196" i="18"/>
  <c r="I196" i="18"/>
  <c r="O196" i="18" s="1"/>
  <c r="H196" i="18"/>
  <c r="N196" i="18" s="1"/>
  <c r="G196" i="18"/>
  <c r="F196" i="18"/>
  <c r="E196" i="18"/>
  <c r="D196" i="18"/>
  <c r="AA196" i="18" s="1"/>
  <c r="B196" i="18"/>
  <c r="U195" i="18"/>
  <c r="T195" i="18"/>
  <c r="S195" i="18"/>
  <c r="I195" i="18"/>
  <c r="O195" i="18" s="1"/>
  <c r="H195" i="18"/>
  <c r="G195" i="18"/>
  <c r="M195" i="18" s="1"/>
  <c r="F195" i="18"/>
  <c r="N195" i="18" s="1"/>
  <c r="E195" i="18"/>
  <c r="D195" i="18"/>
  <c r="Q195" i="18" s="1"/>
  <c r="B195" i="18"/>
  <c r="AA194" i="18"/>
  <c r="U194" i="18"/>
  <c r="W194" i="18" s="1"/>
  <c r="T194" i="18"/>
  <c r="V194" i="18" s="1"/>
  <c r="S194" i="18"/>
  <c r="R194" i="18"/>
  <c r="Q194" i="18"/>
  <c r="N194" i="18"/>
  <c r="I194" i="18"/>
  <c r="O194" i="18" s="1"/>
  <c r="H194" i="18"/>
  <c r="G194" i="18"/>
  <c r="M194" i="18" s="1"/>
  <c r="F194" i="18"/>
  <c r="K194" i="18" s="1"/>
  <c r="E194" i="18"/>
  <c r="D194" i="18"/>
  <c r="B194" i="18"/>
  <c r="AA193" i="18"/>
  <c r="U193" i="18"/>
  <c r="W193" i="18" s="1"/>
  <c r="T193" i="18"/>
  <c r="S193" i="18"/>
  <c r="R193" i="18"/>
  <c r="P193" i="18"/>
  <c r="N193" i="18"/>
  <c r="L193" i="18"/>
  <c r="I193" i="18"/>
  <c r="H193" i="18"/>
  <c r="G193" i="18"/>
  <c r="M193" i="18" s="1"/>
  <c r="F193" i="18"/>
  <c r="E193" i="18"/>
  <c r="J193" i="18" s="1"/>
  <c r="D193" i="18"/>
  <c r="K193" i="18" s="1"/>
  <c r="B193" i="18"/>
  <c r="W192" i="18"/>
  <c r="U192" i="18"/>
  <c r="T192" i="18"/>
  <c r="S192" i="18"/>
  <c r="P192" i="18"/>
  <c r="M192" i="18"/>
  <c r="L192" i="18"/>
  <c r="J192" i="18"/>
  <c r="I192" i="18"/>
  <c r="H192" i="18"/>
  <c r="G192" i="18"/>
  <c r="F192" i="18"/>
  <c r="O192" i="18" s="1"/>
  <c r="E192" i="18"/>
  <c r="D192" i="18"/>
  <c r="K192" i="18" s="1"/>
  <c r="B192" i="18"/>
  <c r="W191" i="18"/>
  <c r="U191" i="18"/>
  <c r="T191" i="18"/>
  <c r="V191" i="18" s="1"/>
  <c r="S191" i="18"/>
  <c r="N191" i="18"/>
  <c r="L191" i="18"/>
  <c r="K191" i="18"/>
  <c r="J191" i="18"/>
  <c r="I191" i="18"/>
  <c r="R191" i="18" s="1"/>
  <c r="H191" i="18"/>
  <c r="G191" i="18"/>
  <c r="M191" i="18" s="1"/>
  <c r="F191" i="18"/>
  <c r="E191" i="18"/>
  <c r="D191" i="18"/>
  <c r="B191" i="18"/>
  <c r="U190" i="18"/>
  <c r="T190" i="18"/>
  <c r="S190" i="18"/>
  <c r="I190" i="18"/>
  <c r="O190" i="18" s="1"/>
  <c r="H190" i="18"/>
  <c r="N190" i="18" s="1"/>
  <c r="G190" i="18"/>
  <c r="M190" i="18" s="1"/>
  <c r="F190" i="18"/>
  <c r="L190" i="18" s="1"/>
  <c r="E190" i="18"/>
  <c r="D190" i="18"/>
  <c r="R190" i="18" s="1"/>
  <c r="B190" i="18"/>
  <c r="U189" i="18"/>
  <c r="T189" i="18"/>
  <c r="S189" i="18"/>
  <c r="N189" i="18"/>
  <c r="I189" i="18"/>
  <c r="O189" i="18" s="1"/>
  <c r="H189" i="18"/>
  <c r="G189" i="18"/>
  <c r="M189" i="18" s="1"/>
  <c r="F189" i="18"/>
  <c r="L189" i="18" s="1"/>
  <c r="E189" i="18"/>
  <c r="D189" i="18"/>
  <c r="B189" i="18"/>
  <c r="U188" i="18"/>
  <c r="T188" i="18"/>
  <c r="S188" i="18"/>
  <c r="P188" i="18"/>
  <c r="N188" i="18"/>
  <c r="M188" i="18"/>
  <c r="K188" i="18"/>
  <c r="I188" i="18"/>
  <c r="H188" i="18"/>
  <c r="G188" i="18"/>
  <c r="F188" i="18"/>
  <c r="L188" i="18" s="1"/>
  <c r="E188" i="18"/>
  <c r="D188" i="18"/>
  <c r="B188" i="18"/>
  <c r="W187" i="18"/>
  <c r="U187" i="18"/>
  <c r="T187" i="18"/>
  <c r="S187" i="18"/>
  <c r="AA187" i="18" s="1"/>
  <c r="Q187" i="18"/>
  <c r="O187" i="18"/>
  <c r="N187" i="18"/>
  <c r="L187" i="18"/>
  <c r="K187" i="18"/>
  <c r="I187" i="18"/>
  <c r="H187" i="18"/>
  <c r="G187" i="18"/>
  <c r="M187" i="18" s="1"/>
  <c r="F187" i="18"/>
  <c r="E187" i="18"/>
  <c r="D187" i="18"/>
  <c r="V187" i="18" s="1"/>
  <c r="B187" i="18"/>
  <c r="AA186" i="18"/>
  <c r="W186" i="18"/>
  <c r="U186" i="18"/>
  <c r="T186" i="18"/>
  <c r="S186" i="18"/>
  <c r="N186" i="18"/>
  <c r="M186" i="18"/>
  <c r="K186" i="18"/>
  <c r="I186" i="18"/>
  <c r="H186" i="18"/>
  <c r="G186" i="18"/>
  <c r="F186" i="18"/>
  <c r="O186" i="18" s="1"/>
  <c r="E186" i="18"/>
  <c r="D186" i="18"/>
  <c r="R186" i="18" s="1"/>
  <c r="B186" i="18"/>
  <c r="AA185" i="18"/>
  <c r="V185" i="18"/>
  <c r="U185" i="18"/>
  <c r="W185" i="18" s="1"/>
  <c r="T185" i="18"/>
  <c r="S185" i="18"/>
  <c r="Q185" i="18"/>
  <c r="M185" i="18"/>
  <c r="L185" i="18"/>
  <c r="J185" i="18"/>
  <c r="I185" i="18"/>
  <c r="R185" i="18" s="1"/>
  <c r="H185" i="18"/>
  <c r="G185" i="18"/>
  <c r="F185" i="18"/>
  <c r="N185" i="18" s="1"/>
  <c r="E185" i="18"/>
  <c r="D185" i="18"/>
  <c r="P185" i="18" s="1"/>
  <c r="B185" i="18"/>
  <c r="U184" i="18"/>
  <c r="W184" i="18" s="1"/>
  <c r="T184" i="18"/>
  <c r="S184" i="18"/>
  <c r="O184" i="18"/>
  <c r="K184" i="18"/>
  <c r="I184" i="18"/>
  <c r="H184" i="18"/>
  <c r="G184" i="18"/>
  <c r="M184" i="18" s="1"/>
  <c r="F184" i="18"/>
  <c r="E184" i="18"/>
  <c r="L184" i="18" s="1"/>
  <c r="D184" i="18"/>
  <c r="R184" i="18" s="1"/>
  <c r="B184" i="18"/>
  <c r="V183" i="18"/>
  <c r="U183" i="18"/>
  <c r="W183" i="18" s="1"/>
  <c r="T183" i="18"/>
  <c r="S183" i="18"/>
  <c r="J183" i="18"/>
  <c r="I183" i="18"/>
  <c r="R183" i="18" s="1"/>
  <c r="H183" i="18"/>
  <c r="G183" i="18"/>
  <c r="F183" i="18"/>
  <c r="E183" i="18"/>
  <c r="D183" i="18"/>
  <c r="AA183" i="18" s="1"/>
  <c r="B183" i="18"/>
  <c r="U182" i="18"/>
  <c r="W182" i="18" s="1"/>
  <c r="T182" i="18"/>
  <c r="V182" i="18" s="1"/>
  <c r="S182" i="18"/>
  <c r="AA182" i="18" s="1"/>
  <c r="Q182" i="18"/>
  <c r="I182" i="18"/>
  <c r="R182" i="18" s="1"/>
  <c r="H182" i="18"/>
  <c r="G182" i="18"/>
  <c r="F182" i="18"/>
  <c r="E182" i="18"/>
  <c r="J182" i="18" s="1"/>
  <c r="D182" i="18"/>
  <c r="P182" i="18" s="1"/>
  <c r="B182" i="18"/>
  <c r="U181" i="18"/>
  <c r="T181" i="18"/>
  <c r="S181" i="18"/>
  <c r="N181" i="18"/>
  <c r="K181" i="18"/>
  <c r="I181" i="18"/>
  <c r="O181" i="18" s="1"/>
  <c r="H181" i="18"/>
  <c r="G181" i="18"/>
  <c r="M181" i="18" s="1"/>
  <c r="F181" i="18"/>
  <c r="E181" i="18"/>
  <c r="D181" i="18"/>
  <c r="R181" i="18" s="1"/>
  <c r="B181" i="18"/>
  <c r="AA180" i="18"/>
  <c r="V180" i="18"/>
  <c r="U180" i="18"/>
  <c r="T180" i="18"/>
  <c r="S180" i="18"/>
  <c r="R180" i="18"/>
  <c r="P180" i="18"/>
  <c r="O180" i="18"/>
  <c r="K180" i="18"/>
  <c r="I180" i="18"/>
  <c r="H180" i="18"/>
  <c r="N180" i="18" s="1"/>
  <c r="G180" i="18"/>
  <c r="M180" i="18" s="1"/>
  <c r="F180" i="18"/>
  <c r="E180" i="18"/>
  <c r="L180" i="18" s="1"/>
  <c r="D180" i="18"/>
  <c r="W180" i="18" s="1"/>
  <c r="B180" i="18"/>
  <c r="V179" i="18"/>
  <c r="U179" i="18"/>
  <c r="T179" i="18"/>
  <c r="S179" i="18"/>
  <c r="I179" i="18"/>
  <c r="H179" i="18"/>
  <c r="G179" i="18"/>
  <c r="F179" i="18"/>
  <c r="O179" i="18" s="1"/>
  <c r="E179" i="18"/>
  <c r="D179" i="18"/>
  <c r="P179" i="18" s="1"/>
  <c r="B179" i="18"/>
  <c r="V178" i="18"/>
  <c r="U178" i="18"/>
  <c r="W178" i="18" s="1"/>
  <c r="T178" i="18"/>
  <c r="S178" i="18"/>
  <c r="AA178" i="18" s="1"/>
  <c r="P178" i="18"/>
  <c r="I178" i="18"/>
  <c r="H178" i="18"/>
  <c r="G178" i="18"/>
  <c r="F178" i="18"/>
  <c r="E178" i="18"/>
  <c r="J178" i="18" s="1"/>
  <c r="D178" i="18"/>
  <c r="B178" i="18"/>
  <c r="U177" i="18"/>
  <c r="T177" i="18"/>
  <c r="S177" i="18"/>
  <c r="AA177" i="18" s="1"/>
  <c r="R177" i="18"/>
  <c r="P177" i="18"/>
  <c r="O177" i="18"/>
  <c r="M177" i="18"/>
  <c r="I177" i="18"/>
  <c r="H177" i="18"/>
  <c r="N177" i="18" s="1"/>
  <c r="G177" i="18"/>
  <c r="F177" i="18"/>
  <c r="E177" i="18"/>
  <c r="J177" i="18" s="1"/>
  <c r="D177" i="18"/>
  <c r="B177" i="18"/>
  <c r="AA176" i="18"/>
  <c r="W176" i="18"/>
  <c r="U176" i="18"/>
  <c r="T176" i="18"/>
  <c r="S176" i="18"/>
  <c r="R176" i="18"/>
  <c r="P176" i="18"/>
  <c r="L176" i="18"/>
  <c r="I176" i="18"/>
  <c r="O176" i="18" s="1"/>
  <c r="H176" i="18"/>
  <c r="N176" i="18" s="1"/>
  <c r="G176" i="18"/>
  <c r="M176" i="18" s="1"/>
  <c r="F176" i="18"/>
  <c r="E176" i="18"/>
  <c r="D176" i="18"/>
  <c r="B176" i="18"/>
  <c r="AA175" i="18"/>
  <c r="W175" i="18"/>
  <c r="U175" i="18"/>
  <c r="T175" i="18"/>
  <c r="S175" i="18"/>
  <c r="R175" i="18"/>
  <c r="P175" i="18"/>
  <c r="M175" i="18"/>
  <c r="K175" i="18"/>
  <c r="J175" i="18"/>
  <c r="I175" i="18"/>
  <c r="H175" i="18"/>
  <c r="G175" i="18"/>
  <c r="F175" i="18"/>
  <c r="E175" i="18"/>
  <c r="D175" i="18"/>
  <c r="B175" i="18"/>
  <c r="AA174" i="18"/>
  <c r="V174" i="18"/>
  <c r="U174" i="18"/>
  <c r="W174" i="18" s="1"/>
  <c r="T174" i="18"/>
  <c r="S174" i="18"/>
  <c r="R174" i="18"/>
  <c r="Q174" i="18"/>
  <c r="I174" i="18"/>
  <c r="O174" i="18" s="1"/>
  <c r="H174" i="18"/>
  <c r="G174" i="18"/>
  <c r="G172" i="18" s="1"/>
  <c r="F174" i="18"/>
  <c r="E174" i="18"/>
  <c r="J174" i="18" s="1"/>
  <c r="D174" i="18"/>
  <c r="B174" i="18"/>
  <c r="U173" i="18"/>
  <c r="T173" i="18"/>
  <c r="S173" i="18"/>
  <c r="P173" i="18"/>
  <c r="L173" i="18"/>
  <c r="I173" i="18"/>
  <c r="H173" i="18"/>
  <c r="G173" i="18"/>
  <c r="F173" i="18"/>
  <c r="M173" i="18" s="1"/>
  <c r="E173" i="18"/>
  <c r="D173" i="18"/>
  <c r="R173" i="18" s="1"/>
  <c r="B173" i="18"/>
  <c r="S172" i="18"/>
  <c r="W169" i="18"/>
  <c r="U169" i="18"/>
  <c r="T169" i="18"/>
  <c r="V169" i="18" s="1"/>
  <c r="S169" i="18"/>
  <c r="Q169" i="18"/>
  <c r="K169" i="18"/>
  <c r="I169" i="18"/>
  <c r="O169" i="18" s="1"/>
  <c r="H169" i="18"/>
  <c r="G169" i="18"/>
  <c r="M169" i="18" s="1"/>
  <c r="F169" i="18"/>
  <c r="E169" i="18"/>
  <c r="D169" i="18"/>
  <c r="B169" i="18"/>
  <c r="U168" i="18"/>
  <c r="T168" i="18"/>
  <c r="S168" i="18"/>
  <c r="Q168" i="18"/>
  <c r="O168" i="18"/>
  <c r="I168" i="18"/>
  <c r="H168" i="18"/>
  <c r="N168" i="18" s="1"/>
  <c r="G168" i="18"/>
  <c r="M168" i="18" s="1"/>
  <c r="F168" i="18"/>
  <c r="E168" i="18"/>
  <c r="L168" i="18" s="1"/>
  <c r="D168" i="18"/>
  <c r="R168" i="18" s="1"/>
  <c r="B168" i="18"/>
  <c r="V167" i="18"/>
  <c r="U167" i="18"/>
  <c r="U163" i="18" s="1"/>
  <c r="T167" i="18"/>
  <c r="S167" i="18"/>
  <c r="R167" i="18"/>
  <c r="I167" i="18"/>
  <c r="O167" i="18" s="1"/>
  <c r="H167" i="18"/>
  <c r="G167" i="18"/>
  <c r="F167" i="18"/>
  <c r="E167" i="18"/>
  <c r="D167" i="18"/>
  <c r="Q167" i="18" s="1"/>
  <c r="B167" i="18"/>
  <c r="W166" i="18"/>
  <c r="V166" i="18"/>
  <c r="U166" i="18"/>
  <c r="T166" i="18"/>
  <c r="S166" i="18"/>
  <c r="AA166" i="18" s="1"/>
  <c r="R166" i="18"/>
  <c r="P166" i="18"/>
  <c r="O166" i="18"/>
  <c r="I166" i="18"/>
  <c r="H166" i="18"/>
  <c r="N166" i="18" s="1"/>
  <c r="G166" i="18"/>
  <c r="M166" i="18" s="1"/>
  <c r="F166" i="18"/>
  <c r="E166" i="18"/>
  <c r="J166" i="18" s="1"/>
  <c r="D166" i="18"/>
  <c r="Q166" i="18" s="1"/>
  <c r="B166" i="18"/>
  <c r="U165" i="18"/>
  <c r="T165" i="18"/>
  <c r="S165" i="18"/>
  <c r="O165" i="18"/>
  <c r="L165" i="18"/>
  <c r="I165" i="18"/>
  <c r="H165" i="18"/>
  <c r="N165" i="18" s="1"/>
  <c r="G165" i="18"/>
  <c r="M165" i="18" s="1"/>
  <c r="F165" i="18"/>
  <c r="E165" i="18"/>
  <c r="D165" i="18"/>
  <c r="R165" i="18" s="1"/>
  <c r="B165" i="18"/>
  <c r="U164" i="18"/>
  <c r="T164" i="18"/>
  <c r="S164" i="18"/>
  <c r="P164" i="18"/>
  <c r="M164" i="18"/>
  <c r="I164" i="18"/>
  <c r="O164" i="18" s="1"/>
  <c r="H164" i="18"/>
  <c r="G164" i="18"/>
  <c r="G163" i="18" s="1"/>
  <c r="F164" i="18"/>
  <c r="E164" i="18"/>
  <c r="D164" i="18"/>
  <c r="Q164" i="18" s="1"/>
  <c r="B164" i="18"/>
  <c r="I163" i="18"/>
  <c r="U160" i="18"/>
  <c r="T160" i="18"/>
  <c r="S160" i="18"/>
  <c r="Q160" i="18"/>
  <c r="N160" i="18"/>
  <c r="I160" i="18"/>
  <c r="O160" i="18" s="1"/>
  <c r="H160" i="18"/>
  <c r="G160" i="18"/>
  <c r="M160" i="18" s="1"/>
  <c r="F160" i="18"/>
  <c r="E160" i="18"/>
  <c r="L160" i="18" s="1"/>
  <c r="D160" i="18"/>
  <c r="P160" i="18" s="1"/>
  <c r="B160" i="18"/>
  <c r="U159" i="18"/>
  <c r="T159" i="18"/>
  <c r="S159" i="18"/>
  <c r="K159" i="18"/>
  <c r="I159" i="18"/>
  <c r="H159" i="18"/>
  <c r="G159" i="18"/>
  <c r="F159" i="18"/>
  <c r="O159" i="18" s="1"/>
  <c r="E159" i="18"/>
  <c r="D159" i="18"/>
  <c r="P159" i="18" s="1"/>
  <c r="B159" i="18"/>
  <c r="V158" i="18"/>
  <c r="U158" i="18"/>
  <c r="W158" i="18" s="1"/>
  <c r="T158" i="18"/>
  <c r="S158" i="18"/>
  <c r="AA158" i="18" s="1"/>
  <c r="M158" i="18"/>
  <c r="I158" i="18"/>
  <c r="R158" i="18" s="1"/>
  <c r="H158" i="18"/>
  <c r="Q158" i="18" s="1"/>
  <c r="G158" i="18"/>
  <c r="F158" i="18"/>
  <c r="K158" i="18" s="1"/>
  <c r="E158" i="18"/>
  <c r="D158" i="18"/>
  <c r="P158" i="18" s="1"/>
  <c r="B158" i="18"/>
  <c r="U157" i="18"/>
  <c r="T157" i="18"/>
  <c r="S157" i="18"/>
  <c r="P157" i="18"/>
  <c r="M157" i="18"/>
  <c r="J157" i="18"/>
  <c r="I157" i="18"/>
  <c r="H157" i="18"/>
  <c r="N157" i="18" s="1"/>
  <c r="G157" i="18"/>
  <c r="F157" i="18"/>
  <c r="L157" i="18" s="1"/>
  <c r="E157" i="18"/>
  <c r="D157" i="18"/>
  <c r="B157" i="18"/>
  <c r="U156" i="18"/>
  <c r="T156" i="18"/>
  <c r="S156" i="18"/>
  <c r="R156" i="18"/>
  <c r="P156" i="18"/>
  <c r="O156" i="18"/>
  <c r="M156" i="18"/>
  <c r="K156" i="18"/>
  <c r="I156" i="18"/>
  <c r="H156" i="18"/>
  <c r="N156" i="18" s="1"/>
  <c r="G156" i="18"/>
  <c r="F156" i="18"/>
  <c r="L156" i="18" s="1"/>
  <c r="E156" i="18"/>
  <c r="D156" i="18"/>
  <c r="W156" i="18" s="1"/>
  <c r="B156" i="18"/>
  <c r="V155" i="18"/>
  <c r="U155" i="18"/>
  <c r="W155" i="18" s="1"/>
  <c r="T155" i="18"/>
  <c r="S155" i="18"/>
  <c r="N155" i="18"/>
  <c r="K155" i="18"/>
  <c r="J155" i="18"/>
  <c r="I155" i="18"/>
  <c r="R155" i="18" s="1"/>
  <c r="H155" i="18"/>
  <c r="G155" i="18"/>
  <c r="F155" i="18"/>
  <c r="E155" i="18"/>
  <c r="L155" i="18" s="1"/>
  <c r="D155" i="18"/>
  <c r="B155" i="18"/>
  <c r="U154" i="18"/>
  <c r="W154" i="18" s="1"/>
  <c r="T154" i="18"/>
  <c r="S154" i="18"/>
  <c r="AA154" i="18" s="1"/>
  <c r="Q154" i="18"/>
  <c r="I154" i="18"/>
  <c r="O154" i="18" s="1"/>
  <c r="H154" i="18"/>
  <c r="G154" i="18"/>
  <c r="M154" i="18" s="1"/>
  <c r="F154" i="18"/>
  <c r="E154" i="18"/>
  <c r="J154" i="18" s="1"/>
  <c r="D154" i="18"/>
  <c r="P154" i="18" s="1"/>
  <c r="B154" i="18"/>
  <c r="U153" i="18"/>
  <c r="T153" i="18"/>
  <c r="S153" i="18"/>
  <c r="P153" i="18"/>
  <c r="O153" i="18"/>
  <c r="N153" i="18"/>
  <c r="L153" i="18"/>
  <c r="I153" i="18"/>
  <c r="H153" i="18"/>
  <c r="G153" i="18"/>
  <c r="M153" i="18" s="1"/>
  <c r="F153" i="18"/>
  <c r="E153" i="18"/>
  <c r="D153" i="18"/>
  <c r="Q153" i="18" s="1"/>
  <c r="B153" i="18"/>
  <c r="U152" i="18"/>
  <c r="T152" i="18"/>
  <c r="S152" i="18"/>
  <c r="N152" i="18"/>
  <c r="L152" i="18"/>
  <c r="I152" i="18"/>
  <c r="O152" i="18" s="1"/>
  <c r="H152" i="18"/>
  <c r="G152" i="18"/>
  <c r="F152" i="18"/>
  <c r="M152" i="18" s="1"/>
  <c r="E152" i="18"/>
  <c r="D152" i="18"/>
  <c r="P152" i="18" s="1"/>
  <c r="B152" i="18"/>
  <c r="AA151" i="18"/>
  <c r="U151" i="18"/>
  <c r="T151" i="18"/>
  <c r="V151" i="18" s="1"/>
  <c r="S151" i="18"/>
  <c r="Q151" i="18"/>
  <c r="O151" i="18"/>
  <c r="N151" i="18"/>
  <c r="K151" i="18"/>
  <c r="I151" i="18"/>
  <c r="H151" i="18"/>
  <c r="G151" i="18"/>
  <c r="M151" i="18" s="1"/>
  <c r="F151" i="18"/>
  <c r="E151" i="18"/>
  <c r="L151" i="18" s="1"/>
  <c r="D151" i="18"/>
  <c r="R151" i="18" s="1"/>
  <c r="B151" i="18"/>
  <c r="AA150" i="18"/>
  <c r="W150" i="18"/>
  <c r="V150" i="18"/>
  <c r="U150" i="18"/>
  <c r="T150" i="18"/>
  <c r="S150" i="18"/>
  <c r="R150" i="18"/>
  <c r="O150" i="18"/>
  <c r="L150" i="18"/>
  <c r="J150" i="18"/>
  <c r="I150" i="18"/>
  <c r="H150" i="18"/>
  <c r="G150" i="18"/>
  <c r="M150" i="18" s="1"/>
  <c r="F150" i="18"/>
  <c r="N150" i="18" s="1"/>
  <c r="E150" i="18"/>
  <c r="D150" i="18"/>
  <c r="Q150" i="18" s="1"/>
  <c r="B150" i="18"/>
  <c r="AA149" i="18"/>
  <c r="W149" i="18"/>
  <c r="U149" i="18"/>
  <c r="T149" i="18"/>
  <c r="V149" i="18" s="1"/>
  <c r="S149" i="18"/>
  <c r="R149" i="18"/>
  <c r="O149" i="18"/>
  <c r="M149" i="18"/>
  <c r="K149" i="18"/>
  <c r="I149" i="18"/>
  <c r="H149" i="18"/>
  <c r="Q149" i="18" s="1"/>
  <c r="G149" i="18"/>
  <c r="F149" i="18"/>
  <c r="E149" i="18"/>
  <c r="L149" i="18" s="1"/>
  <c r="D149" i="18"/>
  <c r="P149" i="18" s="1"/>
  <c r="B149" i="18"/>
  <c r="U148" i="18"/>
  <c r="T148" i="18"/>
  <c r="S148" i="18"/>
  <c r="O148" i="18"/>
  <c r="L148" i="18"/>
  <c r="J148" i="18"/>
  <c r="I148" i="18"/>
  <c r="H148" i="18"/>
  <c r="N148" i="18" s="1"/>
  <c r="G148" i="18"/>
  <c r="M148" i="18" s="1"/>
  <c r="F148" i="18"/>
  <c r="E148" i="18"/>
  <c r="D148" i="18"/>
  <c r="R148" i="18" s="1"/>
  <c r="B148" i="18"/>
  <c r="W147" i="18"/>
  <c r="U147" i="18"/>
  <c r="T147" i="18"/>
  <c r="V147" i="18" s="1"/>
  <c r="S147" i="18"/>
  <c r="P147" i="18"/>
  <c r="J147" i="18"/>
  <c r="I147" i="18"/>
  <c r="O147" i="18" s="1"/>
  <c r="H147" i="18"/>
  <c r="N147" i="18" s="1"/>
  <c r="G147" i="18"/>
  <c r="F147" i="18"/>
  <c r="E147" i="18"/>
  <c r="D147" i="18"/>
  <c r="K147" i="18" s="1"/>
  <c r="B147" i="18"/>
  <c r="U146" i="18"/>
  <c r="W146" i="18" s="1"/>
  <c r="T146" i="18"/>
  <c r="V146" i="18" s="1"/>
  <c r="S146" i="18"/>
  <c r="AA146" i="18" s="1"/>
  <c r="R146" i="18"/>
  <c r="Q146" i="18"/>
  <c r="O146" i="18"/>
  <c r="I146" i="18"/>
  <c r="H146" i="18"/>
  <c r="N146" i="18" s="1"/>
  <c r="G146" i="18"/>
  <c r="M146" i="18" s="1"/>
  <c r="F146" i="18"/>
  <c r="K146" i="18" s="1"/>
  <c r="E146" i="18"/>
  <c r="L146" i="18" s="1"/>
  <c r="D146" i="18"/>
  <c r="B146" i="18"/>
  <c r="W145" i="18"/>
  <c r="U145" i="18"/>
  <c r="T145" i="18"/>
  <c r="S145" i="18"/>
  <c r="R145" i="18"/>
  <c r="P145" i="18"/>
  <c r="M145" i="18"/>
  <c r="I145" i="18"/>
  <c r="H145" i="18"/>
  <c r="N145" i="18" s="1"/>
  <c r="G145" i="18"/>
  <c r="F145" i="18"/>
  <c r="L145" i="18" s="1"/>
  <c r="E145" i="18"/>
  <c r="J145" i="18" s="1"/>
  <c r="D145" i="18"/>
  <c r="AA145" i="18" s="1"/>
  <c r="B145" i="18"/>
  <c r="U144" i="18"/>
  <c r="T144" i="18"/>
  <c r="S144" i="18"/>
  <c r="R144" i="18"/>
  <c r="P144" i="18"/>
  <c r="M144" i="18"/>
  <c r="K144" i="18"/>
  <c r="I144" i="18"/>
  <c r="H144" i="18"/>
  <c r="N144" i="18" s="1"/>
  <c r="G144" i="18"/>
  <c r="F144" i="18"/>
  <c r="O144" i="18" s="1"/>
  <c r="E144" i="18"/>
  <c r="D144" i="18"/>
  <c r="W144" i="18" s="1"/>
  <c r="B144" i="18"/>
  <c r="U143" i="18"/>
  <c r="W143" i="18" s="1"/>
  <c r="T143" i="18"/>
  <c r="V143" i="18" s="1"/>
  <c r="S143" i="18"/>
  <c r="R143" i="18"/>
  <c r="P143" i="18"/>
  <c r="O143" i="18"/>
  <c r="L143" i="18"/>
  <c r="K143" i="18"/>
  <c r="I143" i="18"/>
  <c r="H143" i="18"/>
  <c r="N143" i="18" s="1"/>
  <c r="G143" i="18"/>
  <c r="F143" i="18"/>
  <c r="E143" i="18"/>
  <c r="J143" i="18" s="1"/>
  <c r="D143" i="18"/>
  <c r="B143" i="18"/>
  <c r="AA142" i="18"/>
  <c r="V142" i="18"/>
  <c r="U142" i="18"/>
  <c r="T142" i="18"/>
  <c r="S142" i="18"/>
  <c r="R142" i="18"/>
  <c r="K142" i="18"/>
  <c r="I142" i="18"/>
  <c r="O142" i="18" s="1"/>
  <c r="H142" i="18"/>
  <c r="N142" i="18" s="1"/>
  <c r="G142" i="18"/>
  <c r="M142" i="18" s="1"/>
  <c r="F142" i="18"/>
  <c r="E142" i="18"/>
  <c r="D142" i="18"/>
  <c r="Q142" i="18" s="1"/>
  <c r="B142" i="18"/>
  <c r="U141" i="18"/>
  <c r="T141" i="18"/>
  <c r="S141" i="18"/>
  <c r="AA141" i="18" s="1"/>
  <c r="O141" i="18"/>
  <c r="I141" i="18"/>
  <c r="H141" i="18"/>
  <c r="N141" i="18" s="1"/>
  <c r="G141" i="18"/>
  <c r="M141" i="18" s="1"/>
  <c r="F141" i="18"/>
  <c r="L141" i="18" s="1"/>
  <c r="E141" i="18"/>
  <c r="D141" i="18"/>
  <c r="P141" i="18" s="1"/>
  <c r="B141" i="18"/>
  <c r="AA140" i="18"/>
  <c r="U140" i="18"/>
  <c r="T140" i="18"/>
  <c r="S140" i="18"/>
  <c r="R140" i="18"/>
  <c r="P140" i="18"/>
  <c r="L140" i="18"/>
  <c r="I140" i="18"/>
  <c r="H140" i="18"/>
  <c r="N140" i="18" s="1"/>
  <c r="G140" i="18"/>
  <c r="F140" i="18"/>
  <c r="O140" i="18" s="1"/>
  <c r="E140" i="18"/>
  <c r="D140" i="18"/>
  <c r="B140" i="18"/>
  <c r="V139" i="18"/>
  <c r="U139" i="18"/>
  <c r="T139" i="18"/>
  <c r="S139" i="18"/>
  <c r="O139" i="18"/>
  <c r="N139" i="18"/>
  <c r="L139" i="18"/>
  <c r="J139" i="18"/>
  <c r="I139" i="18"/>
  <c r="H139" i="18"/>
  <c r="G139" i="18"/>
  <c r="M139" i="18" s="1"/>
  <c r="F139" i="18"/>
  <c r="E139" i="18"/>
  <c r="D139" i="18"/>
  <c r="R139" i="18" s="1"/>
  <c r="B139" i="18"/>
  <c r="AA138" i="18"/>
  <c r="U138" i="18"/>
  <c r="T138" i="18"/>
  <c r="S138" i="18"/>
  <c r="M138" i="18"/>
  <c r="I138" i="18"/>
  <c r="H138" i="18"/>
  <c r="G138" i="18"/>
  <c r="F138" i="18"/>
  <c r="N138" i="18" s="1"/>
  <c r="E138" i="18"/>
  <c r="D138" i="18"/>
  <c r="Q138" i="18" s="1"/>
  <c r="B138" i="18"/>
  <c r="AA137" i="18"/>
  <c r="W137" i="18"/>
  <c r="U137" i="18"/>
  <c r="T137" i="18"/>
  <c r="S137" i="18"/>
  <c r="R137" i="18"/>
  <c r="O137" i="18"/>
  <c r="L137" i="18"/>
  <c r="K137" i="18"/>
  <c r="I137" i="18"/>
  <c r="H137" i="18"/>
  <c r="G137" i="18"/>
  <c r="F137" i="18"/>
  <c r="M137" i="18" s="1"/>
  <c r="E137" i="18"/>
  <c r="J137" i="18" s="1"/>
  <c r="D137" i="18"/>
  <c r="P137" i="18" s="1"/>
  <c r="B137" i="18"/>
  <c r="W136" i="18"/>
  <c r="V136" i="18"/>
  <c r="U136" i="18"/>
  <c r="T136" i="18"/>
  <c r="S136" i="18"/>
  <c r="O136" i="18"/>
  <c r="M136" i="18"/>
  <c r="L136" i="18"/>
  <c r="J136" i="18"/>
  <c r="I136" i="18"/>
  <c r="H136" i="18"/>
  <c r="N136" i="18" s="1"/>
  <c r="G136" i="18"/>
  <c r="F136" i="18"/>
  <c r="E136" i="18"/>
  <c r="D136" i="18"/>
  <c r="K136" i="18" s="1"/>
  <c r="B136" i="18"/>
  <c r="W131" i="18"/>
  <c r="U131" i="18"/>
  <c r="T131" i="18"/>
  <c r="S131" i="18"/>
  <c r="O131" i="18"/>
  <c r="N131" i="18"/>
  <c r="J131" i="18"/>
  <c r="I131" i="18"/>
  <c r="H131" i="18"/>
  <c r="G131" i="18"/>
  <c r="M131" i="18" s="1"/>
  <c r="F131" i="18"/>
  <c r="E131" i="18"/>
  <c r="L131" i="18" s="1"/>
  <c r="D131" i="18"/>
  <c r="V131" i="18" s="1"/>
  <c r="W128" i="18"/>
  <c r="U128" i="18"/>
  <c r="T128" i="18"/>
  <c r="S128" i="18"/>
  <c r="R128" i="18"/>
  <c r="I128" i="18"/>
  <c r="O128" i="18" s="1"/>
  <c r="H128" i="18"/>
  <c r="N128" i="18" s="1"/>
  <c r="G128" i="18"/>
  <c r="P128" i="18" s="1"/>
  <c r="F128" i="18"/>
  <c r="K128" i="18" s="1"/>
  <c r="E128" i="18"/>
  <c r="L128" i="18" s="1"/>
  <c r="D128" i="18"/>
  <c r="B128" i="18"/>
  <c r="V127" i="18"/>
  <c r="U127" i="18"/>
  <c r="T127" i="18"/>
  <c r="S127" i="18"/>
  <c r="Q127" i="18"/>
  <c r="O127" i="18"/>
  <c r="L127" i="18"/>
  <c r="I127" i="18"/>
  <c r="R127" i="18" s="1"/>
  <c r="H127" i="18"/>
  <c r="G127" i="18"/>
  <c r="M127" i="18" s="1"/>
  <c r="F127" i="18"/>
  <c r="N127" i="18" s="1"/>
  <c r="E127" i="18"/>
  <c r="J127" i="18" s="1"/>
  <c r="D127" i="18"/>
  <c r="W127" i="18" s="1"/>
  <c r="B127" i="18"/>
  <c r="U126" i="18"/>
  <c r="T126" i="18"/>
  <c r="S126" i="18"/>
  <c r="N126" i="18"/>
  <c r="L126" i="18"/>
  <c r="I126" i="18"/>
  <c r="O126" i="18" s="1"/>
  <c r="H126" i="18"/>
  <c r="G126" i="18"/>
  <c r="M126" i="18" s="1"/>
  <c r="F126" i="18"/>
  <c r="E126" i="18"/>
  <c r="D126" i="18"/>
  <c r="R126" i="18" s="1"/>
  <c r="B126" i="18"/>
  <c r="W125" i="18"/>
  <c r="V125" i="18"/>
  <c r="U125" i="18"/>
  <c r="T125" i="18"/>
  <c r="S125" i="18"/>
  <c r="Q125" i="18"/>
  <c r="M125" i="18"/>
  <c r="J125" i="18"/>
  <c r="I125" i="18"/>
  <c r="H125" i="18"/>
  <c r="G125" i="18"/>
  <c r="F125" i="18"/>
  <c r="N125" i="18" s="1"/>
  <c r="E125" i="18"/>
  <c r="D125" i="18"/>
  <c r="P125" i="18" s="1"/>
  <c r="B125" i="18"/>
  <c r="W124" i="18"/>
  <c r="V124" i="18"/>
  <c r="U124" i="18"/>
  <c r="T124" i="18"/>
  <c r="S124" i="18"/>
  <c r="P124" i="18"/>
  <c r="J124" i="18"/>
  <c r="I124" i="18"/>
  <c r="H124" i="18"/>
  <c r="G124" i="18"/>
  <c r="F124" i="18"/>
  <c r="E124" i="18"/>
  <c r="D124" i="18"/>
  <c r="R124" i="18" s="1"/>
  <c r="B124" i="18"/>
  <c r="U123" i="18"/>
  <c r="T123" i="18"/>
  <c r="S123" i="18"/>
  <c r="O123" i="18"/>
  <c r="I123" i="18"/>
  <c r="H123" i="18"/>
  <c r="N123" i="18" s="1"/>
  <c r="G123" i="18"/>
  <c r="F123" i="18"/>
  <c r="L123" i="18" s="1"/>
  <c r="E123" i="18"/>
  <c r="D123" i="18"/>
  <c r="W123" i="18" s="1"/>
  <c r="B123" i="18"/>
  <c r="U122" i="18"/>
  <c r="T122" i="18"/>
  <c r="S122" i="18"/>
  <c r="O122" i="18"/>
  <c r="N122" i="18"/>
  <c r="K122" i="18"/>
  <c r="I122" i="18"/>
  <c r="H122" i="18"/>
  <c r="G122" i="18"/>
  <c r="M122" i="18" s="1"/>
  <c r="F122" i="18"/>
  <c r="E122" i="18"/>
  <c r="L122" i="18" s="1"/>
  <c r="D122" i="18"/>
  <c r="P122" i="18" s="1"/>
  <c r="B122" i="18"/>
  <c r="W121" i="18"/>
  <c r="V121" i="18"/>
  <c r="U121" i="18"/>
  <c r="T121" i="18"/>
  <c r="S121" i="18"/>
  <c r="Q121" i="18"/>
  <c r="O121" i="18"/>
  <c r="N121" i="18"/>
  <c r="K121" i="18"/>
  <c r="I121" i="18"/>
  <c r="R121" i="18" s="1"/>
  <c r="H121" i="18"/>
  <c r="G121" i="18"/>
  <c r="M121" i="18" s="1"/>
  <c r="F121" i="18"/>
  <c r="E121" i="18"/>
  <c r="L121" i="18" s="1"/>
  <c r="D121" i="18"/>
  <c r="P121" i="18" s="1"/>
  <c r="B121" i="18"/>
  <c r="V120" i="18"/>
  <c r="U120" i="18"/>
  <c r="T120" i="18"/>
  <c r="S120" i="18"/>
  <c r="Q120" i="18"/>
  <c r="N120" i="18"/>
  <c r="K120" i="18"/>
  <c r="I120" i="18"/>
  <c r="O120" i="18" s="1"/>
  <c r="H120" i="18"/>
  <c r="G120" i="18"/>
  <c r="M120" i="18" s="1"/>
  <c r="F120" i="18"/>
  <c r="E120" i="18"/>
  <c r="L120" i="18" s="1"/>
  <c r="D120" i="18"/>
  <c r="W120" i="18" s="1"/>
  <c r="B120" i="18"/>
  <c r="U119" i="18"/>
  <c r="T119" i="18"/>
  <c r="S119" i="18"/>
  <c r="N119" i="18"/>
  <c r="I119" i="18"/>
  <c r="O119" i="18" s="1"/>
  <c r="H119" i="18"/>
  <c r="G119" i="18"/>
  <c r="F119" i="18"/>
  <c r="M119" i="18" s="1"/>
  <c r="E119" i="18"/>
  <c r="D119" i="18"/>
  <c r="P119" i="18" s="1"/>
  <c r="B119" i="18"/>
  <c r="U118" i="18"/>
  <c r="U113" i="18" s="1"/>
  <c r="T118" i="18"/>
  <c r="S118" i="18"/>
  <c r="L118" i="18"/>
  <c r="I118" i="18"/>
  <c r="I113" i="18" s="1"/>
  <c r="H118" i="18"/>
  <c r="G118" i="18"/>
  <c r="M118" i="18" s="1"/>
  <c r="F118" i="18"/>
  <c r="N118" i="18" s="1"/>
  <c r="E118" i="18"/>
  <c r="D118" i="18"/>
  <c r="W118" i="18" s="1"/>
  <c r="B118" i="18"/>
  <c r="V117" i="18"/>
  <c r="U117" i="18"/>
  <c r="T117" i="18"/>
  <c r="S117" i="18"/>
  <c r="N117" i="18"/>
  <c r="J117" i="18"/>
  <c r="I117" i="18"/>
  <c r="O117" i="18" s="1"/>
  <c r="H117" i="18"/>
  <c r="G117" i="18"/>
  <c r="M117" i="18" s="1"/>
  <c r="F117" i="18"/>
  <c r="E117" i="18"/>
  <c r="L117" i="18" s="1"/>
  <c r="D117" i="18"/>
  <c r="R117" i="18" s="1"/>
  <c r="B117" i="18"/>
  <c r="W116" i="18"/>
  <c r="U116" i="18"/>
  <c r="T116" i="18"/>
  <c r="V116" i="18" s="1"/>
  <c r="S116" i="18"/>
  <c r="O116" i="18"/>
  <c r="K116" i="18"/>
  <c r="I116" i="18"/>
  <c r="R116" i="18" s="1"/>
  <c r="H116" i="18"/>
  <c r="G116" i="18"/>
  <c r="M116" i="18" s="1"/>
  <c r="F116" i="18"/>
  <c r="E116" i="18"/>
  <c r="L116" i="18" s="1"/>
  <c r="D116" i="18"/>
  <c r="P116" i="18" s="1"/>
  <c r="B116" i="18"/>
  <c r="V115" i="18"/>
  <c r="U115" i="18"/>
  <c r="T115" i="18"/>
  <c r="S115" i="18"/>
  <c r="R115" i="18"/>
  <c r="J115" i="18"/>
  <c r="I115" i="18"/>
  <c r="H115" i="18"/>
  <c r="N115" i="18" s="1"/>
  <c r="G115" i="18"/>
  <c r="F115" i="18"/>
  <c r="E115" i="18"/>
  <c r="D115" i="18"/>
  <c r="Q115" i="18" s="1"/>
  <c r="B115" i="18"/>
  <c r="U114" i="18"/>
  <c r="T114" i="18"/>
  <c r="T113" i="18" s="1"/>
  <c r="S114" i="18"/>
  <c r="S113" i="18" s="1"/>
  <c r="P114" i="18"/>
  <c r="M114" i="18"/>
  <c r="I114" i="18"/>
  <c r="H114" i="18"/>
  <c r="N114" i="18" s="1"/>
  <c r="G114" i="18"/>
  <c r="G113" i="18" s="1"/>
  <c r="F114" i="18"/>
  <c r="O114" i="18" s="1"/>
  <c r="E114" i="18"/>
  <c r="D114" i="18"/>
  <c r="B114" i="18"/>
  <c r="W110" i="18"/>
  <c r="U110" i="18"/>
  <c r="T110" i="18"/>
  <c r="V110" i="18" s="1"/>
  <c r="S110" i="18"/>
  <c r="R110" i="18"/>
  <c r="O110" i="18"/>
  <c r="K110" i="18"/>
  <c r="I110" i="18"/>
  <c r="H110" i="18"/>
  <c r="Q110" i="18" s="1"/>
  <c r="G110" i="18"/>
  <c r="F110" i="18"/>
  <c r="M110" i="18" s="1"/>
  <c r="E110" i="18"/>
  <c r="J110" i="18" s="1"/>
  <c r="D110" i="18"/>
  <c r="P110" i="18" s="1"/>
  <c r="B110" i="18"/>
  <c r="U109" i="18"/>
  <c r="T109" i="18"/>
  <c r="S109" i="18"/>
  <c r="I109" i="18"/>
  <c r="H109" i="18"/>
  <c r="N109" i="18" s="1"/>
  <c r="G109" i="18"/>
  <c r="F109" i="18"/>
  <c r="M109" i="18" s="1"/>
  <c r="E109" i="18"/>
  <c r="D109" i="18"/>
  <c r="Q109" i="18" s="1"/>
  <c r="B109" i="18"/>
  <c r="U108" i="18"/>
  <c r="T108" i="18"/>
  <c r="S108" i="18"/>
  <c r="N108" i="18"/>
  <c r="I108" i="18"/>
  <c r="O108" i="18" s="1"/>
  <c r="H108" i="18"/>
  <c r="G108" i="18"/>
  <c r="M108" i="18" s="1"/>
  <c r="F108" i="18"/>
  <c r="L108" i="18" s="1"/>
  <c r="E108" i="18"/>
  <c r="D108" i="18"/>
  <c r="B108" i="18"/>
  <c r="U107" i="18"/>
  <c r="W107" i="18" s="1"/>
  <c r="T107" i="18"/>
  <c r="S107" i="18"/>
  <c r="Q107" i="18"/>
  <c r="N107" i="18"/>
  <c r="K107" i="18"/>
  <c r="I107" i="18"/>
  <c r="O107" i="18" s="1"/>
  <c r="H107" i="18"/>
  <c r="G107" i="18"/>
  <c r="M107" i="18" s="1"/>
  <c r="F107" i="18"/>
  <c r="E107" i="18"/>
  <c r="L107" i="18" s="1"/>
  <c r="D107" i="18"/>
  <c r="P107" i="18" s="1"/>
  <c r="B107" i="18"/>
  <c r="V106" i="18"/>
  <c r="U106" i="18"/>
  <c r="T106" i="18"/>
  <c r="S106" i="18"/>
  <c r="Q106" i="18"/>
  <c r="O106" i="18"/>
  <c r="L106" i="18"/>
  <c r="I106" i="18"/>
  <c r="R106" i="18" s="1"/>
  <c r="H106" i="18"/>
  <c r="G106" i="18"/>
  <c r="M106" i="18" s="1"/>
  <c r="F106" i="18"/>
  <c r="N106" i="18" s="1"/>
  <c r="E106" i="18"/>
  <c r="J106" i="18" s="1"/>
  <c r="D106" i="18"/>
  <c r="W106" i="18" s="1"/>
  <c r="B106" i="18"/>
  <c r="V105" i="18"/>
  <c r="U105" i="18"/>
  <c r="T105" i="18"/>
  <c r="S105" i="18"/>
  <c r="Q105" i="18"/>
  <c r="O105" i="18"/>
  <c r="M105" i="18"/>
  <c r="J105" i="18"/>
  <c r="I105" i="18"/>
  <c r="H105" i="18"/>
  <c r="N105" i="18" s="1"/>
  <c r="G105" i="18"/>
  <c r="F105" i="18"/>
  <c r="E105" i="18"/>
  <c r="L105" i="18" s="1"/>
  <c r="D105" i="18"/>
  <c r="W105" i="18" s="1"/>
  <c r="B105" i="18"/>
  <c r="W104" i="18"/>
  <c r="U104" i="18"/>
  <c r="T104" i="18"/>
  <c r="V104" i="18" s="1"/>
  <c r="S104" i="18"/>
  <c r="R104" i="18"/>
  <c r="O104" i="18"/>
  <c r="M104" i="18"/>
  <c r="K104" i="18"/>
  <c r="I104" i="18"/>
  <c r="H104" i="18"/>
  <c r="G104" i="18"/>
  <c r="F104" i="18"/>
  <c r="L104" i="18" s="1"/>
  <c r="E104" i="18"/>
  <c r="J104" i="18" s="1"/>
  <c r="D104" i="18"/>
  <c r="P104" i="18" s="1"/>
  <c r="B104" i="18"/>
  <c r="U103" i="18"/>
  <c r="T103" i="18"/>
  <c r="S103" i="18"/>
  <c r="R103" i="18"/>
  <c r="I103" i="18"/>
  <c r="H103" i="18"/>
  <c r="G103" i="18"/>
  <c r="F103" i="18"/>
  <c r="L103" i="18" s="1"/>
  <c r="E103" i="18"/>
  <c r="D103" i="18"/>
  <c r="Q103" i="18" s="1"/>
  <c r="B103" i="18"/>
  <c r="U102" i="18"/>
  <c r="T102" i="18"/>
  <c r="S102" i="18"/>
  <c r="N102" i="18"/>
  <c r="I102" i="18"/>
  <c r="O102" i="18" s="1"/>
  <c r="H102" i="18"/>
  <c r="G102" i="18"/>
  <c r="M102" i="18" s="1"/>
  <c r="F102" i="18"/>
  <c r="L102" i="18" s="1"/>
  <c r="E102" i="18"/>
  <c r="D102" i="18"/>
  <c r="B102" i="18"/>
  <c r="U101" i="18"/>
  <c r="W101" i="18" s="1"/>
  <c r="T101" i="18"/>
  <c r="S101" i="18"/>
  <c r="Q101" i="18"/>
  <c r="N101" i="18"/>
  <c r="K101" i="18"/>
  <c r="I101" i="18"/>
  <c r="O101" i="18" s="1"/>
  <c r="H101" i="18"/>
  <c r="G101" i="18"/>
  <c r="M101" i="18" s="1"/>
  <c r="F101" i="18"/>
  <c r="E101" i="18"/>
  <c r="L101" i="18" s="1"/>
  <c r="D101" i="18"/>
  <c r="P101" i="18" s="1"/>
  <c r="B101" i="18"/>
  <c r="V100" i="18"/>
  <c r="U100" i="18"/>
  <c r="T100" i="18"/>
  <c r="S100" i="18"/>
  <c r="Q100" i="18"/>
  <c r="O100" i="18"/>
  <c r="L100" i="18"/>
  <c r="I100" i="18"/>
  <c r="R100" i="18" s="1"/>
  <c r="H100" i="18"/>
  <c r="G100" i="18"/>
  <c r="M100" i="18" s="1"/>
  <c r="F100" i="18"/>
  <c r="N100" i="18" s="1"/>
  <c r="E100" i="18"/>
  <c r="J100" i="18" s="1"/>
  <c r="D100" i="18"/>
  <c r="W100" i="18" s="1"/>
  <c r="B100" i="18"/>
  <c r="V99" i="18"/>
  <c r="U99" i="18"/>
  <c r="T99" i="18"/>
  <c r="S99" i="18"/>
  <c r="Q99" i="18"/>
  <c r="O99" i="18"/>
  <c r="M99" i="18"/>
  <c r="J99" i="18"/>
  <c r="I99" i="18"/>
  <c r="H99" i="18"/>
  <c r="N99" i="18" s="1"/>
  <c r="G99" i="18"/>
  <c r="F99" i="18"/>
  <c r="E99" i="18"/>
  <c r="L99" i="18" s="1"/>
  <c r="D99" i="18"/>
  <c r="W99" i="18" s="1"/>
  <c r="B99" i="18"/>
  <c r="W98" i="18"/>
  <c r="U98" i="18"/>
  <c r="T98" i="18"/>
  <c r="S98" i="18"/>
  <c r="R98" i="18"/>
  <c r="O98" i="18"/>
  <c r="M98" i="18"/>
  <c r="K98" i="18"/>
  <c r="I98" i="18"/>
  <c r="H98" i="18"/>
  <c r="N98" i="18" s="1"/>
  <c r="G98" i="18"/>
  <c r="F98" i="18"/>
  <c r="L98" i="18" s="1"/>
  <c r="E98" i="18"/>
  <c r="D98" i="18"/>
  <c r="V98" i="18" s="1"/>
  <c r="B98" i="18"/>
  <c r="U97" i="18"/>
  <c r="T97" i="18"/>
  <c r="S97" i="18"/>
  <c r="M97" i="18"/>
  <c r="I97" i="18"/>
  <c r="R97" i="18" s="1"/>
  <c r="H97" i="18"/>
  <c r="N97" i="18" s="1"/>
  <c r="G97" i="18"/>
  <c r="F97" i="18"/>
  <c r="L97" i="18" s="1"/>
  <c r="E97" i="18"/>
  <c r="D97" i="18"/>
  <c r="Q97" i="18" s="1"/>
  <c r="B97" i="18"/>
  <c r="U96" i="18"/>
  <c r="T96" i="18"/>
  <c r="S96" i="18"/>
  <c r="N96" i="18"/>
  <c r="I96" i="18"/>
  <c r="O96" i="18" s="1"/>
  <c r="H96" i="18"/>
  <c r="G96" i="18"/>
  <c r="M96" i="18" s="1"/>
  <c r="F96" i="18"/>
  <c r="L96" i="18" s="1"/>
  <c r="E96" i="18"/>
  <c r="D96" i="18"/>
  <c r="B96" i="18"/>
  <c r="U95" i="18"/>
  <c r="W95" i="18" s="1"/>
  <c r="T95" i="18"/>
  <c r="S95" i="18"/>
  <c r="Q95" i="18"/>
  <c r="N95" i="18"/>
  <c r="L95" i="18"/>
  <c r="K95" i="18"/>
  <c r="I95" i="18"/>
  <c r="O95" i="18" s="1"/>
  <c r="H95" i="18"/>
  <c r="G95" i="18"/>
  <c r="M95" i="18" s="1"/>
  <c r="F95" i="18"/>
  <c r="E95" i="18"/>
  <c r="D95" i="18"/>
  <c r="B95" i="18"/>
  <c r="V94" i="18"/>
  <c r="U94" i="18"/>
  <c r="T94" i="18"/>
  <c r="S94" i="18"/>
  <c r="Q94" i="18"/>
  <c r="O94" i="18"/>
  <c r="L94" i="18"/>
  <c r="I94" i="18"/>
  <c r="R94" i="18" s="1"/>
  <c r="H94" i="18"/>
  <c r="G94" i="18"/>
  <c r="M94" i="18" s="1"/>
  <c r="F94" i="18"/>
  <c r="N94" i="18" s="1"/>
  <c r="E94" i="18"/>
  <c r="J94" i="18" s="1"/>
  <c r="D94" i="18"/>
  <c r="W94" i="18" s="1"/>
  <c r="B94" i="18"/>
  <c r="V93" i="18"/>
  <c r="U93" i="18"/>
  <c r="T93" i="18"/>
  <c r="S93" i="18"/>
  <c r="O93" i="18"/>
  <c r="M93" i="18"/>
  <c r="I93" i="18"/>
  <c r="H93" i="18"/>
  <c r="N93" i="18" s="1"/>
  <c r="G93" i="18"/>
  <c r="F93" i="18"/>
  <c r="E93" i="18"/>
  <c r="L93" i="18" s="1"/>
  <c r="D93" i="18"/>
  <c r="W93" i="18" s="1"/>
  <c r="B93" i="18"/>
  <c r="W92" i="18"/>
  <c r="U92" i="18"/>
  <c r="T92" i="18"/>
  <c r="S92" i="18"/>
  <c r="R92" i="18"/>
  <c r="O92" i="18"/>
  <c r="K92" i="18"/>
  <c r="I92" i="18"/>
  <c r="H92" i="18"/>
  <c r="Q92" i="18" s="1"/>
  <c r="G92" i="18"/>
  <c r="M92" i="18" s="1"/>
  <c r="F92" i="18"/>
  <c r="L92" i="18" s="1"/>
  <c r="E92" i="18"/>
  <c r="J92" i="18" s="1"/>
  <c r="D92" i="18"/>
  <c r="V92" i="18" s="1"/>
  <c r="B92" i="18"/>
  <c r="U91" i="18"/>
  <c r="T91" i="18"/>
  <c r="S91" i="18"/>
  <c r="P91" i="18"/>
  <c r="I91" i="18"/>
  <c r="O91" i="18" s="1"/>
  <c r="H91" i="18"/>
  <c r="N91" i="18" s="1"/>
  <c r="G91" i="18"/>
  <c r="M91" i="18" s="1"/>
  <c r="F91" i="18"/>
  <c r="E91" i="18"/>
  <c r="L91" i="18" s="1"/>
  <c r="D91" i="18"/>
  <c r="Q91" i="18" s="1"/>
  <c r="B91" i="18"/>
  <c r="W90" i="18"/>
  <c r="U90" i="18"/>
  <c r="T90" i="18"/>
  <c r="S90" i="18"/>
  <c r="J90" i="18"/>
  <c r="I90" i="18"/>
  <c r="O90" i="18" s="1"/>
  <c r="H90" i="18"/>
  <c r="G90" i="18"/>
  <c r="F90" i="18"/>
  <c r="L90" i="18" s="1"/>
  <c r="E90" i="18"/>
  <c r="D90" i="18"/>
  <c r="V90" i="18" s="1"/>
  <c r="B90" i="18"/>
  <c r="U89" i="18"/>
  <c r="W89" i="18" s="1"/>
  <c r="T89" i="18"/>
  <c r="S89" i="18"/>
  <c r="I89" i="18"/>
  <c r="R89" i="18" s="1"/>
  <c r="H89" i="18"/>
  <c r="G89" i="18"/>
  <c r="P89" i="18" s="1"/>
  <c r="F89" i="18"/>
  <c r="E89" i="18"/>
  <c r="D89" i="18"/>
  <c r="B89" i="18"/>
  <c r="U88" i="18"/>
  <c r="T88" i="18"/>
  <c r="S88" i="18"/>
  <c r="P88" i="18"/>
  <c r="I88" i="18"/>
  <c r="H88" i="18"/>
  <c r="N88" i="18" s="1"/>
  <c r="G88" i="18"/>
  <c r="M88" i="18" s="1"/>
  <c r="F88" i="18"/>
  <c r="O88" i="18" s="1"/>
  <c r="E88" i="18"/>
  <c r="D88" i="18"/>
  <c r="B88" i="18"/>
  <c r="U87" i="18"/>
  <c r="T87" i="18"/>
  <c r="S87" i="18"/>
  <c r="O87" i="18"/>
  <c r="N87" i="18"/>
  <c r="M87" i="18"/>
  <c r="I87" i="18"/>
  <c r="H87" i="18"/>
  <c r="G87" i="18"/>
  <c r="F87" i="18"/>
  <c r="L87" i="18" s="1"/>
  <c r="E87" i="18"/>
  <c r="D87" i="18"/>
  <c r="W87" i="18" s="1"/>
  <c r="B87" i="18"/>
  <c r="U86" i="18"/>
  <c r="W86" i="18" s="1"/>
  <c r="T86" i="18"/>
  <c r="S86" i="18"/>
  <c r="O86" i="18"/>
  <c r="N86" i="18"/>
  <c r="L86" i="18"/>
  <c r="I86" i="18"/>
  <c r="R86" i="18" s="1"/>
  <c r="H86" i="18"/>
  <c r="G86" i="18"/>
  <c r="F86" i="18"/>
  <c r="K86" i="18" s="1"/>
  <c r="E86" i="18"/>
  <c r="D86" i="18"/>
  <c r="V86" i="18" s="1"/>
  <c r="B86" i="18"/>
  <c r="V85" i="18"/>
  <c r="U85" i="18"/>
  <c r="T85" i="18"/>
  <c r="S85" i="18"/>
  <c r="R85" i="18"/>
  <c r="J85" i="18"/>
  <c r="I85" i="18"/>
  <c r="O85" i="18" s="1"/>
  <c r="H85" i="18"/>
  <c r="G85" i="18"/>
  <c r="F85" i="18"/>
  <c r="N85" i="18" s="1"/>
  <c r="E85" i="18"/>
  <c r="D85" i="18"/>
  <c r="Q85" i="18" s="1"/>
  <c r="B85" i="18"/>
  <c r="U84" i="18"/>
  <c r="T84" i="18"/>
  <c r="S84" i="18"/>
  <c r="I84" i="18"/>
  <c r="O84" i="18" s="1"/>
  <c r="H84" i="18"/>
  <c r="N84" i="18" s="1"/>
  <c r="G84" i="18"/>
  <c r="M84" i="18" s="1"/>
  <c r="F84" i="18"/>
  <c r="E84" i="18"/>
  <c r="L84" i="18" s="1"/>
  <c r="D84" i="18"/>
  <c r="R84" i="18" s="1"/>
  <c r="B84" i="18"/>
  <c r="U83" i="18"/>
  <c r="W83" i="18" s="1"/>
  <c r="T83" i="18"/>
  <c r="V83" i="18" s="1"/>
  <c r="S83" i="18"/>
  <c r="R83" i="18"/>
  <c r="I83" i="18"/>
  <c r="H83" i="18"/>
  <c r="Q83" i="18" s="1"/>
  <c r="G83" i="18"/>
  <c r="F83" i="18"/>
  <c r="E83" i="18"/>
  <c r="J83" i="18" s="1"/>
  <c r="D83" i="18"/>
  <c r="P83" i="18" s="1"/>
  <c r="B83" i="18"/>
  <c r="U82" i="18"/>
  <c r="T82" i="18"/>
  <c r="S82" i="18"/>
  <c r="P82" i="18"/>
  <c r="I82" i="18"/>
  <c r="H82" i="18"/>
  <c r="N82" i="18" s="1"/>
  <c r="G82" i="18"/>
  <c r="M82" i="18" s="1"/>
  <c r="F82" i="18"/>
  <c r="O82" i="18" s="1"/>
  <c r="E82" i="18"/>
  <c r="D82" i="18"/>
  <c r="B82" i="18"/>
  <c r="U81" i="18"/>
  <c r="T81" i="18"/>
  <c r="S81" i="18"/>
  <c r="O81" i="18"/>
  <c r="N81" i="18"/>
  <c r="M81" i="18"/>
  <c r="I81" i="18"/>
  <c r="H81" i="18"/>
  <c r="G81" i="18"/>
  <c r="F81" i="18"/>
  <c r="L81" i="18" s="1"/>
  <c r="E81" i="18"/>
  <c r="D81" i="18"/>
  <c r="W81" i="18" s="1"/>
  <c r="B81" i="18"/>
  <c r="U80" i="18"/>
  <c r="W80" i="18" s="1"/>
  <c r="T80" i="18"/>
  <c r="S80" i="18"/>
  <c r="O80" i="18"/>
  <c r="N80" i="18"/>
  <c r="M80" i="18"/>
  <c r="L80" i="18"/>
  <c r="I80" i="18"/>
  <c r="R80" i="18" s="1"/>
  <c r="H80" i="18"/>
  <c r="G80" i="18"/>
  <c r="F80" i="18"/>
  <c r="K80" i="18" s="1"/>
  <c r="E80" i="18"/>
  <c r="D80" i="18"/>
  <c r="V80" i="18" s="1"/>
  <c r="B80" i="18"/>
  <c r="W79" i="18"/>
  <c r="V79" i="18"/>
  <c r="U79" i="18"/>
  <c r="T79" i="18"/>
  <c r="S79" i="18"/>
  <c r="R79" i="18"/>
  <c r="J79" i="18"/>
  <c r="I79" i="18"/>
  <c r="O79" i="18" s="1"/>
  <c r="H79" i="18"/>
  <c r="G79" i="18"/>
  <c r="F79" i="18"/>
  <c r="N79" i="18" s="1"/>
  <c r="E79" i="18"/>
  <c r="D79" i="18"/>
  <c r="Q79" i="18" s="1"/>
  <c r="B79" i="18"/>
  <c r="U78" i="18"/>
  <c r="T78" i="18"/>
  <c r="S78" i="18"/>
  <c r="I78" i="18"/>
  <c r="O78" i="18" s="1"/>
  <c r="H78" i="18"/>
  <c r="N78" i="18" s="1"/>
  <c r="G78" i="18"/>
  <c r="M78" i="18" s="1"/>
  <c r="F78" i="18"/>
  <c r="E78" i="18"/>
  <c r="L78" i="18" s="1"/>
  <c r="D78" i="18"/>
  <c r="R78" i="18" s="1"/>
  <c r="B78" i="18"/>
  <c r="U77" i="18"/>
  <c r="W77" i="18" s="1"/>
  <c r="T77" i="18"/>
  <c r="V77" i="18" s="1"/>
  <c r="S77" i="18"/>
  <c r="R77" i="18"/>
  <c r="I77" i="18"/>
  <c r="O77" i="18" s="1"/>
  <c r="H77" i="18"/>
  <c r="Q77" i="18" s="1"/>
  <c r="G77" i="18"/>
  <c r="M77" i="18" s="1"/>
  <c r="F77" i="18"/>
  <c r="E77" i="18"/>
  <c r="J77" i="18" s="1"/>
  <c r="D77" i="18"/>
  <c r="P77" i="18" s="1"/>
  <c r="B77" i="18"/>
  <c r="U76" i="18"/>
  <c r="T76" i="18"/>
  <c r="S76" i="18"/>
  <c r="I76" i="18"/>
  <c r="H76" i="18"/>
  <c r="N76" i="18" s="1"/>
  <c r="G76" i="18"/>
  <c r="M76" i="18" s="1"/>
  <c r="F76" i="18"/>
  <c r="O76" i="18" s="1"/>
  <c r="E76" i="18"/>
  <c r="D76" i="18"/>
  <c r="B76" i="18"/>
  <c r="U75" i="18"/>
  <c r="T75" i="18"/>
  <c r="S75" i="18"/>
  <c r="O75" i="18"/>
  <c r="N75" i="18"/>
  <c r="M75" i="18"/>
  <c r="I75" i="18"/>
  <c r="H75" i="18"/>
  <c r="G75" i="18"/>
  <c r="F75" i="18"/>
  <c r="L75" i="18" s="1"/>
  <c r="E75" i="18"/>
  <c r="D75" i="18"/>
  <c r="W75" i="18" s="1"/>
  <c r="B75" i="18"/>
  <c r="U74" i="18"/>
  <c r="W74" i="18" s="1"/>
  <c r="T74" i="18"/>
  <c r="S74" i="18"/>
  <c r="O74" i="18"/>
  <c r="N74" i="18"/>
  <c r="M74" i="18"/>
  <c r="L74" i="18"/>
  <c r="I74" i="18"/>
  <c r="R74" i="18" s="1"/>
  <c r="H74" i="18"/>
  <c r="G74" i="18"/>
  <c r="F74" i="18"/>
  <c r="K74" i="18" s="1"/>
  <c r="E74" i="18"/>
  <c r="D74" i="18"/>
  <c r="V74" i="18" s="1"/>
  <c r="B74" i="18"/>
  <c r="W73" i="18"/>
  <c r="V73" i="18"/>
  <c r="U73" i="18"/>
  <c r="T73" i="18"/>
  <c r="S73" i="18"/>
  <c r="R73" i="18"/>
  <c r="M73" i="18"/>
  <c r="L73" i="18"/>
  <c r="J73" i="18"/>
  <c r="I73" i="18"/>
  <c r="O73" i="18" s="1"/>
  <c r="H73" i="18"/>
  <c r="G73" i="18"/>
  <c r="F73" i="18"/>
  <c r="N73" i="18" s="1"/>
  <c r="E73" i="18"/>
  <c r="D73" i="18"/>
  <c r="Q73" i="18" s="1"/>
  <c r="B73" i="18"/>
  <c r="U72" i="18"/>
  <c r="T72" i="18"/>
  <c r="S72" i="18"/>
  <c r="I72" i="18"/>
  <c r="O72" i="18" s="1"/>
  <c r="H72" i="18"/>
  <c r="N72" i="18" s="1"/>
  <c r="G72" i="18"/>
  <c r="M72" i="18" s="1"/>
  <c r="F72" i="18"/>
  <c r="E72" i="18"/>
  <c r="L72" i="18" s="1"/>
  <c r="D72" i="18"/>
  <c r="R72" i="18" s="1"/>
  <c r="B72" i="18"/>
  <c r="U71" i="18"/>
  <c r="W71" i="18" s="1"/>
  <c r="T71" i="18"/>
  <c r="V71" i="18" s="1"/>
  <c r="S71" i="18"/>
  <c r="R71" i="18"/>
  <c r="I71" i="18"/>
  <c r="H71" i="18"/>
  <c r="Q71" i="18" s="1"/>
  <c r="G71" i="18"/>
  <c r="M71" i="18" s="1"/>
  <c r="F71" i="18"/>
  <c r="E71" i="18"/>
  <c r="J71" i="18" s="1"/>
  <c r="D71" i="18"/>
  <c r="P71" i="18" s="1"/>
  <c r="B71" i="18"/>
  <c r="U70" i="18"/>
  <c r="T70" i="18"/>
  <c r="S70" i="18"/>
  <c r="I70" i="18"/>
  <c r="H70" i="18"/>
  <c r="N70" i="18" s="1"/>
  <c r="G70" i="18"/>
  <c r="M70" i="18" s="1"/>
  <c r="F70" i="18"/>
  <c r="O70" i="18" s="1"/>
  <c r="E70" i="18"/>
  <c r="D70" i="18"/>
  <c r="B70" i="18"/>
  <c r="U69" i="18"/>
  <c r="T69" i="18"/>
  <c r="S69" i="18"/>
  <c r="O69" i="18"/>
  <c r="N69" i="18"/>
  <c r="M69" i="18"/>
  <c r="I69" i="18"/>
  <c r="H69" i="18"/>
  <c r="G69" i="18"/>
  <c r="F69" i="18"/>
  <c r="L69" i="18" s="1"/>
  <c r="E69" i="18"/>
  <c r="D69" i="18"/>
  <c r="W69" i="18" s="1"/>
  <c r="B69" i="18"/>
  <c r="U68" i="18"/>
  <c r="W68" i="18" s="1"/>
  <c r="T68" i="18"/>
  <c r="S68" i="18"/>
  <c r="O68" i="18"/>
  <c r="N68" i="18"/>
  <c r="M68" i="18"/>
  <c r="L68" i="18"/>
  <c r="K68" i="18"/>
  <c r="I68" i="18"/>
  <c r="R68" i="18" s="1"/>
  <c r="H68" i="18"/>
  <c r="G68" i="18"/>
  <c r="F68" i="18"/>
  <c r="E68" i="18"/>
  <c r="D68" i="18"/>
  <c r="V68" i="18" s="1"/>
  <c r="B68" i="18"/>
  <c r="W67" i="18"/>
  <c r="V67" i="18"/>
  <c r="U67" i="18"/>
  <c r="T67" i="18"/>
  <c r="S67" i="18"/>
  <c r="L67" i="18"/>
  <c r="K67" i="18"/>
  <c r="J67" i="18"/>
  <c r="I67" i="18"/>
  <c r="R67" i="18" s="1"/>
  <c r="H67" i="18"/>
  <c r="G67" i="18"/>
  <c r="M67" i="18" s="1"/>
  <c r="F67" i="18"/>
  <c r="N67" i="18" s="1"/>
  <c r="E67" i="18"/>
  <c r="D67" i="18"/>
  <c r="Q67" i="18" s="1"/>
  <c r="B67" i="18"/>
  <c r="W66" i="18"/>
  <c r="U66" i="18"/>
  <c r="T66" i="18"/>
  <c r="S66" i="18"/>
  <c r="K66" i="18"/>
  <c r="I66" i="18"/>
  <c r="O66" i="18" s="1"/>
  <c r="H66" i="18"/>
  <c r="G66" i="18"/>
  <c r="M66" i="18" s="1"/>
  <c r="F66" i="18"/>
  <c r="E66" i="18"/>
  <c r="L66" i="18" s="1"/>
  <c r="D66" i="18"/>
  <c r="R66" i="18" s="1"/>
  <c r="B66" i="18"/>
  <c r="U65" i="18"/>
  <c r="W65" i="18" s="1"/>
  <c r="T65" i="18"/>
  <c r="V65" i="18" s="1"/>
  <c r="S65" i="18"/>
  <c r="R65" i="18"/>
  <c r="I65" i="18"/>
  <c r="H65" i="18"/>
  <c r="Q65" i="18" s="1"/>
  <c r="G65" i="18"/>
  <c r="F65" i="18"/>
  <c r="E65" i="18"/>
  <c r="J65" i="18" s="1"/>
  <c r="D65" i="18"/>
  <c r="P65" i="18" s="1"/>
  <c r="B65" i="18"/>
  <c r="U64" i="18"/>
  <c r="T64" i="18"/>
  <c r="S64" i="18"/>
  <c r="P64" i="18"/>
  <c r="I64" i="18"/>
  <c r="H64" i="18"/>
  <c r="N64" i="18" s="1"/>
  <c r="G64" i="18"/>
  <c r="M64" i="18" s="1"/>
  <c r="F64" i="18"/>
  <c r="O64" i="18" s="1"/>
  <c r="E64" i="18"/>
  <c r="D64" i="18"/>
  <c r="B64" i="18"/>
  <c r="U63" i="18"/>
  <c r="T63" i="18"/>
  <c r="S63" i="18"/>
  <c r="O63" i="18"/>
  <c r="N63" i="18"/>
  <c r="M63" i="18"/>
  <c r="I63" i="18"/>
  <c r="H63" i="18"/>
  <c r="G63" i="18"/>
  <c r="F63" i="18"/>
  <c r="L63" i="18" s="1"/>
  <c r="E63" i="18"/>
  <c r="E62" i="18" s="1"/>
  <c r="D63" i="18"/>
  <c r="W63" i="18" s="1"/>
  <c r="B63" i="18"/>
  <c r="U62" i="18"/>
  <c r="I62" i="18"/>
  <c r="V58" i="18"/>
  <c r="U58" i="18"/>
  <c r="W58" i="18" s="1"/>
  <c r="T58" i="18"/>
  <c r="S58" i="18"/>
  <c r="J58" i="18"/>
  <c r="I58" i="18"/>
  <c r="H58" i="18"/>
  <c r="Q58" i="18" s="1"/>
  <c r="G58" i="18"/>
  <c r="F58" i="18"/>
  <c r="M58" i="18" s="1"/>
  <c r="E58" i="18"/>
  <c r="D58" i="18"/>
  <c r="P58" i="18" s="1"/>
  <c r="B58" i="18"/>
  <c r="U57" i="18"/>
  <c r="T57" i="18"/>
  <c r="S57" i="18"/>
  <c r="I57" i="18"/>
  <c r="O57" i="18" s="1"/>
  <c r="H57" i="18"/>
  <c r="N57" i="18" s="1"/>
  <c r="G57" i="18"/>
  <c r="M57" i="18" s="1"/>
  <c r="F57" i="18"/>
  <c r="L57" i="18" s="1"/>
  <c r="E57" i="18"/>
  <c r="D57" i="18"/>
  <c r="R57" i="18" s="1"/>
  <c r="B57" i="18"/>
  <c r="U56" i="18"/>
  <c r="T56" i="18"/>
  <c r="S56" i="18"/>
  <c r="R56" i="18"/>
  <c r="Q56" i="18"/>
  <c r="I56" i="18"/>
  <c r="O56" i="18" s="1"/>
  <c r="H56" i="18"/>
  <c r="N56" i="18" s="1"/>
  <c r="G56" i="18"/>
  <c r="M56" i="18" s="1"/>
  <c r="F56" i="18"/>
  <c r="L56" i="18" s="1"/>
  <c r="E56" i="18"/>
  <c r="D56" i="18"/>
  <c r="P56" i="18" s="1"/>
  <c r="B56" i="18"/>
  <c r="U55" i="18"/>
  <c r="T55" i="18"/>
  <c r="S55" i="18"/>
  <c r="O55" i="18"/>
  <c r="I55" i="18"/>
  <c r="H55" i="18"/>
  <c r="G55" i="18"/>
  <c r="M55" i="18" s="1"/>
  <c r="F55" i="18"/>
  <c r="N55" i="18" s="1"/>
  <c r="E55" i="18"/>
  <c r="D55" i="18"/>
  <c r="W55" i="18" s="1"/>
  <c r="B55" i="18"/>
  <c r="U54" i="18"/>
  <c r="T54" i="18"/>
  <c r="S54" i="18"/>
  <c r="O54" i="18"/>
  <c r="N54" i="18"/>
  <c r="M54" i="18"/>
  <c r="L54" i="18"/>
  <c r="I54" i="18"/>
  <c r="H54" i="18"/>
  <c r="G54" i="18"/>
  <c r="F54" i="18"/>
  <c r="E54" i="18"/>
  <c r="D54" i="18"/>
  <c r="W54" i="18" s="1"/>
  <c r="B54" i="18"/>
  <c r="W53" i="18"/>
  <c r="U53" i="18"/>
  <c r="T53" i="18"/>
  <c r="V53" i="18" s="1"/>
  <c r="S53" i="18"/>
  <c r="R53" i="18"/>
  <c r="N53" i="18"/>
  <c r="M53" i="18"/>
  <c r="L53" i="18"/>
  <c r="K53" i="18"/>
  <c r="J53" i="18"/>
  <c r="I53" i="18"/>
  <c r="H53" i="18"/>
  <c r="Q53" i="18" s="1"/>
  <c r="G53" i="18"/>
  <c r="F53" i="18"/>
  <c r="O53" i="18" s="1"/>
  <c r="E53" i="18"/>
  <c r="D53" i="18"/>
  <c r="P53" i="18" s="1"/>
  <c r="B53" i="18"/>
  <c r="V52" i="18"/>
  <c r="U52" i="18"/>
  <c r="W52" i="18" s="1"/>
  <c r="T52" i="18"/>
  <c r="S52" i="18"/>
  <c r="K52" i="18"/>
  <c r="J52" i="18"/>
  <c r="I52" i="18"/>
  <c r="H52" i="18"/>
  <c r="Q52" i="18" s="1"/>
  <c r="G52" i="18"/>
  <c r="F52" i="18"/>
  <c r="M52" i="18" s="1"/>
  <c r="E52" i="18"/>
  <c r="D52" i="18"/>
  <c r="P52" i="18" s="1"/>
  <c r="B52" i="18"/>
  <c r="U51" i="18"/>
  <c r="T51" i="18"/>
  <c r="S51" i="18"/>
  <c r="I51" i="18"/>
  <c r="O51" i="18" s="1"/>
  <c r="H51" i="18"/>
  <c r="N51" i="18" s="1"/>
  <c r="G51" i="18"/>
  <c r="M51" i="18" s="1"/>
  <c r="F51" i="18"/>
  <c r="L51" i="18" s="1"/>
  <c r="E51" i="18"/>
  <c r="D51" i="18"/>
  <c r="R51" i="18" s="1"/>
  <c r="B51" i="18"/>
  <c r="U50" i="18"/>
  <c r="T50" i="18"/>
  <c r="S50" i="18"/>
  <c r="Q50" i="18"/>
  <c r="I50" i="18"/>
  <c r="O50" i="18" s="1"/>
  <c r="H50" i="18"/>
  <c r="N50" i="18" s="1"/>
  <c r="G50" i="18"/>
  <c r="M50" i="18" s="1"/>
  <c r="F50" i="18"/>
  <c r="E50" i="18"/>
  <c r="D50" i="18"/>
  <c r="P50" i="18" s="1"/>
  <c r="B50" i="18"/>
  <c r="U49" i="18"/>
  <c r="T49" i="18"/>
  <c r="S49" i="18"/>
  <c r="Q49" i="18"/>
  <c r="O49" i="18"/>
  <c r="I49" i="18"/>
  <c r="H49" i="18"/>
  <c r="G49" i="18"/>
  <c r="M49" i="18" s="1"/>
  <c r="F49" i="18"/>
  <c r="N49" i="18" s="1"/>
  <c r="E49" i="18"/>
  <c r="D49" i="18"/>
  <c r="W49" i="18" s="1"/>
  <c r="B49" i="18"/>
  <c r="U48" i="18"/>
  <c r="T48" i="18"/>
  <c r="S48" i="18"/>
  <c r="O48" i="18"/>
  <c r="N48" i="18"/>
  <c r="M48" i="18"/>
  <c r="L48" i="18"/>
  <c r="I48" i="18"/>
  <c r="H48" i="18"/>
  <c r="G48" i="18"/>
  <c r="F48" i="18"/>
  <c r="E48" i="18"/>
  <c r="D48" i="18"/>
  <c r="W48" i="18" s="1"/>
  <c r="B48" i="18"/>
  <c r="W47" i="18"/>
  <c r="U47" i="18"/>
  <c r="T47" i="18"/>
  <c r="V47" i="18" s="1"/>
  <c r="S47" i="18"/>
  <c r="R47" i="18"/>
  <c r="M47" i="18"/>
  <c r="L47" i="18"/>
  <c r="K47" i="18"/>
  <c r="J47" i="18"/>
  <c r="I47" i="18"/>
  <c r="H47" i="18"/>
  <c r="Q47" i="18" s="1"/>
  <c r="G47" i="18"/>
  <c r="F47" i="18"/>
  <c r="O47" i="18" s="1"/>
  <c r="E47" i="18"/>
  <c r="D47" i="18"/>
  <c r="P47" i="18" s="1"/>
  <c r="B47" i="18"/>
  <c r="V46" i="18"/>
  <c r="U46" i="18"/>
  <c r="W46" i="18" s="1"/>
  <c r="T46" i="18"/>
  <c r="S46" i="18"/>
  <c r="K46" i="18"/>
  <c r="I46" i="18"/>
  <c r="H46" i="18"/>
  <c r="Q46" i="18" s="1"/>
  <c r="G46" i="18"/>
  <c r="F46" i="18"/>
  <c r="M46" i="18" s="1"/>
  <c r="E46" i="18"/>
  <c r="J46" i="18" s="1"/>
  <c r="D46" i="18"/>
  <c r="P46" i="18" s="1"/>
  <c r="B46" i="18"/>
  <c r="U45" i="18"/>
  <c r="T45" i="18"/>
  <c r="S45" i="18"/>
  <c r="I45" i="18"/>
  <c r="O45" i="18" s="1"/>
  <c r="H45" i="18"/>
  <c r="N45" i="18" s="1"/>
  <c r="G45" i="18"/>
  <c r="M45" i="18" s="1"/>
  <c r="F45" i="18"/>
  <c r="L45" i="18" s="1"/>
  <c r="E45" i="18"/>
  <c r="D45" i="18"/>
  <c r="R45" i="18" s="1"/>
  <c r="B45" i="18"/>
  <c r="U44" i="18"/>
  <c r="T44" i="18"/>
  <c r="S44" i="18"/>
  <c r="Q44" i="18"/>
  <c r="I44" i="18"/>
  <c r="O44" i="18" s="1"/>
  <c r="H44" i="18"/>
  <c r="G44" i="18"/>
  <c r="M44" i="18" s="1"/>
  <c r="F44" i="18"/>
  <c r="N44" i="18" s="1"/>
  <c r="E44" i="18"/>
  <c r="D44" i="18"/>
  <c r="P44" i="18" s="1"/>
  <c r="B44" i="18"/>
  <c r="U43" i="18"/>
  <c r="T43" i="18"/>
  <c r="S43" i="18"/>
  <c r="Q43" i="18"/>
  <c r="O43" i="18"/>
  <c r="N43" i="18"/>
  <c r="I43" i="18"/>
  <c r="H43" i="18"/>
  <c r="G43" i="18"/>
  <c r="M43" i="18" s="1"/>
  <c r="F43" i="18"/>
  <c r="L43" i="18" s="1"/>
  <c r="E43" i="18"/>
  <c r="D43" i="18"/>
  <c r="W43" i="18" s="1"/>
  <c r="B43" i="18"/>
  <c r="U42" i="18"/>
  <c r="T42" i="18"/>
  <c r="S42" i="18"/>
  <c r="O42" i="18"/>
  <c r="N42" i="18"/>
  <c r="M42" i="18"/>
  <c r="L42" i="18"/>
  <c r="I42" i="18"/>
  <c r="H42" i="18"/>
  <c r="G42" i="18"/>
  <c r="F42" i="18"/>
  <c r="E42" i="18"/>
  <c r="D42" i="18"/>
  <c r="W42" i="18" s="1"/>
  <c r="B42" i="18"/>
  <c r="W41" i="18"/>
  <c r="V41" i="18"/>
  <c r="U41" i="18"/>
  <c r="T41" i="18"/>
  <c r="S41" i="18"/>
  <c r="R41" i="18"/>
  <c r="M41" i="18"/>
  <c r="L41" i="18"/>
  <c r="K41" i="18"/>
  <c r="J41" i="18"/>
  <c r="I41" i="18"/>
  <c r="H41" i="18"/>
  <c r="Q41" i="18" s="1"/>
  <c r="G41" i="18"/>
  <c r="F41" i="18"/>
  <c r="O41" i="18" s="1"/>
  <c r="E41" i="18"/>
  <c r="D41" i="18"/>
  <c r="P41" i="18" s="1"/>
  <c r="B41" i="18"/>
  <c r="U40" i="18"/>
  <c r="W40" i="18" s="1"/>
  <c r="T40" i="18"/>
  <c r="V40" i="18" s="1"/>
  <c r="S40" i="18"/>
  <c r="K40" i="18"/>
  <c r="I40" i="18"/>
  <c r="H40" i="18"/>
  <c r="Q40" i="18" s="1"/>
  <c r="G40" i="18"/>
  <c r="F40" i="18"/>
  <c r="M40" i="18" s="1"/>
  <c r="E40" i="18"/>
  <c r="J40" i="18" s="1"/>
  <c r="D40" i="18"/>
  <c r="P40" i="18" s="1"/>
  <c r="B40" i="18"/>
  <c r="U39" i="18"/>
  <c r="T39" i="18"/>
  <c r="S39" i="18"/>
  <c r="I39" i="18"/>
  <c r="R39" i="18" s="1"/>
  <c r="H39" i="18"/>
  <c r="N39" i="18" s="1"/>
  <c r="G39" i="18"/>
  <c r="M39" i="18" s="1"/>
  <c r="F39" i="18"/>
  <c r="L39" i="18" s="1"/>
  <c r="E39" i="18"/>
  <c r="D39" i="18"/>
  <c r="Q39" i="18" s="1"/>
  <c r="B39" i="18"/>
  <c r="U38" i="18"/>
  <c r="T38" i="18"/>
  <c r="S38" i="18"/>
  <c r="Q38" i="18"/>
  <c r="I38" i="18"/>
  <c r="O38" i="18" s="1"/>
  <c r="H38" i="18"/>
  <c r="G38" i="18"/>
  <c r="M38" i="18" s="1"/>
  <c r="F38" i="18"/>
  <c r="N38" i="18" s="1"/>
  <c r="E38" i="18"/>
  <c r="D38" i="18"/>
  <c r="P38" i="18" s="1"/>
  <c r="B38" i="18"/>
  <c r="W37" i="18"/>
  <c r="U37" i="18"/>
  <c r="T37" i="18"/>
  <c r="S37" i="18"/>
  <c r="Q37" i="18"/>
  <c r="O37" i="18"/>
  <c r="N37" i="18"/>
  <c r="K37" i="18"/>
  <c r="I37" i="18"/>
  <c r="H37" i="18"/>
  <c r="G37" i="18"/>
  <c r="M37" i="18" s="1"/>
  <c r="F37" i="18"/>
  <c r="E37" i="18"/>
  <c r="L37" i="18" s="1"/>
  <c r="D37" i="18"/>
  <c r="V37" i="18" s="1"/>
  <c r="B37" i="18"/>
  <c r="U36" i="18"/>
  <c r="T36" i="18"/>
  <c r="S36" i="18"/>
  <c r="O36" i="18"/>
  <c r="N36" i="18"/>
  <c r="M36" i="18"/>
  <c r="L36" i="18"/>
  <c r="J36" i="18"/>
  <c r="I36" i="18"/>
  <c r="H36" i="18"/>
  <c r="G36" i="18"/>
  <c r="F36" i="18"/>
  <c r="E36" i="18"/>
  <c r="D36" i="18"/>
  <c r="W36" i="18" s="1"/>
  <c r="B36" i="18"/>
  <c r="W35" i="18"/>
  <c r="V35" i="18"/>
  <c r="U35" i="18"/>
  <c r="T35" i="18"/>
  <c r="S35" i="18"/>
  <c r="R35" i="18"/>
  <c r="Q35" i="18"/>
  <c r="O35" i="18"/>
  <c r="M35" i="18"/>
  <c r="K35" i="18"/>
  <c r="I35" i="18"/>
  <c r="H35" i="18"/>
  <c r="N35" i="18" s="1"/>
  <c r="G35" i="18"/>
  <c r="F35" i="18"/>
  <c r="E35" i="18"/>
  <c r="J35" i="18" s="1"/>
  <c r="D35" i="18"/>
  <c r="P35" i="18" s="1"/>
  <c r="B35" i="18"/>
  <c r="U34" i="18"/>
  <c r="W34" i="18" s="1"/>
  <c r="T34" i="18"/>
  <c r="V34" i="18" s="1"/>
  <c r="S34" i="18"/>
  <c r="Q34" i="18"/>
  <c r="K34" i="18"/>
  <c r="I34" i="18"/>
  <c r="H34" i="18"/>
  <c r="N34" i="18" s="1"/>
  <c r="G34" i="18"/>
  <c r="F34" i="18"/>
  <c r="M34" i="18" s="1"/>
  <c r="E34" i="18"/>
  <c r="J34" i="18" s="1"/>
  <c r="D34" i="18"/>
  <c r="P34" i="18" s="1"/>
  <c r="B34" i="18"/>
  <c r="U33" i="18"/>
  <c r="T33" i="18"/>
  <c r="S33" i="18"/>
  <c r="I33" i="18"/>
  <c r="O33" i="18" s="1"/>
  <c r="H33" i="18"/>
  <c r="N33" i="18" s="1"/>
  <c r="G33" i="18"/>
  <c r="M33" i="18" s="1"/>
  <c r="F33" i="18"/>
  <c r="L33" i="18" s="1"/>
  <c r="E33" i="18"/>
  <c r="D33" i="18"/>
  <c r="R33" i="18" s="1"/>
  <c r="B33" i="18"/>
  <c r="U32" i="18"/>
  <c r="T32" i="18"/>
  <c r="S32" i="18"/>
  <c r="Q32" i="18"/>
  <c r="N32" i="18"/>
  <c r="I32" i="18"/>
  <c r="O32" i="18" s="1"/>
  <c r="H32" i="18"/>
  <c r="G32" i="18"/>
  <c r="M32" i="18" s="1"/>
  <c r="F32" i="18"/>
  <c r="E32" i="18"/>
  <c r="D32" i="18"/>
  <c r="P32" i="18" s="1"/>
  <c r="B32" i="18"/>
  <c r="W31" i="18"/>
  <c r="U31" i="18"/>
  <c r="T31" i="18"/>
  <c r="S31" i="18"/>
  <c r="Q31" i="18"/>
  <c r="O31" i="18"/>
  <c r="N31" i="18"/>
  <c r="K31" i="18"/>
  <c r="I31" i="18"/>
  <c r="H31" i="18"/>
  <c r="G31" i="18"/>
  <c r="M31" i="18" s="1"/>
  <c r="F31" i="18"/>
  <c r="F29" i="18" s="1"/>
  <c r="E31" i="18"/>
  <c r="D31" i="18"/>
  <c r="V31" i="18" s="1"/>
  <c r="B31" i="18"/>
  <c r="V30" i="18"/>
  <c r="U30" i="18"/>
  <c r="U29" i="18" s="1"/>
  <c r="T30" i="18"/>
  <c r="S30" i="18"/>
  <c r="O30" i="18"/>
  <c r="N30" i="18"/>
  <c r="M30" i="18"/>
  <c r="L30" i="18"/>
  <c r="J30" i="18"/>
  <c r="I30" i="18"/>
  <c r="H30" i="18"/>
  <c r="G30" i="18"/>
  <c r="F30" i="18"/>
  <c r="E30" i="18"/>
  <c r="D30" i="18"/>
  <c r="W30" i="18" s="1"/>
  <c r="B30" i="18"/>
  <c r="T29" i="18"/>
  <c r="H29" i="18"/>
  <c r="N29" i="18" s="1"/>
  <c r="V26" i="18"/>
  <c r="U26" i="18"/>
  <c r="T26" i="18"/>
  <c r="S26" i="18"/>
  <c r="J26" i="18"/>
  <c r="I26" i="18"/>
  <c r="O26" i="18" s="1"/>
  <c r="H26" i="18"/>
  <c r="N26" i="18" s="1"/>
  <c r="G26" i="18"/>
  <c r="M26" i="18" s="1"/>
  <c r="F26" i="18"/>
  <c r="E26" i="18"/>
  <c r="L26" i="18" s="1"/>
  <c r="D26" i="18"/>
  <c r="R26" i="18" s="1"/>
  <c r="B26" i="18"/>
  <c r="U25" i="18"/>
  <c r="T25" i="18"/>
  <c r="V25" i="18" s="1"/>
  <c r="S25" i="18"/>
  <c r="R25" i="18"/>
  <c r="I25" i="18"/>
  <c r="H25" i="18"/>
  <c r="G25" i="18"/>
  <c r="M25" i="18" s="1"/>
  <c r="F25" i="18"/>
  <c r="E25" i="18"/>
  <c r="J25" i="18" s="1"/>
  <c r="D25" i="18"/>
  <c r="P25" i="18" s="1"/>
  <c r="B25" i="18"/>
  <c r="U24" i="18"/>
  <c r="T24" i="18"/>
  <c r="S24" i="18"/>
  <c r="P24" i="18"/>
  <c r="I24" i="18"/>
  <c r="H24" i="18"/>
  <c r="N24" i="18" s="1"/>
  <c r="G24" i="18"/>
  <c r="F24" i="18"/>
  <c r="E24" i="18"/>
  <c r="D24" i="18"/>
  <c r="R24" i="18" s="1"/>
  <c r="B24" i="18"/>
  <c r="U23" i="18"/>
  <c r="T23" i="18"/>
  <c r="S23" i="18"/>
  <c r="O23" i="18"/>
  <c r="N23" i="18"/>
  <c r="M23" i="18"/>
  <c r="I23" i="18"/>
  <c r="H23" i="18"/>
  <c r="G23" i="18"/>
  <c r="F23" i="18"/>
  <c r="L23" i="18" s="1"/>
  <c r="E23" i="18"/>
  <c r="D23" i="18"/>
  <c r="P23" i="18" s="1"/>
  <c r="B23" i="18"/>
  <c r="W22" i="18"/>
  <c r="U22" i="18"/>
  <c r="T22" i="18"/>
  <c r="T20" i="18" s="1"/>
  <c r="S22" i="18"/>
  <c r="R22" i="18"/>
  <c r="L22" i="18"/>
  <c r="I22" i="18"/>
  <c r="O22" i="18" s="1"/>
  <c r="H22" i="18"/>
  <c r="N22" i="18" s="1"/>
  <c r="G22" i="18"/>
  <c r="F22" i="18"/>
  <c r="K22" i="18" s="1"/>
  <c r="E22" i="18"/>
  <c r="D22" i="18"/>
  <c r="B22" i="18"/>
  <c r="U21" i="18"/>
  <c r="U20" i="18" s="1"/>
  <c r="T21" i="18"/>
  <c r="S21" i="18"/>
  <c r="L21" i="18"/>
  <c r="I21" i="18"/>
  <c r="H21" i="18"/>
  <c r="G21" i="18"/>
  <c r="F21" i="18"/>
  <c r="E21" i="18"/>
  <c r="D21" i="18"/>
  <c r="D20" i="18" s="1"/>
  <c r="B21" i="18"/>
  <c r="S20" i="18"/>
  <c r="G20" i="18"/>
  <c r="E20" i="18"/>
  <c r="W16" i="18"/>
  <c r="U16" i="18"/>
  <c r="T16" i="18"/>
  <c r="S16" i="18"/>
  <c r="Q16" i="18"/>
  <c r="N16" i="18"/>
  <c r="K16" i="18"/>
  <c r="I16" i="18"/>
  <c r="O16" i="18" s="1"/>
  <c r="H16" i="18"/>
  <c r="G16" i="18"/>
  <c r="M16" i="18" s="1"/>
  <c r="F16" i="18"/>
  <c r="L16" i="18" s="1"/>
  <c r="E16" i="18"/>
  <c r="D16" i="18"/>
  <c r="B16" i="18"/>
  <c r="U15" i="18"/>
  <c r="T15" i="18"/>
  <c r="S15" i="18"/>
  <c r="P15" i="18"/>
  <c r="O15" i="18"/>
  <c r="N15" i="18"/>
  <c r="I15" i="18"/>
  <c r="H15" i="18"/>
  <c r="G15" i="18"/>
  <c r="M15" i="18" s="1"/>
  <c r="F15" i="18"/>
  <c r="E15" i="18"/>
  <c r="L15" i="18" s="1"/>
  <c r="D15" i="18"/>
  <c r="Q15" i="18" s="1"/>
  <c r="B15" i="18"/>
  <c r="V14" i="18"/>
  <c r="U14" i="18"/>
  <c r="T14" i="18"/>
  <c r="S14" i="18"/>
  <c r="Q14" i="18"/>
  <c r="N14" i="18"/>
  <c r="L14" i="18"/>
  <c r="J14" i="18"/>
  <c r="I14" i="18"/>
  <c r="O14" i="18" s="1"/>
  <c r="H14" i="18"/>
  <c r="G14" i="18"/>
  <c r="F14" i="18"/>
  <c r="E14" i="18"/>
  <c r="D14" i="18"/>
  <c r="B14" i="18"/>
  <c r="W13" i="18"/>
  <c r="U13" i="18"/>
  <c r="T13" i="18"/>
  <c r="V13" i="18" s="1"/>
  <c r="S13" i="18"/>
  <c r="R13" i="18"/>
  <c r="Q13" i="18"/>
  <c r="O13" i="18"/>
  <c r="L13" i="18"/>
  <c r="K13" i="18"/>
  <c r="I13" i="18"/>
  <c r="H13" i="18"/>
  <c r="N13" i="18" s="1"/>
  <c r="G13" i="18"/>
  <c r="M13" i="18" s="1"/>
  <c r="F13" i="18"/>
  <c r="E13" i="18"/>
  <c r="J13" i="18" s="1"/>
  <c r="D13" i="18"/>
  <c r="P13" i="18" s="1"/>
  <c r="B13" i="18"/>
  <c r="V12" i="18"/>
  <c r="U12" i="18"/>
  <c r="W12" i="18" s="1"/>
  <c r="T12" i="18"/>
  <c r="S12" i="18"/>
  <c r="O12" i="18"/>
  <c r="M12" i="18"/>
  <c r="L12" i="18"/>
  <c r="K12" i="18"/>
  <c r="J12" i="18"/>
  <c r="I12" i="18"/>
  <c r="R12" i="18" s="1"/>
  <c r="H12" i="18"/>
  <c r="N12" i="18" s="1"/>
  <c r="G12" i="18"/>
  <c r="F12" i="18"/>
  <c r="E12" i="18"/>
  <c r="D12" i="18"/>
  <c r="P12" i="18" s="1"/>
  <c r="B12" i="18"/>
  <c r="V11" i="18"/>
  <c r="U11" i="18"/>
  <c r="W11" i="18" s="1"/>
  <c r="T11" i="18"/>
  <c r="S11" i="18"/>
  <c r="P11" i="18"/>
  <c r="J11" i="18"/>
  <c r="I11" i="18"/>
  <c r="R11" i="18" s="1"/>
  <c r="H11" i="18"/>
  <c r="G11" i="18"/>
  <c r="M11" i="18" s="1"/>
  <c r="F11" i="18"/>
  <c r="L11" i="18" s="1"/>
  <c r="E11" i="18"/>
  <c r="D11" i="18"/>
  <c r="K11" i="18" s="1"/>
  <c r="B11" i="18"/>
  <c r="W10" i="18"/>
  <c r="U10" i="18"/>
  <c r="T10" i="18"/>
  <c r="S10" i="18"/>
  <c r="R10" i="18"/>
  <c r="Q10" i="18"/>
  <c r="N10" i="18"/>
  <c r="M10" i="18"/>
  <c r="I10" i="18"/>
  <c r="H10" i="18"/>
  <c r="G10" i="18"/>
  <c r="P10" i="18" s="1"/>
  <c r="F10" i="18"/>
  <c r="L10" i="18" s="1"/>
  <c r="E10" i="18"/>
  <c r="D10" i="18"/>
  <c r="B10" i="18"/>
  <c r="U9" i="18"/>
  <c r="T9" i="18"/>
  <c r="S9" i="18"/>
  <c r="S8" i="18" s="1"/>
  <c r="Q9" i="18"/>
  <c r="P9" i="18"/>
  <c r="I9" i="18"/>
  <c r="I8" i="18" s="1"/>
  <c r="H9" i="18"/>
  <c r="G9" i="18"/>
  <c r="F9" i="18"/>
  <c r="E9" i="18"/>
  <c r="E8" i="18" s="1"/>
  <c r="D9" i="18"/>
  <c r="B9" i="18"/>
  <c r="D8" i="18"/>
  <c r="Y4" i="18"/>
  <c r="C1" i="18"/>
  <c r="Z4" i="18" s="1"/>
  <c r="F39" i="17"/>
  <c r="E39" i="17"/>
  <c r="J39" i="17" s="1"/>
  <c r="D39" i="17"/>
  <c r="B39" i="17"/>
  <c r="J38" i="17"/>
  <c r="I38" i="17"/>
  <c r="H38" i="17" s="1"/>
  <c r="F38" i="17"/>
  <c r="E38" i="17"/>
  <c r="D38" i="17"/>
  <c r="G38" i="17" s="1"/>
  <c r="B38" i="17"/>
  <c r="F37" i="17"/>
  <c r="E37" i="17"/>
  <c r="D37" i="17"/>
  <c r="I37" i="17" s="1"/>
  <c r="B37" i="17"/>
  <c r="F36" i="17"/>
  <c r="E36" i="17"/>
  <c r="J36" i="17" s="1"/>
  <c r="D36" i="17"/>
  <c r="I36" i="17" s="1"/>
  <c r="H36" i="17" s="1"/>
  <c r="B36" i="17"/>
  <c r="J35" i="17"/>
  <c r="I35" i="17"/>
  <c r="H35" i="17" s="1"/>
  <c r="F35" i="17"/>
  <c r="E35" i="17"/>
  <c r="D35" i="17"/>
  <c r="G35" i="17" s="1"/>
  <c r="B35" i="17"/>
  <c r="F34" i="17"/>
  <c r="E34" i="17"/>
  <c r="D34" i="17"/>
  <c r="I34" i="17" s="1"/>
  <c r="B34" i="17"/>
  <c r="F33" i="17"/>
  <c r="E33" i="17"/>
  <c r="J33" i="17" s="1"/>
  <c r="D33" i="17"/>
  <c r="I33" i="17" s="1"/>
  <c r="B33" i="17"/>
  <c r="J32" i="17"/>
  <c r="I32" i="17"/>
  <c r="H32" i="17" s="1"/>
  <c r="F32" i="17"/>
  <c r="E32" i="17"/>
  <c r="D32" i="17"/>
  <c r="G32" i="17" s="1"/>
  <c r="B32" i="17"/>
  <c r="F31" i="17"/>
  <c r="E31" i="17"/>
  <c r="D31" i="17"/>
  <c r="I31" i="17" s="1"/>
  <c r="B31" i="17"/>
  <c r="F30" i="17"/>
  <c r="E30" i="17"/>
  <c r="J30" i="17" s="1"/>
  <c r="D30" i="17"/>
  <c r="I30" i="17" s="1"/>
  <c r="H30" i="17" s="1"/>
  <c r="B30" i="17"/>
  <c r="J29" i="17"/>
  <c r="I29" i="17"/>
  <c r="H29" i="17" s="1"/>
  <c r="F29" i="17"/>
  <c r="E29" i="17"/>
  <c r="D29" i="17"/>
  <c r="G29" i="17" s="1"/>
  <c r="B29" i="17"/>
  <c r="F28" i="17"/>
  <c r="E28" i="17"/>
  <c r="D28" i="17"/>
  <c r="I28" i="17" s="1"/>
  <c r="B28" i="17"/>
  <c r="F27" i="17"/>
  <c r="E27" i="17"/>
  <c r="J27" i="17" s="1"/>
  <c r="D27" i="17"/>
  <c r="I27" i="17" s="1"/>
  <c r="B27" i="17"/>
  <c r="J26" i="17"/>
  <c r="I26" i="17"/>
  <c r="H26" i="17" s="1"/>
  <c r="F26" i="17"/>
  <c r="E26" i="17"/>
  <c r="D26" i="17"/>
  <c r="G26" i="17" s="1"/>
  <c r="B26" i="17"/>
  <c r="F25" i="17"/>
  <c r="E25" i="17"/>
  <c r="D25" i="17"/>
  <c r="I25" i="17" s="1"/>
  <c r="B25" i="17"/>
  <c r="F24" i="17"/>
  <c r="E24" i="17"/>
  <c r="J24" i="17" s="1"/>
  <c r="D24" i="17"/>
  <c r="I24" i="17" s="1"/>
  <c r="B24" i="17"/>
  <c r="J23" i="17"/>
  <c r="I23" i="17"/>
  <c r="H23" i="17" s="1"/>
  <c r="F23" i="17"/>
  <c r="E23" i="17"/>
  <c r="D23" i="17"/>
  <c r="G23" i="17" s="1"/>
  <c r="B23" i="17"/>
  <c r="F22" i="17"/>
  <c r="E22" i="17"/>
  <c r="D22" i="17"/>
  <c r="I22" i="17" s="1"/>
  <c r="B22" i="17"/>
  <c r="F21" i="17"/>
  <c r="E21" i="17"/>
  <c r="J21" i="17" s="1"/>
  <c r="D21" i="17"/>
  <c r="I21" i="17" s="1"/>
  <c r="B21" i="17"/>
  <c r="J20" i="17"/>
  <c r="I20" i="17"/>
  <c r="H20" i="17" s="1"/>
  <c r="F20" i="17"/>
  <c r="E20" i="17"/>
  <c r="D20" i="17"/>
  <c r="G20" i="17" s="1"/>
  <c r="B20" i="17"/>
  <c r="F19" i="17"/>
  <c r="E19" i="17"/>
  <c r="D19" i="17"/>
  <c r="I19" i="17" s="1"/>
  <c r="B19" i="17"/>
  <c r="F18" i="17"/>
  <c r="E18" i="17"/>
  <c r="J18" i="17" s="1"/>
  <c r="D18" i="17"/>
  <c r="I18" i="17" s="1"/>
  <c r="H18" i="17" s="1"/>
  <c r="B18" i="17"/>
  <c r="J17" i="17"/>
  <c r="I17" i="17"/>
  <c r="H17" i="17" s="1"/>
  <c r="F17" i="17"/>
  <c r="E17" i="17"/>
  <c r="D17" i="17"/>
  <c r="G17" i="17" s="1"/>
  <c r="B17" i="17"/>
  <c r="F16" i="17"/>
  <c r="E16" i="17"/>
  <c r="D16" i="17"/>
  <c r="I16" i="17" s="1"/>
  <c r="B16" i="17"/>
  <c r="F15" i="17"/>
  <c r="E15" i="17"/>
  <c r="J15" i="17" s="1"/>
  <c r="D15" i="17"/>
  <c r="I15" i="17" s="1"/>
  <c r="B15" i="17"/>
  <c r="J14" i="17"/>
  <c r="I14" i="17"/>
  <c r="H14" i="17" s="1"/>
  <c r="F14" i="17"/>
  <c r="E14" i="17"/>
  <c r="D14" i="17"/>
  <c r="G14" i="17" s="1"/>
  <c r="B14" i="17"/>
  <c r="F13" i="17"/>
  <c r="E13" i="17"/>
  <c r="D13" i="17"/>
  <c r="I13" i="17" s="1"/>
  <c r="B13" i="17"/>
  <c r="I12" i="17"/>
  <c r="F12" i="17"/>
  <c r="E12" i="17"/>
  <c r="J12" i="17" s="1"/>
  <c r="D12" i="17"/>
  <c r="G12" i="17" s="1"/>
  <c r="B12" i="17"/>
  <c r="J11" i="17"/>
  <c r="I11" i="17"/>
  <c r="H11" i="17" s="1"/>
  <c r="F11" i="17"/>
  <c r="E11" i="17"/>
  <c r="D11" i="17"/>
  <c r="G11" i="17" s="1"/>
  <c r="B11" i="17"/>
  <c r="F10" i="17"/>
  <c r="F8" i="17" s="1"/>
  <c r="E10" i="17"/>
  <c r="D10" i="17"/>
  <c r="I10" i="17" s="1"/>
  <c r="B10" i="17"/>
  <c r="I9" i="17"/>
  <c r="F9" i="17"/>
  <c r="E9" i="17"/>
  <c r="J9" i="17" s="1"/>
  <c r="D9" i="17"/>
  <c r="D8" i="17" s="1"/>
  <c r="B9" i="17"/>
  <c r="L4" i="17"/>
  <c r="K4" i="17"/>
  <c r="C1" i="17"/>
  <c r="S88" i="16"/>
  <c r="R88" i="16"/>
  <c r="U88" i="16" s="1"/>
  <c r="Q88" i="16"/>
  <c r="P88" i="16"/>
  <c r="O88" i="16"/>
  <c r="N88" i="16"/>
  <c r="H88" i="16"/>
  <c r="G88" i="16"/>
  <c r="L88" i="16" s="1"/>
  <c r="F88" i="16"/>
  <c r="M88" i="16" s="1"/>
  <c r="E88" i="16"/>
  <c r="I88" i="16" s="1"/>
  <c r="D88" i="16"/>
  <c r="T88" i="16" s="1"/>
  <c r="B88" i="16"/>
  <c r="AC87" i="16"/>
  <c r="X87" i="16"/>
  <c r="W87" i="16"/>
  <c r="Q87" i="16"/>
  <c r="P87" i="16"/>
  <c r="H87" i="16"/>
  <c r="G87" i="16"/>
  <c r="E87" i="16"/>
  <c r="D87" i="16"/>
  <c r="R83" i="16"/>
  <c r="Q83" i="16"/>
  <c r="P83" i="16"/>
  <c r="L83" i="16"/>
  <c r="H83" i="16"/>
  <c r="M83" i="16" s="1"/>
  <c r="G83" i="16"/>
  <c r="F83" i="16"/>
  <c r="K83" i="16" s="1"/>
  <c r="E83" i="16"/>
  <c r="D83" i="16"/>
  <c r="O83" i="16" s="1"/>
  <c r="B83" i="16"/>
  <c r="R80" i="16"/>
  <c r="Q80" i="16"/>
  <c r="Q79" i="16" s="1"/>
  <c r="P80" i="16"/>
  <c r="H80" i="16"/>
  <c r="O80" i="16" s="1"/>
  <c r="G80" i="16"/>
  <c r="F80" i="16"/>
  <c r="K80" i="16" s="1"/>
  <c r="E80" i="16"/>
  <c r="D80" i="16"/>
  <c r="N80" i="16" s="1"/>
  <c r="B80" i="16"/>
  <c r="R82" i="16"/>
  <c r="Q82" i="16"/>
  <c r="P82" i="16"/>
  <c r="O82" i="16"/>
  <c r="H82" i="16"/>
  <c r="G82" i="16"/>
  <c r="L82" i="16" s="1"/>
  <c r="F82" i="16"/>
  <c r="K82" i="16" s="1"/>
  <c r="E82" i="16"/>
  <c r="D82" i="16"/>
  <c r="B82" i="16"/>
  <c r="R81" i="16"/>
  <c r="Q81" i="16"/>
  <c r="P81" i="16"/>
  <c r="H81" i="16"/>
  <c r="H79" i="16" s="1"/>
  <c r="G81" i="16"/>
  <c r="G79" i="16" s="1"/>
  <c r="F81" i="16"/>
  <c r="F79" i="16" s="1"/>
  <c r="E81" i="16"/>
  <c r="E79" i="16" s="1"/>
  <c r="D81" i="16"/>
  <c r="U81" i="16" s="1"/>
  <c r="B81" i="16"/>
  <c r="Z79" i="16"/>
  <c r="X79" i="16"/>
  <c r="W79" i="16"/>
  <c r="AA71" i="16"/>
  <c r="X71" i="16"/>
  <c r="W71" i="16"/>
  <c r="R71" i="16"/>
  <c r="Q71" i="16"/>
  <c r="P71" i="16"/>
  <c r="N71" i="16"/>
  <c r="M71" i="16"/>
  <c r="L71" i="16"/>
  <c r="H71" i="16"/>
  <c r="G71" i="16"/>
  <c r="F71" i="16"/>
  <c r="K71" i="16" s="1"/>
  <c r="E71" i="16"/>
  <c r="I71" i="16" s="1"/>
  <c r="D71" i="16"/>
  <c r="J71" i="16" s="1"/>
  <c r="U68" i="16"/>
  <c r="T68" i="16"/>
  <c r="R68" i="16"/>
  <c r="Q68" i="16"/>
  <c r="P68" i="16"/>
  <c r="H68" i="16"/>
  <c r="M68" i="16" s="1"/>
  <c r="G68" i="16"/>
  <c r="L68" i="16" s="1"/>
  <c r="F68" i="16"/>
  <c r="K68" i="16" s="1"/>
  <c r="E68" i="16"/>
  <c r="D68" i="16"/>
  <c r="O68" i="16" s="1"/>
  <c r="B68" i="16"/>
  <c r="R67" i="16"/>
  <c r="U67" i="16" s="1"/>
  <c r="Q67" i="16"/>
  <c r="T67" i="16" s="1"/>
  <c r="P67" i="16"/>
  <c r="O67" i="16"/>
  <c r="N67" i="16"/>
  <c r="H67" i="16"/>
  <c r="G67" i="16"/>
  <c r="L67" i="16" s="1"/>
  <c r="F67" i="16"/>
  <c r="M67" i="16" s="1"/>
  <c r="E67" i="16"/>
  <c r="I67" i="16" s="1"/>
  <c r="D67" i="16"/>
  <c r="B67" i="16"/>
  <c r="U66" i="16"/>
  <c r="R66" i="16"/>
  <c r="Q66" i="16"/>
  <c r="P66" i="16"/>
  <c r="M66" i="16"/>
  <c r="J66" i="16"/>
  <c r="I66" i="16"/>
  <c r="H66" i="16"/>
  <c r="G66" i="16"/>
  <c r="F66" i="16"/>
  <c r="F63" i="16" s="1"/>
  <c r="E66" i="16"/>
  <c r="D66" i="16"/>
  <c r="T66" i="16" s="1"/>
  <c r="B66" i="16"/>
  <c r="R65" i="16"/>
  <c r="Q65" i="16"/>
  <c r="P65" i="16"/>
  <c r="P63" i="16" s="1"/>
  <c r="L65" i="16"/>
  <c r="H65" i="16"/>
  <c r="M65" i="16" s="1"/>
  <c r="G65" i="16"/>
  <c r="F65" i="16"/>
  <c r="E65" i="16"/>
  <c r="K65" i="16" s="1"/>
  <c r="D65" i="16"/>
  <c r="B65" i="16"/>
  <c r="U64" i="16"/>
  <c r="T64" i="16"/>
  <c r="R64" i="16"/>
  <c r="Q64" i="16"/>
  <c r="Q63" i="16" s="1"/>
  <c r="P64" i="16"/>
  <c r="O64" i="16"/>
  <c r="L64" i="16"/>
  <c r="K64" i="16"/>
  <c r="J64" i="16"/>
  <c r="H64" i="16"/>
  <c r="M64" i="16" s="1"/>
  <c r="G64" i="16"/>
  <c r="F64" i="16"/>
  <c r="E64" i="16"/>
  <c r="E63" i="16" s="1"/>
  <c r="D64" i="16"/>
  <c r="I64" i="16" s="1"/>
  <c r="B64" i="16"/>
  <c r="Z63" i="16"/>
  <c r="X63" i="16"/>
  <c r="W63" i="16"/>
  <c r="Z58" i="16"/>
  <c r="X58" i="16"/>
  <c r="W58" i="16"/>
  <c r="R58" i="16"/>
  <c r="Q58" i="16"/>
  <c r="P58" i="16"/>
  <c r="M58" i="16"/>
  <c r="L58" i="16"/>
  <c r="K58" i="16"/>
  <c r="H58" i="16"/>
  <c r="G58" i="16"/>
  <c r="F58" i="16"/>
  <c r="E58" i="16"/>
  <c r="D58" i="16"/>
  <c r="J58" i="16" s="1"/>
  <c r="T55" i="16"/>
  <c r="R55" i="16"/>
  <c r="Q55" i="16"/>
  <c r="Q54" i="16" s="1"/>
  <c r="P55" i="16"/>
  <c r="O55" i="16"/>
  <c r="H55" i="16"/>
  <c r="G55" i="16"/>
  <c r="N55" i="16" s="1"/>
  <c r="F55" i="16"/>
  <c r="E55" i="16"/>
  <c r="E54" i="16" s="1"/>
  <c r="D55" i="16"/>
  <c r="B55" i="16"/>
  <c r="X54" i="16"/>
  <c r="W54" i="16"/>
  <c r="T54" i="16"/>
  <c r="P54" i="16"/>
  <c r="H54" i="16"/>
  <c r="G54" i="16"/>
  <c r="D54" i="16"/>
  <c r="O54" i="16" s="1"/>
  <c r="X50" i="16"/>
  <c r="W50" i="16"/>
  <c r="U50" i="16"/>
  <c r="T50" i="16"/>
  <c r="R50" i="16"/>
  <c r="Q50" i="16"/>
  <c r="P50" i="16"/>
  <c r="H50" i="16"/>
  <c r="M50" i="16" s="1"/>
  <c r="G50" i="16"/>
  <c r="L50" i="16" s="1"/>
  <c r="F50" i="16"/>
  <c r="K50" i="16" s="1"/>
  <c r="E50" i="16"/>
  <c r="D50" i="16"/>
  <c r="O50" i="16" s="1"/>
  <c r="X44" i="16"/>
  <c r="W44" i="16"/>
  <c r="U44" i="16"/>
  <c r="T44" i="16"/>
  <c r="R44" i="16"/>
  <c r="Q44" i="16"/>
  <c r="P44" i="16"/>
  <c r="H44" i="16"/>
  <c r="M44" i="16" s="1"/>
  <c r="G44" i="16"/>
  <c r="L44" i="16" s="1"/>
  <c r="F44" i="16"/>
  <c r="K44" i="16" s="1"/>
  <c r="E44" i="16"/>
  <c r="D44" i="16"/>
  <c r="O44" i="16" s="1"/>
  <c r="R40" i="16"/>
  <c r="Q40" i="16"/>
  <c r="Q39" i="16" s="1"/>
  <c r="P40" i="16"/>
  <c r="P39" i="16" s="1"/>
  <c r="N40" i="16"/>
  <c r="M40" i="16"/>
  <c r="L40" i="16"/>
  <c r="J40" i="16"/>
  <c r="H40" i="16"/>
  <c r="G40" i="16"/>
  <c r="G39" i="16" s="1"/>
  <c r="L39" i="16" s="1"/>
  <c r="F40" i="16"/>
  <c r="K40" i="16" s="1"/>
  <c r="E40" i="16"/>
  <c r="I40" i="16" s="1"/>
  <c r="D40" i="16"/>
  <c r="U40" i="16" s="1"/>
  <c r="B40" i="16"/>
  <c r="AB39" i="16"/>
  <c r="X39" i="16"/>
  <c r="W39" i="16"/>
  <c r="R39" i="16"/>
  <c r="H39" i="16"/>
  <c r="F39" i="16"/>
  <c r="M39" i="16" s="1"/>
  <c r="R34" i="16"/>
  <c r="Q34" i="16"/>
  <c r="P34" i="16"/>
  <c r="H34" i="16"/>
  <c r="O34" i="16" s="1"/>
  <c r="G34" i="16"/>
  <c r="F34" i="16"/>
  <c r="E34" i="16"/>
  <c r="D34" i="16"/>
  <c r="J34" i="16" s="1"/>
  <c r="B34" i="16"/>
  <c r="R32" i="16"/>
  <c r="Q32" i="16"/>
  <c r="P32" i="16"/>
  <c r="H32" i="16"/>
  <c r="G32" i="16"/>
  <c r="F32" i="16"/>
  <c r="E32" i="16"/>
  <c r="D32" i="16"/>
  <c r="O32" i="16" s="1"/>
  <c r="B32" i="16"/>
  <c r="R35" i="16"/>
  <c r="Q35" i="16"/>
  <c r="P35" i="16"/>
  <c r="H35" i="16"/>
  <c r="G35" i="16"/>
  <c r="F35" i="16"/>
  <c r="K35" i="16" s="1"/>
  <c r="E35" i="16"/>
  <c r="D35" i="16"/>
  <c r="T35" i="16" s="1"/>
  <c r="B35" i="16"/>
  <c r="R33" i="16"/>
  <c r="Q33" i="16"/>
  <c r="P33" i="16"/>
  <c r="H33" i="16"/>
  <c r="G33" i="16"/>
  <c r="F33" i="16"/>
  <c r="E33" i="16"/>
  <c r="D33" i="16"/>
  <c r="B33" i="16"/>
  <c r="X31" i="16"/>
  <c r="W31" i="16"/>
  <c r="R27" i="16"/>
  <c r="Q27" i="16"/>
  <c r="P27" i="16"/>
  <c r="S27" i="16" s="1"/>
  <c r="H27" i="16"/>
  <c r="G27" i="16"/>
  <c r="F27" i="16"/>
  <c r="E27" i="16"/>
  <c r="D27" i="16"/>
  <c r="O27" i="16" s="1"/>
  <c r="B27" i="16"/>
  <c r="R26" i="16"/>
  <c r="Q26" i="16"/>
  <c r="T26" i="16" s="1"/>
  <c r="P26" i="16"/>
  <c r="N26" i="16"/>
  <c r="H26" i="16"/>
  <c r="G26" i="16"/>
  <c r="L26" i="16" s="1"/>
  <c r="F26" i="16"/>
  <c r="M26" i="16" s="1"/>
  <c r="E26" i="16"/>
  <c r="D26" i="16"/>
  <c r="U26" i="16" s="1"/>
  <c r="B26" i="16"/>
  <c r="R25" i="16"/>
  <c r="Q25" i="16"/>
  <c r="P25" i="16"/>
  <c r="K25" i="16"/>
  <c r="H25" i="16"/>
  <c r="G25" i="16"/>
  <c r="F25" i="16"/>
  <c r="M25" i="16" s="1"/>
  <c r="E25" i="16"/>
  <c r="D25" i="16"/>
  <c r="N25" i="16" s="1"/>
  <c r="B25" i="16"/>
  <c r="R24" i="16"/>
  <c r="Q24" i="16"/>
  <c r="P24" i="16"/>
  <c r="S24" i="16" s="1"/>
  <c r="H24" i="16"/>
  <c r="G24" i="16"/>
  <c r="F24" i="16"/>
  <c r="E24" i="16"/>
  <c r="D24" i="16"/>
  <c r="O24" i="16" s="1"/>
  <c r="B24" i="16"/>
  <c r="R23" i="16"/>
  <c r="Q23" i="16"/>
  <c r="P23" i="16"/>
  <c r="O23" i="16"/>
  <c r="H23" i="16"/>
  <c r="G23" i="16"/>
  <c r="F23" i="16"/>
  <c r="E23" i="16"/>
  <c r="D23" i="16"/>
  <c r="T23" i="16" s="1"/>
  <c r="B23" i="16"/>
  <c r="R22" i="16"/>
  <c r="Q22" i="16"/>
  <c r="P22" i="16"/>
  <c r="K22" i="16"/>
  <c r="H22" i="16"/>
  <c r="G22" i="16"/>
  <c r="F22" i="16"/>
  <c r="E22" i="16"/>
  <c r="D22" i="16"/>
  <c r="U22" i="16" s="1"/>
  <c r="B22" i="16"/>
  <c r="R21" i="16"/>
  <c r="U21" i="16" s="1"/>
  <c r="Q21" i="16"/>
  <c r="P21" i="16"/>
  <c r="O21" i="16"/>
  <c r="H21" i="16"/>
  <c r="G21" i="16"/>
  <c r="N21" i="16" s="1"/>
  <c r="F21" i="16"/>
  <c r="E21" i="16"/>
  <c r="D21" i="16"/>
  <c r="S21" i="16" s="1"/>
  <c r="B21" i="16"/>
  <c r="R20" i="16"/>
  <c r="Q20" i="16"/>
  <c r="T20" i="16" s="1"/>
  <c r="P20" i="16"/>
  <c r="N20" i="16"/>
  <c r="H20" i="16"/>
  <c r="G20" i="16"/>
  <c r="L20" i="16" s="1"/>
  <c r="F20" i="16"/>
  <c r="M20" i="16" s="1"/>
  <c r="E20" i="16"/>
  <c r="D20" i="16"/>
  <c r="U20" i="16" s="1"/>
  <c r="B20" i="16"/>
  <c r="R19" i="16"/>
  <c r="Q19" i="16"/>
  <c r="Q18" i="16" s="1"/>
  <c r="P19" i="16"/>
  <c r="P18" i="16" s="1"/>
  <c r="K19" i="16"/>
  <c r="H19" i="16"/>
  <c r="G19" i="16"/>
  <c r="F19" i="16"/>
  <c r="M19" i="16" s="1"/>
  <c r="E19" i="16"/>
  <c r="E18" i="16" s="1"/>
  <c r="D19" i="16"/>
  <c r="N19" i="16" s="1"/>
  <c r="B19" i="16"/>
  <c r="AC18" i="16"/>
  <c r="Z18" i="16"/>
  <c r="X18" i="16"/>
  <c r="W18" i="16"/>
  <c r="W4" i="16" s="1"/>
  <c r="Y22" i="5" s="1"/>
  <c r="T15" i="16"/>
  <c r="R15" i="16"/>
  <c r="U15" i="16" s="1"/>
  <c r="Q15" i="16"/>
  <c r="P15" i="16"/>
  <c r="O15" i="16"/>
  <c r="H15" i="16"/>
  <c r="G15" i="16"/>
  <c r="F15" i="16"/>
  <c r="E15" i="16"/>
  <c r="I15" i="16" s="1"/>
  <c r="D15" i="16"/>
  <c r="B15" i="16"/>
  <c r="R14" i="16"/>
  <c r="Q14" i="16"/>
  <c r="T14" i="16" s="1"/>
  <c r="P14" i="16"/>
  <c r="N14" i="16"/>
  <c r="M14" i="16"/>
  <c r="L14" i="16"/>
  <c r="J14" i="16"/>
  <c r="H14" i="16"/>
  <c r="G14" i="16"/>
  <c r="F14" i="16"/>
  <c r="K14" i="16" s="1"/>
  <c r="E14" i="16"/>
  <c r="D14" i="16"/>
  <c r="I14" i="16" s="1"/>
  <c r="B14" i="16"/>
  <c r="U13" i="16"/>
  <c r="R13" i="16"/>
  <c r="Q13" i="16"/>
  <c r="T13" i="16" s="1"/>
  <c r="P13" i="16"/>
  <c r="L13" i="16"/>
  <c r="J13" i="16"/>
  <c r="I13" i="16"/>
  <c r="H13" i="16"/>
  <c r="M13" i="16" s="1"/>
  <c r="G13" i="16"/>
  <c r="F13" i="16"/>
  <c r="E13" i="16"/>
  <c r="K13" i="16" s="1"/>
  <c r="D13" i="16"/>
  <c r="B13" i="16"/>
  <c r="R12" i="16"/>
  <c r="Q12" i="16"/>
  <c r="P12" i="16"/>
  <c r="O12" i="16"/>
  <c r="N12" i="16"/>
  <c r="L12" i="16"/>
  <c r="H12" i="16"/>
  <c r="M12" i="16" s="1"/>
  <c r="G12" i="16"/>
  <c r="F12" i="16"/>
  <c r="E12" i="16"/>
  <c r="K12" i="16" s="1"/>
  <c r="D12" i="16"/>
  <c r="T12" i="16" s="1"/>
  <c r="B12" i="16"/>
  <c r="T11" i="16"/>
  <c r="R11" i="16"/>
  <c r="Q11" i="16"/>
  <c r="P11" i="16"/>
  <c r="N11" i="16"/>
  <c r="L11" i="16"/>
  <c r="K11" i="16"/>
  <c r="J11" i="16"/>
  <c r="I11" i="16"/>
  <c r="H11" i="16"/>
  <c r="M11" i="16" s="1"/>
  <c r="G11" i="16"/>
  <c r="F11" i="16"/>
  <c r="E11" i="16"/>
  <c r="D11" i="16"/>
  <c r="U11" i="16" s="1"/>
  <c r="B11" i="16"/>
  <c r="R10" i="16"/>
  <c r="Q10" i="16"/>
  <c r="Q8" i="16" s="1"/>
  <c r="P10" i="16"/>
  <c r="H10" i="16"/>
  <c r="G10" i="16"/>
  <c r="L10" i="16" s="1"/>
  <c r="F10" i="16"/>
  <c r="E10" i="16"/>
  <c r="D10" i="16"/>
  <c r="T10" i="16" s="1"/>
  <c r="B10" i="16"/>
  <c r="R9" i="16"/>
  <c r="R8" i="16" s="1"/>
  <c r="Q9" i="16"/>
  <c r="P9" i="16"/>
  <c r="P8" i="16" s="1"/>
  <c r="N9" i="16"/>
  <c r="I9" i="16"/>
  <c r="H9" i="16"/>
  <c r="G9" i="16"/>
  <c r="F9" i="16"/>
  <c r="M9" i="16" s="1"/>
  <c r="E9" i="16"/>
  <c r="D9" i="16"/>
  <c r="B9" i="16"/>
  <c r="AC8" i="16"/>
  <c r="AB8" i="16"/>
  <c r="AA8" i="16"/>
  <c r="Z8" i="16"/>
  <c r="X8" i="16"/>
  <c r="W8" i="16"/>
  <c r="C1" i="16"/>
  <c r="AB87" i="16" s="1"/>
  <c r="O18" i="15"/>
  <c r="N18" i="15"/>
  <c r="M18" i="15"/>
  <c r="L18" i="15"/>
  <c r="K18" i="15"/>
  <c r="I18" i="15"/>
  <c r="H18" i="15"/>
  <c r="G18" i="15"/>
  <c r="F18" i="15"/>
  <c r="E18" i="15"/>
  <c r="D18" i="15"/>
  <c r="P18" i="15" s="1"/>
  <c r="B18" i="15"/>
  <c r="A18" i="15"/>
  <c r="P17" i="15"/>
  <c r="N17" i="15"/>
  <c r="J17" i="15"/>
  <c r="I17" i="15"/>
  <c r="H17" i="15"/>
  <c r="G17" i="15"/>
  <c r="M17" i="15" s="1"/>
  <c r="F17" i="15"/>
  <c r="L17" i="15" s="1"/>
  <c r="E17" i="15"/>
  <c r="D17" i="15"/>
  <c r="K17" i="15" s="1"/>
  <c r="B17" i="15"/>
  <c r="A17" i="15"/>
  <c r="Q16" i="15"/>
  <c r="O16" i="15"/>
  <c r="N16" i="15"/>
  <c r="M16" i="15"/>
  <c r="K16" i="15"/>
  <c r="J16" i="15"/>
  <c r="I16" i="15"/>
  <c r="H16" i="15"/>
  <c r="G16" i="15"/>
  <c r="F16" i="15"/>
  <c r="E16" i="15"/>
  <c r="L16" i="15" s="1"/>
  <c r="D16" i="15"/>
  <c r="R16" i="15" s="1"/>
  <c r="B16" i="15"/>
  <c r="A16" i="15"/>
  <c r="R15" i="15"/>
  <c r="P15" i="15"/>
  <c r="I15" i="15"/>
  <c r="H15" i="15"/>
  <c r="G15" i="15"/>
  <c r="F15" i="15"/>
  <c r="E15" i="15"/>
  <c r="E8" i="15" s="1"/>
  <c r="D15" i="15"/>
  <c r="Q15" i="15" s="1"/>
  <c r="B15" i="15"/>
  <c r="A15" i="15"/>
  <c r="R14" i="15"/>
  <c r="K14" i="15"/>
  <c r="I14" i="15"/>
  <c r="O14" i="15" s="1"/>
  <c r="H14" i="15"/>
  <c r="N14" i="15" s="1"/>
  <c r="G14" i="15"/>
  <c r="F14" i="15"/>
  <c r="L14" i="15" s="1"/>
  <c r="E14" i="15"/>
  <c r="D14" i="15"/>
  <c r="J14" i="15" s="1"/>
  <c r="B14" i="15"/>
  <c r="A14" i="15"/>
  <c r="O13" i="15"/>
  <c r="N13" i="15"/>
  <c r="M13" i="15"/>
  <c r="L13" i="15"/>
  <c r="K13" i="15"/>
  <c r="I13" i="15"/>
  <c r="H13" i="15"/>
  <c r="G13" i="15"/>
  <c r="F13" i="15"/>
  <c r="E13" i="15"/>
  <c r="D13" i="15"/>
  <c r="P13" i="15" s="1"/>
  <c r="B13" i="15"/>
  <c r="A13" i="15"/>
  <c r="P12" i="15"/>
  <c r="N12" i="15"/>
  <c r="J12" i="15"/>
  <c r="I12" i="15"/>
  <c r="H12" i="15"/>
  <c r="G12" i="15"/>
  <c r="M12" i="15" s="1"/>
  <c r="F12" i="15"/>
  <c r="L12" i="15" s="1"/>
  <c r="E12" i="15"/>
  <c r="D12" i="15"/>
  <c r="K12" i="15" s="1"/>
  <c r="B12" i="15"/>
  <c r="A12" i="15"/>
  <c r="Q11" i="15"/>
  <c r="O11" i="15"/>
  <c r="N11" i="15"/>
  <c r="M11" i="15"/>
  <c r="K11" i="15"/>
  <c r="J11" i="15"/>
  <c r="I11" i="15"/>
  <c r="H11" i="15"/>
  <c r="G11" i="15"/>
  <c r="F11" i="15"/>
  <c r="E11" i="15"/>
  <c r="L11" i="15" s="1"/>
  <c r="D11" i="15"/>
  <c r="R11" i="15" s="1"/>
  <c r="B11" i="15"/>
  <c r="A11" i="15"/>
  <c r="I10" i="15"/>
  <c r="H10" i="15"/>
  <c r="G10" i="15"/>
  <c r="F10" i="15"/>
  <c r="E10" i="15"/>
  <c r="D10" i="15"/>
  <c r="Q10" i="15" s="1"/>
  <c r="B10" i="15"/>
  <c r="A10" i="15"/>
  <c r="L9" i="15"/>
  <c r="K9" i="15"/>
  <c r="J9" i="15"/>
  <c r="I9" i="15"/>
  <c r="H9" i="15"/>
  <c r="G9" i="15"/>
  <c r="M9" i="15" s="1"/>
  <c r="F9" i="15"/>
  <c r="E9" i="15"/>
  <c r="D9" i="15"/>
  <c r="P9" i="15" s="1"/>
  <c r="B9" i="15"/>
  <c r="A9" i="15"/>
  <c r="C1" i="15"/>
  <c r="T103" i="14"/>
  <c r="R103" i="14"/>
  <c r="G103" i="14"/>
  <c r="K103" i="14" s="1"/>
  <c r="F103" i="14"/>
  <c r="J103" i="14" s="1"/>
  <c r="E103" i="14"/>
  <c r="B103" i="14"/>
  <c r="T102" i="14"/>
  <c r="R102" i="14"/>
  <c r="G102" i="14"/>
  <c r="K102" i="14" s="1"/>
  <c r="F102" i="14"/>
  <c r="J102" i="14" s="1"/>
  <c r="E102" i="14"/>
  <c r="B102" i="14"/>
  <c r="T101" i="14"/>
  <c r="R101" i="14"/>
  <c r="G101" i="14"/>
  <c r="K101" i="14" s="1"/>
  <c r="F101" i="14"/>
  <c r="J101" i="14" s="1"/>
  <c r="E101" i="14"/>
  <c r="B101" i="14"/>
  <c r="T100" i="14"/>
  <c r="R100" i="14"/>
  <c r="N100" i="14"/>
  <c r="G100" i="14"/>
  <c r="F100" i="14"/>
  <c r="J100" i="14" s="1"/>
  <c r="E100" i="14"/>
  <c r="B100" i="14"/>
  <c r="T99" i="14"/>
  <c r="R99" i="14"/>
  <c r="G99" i="14"/>
  <c r="K99" i="14" s="1"/>
  <c r="F99" i="14"/>
  <c r="E99" i="14"/>
  <c r="B99" i="14"/>
  <c r="T98" i="14"/>
  <c r="R98" i="14"/>
  <c r="G98" i="14"/>
  <c r="F98" i="14"/>
  <c r="J98" i="14" s="1"/>
  <c r="E98" i="14"/>
  <c r="B98" i="14"/>
  <c r="T97" i="14"/>
  <c r="R97" i="14"/>
  <c r="G97" i="14"/>
  <c r="F97" i="14"/>
  <c r="E97" i="14"/>
  <c r="B97" i="14"/>
  <c r="T96" i="14"/>
  <c r="R96" i="14"/>
  <c r="G96" i="14"/>
  <c r="K96" i="14" s="1"/>
  <c r="F96" i="14"/>
  <c r="J96" i="14" s="1"/>
  <c r="E96" i="14"/>
  <c r="B96" i="14"/>
  <c r="T95" i="14"/>
  <c r="R95" i="14"/>
  <c r="G95" i="14"/>
  <c r="F95" i="14"/>
  <c r="E95" i="14"/>
  <c r="B95" i="14"/>
  <c r="T94" i="14"/>
  <c r="R94" i="14"/>
  <c r="M94" i="14"/>
  <c r="G94" i="14"/>
  <c r="K94" i="14" s="1"/>
  <c r="F94" i="14"/>
  <c r="E94" i="14"/>
  <c r="B94" i="14"/>
  <c r="T93" i="14"/>
  <c r="R93" i="14"/>
  <c r="G93" i="14"/>
  <c r="K93" i="14" s="1"/>
  <c r="F93" i="14"/>
  <c r="J93" i="14" s="1"/>
  <c r="E93" i="14"/>
  <c r="B93" i="14"/>
  <c r="T92" i="14"/>
  <c r="R92" i="14"/>
  <c r="G92" i="14"/>
  <c r="F92" i="14"/>
  <c r="E92" i="14"/>
  <c r="B92" i="14"/>
  <c r="T91" i="14"/>
  <c r="R91" i="14"/>
  <c r="G91" i="14"/>
  <c r="F91" i="14"/>
  <c r="J91" i="14" s="1"/>
  <c r="E91" i="14"/>
  <c r="B91" i="14"/>
  <c r="T90" i="14"/>
  <c r="R90" i="14"/>
  <c r="G90" i="14"/>
  <c r="F90" i="14"/>
  <c r="E90" i="14"/>
  <c r="B90" i="14"/>
  <c r="T89" i="14"/>
  <c r="R89" i="14"/>
  <c r="N89" i="14"/>
  <c r="G89" i="14"/>
  <c r="F89" i="14"/>
  <c r="J89" i="14" s="1"/>
  <c r="E89" i="14"/>
  <c r="B89" i="14"/>
  <c r="T88" i="14"/>
  <c r="R88" i="14"/>
  <c r="G88" i="14"/>
  <c r="F88" i="14"/>
  <c r="E88" i="14"/>
  <c r="B88" i="14"/>
  <c r="T87" i="14"/>
  <c r="R87" i="14"/>
  <c r="G87" i="14"/>
  <c r="K87" i="14" s="1"/>
  <c r="F87" i="14"/>
  <c r="J87" i="14" s="1"/>
  <c r="E87" i="14"/>
  <c r="B87" i="14"/>
  <c r="T86" i="14"/>
  <c r="R86" i="14"/>
  <c r="G86" i="14"/>
  <c r="K86" i="14" s="1"/>
  <c r="F86" i="14"/>
  <c r="E86" i="14"/>
  <c r="B86" i="14"/>
  <c r="T85" i="14"/>
  <c r="R85" i="14"/>
  <c r="G85" i="14"/>
  <c r="K85" i="14" s="1"/>
  <c r="F85" i="14"/>
  <c r="E85" i="14"/>
  <c r="B85" i="14"/>
  <c r="T84" i="14"/>
  <c r="R84" i="14"/>
  <c r="G84" i="14"/>
  <c r="F84" i="14"/>
  <c r="E84" i="14"/>
  <c r="B84" i="14"/>
  <c r="T83" i="14"/>
  <c r="R83" i="14"/>
  <c r="N83" i="14"/>
  <c r="G83" i="14"/>
  <c r="F83" i="14"/>
  <c r="J83" i="14" s="1"/>
  <c r="E83" i="14"/>
  <c r="B83" i="14"/>
  <c r="T82" i="14"/>
  <c r="R82" i="14"/>
  <c r="G82" i="14"/>
  <c r="K82" i="14" s="1"/>
  <c r="F82" i="14"/>
  <c r="E82" i="14"/>
  <c r="B82" i="14"/>
  <c r="T81" i="14"/>
  <c r="R81" i="14"/>
  <c r="G81" i="14"/>
  <c r="K81" i="14" s="1"/>
  <c r="F81" i="14"/>
  <c r="E81" i="14"/>
  <c r="B81" i="14"/>
  <c r="T80" i="14"/>
  <c r="R80" i="14"/>
  <c r="G80" i="14"/>
  <c r="K80" i="14" s="1"/>
  <c r="F80" i="14"/>
  <c r="E80" i="14"/>
  <c r="B80" i="14"/>
  <c r="T79" i="14"/>
  <c r="R79" i="14"/>
  <c r="G79" i="14"/>
  <c r="F79" i="14"/>
  <c r="J79" i="14" s="1"/>
  <c r="E79" i="14"/>
  <c r="B79" i="14"/>
  <c r="T78" i="14"/>
  <c r="R78" i="14"/>
  <c r="U78" i="14" s="1"/>
  <c r="G78" i="14"/>
  <c r="F78" i="14"/>
  <c r="J78" i="14" s="1"/>
  <c r="E78" i="14"/>
  <c r="B78" i="14"/>
  <c r="T77" i="14"/>
  <c r="R77" i="14"/>
  <c r="U77" i="14" s="1"/>
  <c r="M77" i="14"/>
  <c r="G77" i="14"/>
  <c r="K77" i="14" s="1"/>
  <c r="F77" i="14"/>
  <c r="E77" i="14"/>
  <c r="B77" i="14"/>
  <c r="T55" i="14"/>
  <c r="R55" i="14"/>
  <c r="U55" i="14" s="1"/>
  <c r="G55" i="14"/>
  <c r="K55" i="14" s="1"/>
  <c r="F55" i="14"/>
  <c r="E55" i="14"/>
  <c r="B55" i="14"/>
  <c r="T54" i="14"/>
  <c r="R54" i="14"/>
  <c r="U54" i="14" s="1"/>
  <c r="G54" i="14"/>
  <c r="F54" i="14"/>
  <c r="E54" i="14"/>
  <c r="B54" i="14"/>
  <c r="T76" i="14"/>
  <c r="R76" i="14"/>
  <c r="U76" i="14" s="1"/>
  <c r="G76" i="14"/>
  <c r="F76" i="14"/>
  <c r="E76" i="14"/>
  <c r="B76" i="14"/>
  <c r="T75" i="14"/>
  <c r="R75" i="14"/>
  <c r="U75" i="14" s="1"/>
  <c r="G75" i="14"/>
  <c r="F75" i="14"/>
  <c r="E75" i="14"/>
  <c r="B75" i="14"/>
  <c r="T74" i="14"/>
  <c r="R74" i="14"/>
  <c r="U74" i="14" s="1"/>
  <c r="M74" i="14"/>
  <c r="G74" i="14"/>
  <c r="F74" i="14"/>
  <c r="E74" i="14"/>
  <c r="B74" i="14"/>
  <c r="T73" i="14"/>
  <c r="R73" i="14"/>
  <c r="U73" i="14" s="1"/>
  <c r="G73" i="14"/>
  <c r="K73" i="14" s="1"/>
  <c r="F73" i="14"/>
  <c r="E73" i="14"/>
  <c r="B73" i="14"/>
  <c r="T56" i="14"/>
  <c r="R56" i="14"/>
  <c r="U56" i="14" s="1"/>
  <c r="G56" i="14"/>
  <c r="F56" i="14"/>
  <c r="E56" i="14"/>
  <c r="B56" i="14"/>
  <c r="T72" i="14"/>
  <c r="R72" i="14"/>
  <c r="U72" i="14" s="1"/>
  <c r="G72" i="14"/>
  <c r="K72" i="14" s="1"/>
  <c r="F72" i="14"/>
  <c r="E72" i="14"/>
  <c r="B72" i="14"/>
  <c r="T71" i="14"/>
  <c r="R71" i="14"/>
  <c r="U71" i="14" s="1"/>
  <c r="G71" i="14"/>
  <c r="F71" i="14"/>
  <c r="E71" i="14"/>
  <c r="B71" i="14"/>
  <c r="T70" i="14"/>
  <c r="R70" i="14"/>
  <c r="U70" i="14" s="1"/>
  <c r="N70" i="14"/>
  <c r="G70" i="14"/>
  <c r="F70" i="14"/>
  <c r="E70" i="14"/>
  <c r="B70" i="14"/>
  <c r="T69" i="14"/>
  <c r="R69" i="14"/>
  <c r="U69" i="14" s="1"/>
  <c r="G69" i="14"/>
  <c r="F69" i="14"/>
  <c r="E69" i="14"/>
  <c r="B69" i="14"/>
  <c r="T68" i="14"/>
  <c r="R68" i="14"/>
  <c r="U68" i="14" s="1"/>
  <c r="G68" i="14"/>
  <c r="F68" i="14"/>
  <c r="E68" i="14"/>
  <c r="B68" i="14"/>
  <c r="T67" i="14"/>
  <c r="R67" i="14"/>
  <c r="U67" i="14" s="1"/>
  <c r="G67" i="14"/>
  <c r="F67" i="14"/>
  <c r="E67" i="14"/>
  <c r="B67" i="14"/>
  <c r="T66" i="14"/>
  <c r="R66" i="14"/>
  <c r="U66" i="14" s="1"/>
  <c r="G66" i="14"/>
  <c r="K66" i="14" s="1"/>
  <c r="F66" i="14"/>
  <c r="E66" i="14"/>
  <c r="B66" i="14"/>
  <c r="T65" i="14"/>
  <c r="R65" i="14"/>
  <c r="U65" i="14" s="1"/>
  <c r="O65" i="14"/>
  <c r="G65" i="14"/>
  <c r="F65" i="14"/>
  <c r="E65" i="14"/>
  <c r="B65" i="14"/>
  <c r="T64" i="14"/>
  <c r="R64" i="14"/>
  <c r="U64" i="14" s="1"/>
  <c r="M64" i="14"/>
  <c r="G64" i="14"/>
  <c r="F64" i="14"/>
  <c r="J64" i="14" s="1"/>
  <c r="E64" i="14"/>
  <c r="B64" i="14"/>
  <c r="T63" i="14"/>
  <c r="R63" i="14"/>
  <c r="U63" i="14" s="1"/>
  <c r="G63" i="14"/>
  <c r="F63" i="14"/>
  <c r="E63" i="14"/>
  <c r="B63" i="14"/>
  <c r="T62" i="14"/>
  <c r="S62" i="14"/>
  <c r="R62" i="14"/>
  <c r="G62" i="14"/>
  <c r="F62" i="14"/>
  <c r="E62" i="14"/>
  <c r="B62" i="14"/>
  <c r="T61" i="14"/>
  <c r="R61" i="14"/>
  <c r="U61" i="14" s="1"/>
  <c r="G61" i="14"/>
  <c r="F61" i="14"/>
  <c r="J61" i="14" s="1"/>
  <c r="E61" i="14"/>
  <c r="B61" i="14"/>
  <c r="T60" i="14"/>
  <c r="R60" i="14"/>
  <c r="U60" i="14" s="1"/>
  <c r="G60" i="14"/>
  <c r="F60" i="14"/>
  <c r="E60" i="14"/>
  <c r="B60" i="14"/>
  <c r="T59" i="14"/>
  <c r="R59" i="14"/>
  <c r="U59" i="14" s="1"/>
  <c r="N59" i="14"/>
  <c r="G59" i="14"/>
  <c r="F59" i="14"/>
  <c r="J59" i="14" s="1"/>
  <c r="E59" i="14"/>
  <c r="B59" i="14"/>
  <c r="T58" i="14"/>
  <c r="R58" i="14"/>
  <c r="U58" i="14" s="1"/>
  <c r="G58" i="14"/>
  <c r="F58" i="14"/>
  <c r="E58" i="14"/>
  <c r="B58" i="14"/>
  <c r="T57" i="14"/>
  <c r="U57" i="14"/>
  <c r="G57" i="14"/>
  <c r="F57" i="14"/>
  <c r="E57" i="14"/>
  <c r="B57" i="14"/>
  <c r="T53" i="14"/>
  <c r="R53" i="14"/>
  <c r="U53" i="14" s="1"/>
  <c r="G53" i="14"/>
  <c r="F53" i="14"/>
  <c r="E53" i="14"/>
  <c r="B53" i="14"/>
  <c r="T52" i="14"/>
  <c r="R52" i="14"/>
  <c r="U52" i="14" s="1"/>
  <c r="O52" i="14"/>
  <c r="N52" i="14"/>
  <c r="M52" i="14"/>
  <c r="G52" i="14"/>
  <c r="F52" i="14"/>
  <c r="J52" i="14" s="1"/>
  <c r="E52" i="14"/>
  <c r="B52" i="14"/>
  <c r="T51" i="14"/>
  <c r="R51" i="14"/>
  <c r="O51" i="14"/>
  <c r="G51" i="14"/>
  <c r="K51" i="14" s="1"/>
  <c r="F51" i="14"/>
  <c r="E51" i="14"/>
  <c r="B51" i="14"/>
  <c r="T50" i="14"/>
  <c r="R50" i="14"/>
  <c r="G50" i="14"/>
  <c r="K50" i="14" s="1"/>
  <c r="F50" i="14"/>
  <c r="J50" i="14" s="1"/>
  <c r="E50" i="14"/>
  <c r="B50" i="14"/>
  <c r="T49" i="14"/>
  <c r="R49" i="14"/>
  <c r="G49" i="14"/>
  <c r="F49" i="14"/>
  <c r="J49" i="14" s="1"/>
  <c r="E49" i="14"/>
  <c r="B49" i="14"/>
  <c r="T47" i="14"/>
  <c r="R47" i="14"/>
  <c r="U47" i="14" s="1"/>
  <c r="G47" i="14"/>
  <c r="K47" i="14" s="1"/>
  <c r="F47" i="14"/>
  <c r="E47" i="14"/>
  <c r="B47" i="14"/>
  <c r="U46" i="14"/>
  <c r="T46" i="14"/>
  <c r="R46" i="14"/>
  <c r="G46" i="14"/>
  <c r="K46" i="14" s="1"/>
  <c r="F46" i="14"/>
  <c r="E46" i="14"/>
  <c r="B46" i="14"/>
  <c r="T45" i="14"/>
  <c r="R45" i="14"/>
  <c r="U45" i="14" s="1"/>
  <c r="O45" i="14"/>
  <c r="G45" i="14"/>
  <c r="F45" i="14"/>
  <c r="J45" i="14" s="1"/>
  <c r="E45" i="14"/>
  <c r="B45" i="14"/>
  <c r="T44" i="14"/>
  <c r="R44" i="14"/>
  <c r="U44" i="14" s="1"/>
  <c r="O44" i="14"/>
  <c r="G44" i="14"/>
  <c r="F44" i="14"/>
  <c r="E44" i="14"/>
  <c r="B44" i="14"/>
  <c r="T43" i="14"/>
  <c r="R43" i="14"/>
  <c r="U43" i="14" s="1"/>
  <c r="M43" i="14"/>
  <c r="G43" i="14"/>
  <c r="K43" i="14" s="1"/>
  <c r="F43" i="14"/>
  <c r="E43" i="14"/>
  <c r="B43" i="14"/>
  <c r="T42" i="14"/>
  <c r="R42" i="14"/>
  <c r="U42" i="14" s="1"/>
  <c r="G42" i="14"/>
  <c r="K42" i="14" s="1"/>
  <c r="F42" i="14"/>
  <c r="E42" i="14"/>
  <c r="B42" i="14"/>
  <c r="T40" i="14"/>
  <c r="R40" i="14"/>
  <c r="U40" i="14" s="1"/>
  <c r="G40" i="14"/>
  <c r="F40" i="14"/>
  <c r="J40" i="14" s="1"/>
  <c r="E40" i="14"/>
  <c r="B40" i="14"/>
  <c r="T39" i="14"/>
  <c r="R39" i="14"/>
  <c r="U39" i="14" s="1"/>
  <c r="G39" i="14"/>
  <c r="F39" i="14"/>
  <c r="E39" i="14"/>
  <c r="B39" i="14"/>
  <c r="T38" i="14"/>
  <c r="R38" i="14"/>
  <c r="U38" i="14" s="1"/>
  <c r="O38" i="14"/>
  <c r="G38" i="14"/>
  <c r="K38" i="14" s="1"/>
  <c r="F38" i="14"/>
  <c r="E38" i="14"/>
  <c r="B38" i="14"/>
  <c r="T37" i="14"/>
  <c r="R37" i="14"/>
  <c r="U37" i="14" s="1"/>
  <c r="N37" i="14"/>
  <c r="G37" i="14"/>
  <c r="F37" i="14"/>
  <c r="E37" i="14"/>
  <c r="J37" i="14" s="1"/>
  <c r="B37" i="14"/>
  <c r="T36" i="14"/>
  <c r="R36" i="14"/>
  <c r="U36" i="14" s="1"/>
  <c r="G36" i="14"/>
  <c r="F36" i="14"/>
  <c r="E36" i="14"/>
  <c r="B36" i="14"/>
  <c r="T35" i="14"/>
  <c r="R35" i="14"/>
  <c r="U35" i="14" s="1"/>
  <c r="G35" i="14"/>
  <c r="F35" i="14"/>
  <c r="E35" i="14"/>
  <c r="J35" i="14" s="1"/>
  <c r="B35" i="14"/>
  <c r="T34" i="14"/>
  <c r="R34" i="14"/>
  <c r="U34" i="14" s="1"/>
  <c r="G34" i="14"/>
  <c r="F34" i="14"/>
  <c r="E34" i="14"/>
  <c r="B34" i="14"/>
  <c r="T33" i="14"/>
  <c r="R33" i="14"/>
  <c r="U33" i="14" s="1"/>
  <c r="G33" i="14"/>
  <c r="F33" i="14"/>
  <c r="E33" i="14"/>
  <c r="B33" i="14"/>
  <c r="T21" i="14"/>
  <c r="R21" i="14"/>
  <c r="U21" i="14" s="1"/>
  <c r="O21" i="14"/>
  <c r="G21" i="14"/>
  <c r="K21" i="14" s="1"/>
  <c r="F21" i="14"/>
  <c r="E21" i="14"/>
  <c r="J21" i="14" s="1"/>
  <c r="B21" i="14"/>
  <c r="T29" i="14"/>
  <c r="R29" i="14"/>
  <c r="U29" i="14" s="1"/>
  <c r="N29" i="14"/>
  <c r="G29" i="14"/>
  <c r="F29" i="14"/>
  <c r="K29" i="14" s="1"/>
  <c r="E29" i="14"/>
  <c r="B29" i="14"/>
  <c r="T32" i="14"/>
  <c r="R32" i="14"/>
  <c r="U32" i="14" s="1"/>
  <c r="M32" i="14"/>
  <c r="G32" i="14"/>
  <c r="F32" i="14"/>
  <c r="E32" i="14"/>
  <c r="B32" i="14"/>
  <c r="T25" i="14"/>
  <c r="R25" i="14"/>
  <c r="U25" i="14" s="1"/>
  <c r="G25" i="14"/>
  <c r="F25" i="14"/>
  <c r="J25" i="14" s="1"/>
  <c r="E25" i="14"/>
  <c r="B25" i="14"/>
  <c r="T27" i="14"/>
  <c r="R27" i="14"/>
  <c r="U27" i="14" s="1"/>
  <c r="G27" i="14"/>
  <c r="F27" i="14"/>
  <c r="E27" i="14"/>
  <c r="J27" i="14" s="1"/>
  <c r="B27" i="14"/>
  <c r="T28" i="14"/>
  <c r="R28" i="14"/>
  <c r="U28" i="14" s="1"/>
  <c r="G28" i="14"/>
  <c r="K28" i="14" s="1"/>
  <c r="F28" i="14"/>
  <c r="E28" i="14"/>
  <c r="J28" i="14" s="1"/>
  <c r="B28" i="14"/>
  <c r="T31" i="14"/>
  <c r="R31" i="14"/>
  <c r="U31" i="14" s="1"/>
  <c r="G31" i="14"/>
  <c r="F31" i="14"/>
  <c r="E31" i="14"/>
  <c r="B31" i="14"/>
  <c r="T17" i="14"/>
  <c r="R17" i="14"/>
  <c r="U17" i="14" s="1"/>
  <c r="G17" i="14"/>
  <c r="F17" i="14"/>
  <c r="E17" i="14"/>
  <c r="B17" i="14"/>
  <c r="T26" i="14"/>
  <c r="R26" i="14"/>
  <c r="U26" i="14" s="1"/>
  <c r="G26" i="14"/>
  <c r="F26" i="14"/>
  <c r="E26" i="14"/>
  <c r="B26" i="14"/>
  <c r="T23" i="14"/>
  <c r="R23" i="14"/>
  <c r="U23" i="14" s="1"/>
  <c r="G23" i="14"/>
  <c r="F23" i="14"/>
  <c r="J23" i="14" s="1"/>
  <c r="E23" i="14"/>
  <c r="B23" i="14"/>
  <c r="T24" i="14"/>
  <c r="R24" i="14"/>
  <c r="U24" i="14" s="1"/>
  <c r="G24" i="14"/>
  <c r="F24" i="14"/>
  <c r="E24" i="14"/>
  <c r="J24" i="14" s="1"/>
  <c r="B24" i="14"/>
  <c r="T22" i="14"/>
  <c r="R22" i="14"/>
  <c r="U22" i="14" s="1"/>
  <c r="O22" i="14"/>
  <c r="G22" i="14"/>
  <c r="F22" i="14"/>
  <c r="E22" i="14"/>
  <c r="B22" i="14"/>
  <c r="T20" i="14"/>
  <c r="R20" i="14"/>
  <c r="U20" i="14" s="1"/>
  <c r="N20" i="14"/>
  <c r="G20" i="14"/>
  <c r="F20" i="14"/>
  <c r="E20" i="14"/>
  <c r="B20" i="14"/>
  <c r="T19" i="14"/>
  <c r="R19" i="14"/>
  <c r="U19" i="14" s="1"/>
  <c r="M19" i="14"/>
  <c r="G19" i="14"/>
  <c r="F19" i="14"/>
  <c r="E19" i="14"/>
  <c r="J19" i="14" s="1"/>
  <c r="B19" i="14"/>
  <c r="T18" i="14"/>
  <c r="R18" i="14"/>
  <c r="U18" i="14" s="1"/>
  <c r="G18" i="14"/>
  <c r="F18" i="14"/>
  <c r="E18" i="14"/>
  <c r="B18" i="14"/>
  <c r="T15" i="14"/>
  <c r="R15" i="14"/>
  <c r="U15" i="14" s="1"/>
  <c r="G15" i="14"/>
  <c r="F15" i="14"/>
  <c r="J15" i="14" s="1"/>
  <c r="E15" i="14"/>
  <c r="B15" i="14"/>
  <c r="U30" i="14"/>
  <c r="T30" i="14"/>
  <c r="G30" i="14"/>
  <c r="F30" i="14"/>
  <c r="E30" i="14"/>
  <c r="B30" i="14"/>
  <c r="T14" i="14"/>
  <c r="R14" i="14"/>
  <c r="U14" i="14" s="1"/>
  <c r="G14" i="14"/>
  <c r="F14" i="14"/>
  <c r="E14" i="14"/>
  <c r="B14" i="14"/>
  <c r="T16" i="14"/>
  <c r="R16" i="14"/>
  <c r="U16" i="14" s="1"/>
  <c r="G16" i="14"/>
  <c r="F16" i="14"/>
  <c r="E16" i="14"/>
  <c r="B16" i="14"/>
  <c r="T13" i="14"/>
  <c r="R13" i="14"/>
  <c r="U13" i="14" s="1"/>
  <c r="O13" i="14"/>
  <c r="G13" i="14"/>
  <c r="F13" i="14"/>
  <c r="J13" i="14" s="1"/>
  <c r="E13" i="14"/>
  <c r="B13" i="14"/>
  <c r="T12" i="14"/>
  <c r="R12" i="14"/>
  <c r="U12" i="14" s="1"/>
  <c r="O12" i="14"/>
  <c r="N12" i="14"/>
  <c r="M12" i="14"/>
  <c r="G12" i="14"/>
  <c r="F12" i="14"/>
  <c r="E12" i="14"/>
  <c r="B12" i="14"/>
  <c r="T10" i="14"/>
  <c r="R10" i="14"/>
  <c r="G10" i="14"/>
  <c r="K10" i="14" s="1"/>
  <c r="F10" i="14"/>
  <c r="E10" i="14"/>
  <c r="B10" i="14"/>
  <c r="T9" i="14"/>
  <c r="R9" i="14"/>
  <c r="G9" i="14"/>
  <c r="F9" i="14"/>
  <c r="E9" i="14"/>
  <c r="B9" i="14"/>
  <c r="C1" i="14"/>
  <c r="Y117" i="13"/>
  <c r="I117" i="13"/>
  <c r="H117" i="13"/>
  <c r="N117" i="13" s="1"/>
  <c r="G117" i="13"/>
  <c r="F117" i="13"/>
  <c r="O117" i="13" s="1"/>
  <c r="E117" i="13"/>
  <c r="D117" i="13"/>
  <c r="R117" i="13" s="1"/>
  <c r="B117" i="13"/>
  <c r="Y116" i="13"/>
  <c r="I116" i="13"/>
  <c r="H116" i="13"/>
  <c r="H114" i="13" s="1"/>
  <c r="G116" i="13"/>
  <c r="M116" i="13" s="1"/>
  <c r="F116" i="13"/>
  <c r="O116" i="13" s="1"/>
  <c r="E116" i="13"/>
  <c r="L116" i="13" s="1"/>
  <c r="D116" i="13"/>
  <c r="B116" i="13"/>
  <c r="Y115" i="13"/>
  <c r="I115" i="13"/>
  <c r="H115" i="13"/>
  <c r="G115" i="13"/>
  <c r="G114" i="13" s="1"/>
  <c r="F115" i="13"/>
  <c r="E115" i="13"/>
  <c r="D115" i="13"/>
  <c r="B115" i="13"/>
  <c r="Y114" i="13"/>
  <c r="Y108" i="13"/>
  <c r="I108" i="13"/>
  <c r="R108" i="13" s="1"/>
  <c r="H108" i="13"/>
  <c r="N108" i="13" s="1"/>
  <c r="G108" i="13"/>
  <c r="M108" i="13" s="1"/>
  <c r="F108" i="13"/>
  <c r="K108" i="13" s="1"/>
  <c r="E108" i="13"/>
  <c r="D108" i="13"/>
  <c r="B108" i="13"/>
  <c r="Y110" i="13"/>
  <c r="I110" i="13"/>
  <c r="R110" i="13" s="1"/>
  <c r="H110" i="13"/>
  <c r="G110" i="13"/>
  <c r="F110" i="13"/>
  <c r="E110" i="13"/>
  <c r="J110" i="13" s="1"/>
  <c r="D110" i="13"/>
  <c r="P110" i="13" s="1"/>
  <c r="B110" i="13"/>
  <c r="Y109" i="13"/>
  <c r="I109" i="13"/>
  <c r="H109" i="13"/>
  <c r="G109" i="13"/>
  <c r="F109" i="13"/>
  <c r="L109" i="13" s="1"/>
  <c r="E109" i="13"/>
  <c r="D109" i="13"/>
  <c r="B109" i="13"/>
  <c r="Y107" i="13"/>
  <c r="I107" i="13"/>
  <c r="R107" i="13" s="1"/>
  <c r="H107" i="13"/>
  <c r="Q107" i="13" s="1"/>
  <c r="G107" i="13"/>
  <c r="F107" i="13"/>
  <c r="E107" i="13"/>
  <c r="J107" i="13" s="1"/>
  <c r="D107" i="13"/>
  <c r="B107" i="13"/>
  <c r="Y106" i="13"/>
  <c r="I106" i="13"/>
  <c r="R106" i="13" s="1"/>
  <c r="H106" i="13"/>
  <c r="Q106" i="13" s="1"/>
  <c r="G106" i="13"/>
  <c r="F106" i="13"/>
  <c r="L106" i="13" s="1"/>
  <c r="E106" i="13"/>
  <c r="E105" i="13" s="1"/>
  <c r="D106" i="13"/>
  <c r="K106" i="13" s="1"/>
  <c r="B106" i="13"/>
  <c r="Y105" i="13"/>
  <c r="D105" i="13"/>
  <c r="Y102" i="13"/>
  <c r="Q102" i="13"/>
  <c r="I102" i="13"/>
  <c r="O102" i="13" s="1"/>
  <c r="H102" i="13"/>
  <c r="G102" i="13"/>
  <c r="F102" i="13"/>
  <c r="N102" i="13" s="1"/>
  <c r="E102" i="13"/>
  <c r="D102" i="13"/>
  <c r="P102" i="13" s="1"/>
  <c r="B102" i="13"/>
  <c r="Y101" i="13"/>
  <c r="I101" i="13"/>
  <c r="H101" i="13"/>
  <c r="N101" i="13" s="1"/>
  <c r="G101" i="13"/>
  <c r="G99" i="13" s="1"/>
  <c r="F101" i="13"/>
  <c r="O101" i="13" s="1"/>
  <c r="E101" i="13"/>
  <c r="D101" i="13"/>
  <c r="B101" i="13"/>
  <c r="N100" i="13"/>
  <c r="I100" i="13"/>
  <c r="H100" i="13"/>
  <c r="H99" i="13" s="1"/>
  <c r="G100" i="13"/>
  <c r="F100" i="13"/>
  <c r="M100" i="13" s="1"/>
  <c r="E100" i="13"/>
  <c r="E99" i="13" s="1"/>
  <c r="D100" i="13"/>
  <c r="B100" i="13"/>
  <c r="Y99" i="13"/>
  <c r="Y95" i="13"/>
  <c r="O95" i="13"/>
  <c r="N95" i="13"/>
  <c r="M95" i="13"/>
  <c r="L95" i="13"/>
  <c r="K95" i="13"/>
  <c r="J95" i="13"/>
  <c r="I95" i="13"/>
  <c r="R95" i="13" s="1"/>
  <c r="H95" i="13"/>
  <c r="Q95" i="13" s="1"/>
  <c r="G95" i="13"/>
  <c r="F95" i="13"/>
  <c r="E95" i="13"/>
  <c r="D95" i="13"/>
  <c r="P95" i="13" s="1"/>
  <c r="B95" i="13"/>
  <c r="Y94" i="13"/>
  <c r="N94" i="13"/>
  <c r="M94" i="13"/>
  <c r="L94" i="13"/>
  <c r="K94" i="13"/>
  <c r="J94" i="13"/>
  <c r="I94" i="13"/>
  <c r="O94" i="13" s="1"/>
  <c r="H94" i="13"/>
  <c r="G94" i="13"/>
  <c r="F94" i="13"/>
  <c r="E94" i="13"/>
  <c r="D94" i="13"/>
  <c r="R94" i="13" s="1"/>
  <c r="B94" i="13"/>
  <c r="Y93" i="13"/>
  <c r="M93" i="13"/>
  <c r="L93" i="13"/>
  <c r="K93" i="13"/>
  <c r="J93" i="13"/>
  <c r="I93" i="13"/>
  <c r="R93" i="13" s="1"/>
  <c r="H93" i="13"/>
  <c r="Q93" i="13" s="1"/>
  <c r="G93" i="13"/>
  <c r="F93" i="13"/>
  <c r="F91" i="13" s="1"/>
  <c r="E93" i="13"/>
  <c r="D93" i="13"/>
  <c r="P93" i="13" s="1"/>
  <c r="B93" i="13"/>
  <c r="Y92" i="13"/>
  <c r="L92" i="13"/>
  <c r="K92" i="13"/>
  <c r="J92" i="13"/>
  <c r="I92" i="13"/>
  <c r="R92" i="13" s="1"/>
  <c r="H92" i="13"/>
  <c r="Q92" i="13" s="1"/>
  <c r="G92" i="13"/>
  <c r="M92" i="13" s="1"/>
  <c r="F92" i="13"/>
  <c r="E92" i="13"/>
  <c r="E91" i="13" s="1"/>
  <c r="J91" i="13" s="1"/>
  <c r="D92" i="13"/>
  <c r="P92" i="13" s="1"/>
  <c r="B92" i="13"/>
  <c r="Y91" i="13"/>
  <c r="I91" i="13"/>
  <c r="O91" i="13" s="1"/>
  <c r="G91" i="13"/>
  <c r="D91" i="13"/>
  <c r="R91" i="13" s="1"/>
  <c r="Y86" i="13"/>
  <c r="I86" i="13"/>
  <c r="O86" i="13" s="1"/>
  <c r="H86" i="13"/>
  <c r="N86" i="13" s="1"/>
  <c r="G86" i="13"/>
  <c r="M86" i="13" s="1"/>
  <c r="F86" i="13"/>
  <c r="L86" i="13" s="1"/>
  <c r="E86" i="13"/>
  <c r="D86" i="13"/>
  <c r="P86" i="13" s="1"/>
  <c r="B86" i="13"/>
  <c r="Y87" i="13"/>
  <c r="I87" i="13"/>
  <c r="H87" i="13"/>
  <c r="G87" i="13"/>
  <c r="F87" i="13"/>
  <c r="O87" i="13" s="1"/>
  <c r="E87" i="13"/>
  <c r="D87" i="13"/>
  <c r="R87" i="13" s="1"/>
  <c r="B87" i="13"/>
  <c r="Y85" i="13"/>
  <c r="I85" i="13"/>
  <c r="I83" i="13" s="1"/>
  <c r="H85" i="13"/>
  <c r="G85" i="13"/>
  <c r="M85" i="13" s="1"/>
  <c r="F85" i="13"/>
  <c r="N85" i="13" s="1"/>
  <c r="E85" i="13"/>
  <c r="D85" i="13"/>
  <c r="Q85" i="13" s="1"/>
  <c r="B85" i="13"/>
  <c r="Y84" i="13"/>
  <c r="O84" i="13"/>
  <c r="I84" i="13"/>
  <c r="H84" i="13"/>
  <c r="G84" i="13"/>
  <c r="F84" i="13"/>
  <c r="E84" i="13"/>
  <c r="D84" i="13"/>
  <c r="B84" i="13"/>
  <c r="Y83" i="13"/>
  <c r="Y80" i="13"/>
  <c r="O80" i="13"/>
  <c r="N80" i="13"/>
  <c r="M80" i="13"/>
  <c r="L80" i="13"/>
  <c r="K80" i="13"/>
  <c r="J80" i="13"/>
  <c r="I80" i="13"/>
  <c r="R80" i="13" s="1"/>
  <c r="H80" i="13"/>
  <c r="Q80" i="13" s="1"/>
  <c r="G80" i="13"/>
  <c r="F80" i="13"/>
  <c r="E80" i="13"/>
  <c r="D80" i="13"/>
  <c r="P80" i="13" s="1"/>
  <c r="B80" i="13"/>
  <c r="Y79" i="13"/>
  <c r="N79" i="13"/>
  <c r="M79" i="13"/>
  <c r="L79" i="13"/>
  <c r="K79" i="13"/>
  <c r="J79" i="13"/>
  <c r="I79" i="13"/>
  <c r="O79" i="13" s="1"/>
  <c r="H79" i="13"/>
  <c r="G79" i="13"/>
  <c r="F79" i="13"/>
  <c r="E79" i="13"/>
  <c r="D79" i="13"/>
  <c r="R79" i="13" s="1"/>
  <c r="B79" i="13"/>
  <c r="L78" i="13"/>
  <c r="J78" i="13"/>
  <c r="I78" i="13"/>
  <c r="R78" i="13" s="1"/>
  <c r="H78" i="13"/>
  <c r="Q78" i="13" s="1"/>
  <c r="G78" i="13"/>
  <c r="M78" i="13" s="1"/>
  <c r="F78" i="13"/>
  <c r="F77" i="13" s="1"/>
  <c r="E78" i="13"/>
  <c r="D78" i="13"/>
  <c r="P78" i="13" s="1"/>
  <c r="B78" i="13"/>
  <c r="Y77" i="13"/>
  <c r="K77" i="13"/>
  <c r="I77" i="13"/>
  <c r="O77" i="13" s="1"/>
  <c r="G77" i="13"/>
  <c r="M77" i="13" s="1"/>
  <c r="E77" i="13"/>
  <c r="J77" i="13" s="1"/>
  <c r="D77" i="13"/>
  <c r="R77" i="13" s="1"/>
  <c r="Y74" i="13"/>
  <c r="O74" i="13"/>
  <c r="M74" i="13"/>
  <c r="I74" i="13"/>
  <c r="H74" i="13"/>
  <c r="N74" i="13" s="1"/>
  <c r="G74" i="13"/>
  <c r="F74" i="13"/>
  <c r="L74" i="13" s="1"/>
  <c r="E74" i="13"/>
  <c r="D74" i="13"/>
  <c r="P74" i="13" s="1"/>
  <c r="B74" i="13"/>
  <c r="Y73" i="13"/>
  <c r="R73" i="13"/>
  <c r="O73" i="13"/>
  <c r="M73" i="13"/>
  <c r="L73" i="13"/>
  <c r="I73" i="13"/>
  <c r="H73" i="13"/>
  <c r="N73" i="13" s="1"/>
  <c r="G73" i="13"/>
  <c r="G71" i="13" s="1"/>
  <c r="F73" i="13"/>
  <c r="E73" i="13"/>
  <c r="D73" i="13"/>
  <c r="B73" i="13"/>
  <c r="R72" i="13"/>
  <c r="Q72" i="13"/>
  <c r="O72" i="13"/>
  <c r="M72" i="13"/>
  <c r="K72" i="13"/>
  <c r="I72" i="13"/>
  <c r="H72" i="13"/>
  <c r="G72" i="13"/>
  <c r="F72" i="13"/>
  <c r="E72" i="13"/>
  <c r="J72" i="13" s="1"/>
  <c r="D72" i="13"/>
  <c r="P72" i="13" s="1"/>
  <c r="B72" i="13"/>
  <c r="Y71" i="13"/>
  <c r="P71" i="13"/>
  <c r="I71" i="13"/>
  <c r="E71" i="13"/>
  <c r="J71" i="13" s="1"/>
  <c r="D71" i="13"/>
  <c r="Y68" i="13"/>
  <c r="O68" i="13"/>
  <c r="M68" i="13"/>
  <c r="L68" i="13"/>
  <c r="J68" i="13"/>
  <c r="I68" i="13"/>
  <c r="H68" i="13"/>
  <c r="G68" i="13"/>
  <c r="F68" i="13"/>
  <c r="K68" i="13" s="1"/>
  <c r="E68" i="13"/>
  <c r="D68" i="13"/>
  <c r="R68" i="13" s="1"/>
  <c r="B68" i="13"/>
  <c r="Y67" i="13"/>
  <c r="R67" i="13"/>
  <c r="M67" i="13"/>
  <c r="I67" i="13"/>
  <c r="H67" i="13"/>
  <c r="Q67" i="13" s="1"/>
  <c r="G67" i="13"/>
  <c r="F67" i="13"/>
  <c r="L67" i="13" s="1"/>
  <c r="E67" i="13"/>
  <c r="D67" i="13"/>
  <c r="B67" i="13"/>
  <c r="R66" i="13"/>
  <c r="O66" i="13"/>
  <c r="N66" i="13"/>
  <c r="K66" i="13"/>
  <c r="I66" i="13"/>
  <c r="H66" i="13"/>
  <c r="G66" i="13"/>
  <c r="M66" i="13" s="1"/>
  <c r="F66" i="13"/>
  <c r="F65" i="13" s="1"/>
  <c r="E66" i="13"/>
  <c r="E65" i="13" s="1"/>
  <c r="D66" i="13"/>
  <c r="J66" i="13" s="1"/>
  <c r="B66" i="13"/>
  <c r="I65" i="13"/>
  <c r="G65" i="13"/>
  <c r="D65" i="13"/>
  <c r="P65" i="13" s="1"/>
  <c r="Y62" i="13"/>
  <c r="I62" i="13"/>
  <c r="H62" i="13"/>
  <c r="N62" i="13" s="1"/>
  <c r="G62" i="13"/>
  <c r="F62" i="13"/>
  <c r="O62" i="13" s="1"/>
  <c r="E62" i="13"/>
  <c r="D62" i="13"/>
  <c r="B62" i="13"/>
  <c r="Y61" i="13"/>
  <c r="N61" i="13"/>
  <c r="L61" i="13"/>
  <c r="I61" i="13"/>
  <c r="O61" i="13" s="1"/>
  <c r="H61" i="13"/>
  <c r="G61" i="13"/>
  <c r="M61" i="13" s="1"/>
  <c r="F61" i="13"/>
  <c r="E61" i="13"/>
  <c r="D61" i="13"/>
  <c r="K61" i="13" s="1"/>
  <c r="B61" i="13"/>
  <c r="N60" i="13"/>
  <c r="K60" i="13"/>
  <c r="I60" i="13"/>
  <c r="O60" i="13" s="1"/>
  <c r="H60" i="13"/>
  <c r="H59" i="13" s="1"/>
  <c r="G60" i="13"/>
  <c r="M60" i="13" s="1"/>
  <c r="F60" i="13"/>
  <c r="E60" i="13"/>
  <c r="E59" i="13" s="1"/>
  <c r="D60" i="13"/>
  <c r="B60" i="13"/>
  <c r="Y59" i="13"/>
  <c r="G59" i="13"/>
  <c r="Y56" i="13"/>
  <c r="R56" i="13"/>
  <c r="P56" i="13"/>
  <c r="M56" i="13"/>
  <c r="K56" i="13"/>
  <c r="I56" i="13"/>
  <c r="O56" i="13" s="1"/>
  <c r="H56" i="13"/>
  <c r="N56" i="13" s="1"/>
  <c r="G56" i="13"/>
  <c r="F56" i="13"/>
  <c r="E56" i="13"/>
  <c r="J56" i="13" s="1"/>
  <c r="D56" i="13"/>
  <c r="Q56" i="13" s="1"/>
  <c r="B56" i="13"/>
  <c r="Y55" i="13"/>
  <c r="P55" i="13"/>
  <c r="M55" i="13"/>
  <c r="K55" i="13"/>
  <c r="J55" i="13"/>
  <c r="I55" i="13"/>
  <c r="H55" i="13"/>
  <c r="G55" i="13"/>
  <c r="F55" i="13"/>
  <c r="L55" i="13" s="1"/>
  <c r="E55" i="13"/>
  <c r="D55" i="13"/>
  <c r="Q55" i="13" s="1"/>
  <c r="B55" i="13"/>
  <c r="I54" i="13"/>
  <c r="H54" i="13"/>
  <c r="G54" i="13"/>
  <c r="F54" i="13"/>
  <c r="E54" i="13"/>
  <c r="E53" i="13" s="1"/>
  <c r="D54" i="13"/>
  <c r="B54" i="13"/>
  <c r="Y53" i="13"/>
  <c r="H53" i="13"/>
  <c r="F53" i="13"/>
  <c r="D53" i="13"/>
  <c r="Y49" i="13"/>
  <c r="Q49" i="13"/>
  <c r="O49" i="13"/>
  <c r="M49" i="13"/>
  <c r="K49" i="13"/>
  <c r="I49" i="13"/>
  <c r="H49" i="13"/>
  <c r="N49" i="13" s="1"/>
  <c r="G49" i="13"/>
  <c r="F49" i="13"/>
  <c r="E49" i="13"/>
  <c r="L49" i="13" s="1"/>
  <c r="D49" i="13"/>
  <c r="P49" i="13" s="1"/>
  <c r="B49" i="13"/>
  <c r="Y48" i="13"/>
  <c r="P48" i="13"/>
  <c r="N48" i="13"/>
  <c r="M48" i="13"/>
  <c r="K48" i="13"/>
  <c r="J48" i="13"/>
  <c r="I48" i="13"/>
  <c r="H48" i="13"/>
  <c r="G48" i="13"/>
  <c r="F48" i="13"/>
  <c r="L48" i="13" s="1"/>
  <c r="E48" i="13"/>
  <c r="D48" i="13"/>
  <c r="B48" i="13"/>
  <c r="O47" i="13"/>
  <c r="L47" i="13"/>
  <c r="K47" i="13"/>
  <c r="J47" i="13"/>
  <c r="I47" i="13"/>
  <c r="H47" i="13"/>
  <c r="N47" i="13" s="1"/>
  <c r="G47" i="13"/>
  <c r="G46" i="13" s="1"/>
  <c r="F47" i="13"/>
  <c r="E47" i="13"/>
  <c r="D47" i="13"/>
  <c r="R47" i="13" s="1"/>
  <c r="B47" i="13"/>
  <c r="Y46" i="13"/>
  <c r="P46" i="13"/>
  <c r="M46" i="13"/>
  <c r="K46" i="13"/>
  <c r="F46" i="13"/>
  <c r="D46" i="13"/>
  <c r="Y42" i="13"/>
  <c r="I42" i="13"/>
  <c r="H42" i="13"/>
  <c r="N42" i="13" s="1"/>
  <c r="G42" i="13"/>
  <c r="M42" i="13" s="1"/>
  <c r="F42" i="13"/>
  <c r="E42" i="13"/>
  <c r="D42" i="13"/>
  <c r="B42" i="13"/>
  <c r="Y41" i="13"/>
  <c r="I41" i="13"/>
  <c r="H41" i="13"/>
  <c r="G41" i="13"/>
  <c r="F41" i="13"/>
  <c r="L41" i="13" s="1"/>
  <c r="E41" i="13"/>
  <c r="D41" i="13"/>
  <c r="B41" i="13"/>
  <c r="Y40" i="13"/>
  <c r="I40" i="13"/>
  <c r="H40" i="13"/>
  <c r="G40" i="13"/>
  <c r="F40" i="13"/>
  <c r="E40" i="13"/>
  <c r="D40" i="13"/>
  <c r="B40" i="13"/>
  <c r="Y39" i="13"/>
  <c r="I39" i="13"/>
  <c r="H39" i="13"/>
  <c r="G39" i="13"/>
  <c r="F39" i="13"/>
  <c r="N39" i="13" s="1"/>
  <c r="E39" i="13"/>
  <c r="D39" i="13"/>
  <c r="Q39" i="13" s="1"/>
  <c r="B39" i="13"/>
  <c r="Y38" i="13"/>
  <c r="Q38" i="13"/>
  <c r="I38" i="13"/>
  <c r="O38" i="13" s="1"/>
  <c r="H38" i="13"/>
  <c r="G38" i="13"/>
  <c r="M38" i="13" s="1"/>
  <c r="F38" i="13"/>
  <c r="E38" i="13"/>
  <c r="D38" i="13"/>
  <c r="B38" i="13"/>
  <c r="Y37" i="13"/>
  <c r="I37" i="13"/>
  <c r="H37" i="13"/>
  <c r="G37" i="13"/>
  <c r="P37" i="13" s="1"/>
  <c r="F37" i="13"/>
  <c r="M37" i="13" s="1"/>
  <c r="E37" i="13"/>
  <c r="D37" i="13"/>
  <c r="B37" i="13"/>
  <c r="Y36" i="13"/>
  <c r="I36" i="13"/>
  <c r="H36" i="13"/>
  <c r="G36" i="13"/>
  <c r="M36" i="13" s="1"/>
  <c r="F36" i="13"/>
  <c r="E36" i="13"/>
  <c r="D36" i="13"/>
  <c r="K36" i="13" s="1"/>
  <c r="B36" i="13"/>
  <c r="Y35" i="13"/>
  <c r="I35" i="13"/>
  <c r="H35" i="13"/>
  <c r="G35" i="13"/>
  <c r="F35" i="13"/>
  <c r="E35" i="13"/>
  <c r="D35" i="13"/>
  <c r="B35" i="13"/>
  <c r="Y34" i="13"/>
  <c r="I34" i="13"/>
  <c r="H34" i="13"/>
  <c r="Q34" i="13" s="1"/>
  <c r="G34" i="13"/>
  <c r="F34" i="13"/>
  <c r="E34" i="13"/>
  <c r="D34" i="13"/>
  <c r="P34" i="13" s="1"/>
  <c r="B34" i="13"/>
  <c r="Y33" i="13"/>
  <c r="I33" i="13"/>
  <c r="H33" i="13"/>
  <c r="G33" i="13"/>
  <c r="P33" i="13" s="1"/>
  <c r="F33" i="13"/>
  <c r="E33" i="13"/>
  <c r="D33" i="13"/>
  <c r="J33" i="13" s="1"/>
  <c r="B33" i="13"/>
  <c r="Y32" i="13"/>
  <c r="I32" i="13"/>
  <c r="H32" i="13"/>
  <c r="G32" i="13"/>
  <c r="F32" i="13"/>
  <c r="E32" i="13"/>
  <c r="D32" i="13"/>
  <c r="P32" i="13" s="1"/>
  <c r="B32" i="13"/>
  <c r="Y31" i="13"/>
  <c r="I31" i="13"/>
  <c r="O31" i="13" s="1"/>
  <c r="H31" i="13"/>
  <c r="G31" i="13"/>
  <c r="M31" i="13" s="1"/>
  <c r="F31" i="13"/>
  <c r="E31" i="13"/>
  <c r="D31" i="13"/>
  <c r="B31" i="13"/>
  <c r="Y30" i="13"/>
  <c r="I30" i="13"/>
  <c r="H30" i="13"/>
  <c r="N30" i="13" s="1"/>
  <c r="G30" i="13"/>
  <c r="F30" i="13"/>
  <c r="E30" i="13"/>
  <c r="D30" i="13"/>
  <c r="B30" i="13"/>
  <c r="Y28" i="13"/>
  <c r="K28" i="13"/>
  <c r="I28" i="13"/>
  <c r="O28" i="13" s="1"/>
  <c r="H28" i="13"/>
  <c r="G28" i="13"/>
  <c r="M28" i="13" s="1"/>
  <c r="F28" i="13"/>
  <c r="E28" i="13"/>
  <c r="D28" i="13"/>
  <c r="B28" i="13"/>
  <c r="Y27" i="13"/>
  <c r="I27" i="13"/>
  <c r="R27" i="13" s="1"/>
  <c r="H27" i="13"/>
  <c r="G27" i="13"/>
  <c r="F27" i="13"/>
  <c r="E27" i="13"/>
  <c r="D27" i="13"/>
  <c r="B27" i="13"/>
  <c r="Y25" i="13"/>
  <c r="I25" i="13"/>
  <c r="O25" i="13" s="1"/>
  <c r="H25" i="13"/>
  <c r="G25" i="13"/>
  <c r="P25" i="13" s="1"/>
  <c r="F25" i="13"/>
  <c r="L25" i="13" s="1"/>
  <c r="E25" i="13"/>
  <c r="D25" i="13"/>
  <c r="B25" i="13"/>
  <c r="Y26" i="13"/>
  <c r="I26" i="13"/>
  <c r="H26" i="13"/>
  <c r="G26" i="13"/>
  <c r="F26" i="13"/>
  <c r="L26" i="13" s="1"/>
  <c r="E26" i="13"/>
  <c r="D26" i="13"/>
  <c r="Q26" i="13" s="1"/>
  <c r="B26" i="13"/>
  <c r="Y23" i="13"/>
  <c r="M23" i="13"/>
  <c r="I23" i="13"/>
  <c r="O23" i="13" s="1"/>
  <c r="H23" i="13"/>
  <c r="G23" i="13"/>
  <c r="F23" i="13"/>
  <c r="N23" i="13" s="1"/>
  <c r="E23" i="13"/>
  <c r="D23" i="13"/>
  <c r="K23" i="13" s="1"/>
  <c r="B23" i="13"/>
  <c r="Y29" i="13"/>
  <c r="M29" i="13"/>
  <c r="I29" i="13"/>
  <c r="H29" i="13"/>
  <c r="N29" i="13" s="1"/>
  <c r="G29" i="13"/>
  <c r="F29" i="13"/>
  <c r="L29" i="13" s="1"/>
  <c r="E29" i="13"/>
  <c r="D29" i="13"/>
  <c r="B29" i="13"/>
  <c r="Y24" i="13"/>
  <c r="Y22" i="13" s="1"/>
  <c r="Y4" i="13" s="1"/>
  <c r="Y20" i="5" s="1"/>
  <c r="P24" i="13"/>
  <c r="M24" i="13"/>
  <c r="I24" i="13"/>
  <c r="H24" i="13"/>
  <c r="G24" i="13"/>
  <c r="F24" i="13"/>
  <c r="E24" i="13"/>
  <c r="D24" i="13"/>
  <c r="K24" i="13" s="1"/>
  <c r="B24" i="13"/>
  <c r="Y19" i="13"/>
  <c r="R19" i="13"/>
  <c r="O19" i="13"/>
  <c r="N19" i="13"/>
  <c r="M19" i="13"/>
  <c r="L19" i="13"/>
  <c r="I19" i="13"/>
  <c r="H19" i="13"/>
  <c r="G19" i="13"/>
  <c r="F19" i="13"/>
  <c r="E19" i="13"/>
  <c r="D19" i="13"/>
  <c r="B19" i="13"/>
  <c r="Y18" i="13"/>
  <c r="N18" i="13"/>
  <c r="M18" i="13"/>
  <c r="L18" i="13"/>
  <c r="K18" i="13"/>
  <c r="J18" i="13"/>
  <c r="I18" i="13"/>
  <c r="R18" i="13" s="1"/>
  <c r="H18" i="13"/>
  <c r="Q18" i="13" s="1"/>
  <c r="G18" i="13"/>
  <c r="F18" i="13"/>
  <c r="E18" i="13"/>
  <c r="D18" i="13"/>
  <c r="P18" i="13" s="1"/>
  <c r="B18" i="13"/>
  <c r="Y17" i="13"/>
  <c r="K17" i="13"/>
  <c r="I17" i="13"/>
  <c r="O17" i="13" s="1"/>
  <c r="H17" i="13"/>
  <c r="N17" i="13" s="1"/>
  <c r="G17" i="13"/>
  <c r="F17" i="13"/>
  <c r="L17" i="13" s="1"/>
  <c r="E17" i="13"/>
  <c r="D17" i="13"/>
  <c r="P17" i="13" s="1"/>
  <c r="B17" i="13"/>
  <c r="Y16" i="13"/>
  <c r="R16" i="13"/>
  <c r="I16" i="13"/>
  <c r="H16" i="13"/>
  <c r="G16" i="13"/>
  <c r="F16" i="13"/>
  <c r="E16" i="13"/>
  <c r="D16" i="13"/>
  <c r="B16" i="13"/>
  <c r="Q15" i="13"/>
  <c r="O15" i="13"/>
  <c r="M15" i="13"/>
  <c r="I15" i="13"/>
  <c r="H15" i="13"/>
  <c r="G15" i="13"/>
  <c r="F15" i="13"/>
  <c r="L15" i="13" s="1"/>
  <c r="E15" i="13"/>
  <c r="E14" i="13" s="1"/>
  <c r="D15" i="13"/>
  <c r="P15" i="13" s="1"/>
  <c r="B15" i="13"/>
  <c r="Y14" i="13"/>
  <c r="Y10" i="13"/>
  <c r="P10" i="13"/>
  <c r="N10" i="13"/>
  <c r="I10" i="13"/>
  <c r="H10" i="13"/>
  <c r="G10" i="13"/>
  <c r="M10" i="13" s="1"/>
  <c r="F10" i="13"/>
  <c r="O10" i="13" s="1"/>
  <c r="E10" i="13"/>
  <c r="D10" i="13"/>
  <c r="B10" i="13"/>
  <c r="R9" i="13"/>
  <c r="O9" i="13"/>
  <c r="L9" i="13"/>
  <c r="J9" i="13"/>
  <c r="I9" i="13"/>
  <c r="H9" i="13"/>
  <c r="N9" i="13" s="1"/>
  <c r="G9" i="13"/>
  <c r="F9" i="13"/>
  <c r="M9" i="13" s="1"/>
  <c r="E9" i="13"/>
  <c r="E8" i="13" s="1"/>
  <c r="D9" i="13"/>
  <c r="B9" i="13"/>
  <c r="Y8" i="13"/>
  <c r="I8" i="13"/>
  <c r="G8" i="13"/>
  <c r="Z4" i="13"/>
  <c r="Z20" i="5" s="1"/>
  <c r="AD20" i="5" s="1"/>
  <c r="C1" i="13"/>
  <c r="Y170" i="12"/>
  <c r="I170" i="12"/>
  <c r="H170" i="12"/>
  <c r="N170" i="12" s="1"/>
  <c r="G170" i="12"/>
  <c r="F170" i="12"/>
  <c r="L170" i="12" s="1"/>
  <c r="E170" i="12"/>
  <c r="D170" i="12"/>
  <c r="R170" i="12" s="1"/>
  <c r="B170" i="12"/>
  <c r="Y169" i="12"/>
  <c r="I169" i="12"/>
  <c r="H169" i="12"/>
  <c r="N169" i="12" s="1"/>
  <c r="G169" i="12"/>
  <c r="M169" i="12" s="1"/>
  <c r="F169" i="12"/>
  <c r="L169" i="12" s="1"/>
  <c r="E169" i="12"/>
  <c r="D169" i="12"/>
  <c r="B169" i="12"/>
  <c r="Y168" i="12"/>
  <c r="I168" i="12"/>
  <c r="H168" i="12"/>
  <c r="G168" i="12"/>
  <c r="F168" i="12"/>
  <c r="E168" i="12"/>
  <c r="D168" i="12"/>
  <c r="R168" i="12" s="1"/>
  <c r="B168" i="12"/>
  <c r="Y167" i="12"/>
  <c r="I167" i="12"/>
  <c r="H167" i="12"/>
  <c r="N167" i="12" s="1"/>
  <c r="G167" i="12"/>
  <c r="M167" i="12" s="1"/>
  <c r="F167" i="12"/>
  <c r="E167" i="12"/>
  <c r="L167" i="12" s="1"/>
  <c r="D167" i="12"/>
  <c r="R167" i="12" s="1"/>
  <c r="B167" i="12"/>
  <c r="Y166" i="12"/>
  <c r="Y165" i="12" s="1"/>
  <c r="P166" i="12"/>
  <c r="M166" i="12"/>
  <c r="I166" i="12"/>
  <c r="H166" i="12"/>
  <c r="G166" i="12"/>
  <c r="F166" i="12"/>
  <c r="E166" i="12"/>
  <c r="D166" i="12"/>
  <c r="B166" i="12"/>
  <c r="G165" i="12"/>
  <c r="Y161" i="12"/>
  <c r="I161" i="12"/>
  <c r="O161" i="12" s="1"/>
  <c r="H161" i="12"/>
  <c r="N161" i="12" s="1"/>
  <c r="G161" i="12"/>
  <c r="M161" i="12" s="1"/>
  <c r="F161" i="12"/>
  <c r="E161" i="12"/>
  <c r="D161" i="12"/>
  <c r="B161" i="12"/>
  <c r="Y160" i="12"/>
  <c r="I160" i="12"/>
  <c r="H160" i="12"/>
  <c r="G160" i="12"/>
  <c r="M160" i="12" s="1"/>
  <c r="F160" i="12"/>
  <c r="E160" i="12"/>
  <c r="D160" i="12"/>
  <c r="Q160" i="12" s="1"/>
  <c r="B160" i="12"/>
  <c r="Y159" i="12"/>
  <c r="I159" i="12"/>
  <c r="O159" i="12" s="1"/>
  <c r="H159" i="12"/>
  <c r="G159" i="12"/>
  <c r="F159" i="12"/>
  <c r="E159" i="12"/>
  <c r="D159" i="12"/>
  <c r="K159" i="12" s="1"/>
  <c r="B159" i="12"/>
  <c r="Y158" i="12"/>
  <c r="I158" i="12"/>
  <c r="H158" i="12"/>
  <c r="G158" i="12"/>
  <c r="F158" i="12"/>
  <c r="N158" i="12" s="1"/>
  <c r="E158" i="12"/>
  <c r="L158" i="12" s="1"/>
  <c r="D158" i="12"/>
  <c r="K158" i="12" s="1"/>
  <c r="B158" i="12"/>
  <c r="Y157" i="12"/>
  <c r="I157" i="12"/>
  <c r="H157" i="12"/>
  <c r="G157" i="12"/>
  <c r="F157" i="12"/>
  <c r="N157" i="12" s="1"/>
  <c r="E157" i="12"/>
  <c r="D157" i="12"/>
  <c r="B157" i="12"/>
  <c r="Y156" i="12"/>
  <c r="I156" i="12"/>
  <c r="Y153" i="12"/>
  <c r="R153" i="12"/>
  <c r="Q153" i="12"/>
  <c r="K153" i="12"/>
  <c r="I153" i="12"/>
  <c r="O153" i="12" s="1"/>
  <c r="H153" i="12"/>
  <c r="N153" i="12" s="1"/>
  <c r="G153" i="12"/>
  <c r="F153" i="12"/>
  <c r="E153" i="12"/>
  <c r="E149" i="12" s="1"/>
  <c r="D153" i="12"/>
  <c r="B153" i="12"/>
  <c r="Y152" i="12"/>
  <c r="P152" i="12"/>
  <c r="M152" i="12"/>
  <c r="I152" i="12"/>
  <c r="O152" i="12" s="1"/>
  <c r="H152" i="12"/>
  <c r="N152" i="12" s="1"/>
  <c r="G152" i="12"/>
  <c r="F152" i="12"/>
  <c r="E152" i="12"/>
  <c r="D152" i="12"/>
  <c r="R152" i="12" s="1"/>
  <c r="B152" i="12"/>
  <c r="Y151" i="12"/>
  <c r="O151" i="12"/>
  <c r="M151" i="12"/>
  <c r="K151" i="12"/>
  <c r="I151" i="12"/>
  <c r="H151" i="12"/>
  <c r="N151" i="12" s="1"/>
  <c r="G151" i="12"/>
  <c r="F151" i="12"/>
  <c r="E151" i="12"/>
  <c r="L151" i="12" s="1"/>
  <c r="D151" i="12"/>
  <c r="B151" i="12"/>
  <c r="I150" i="12"/>
  <c r="O150" i="12" s="1"/>
  <c r="H150" i="12"/>
  <c r="G150" i="12"/>
  <c r="F150" i="12"/>
  <c r="E150" i="12"/>
  <c r="D150" i="12"/>
  <c r="B150" i="12"/>
  <c r="Y149" i="12"/>
  <c r="Y145" i="12"/>
  <c r="R145" i="12"/>
  <c r="Q145" i="12"/>
  <c r="N145" i="12"/>
  <c r="L145" i="12"/>
  <c r="J145" i="12"/>
  <c r="I145" i="12"/>
  <c r="H145" i="12"/>
  <c r="G145" i="12"/>
  <c r="M145" i="12" s="1"/>
  <c r="F145" i="12"/>
  <c r="K145" i="12" s="1"/>
  <c r="E145" i="12"/>
  <c r="D145" i="12"/>
  <c r="B145" i="12"/>
  <c r="Y144" i="12"/>
  <c r="M144" i="12"/>
  <c r="L144" i="12"/>
  <c r="J144" i="12"/>
  <c r="I144" i="12"/>
  <c r="O144" i="12" s="1"/>
  <c r="H144" i="12"/>
  <c r="N144" i="12" s="1"/>
  <c r="G144" i="12"/>
  <c r="F144" i="12"/>
  <c r="E144" i="12"/>
  <c r="D144" i="12"/>
  <c r="B144" i="12"/>
  <c r="Y143" i="12"/>
  <c r="Y142" i="12" s="1"/>
  <c r="J143" i="12"/>
  <c r="I143" i="12"/>
  <c r="H143" i="12"/>
  <c r="G143" i="12"/>
  <c r="P143" i="12" s="1"/>
  <c r="F143" i="12"/>
  <c r="E143" i="12"/>
  <c r="D143" i="12"/>
  <c r="R143" i="12" s="1"/>
  <c r="B143" i="12"/>
  <c r="G142" i="12"/>
  <c r="E142" i="12"/>
  <c r="Y139" i="12"/>
  <c r="P139" i="12"/>
  <c r="N139" i="12"/>
  <c r="L139" i="12"/>
  <c r="I139" i="12"/>
  <c r="O139" i="12" s="1"/>
  <c r="H139" i="12"/>
  <c r="G139" i="12"/>
  <c r="M139" i="12" s="1"/>
  <c r="F139" i="12"/>
  <c r="E139" i="12"/>
  <c r="D139" i="12"/>
  <c r="B139" i="12"/>
  <c r="O138" i="12"/>
  <c r="M138" i="12"/>
  <c r="L138" i="12"/>
  <c r="J138" i="12"/>
  <c r="I138" i="12"/>
  <c r="H138" i="12"/>
  <c r="G138" i="12"/>
  <c r="F138" i="12"/>
  <c r="E138" i="12"/>
  <c r="D138" i="12"/>
  <c r="B138" i="12"/>
  <c r="Q137" i="12"/>
  <c r="N137" i="12"/>
  <c r="M137" i="12"/>
  <c r="I137" i="12"/>
  <c r="H137" i="12"/>
  <c r="G137" i="12"/>
  <c r="F137" i="12"/>
  <c r="F136" i="12" s="1"/>
  <c r="E137" i="12"/>
  <c r="D137" i="12"/>
  <c r="P137" i="12" s="1"/>
  <c r="B137" i="12"/>
  <c r="Y136" i="12"/>
  <c r="G136" i="12"/>
  <c r="M136" i="12" s="1"/>
  <c r="D136" i="12"/>
  <c r="Y133" i="12"/>
  <c r="O133" i="12"/>
  <c r="M133" i="12"/>
  <c r="L133" i="12"/>
  <c r="K133" i="12"/>
  <c r="I133" i="12"/>
  <c r="R133" i="12" s="1"/>
  <c r="H133" i="12"/>
  <c r="Q133" i="12" s="1"/>
  <c r="G133" i="12"/>
  <c r="F133" i="12"/>
  <c r="E133" i="12"/>
  <c r="J133" i="12" s="1"/>
  <c r="D133" i="12"/>
  <c r="B133" i="12"/>
  <c r="Y132" i="12"/>
  <c r="R132" i="12"/>
  <c r="K132" i="12"/>
  <c r="I132" i="12"/>
  <c r="H132" i="12"/>
  <c r="G132" i="12"/>
  <c r="F132" i="12"/>
  <c r="E132" i="12"/>
  <c r="E130" i="12" s="1"/>
  <c r="D132" i="12"/>
  <c r="B132" i="12"/>
  <c r="P131" i="12"/>
  <c r="O131" i="12"/>
  <c r="J131" i="12"/>
  <c r="I131" i="12"/>
  <c r="I130" i="12" s="1"/>
  <c r="H131" i="12"/>
  <c r="G131" i="12"/>
  <c r="F131" i="12"/>
  <c r="E131" i="12"/>
  <c r="D131" i="12"/>
  <c r="R131" i="12" s="1"/>
  <c r="B131" i="12"/>
  <c r="Y130" i="12"/>
  <c r="P130" i="12"/>
  <c r="G130" i="12"/>
  <c r="D130" i="12"/>
  <c r="Y127" i="12"/>
  <c r="P127" i="12"/>
  <c r="L127" i="12"/>
  <c r="I127" i="12"/>
  <c r="O127" i="12" s="1"/>
  <c r="H127" i="12"/>
  <c r="N127" i="12" s="1"/>
  <c r="G127" i="12"/>
  <c r="M127" i="12" s="1"/>
  <c r="F127" i="12"/>
  <c r="E127" i="12"/>
  <c r="D127" i="12"/>
  <c r="B127" i="12"/>
  <c r="Y126" i="12"/>
  <c r="N126" i="12"/>
  <c r="I126" i="12"/>
  <c r="H126" i="12"/>
  <c r="G126" i="12"/>
  <c r="G124" i="12" s="1"/>
  <c r="F126" i="12"/>
  <c r="E126" i="12"/>
  <c r="D126" i="12"/>
  <c r="B126" i="12"/>
  <c r="R125" i="12"/>
  <c r="J125" i="12"/>
  <c r="I125" i="12"/>
  <c r="H125" i="12"/>
  <c r="G125" i="12"/>
  <c r="F125" i="12"/>
  <c r="E125" i="12"/>
  <c r="D125" i="12"/>
  <c r="B125" i="12"/>
  <c r="Y124" i="12"/>
  <c r="I124" i="12"/>
  <c r="H124" i="12"/>
  <c r="E124" i="12"/>
  <c r="Y121" i="12"/>
  <c r="R121" i="12"/>
  <c r="K121" i="12"/>
  <c r="I121" i="12"/>
  <c r="O121" i="12" s="1"/>
  <c r="H121" i="12"/>
  <c r="Q121" i="12" s="1"/>
  <c r="G121" i="12"/>
  <c r="M121" i="12" s="1"/>
  <c r="F121" i="12"/>
  <c r="E121" i="12"/>
  <c r="L121" i="12" s="1"/>
  <c r="D121" i="12"/>
  <c r="P121" i="12" s="1"/>
  <c r="B121" i="12"/>
  <c r="Y120" i="12"/>
  <c r="R120" i="12"/>
  <c r="L120" i="12"/>
  <c r="K120" i="12"/>
  <c r="J120" i="12"/>
  <c r="I120" i="12"/>
  <c r="H120" i="12"/>
  <c r="N120" i="12" s="1"/>
  <c r="G120" i="12"/>
  <c r="M120" i="12" s="1"/>
  <c r="F120" i="12"/>
  <c r="E120" i="12"/>
  <c r="D120" i="12"/>
  <c r="B120" i="12"/>
  <c r="R119" i="12"/>
  <c r="P119" i="12"/>
  <c r="O119" i="12"/>
  <c r="I119" i="12"/>
  <c r="H119" i="12"/>
  <c r="N119" i="12" s="1"/>
  <c r="G119" i="12"/>
  <c r="F119" i="12"/>
  <c r="E119" i="12"/>
  <c r="E118" i="12" s="1"/>
  <c r="D119" i="12"/>
  <c r="B119" i="12"/>
  <c r="Y118" i="12"/>
  <c r="I118" i="12"/>
  <c r="O118" i="12" s="1"/>
  <c r="H118" i="12"/>
  <c r="N118" i="12" s="1"/>
  <c r="F118" i="12"/>
  <c r="Y115" i="12"/>
  <c r="P115" i="12"/>
  <c r="O115" i="12"/>
  <c r="I115" i="12"/>
  <c r="H115" i="12"/>
  <c r="N115" i="12" s="1"/>
  <c r="G115" i="12"/>
  <c r="M115" i="12" s="1"/>
  <c r="F115" i="12"/>
  <c r="E115" i="12"/>
  <c r="L115" i="12" s="1"/>
  <c r="D115" i="12"/>
  <c r="B115" i="12"/>
  <c r="Y114" i="12"/>
  <c r="R114" i="12"/>
  <c r="Q114" i="12"/>
  <c r="I114" i="12"/>
  <c r="H114" i="12"/>
  <c r="G114" i="12"/>
  <c r="F114" i="12"/>
  <c r="E114" i="12"/>
  <c r="J114" i="12" s="1"/>
  <c r="D114" i="12"/>
  <c r="P114" i="12" s="1"/>
  <c r="B114" i="12"/>
  <c r="L113" i="12"/>
  <c r="I113" i="12"/>
  <c r="I112" i="12" s="1"/>
  <c r="H113" i="12"/>
  <c r="N113" i="12" s="1"/>
  <c r="G113" i="12"/>
  <c r="F113" i="12"/>
  <c r="M113" i="12" s="1"/>
  <c r="E113" i="12"/>
  <c r="E112" i="12" s="1"/>
  <c r="D113" i="12"/>
  <c r="D112" i="12" s="1"/>
  <c r="B113" i="12"/>
  <c r="G112" i="12"/>
  <c r="Y109" i="12"/>
  <c r="P109" i="12"/>
  <c r="N109" i="12"/>
  <c r="M109" i="12"/>
  <c r="I109" i="12"/>
  <c r="H109" i="12"/>
  <c r="G109" i="12"/>
  <c r="F109" i="12"/>
  <c r="E109" i="12"/>
  <c r="L109" i="12" s="1"/>
  <c r="D109" i="12"/>
  <c r="K109" i="12" s="1"/>
  <c r="B109" i="12"/>
  <c r="Y108" i="12"/>
  <c r="L108" i="12"/>
  <c r="I108" i="12"/>
  <c r="R108" i="12" s="1"/>
  <c r="H108" i="12"/>
  <c r="G108" i="12"/>
  <c r="F108" i="12"/>
  <c r="E108" i="12"/>
  <c r="J108" i="12" s="1"/>
  <c r="D108" i="12"/>
  <c r="Q108" i="12" s="1"/>
  <c r="B108" i="12"/>
  <c r="Y107" i="12"/>
  <c r="R107" i="12"/>
  <c r="Q107" i="12"/>
  <c r="N107" i="12"/>
  <c r="J107" i="12"/>
  <c r="I107" i="12"/>
  <c r="O107" i="12" s="1"/>
  <c r="H107" i="12"/>
  <c r="G107" i="12"/>
  <c r="F107" i="12"/>
  <c r="L107" i="12" s="1"/>
  <c r="E107" i="12"/>
  <c r="D107" i="12"/>
  <c r="B107" i="12"/>
  <c r="Y106" i="12"/>
  <c r="O106" i="12"/>
  <c r="N106" i="12"/>
  <c r="J106" i="12"/>
  <c r="I106" i="12"/>
  <c r="H106" i="12"/>
  <c r="G106" i="12"/>
  <c r="F106" i="12"/>
  <c r="L106" i="12" s="1"/>
  <c r="E106" i="12"/>
  <c r="D106" i="12"/>
  <c r="R106" i="12" s="1"/>
  <c r="B106" i="12"/>
  <c r="Y105" i="12"/>
  <c r="L105" i="12"/>
  <c r="J105" i="12"/>
  <c r="I105" i="12"/>
  <c r="O105" i="12" s="1"/>
  <c r="H105" i="12"/>
  <c r="G105" i="12"/>
  <c r="M105" i="12" s="1"/>
  <c r="F105" i="12"/>
  <c r="N105" i="12" s="1"/>
  <c r="E105" i="12"/>
  <c r="D105" i="12"/>
  <c r="Q105" i="12" s="1"/>
  <c r="B105" i="12"/>
  <c r="Y104" i="12"/>
  <c r="O104" i="12"/>
  <c r="N104" i="12"/>
  <c r="I104" i="12"/>
  <c r="H104" i="12"/>
  <c r="G104" i="12"/>
  <c r="M104" i="12" s="1"/>
  <c r="F104" i="12"/>
  <c r="L104" i="12" s="1"/>
  <c r="E104" i="12"/>
  <c r="D104" i="12"/>
  <c r="P104" i="12" s="1"/>
  <c r="B104" i="12"/>
  <c r="M103" i="12"/>
  <c r="J103" i="12"/>
  <c r="I103" i="12"/>
  <c r="O103" i="12" s="1"/>
  <c r="H103" i="12"/>
  <c r="G103" i="12"/>
  <c r="F103" i="12"/>
  <c r="N103" i="12" s="1"/>
  <c r="E103" i="12"/>
  <c r="E102" i="12" s="1"/>
  <c r="D103" i="12"/>
  <c r="B103" i="12"/>
  <c r="Y102" i="12"/>
  <c r="H102" i="12"/>
  <c r="Y99" i="12"/>
  <c r="O99" i="12"/>
  <c r="I99" i="12"/>
  <c r="H99" i="12"/>
  <c r="N99" i="12" s="1"/>
  <c r="G99" i="12"/>
  <c r="M99" i="12" s="1"/>
  <c r="F99" i="12"/>
  <c r="L99" i="12" s="1"/>
  <c r="E99" i="12"/>
  <c r="D99" i="12"/>
  <c r="B99" i="12"/>
  <c r="Y98" i="12"/>
  <c r="M98" i="12"/>
  <c r="I98" i="12"/>
  <c r="H98" i="12"/>
  <c r="Q98" i="12" s="1"/>
  <c r="G98" i="12"/>
  <c r="F98" i="12"/>
  <c r="L98" i="12" s="1"/>
  <c r="E98" i="12"/>
  <c r="J98" i="12" s="1"/>
  <c r="D98" i="12"/>
  <c r="B98" i="12"/>
  <c r="Y97" i="12"/>
  <c r="R97" i="12"/>
  <c r="I97" i="12"/>
  <c r="H97" i="12"/>
  <c r="G97" i="12"/>
  <c r="F97" i="12"/>
  <c r="K97" i="12" s="1"/>
  <c r="E97" i="12"/>
  <c r="D97" i="12"/>
  <c r="B97" i="12"/>
  <c r="I96" i="12"/>
  <c r="H96" i="12"/>
  <c r="N96" i="12" s="1"/>
  <c r="G96" i="12"/>
  <c r="F96" i="12"/>
  <c r="E96" i="12"/>
  <c r="L96" i="12" s="1"/>
  <c r="D96" i="12"/>
  <c r="B96" i="12"/>
  <c r="Y95" i="12"/>
  <c r="E95" i="12"/>
  <c r="Y92" i="12"/>
  <c r="P92" i="12"/>
  <c r="O92" i="12"/>
  <c r="K92" i="12"/>
  <c r="I92" i="12"/>
  <c r="R92" i="12" s="1"/>
  <c r="H92" i="12"/>
  <c r="N92" i="12" s="1"/>
  <c r="G92" i="12"/>
  <c r="M92" i="12" s="1"/>
  <c r="F92" i="12"/>
  <c r="E92" i="12"/>
  <c r="L92" i="12" s="1"/>
  <c r="D92" i="12"/>
  <c r="B92" i="12"/>
  <c r="Y91" i="12"/>
  <c r="R91" i="12"/>
  <c r="L91" i="12"/>
  <c r="I91" i="12"/>
  <c r="H91" i="12"/>
  <c r="Q91" i="12" s="1"/>
  <c r="G91" i="12"/>
  <c r="F91" i="12"/>
  <c r="F89" i="12" s="1"/>
  <c r="L89" i="12" s="1"/>
  <c r="E91" i="12"/>
  <c r="D91" i="12"/>
  <c r="B91" i="12"/>
  <c r="I90" i="12"/>
  <c r="H90" i="12"/>
  <c r="N90" i="12" s="1"/>
  <c r="G90" i="12"/>
  <c r="F90" i="12"/>
  <c r="M90" i="12" s="1"/>
  <c r="E90" i="12"/>
  <c r="E89" i="12" s="1"/>
  <c r="D90" i="12"/>
  <c r="B90" i="12"/>
  <c r="Y86" i="12"/>
  <c r="P86" i="12"/>
  <c r="N86" i="12"/>
  <c r="J86" i="12"/>
  <c r="I86" i="12"/>
  <c r="H86" i="12"/>
  <c r="G86" i="12"/>
  <c r="M86" i="12" s="1"/>
  <c r="F86" i="12"/>
  <c r="L86" i="12" s="1"/>
  <c r="E86" i="12"/>
  <c r="D86" i="12"/>
  <c r="K86" i="12" s="1"/>
  <c r="B86" i="12"/>
  <c r="Y85" i="12"/>
  <c r="R85" i="12"/>
  <c r="L85" i="12"/>
  <c r="I85" i="12"/>
  <c r="H85" i="12"/>
  <c r="G85" i="12"/>
  <c r="F85" i="12"/>
  <c r="E85" i="12"/>
  <c r="D85" i="12"/>
  <c r="B85" i="12"/>
  <c r="Y84" i="12"/>
  <c r="R84" i="12"/>
  <c r="Q84" i="12"/>
  <c r="J84" i="12"/>
  <c r="I84" i="12"/>
  <c r="O84" i="12" s="1"/>
  <c r="H84" i="12"/>
  <c r="G84" i="12"/>
  <c r="F84" i="12"/>
  <c r="N84" i="12" s="1"/>
  <c r="E84" i="12"/>
  <c r="E81" i="12" s="1"/>
  <c r="D84" i="12"/>
  <c r="B84" i="12"/>
  <c r="Y83" i="12"/>
  <c r="O83" i="12"/>
  <c r="N83" i="12"/>
  <c r="J83" i="12"/>
  <c r="I83" i="12"/>
  <c r="H83" i="12"/>
  <c r="G83" i="12"/>
  <c r="F83" i="12"/>
  <c r="L83" i="12" s="1"/>
  <c r="E83" i="12"/>
  <c r="D83" i="12"/>
  <c r="R83" i="12" s="1"/>
  <c r="B83" i="12"/>
  <c r="P82" i="12"/>
  <c r="K82" i="12"/>
  <c r="I82" i="12"/>
  <c r="H82" i="12"/>
  <c r="N82" i="12" s="1"/>
  <c r="G82" i="12"/>
  <c r="M82" i="12" s="1"/>
  <c r="F82" i="12"/>
  <c r="L82" i="12" s="1"/>
  <c r="E82" i="12"/>
  <c r="D82" i="12"/>
  <c r="B82" i="12"/>
  <c r="Y81" i="12"/>
  <c r="M81" i="12"/>
  <c r="G81" i="12"/>
  <c r="F81" i="12"/>
  <c r="L81" i="12" s="1"/>
  <c r="Y78" i="12"/>
  <c r="N78" i="12"/>
  <c r="M78" i="12"/>
  <c r="L78" i="12"/>
  <c r="I78" i="12"/>
  <c r="O78" i="12" s="1"/>
  <c r="H78" i="12"/>
  <c r="G78" i="12"/>
  <c r="F78" i="12"/>
  <c r="E78" i="12"/>
  <c r="D78" i="12"/>
  <c r="B78" i="12"/>
  <c r="Y77" i="12"/>
  <c r="O77" i="12"/>
  <c r="N77" i="12"/>
  <c r="L77" i="12"/>
  <c r="J77" i="12"/>
  <c r="I77" i="12"/>
  <c r="H77" i="12"/>
  <c r="G77" i="12"/>
  <c r="M77" i="12" s="1"/>
  <c r="F77" i="12"/>
  <c r="E77" i="12"/>
  <c r="D77" i="12"/>
  <c r="K77" i="12" s="1"/>
  <c r="B77" i="12"/>
  <c r="Y76" i="12"/>
  <c r="R76" i="12"/>
  <c r="L76" i="12"/>
  <c r="K76" i="12"/>
  <c r="J76" i="12"/>
  <c r="I76" i="12"/>
  <c r="O76" i="12" s="1"/>
  <c r="H76" i="12"/>
  <c r="N76" i="12" s="1"/>
  <c r="G76" i="12"/>
  <c r="F76" i="12"/>
  <c r="M76" i="12" s="1"/>
  <c r="E76" i="12"/>
  <c r="D76" i="12"/>
  <c r="B76" i="12"/>
  <c r="Y75" i="12"/>
  <c r="O75" i="12"/>
  <c r="J75" i="12"/>
  <c r="I75" i="12"/>
  <c r="H75" i="12"/>
  <c r="N75" i="12" s="1"/>
  <c r="G75" i="12"/>
  <c r="M75" i="12" s="1"/>
  <c r="F75" i="12"/>
  <c r="L75" i="12" s="1"/>
  <c r="E75" i="12"/>
  <c r="D75" i="12"/>
  <c r="P75" i="12" s="1"/>
  <c r="B75" i="12"/>
  <c r="R74" i="12"/>
  <c r="L74" i="12"/>
  <c r="I74" i="12"/>
  <c r="H74" i="12"/>
  <c r="G74" i="12"/>
  <c r="F74" i="12"/>
  <c r="E74" i="12"/>
  <c r="D74" i="12"/>
  <c r="B74" i="12"/>
  <c r="Y73" i="12"/>
  <c r="E73" i="12"/>
  <c r="J73" i="12" s="1"/>
  <c r="D73" i="12"/>
  <c r="Y70" i="12"/>
  <c r="I70" i="12"/>
  <c r="R70" i="12" s="1"/>
  <c r="H70" i="12"/>
  <c r="G70" i="12"/>
  <c r="P70" i="12" s="1"/>
  <c r="F70" i="12"/>
  <c r="L70" i="12" s="1"/>
  <c r="E70" i="12"/>
  <c r="J70" i="12" s="1"/>
  <c r="D70" i="12"/>
  <c r="B70" i="12"/>
  <c r="O67" i="12"/>
  <c r="J67" i="12"/>
  <c r="I67" i="12"/>
  <c r="H67" i="12"/>
  <c r="H66" i="12" s="1"/>
  <c r="G67" i="12"/>
  <c r="M67" i="12" s="1"/>
  <c r="F67" i="12"/>
  <c r="L67" i="12" s="1"/>
  <c r="E67" i="12"/>
  <c r="D67" i="12"/>
  <c r="K67" i="12" s="1"/>
  <c r="B67" i="12"/>
  <c r="Y66" i="12"/>
  <c r="G66" i="12"/>
  <c r="E66" i="12"/>
  <c r="Y63" i="12"/>
  <c r="N63" i="12"/>
  <c r="M63" i="12"/>
  <c r="L63" i="12"/>
  <c r="I63" i="12"/>
  <c r="O63" i="12" s="1"/>
  <c r="H63" i="12"/>
  <c r="G63" i="12"/>
  <c r="F63" i="12"/>
  <c r="E63" i="12"/>
  <c r="D63" i="12"/>
  <c r="B63" i="12"/>
  <c r="Y62" i="12"/>
  <c r="N62" i="12"/>
  <c r="M62" i="12"/>
  <c r="L62" i="12"/>
  <c r="J62" i="12"/>
  <c r="I62" i="12"/>
  <c r="O62" i="12" s="1"/>
  <c r="H62" i="12"/>
  <c r="G62" i="12"/>
  <c r="F62" i="12"/>
  <c r="K62" i="12" s="1"/>
  <c r="E62" i="12"/>
  <c r="D62" i="12"/>
  <c r="B62" i="12"/>
  <c r="Y61" i="12"/>
  <c r="R61" i="12"/>
  <c r="K61" i="12"/>
  <c r="I61" i="12"/>
  <c r="O61" i="12" s="1"/>
  <c r="H61" i="12"/>
  <c r="Q61" i="12" s="1"/>
  <c r="G61" i="12"/>
  <c r="M61" i="12" s="1"/>
  <c r="F61" i="12"/>
  <c r="E61" i="12"/>
  <c r="D61" i="12"/>
  <c r="B61" i="12"/>
  <c r="O60" i="12"/>
  <c r="I60" i="12"/>
  <c r="H60" i="12"/>
  <c r="G60" i="12"/>
  <c r="M60" i="12" s="1"/>
  <c r="F60" i="12"/>
  <c r="L60" i="12" s="1"/>
  <c r="E60" i="12"/>
  <c r="D60" i="12"/>
  <c r="K60" i="12" s="1"/>
  <c r="B60" i="12"/>
  <c r="Y59" i="12"/>
  <c r="G59" i="12"/>
  <c r="M59" i="12" s="1"/>
  <c r="F59" i="12"/>
  <c r="O55" i="12"/>
  <c r="N55" i="12"/>
  <c r="K55" i="12"/>
  <c r="I55" i="12"/>
  <c r="H55" i="12"/>
  <c r="G55" i="12"/>
  <c r="F55" i="12"/>
  <c r="L55" i="12" s="1"/>
  <c r="E55" i="12"/>
  <c r="D55" i="12"/>
  <c r="B55" i="12"/>
  <c r="I54" i="12"/>
  <c r="O54" i="12" s="1"/>
  <c r="H54" i="12"/>
  <c r="G54" i="12"/>
  <c r="M54" i="12" s="1"/>
  <c r="F54" i="12"/>
  <c r="N54" i="12" s="1"/>
  <c r="E54" i="12"/>
  <c r="D54" i="12"/>
  <c r="B54" i="12"/>
  <c r="O53" i="12"/>
  <c r="L53" i="12"/>
  <c r="I53" i="12"/>
  <c r="H53" i="12"/>
  <c r="H51" i="12" s="1"/>
  <c r="N51" i="12" s="1"/>
  <c r="G53" i="12"/>
  <c r="F53" i="12"/>
  <c r="E53" i="12"/>
  <c r="D53" i="12"/>
  <c r="P53" i="12" s="1"/>
  <c r="B53" i="12"/>
  <c r="R52" i="12"/>
  <c r="Q52" i="12"/>
  <c r="O52" i="12"/>
  <c r="M52" i="12"/>
  <c r="L52" i="12"/>
  <c r="K52" i="12"/>
  <c r="J52" i="12"/>
  <c r="I52" i="12"/>
  <c r="H52" i="12"/>
  <c r="G52" i="12"/>
  <c r="F52" i="12"/>
  <c r="N52" i="12" s="1"/>
  <c r="E52" i="12"/>
  <c r="D52" i="12"/>
  <c r="P52" i="12" s="1"/>
  <c r="B52" i="12"/>
  <c r="O51" i="12"/>
  <c r="I51" i="12"/>
  <c r="F51" i="12"/>
  <c r="Y48" i="12"/>
  <c r="I48" i="12"/>
  <c r="O48" i="12" s="1"/>
  <c r="H48" i="12"/>
  <c r="N48" i="12" s="1"/>
  <c r="G48" i="12"/>
  <c r="M48" i="12" s="1"/>
  <c r="F48" i="12"/>
  <c r="E48" i="12"/>
  <c r="D48" i="12"/>
  <c r="K48" i="12" s="1"/>
  <c r="B48" i="12"/>
  <c r="Y47" i="12"/>
  <c r="R47" i="12"/>
  <c r="I47" i="12"/>
  <c r="H47" i="12"/>
  <c r="N47" i="12" s="1"/>
  <c r="G47" i="12"/>
  <c r="P47" i="12" s="1"/>
  <c r="F47" i="12"/>
  <c r="O47" i="12" s="1"/>
  <c r="E47" i="12"/>
  <c r="D47" i="12"/>
  <c r="B47" i="12"/>
  <c r="Y46" i="12"/>
  <c r="Q46" i="12"/>
  <c r="P46" i="12"/>
  <c r="O46" i="12"/>
  <c r="M46" i="12"/>
  <c r="L46" i="12"/>
  <c r="I46" i="12"/>
  <c r="H46" i="12"/>
  <c r="G46" i="12"/>
  <c r="F46" i="12"/>
  <c r="E46" i="12"/>
  <c r="D46" i="12"/>
  <c r="B46" i="12"/>
  <c r="Q45" i="12"/>
  <c r="I45" i="12"/>
  <c r="O45" i="12" s="1"/>
  <c r="H45" i="12"/>
  <c r="G45" i="12"/>
  <c r="F45" i="12"/>
  <c r="N45" i="12" s="1"/>
  <c r="E45" i="12"/>
  <c r="J45" i="12" s="1"/>
  <c r="D45" i="12"/>
  <c r="B45" i="12"/>
  <c r="Y44" i="12"/>
  <c r="Y41" i="12"/>
  <c r="R41" i="12"/>
  <c r="I41" i="12"/>
  <c r="H41" i="12"/>
  <c r="N41" i="12" s="1"/>
  <c r="G41" i="12"/>
  <c r="M41" i="12" s="1"/>
  <c r="F41" i="12"/>
  <c r="O41" i="12" s="1"/>
  <c r="E41" i="12"/>
  <c r="D41" i="12"/>
  <c r="B41" i="12"/>
  <c r="Y40" i="12"/>
  <c r="Q40" i="12"/>
  <c r="O40" i="12"/>
  <c r="M40" i="12"/>
  <c r="L40" i="12"/>
  <c r="J40" i="12"/>
  <c r="I40" i="12"/>
  <c r="R40" i="12" s="1"/>
  <c r="H40" i="12"/>
  <c r="G40" i="12"/>
  <c r="F40" i="12"/>
  <c r="N40" i="12" s="1"/>
  <c r="E40" i="12"/>
  <c r="D40" i="12"/>
  <c r="P40" i="12" s="1"/>
  <c r="B40" i="12"/>
  <c r="Y39" i="12"/>
  <c r="I39" i="12"/>
  <c r="O39" i="12" s="1"/>
  <c r="H39" i="12"/>
  <c r="N39" i="12" s="1"/>
  <c r="G39" i="12"/>
  <c r="M39" i="12" s="1"/>
  <c r="F39" i="12"/>
  <c r="E39" i="12"/>
  <c r="L39" i="12" s="1"/>
  <c r="D39" i="12"/>
  <c r="R39" i="12" s="1"/>
  <c r="B39" i="12"/>
  <c r="Y38" i="12"/>
  <c r="R38" i="12"/>
  <c r="P38" i="12"/>
  <c r="M38" i="12"/>
  <c r="L38" i="12"/>
  <c r="I38" i="12"/>
  <c r="H38" i="12"/>
  <c r="N38" i="12" s="1"/>
  <c r="G38" i="12"/>
  <c r="F38" i="12"/>
  <c r="O38" i="12" s="1"/>
  <c r="E38" i="12"/>
  <c r="J38" i="12" s="1"/>
  <c r="D38" i="12"/>
  <c r="Q38" i="12" s="1"/>
  <c r="B38" i="12"/>
  <c r="P37" i="12"/>
  <c r="I37" i="12"/>
  <c r="I36" i="12" s="1"/>
  <c r="H37" i="12"/>
  <c r="G37" i="12"/>
  <c r="G36" i="12" s="1"/>
  <c r="F37" i="12"/>
  <c r="L37" i="12" s="1"/>
  <c r="E37" i="12"/>
  <c r="J37" i="12" s="1"/>
  <c r="D37" i="12"/>
  <c r="R37" i="12" s="1"/>
  <c r="B37" i="12"/>
  <c r="Y36" i="12"/>
  <c r="D36" i="12"/>
  <c r="Y32" i="12"/>
  <c r="O32" i="12"/>
  <c r="M32" i="12"/>
  <c r="L32" i="12"/>
  <c r="K32" i="12"/>
  <c r="I32" i="12"/>
  <c r="H32" i="12"/>
  <c r="N32" i="12" s="1"/>
  <c r="G32" i="12"/>
  <c r="F32" i="12"/>
  <c r="E32" i="12"/>
  <c r="D32" i="12"/>
  <c r="R32" i="12" s="1"/>
  <c r="B32" i="12"/>
  <c r="Y31" i="12"/>
  <c r="Q31" i="12"/>
  <c r="I31" i="12"/>
  <c r="R31" i="12" s="1"/>
  <c r="H31" i="12"/>
  <c r="G31" i="12"/>
  <c r="F31" i="12"/>
  <c r="N31" i="12" s="1"/>
  <c r="E31" i="12"/>
  <c r="J31" i="12" s="1"/>
  <c r="D31" i="12"/>
  <c r="B31" i="12"/>
  <c r="Y30" i="12"/>
  <c r="R30" i="12"/>
  <c r="P30" i="12"/>
  <c r="I30" i="12"/>
  <c r="H30" i="12"/>
  <c r="G30" i="12"/>
  <c r="F30" i="12"/>
  <c r="O30" i="12" s="1"/>
  <c r="E30" i="12"/>
  <c r="J30" i="12" s="1"/>
  <c r="D30" i="12"/>
  <c r="Q30" i="12" s="1"/>
  <c r="B30" i="12"/>
  <c r="Y29" i="12"/>
  <c r="O29" i="12"/>
  <c r="M29" i="12"/>
  <c r="L29" i="12"/>
  <c r="I29" i="12"/>
  <c r="H29" i="12"/>
  <c r="N29" i="12" s="1"/>
  <c r="G29" i="12"/>
  <c r="F29" i="12"/>
  <c r="E29" i="12"/>
  <c r="D29" i="12"/>
  <c r="R29" i="12" s="1"/>
  <c r="B29" i="12"/>
  <c r="Q28" i="12"/>
  <c r="N28" i="12"/>
  <c r="M28" i="12"/>
  <c r="L28" i="12"/>
  <c r="J28" i="12"/>
  <c r="I28" i="12"/>
  <c r="I27" i="12" s="1"/>
  <c r="H28" i="12"/>
  <c r="G28" i="12"/>
  <c r="F28" i="12"/>
  <c r="K28" i="12" s="1"/>
  <c r="E28" i="12"/>
  <c r="D28" i="12"/>
  <c r="P28" i="12" s="1"/>
  <c r="B28" i="12"/>
  <c r="Y27" i="12"/>
  <c r="H27" i="12"/>
  <c r="G27" i="12"/>
  <c r="Y24" i="12"/>
  <c r="I24" i="12"/>
  <c r="O24" i="12" s="1"/>
  <c r="H24" i="12"/>
  <c r="N24" i="12" s="1"/>
  <c r="G24" i="12"/>
  <c r="F24" i="12"/>
  <c r="E24" i="12"/>
  <c r="L24" i="12" s="1"/>
  <c r="D24" i="12"/>
  <c r="R24" i="12" s="1"/>
  <c r="B24" i="12"/>
  <c r="Y23" i="12"/>
  <c r="I23" i="12"/>
  <c r="O23" i="12" s="1"/>
  <c r="H23" i="12"/>
  <c r="G23" i="12"/>
  <c r="F23" i="12"/>
  <c r="E23" i="12"/>
  <c r="D23" i="12"/>
  <c r="B23" i="12"/>
  <c r="Y22" i="12"/>
  <c r="I22" i="12"/>
  <c r="O22" i="12" s="1"/>
  <c r="H22" i="12"/>
  <c r="N22" i="12" s="1"/>
  <c r="G22" i="12"/>
  <c r="F22" i="12"/>
  <c r="L22" i="12" s="1"/>
  <c r="E22" i="12"/>
  <c r="D22" i="12"/>
  <c r="P22" i="12" s="1"/>
  <c r="B22" i="12"/>
  <c r="Y20" i="12"/>
  <c r="I20" i="12"/>
  <c r="H20" i="12"/>
  <c r="G20" i="12"/>
  <c r="M20" i="12" s="1"/>
  <c r="F20" i="12"/>
  <c r="L20" i="12" s="1"/>
  <c r="E20" i="12"/>
  <c r="D20" i="12"/>
  <c r="B20" i="12"/>
  <c r="Y21" i="12"/>
  <c r="I21" i="12"/>
  <c r="H21" i="12"/>
  <c r="G21" i="12"/>
  <c r="F21" i="12"/>
  <c r="O21" i="12" s="1"/>
  <c r="E21" i="12"/>
  <c r="D21" i="12"/>
  <c r="P21" i="12" s="1"/>
  <c r="B21" i="12"/>
  <c r="Y19" i="12"/>
  <c r="I19" i="12"/>
  <c r="R19" i="12" s="1"/>
  <c r="H19" i="12"/>
  <c r="G19" i="12"/>
  <c r="F19" i="12"/>
  <c r="E19" i="12"/>
  <c r="D19" i="12"/>
  <c r="B19" i="12"/>
  <c r="Y18" i="12"/>
  <c r="Y17" i="12" s="1"/>
  <c r="P18" i="12"/>
  <c r="I18" i="12"/>
  <c r="H18" i="12"/>
  <c r="G18" i="12"/>
  <c r="F18" i="12"/>
  <c r="N18" i="12" s="1"/>
  <c r="E18" i="12"/>
  <c r="D18" i="12"/>
  <c r="B18" i="12"/>
  <c r="R14" i="12"/>
  <c r="Q14" i="12"/>
  <c r="P14" i="12"/>
  <c r="O14" i="12"/>
  <c r="N14" i="12"/>
  <c r="M14" i="12"/>
  <c r="L14" i="12"/>
  <c r="K14" i="12"/>
  <c r="J14" i="12"/>
  <c r="R13" i="12"/>
  <c r="Q13" i="12"/>
  <c r="P13" i="12"/>
  <c r="O13" i="12"/>
  <c r="N13" i="12"/>
  <c r="M13" i="12"/>
  <c r="L13" i="12"/>
  <c r="K13" i="12"/>
  <c r="J13" i="12"/>
  <c r="R12" i="12"/>
  <c r="Q12" i="12"/>
  <c r="P12" i="12"/>
  <c r="O12" i="12"/>
  <c r="N12" i="12"/>
  <c r="M12" i="12"/>
  <c r="L12" i="12"/>
  <c r="K12" i="12"/>
  <c r="J12" i="12"/>
  <c r="Y11" i="12"/>
  <c r="I11" i="12"/>
  <c r="O11" i="12" s="1"/>
  <c r="H11" i="12"/>
  <c r="N11" i="12" s="1"/>
  <c r="G11" i="12"/>
  <c r="F11" i="12"/>
  <c r="E11" i="12"/>
  <c r="D11" i="12"/>
  <c r="R11" i="12" s="1"/>
  <c r="B11" i="12"/>
  <c r="Y10" i="12"/>
  <c r="P10" i="12"/>
  <c r="N10" i="12"/>
  <c r="M10" i="12"/>
  <c r="I10" i="12"/>
  <c r="O10" i="12" s="1"/>
  <c r="H10" i="12"/>
  <c r="G10" i="12"/>
  <c r="F10" i="12"/>
  <c r="E10" i="12"/>
  <c r="E8" i="12" s="1"/>
  <c r="D10" i="12"/>
  <c r="K10" i="12" s="1"/>
  <c r="B10" i="12"/>
  <c r="N9" i="12"/>
  <c r="M9" i="12"/>
  <c r="L9" i="12"/>
  <c r="I9" i="12"/>
  <c r="I8" i="12" s="1"/>
  <c r="H9" i="12"/>
  <c r="G9" i="12"/>
  <c r="F9" i="12"/>
  <c r="E9" i="12"/>
  <c r="D9" i="12"/>
  <c r="P9" i="12" s="1"/>
  <c r="B9" i="12"/>
  <c r="Y8" i="12"/>
  <c r="H8" i="12"/>
  <c r="C1" i="12"/>
  <c r="Z4" i="12" s="1"/>
  <c r="Z19" i="5" s="1"/>
  <c r="Y267" i="11"/>
  <c r="I267" i="11"/>
  <c r="H267" i="11"/>
  <c r="G267" i="11"/>
  <c r="F267" i="11"/>
  <c r="E267" i="11"/>
  <c r="D267" i="11"/>
  <c r="B267" i="11"/>
  <c r="Y266" i="11"/>
  <c r="I266" i="11"/>
  <c r="H266" i="11"/>
  <c r="G266" i="11"/>
  <c r="F266" i="11"/>
  <c r="E266" i="11"/>
  <c r="D266" i="11"/>
  <c r="B266" i="11"/>
  <c r="Y265" i="11"/>
  <c r="I265" i="11"/>
  <c r="H265" i="11"/>
  <c r="G265" i="11"/>
  <c r="F265" i="11"/>
  <c r="E265" i="11"/>
  <c r="D265" i="11"/>
  <c r="B265" i="11"/>
  <c r="Y264" i="11"/>
  <c r="Y263" i="11" s="1"/>
  <c r="I264" i="11"/>
  <c r="H264" i="11"/>
  <c r="G264" i="11"/>
  <c r="F264" i="11"/>
  <c r="E264" i="11"/>
  <c r="D264" i="11"/>
  <c r="B264" i="11"/>
  <c r="Y259" i="11"/>
  <c r="I259" i="11"/>
  <c r="H259" i="11"/>
  <c r="G259" i="11"/>
  <c r="F259" i="11"/>
  <c r="E259" i="11"/>
  <c r="D259" i="11"/>
  <c r="B259" i="11"/>
  <c r="Y258" i="11"/>
  <c r="I258" i="11"/>
  <c r="H258" i="11"/>
  <c r="G258" i="11"/>
  <c r="F258" i="11"/>
  <c r="E258" i="11"/>
  <c r="D258" i="11"/>
  <c r="B258" i="11"/>
  <c r="Y257" i="11"/>
  <c r="I257" i="11"/>
  <c r="H257" i="11"/>
  <c r="G257" i="11"/>
  <c r="F257" i="11"/>
  <c r="E257" i="11"/>
  <c r="D257" i="11"/>
  <c r="B257" i="11"/>
  <c r="Y256" i="11"/>
  <c r="Y255" i="11" s="1"/>
  <c r="I256" i="11"/>
  <c r="H256" i="11"/>
  <c r="G256" i="11"/>
  <c r="F256" i="11"/>
  <c r="E256" i="11"/>
  <c r="D256" i="11"/>
  <c r="B256" i="11"/>
  <c r="Y251" i="11"/>
  <c r="I251" i="11"/>
  <c r="H251" i="11"/>
  <c r="G251" i="11"/>
  <c r="F251" i="11"/>
  <c r="E251" i="11"/>
  <c r="D251" i="11"/>
  <c r="B251" i="11"/>
  <c r="Y250" i="11"/>
  <c r="I250" i="11"/>
  <c r="H250" i="11"/>
  <c r="G250" i="11"/>
  <c r="F250" i="11"/>
  <c r="E250" i="11"/>
  <c r="D250" i="11"/>
  <c r="B250" i="11"/>
  <c r="Y249" i="11"/>
  <c r="Y248" i="11" s="1"/>
  <c r="I249" i="11"/>
  <c r="H249" i="11"/>
  <c r="G249" i="11"/>
  <c r="F249" i="11"/>
  <c r="E249" i="11"/>
  <c r="D249" i="11"/>
  <c r="B249" i="11"/>
  <c r="Y244" i="11"/>
  <c r="I244" i="11"/>
  <c r="H244" i="11"/>
  <c r="G244" i="11"/>
  <c r="F244" i="11"/>
  <c r="E244" i="11"/>
  <c r="D244" i="11"/>
  <c r="B244" i="11"/>
  <c r="Y243" i="11"/>
  <c r="I243" i="11"/>
  <c r="H243" i="11"/>
  <c r="G243" i="11"/>
  <c r="F243" i="11"/>
  <c r="E243" i="11"/>
  <c r="D243" i="11"/>
  <c r="B243" i="11"/>
  <c r="Y242" i="11"/>
  <c r="Y241" i="11" s="1"/>
  <c r="I242" i="11"/>
  <c r="H242" i="11"/>
  <c r="G242" i="11"/>
  <c r="F242" i="11"/>
  <c r="E242" i="11"/>
  <c r="D242" i="11"/>
  <c r="B242" i="11"/>
  <c r="Y237" i="11"/>
  <c r="I237" i="11"/>
  <c r="H237" i="11"/>
  <c r="G237" i="11"/>
  <c r="F237" i="11"/>
  <c r="E237" i="11"/>
  <c r="D237" i="11"/>
  <c r="B237" i="11"/>
  <c r="Y236" i="11"/>
  <c r="I236" i="11"/>
  <c r="H236" i="11"/>
  <c r="G236" i="11"/>
  <c r="F236" i="11"/>
  <c r="E236" i="11"/>
  <c r="D236" i="11"/>
  <c r="B236" i="11"/>
  <c r="Y235" i="11"/>
  <c r="Y234" i="11" s="1"/>
  <c r="I235" i="11"/>
  <c r="H235" i="11"/>
  <c r="G235" i="11"/>
  <c r="F235" i="11"/>
  <c r="E235" i="11"/>
  <c r="D235" i="11"/>
  <c r="B235" i="11"/>
  <c r="Y231" i="11"/>
  <c r="I231" i="11"/>
  <c r="H231" i="11"/>
  <c r="G231" i="11"/>
  <c r="F231" i="11"/>
  <c r="E231" i="11"/>
  <c r="D231" i="11"/>
  <c r="B231" i="11"/>
  <c r="Y230" i="11"/>
  <c r="I230" i="11"/>
  <c r="H230" i="11"/>
  <c r="G230" i="11"/>
  <c r="F230" i="11"/>
  <c r="E230" i="11"/>
  <c r="D230" i="11"/>
  <c r="Q230" i="11" s="1"/>
  <c r="B230" i="11"/>
  <c r="Y228" i="11"/>
  <c r="I229" i="11"/>
  <c r="H229" i="11"/>
  <c r="G229" i="11"/>
  <c r="F229" i="11"/>
  <c r="E229" i="11"/>
  <c r="D229" i="11"/>
  <c r="B229" i="11"/>
  <c r="Y224" i="11"/>
  <c r="I224" i="11"/>
  <c r="H224" i="11"/>
  <c r="G224" i="11"/>
  <c r="F224" i="11"/>
  <c r="E224" i="11"/>
  <c r="D224" i="11"/>
  <c r="B224" i="11"/>
  <c r="Y223" i="11"/>
  <c r="I223" i="11"/>
  <c r="H223" i="11"/>
  <c r="G223" i="11"/>
  <c r="F223" i="11"/>
  <c r="E223" i="11"/>
  <c r="D223" i="11"/>
  <c r="Q223" i="11" s="1"/>
  <c r="B223" i="11"/>
  <c r="Y221" i="11"/>
  <c r="I222" i="11"/>
  <c r="H222" i="11"/>
  <c r="G222" i="11"/>
  <c r="F222" i="11"/>
  <c r="E222" i="11"/>
  <c r="D222" i="11"/>
  <c r="B222" i="11"/>
  <c r="Y217" i="11"/>
  <c r="I217" i="11"/>
  <c r="H217" i="11"/>
  <c r="G217" i="11"/>
  <c r="F217" i="11"/>
  <c r="E217" i="11"/>
  <c r="D217" i="11"/>
  <c r="B217" i="11"/>
  <c r="Y215" i="11"/>
  <c r="I215" i="11"/>
  <c r="H215" i="11"/>
  <c r="G215" i="11"/>
  <c r="F215" i="11"/>
  <c r="E215" i="11"/>
  <c r="D215" i="11"/>
  <c r="R215" i="11" s="1"/>
  <c r="B215" i="11"/>
  <c r="Y216" i="11"/>
  <c r="Y214" i="11" s="1"/>
  <c r="I216" i="11"/>
  <c r="H216" i="11"/>
  <c r="G216" i="11"/>
  <c r="F216" i="11"/>
  <c r="E216" i="11"/>
  <c r="D216" i="11"/>
  <c r="B216" i="11"/>
  <c r="Y210" i="11"/>
  <c r="I210" i="11"/>
  <c r="H210" i="11"/>
  <c r="G210" i="11"/>
  <c r="F210" i="11"/>
  <c r="E210" i="11"/>
  <c r="D210" i="11"/>
  <c r="B210" i="11"/>
  <c r="Y209" i="11"/>
  <c r="I209" i="11"/>
  <c r="H209" i="11"/>
  <c r="G209" i="11"/>
  <c r="F209" i="11"/>
  <c r="E209" i="11"/>
  <c r="D209" i="11"/>
  <c r="R209" i="11" s="1"/>
  <c r="B209" i="11"/>
  <c r="Y208" i="11"/>
  <c r="Y207" i="11" s="1"/>
  <c r="I208" i="11"/>
  <c r="H208" i="11"/>
  <c r="G208" i="11"/>
  <c r="M208" i="11" s="1"/>
  <c r="F208" i="11"/>
  <c r="E208" i="11"/>
  <c r="D208" i="11"/>
  <c r="B208" i="11"/>
  <c r="Y202" i="11"/>
  <c r="I202" i="11"/>
  <c r="H202" i="11"/>
  <c r="G202" i="11"/>
  <c r="F202" i="11"/>
  <c r="E202" i="11"/>
  <c r="D202" i="11"/>
  <c r="B202" i="11"/>
  <c r="Y203" i="11"/>
  <c r="I203" i="11"/>
  <c r="H203" i="11"/>
  <c r="G203" i="11"/>
  <c r="F203" i="11"/>
  <c r="E203" i="11"/>
  <c r="D203" i="11"/>
  <c r="B203" i="11"/>
  <c r="Y201" i="11"/>
  <c r="Y200" i="11" s="1"/>
  <c r="I201" i="11"/>
  <c r="H201" i="11"/>
  <c r="G201" i="11"/>
  <c r="F201" i="11"/>
  <c r="E201" i="11"/>
  <c r="D201" i="11"/>
  <c r="B201" i="11"/>
  <c r="I194" i="11"/>
  <c r="H194" i="11"/>
  <c r="G194" i="11"/>
  <c r="F194" i="11"/>
  <c r="E194" i="11"/>
  <c r="D194" i="11"/>
  <c r="B194" i="11"/>
  <c r="Y195" i="11"/>
  <c r="I195" i="11"/>
  <c r="H195" i="11"/>
  <c r="G195" i="11"/>
  <c r="F195" i="11"/>
  <c r="E195" i="11"/>
  <c r="D195" i="11"/>
  <c r="B195" i="11"/>
  <c r="Y196" i="11"/>
  <c r="Y193" i="11" s="1"/>
  <c r="I196" i="11"/>
  <c r="H196" i="11"/>
  <c r="G196" i="11"/>
  <c r="F196" i="11"/>
  <c r="E196" i="11"/>
  <c r="D196" i="11"/>
  <c r="B196" i="11"/>
  <c r="Y188" i="11"/>
  <c r="I188" i="11"/>
  <c r="H188" i="11"/>
  <c r="G188" i="11"/>
  <c r="F188" i="11"/>
  <c r="E188" i="11"/>
  <c r="D188" i="11"/>
  <c r="B188" i="11"/>
  <c r="Y189" i="11"/>
  <c r="I189" i="11"/>
  <c r="H189" i="11"/>
  <c r="G189" i="11"/>
  <c r="F189" i="11"/>
  <c r="E189" i="11"/>
  <c r="D189" i="11"/>
  <c r="B189" i="11"/>
  <c r="Y187" i="11"/>
  <c r="Y186" i="11" s="1"/>
  <c r="I187" i="11"/>
  <c r="H187" i="11"/>
  <c r="G187" i="11"/>
  <c r="F187" i="11"/>
  <c r="E187" i="11"/>
  <c r="D187" i="11"/>
  <c r="B187" i="11"/>
  <c r="Y183" i="11"/>
  <c r="I183" i="11"/>
  <c r="H183" i="11"/>
  <c r="G183" i="11"/>
  <c r="F183" i="11"/>
  <c r="E183" i="11"/>
  <c r="D183" i="11"/>
  <c r="B183" i="11"/>
  <c r="Y182" i="11"/>
  <c r="I182" i="11"/>
  <c r="H182" i="11"/>
  <c r="G182" i="11"/>
  <c r="F182" i="11"/>
  <c r="E182" i="11"/>
  <c r="D182" i="11"/>
  <c r="B182" i="11"/>
  <c r="I181" i="11"/>
  <c r="H181" i="11"/>
  <c r="G181" i="11"/>
  <c r="F181" i="11"/>
  <c r="E181" i="11"/>
  <c r="D181" i="11"/>
  <c r="B181" i="11"/>
  <c r="Y180" i="11"/>
  <c r="Y176" i="11"/>
  <c r="I176" i="11"/>
  <c r="H176" i="11"/>
  <c r="G176" i="11"/>
  <c r="F176" i="11"/>
  <c r="E176" i="11"/>
  <c r="D176" i="11"/>
  <c r="B176" i="11"/>
  <c r="Y175" i="11"/>
  <c r="I175" i="11"/>
  <c r="H175" i="11"/>
  <c r="G175" i="11"/>
  <c r="F175" i="11"/>
  <c r="E175" i="11"/>
  <c r="D175" i="11"/>
  <c r="B175" i="11"/>
  <c r="Y174" i="11"/>
  <c r="Y173" i="11" s="1"/>
  <c r="I174" i="11"/>
  <c r="H174" i="11"/>
  <c r="G174" i="11"/>
  <c r="F174" i="11"/>
  <c r="E174" i="11"/>
  <c r="D174" i="11"/>
  <c r="B174" i="11"/>
  <c r="Y168" i="11"/>
  <c r="I168" i="11"/>
  <c r="H168" i="11"/>
  <c r="G168" i="11"/>
  <c r="F168" i="11"/>
  <c r="E168" i="11"/>
  <c r="D168" i="11"/>
  <c r="B168" i="11"/>
  <c r="Y167" i="11"/>
  <c r="I167" i="11"/>
  <c r="H167" i="11"/>
  <c r="G167" i="11"/>
  <c r="F167" i="11"/>
  <c r="E167" i="11"/>
  <c r="D167" i="11"/>
  <c r="B167" i="11"/>
  <c r="Y169" i="11"/>
  <c r="Y166" i="11" s="1"/>
  <c r="I169" i="11"/>
  <c r="H169" i="11"/>
  <c r="G169" i="11"/>
  <c r="F169" i="11"/>
  <c r="E169" i="11"/>
  <c r="D169" i="11"/>
  <c r="B169" i="11"/>
  <c r="Y163" i="11"/>
  <c r="I163" i="11"/>
  <c r="H163" i="11"/>
  <c r="G163" i="11"/>
  <c r="F163" i="11"/>
  <c r="E163" i="11"/>
  <c r="D163" i="11"/>
  <c r="B163" i="11"/>
  <c r="Y162" i="11"/>
  <c r="I162" i="11"/>
  <c r="H162" i="11"/>
  <c r="G162" i="11"/>
  <c r="F162" i="11"/>
  <c r="E162" i="11"/>
  <c r="D162" i="11"/>
  <c r="B162" i="11"/>
  <c r="I161" i="11"/>
  <c r="H161" i="11"/>
  <c r="G161" i="11"/>
  <c r="F161" i="11"/>
  <c r="E161" i="11"/>
  <c r="D161" i="11"/>
  <c r="B161" i="11"/>
  <c r="Y160" i="11"/>
  <c r="Y157" i="11"/>
  <c r="I157" i="11"/>
  <c r="H157" i="11"/>
  <c r="G157" i="11"/>
  <c r="F157" i="11"/>
  <c r="E157" i="11"/>
  <c r="D157" i="11"/>
  <c r="B157" i="11"/>
  <c r="Y156" i="11"/>
  <c r="I156" i="11"/>
  <c r="H156" i="11"/>
  <c r="G156" i="11"/>
  <c r="F156" i="11"/>
  <c r="E156" i="11"/>
  <c r="D156" i="11"/>
  <c r="B156" i="11"/>
  <c r="I155" i="11"/>
  <c r="H155" i="11"/>
  <c r="G155" i="11"/>
  <c r="F155" i="11"/>
  <c r="E155" i="11"/>
  <c r="D155" i="11"/>
  <c r="B155" i="11"/>
  <c r="Y154" i="11"/>
  <c r="Y149" i="11"/>
  <c r="I149" i="11"/>
  <c r="H149" i="11"/>
  <c r="G149" i="11"/>
  <c r="F149" i="11"/>
  <c r="E149" i="11"/>
  <c r="D149" i="11"/>
  <c r="B149" i="11"/>
  <c r="Y150" i="11"/>
  <c r="I150" i="11"/>
  <c r="H150" i="11"/>
  <c r="G150" i="11"/>
  <c r="F150" i="11"/>
  <c r="E150" i="11"/>
  <c r="D150" i="11"/>
  <c r="B150" i="11"/>
  <c r="Y148" i="11"/>
  <c r="Y147" i="11" s="1"/>
  <c r="I148" i="11"/>
  <c r="H148" i="11"/>
  <c r="G148" i="11"/>
  <c r="F148" i="11"/>
  <c r="E148" i="11"/>
  <c r="D148" i="11"/>
  <c r="B148" i="11"/>
  <c r="Y142" i="11"/>
  <c r="I142" i="11"/>
  <c r="H142" i="11"/>
  <c r="G142" i="11"/>
  <c r="F142" i="11"/>
  <c r="E142" i="11"/>
  <c r="D142" i="11"/>
  <c r="B142" i="11"/>
  <c r="Y141" i="11"/>
  <c r="I141" i="11"/>
  <c r="H141" i="11"/>
  <c r="G141" i="11"/>
  <c r="F141" i="11"/>
  <c r="E141" i="11"/>
  <c r="D141" i="11"/>
  <c r="B141" i="11"/>
  <c r="Y143" i="11"/>
  <c r="I143" i="11"/>
  <c r="H143" i="11"/>
  <c r="G143" i="11"/>
  <c r="F143" i="11"/>
  <c r="E143" i="11"/>
  <c r="D143" i="11"/>
  <c r="B143" i="11"/>
  <c r="Y137" i="11"/>
  <c r="I137" i="11"/>
  <c r="H137" i="11"/>
  <c r="G137" i="11"/>
  <c r="F137" i="11"/>
  <c r="E137" i="11"/>
  <c r="D137" i="11"/>
  <c r="B137" i="11"/>
  <c r="Y136" i="11"/>
  <c r="I136" i="11"/>
  <c r="H136" i="11"/>
  <c r="G136" i="11"/>
  <c r="F136" i="11"/>
  <c r="E136" i="11"/>
  <c r="D136" i="11"/>
  <c r="B136" i="11"/>
  <c r="I135" i="11"/>
  <c r="H135" i="11"/>
  <c r="G135" i="11"/>
  <c r="F135" i="11"/>
  <c r="E135" i="11"/>
  <c r="D135" i="11"/>
  <c r="B135" i="11"/>
  <c r="Y134" i="11"/>
  <c r="Y131" i="11"/>
  <c r="I131" i="11"/>
  <c r="H131" i="11"/>
  <c r="G131" i="11"/>
  <c r="F131" i="11"/>
  <c r="E131" i="11"/>
  <c r="D131" i="11"/>
  <c r="B131" i="11"/>
  <c r="Y130" i="11"/>
  <c r="I130" i="11"/>
  <c r="H130" i="11"/>
  <c r="G130" i="11"/>
  <c r="F130" i="11"/>
  <c r="E130" i="11"/>
  <c r="D130" i="11"/>
  <c r="B130" i="11"/>
  <c r="Y129" i="11"/>
  <c r="I129" i="11"/>
  <c r="H129" i="11"/>
  <c r="G129" i="11"/>
  <c r="F129" i="11"/>
  <c r="E129" i="11"/>
  <c r="D129" i="11"/>
  <c r="B129" i="11"/>
  <c r="I128" i="11"/>
  <c r="H128" i="11"/>
  <c r="G128" i="11"/>
  <c r="F128" i="11"/>
  <c r="E128" i="11"/>
  <c r="D128" i="11"/>
  <c r="B128" i="11"/>
  <c r="Y127" i="11"/>
  <c r="Y124" i="11"/>
  <c r="I124" i="11"/>
  <c r="H124" i="11"/>
  <c r="G124" i="11"/>
  <c r="F124" i="11"/>
  <c r="E124" i="11"/>
  <c r="D124" i="11"/>
  <c r="B124" i="11"/>
  <c r="Y123" i="11"/>
  <c r="I123" i="11"/>
  <c r="H123" i="11"/>
  <c r="G123" i="11"/>
  <c r="F123" i="11"/>
  <c r="E123" i="11"/>
  <c r="D123" i="11"/>
  <c r="B123" i="11"/>
  <c r="I122" i="11"/>
  <c r="H122" i="11"/>
  <c r="G122" i="11"/>
  <c r="F122" i="11"/>
  <c r="E122" i="11"/>
  <c r="D122" i="11"/>
  <c r="B122" i="11"/>
  <c r="Y121" i="11"/>
  <c r="Y117" i="11"/>
  <c r="I117" i="11"/>
  <c r="H117" i="11"/>
  <c r="G117" i="11"/>
  <c r="F117" i="11"/>
  <c r="E117" i="11"/>
  <c r="D117" i="11"/>
  <c r="B117" i="11"/>
  <c r="Y116" i="11"/>
  <c r="I116" i="11"/>
  <c r="H116" i="11"/>
  <c r="G116" i="11"/>
  <c r="F116" i="11"/>
  <c r="E116" i="11"/>
  <c r="D116" i="11"/>
  <c r="B116" i="11"/>
  <c r="I115" i="11"/>
  <c r="H115" i="11"/>
  <c r="G115" i="11"/>
  <c r="F115" i="11"/>
  <c r="E115" i="11"/>
  <c r="D115" i="11"/>
  <c r="B115" i="11"/>
  <c r="Y114" i="11"/>
  <c r="Y111" i="11"/>
  <c r="I111" i="11"/>
  <c r="H111" i="11"/>
  <c r="G111" i="11"/>
  <c r="F111" i="11"/>
  <c r="E111" i="11"/>
  <c r="D111" i="11"/>
  <c r="B111" i="11"/>
  <c r="Y110" i="11"/>
  <c r="I110" i="11"/>
  <c r="H110" i="11"/>
  <c r="G110" i="11"/>
  <c r="F110" i="11"/>
  <c r="E110" i="11"/>
  <c r="D110" i="11"/>
  <c r="B110" i="11"/>
  <c r="I109" i="11"/>
  <c r="H109" i="11"/>
  <c r="G109" i="11"/>
  <c r="F109" i="11"/>
  <c r="E109" i="11"/>
  <c r="D109" i="11"/>
  <c r="B109" i="11"/>
  <c r="Y108" i="11"/>
  <c r="Y105" i="11"/>
  <c r="I105" i="11"/>
  <c r="H105" i="11"/>
  <c r="G105" i="11"/>
  <c r="F105" i="11"/>
  <c r="E105" i="11"/>
  <c r="D105" i="11"/>
  <c r="B105" i="11"/>
  <c r="Y104" i="11"/>
  <c r="I104" i="11"/>
  <c r="H104" i="11"/>
  <c r="G104" i="11"/>
  <c r="F104" i="11"/>
  <c r="E104" i="11"/>
  <c r="D104" i="11"/>
  <c r="B104" i="11"/>
  <c r="Y103" i="11"/>
  <c r="Y102" i="11" s="1"/>
  <c r="I103" i="11"/>
  <c r="H103" i="11"/>
  <c r="G103" i="11"/>
  <c r="F103" i="11"/>
  <c r="E103" i="11"/>
  <c r="D103" i="11"/>
  <c r="B103" i="11"/>
  <c r="Y99" i="11"/>
  <c r="I99" i="11"/>
  <c r="H99" i="11"/>
  <c r="G99" i="11"/>
  <c r="F99" i="11"/>
  <c r="E99" i="11"/>
  <c r="D99" i="11"/>
  <c r="B99" i="11"/>
  <c r="Y98" i="11"/>
  <c r="I98" i="11"/>
  <c r="H98" i="11"/>
  <c r="G98" i="11"/>
  <c r="F98" i="11"/>
  <c r="E98" i="11"/>
  <c r="D98" i="11"/>
  <c r="B98" i="11"/>
  <c r="I97" i="11"/>
  <c r="H97" i="11"/>
  <c r="G97" i="11"/>
  <c r="F97" i="11"/>
  <c r="E97" i="11"/>
  <c r="D97" i="11"/>
  <c r="B97" i="11"/>
  <c r="Y96" i="11"/>
  <c r="Y92" i="11"/>
  <c r="I92" i="11"/>
  <c r="H92" i="11"/>
  <c r="G92" i="11"/>
  <c r="F92" i="11"/>
  <c r="E92" i="11"/>
  <c r="D92" i="11"/>
  <c r="B92" i="11"/>
  <c r="Y91" i="11"/>
  <c r="I91" i="11"/>
  <c r="H91" i="11"/>
  <c r="G91" i="11"/>
  <c r="F91" i="11"/>
  <c r="E91" i="11"/>
  <c r="D91" i="11"/>
  <c r="B91" i="11"/>
  <c r="I90" i="11"/>
  <c r="H90" i="11"/>
  <c r="G90" i="11"/>
  <c r="F90" i="11"/>
  <c r="E90" i="11"/>
  <c r="D90" i="11"/>
  <c r="B90" i="11"/>
  <c r="Y89" i="11"/>
  <c r="Y86" i="11"/>
  <c r="I86" i="11"/>
  <c r="H86" i="11"/>
  <c r="G86" i="11"/>
  <c r="F86" i="11"/>
  <c r="E86" i="11"/>
  <c r="D86" i="11"/>
  <c r="B86" i="11"/>
  <c r="Y85" i="11"/>
  <c r="I85" i="11"/>
  <c r="H85" i="11"/>
  <c r="G85" i="11"/>
  <c r="F85" i="11"/>
  <c r="E85" i="11"/>
  <c r="D85" i="11"/>
  <c r="B85" i="11"/>
  <c r="I84" i="11"/>
  <c r="H84" i="11"/>
  <c r="G84" i="11"/>
  <c r="F84" i="11"/>
  <c r="E84" i="11"/>
  <c r="D84" i="11"/>
  <c r="B84" i="11"/>
  <c r="Y83" i="11"/>
  <c r="Y80" i="11"/>
  <c r="I80" i="11"/>
  <c r="H80" i="11"/>
  <c r="G80" i="11"/>
  <c r="F80" i="11"/>
  <c r="E80" i="11"/>
  <c r="D80" i="11"/>
  <c r="B80" i="11"/>
  <c r="Y79" i="11"/>
  <c r="I79" i="11"/>
  <c r="H79" i="11"/>
  <c r="G79" i="11"/>
  <c r="F79" i="11"/>
  <c r="E79" i="11"/>
  <c r="D79" i="11"/>
  <c r="B79" i="11"/>
  <c r="W78" i="11"/>
  <c r="V78" i="11"/>
  <c r="R78" i="11"/>
  <c r="Q78" i="11"/>
  <c r="P78" i="11"/>
  <c r="O78" i="11"/>
  <c r="N78" i="11"/>
  <c r="M78" i="11"/>
  <c r="L78" i="11"/>
  <c r="K78" i="11"/>
  <c r="J78" i="11"/>
  <c r="B78" i="11"/>
  <c r="I77" i="11"/>
  <c r="H77" i="11"/>
  <c r="G77" i="11"/>
  <c r="F77" i="11"/>
  <c r="E77" i="11"/>
  <c r="D77" i="11"/>
  <c r="R77" i="11" s="1"/>
  <c r="B77" i="11"/>
  <c r="Y76" i="11"/>
  <c r="Y73" i="11"/>
  <c r="I73" i="11"/>
  <c r="H73" i="11"/>
  <c r="G73" i="11"/>
  <c r="F73" i="11"/>
  <c r="E73" i="11"/>
  <c r="D73" i="11"/>
  <c r="Q73" i="11" s="1"/>
  <c r="B73" i="11"/>
  <c r="Y72" i="11"/>
  <c r="I72" i="11"/>
  <c r="H72" i="11"/>
  <c r="G72" i="11"/>
  <c r="F72" i="11"/>
  <c r="E72" i="11"/>
  <c r="D72" i="11"/>
  <c r="B72" i="11"/>
  <c r="I71" i="11"/>
  <c r="H71" i="11"/>
  <c r="G71" i="11"/>
  <c r="F71" i="11"/>
  <c r="E71" i="11"/>
  <c r="D71" i="11"/>
  <c r="R71" i="11" s="1"/>
  <c r="B71" i="11"/>
  <c r="Y70" i="11"/>
  <c r="Y67" i="11"/>
  <c r="I67" i="11"/>
  <c r="H67" i="11"/>
  <c r="G67" i="11"/>
  <c r="F67" i="11"/>
  <c r="E67" i="11"/>
  <c r="D67" i="11"/>
  <c r="B67" i="11"/>
  <c r="Y66" i="11"/>
  <c r="I66" i="11"/>
  <c r="H66" i="11"/>
  <c r="G66" i="11"/>
  <c r="F66" i="11"/>
  <c r="E66" i="11"/>
  <c r="D66" i="11"/>
  <c r="B66" i="11"/>
  <c r="I65" i="11"/>
  <c r="H65" i="11"/>
  <c r="G65" i="11"/>
  <c r="F65" i="11"/>
  <c r="E65" i="11"/>
  <c r="D65" i="11"/>
  <c r="B65" i="11"/>
  <c r="Y64" i="11"/>
  <c r="Y61" i="11"/>
  <c r="I61" i="11"/>
  <c r="H61" i="11"/>
  <c r="G61" i="11"/>
  <c r="F61" i="11"/>
  <c r="E61" i="11"/>
  <c r="D61" i="11"/>
  <c r="B61" i="11"/>
  <c r="Y60" i="11"/>
  <c r="I60" i="11"/>
  <c r="H60" i="11"/>
  <c r="G60" i="11"/>
  <c r="F60" i="11"/>
  <c r="E60" i="11"/>
  <c r="D60" i="11"/>
  <c r="B60" i="11"/>
  <c r="I59" i="11"/>
  <c r="H59" i="11"/>
  <c r="G59" i="11"/>
  <c r="F59" i="11"/>
  <c r="E59" i="11"/>
  <c r="D59" i="11"/>
  <c r="B59" i="11"/>
  <c r="Y58" i="11"/>
  <c r="Y55" i="11"/>
  <c r="I55" i="11"/>
  <c r="H55" i="11"/>
  <c r="G55" i="11"/>
  <c r="F55" i="11"/>
  <c r="E55" i="11"/>
  <c r="D55" i="11"/>
  <c r="B55" i="11"/>
  <c r="Y54" i="11"/>
  <c r="I54" i="11"/>
  <c r="H54" i="11"/>
  <c r="G54" i="11"/>
  <c r="F54" i="11"/>
  <c r="E54" i="11"/>
  <c r="D54" i="11"/>
  <c r="B54" i="11"/>
  <c r="Y53" i="11"/>
  <c r="I53" i="11"/>
  <c r="H53" i="11"/>
  <c r="G53" i="11"/>
  <c r="F53" i="11"/>
  <c r="E53" i="11"/>
  <c r="D53" i="11"/>
  <c r="B53" i="11"/>
  <c r="Y52" i="11"/>
  <c r="I52" i="11"/>
  <c r="H52" i="11"/>
  <c r="G52" i="11"/>
  <c r="F52" i="11"/>
  <c r="E52" i="11"/>
  <c r="D52" i="11"/>
  <c r="B52" i="11"/>
  <c r="I51" i="11"/>
  <c r="H51" i="11"/>
  <c r="G51" i="11"/>
  <c r="F51" i="11"/>
  <c r="E51" i="11"/>
  <c r="D51" i="11"/>
  <c r="B51" i="11"/>
  <c r="Y50" i="11"/>
  <c r="Y46" i="11"/>
  <c r="I46" i="11"/>
  <c r="H46" i="11"/>
  <c r="G46" i="11"/>
  <c r="F46" i="11"/>
  <c r="E46" i="11"/>
  <c r="D46" i="11"/>
  <c r="B46" i="11"/>
  <c r="Y45" i="11"/>
  <c r="I45" i="11"/>
  <c r="H45" i="11"/>
  <c r="G45" i="11"/>
  <c r="F45" i="11"/>
  <c r="E45" i="11"/>
  <c r="D45" i="11"/>
  <c r="B45" i="11"/>
  <c r="I44" i="11"/>
  <c r="H44" i="11"/>
  <c r="G44" i="11"/>
  <c r="F44" i="11"/>
  <c r="E44" i="11"/>
  <c r="D44" i="11"/>
  <c r="B44" i="11"/>
  <c r="Y43" i="11"/>
  <c r="Y40" i="11"/>
  <c r="I40" i="11"/>
  <c r="H40" i="11"/>
  <c r="G40" i="11"/>
  <c r="F40" i="11"/>
  <c r="E40" i="11"/>
  <c r="D40" i="11"/>
  <c r="B40" i="11"/>
  <c r="Y39" i="11"/>
  <c r="I39" i="11"/>
  <c r="H39" i="11"/>
  <c r="G39" i="11"/>
  <c r="F39" i="11"/>
  <c r="E39" i="11"/>
  <c r="D39" i="11"/>
  <c r="B39" i="11"/>
  <c r="I38" i="11"/>
  <c r="H38" i="11"/>
  <c r="G38" i="11"/>
  <c r="F38" i="11"/>
  <c r="E38" i="11"/>
  <c r="D38" i="11"/>
  <c r="B38" i="11"/>
  <c r="Y37" i="11"/>
  <c r="Y34" i="11"/>
  <c r="I34" i="11"/>
  <c r="H34" i="11"/>
  <c r="G34" i="11"/>
  <c r="F34" i="11"/>
  <c r="E34" i="11"/>
  <c r="D34" i="11"/>
  <c r="B34" i="11"/>
  <c r="Y33" i="11"/>
  <c r="I33" i="11"/>
  <c r="H33" i="11"/>
  <c r="G33" i="11"/>
  <c r="F33" i="11"/>
  <c r="E33" i="11"/>
  <c r="D33" i="11"/>
  <c r="B33" i="11"/>
  <c r="Y32" i="11"/>
  <c r="I32" i="11"/>
  <c r="H32" i="11"/>
  <c r="G32" i="11"/>
  <c r="F32" i="11"/>
  <c r="E32" i="11"/>
  <c r="D32" i="11"/>
  <c r="B32" i="11"/>
  <c r="Y31" i="11"/>
  <c r="I31" i="11"/>
  <c r="H31" i="11"/>
  <c r="G31" i="11"/>
  <c r="F31" i="11"/>
  <c r="E31" i="11"/>
  <c r="D31" i="11"/>
  <c r="B31" i="11"/>
  <c r="Y30" i="11"/>
  <c r="I30" i="11"/>
  <c r="H30" i="11"/>
  <c r="G30" i="11"/>
  <c r="F30" i="11"/>
  <c r="E30" i="11"/>
  <c r="D30" i="11"/>
  <c r="B30" i="11"/>
  <c r="Y29" i="11"/>
  <c r="I29" i="11"/>
  <c r="H29" i="11"/>
  <c r="G29" i="11"/>
  <c r="F29" i="11"/>
  <c r="E29" i="11"/>
  <c r="D29" i="11"/>
  <c r="B29" i="11"/>
  <c r="Y28" i="11"/>
  <c r="I28" i="11"/>
  <c r="H28" i="11"/>
  <c r="G28" i="11"/>
  <c r="F28" i="11"/>
  <c r="E28" i="11"/>
  <c r="D28" i="11"/>
  <c r="B28" i="11"/>
  <c r="Y26" i="11"/>
  <c r="I26" i="11"/>
  <c r="H26" i="11"/>
  <c r="G26" i="11"/>
  <c r="F26" i="11"/>
  <c r="E26" i="11"/>
  <c r="D26" i="11"/>
  <c r="B26" i="11"/>
  <c r="Y27" i="11"/>
  <c r="I27" i="11"/>
  <c r="H27" i="11"/>
  <c r="G27" i="11"/>
  <c r="F27" i="11"/>
  <c r="E27" i="11"/>
  <c r="D27" i="11"/>
  <c r="B27" i="11"/>
  <c r="Y22" i="11"/>
  <c r="I22" i="11"/>
  <c r="H22" i="11"/>
  <c r="G22" i="11"/>
  <c r="F22" i="11"/>
  <c r="E22" i="11"/>
  <c r="D22" i="11"/>
  <c r="B22" i="11"/>
  <c r="Y21" i="11"/>
  <c r="I21" i="11"/>
  <c r="H21" i="11"/>
  <c r="G21" i="11"/>
  <c r="F21" i="11"/>
  <c r="E21" i="11"/>
  <c r="D21" i="11"/>
  <c r="B21" i="11"/>
  <c r="Y20" i="11"/>
  <c r="I20" i="11"/>
  <c r="H20" i="11"/>
  <c r="G20" i="11"/>
  <c r="F20" i="11"/>
  <c r="E20" i="11"/>
  <c r="D20" i="11"/>
  <c r="B20" i="11"/>
  <c r="Y19" i="11"/>
  <c r="I19" i="11"/>
  <c r="H19" i="11"/>
  <c r="G19" i="11"/>
  <c r="F19" i="11"/>
  <c r="E19" i="11"/>
  <c r="D19" i="11"/>
  <c r="B19" i="11"/>
  <c r="I18" i="11"/>
  <c r="H18" i="11"/>
  <c r="G18" i="11"/>
  <c r="F18" i="11"/>
  <c r="E18" i="11"/>
  <c r="D18" i="11"/>
  <c r="B18" i="11"/>
  <c r="Y17" i="11"/>
  <c r="Y13" i="11"/>
  <c r="I13" i="11"/>
  <c r="H13" i="11"/>
  <c r="G13" i="11"/>
  <c r="F13" i="11"/>
  <c r="E13" i="11"/>
  <c r="D13" i="11"/>
  <c r="B13" i="11"/>
  <c r="Y12" i="11"/>
  <c r="I12" i="11"/>
  <c r="H12" i="11"/>
  <c r="G12" i="11"/>
  <c r="F12" i="11"/>
  <c r="E12" i="11"/>
  <c r="D12" i="11"/>
  <c r="B12" i="11"/>
  <c r="Y11" i="11"/>
  <c r="I11" i="11"/>
  <c r="H11" i="11"/>
  <c r="G11" i="11"/>
  <c r="F11" i="11"/>
  <c r="E11" i="11"/>
  <c r="D11" i="11"/>
  <c r="B11" i="11"/>
  <c r="Y10" i="11"/>
  <c r="I10" i="11"/>
  <c r="H10" i="11"/>
  <c r="Q10" i="11" s="1"/>
  <c r="G10" i="11"/>
  <c r="F10" i="11"/>
  <c r="E10" i="11"/>
  <c r="D10" i="11"/>
  <c r="B10" i="11"/>
  <c r="I9" i="11"/>
  <c r="H9" i="11"/>
  <c r="G9" i="11"/>
  <c r="F9" i="11"/>
  <c r="E9" i="11"/>
  <c r="D9" i="11"/>
  <c r="B9" i="11"/>
  <c r="Y8" i="11"/>
  <c r="C1" i="11"/>
  <c r="Y247" i="10"/>
  <c r="I247" i="10"/>
  <c r="O247" i="10" s="1"/>
  <c r="H247" i="10"/>
  <c r="N247" i="10" s="1"/>
  <c r="G247" i="10"/>
  <c r="M247" i="10" s="1"/>
  <c r="F247" i="10"/>
  <c r="L247" i="10" s="1"/>
  <c r="E247" i="10"/>
  <c r="D247" i="10"/>
  <c r="P247" i="10" s="1"/>
  <c r="B247" i="10"/>
  <c r="Y246" i="10"/>
  <c r="I246" i="10"/>
  <c r="H246" i="10"/>
  <c r="N246" i="10" s="1"/>
  <c r="G246" i="10"/>
  <c r="M246" i="10" s="1"/>
  <c r="F246" i="10"/>
  <c r="L246" i="10" s="1"/>
  <c r="E246" i="10"/>
  <c r="D246" i="10"/>
  <c r="R246" i="10" s="1"/>
  <c r="B246" i="10"/>
  <c r="Y245" i="10"/>
  <c r="I245" i="10"/>
  <c r="H245" i="10"/>
  <c r="G245" i="10"/>
  <c r="F245" i="10"/>
  <c r="L245" i="10" s="1"/>
  <c r="E245" i="10"/>
  <c r="D245" i="10"/>
  <c r="K245" i="10" s="1"/>
  <c r="B245" i="10"/>
  <c r="Y244" i="10"/>
  <c r="O244" i="10"/>
  <c r="I244" i="10"/>
  <c r="H244" i="10"/>
  <c r="G244" i="10"/>
  <c r="F244" i="10"/>
  <c r="E244" i="10"/>
  <c r="E242" i="10" s="1"/>
  <c r="D244" i="10"/>
  <c r="R244" i="10" s="1"/>
  <c r="B244" i="10"/>
  <c r="Y243" i="10"/>
  <c r="J243" i="10"/>
  <c r="I243" i="10"/>
  <c r="R243" i="10" s="1"/>
  <c r="H243" i="10"/>
  <c r="G243" i="10"/>
  <c r="F243" i="10"/>
  <c r="E243" i="10"/>
  <c r="D243" i="10"/>
  <c r="B243" i="10"/>
  <c r="Y242" i="10"/>
  <c r="F242" i="10"/>
  <c r="Y238" i="10"/>
  <c r="I238" i="10"/>
  <c r="H238" i="10"/>
  <c r="G238" i="10"/>
  <c r="M238" i="10" s="1"/>
  <c r="F238" i="10"/>
  <c r="E238" i="10"/>
  <c r="D238" i="10"/>
  <c r="P238" i="10" s="1"/>
  <c r="B238" i="10"/>
  <c r="Y237" i="10"/>
  <c r="I237" i="10"/>
  <c r="O237" i="10" s="1"/>
  <c r="H237" i="10"/>
  <c r="G237" i="10"/>
  <c r="F237" i="10"/>
  <c r="E237" i="10"/>
  <c r="J237" i="10" s="1"/>
  <c r="D237" i="10"/>
  <c r="P237" i="10" s="1"/>
  <c r="B237" i="10"/>
  <c r="Y235" i="10"/>
  <c r="I235" i="10"/>
  <c r="H235" i="10"/>
  <c r="G235" i="10"/>
  <c r="M235" i="10" s="1"/>
  <c r="F235" i="10"/>
  <c r="N235" i="10" s="1"/>
  <c r="E235" i="10"/>
  <c r="D235" i="10"/>
  <c r="B235" i="10"/>
  <c r="Y236" i="10"/>
  <c r="M236" i="10"/>
  <c r="I236" i="10"/>
  <c r="H236" i="10"/>
  <c r="G236" i="10"/>
  <c r="F236" i="10"/>
  <c r="L236" i="10" s="1"/>
  <c r="E236" i="10"/>
  <c r="D236" i="10"/>
  <c r="B236" i="10"/>
  <c r="Y234" i="10"/>
  <c r="Y233" i="10" s="1"/>
  <c r="N234" i="10"/>
  <c r="I234" i="10"/>
  <c r="H234" i="10"/>
  <c r="G234" i="10"/>
  <c r="M234" i="10" s="1"/>
  <c r="F234" i="10"/>
  <c r="O234" i="10" s="1"/>
  <c r="E234" i="10"/>
  <c r="D234" i="10"/>
  <c r="K234" i="10" s="1"/>
  <c r="B234" i="10"/>
  <c r="Y229" i="10"/>
  <c r="I229" i="10"/>
  <c r="O229" i="10" s="1"/>
  <c r="H229" i="10"/>
  <c r="G229" i="10"/>
  <c r="M229" i="10" s="1"/>
  <c r="F229" i="10"/>
  <c r="L229" i="10" s="1"/>
  <c r="E229" i="10"/>
  <c r="D229" i="10"/>
  <c r="K229" i="10" s="1"/>
  <c r="B229" i="10"/>
  <c r="Y228" i="10"/>
  <c r="K228" i="10"/>
  <c r="I228" i="10"/>
  <c r="O228" i="10" s="1"/>
  <c r="H228" i="10"/>
  <c r="G228" i="10"/>
  <c r="F228" i="10"/>
  <c r="L228" i="10" s="1"/>
  <c r="E228" i="10"/>
  <c r="D228" i="10"/>
  <c r="R228" i="10" s="1"/>
  <c r="B228" i="10"/>
  <c r="Y227" i="10"/>
  <c r="Y226" i="10" s="1"/>
  <c r="I227" i="10"/>
  <c r="I226" i="10" s="1"/>
  <c r="H227" i="10"/>
  <c r="H226" i="10" s="1"/>
  <c r="G227" i="10"/>
  <c r="F227" i="10"/>
  <c r="E227" i="10"/>
  <c r="E226" i="10" s="1"/>
  <c r="D227" i="10"/>
  <c r="J227" i="10" s="1"/>
  <c r="B227" i="10"/>
  <c r="Y222" i="10"/>
  <c r="I222" i="10"/>
  <c r="H222" i="10"/>
  <c r="G222" i="10"/>
  <c r="F222" i="10"/>
  <c r="E222" i="10"/>
  <c r="D222" i="10"/>
  <c r="R222" i="10" s="1"/>
  <c r="B222" i="10"/>
  <c r="Y221" i="10"/>
  <c r="I221" i="10"/>
  <c r="I219" i="10" s="1"/>
  <c r="H221" i="10"/>
  <c r="G221" i="10"/>
  <c r="F221" i="10"/>
  <c r="E221" i="10"/>
  <c r="D221" i="10"/>
  <c r="R221" i="10" s="1"/>
  <c r="B221" i="10"/>
  <c r="Y220" i="10"/>
  <c r="Y219" i="10" s="1"/>
  <c r="I220" i="10"/>
  <c r="H220" i="10"/>
  <c r="G220" i="10"/>
  <c r="M220" i="10" s="1"/>
  <c r="F220" i="10"/>
  <c r="N220" i="10" s="1"/>
  <c r="E220" i="10"/>
  <c r="E219" i="10" s="1"/>
  <c r="D220" i="10"/>
  <c r="Q220" i="10" s="1"/>
  <c r="B220" i="10"/>
  <c r="Y215" i="10"/>
  <c r="R215" i="10"/>
  <c r="Q215" i="10"/>
  <c r="N215" i="10"/>
  <c r="M215" i="10"/>
  <c r="K215" i="10"/>
  <c r="J215" i="10"/>
  <c r="I215" i="10"/>
  <c r="O215" i="10" s="1"/>
  <c r="H215" i="10"/>
  <c r="G215" i="10"/>
  <c r="F215" i="10"/>
  <c r="L215" i="10" s="1"/>
  <c r="E215" i="10"/>
  <c r="D215" i="10"/>
  <c r="P215" i="10" s="1"/>
  <c r="B215" i="10"/>
  <c r="Y214" i="10"/>
  <c r="M214" i="10"/>
  <c r="L214" i="10"/>
  <c r="J214" i="10"/>
  <c r="I214" i="10"/>
  <c r="O214" i="10" s="1"/>
  <c r="H214" i="10"/>
  <c r="N214" i="10" s="1"/>
  <c r="G214" i="10"/>
  <c r="F214" i="10"/>
  <c r="F212" i="10" s="1"/>
  <c r="E214" i="10"/>
  <c r="D214" i="10"/>
  <c r="R214" i="10" s="1"/>
  <c r="B214" i="10"/>
  <c r="Y213" i="10"/>
  <c r="L213" i="10"/>
  <c r="K213" i="10"/>
  <c r="I213" i="10"/>
  <c r="H213" i="10"/>
  <c r="N213" i="10" s="1"/>
  <c r="G213" i="10"/>
  <c r="M213" i="10" s="1"/>
  <c r="F213" i="10"/>
  <c r="E213" i="10"/>
  <c r="E212" i="10" s="1"/>
  <c r="D213" i="10"/>
  <c r="B213" i="10"/>
  <c r="Y212" i="10"/>
  <c r="H212" i="10"/>
  <c r="N212" i="10" s="1"/>
  <c r="G212" i="10"/>
  <c r="Y208" i="10"/>
  <c r="R208" i="10"/>
  <c r="I208" i="10"/>
  <c r="O208" i="10" s="1"/>
  <c r="H208" i="10"/>
  <c r="N208" i="10" s="1"/>
  <c r="G208" i="10"/>
  <c r="F208" i="10"/>
  <c r="M208" i="10" s="1"/>
  <c r="E208" i="10"/>
  <c r="E205" i="10" s="1"/>
  <c r="D208" i="10"/>
  <c r="P208" i="10" s="1"/>
  <c r="B208" i="10"/>
  <c r="Y207" i="10"/>
  <c r="I207" i="10"/>
  <c r="H207" i="10"/>
  <c r="N207" i="10" s="1"/>
  <c r="G207" i="10"/>
  <c r="M207" i="10" s="1"/>
  <c r="F207" i="10"/>
  <c r="O207" i="10" s="1"/>
  <c r="E207" i="10"/>
  <c r="L207" i="10" s="1"/>
  <c r="D207" i="10"/>
  <c r="Q207" i="10" s="1"/>
  <c r="B207" i="10"/>
  <c r="Y206" i="10"/>
  <c r="O206" i="10"/>
  <c r="I206" i="10"/>
  <c r="H206" i="10"/>
  <c r="G206" i="10"/>
  <c r="F206" i="10"/>
  <c r="L206" i="10" s="1"/>
  <c r="E206" i="10"/>
  <c r="D206" i="10"/>
  <c r="B206" i="10"/>
  <c r="Y205" i="10"/>
  <c r="Y200" i="10"/>
  <c r="L200" i="10"/>
  <c r="I200" i="10"/>
  <c r="O200" i="10" s="1"/>
  <c r="H200" i="10"/>
  <c r="G200" i="10"/>
  <c r="M200" i="10" s="1"/>
  <c r="F200" i="10"/>
  <c r="E200" i="10"/>
  <c r="D200" i="10"/>
  <c r="B200" i="10"/>
  <c r="Y199" i="10"/>
  <c r="L199" i="10"/>
  <c r="I199" i="10"/>
  <c r="I198" i="10" s="1"/>
  <c r="H199" i="10"/>
  <c r="N199" i="10" s="1"/>
  <c r="G199" i="10"/>
  <c r="M199" i="10" s="1"/>
  <c r="F199" i="10"/>
  <c r="E199" i="10"/>
  <c r="D199" i="10"/>
  <c r="K199" i="10" s="1"/>
  <c r="B199" i="10"/>
  <c r="Y201" i="10"/>
  <c r="Y198" i="10" s="1"/>
  <c r="K201" i="10"/>
  <c r="I201" i="10"/>
  <c r="H201" i="10"/>
  <c r="G201" i="10"/>
  <c r="G198" i="10" s="1"/>
  <c r="F201" i="10"/>
  <c r="O201" i="10" s="1"/>
  <c r="E201" i="10"/>
  <c r="E198" i="10" s="1"/>
  <c r="D201" i="10"/>
  <c r="R201" i="10" s="1"/>
  <c r="B201" i="10"/>
  <c r="Y194" i="10"/>
  <c r="L194" i="10"/>
  <c r="J194" i="10"/>
  <c r="I194" i="10"/>
  <c r="O194" i="10" s="1"/>
  <c r="H194" i="10"/>
  <c r="N194" i="10" s="1"/>
  <c r="G194" i="10"/>
  <c r="M194" i="10" s="1"/>
  <c r="F194" i="10"/>
  <c r="E194" i="10"/>
  <c r="D194" i="10"/>
  <c r="B194" i="10"/>
  <c r="Y193" i="10"/>
  <c r="R193" i="10"/>
  <c r="K193" i="10"/>
  <c r="I193" i="10"/>
  <c r="O193" i="10" s="1"/>
  <c r="H193" i="10"/>
  <c r="N193" i="10" s="1"/>
  <c r="G193" i="10"/>
  <c r="M193" i="10" s="1"/>
  <c r="F193" i="10"/>
  <c r="L193" i="10" s="1"/>
  <c r="E193" i="10"/>
  <c r="D193" i="10"/>
  <c r="B193" i="10"/>
  <c r="Y192" i="10"/>
  <c r="Y191" i="10" s="1"/>
  <c r="R192" i="10"/>
  <c r="Q192" i="10"/>
  <c r="J192" i="10"/>
  <c r="I192" i="10"/>
  <c r="H192" i="10"/>
  <c r="H191" i="10" s="1"/>
  <c r="G192" i="10"/>
  <c r="G191" i="10" s="1"/>
  <c r="F192" i="10"/>
  <c r="F191" i="10" s="1"/>
  <c r="L191" i="10" s="1"/>
  <c r="E192" i="10"/>
  <c r="D192" i="10"/>
  <c r="P192" i="10" s="1"/>
  <c r="B192" i="10"/>
  <c r="I191" i="10"/>
  <c r="O191" i="10" s="1"/>
  <c r="E191" i="10"/>
  <c r="D191" i="10"/>
  <c r="Y187" i="10"/>
  <c r="I187" i="10"/>
  <c r="O187" i="10" s="1"/>
  <c r="H187" i="10"/>
  <c r="N187" i="10" s="1"/>
  <c r="G187" i="10"/>
  <c r="M187" i="10" s="1"/>
  <c r="F187" i="10"/>
  <c r="E187" i="10"/>
  <c r="D187" i="10"/>
  <c r="B187" i="10"/>
  <c r="Y185" i="10"/>
  <c r="I185" i="10"/>
  <c r="H185" i="10"/>
  <c r="G185" i="10"/>
  <c r="F185" i="10"/>
  <c r="E185" i="10"/>
  <c r="D185" i="10"/>
  <c r="Q185" i="10" s="1"/>
  <c r="B185" i="10"/>
  <c r="Y186" i="10"/>
  <c r="Y184" i="10" s="1"/>
  <c r="I186" i="10"/>
  <c r="I184" i="10" s="1"/>
  <c r="H186" i="10"/>
  <c r="G186" i="10"/>
  <c r="M186" i="10" s="1"/>
  <c r="F186" i="10"/>
  <c r="E186" i="10"/>
  <c r="D186" i="10"/>
  <c r="P186" i="10" s="1"/>
  <c r="B186" i="10"/>
  <c r="Y179" i="10"/>
  <c r="I179" i="10"/>
  <c r="O179" i="10" s="1"/>
  <c r="H179" i="10"/>
  <c r="N179" i="10" s="1"/>
  <c r="G179" i="10"/>
  <c r="M179" i="10" s="1"/>
  <c r="F179" i="10"/>
  <c r="L179" i="10" s="1"/>
  <c r="E179" i="10"/>
  <c r="D179" i="10"/>
  <c r="J179" i="10" s="1"/>
  <c r="B179" i="10"/>
  <c r="Y180" i="10"/>
  <c r="I180" i="10"/>
  <c r="H180" i="10"/>
  <c r="N180" i="10" s="1"/>
  <c r="G180" i="10"/>
  <c r="M180" i="10" s="1"/>
  <c r="F180" i="10"/>
  <c r="L180" i="10" s="1"/>
  <c r="E180" i="10"/>
  <c r="D180" i="10"/>
  <c r="R180" i="10" s="1"/>
  <c r="B180" i="10"/>
  <c r="Y178" i="10"/>
  <c r="I178" i="10"/>
  <c r="H178" i="10"/>
  <c r="G178" i="10"/>
  <c r="F178" i="10"/>
  <c r="F177" i="10" s="1"/>
  <c r="E178" i="10"/>
  <c r="E177" i="10" s="1"/>
  <c r="D178" i="10"/>
  <c r="J178" i="10" s="1"/>
  <c r="B178" i="10"/>
  <c r="Y177" i="10"/>
  <c r="G177" i="10"/>
  <c r="Y173" i="10"/>
  <c r="I173" i="10"/>
  <c r="O173" i="10" s="1"/>
  <c r="H173" i="10"/>
  <c r="G173" i="10"/>
  <c r="M173" i="10" s="1"/>
  <c r="F173" i="10"/>
  <c r="N173" i="10" s="1"/>
  <c r="E173" i="10"/>
  <c r="D173" i="10"/>
  <c r="Q173" i="10" s="1"/>
  <c r="B173" i="10"/>
  <c r="Y172" i="10"/>
  <c r="I172" i="10"/>
  <c r="O172" i="10" s="1"/>
  <c r="H172" i="10"/>
  <c r="G172" i="10"/>
  <c r="F172" i="10"/>
  <c r="M172" i="10" s="1"/>
  <c r="E172" i="10"/>
  <c r="D172" i="10"/>
  <c r="R172" i="10" s="1"/>
  <c r="B172" i="10"/>
  <c r="Y171" i="10"/>
  <c r="I171" i="10"/>
  <c r="H171" i="10"/>
  <c r="G171" i="10"/>
  <c r="F171" i="10"/>
  <c r="F170" i="10" s="1"/>
  <c r="E171" i="10"/>
  <c r="D171" i="10"/>
  <c r="R171" i="10" s="1"/>
  <c r="B171" i="10"/>
  <c r="Y170" i="10"/>
  <c r="Y166" i="10"/>
  <c r="L166" i="10"/>
  <c r="I166" i="10"/>
  <c r="O166" i="10" s="1"/>
  <c r="H166" i="10"/>
  <c r="G166" i="10"/>
  <c r="F166" i="10"/>
  <c r="N166" i="10" s="1"/>
  <c r="E166" i="10"/>
  <c r="D166" i="10"/>
  <c r="B166" i="10"/>
  <c r="Y165" i="10"/>
  <c r="Q165" i="10"/>
  <c r="O165" i="10"/>
  <c r="M165" i="10"/>
  <c r="K165" i="10"/>
  <c r="J165" i="10"/>
  <c r="I165" i="10"/>
  <c r="H165" i="10"/>
  <c r="N165" i="10" s="1"/>
  <c r="G165" i="10"/>
  <c r="F165" i="10"/>
  <c r="E165" i="10"/>
  <c r="L165" i="10" s="1"/>
  <c r="D165" i="10"/>
  <c r="R165" i="10" s="1"/>
  <c r="B165" i="10"/>
  <c r="Y164" i="10"/>
  <c r="N164" i="10"/>
  <c r="J164" i="10"/>
  <c r="I164" i="10"/>
  <c r="O164" i="10" s="1"/>
  <c r="H164" i="10"/>
  <c r="G164" i="10"/>
  <c r="M164" i="10" s="1"/>
  <c r="F164" i="10"/>
  <c r="F163" i="10" s="1"/>
  <c r="E164" i="10"/>
  <c r="L164" i="10" s="1"/>
  <c r="D164" i="10"/>
  <c r="B164" i="10"/>
  <c r="Y163" i="10"/>
  <c r="I163" i="10"/>
  <c r="O163" i="10" s="1"/>
  <c r="H163" i="10"/>
  <c r="Y158" i="10"/>
  <c r="I158" i="10"/>
  <c r="O158" i="10" s="1"/>
  <c r="H158" i="10"/>
  <c r="N158" i="10" s="1"/>
  <c r="G158" i="10"/>
  <c r="M158" i="10" s="1"/>
  <c r="F158" i="10"/>
  <c r="L158" i="10" s="1"/>
  <c r="E158" i="10"/>
  <c r="D158" i="10"/>
  <c r="R158" i="10" s="1"/>
  <c r="B158" i="10"/>
  <c r="Y159" i="10"/>
  <c r="R159" i="10"/>
  <c r="I159" i="10"/>
  <c r="H159" i="10"/>
  <c r="N159" i="10" s="1"/>
  <c r="G159" i="10"/>
  <c r="M159" i="10" s="1"/>
  <c r="F159" i="10"/>
  <c r="E159" i="10"/>
  <c r="D159" i="10"/>
  <c r="P159" i="10" s="1"/>
  <c r="B159" i="10"/>
  <c r="Y157" i="10"/>
  <c r="Y156" i="10" s="1"/>
  <c r="I157" i="10"/>
  <c r="H157" i="10"/>
  <c r="G157" i="10"/>
  <c r="F157" i="10"/>
  <c r="F156" i="10" s="1"/>
  <c r="E157" i="10"/>
  <c r="E156" i="10" s="1"/>
  <c r="D157" i="10"/>
  <c r="B157" i="10"/>
  <c r="H156" i="10"/>
  <c r="Y152" i="10"/>
  <c r="R152" i="10"/>
  <c r="I152" i="10"/>
  <c r="H152" i="10"/>
  <c r="G152" i="10"/>
  <c r="F152" i="10"/>
  <c r="E152" i="10"/>
  <c r="D152" i="10"/>
  <c r="Q152" i="10" s="1"/>
  <c r="B152" i="10"/>
  <c r="Y151" i="10"/>
  <c r="Q151" i="10"/>
  <c r="O151" i="10"/>
  <c r="N151" i="10"/>
  <c r="M151" i="10"/>
  <c r="I151" i="10"/>
  <c r="R151" i="10" s="1"/>
  <c r="H151" i="10"/>
  <c r="G151" i="10"/>
  <c r="F151" i="10"/>
  <c r="E151" i="10"/>
  <c r="D151" i="10"/>
  <c r="P151" i="10" s="1"/>
  <c r="B151" i="10"/>
  <c r="Y150" i="10"/>
  <c r="Y149" i="10" s="1"/>
  <c r="P150" i="10"/>
  <c r="L150" i="10"/>
  <c r="I150" i="10"/>
  <c r="O150" i="10" s="1"/>
  <c r="H150" i="10"/>
  <c r="H149" i="10" s="1"/>
  <c r="G150" i="10"/>
  <c r="G149" i="10" s="1"/>
  <c r="F150" i="10"/>
  <c r="N150" i="10" s="1"/>
  <c r="E150" i="10"/>
  <c r="D150" i="10"/>
  <c r="B150" i="10"/>
  <c r="Y146" i="10"/>
  <c r="M146" i="10"/>
  <c r="J146" i="10"/>
  <c r="I146" i="10"/>
  <c r="O146" i="10" s="1"/>
  <c r="H146" i="10"/>
  <c r="N146" i="10" s="1"/>
  <c r="G146" i="10"/>
  <c r="F146" i="10"/>
  <c r="L146" i="10" s="1"/>
  <c r="E146" i="10"/>
  <c r="D146" i="10"/>
  <c r="B146" i="10"/>
  <c r="Y145" i="10"/>
  <c r="L145" i="10"/>
  <c r="I145" i="10"/>
  <c r="O145" i="10" s="1"/>
  <c r="H145" i="10"/>
  <c r="N145" i="10" s="1"/>
  <c r="G145" i="10"/>
  <c r="M145" i="10" s="1"/>
  <c r="F145" i="10"/>
  <c r="E145" i="10"/>
  <c r="D145" i="10"/>
  <c r="B145" i="10"/>
  <c r="R144" i="10"/>
  <c r="Q144" i="10"/>
  <c r="J144" i="10"/>
  <c r="I144" i="10"/>
  <c r="H144" i="10"/>
  <c r="H143" i="10" s="1"/>
  <c r="G144" i="10"/>
  <c r="G143" i="10" s="1"/>
  <c r="M143" i="10" s="1"/>
  <c r="F144" i="10"/>
  <c r="F143" i="10" s="1"/>
  <c r="L143" i="10" s="1"/>
  <c r="E144" i="10"/>
  <c r="D144" i="10"/>
  <c r="P144" i="10" s="1"/>
  <c r="B144" i="10"/>
  <c r="Y143" i="10"/>
  <c r="I143" i="10"/>
  <c r="O143" i="10" s="1"/>
  <c r="E143" i="10"/>
  <c r="D143" i="10"/>
  <c r="R143" i="10" s="1"/>
  <c r="Y140" i="10"/>
  <c r="O140" i="10"/>
  <c r="N140" i="10"/>
  <c r="I140" i="10"/>
  <c r="H140" i="10"/>
  <c r="G140" i="10"/>
  <c r="M140" i="10" s="1"/>
  <c r="F140" i="10"/>
  <c r="E140" i="10"/>
  <c r="L140" i="10" s="1"/>
  <c r="D140" i="10"/>
  <c r="R140" i="10" s="1"/>
  <c r="B140" i="10"/>
  <c r="Y139" i="10"/>
  <c r="R139" i="10"/>
  <c r="I139" i="10"/>
  <c r="H139" i="10"/>
  <c r="G139" i="10"/>
  <c r="F139" i="10"/>
  <c r="E139" i="10"/>
  <c r="D139" i="10"/>
  <c r="Q139" i="10" s="1"/>
  <c r="B139" i="10"/>
  <c r="L138" i="10"/>
  <c r="I138" i="10"/>
  <c r="O138" i="10" s="1"/>
  <c r="H138" i="10"/>
  <c r="H137" i="10" s="1"/>
  <c r="G138" i="10"/>
  <c r="G137" i="10" s="1"/>
  <c r="F138" i="10"/>
  <c r="N138" i="10" s="1"/>
  <c r="E138" i="10"/>
  <c r="D138" i="10"/>
  <c r="P138" i="10" s="1"/>
  <c r="B138" i="10"/>
  <c r="Y137" i="10"/>
  <c r="E137" i="10"/>
  <c r="Y134" i="10"/>
  <c r="M134" i="10"/>
  <c r="J134" i="10"/>
  <c r="I134" i="10"/>
  <c r="O134" i="10" s="1"/>
  <c r="H134" i="10"/>
  <c r="N134" i="10" s="1"/>
  <c r="G134" i="10"/>
  <c r="F134" i="10"/>
  <c r="L134" i="10" s="1"/>
  <c r="E134" i="10"/>
  <c r="D134" i="10"/>
  <c r="B134" i="10"/>
  <c r="Y133" i="10"/>
  <c r="L133" i="10"/>
  <c r="I133" i="10"/>
  <c r="O133" i="10" s="1"/>
  <c r="H133" i="10"/>
  <c r="N133" i="10" s="1"/>
  <c r="G133" i="10"/>
  <c r="M133" i="10" s="1"/>
  <c r="F133" i="10"/>
  <c r="E133" i="10"/>
  <c r="D133" i="10"/>
  <c r="B133" i="10"/>
  <c r="Y132" i="10"/>
  <c r="R132" i="10"/>
  <c r="K132" i="10"/>
  <c r="I132" i="10"/>
  <c r="O132" i="10" s="1"/>
  <c r="H132" i="10"/>
  <c r="N132" i="10" s="1"/>
  <c r="G132" i="10"/>
  <c r="M132" i="10" s="1"/>
  <c r="F132" i="10"/>
  <c r="L132" i="10" s="1"/>
  <c r="E132" i="10"/>
  <c r="D132" i="10"/>
  <c r="B132" i="10"/>
  <c r="Y131" i="10"/>
  <c r="R131" i="10"/>
  <c r="Q131" i="10"/>
  <c r="J131" i="10"/>
  <c r="I131" i="10"/>
  <c r="O131" i="10" s="1"/>
  <c r="H131" i="10"/>
  <c r="N131" i="10" s="1"/>
  <c r="G131" i="10"/>
  <c r="F131" i="10"/>
  <c r="M131" i="10" s="1"/>
  <c r="E131" i="10"/>
  <c r="D131" i="10"/>
  <c r="P131" i="10" s="1"/>
  <c r="B131" i="10"/>
  <c r="Y130" i="10"/>
  <c r="Q130" i="10"/>
  <c r="I130" i="10"/>
  <c r="O130" i="10" s="1"/>
  <c r="H130" i="10"/>
  <c r="G130" i="10"/>
  <c r="M130" i="10" s="1"/>
  <c r="F130" i="10"/>
  <c r="N130" i="10" s="1"/>
  <c r="E130" i="10"/>
  <c r="L130" i="10" s="1"/>
  <c r="D130" i="10"/>
  <c r="R130" i="10" s="1"/>
  <c r="B130" i="10"/>
  <c r="Y129" i="10"/>
  <c r="O129" i="10"/>
  <c r="M129" i="10"/>
  <c r="I129" i="10"/>
  <c r="H129" i="10"/>
  <c r="G129" i="10"/>
  <c r="F129" i="10"/>
  <c r="L129" i="10" s="1"/>
  <c r="E129" i="10"/>
  <c r="D129" i="10"/>
  <c r="D127" i="10" s="1"/>
  <c r="B129" i="10"/>
  <c r="R128" i="10"/>
  <c r="I128" i="10"/>
  <c r="H128" i="10"/>
  <c r="G128" i="10"/>
  <c r="F128" i="10"/>
  <c r="E128" i="10"/>
  <c r="D128" i="10"/>
  <c r="Q128" i="10" s="1"/>
  <c r="B128" i="10"/>
  <c r="Y127" i="10"/>
  <c r="E127" i="10"/>
  <c r="Y123" i="10"/>
  <c r="R123" i="10"/>
  <c r="Q123" i="10"/>
  <c r="O123" i="10"/>
  <c r="K123" i="10"/>
  <c r="J123" i="10"/>
  <c r="I123" i="10"/>
  <c r="H123" i="10"/>
  <c r="N123" i="10" s="1"/>
  <c r="G123" i="10"/>
  <c r="F123" i="10"/>
  <c r="M123" i="10" s="1"/>
  <c r="E123" i="10"/>
  <c r="D123" i="10"/>
  <c r="P123" i="10" s="1"/>
  <c r="B123" i="10"/>
  <c r="Y122" i="10"/>
  <c r="N122" i="10"/>
  <c r="J122" i="10"/>
  <c r="I122" i="10"/>
  <c r="O122" i="10" s="1"/>
  <c r="H122" i="10"/>
  <c r="G122" i="10"/>
  <c r="M122" i="10" s="1"/>
  <c r="F122" i="10"/>
  <c r="E122" i="10"/>
  <c r="L122" i="10" s="1"/>
  <c r="D122" i="10"/>
  <c r="B122" i="10"/>
  <c r="Y121" i="10"/>
  <c r="M121" i="10"/>
  <c r="I121" i="10"/>
  <c r="O121" i="10" s="1"/>
  <c r="H121" i="10"/>
  <c r="N121" i="10" s="1"/>
  <c r="G121" i="10"/>
  <c r="F121" i="10"/>
  <c r="L121" i="10" s="1"/>
  <c r="E121" i="10"/>
  <c r="D121" i="10"/>
  <c r="B121" i="10"/>
  <c r="Y120" i="10"/>
  <c r="O120" i="10"/>
  <c r="L120" i="10"/>
  <c r="I120" i="10"/>
  <c r="H120" i="10"/>
  <c r="Q120" i="10" s="1"/>
  <c r="G120" i="10"/>
  <c r="M120" i="10" s="1"/>
  <c r="F120" i="10"/>
  <c r="E120" i="10"/>
  <c r="D120" i="10"/>
  <c r="B120" i="10"/>
  <c r="R119" i="10"/>
  <c r="Q119" i="10"/>
  <c r="J119" i="10"/>
  <c r="I119" i="10"/>
  <c r="H119" i="10"/>
  <c r="H118" i="10" s="1"/>
  <c r="G119" i="10"/>
  <c r="G118" i="10" s="1"/>
  <c r="M118" i="10" s="1"/>
  <c r="F119" i="10"/>
  <c r="F118" i="10" s="1"/>
  <c r="L118" i="10" s="1"/>
  <c r="E119" i="10"/>
  <c r="D119" i="10"/>
  <c r="P119" i="10" s="1"/>
  <c r="B119" i="10"/>
  <c r="Y118" i="10"/>
  <c r="I118" i="10"/>
  <c r="O118" i="10" s="1"/>
  <c r="E118" i="10"/>
  <c r="D118" i="10"/>
  <c r="R118" i="10" s="1"/>
  <c r="Y115" i="10"/>
  <c r="O115" i="10"/>
  <c r="N115" i="10"/>
  <c r="L115" i="10"/>
  <c r="J115" i="10"/>
  <c r="I115" i="10"/>
  <c r="H115" i="10"/>
  <c r="G115" i="10"/>
  <c r="F115" i="10"/>
  <c r="E115" i="10"/>
  <c r="D115" i="10"/>
  <c r="R115" i="10" s="1"/>
  <c r="B115" i="10"/>
  <c r="Y114" i="10"/>
  <c r="R114" i="10"/>
  <c r="I114" i="10"/>
  <c r="H114" i="10"/>
  <c r="G114" i="10"/>
  <c r="F114" i="10"/>
  <c r="E114" i="10"/>
  <c r="D114" i="10"/>
  <c r="Q114" i="10" s="1"/>
  <c r="B114" i="10"/>
  <c r="Y113" i="10"/>
  <c r="Q113" i="10"/>
  <c r="M113" i="10"/>
  <c r="I113" i="10"/>
  <c r="H113" i="10"/>
  <c r="N113" i="10" s="1"/>
  <c r="G113" i="10"/>
  <c r="F113" i="10"/>
  <c r="O113" i="10" s="1"/>
  <c r="E113" i="10"/>
  <c r="D113" i="10"/>
  <c r="P113" i="10" s="1"/>
  <c r="B113" i="10"/>
  <c r="Y112" i="10"/>
  <c r="L112" i="10"/>
  <c r="I112" i="10"/>
  <c r="O112" i="10" s="1"/>
  <c r="H112" i="10"/>
  <c r="G112" i="10"/>
  <c r="M112" i="10" s="1"/>
  <c r="F112" i="10"/>
  <c r="N112" i="10" s="1"/>
  <c r="E112" i="10"/>
  <c r="D112" i="10"/>
  <c r="B112" i="10"/>
  <c r="Y111" i="10"/>
  <c r="R111" i="10"/>
  <c r="Q111" i="10"/>
  <c r="O111" i="10"/>
  <c r="K111" i="10"/>
  <c r="J111" i="10"/>
  <c r="I111" i="10"/>
  <c r="H111" i="10"/>
  <c r="N111" i="10" s="1"/>
  <c r="G111" i="10"/>
  <c r="F111" i="10"/>
  <c r="M111" i="10" s="1"/>
  <c r="E111" i="10"/>
  <c r="D111" i="10"/>
  <c r="P111" i="10" s="1"/>
  <c r="B111" i="10"/>
  <c r="M110" i="10"/>
  <c r="I110" i="10"/>
  <c r="I109" i="10" s="1"/>
  <c r="H110" i="10"/>
  <c r="N110" i="10" s="1"/>
  <c r="G110" i="10"/>
  <c r="F110" i="10"/>
  <c r="L110" i="10" s="1"/>
  <c r="E110" i="10"/>
  <c r="D110" i="10"/>
  <c r="B110" i="10"/>
  <c r="Y109" i="10"/>
  <c r="H109" i="10"/>
  <c r="Y106" i="10"/>
  <c r="R106" i="10"/>
  <c r="Q106" i="10"/>
  <c r="J106" i="10"/>
  <c r="I106" i="10"/>
  <c r="H106" i="10"/>
  <c r="N106" i="10" s="1"/>
  <c r="G106" i="10"/>
  <c r="F106" i="10"/>
  <c r="O106" i="10" s="1"/>
  <c r="E106" i="10"/>
  <c r="D106" i="10"/>
  <c r="P106" i="10" s="1"/>
  <c r="B106" i="10"/>
  <c r="Y105" i="10"/>
  <c r="Q105" i="10"/>
  <c r="N105" i="10"/>
  <c r="I105" i="10"/>
  <c r="O105" i="10" s="1"/>
  <c r="H105" i="10"/>
  <c r="G105" i="10"/>
  <c r="M105" i="10" s="1"/>
  <c r="F105" i="10"/>
  <c r="E105" i="10"/>
  <c r="L105" i="10" s="1"/>
  <c r="D105" i="10"/>
  <c r="R105" i="10" s="1"/>
  <c r="B105" i="10"/>
  <c r="Y104" i="10"/>
  <c r="O104" i="10"/>
  <c r="M104" i="10"/>
  <c r="I104" i="10"/>
  <c r="H104" i="10"/>
  <c r="N104" i="10" s="1"/>
  <c r="G104" i="10"/>
  <c r="F104" i="10"/>
  <c r="L104" i="10" s="1"/>
  <c r="E104" i="10"/>
  <c r="D104" i="10"/>
  <c r="R104" i="10" s="1"/>
  <c r="B104" i="10"/>
  <c r="Y103" i="10"/>
  <c r="O103" i="10"/>
  <c r="N103" i="10"/>
  <c r="L103" i="10"/>
  <c r="J103" i="10"/>
  <c r="I103" i="10"/>
  <c r="H103" i="10"/>
  <c r="G103" i="10"/>
  <c r="M103" i="10" s="1"/>
  <c r="F103" i="10"/>
  <c r="E103" i="10"/>
  <c r="D103" i="10"/>
  <c r="R103" i="10" s="1"/>
  <c r="B103" i="10"/>
  <c r="Y102" i="10"/>
  <c r="R102" i="10"/>
  <c r="I102" i="10"/>
  <c r="H102" i="10"/>
  <c r="G102" i="10"/>
  <c r="F102" i="10"/>
  <c r="E102" i="10"/>
  <c r="D102" i="10"/>
  <c r="Q102" i="10" s="1"/>
  <c r="B102" i="10"/>
  <c r="L101" i="10"/>
  <c r="I101" i="10"/>
  <c r="O101" i="10" s="1"/>
  <c r="H101" i="10"/>
  <c r="G101" i="10"/>
  <c r="M101" i="10" s="1"/>
  <c r="F101" i="10"/>
  <c r="N101" i="10" s="1"/>
  <c r="E101" i="10"/>
  <c r="D101" i="10"/>
  <c r="P101" i="10" s="1"/>
  <c r="B101" i="10"/>
  <c r="Y100" i="10"/>
  <c r="E100" i="10"/>
  <c r="Y97" i="10"/>
  <c r="M97" i="10"/>
  <c r="I97" i="10"/>
  <c r="O97" i="10" s="1"/>
  <c r="H97" i="10"/>
  <c r="N97" i="10" s="1"/>
  <c r="G97" i="10"/>
  <c r="F97" i="10"/>
  <c r="L97" i="10" s="1"/>
  <c r="E97" i="10"/>
  <c r="D97" i="10"/>
  <c r="B97" i="10"/>
  <c r="Y96" i="10"/>
  <c r="I96" i="10"/>
  <c r="O96" i="10" s="1"/>
  <c r="H96" i="10"/>
  <c r="Q96" i="10" s="1"/>
  <c r="G96" i="10"/>
  <c r="M96" i="10" s="1"/>
  <c r="F96" i="10"/>
  <c r="L96" i="10" s="1"/>
  <c r="E96" i="10"/>
  <c r="D96" i="10"/>
  <c r="K96" i="10" s="1"/>
  <c r="B96" i="10"/>
  <c r="Y95" i="10"/>
  <c r="I95" i="10"/>
  <c r="H95" i="10"/>
  <c r="G95" i="10"/>
  <c r="F95" i="10"/>
  <c r="N95" i="10" s="1"/>
  <c r="E95" i="10"/>
  <c r="D95" i="10"/>
  <c r="R95" i="10" s="1"/>
  <c r="B95" i="10"/>
  <c r="Y94" i="10"/>
  <c r="I94" i="10"/>
  <c r="H94" i="10"/>
  <c r="G94" i="10"/>
  <c r="F94" i="10"/>
  <c r="O94" i="10" s="1"/>
  <c r="E94" i="10"/>
  <c r="D94" i="10"/>
  <c r="P94" i="10" s="1"/>
  <c r="B94" i="10"/>
  <c r="Y93" i="10"/>
  <c r="I93" i="10"/>
  <c r="O93" i="10" s="1"/>
  <c r="H93" i="10"/>
  <c r="N93" i="10" s="1"/>
  <c r="G93" i="10"/>
  <c r="F93" i="10"/>
  <c r="E93" i="10"/>
  <c r="L93" i="10" s="1"/>
  <c r="D93" i="10"/>
  <c r="R93" i="10" s="1"/>
  <c r="B93" i="10"/>
  <c r="Y92" i="10"/>
  <c r="O92" i="10"/>
  <c r="M92" i="10"/>
  <c r="I92" i="10"/>
  <c r="H92" i="10"/>
  <c r="G92" i="10"/>
  <c r="F92" i="10"/>
  <c r="L92" i="10" s="1"/>
  <c r="E92" i="10"/>
  <c r="D92" i="10"/>
  <c r="B92" i="10"/>
  <c r="Y90" i="10"/>
  <c r="Y89" i="10" s="1"/>
  <c r="O90" i="10"/>
  <c r="N90" i="10"/>
  <c r="L90" i="10"/>
  <c r="J90" i="10"/>
  <c r="I90" i="10"/>
  <c r="H90" i="10"/>
  <c r="G90" i="10"/>
  <c r="F90" i="10"/>
  <c r="E90" i="10"/>
  <c r="D90" i="10"/>
  <c r="B90" i="10"/>
  <c r="Y91" i="10"/>
  <c r="R91" i="10"/>
  <c r="I91" i="10"/>
  <c r="H91" i="10"/>
  <c r="G91" i="10"/>
  <c r="F91" i="10"/>
  <c r="E91" i="10"/>
  <c r="E89" i="10" s="1"/>
  <c r="D91" i="10"/>
  <c r="B91" i="10"/>
  <c r="Y85" i="10"/>
  <c r="R85" i="10"/>
  <c r="Q85" i="10"/>
  <c r="O85" i="10"/>
  <c r="K85" i="10"/>
  <c r="J85" i="10"/>
  <c r="I85" i="10"/>
  <c r="H85" i="10"/>
  <c r="N85" i="10" s="1"/>
  <c r="G85" i="10"/>
  <c r="F85" i="10"/>
  <c r="M85" i="10" s="1"/>
  <c r="E85" i="10"/>
  <c r="D85" i="10"/>
  <c r="P85" i="10" s="1"/>
  <c r="B85" i="10"/>
  <c r="Y84" i="10"/>
  <c r="N84" i="10"/>
  <c r="J84" i="10"/>
  <c r="I84" i="10"/>
  <c r="O84" i="10" s="1"/>
  <c r="H84" i="10"/>
  <c r="G84" i="10"/>
  <c r="M84" i="10" s="1"/>
  <c r="F84" i="10"/>
  <c r="E84" i="10"/>
  <c r="L84" i="10" s="1"/>
  <c r="D84" i="10"/>
  <c r="B84" i="10"/>
  <c r="Y83" i="10"/>
  <c r="Y82" i="10" s="1"/>
  <c r="M83" i="10"/>
  <c r="I83" i="10"/>
  <c r="I82" i="10" s="1"/>
  <c r="H83" i="10"/>
  <c r="N83" i="10" s="1"/>
  <c r="G83" i="10"/>
  <c r="F83" i="10"/>
  <c r="L83" i="10" s="1"/>
  <c r="E83" i="10"/>
  <c r="D83" i="10"/>
  <c r="B83" i="10"/>
  <c r="H82" i="10"/>
  <c r="G82" i="10"/>
  <c r="Y79" i="10"/>
  <c r="R79" i="10"/>
  <c r="Q79" i="10"/>
  <c r="J79" i="10"/>
  <c r="I79" i="10"/>
  <c r="H79" i="10"/>
  <c r="N79" i="10" s="1"/>
  <c r="G79" i="10"/>
  <c r="F79" i="10"/>
  <c r="O79" i="10" s="1"/>
  <c r="E79" i="10"/>
  <c r="D79" i="10"/>
  <c r="P79" i="10" s="1"/>
  <c r="B79" i="10"/>
  <c r="Y78" i="10"/>
  <c r="Q78" i="10"/>
  <c r="N78" i="10"/>
  <c r="I78" i="10"/>
  <c r="O78" i="10" s="1"/>
  <c r="H78" i="10"/>
  <c r="G78" i="10"/>
  <c r="M78" i="10" s="1"/>
  <c r="F78" i="10"/>
  <c r="E78" i="10"/>
  <c r="E76" i="10" s="1"/>
  <c r="D78" i="10"/>
  <c r="D76" i="10" s="1"/>
  <c r="B78" i="10"/>
  <c r="O77" i="10"/>
  <c r="N77" i="10"/>
  <c r="L77" i="10"/>
  <c r="J77" i="10"/>
  <c r="I77" i="10"/>
  <c r="I76" i="10" s="1"/>
  <c r="O76" i="10" s="1"/>
  <c r="H77" i="10"/>
  <c r="G77" i="10"/>
  <c r="F77" i="10"/>
  <c r="E77" i="10"/>
  <c r="D77" i="10"/>
  <c r="R77" i="10" s="1"/>
  <c r="B77" i="10"/>
  <c r="Y76" i="10"/>
  <c r="H76" i="10"/>
  <c r="F76" i="10"/>
  <c r="Y72" i="10"/>
  <c r="P72" i="10"/>
  <c r="L72" i="10"/>
  <c r="I72" i="10"/>
  <c r="O72" i="10" s="1"/>
  <c r="H72" i="10"/>
  <c r="G72" i="10"/>
  <c r="M72" i="10" s="1"/>
  <c r="F72" i="10"/>
  <c r="N72" i="10" s="1"/>
  <c r="E72" i="10"/>
  <c r="D72" i="10"/>
  <c r="B72" i="10"/>
  <c r="Y71" i="10"/>
  <c r="R71" i="10"/>
  <c r="Q71" i="10"/>
  <c r="O71" i="10"/>
  <c r="K71" i="10"/>
  <c r="I71" i="10"/>
  <c r="H71" i="10"/>
  <c r="N71" i="10" s="1"/>
  <c r="G71" i="10"/>
  <c r="F71" i="10"/>
  <c r="M71" i="10" s="1"/>
  <c r="E71" i="10"/>
  <c r="J71" i="10" s="1"/>
  <c r="D71" i="10"/>
  <c r="P71" i="10" s="1"/>
  <c r="B71" i="10"/>
  <c r="Y70" i="10"/>
  <c r="N70" i="10"/>
  <c r="J70" i="10"/>
  <c r="I70" i="10"/>
  <c r="O70" i="10" s="1"/>
  <c r="H70" i="10"/>
  <c r="G70" i="10"/>
  <c r="M70" i="10" s="1"/>
  <c r="F70" i="10"/>
  <c r="E70" i="10"/>
  <c r="L70" i="10" s="1"/>
  <c r="D70" i="10"/>
  <c r="B70" i="10"/>
  <c r="Y69" i="10"/>
  <c r="M69" i="10"/>
  <c r="I69" i="10"/>
  <c r="O69" i="10" s="1"/>
  <c r="H69" i="10"/>
  <c r="N69" i="10" s="1"/>
  <c r="G69" i="10"/>
  <c r="F69" i="10"/>
  <c r="L69" i="10" s="1"/>
  <c r="E69" i="10"/>
  <c r="D69" i="10"/>
  <c r="B69" i="10"/>
  <c r="Y68" i="10"/>
  <c r="O68" i="10"/>
  <c r="L68" i="10"/>
  <c r="I68" i="10"/>
  <c r="H68" i="10"/>
  <c r="H65" i="10" s="1"/>
  <c r="G68" i="10"/>
  <c r="M68" i="10" s="1"/>
  <c r="F68" i="10"/>
  <c r="K68" i="10" s="1"/>
  <c r="E68" i="10"/>
  <c r="D68" i="10"/>
  <c r="B68" i="10"/>
  <c r="Y67" i="10"/>
  <c r="R67" i="10"/>
  <c r="K67" i="10"/>
  <c r="I67" i="10"/>
  <c r="O67" i="10" s="1"/>
  <c r="H67" i="10"/>
  <c r="G67" i="10"/>
  <c r="M67" i="10" s="1"/>
  <c r="F67" i="10"/>
  <c r="N67" i="10" s="1"/>
  <c r="E67" i="10"/>
  <c r="D67" i="10"/>
  <c r="B67" i="10"/>
  <c r="Y66" i="10"/>
  <c r="Y65" i="10" s="1"/>
  <c r="R66" i="10"/>
  <c r="Q66" i="10"/>
  <c r="J66" i="10"/>
  <c r="I66" i="10"/>
  <c r="H66" i="10"/>
  <c r="N66" i="10" s="1"/>
  <c r="G66" i="10"/>
  <c r="G65" i="10" s="1"/>
  <c r="F66" i="10"/>
  <c r="E66" i="10"/>
  <c r="D66" i="10"/>
  <c r="P66" i="10" s="1"/>
  <c r="B66" i="10"/>
  <c r="I65" i="10"/>
  <c r="E65" i="10"/>
  <c r="Y61" i="10"/>
  <c r="O61" i="10"/>
  <c r="N61" i="10"/>
  <c r="L61" i="10"/>
  <c r="J61" i="10"/>
  <c r="I61" i="10"/>
  <c r="H61" i="10"/>
  <c r="G61" i="10"/>
  <c r="M61" i="10" s="1"/>
  <c r="F61" i="10"/>
  <c r="E61" i="10"/>
  <c r="D61" i="10"/>
  <c r="R61" i="10" s="1"/>
  <c r="B61" i="10"/>
  <c r="Y60" i="10"/>
  <c r="R60" i="10"/>
  <c r="I60" i="10"/>
  <c r="H60" i="10"/>
  <c r="G60" i="10"/>
  <c r="F60" i="10"/>
  <c r="E60" i="10"/>
  <c r="D60" i="10"/>
  <c r="Q60" i="10" s="1"/>
  <c r="B60" i="10"/>
  <c r="Y59" i="10"/>
  <c r="Q59" i="10"/>
  <c r="O59" i="10"/>
  <c r="M59" i="10"/>
  <c r="L59" i="10"/>
  <c r="I59" i="10"/>
  <c r="H59" i="10"/>
  <c r="N59" i="10" s="1"/>
  <c r="G59" i="10"/>
  <c r="F59" i="10"/>
  <c r="E59" i="10"/>
  <c r="J59" i="10" s="1"/>
  <c r="D59" i="10"/>
  <c r="P59" i="10" s="1"/>
  <c r="B59" i="10"/>
  <c r="Y58" i="10"/>
  <c r="Y57" i="10" s="1"/>
  <c r="K58" i="10"/>
  <c r="I58" i="10"/>
  <c r="H58" i="10"/>
  <c r="G58" i="10"/>
  <c r="F58" i="10"/>
  <c r="N58" i="10" s="1"/>
  <c r="E58" i="10"/>
  <c r="D58" i="10"/>
  <c r="B58" i="10"/>
  <c r="E57" i="10"/>
  <c r="Y54" i="10"/>
  <c r="M54" i="10"/>
  <c r="I54" i="10"/>
  <c r="I51" i="10" s="1"/>
  <c r="H54" i="10"/>
  <c r="N54" i="10" s="1"/>
  <c r="G54" i="10"/>
  <c r="F54" i="10"/>
  <c r="L54" i="10" s="1"/>
  <c r="E54" i="10"/>
  <c r="D54" i="10"/>
  <c r="P54" i="10" s="1"/>
  <c r="B54" i="10"/>
  <c r="Y53" i="10"/>
  <c r="O53" i="10"/>
  <c r="L53" i="10"/>
  <c r="I53" i="10"/>
  <c r="H53" i="10"/>
  <c r="N53" i="10" s="1"/>
  <c r="G53" i="10"/>
  <c r="M53" i="10" s="1"/>
  <c r="F53" i="10"/>
  <c r="E53" i="10"/>
  <c r="D53" i="10"/>
  <c r="B53" i="10"/>
  <c r="R52" i="10"/>
  <c r="Q52" i="10"/>
  <c r="O52" i="10"/>
  <c r="J52" i="10"/>
  <c r="I52" i="10"/>
  <c r="H52" i="10"/>
  <c r="G52" i="10"/>
  <c r="G51" i="10" s="1"/>
  <c r="F52" i="10"/>
  <c r="E52" i="10"/>
  <c r="D52" i="10"/>
  <c r="P52" i="10" s="1"/>
  <c r="B52" i="10"/>
  <c r="Y51" i="10"/>
  <c r="E51" i="10"/>
  <c r="Y47" i="10"/>
  <c r="J47" i="10"/>
  <c r="I47" i="10"/>
  <c r="O47" i="10" s="1"/>
  <c r="H47" i="10"/>
  <c r="N47" i="10" s="1"/>
  <c r="G47" i="10"/>
  <c r="M47" i="10" s="1"/>
  <c r="F47" i="10"/>
  <c r="L47" i="10" s="1"/>
  <c r="E47" i="10"/>
  <c r="D47" i="10"/>
  <c r="R47" i="10" s="1"/>
  <c r="B47" i="10"/>
  <c r="Y46" i="10"/>
  <c r="I46" i="10"/>
  <c r="H46" i="10"/>
  <c r="G46" i="10"/>
  <c r="F46" i="10"/>
  <c r="L46" i="10" s="1"/>
  <c r="E46" i="10"/>
  <c r="D46" i="10"/>
  <c r="B46" i="10"/>
  <c r="Y44" i="10"/>
  <c r="I44" i="10"/>
  <c r="H44" i="10"/>
  <c r="N44" i="10" s="1"/>
  <c r="G44" i="10"/>
  <c r="M44" i="10" s="1"/>
  <c r="F44" i="10"/>
  <c r="O44" i="10" s="1"/>
  <c r="E44" i="10"/>
  <c r="D44" i="10"/>
  <c r="R44" i="10" s="1"/>
  <c r="B44" i="10"/>
  <c r="Y43" i="10"/>
  <c r="P43" i="10"/>
  <c r="I43" i="10"/>
  <c r="O43" i="10" s="1"/>
  <c r="H43" i="10"/>
  <c r="G43" i="10"/>
  <c r="F43" i="10"/>
  <c r="N43" i="10" s="1"/>
  <c r="E43" i="10"/>
  <c r="D43" i="10"/>
  <c r="R43" i="10" s="1"/>
  <c r="B43" i="10"/>
  <c r="Y41" i="10"/>
  <c r="Q41" i="10"/>
  <c r="P41" i="10"/>
  <c r="O41" i="10"/>
  <c r="N41" i="10"/>
  <c r="I41" i="10"/>
  <c r="H41" i="10"/>
  <c r="G41" i="10"/>
  <c r="F41" i="10"/>
  <c r="E41" i="10"/>
  <c r="E40" i="10" s="1"/>
  <c r="D41" i="10"/>
  <c r="K41" i="10" s="1"/>
  <c r="B41" i="10"/>
  <c r="Y45" i="10"/>
  <c r="Q45" i="10"/>
  <c r="I45" i="10"/>
  <c r="O45" i="10" s="1"/>
  <c r="H45" i="10"/>
  <c r="N45" i="10" s="1"/>
  <c r="G45" i="10"/>
  <c r="F45" i="10"/>
  <c r="E45" i="10"/>
  <c r="L45" i="10" s="1"/>
  <c r="D45" i="10"/>
  <c r="B45" i="10"/>
  <c r="Y42" i="10"/>
  <c r="N42" i="10"/>
  <c r="L42" i="10"/>
  <c r="I42" i="10"/>
  <c r="O42" i="10" s="1"/>
  <c r="H42" i="10"/>
  <c r="G42" i="10"/>
  <c r="F42" i="10"/>
  <c r="E42" i="10"/>
  <c r="D42" i="10"/>
  <c r="R42" i="10" s="1"/>
  <c r="B42" i="10"/>
  <c r="Y40" i="10"/>
  <c r="Y36" i="10"/>
  <c r="I36" i="10"/>
  <c r="O36" i="10" s="1"/>
  <c r="H36" i="10"/>
  <c r="Q36" i="10" s="1"/>
  <c r="G36" i="10"/>
  <c r="F36" i="10"/>
  <c r="M36" i="10" s="1"/>
  <c r="E36" i="10"/>
  <c r="D36" i="10"/>
  <c r="R36" i="10" s="1"/>
  <c r="B36" i="10"/>
  <c r="Y35" i="10"/>
  <c r="I35" i="10"/>
  <c r="H35" i="10"/>
  <c r="N35" i="10" s="1"/>
  <c r="G35" i="10"/>
  <c r="F35" i="10"/>
  <c r="E35" i="10"/>
  <c r="D35" i="10"/>
  <c r="Q35" i="10" s="1"/>
  <c r="B35" i="10"/>
  <c r="Y34" i="10"/>
  <c r="I34" i="10"/>
  <c r="H34" i="10"/>
  <c r="G34" i="10"/>
  <c r="M34" i="10" s="1"/>
  <c r="F34" i="10"/>
  <c r="E34" i="10"/>
  <c r="D34" i="10"/>
  <c r="R34" i="10" s="1"/>
  <c r="B34" i="10"/>
  <c r="Y33" i="10"/>
  <c r="I33" i="10"/>
  <c r="O33" i="10" s="1"/>
  <c r="H33" i="10"/>
  <c r="Q33" i="10" s="1"/>
  <c r="G33" i="10"/>
  <c r="F33" i="10"/>
  <c r="E33" i="10"/>
  <c r="L33" i="10" s="1"/>
  <c r="D33" i="10"/>
  <c r="B33" i="10"/>
  <c r="Y32" i="10"/>
  <c r="I32" i="10"/>
  <c r="R32" i="10" s="1"/>
  <c r="H32" i="10"/>
  <c r="G32" i="10"/>
  <c r="F32" i="10"/>
  <c r="E32" i="10"/>
  <c r="D32" i="10"/>
  <c r="B32" i="10"/>
  <c r="I30" i="10"/>
  <c r="H30" i="10"/>
  <c r="G30" i="10"/>
  <c r="F30" i="10"/>
  <c r="O30" i="10" s="1"/>
  <c r="E30" i="10"/>
  <c r="D30" i="10"/>
  <c r="Q30" i="10" s="1"/>
  <c r="B30" i="10"/>
  <c r="Y31" i="10"/>
  <c r="I31" i="10"/>
  <c r="H31" i="10"/>
  <c r="N31" i="10" s="1"/>
  <c r="G31" i="10"/>
  <c r="F31" i="10"/>
  <c r="E31" i="10"/>
  <c r="D31" i="10"/>
  <c r="P31" i="10" s="1"/>
  <c r="B31" i="10"/>
  <c r="Y29" i="10"/>
  <c r="Y25" i="10"/>
  <c r="I25" i="10"/>
  <c r="O25" i="10" s="1"/>
  <c r="H25" i="10"/>
  <c r="N25" i="10" s="1"/>
  <c r="G25" i="10"/>
  <c r="M25" i="10" s="1"/>
  <c r="F25" i="10"/>
  <c r="L25" i="10" s="1"/>
  <c r="E25" i="10"/>
  <c r="D25" i="10"/>
  <c r="B25" i="10"/>
  <c r="Y24" i="10"/>
  <c r="I24" i="10"/>
  <c r="O24" i="10" s="1"/>
  <c r="H24" i="10"/>
  <c r="Q24" i="10" s="1"/>
  <c r="G24" i="10"/>
  <c r="M24" i="10" s="1"/>
  <c r="F24" i="10"/>
  <c r="K24" i="10" s="1"/>
  <c r="E24" i="10"/>
  <c r="J24" i="10" s="1"/>
  <c r="D24" i="10"/>
  <c r="R24" i="10" s="1"/>
  <c r="B24" i="10"/>
  <c r="Y23" i="10"/>
  <c r="I23" i="10"/>
  <c r="H23" i="10"/>
  <c r="N23" i="10" s="1"/>
  <c r="G23" i="10"/>
  <c r="F23" i="10"/>
  <c r="L23" i="10" s="1"/>
  <c r="E23" i="10"/>
  <c r="D23" i="10"/>
  <c r="B23" i="10"/>
  <c r="Y22" i="10"/>
  <c r="Y21" i="10" s="1"/>
  <c r="J22" i="10"/>
  <c r="I22" i="10"/>
  <c r="I21" i="10" s="1"/>
  <c r="H22" i="10"/>
  <c r="H21" i="10" s="1"/>
  <c r="G22" i="10"/>
  <c r="F22" i="10"/>
  <c r="F21" i="10" s="1"/>
  <c r="E22" i="10"/>
  <c r="D22" i="10"/>
  <c r="R22" i="10" s="1"/>
  <c r="B22" i="10"/>
  <c r="Y17" i="10"/>
  <c r="I17" i="10"/>
  <c r="O17" i="10" s="1"/>
  <c r="H17" i="10"/>
  <c r="G17" i="10"/>
  <c r="M17" i="10" s="1"/>
  <c r="F17" i="10"/>
  <c r="L17" i="10" s="1"/>
  <c r="E17" i="10"/>
  <c r="J17" i="10" s="1"/>
  <c r="D17" i="10"/>
  <c r="R17" i="10" s="1"/>
  <c r="B17" i="10"/>
  <c r="Y16" i="10"/>
  <c r="I16" i="10"/>
  <c r="H16" i="10"/>
  <c r="G16" i="10"/>
  <c r="F16" i="10"/>
  <c r="E16" i="10"/>
  <c r="D16" i="10"/>
  <c r="Q16" i="10" s="1"/>
  <c r="B16" i="10"/>
  <c r="Y15" i="10"/>
  <c r="I15" i="10"/>
  <c r="H15" i="10"/>
  <c r="G15" i="10"/>
  <c r="F15" i="10"/>
  <c r="O15" i="10" s="1"/>
  <c r="E15" i="10"/>
  <c r="D15" i="10"/>
  <c r="P15" i="10" s="1"/>
  <c r="B15" i="10"/>
  <c r="Y10" i="10"/>
  <c r="I10" i="10"/>
  <c r="O10" i="10" s="1"/>
  <c r="H10" i="10"/>
  <c r="G10" i="10"/>
  <c r="M10" i="10" s="1"/>
  <c r="F10" i="10"/>
  <c r="E10" i="10"/>
  <c r="D10" i="10"/>
  <c r="B10" i="10"/>
  <c r="Y13" i="10"/>
  <c r="O13" i="10"/>
  <c r="I13" i="10"/>
  <c r="H13" i="10"/>
  <c r="N13" i="10" s="1"/>
  <c r="G13" i="10"/>
  <c r="M13" i="10" s="1"/>
  <c r="F13" i="10"/>
  <c r="L13" i="10" s="1"/>
  <c r="E13" i="10"/>
  <c r="D13" i="10"/>
  <c r="Q13" i="10" s="1"/>
  <c r="B13" i="10"/>
  <c r="Y11" i="10"/>
  <c r="O11" i="10"/>
  <c r="I11" i="10"/>
  <c r="H11" i="10"/>
  <c r="N11" i="10" s="1"/>
  <c r="G11" i="10"/>
  <c r="M11" i="10" s="1"/>
  <c r="F11" i="10"/>
  <c r="E11" i="10"/>
  <c r="L11" i="10" s="1"/>
  <c r="D11" i="10"/>
  <c r="B11" i="10"/>
  <c r="Y12" i="10"/>
  <c r="I12" i="10"/>
  <c r="H12" i="10"/>
  <c r="G12" i="10"/>
  <c r="M12" i="10" s="1"/>
  <c r="F12" i="10"/>
  <c r="L12" i="10" s="1"/>
  <c r="E12" i="10"/>
  <c r="D12" i="10"/>
  <c r="R12" i="10" s="1"/>
  <c r="B12" i="10"/>
  <c r="Y9" i="10"/>
  <c r="I9" i="10"/>
  <c r="O9" i="10" s="1"/>
  <c r="H9" i="10"/>
  <c r="H8" i="10" s="1"/>
  <c r="G9" i="10"/>
  <c r="M9" i="10" s="1"/>
  <c r="F9" i="10"/>
  <c r="L9" i="10" s="1"/>
  <c r="E9" i="10"/>
  <c r="J9" i="10" s="1"/>
  <c r="D9" i="10"/>
  <c r="R9" i="10" s="1"/>
  <c r="B9" i="10"/>
  <c r="Y14" i="10"/>
  <c r="Y8" i="10" s="1"/>
  <c r="I14" i="10"/>
  <c r="I8" i="10" s="1"/>
  <c r="H14" i="10"/>
  <c r="N14" i="10" s="1"/>
  <c r="G14" i="10"/>
  <c r="F14" i="10"/>
  <c r="L14" i="10" s="1"/>
  <c r="E14" i="10"/>
  <c r="D14" i="10"/>
  <c r="B14" i="10"/>
  <c r="Z4" i="10"/>
  <c r="AB4" i="13" s="1"/>
  <c r="C1" i="10"/>
  <c r="Y144" i="9"/>
  <c r="I144" i="9"/>
  <c r="O144" i="9" s="1"/>
  <c r="H144" i="9"/>
  <c r="N144" i="9" s="1"/>
  <c r="G144" i="9"/>
  <c r="M144" i="9" s="1"/>
  <c r="F144" i="9"/>
  <c r="E144" i="9"/>
  <c r="L144" i="9" s="1"/>
  <c r="D144" i="9"/>
  <c r="Q144" i="9" s="1"/>
  <c r="B144" i="9"/>
  <c r="Y143" i="9"/>
  <c r="I143" i="9"/>
  <c r="H143" i="9"/>
  <c r="G143" i="9"/>
  <c r="F143" i="9"/>
  <c r="E143" i="9"/>
  <c r="D143" i="9"/>
  <c r="R143" i="9" s="1"/>
  <c r="B143" i="9"/>
  <c r="Y142" i="9"/>
  <c r="Y141" i="9" s="1"/>
  <c r="I142" i="9"/>
  <c r="O142" i="9" s="1"/>
  <c r="H142" i="9"/>
  <c r="G142" i="9"/>
  <c r="F142" i="9"/>
  <c r="L142" i="9" s="1"/>
  <c r="E142" i="9"/>
  <c r="D142" i="9"/>
  <c r="B142" i="9"/>
  <c r="Y138" i="9"/>
  <c r="I138" i="9"/>
  <c r="O138" i="9" s="1"/>
  <c r="H138" i="9"/>
  <c r="G138" i="9"/>
  <c r="M138" i="9" s="1"/>
  <c r="F138" i="9"/>
  <c r="N138" i="9" s="1"/>
  <c r="E138" i="9"/>
  <c r="D138" i="9"/>
  <c r="B138" i="9"/>
  <c r="Y137" i="9"/>
  <c r="I137" i="9"/>
  <c r="H137" i="9"/>
  <c r="G137" i="9"/>
  <c r="F137" i="9"/>
  <c r="E137" i="9"/>
  <c r="D137" i="9"/>
  <c r="B137" i="9"/>
  <c r="I136" i="9"/>
  <c r="H136" i="9"/>
  <c r="G136" i="9"/>
  <c r="F136" i="9"/>
  <c r="E136" i="9"/>
  <c r="E135" i="9" s="1"/>
  <c r="D136" i="9"/>
  <c r="B136" i="9"/>
  <c r="Y135" i="9"/>
  <c r="Y131" i="9"/>
  <c r="I131" i="9"/>
  <c r="H131" i="9"/>
  <c r="N131" i="9" s="1"/>
  <c r="G131" i="9"/>
  <c r="M131" i="9" s="1"/>
  <c r="F131" i="9"/>
  <c r="F127" i="9" s="1"/>
  <c r="E131" i="9"/>
  <c r="D131" i="9"/>
  <c r="K131" i="9" s="1"/>
  <c r="B131" i="9"/>
  <c r="Y130" i="9"/>
  <c r="I130" i="9"/>
  <c r="O130" i="9" s="1"/>
  <c r="H130" i="9"/>
  <c r="N130" i="9" s="1"/>
  <c r="G130" i="9"/>
  <c r="F130" i="9"/>
  <c r="L130" i="9" s="1"/>
  <c r="E130" i="9"/>
  <c r="D130" i="9"/>
  <c r="R130" i="9" s="1"/>
  <c r="B130" i="9"/>
  <c r="Y129" i="9"/>
  <c r="I129" i="9"/>
  <c r="O129" i="9" s="1"/>
  <c r="H129" i="9"/>
  <c r="H127" i="9" s="1"/>
  <c r="G129" i="9"/>
  <c r="M129" i="9" s="1"/>
  <c r="F129" i="9"/>
  <c r="E129" i="9"/>
  <c r="D129" i="9"/>
  <c r="Q129" i="9" s="1"/>
  <c r="B129" i="9"/>
  <c r="I128" i="9"/>
  <c r="H128" i="9"/>
  <c r="G128" i="9"/>
  <c r="F128" i="9"/>
  <c r="L128" i="9" s="1"/>
  <c r="E128" i="9"/>
  <c r="E127" i="9" s="1"/>
  <c r="D128" i="9"/>
  <c r="R128" i="9" s="1"/>
  <c r="B128" i="9"/>
  <c r="Y127" i="9"/>
  <c r="Y123" i="9"/>
  <c r="I123" i="9"/>
  <c r="H123" i="9"/>
  <c r="G123" i="9"/>
  <c r="F123" i="9"/>
  <c r="N123" i="9" s="1"/>
  <c r="E123" i="9"/>
  <c r="D123" i="9"/>
  <c r="P123" i="9" s="1"/>
  <c r="B123" i="9"/>
  <c r="Y124" i="9"/>
  <c r="I124" i="9"/>
  <c r="O124" i="9" s="1"/>
  <c r="H124" i="9"/>
  <c r="N124" i="9" s="1"/>
  <c r="G124" i="9"/>
  <c r="M124" i="9" s="1"/>
  <c r="F124" i="9"/>
  <c r="E124" i="9"/>
  <c r="D124" i="9"/>
  <c r="B124" i="9"/>
  <c r="Y122" i="9"/>
  <c r="I122" i="9"/>
  <c r="H122" i="9"/>
  <c r="G122" i="9"/>
  <c r="F122" i="9"/>
  <c r="O122" i="9" s="1"/>
  <c r="E122" i="9"/>
  <c r="D122" i="9"/>
  <c r="B122" i="9"/>
  <c r="Y121" i="9"/>
  <c r="Y120" i="9" s="1"/>
  <c r="I121" i="9"/>
  <c r="H121" i="9"/>
  <c r="G121" i="9"/>
  <c r="F121" i="9"/>
  <c r="E121" i="9"/>
  <c r="D121" i="9"/>
  <c r="R121" i="9" s="1"/>
  <c r="B121" i="9"/>
  <c r="E120" i="9"/>
  <c r="Y116" i="9"/>
  <c r="I116" i="9"/>
  <c r="O116" i="9" s="1"/>
  <c r="H116" i="9"/>
  <c r="N116" i="9" s="1"/>
  <c r="G116" i="9"/>
  <c r="F116" i="9"/>
  <c r="E116" i="9"/>
  <c r="D116" i="9"/>
  <c r="Y115" i="9"/>
  <c r="I115" i="9"/>
  <c r="H115" i="9"/>
  <c r="G115" i="9"/>
  <c r="M115" i="9" s="1"/>
  <c r="F115" i="9"/>
  <c r="E115" i="9"/>
  <c r="D115" i="9"/>
  <c r="Q115" i="9" s="1"/>
  <c r="Y111" i="9"/>
  <c r="I111" i="9"/>
  <c r="O111" i="9" s="1"/>
  <c r="H111" i="9"/>
  <c r="G111" i="9"/>
  <c r="M111" i="9" s="1"/>
  <c r="F111" i="9"/>
  <c r="E111" i="9"/>
  <c r="D111" i="9"/>
  <c r="Q111" i="9" s="1"/>
  <c r="Y110" i="9"/>
  <c r="I110" i="9"/>
  <c r="O110" i="9" s="1"/>
  <c r="H110" i="9"/>
  <c r="G110" i="9"/>
  <c r="M110" i="9" s="1"/>
  <c r="F110" i="9"/>
  <c r="E110" i="9"/>
  <c r="D110" i="9"/>
  <c r="Y113" i="9"/>
  <c r="I113" i="9"/>
  <c r="H113" i="9"/>
  <c r="G113" i="9"/>
  <c r="F113" i="9"/>
  <c r="L113" i="9" s="1"/>
  <c r="E113" i="9"/>
  <c r="D113" i="9"/>
  <c r="Y112" i="9"/>
  <c r="I112" i="9"/>
  <c r="R112" i="9" s="1"/>
  <c r="H112" i="9"/>
  <c r="N112" i="9" s="1"/>
  <c r="G112" i="9"/>
  <c r="M112" i="9" s="1"/>
  <c r="F112" i="9"/>
  <c r="L112" i="9" s="1"/>
  <c r="E112" i="9"/>
  <c r="D112" i="9"/>
  <c r="Y108" i="9"/>
  <c r="I108" i="9"/>
  <c r="H108" i="9"/>
  <c r="G108" i="9"/>
  <c r="F108" i="9"/>
  <c r="M108" i="9" s="1"/>
  <c r="E108" i="9"/>
  <c r="D108" i="9"/>
  <c r="R108" i="9" s="1"/>
  <c r="Y109" i="9"/>
  <c r="I109" i="9"/>
  <c r="H109" i="9"/>
  <c r="G109" i="9"/>
  <c r="F109" i="9"/>
  <c r="E109" i="9"/>
  <c r="D109" i="9"/>
  <c r="J109" i="9" s="1"/>
  <c r="Y114" i="9"/>
  <c r="Y107" i="9" s="1"/>
  <c r="I114" i="9"/>
  <c r="H114" i="9"/>
  <c r="N114" i="9" s="1"/>
  <c r="G114" i="9"/>
  <c r="M114" i="9" s="1"/>
  <c r="F114" i="9"/>
  <c r="E114" i="9"/>
  <c r="D114" i="9"/>
  <c r="Y103" i="9"/>
  <c r="I103" i="9"/>
  <c r="O103" i="9" s="1"/>
  <c r="H103" i="9"/>
  <c r="N103" i="9" s="1"/>
  <c r="G103" i="9"/>
  <c r="F103" i="9"/>
  <c r="L103" i="9" s="1"/>
  <c r="E103" i="9"/>
  <c r="E100" i="9" s="1"/>
  <c r="D103" i="9"/>
  <c r="B103" i="9"/>
  <c r="Y102" i="9"/>
  <c r="I102" i="9"/>
  <c r="H102" i="9"/>
  <c r="G102" i="9"/>
  <c r="M102" i="9" s="1"/>
  <c r="F102" i="9"/>
  <c r="E102" i="9"/>
  <c r="D102" i="9"/>
  <c r="R102" i="9" s="1"/>
  <c r="B102" i="9"/>
  <c r="N101" i="9"/>
  <c r="L101" i="9"/>
  <c r="I101" i="9"/>
  <c r="H101" i="9"/>
  <c r="G101" i="9"/>
  <c r="F101" i="9"/>
  <c r="M101" i="9" s="1"/>
  <c r="E101" i="9"/>
  <c r="D101" i="9"/>
  <c r="K101" i="9" s="1"/>
  <c r="B101" i="9"/>
  <c r="Y100" i="9"/>
  <c r="H100" i="9"/>
  <c r="Y97" i="9"/>
  <c r="M97" i="9"/>
  <c r="I97" i="9"/>
  <c r="H97" i="9"/>
  <c r="G97" i="9"/>
  <c r="F97" i="9"/>
  <c r="E97" i="9"/>
  <c r="D97" i="9"/>
  <c r="J97" i="9" s="1"/>
  <c r="B97" i="9"/>
  <c r="Y96" i="9"/>
  <c r="L96" i="9"/>
  <c r="I96" i="9"/>
  <c r="R96" i="9" s="1"/>
  <c r="H96" i="9"/>
  <c r="Q96" i="9" s="1"/>
  <c r="G96" i="9"/>
  <c r="M96" i="9" s="1"/>
  <c r="F96" i="9"/>
  <c r="E96" i="9"/>
  <c r="D96" i="9"/>
  <c r="B96" i="9"/>
  <c r="I95" i="9"/>
  <c r="I94" i="9" s="1"/>
  <c r="O94" i="9" s="1"/>
  <c r="H95" i="9"/>
  <c r="G95" i="9"/>
  <c r="M95" i="9" s="1"/>
  <c r="F95" i="9"/>
  <c r="F94" i="9" s="1"/>
  <c r="E95" i="9"/>
  <c r="D95" i="9"/>
  <c r="P95" i="9" s="1"/>
  <c r="B95" i="9"/>
  <c r="Y94" i="9"/>
  <c r="Y91" i="9"/>
  <c r="O91" i="9"/>
  <c r="I91" i="9"/>
  <c r="H91" i="9"/>
  <c r="N91" i="9" s="1"/>
  <c r="G91" i="9"/>
  <c r="M91" i="9" s="1"/>
  <c r="F91" i="9"/>
  <c r="L91" i="9" s="1"/>
  <c r="E91" i="9"/>
  <c r="D91" i="9"/>
  <c r="B91" i="9"/>
  <c r="Y90" i="9"/>
  <c r="M90" i="9"/>
  <c r="I90" i="9"/>
  <c r="H90" i="9"/>
  <c r="G90" i="9"/>
  <c r="F90" i="9"/>
  <c r="E90" i="9"/>
  <c r="D90" i="9"/>
  <c r="R90" i="9" s="1"/>
  <c r="B90" i="9"/>
  <c r="I89" i="9"/>
  <c r="O89" i="9" s="1"/>
  <c r="H89" i="9"/>
  <c r="N89" i="9" s="1"/>
  <c r="G89" i="9"/>
  <c r="M89" i="9" s="1"/>
  <c r="F89" i="9"/>
  <c r="L89" i="9" s="1"/>
  <c r="E89" i="9"/>
  <c r="E88" i="9" s="1"/>
  <c r="D89" i="9"/>
  <c r="K89" i="9" s="1"/>
  <c r="B89" i="9"/>
  <c r="Y85" i="9"/>
  <c r="I85" i="9"/>
  <c r="R85" i="9" s="1"/>
  <c r="H85" i="9"/>
  <c r="G85" i="9"/>
  <c r="M85" i="9" s="1"/>
  <c r="F85" i="9"/>
  <c r="L85" i="9" s="1"/>
  <c r="E85" i="9"/>
  <c r="D85" i="9"/>
  <c r="P85" i="9" s="1"/>
  <c r="B85" i="9"/>
  <c r="Y84" i="9"/>
  <c r="I84" i="9"/>
  <c r="H84" i="9"/>
  <c r="G84" i="9"/>
  <c r="F84" i="9"/>
  <c r="E84" i="9"/>
  <c r="D84" i="9"/>
  <c r="Q84" i="9" s="1"/>
  <c r="B84" i="9"/>
  <c r="P83" i="9"/>
  <c r="I83" i="9"/>
  <c r="O83" i="9" s="1"/>
  <c r="H83" i="9"/>
  <c r="H82" i="9" s="1"/>
  <c r="G83" i="9"/>
  <c r="M83" i="9" s="1"/>
  <c r="F83" i="9"/>
  <c r="E83" i="9"/>
  <c r="D83" i="9"/>
  <c r="B83" i="9"/>
  <c r="Y82" i="9"/>
  <c r="Y79" i="9"/>
  <c r="M79" i="9"/>
  <c r="I79" i="9"/>
  <c r="R79" i="9" s="1"/>
  <c r="H79" i="9"/>
  <c r="G79" i="9"/>
  <c r="F79" i="9"/>
  <c r="E79" i="9"/>
  <c r="D79" i="9"/>
  <c r="B79" i="9"/>
  <c r="Y78" i="9"/>
  <c r="R78" i="9"/>
  <c r="Q78" i="9"/>
  <c r="O78" i="9"/>
  <c r="N78" i="9"/>
  <c r="M78" i="9"/>
  <c r="I78" i="9"/>
  <c r="H78" i="9"/>
  <c r="G78" i="9"/>
  <c r="F78" i="9"/>
  <c r="E78" i="9"/>
  <c r="J78" i="9" s="1"/>
  <c r="D78" i="9"/>
  <c r="P78" i="9" s="1"/>
  <c r="B78" i="9"/>
  <c r="R77" i="9"/>
  <c r="O77" i="9"/>
  <c r="K77" i="9"/>
  <c r="I77" i="9"/>
  <c r="H77" i="9"/>
  <c r="G77" i="9"/>
  <c r="F77" i="9"/>
  <c r="F76" i="9" s="1"/>
  <c r="E77" i="9"/>
  <c r="L77" i="9" s="1"/>
  <c r="D77" i="9"/>
  <c r="Q77" i="9" s="1"/>
  <c r="B77" i="9"/>
  <c r="Y76" i="9"/>
  <c r="G76" i="9"/>
  <c r="M76" i="9" s="1"/>
  <c r="Y72" i="9"/>
  <c r="I72" i="9"/>
  <c r="R72" i="9" s="1"/>
  <c r="H72" i="9"/>
  <c r="Q72" i="9" s="1"/>
  <c r="G72" i="9"/>
  <c r="F72" i="9"/>
  <c r="L72" i="9" s="1"/>
  <c r="E72" i="9"/>
  <c r="J72" i="9" s="1"/>
  <c r="D72" i="9"/>
  <c r="P72" i="9" s="1"/>
  <c r="B72" i="9"/>
  <c r="Y71" i="9"/>
  <c r="I71" i="9"/>
  <c r="R71" i="9" s="1"/>
  <c r="H71" i="9"/>
  <c r="G71" i="9"/>
  <c r="F71" i="9"/>
  <c r="E71" i="9"/>
  <c r="D71" i="9"/>
  <c r="B71" i="9"/>
  <c r="P70" i="9"/>
  <c r="I70" i="9"/>
  <c r="H70" i="9"/>
  <c r="G70" i="9"/>
  <c r="F70" i="9"/>
  <c r="E70" i="9"/>
  <c r="E69" i="9" s="1"/>
  <c r="D70" i="9"/>
  <c r="B70" i="9"/>
  <c r="Y69" i="9"/>
  <c r="Y50" i="9"/>
  <c r="W50" i="9"/>
  <c r="U50" i="9"/>
  <c r="T50" i="9"/>
  <c r="S50" i="9"/>
  <c r="I50" i="9"/>
  <c r="R50" i="9" s="1"/>
  <c r="H50" i="9"/>
  <c r="G50" i="9"/>
  <c r="M50" i="9" s="1"/>
  <c r="F50" i="9"/>
  <c r="L50" i="9" s="1"/>
  <c r="E50" i="9"/>
  <c r="D50" i="9"/>
  <c r="Y47" i="9"/>
  <c r="I47" i="9"/>
  <c r="O47" i="9" s="1"/>
  <c r="H47" i="9"/>
  <c r="G47" i="9"/>
  <c r="M47" i="9" s="1"/>
  <c r="F47" i="9"/>
  <c r="E47" i="9"/>
  <c r="D47" i="9"/>
  <c r="K47" i="9" s="1"/>
  <c r="B47" i="9"/>
  <c r="Y46" i="9"/>
  <c r="R46" i="9"/>
  <c r="I46" i="9"/>
  <c r="O46" i="9" s="1"/>
  <c r="H46" i="9"/>
  <c r="G46" i="9"/>
  <c r="F46" i="9"/>
  <c r="L46" i="9" s="1"/>
  <c r="E46" i="9"/>
  <c r="D46" i="9"/>
  <c r="Q46" i="9" s="1"/>
  <c r="B46" i="9"/>
  <c r="M45" i="9"/>
  <c r="I45" i="9"/>
  <c r="I44" i="9" s="1"/>
  <c r="H45" i="9"/>
  <c r="G45" i="9"/>
  <c r="F45" i="9"/>
  <c r="E45" i="9"/>
  <c r="E44" i="9" s="1"/>
  <c r="D45" i="9"/>
  <c r="J45" i="9" s="1"/>
  <c r="B45" i="9"/>
  <c r="Y44" i="9"/>
  <c r="Y40" i="9"/>
  <c r="I40" i="9"/>
  <c r="H40" i="9"/>
  <c r="G40" i="9"/>
  <c r="F40" i="9"/>
  <c r="E40" i="9"/>
  <c r="D40" i="9"/>
  <c r="R40" i="9" s="1"/>
  <c r="B40" i="9"/>
  <c r="Y39" i="9"/>
  <c r="I39" i="9"/>
  <c r="H39" i="9"/>
  <c r="G39" i="9"/>
  <c r="F39" i="9"/>
  <c r="E39" i="9"/>
  <c r="D39" i="9"/>
  <c r="R39" i="9" s="1"/>
  <c r="B39" i="9"/>
  <c r="Y38" i="9"/>
  <c r="I38" i="9"/>
  <c r="H38" i="9"/>
  <c r="G38" i="9"/>
  <c r="F38" i="9"/>
  <c r="E38" i="9"/>
  <c r="D38" i="9"/>
  <c r="Q38" i="9" s="1"/>
  <c r="B38" i="9"/>
  <c r="Y37" i="9"/>
  <c r="I37" i="9"/>
  <c r="H37" i="9"/>
  <c r="G37" i="9"/>
  <c r="F37" i="9"/>
  <c r="O37" i="9" s="1"/>
  <c r="E37" i="9"/>
  <c r="D37" i="9"/>
  <c r="B37" i="9"/>
  <c r="Y36" i="9"/>
  <c r="I36" i="9"/>
  <c r="H36" i="9"/>
  <c r="G36" i="9"/>
  <c r="F36" i="9"/>
  <c r="E36" i="9"/>
  <c r="D36" i="9"/>
  <c r="R36" i="9" s="1"/>
  <c r="B36" i="9"/>
  <c r="Y35" i="9"/>
  <c r="N35" i="9"/>
  <c r="I35" i="9"/>
  <c r="H35" i="9"/>
  <c r="G35" i="9"/>
  <c r="M35" i="9" s="1"/>
  <c r="F35" i="9"/>
  <c r="E35" i="9"/>
  <c r="D35" i="9"/>
  <c r="Q35" i="9" s="1"/>
  <c r="B35" i="9"/>
  <c r="Y34" i="9"/>
  <c r="I34" i="9"/>
  <c r="H34" i="9"/>
  <c r="N34" i="9" s="1"/>
  <c r="G34" i="9"/>
  <c r="F34" i="9"/>
  <c r="M34" i="9" s="1"/>
  <c r="E34" i="9"/>
  <c r="D34" i="9"/>
  <c r="B34" i="9"/>
  <c r="Y33" i="9"/>
  <c r="I33" i="9"/>
  <c r="H33" i="9"/>
  <c r="G33" i="9"/>
  <c r="F33" i="9"/>
  <c r="M33" i="9" s="1"/>
  <c r="E33" i="9"/>
  <c r="J33" i="9" s="1"/>
  <c r="D33" i="9"/>
  <c r="B33" i="9"/>
  <c r="Y32" i="9"/>
  <c r="I32" i="9"/>
  <c r="H32" i="9"/>
  <c r="G32" i="9"/>
  <c r="F32" i="9"/>
  <c r="E32" i="9"/>
  <c r="L32" i="9" s="1"/>
  <c r="D32" i="9"/>
  <c r="B32" i="9"/>
  <c r="Y31" i="9"/>
  <c r="I31" i="9"/>
  <c r="H31" i="9"/>
  <c r="G31" i="9"/>
  <c r="M31" i="9" s="1"/>
  <c r="F31" i="9"/>
  <c r="E31" i="9"/>
  <c r="D31" i="9"/>
  <c r="B31" i="9"/>
  <c r="Y30" i="9"/>
  <c r="I30" i="9"/>
  <c r="H30" i="9"/>
  <c r="G30" i="9"/>
  <c r="F30" i="9"/>
  <c r="E30" i="9"/>
  <c r="D30" i="9"/>
  <c r="B30" i="9"/>
  <c r="Y29" i="9"/>
  <c r="I29" i="9"/>
  <c r="H29" i="9"/>
  <c r="G29" i="9"/>
  <c r="F29" i="9"/>
  <c r="E29" i="9"/>
  <c r="D29" i="9"/>
  <c r="B29" i="9"/>
  <c r="Y28" i="9"/>
  <c r="I28" i="9"/>
  <c r="R28" i="9" s="1"/>
  <c r="H28" i="9"/>
  <c r="G28" i="9"/>
  <c r="M28" i="9" s="1"/>
  <c r="F28" i="9"/>
  <c r="E28" i="9"/>
  <c r="J28" i="9" s="1"/>
  <c r="D28" i="9"/>
  <c r="B28" i="9"/>
  <c r="Y27" i="9"/>
  <c r="I27" i="9"/>
  <c r="H27" i="9"/>
  <c r="G27" i="9"/>
  <c r="F27" i="9"/>
  <c r="E27" i="9"/>
  <c r="D27" i="9"/>
  <c r="B27" i="9"/>
  <c r="Y26" i="9"/>
  <c r="I26" i="9"/>
  <c r="H26" i="9"/>
  <c r="G26" i="9"/>
  <c r="F26" i="9"/>
  <c r="E26" i="9"/>
  <c r="D26" i="9"/>
  <c r="Q26" i="9" s="1"/>
  <c r="B26" i="9"/>
  <c r="Y25" i="9"/>
  <c r="I25" i="9"/>
  <c r="H25" i="9"/>
  <c r="G25" i="9"/>
  <c r="F25" i="9"/>
  <c r="E25" i="9"/>
  <c r="D25" i="9"/>
  <c r="B25" i="9"/>
  <c r="Y24" i="9"/>
  <c r="I24" i="9"/>
  <c r="H24" i="9"/>
  <c r="G24" i="9"/>
  <c r="F24" i="9"/>
  <c r="O24" i="9" s="1"/>
  <c r="E24" i="9"/>
  <c r="D24" i="9"/>
  <c r="B24" i="9"/>
  <c r="Y23" i="9"/>
  <c r="I23" i="9"/>
  <c r="H23" i="9"/>
  <c r="G23" i="9"/>
  <c r="F23" i="9"/>
  <c r="O23" i="9" s="1"/>
  <c r="E23" i="9"/>
  <c r="D23" i="9"/>
  <c r="Q23" i="9" s="1"/>
  <c r="B23" i="9"/>
  <c r="Y22" i="9"/>
  <c r="I22" i="9"/>
  <c r="H22" i="9"/>
  <c r="G22" i="9"/>
  <c r="F22" i="9"/>
  <c r="L22" i="9" s="1"/>
  <c r="E22" i="9"/>
  <c r="D22" i="9"/>
  <c r="P22" i="9" s="1"/>
  <c r="B22" i="9"/>
  <c r="Y21" i="9"/>
  <c r="I21" i="9"/>
  <c r="H21" i="9"/>
  <c r="G21" i="9"/>
  <c r="F21" i="9"/>
  <c r="O21" i="9" s="1"/>
  <c r="E21" i="9"/>
  <c r="D21" i="9"/>
  <c r="Q21" i="9" s="1"/>
  <c r="B21" i="9"/>
  <c r="Y19" i="9"/>
  <c r="I19" i="9"/>
  <c r="H19" i="9"/>
  <c r="G19" i="9"/>
  <c r="F19" i="9"/>
  <c r="E19" i="9"/>
  <c r="L19" i="9" s="1"/>
  <c r="D19" i="9"/>
  <c r="R19" i="9" s="1"/>
  <c r="B19" i="9"/>
  <c r="Y18" i="9"/>
  <c r="I18" i="9"/>
  <c r="H18" i="9"/>
  <c r="G18" i="9"/>
  <c r="F18" i="9"/>
  <c r="L18" i="9" s="1"/>
  <c r="E18" i="9"/>
  <c r="D18" i="9"/>
  <c r="R18" i="9" s="1"/>
  <c r="B18" i="9"/>
  <c r="Y20" i="9"/>
  <c r="I20" i="9"/>
  <c r="H20" i="9"/>
  <c r="G20" i="9"/>
  <c r="F20" i="9"/>
  <c r="E20" i="9"/>
  <c r="D20" i="9"/>
  <c r="B20" i="9"/>
  <c r="Y17" i="9"/>
  <c r="Y16" i="9" s="1"/>
  <c r="I17" i="9"/>
  <c r="H17" i="9"/>
  <c r="G17" i="9"/>
  <c r="F17" i="9"/>
  <c r="E17" i="9"/>
  <c r="D17" i="9"/>
  <c r="B17" i="9"/>
  <c r="Y10" i="9"/>
  <c r="M10" i="9"/>
  <c r="I10" i="9"/>
  <c r="H10" i="9"/>
  <c r="G10" i="9"/>
  <c r="F10" i="9"/>
  <c r="E10" i="9"/>
  <c r="E8" i="9" s="1"/>
  <c r="D10" i="9"/>
  <c r="Q10" i="9" s="1"/>
  <c r="B10" i="9"/>
  <c r="N9" i="9"/>
  <c r="I9" i="9"/>
  <c r="O9" i="9" s="1"/>
  <c r="H9" i="9"/>
  <c r="G9" i="9"/>
  <c r="G8" i="9" s="1"/>
  <c r="F9" i="9"/>
  <c r="E9" i="9"/>
  <c r="D9" i="9"/>
  <c r="B9" i="9"/>
  <c r="Y8" i="9"/>
  <c r="F8" i="9"/>
  <c r="C1" i="9"/>
  <c r="Z4" i="9" s="1"/>
  <c r="Z16" i="5" s="1"/>
  <c r="Y130" i="8"/>
  <c r="I130" i="8"/>
  <c r="O130" i="8" s="1"/>
  <c r="H130" i="8"/>
  <c r="G130" i="8"/>
  <c r="M130" i="8" s="1"/>
  <c r="F130" i="8"/>
  <c r="N130" i="8" s="1"/>
  <c r="E130" i="8"/>
  <c r="J130" i="8" s="1"/>
  <c r="D130" i="8"/>
  <c r="P130" i="8" s="1"/>
  <c r="B130" i="8"/>
  <c r="Y131" i="8"/>
  <c r="I131" i="8"/>
  <c r="O131" i="8" s="1"/>
  <c r="H131" i="8"/>
  <c r="G131" i="8"/>
  <c r="M131" i="8" s="1"/>
  <c r="F131" i="8"/>
  <c r="L131" i="8" s="1"/>
  <c r="E131" i="8"/>
  <c r="D131" i="8"/>
  <c r="P131" i="8" s="1"/>
  <c r="B131" i="8"/>
  <c r="Y128" i="8"/>
  <c r="I128" i="8"/>
  <c r="O128" i="8" s="1"/>
  <c r="H128" i="8"/>
  <c r="N128" i="8" s="1"/>
  <c r="G128" i="8"/>
  <c r="F128" i="8"/>
  <c r="M128" i="8" s="1"/>
  <c r="E128" i="8"/>
  <c r="D128" i="8"/>
  <c r="P128" i="8" s="1"/>
  <c r="B128" i="8"/>
  <c r="Y127" i="8"/>
  <c r="I127" i="8"/>
  <c r="H127" i="8"/>
  <c r="N127" i="8" s="1"/>
  <c r="G127" i="8"/>
  <c r="M127" i="8" s="1"/>
  <c r="F127" i="8"/>
  <c r="E127" i="8"/>
  <c r="L127" i="8" s="1"/>
  <c r="D127" i="8"/>
  <c r="P127" i="8" s="1"/>
  <c r="B127" i="8"/>
  <c r="Y129" i="8"/>
  <c r="I129" i="8"/>
  <c r="O129" i="8" s="1"/>
  <c r="H129" i="8"/>
  <c r="G129" i="8"/>
  <c r="M129" i="8" s="1"/>
  <c r="F129" i="8"/>
  <c r="L129" i="8" s="1"/>
  <c r="E129" i="8"/>
  <c r="D129" i="8"/>
  <c r="R129" i="8" s="1"/>
  <c r="B129" i="8"/>
  <c r="Y126" i="8"/>
  <c r="I126" i="8"/>
  <c r="H126" i="8"/>
  <c r="N126" i="8" s="1"/>
  <c r="G126" i="8"/>
  <c r="F126" i="8"/>
  <c r="O126" i="8" s="1"/>
  <c r="E126" i="8"/>
  <c r="D126" i="8"/>
  <c r="R126" i="8" s="1"/>
  <c r="B126" i="8"/>
  <c r="Y125" i="8"/>
  <c r="Y4" i="8" s="1"/>
  <c r="Y15" i="5" s="1"/>
  <c r="Y122" i="8"/>
  <c r="P122" i="8"/>
  <c r="M122" i="8"/>
  <c r="L122" i="8"/>
  <c r="I122" i="8"/>
  <c r="O122" i="8" s="1"/>
  <c r="H122" i="8"/>
  <c r="N122" i="8" s="1"/>
  <c r="G122" i="8"/>
  <c r="F122" i="8"/>
  <c r="E122" i="8"/>
  <c r="D122" i="8"/>
  <c r="B122" i="8"/>
  <c r="Y121" i="8"/>
  <c r="R121" i="8"/>
  <c r="O121" i="8"/>
  <c r="L121" i="8"/>
  <c r="K121" i="8"/>
  <c r="I121" i="8"/>
  <c r="H121" i="8"/>
  <c r="N121" i="8" s="1"/>
  <c r="G121" i="8"/>
  <c r="M121" i="8" s="1"/>
  <c r="F121" i="8"/>
  <c r="E121" i="8"/>
  <c r="J121" i="8" s="1"/>
  <c r="D121" i="8"/>
  <c r="P121" i="8" s="1"/>
  <c r="B121" i="8"/>
  <c r="R120" i="8"/>
  <c r="Q120" i="8"/>
  <c r="M120" i="8"/>
  <c r="I120" i="8"/>
  <c r="I119" i="8" s="1"/>
  <c r="H120" i="8"/>
  <c r="N120" i="8" s="1"/>
  <c r="G120" i="8"/>
  <c r="F120" i="8"/>
  <c r="L120" i="8" s="1"/>
  <c r="E120" i="8"/>
  <c r="D120" i="8"/>
  <c r="B120" i="8"/>
  <c r="Y119" i="8"/>
  <c r="E119" i="8"/>
  <c r="Y116" i="8"/>
  <c r="R116" i="8"/>
  <c r="Q116" i="8"/>
  <c r="O116" i="8"/>
  <c r="J116" i="8"/>
  <c r="I116" i="8"/>
  <c r="H116" i="8"/>
  <c r="G116" i="8"/>
  <c r="M116" i="8" s="1"/>
  <c r="F116" i="8"/>
  <c r="N116" i="8" s="1"/>
  <c r="E116" i="8"/>
  <c r="D116" i="8"/>
  <c r="P116" i="8" s="1"/>
  <c r="B116" i="8"/>
  <c r="Y115" i="8"/>
  <c r="Q115" i="8"/>
  <c r="N115" i="8"/>
  <c r="M115" i="8"/>
  <c r="I115" i="8"/>
  <c r="H115" i="8"/>
  <c r="G115" i="8"/>
  <c r="F115" i="8"/>
  <c r="L115" i="8" s="1"/>
  <c r="E115" i="8"/>
  <c r="E113" i="8" s="1"/>
  <c r="D115" i="8"/>
  <c r="P115" i="8" s="1"/>
  <c r="B115" i="8"/>
  <c r="O114" i="8"/>
  <c r="N114" i="8"/>
  <c r="L114" i="8"/>
  <c r="K114" i="8"/>
  <c r="I114" i="8"/>
  <c r="H114" i="8"/>
  <c r="G114" i="8"/>
  <c r="F114" i="8"/>
  <c r="E114" i="8"/>
  <c r="D114" i="8"/>
  <c r="R114" i="8" s="1"/>
  <c r="B114" i="8"/>
  <c r="Y113" i="8"/>
  <c r="H113" i="8"/>
  <c r="F113" i="8"/>
  <c r="Y110" i="8"/>
  <c r="P110" i="8"/>
  <c r="M110" i="8"/>
  <c r="L110" i="8"/>
  <c r="I110" i="8"/>
  <c r="O110" i="8" s="1"/>
  <c r="H110" i="8"/>
  <c r="N110" i="8" s="1"/>
  <c r="G110" i="8"/>
  <c r="F110" i="8"/>
  <c r="E110" i="8"/>
  <c r="D110" i="8"/>
  <c r="B110" i="8"/>
  <c r="Y109" i="8"/>
  <c r="R109" i="8"/>
  <c r="O109" i="8"/>
  <c r="L109" i="8"/>
  <c r="K109" i="8"/>
  <c r="I109" i="8"/>
  <c r="H109" i="8"/>
  <c r="N109" i="8" s="1"/>
  <c r="G109" i="8"/>
  <c r="M109" i="8" s="1"/>
  <c r="F109" i="8"/>
  <c r="E109" i="8"/>
  <c r="J109" i="8" s="1"/>
  <c r="D109" i="8"/>
  <c r="P109" i="8" s="1"/>
  <c r="B109" i="8"/>
  <c r="R108" i="8"/>
  <c r="Q108" i="8"/>
  <c r="M108" i="8"/>
  <c r="I108" i="8"/>
  <c r="I107" i="8" s="1"/>
  <c r="H108" i="8"/>
  <c r="N108" i="8" s="1"/>
  <c r="G108" i="8"/>
  <c r="F108" i="8"/>
  <c r="L108" i="8" s="1"/>
  <c r="E108" i="8"/>
  <c r="D108" i="8"/>
  <c r="B108" i="8"/>
  <c r="Y107" i="8"/>
  <c r="E107" i="8"/>
  <c r="Y104" i="8"/>
  <c r="R104" i="8"/>
  <c r="Q104" i="8"/>
  <c r="O104" i="8"/>
  <c r="J104" i="8"/>
  <c r="I104" i="8"/>
  <c r="H104" i="8"/>
  <c r="G104" i="8"/>
  <c r="F104" i="8"/>
  <c r="N104" i="8" s="1"/>
  <c r="E104" i="8"/>
  <c r="D104" i="8"/>
  <c r="P104" i="8" s="1"/>
  <c r="B104" i="8"/>
  <c r="Y103" i="8"/>
  <c r="Q103" i="8"/>
  <c r="N103" i="8"/>
  <c r="M103" i="8"/>
  <c r="I103" i="8"/>
  <c r="H103" i="8"/>
  <c r="G103" i="8"/>
  <c r="F103" i="8"/>
  <c r="L103" i="8" s="1"/>
  <c r="E103" i="8"/>
  <c r="E101" i="8" s="1"/>
  <c r="D103" i="8"/>
  <c r="P103" i="8" s="1"/>
  <c r="B103" i="8"/>
  <c r="O102" i="8"/>
  <c r="N102" i="8"/>
  <c r="L102" i="8"/>
  <c r="K102" i="8"/>
  <c r="I102" i="8"/>
  <c r="I101" i="8" s="1"/>
  <c r="O101" i="8" s="1"/>
  <c r="H102" i="8"/>
  <c r="G102" i="8"/>
  <c r="F102" i="8"/>
  <c r="E102" i="8"/>
  <c r="D102" i="8"/>
  <c r="R102" i="8" s="1"/>
  <c r="B102" i="8"/>
  <c r="Y101" i="8"/>
  <c r="H101" i="8"/>
  <c r="F101" i="8"/>
  <c r="Y98" i="8"/>
  <c r="M98" i="8"/>
  <c r="L98" i="8"/>
  <c r="I98" i="8"/>
  <c r="O98" i="8" s="1"/>
  <c r="H98" i="8"/>
  <c r="N98" i="8" s="1"/>
  <c r="G98" i="8"/>
  <c r="F98" i="8"/>
  <c r="E98" i="8"/>
  <c r="D98" i="8"/>
  <c r="P98" i="8" s="1"/>
  <c r="B98" i="8"/>
  <c r="Y97" i="8"/>
  <c r="R97" i="8"/>
  <c r="O97" i="8"/>
  <c r="L97" i="8"/>
  <c r="K97" i="8"/>
  <c r="I97" i="8"/>
  <c r="H97" i="8"/>
  <c r="N97" i="8" s="1"/>
  <c r="G97" i="8"/>
  <c r="M97" i="8" s="1"/>
  <c r="F97" i="8"/>
  <c r="E97" i="8"/>
  <c r="J97" i="8" s="1"/>
  <c r="D97" i="8"/>
  <c r="P97" i="8" s="1"/>
  <c r="B97" i="8"/>
  <c r="R96" i="8"/>
  <c r="Q96" i="8"/>
  <c r="M96" i="8"/>
  <c r="I96" i="8"/>
  <c r="I95" i="8" s="1"/>
  <c r="H96" i="8"/>
  <c r="N96" i="8" s="1"/>
  <c r="G96" i="8"/>
  <c r="F96" i="8"/>
  <c r="L96" i="8" s="1"/>
  <c r="E96" i="8"/>
  <c r="D96" i="8"/>
  <c r="B96" i="8"/>
  <c r="Y95" i="8"/>
  <c r="E95" i="8"/>
  <c r="Y92" i="8"/>
  <c r="R92" i="8"/>
  <c r="Q92" i="8"/>
  <c r="O92" i="8"/>
  <c r="J92" i="8"/>
  <c r="I92" i="8"/>
  <c r="H92" i="8"/>
  <c r="G92" i="8"/>
  <c r="M92" i="8" s="1"/>
  <c r="F92" i="8"/>
  <c r="N92" i="8" s="1"/>
  <c r="E92" i="8"/>
  <c r="D92" i="8"/>
  <c r="P92" i="8" s="1"/>
  <c r="B92" i="8"/>
  <c r="Y91" i="8"/>
  <c r="Q91" i="8"/>
  <c r="N91" i="8"/>
  <c r="M91" i="8"/>
  <c r="I91" i="8"/>
  <c r="H91" i="8"/>
  <c r="G91" i="8"/>
  <c r="F91" i="8"/>
  <c r="L91" i="8" s="1"/>
  <c r="E91" i="8"/>
  <c r="D91" i="8"/>
  <c r="P91" i="8" s="1"/>
  <c r="B91" i="8"/>
  <c r="Y90" i="8"/>
  <c r="O90" i="8"/>
  <c r="M90" i="8"/>
  <c r="L90" i="8"/>
  <c r="I90" i="8"/>
  <c r="H90" i="8"/>
  <c r="N90" i="8" s="1"/>
  <c r="G90" i="8"/>
  <c r="F90" i="8"/>
  <c r="E90" i="8"/>
  <c r="D90" i="8"/>
  <c r="R90" i="8" s="1"/>
  <c r="B90" i="8"/>
  <c r="Y89" i="8"/>
  <c r="O89" i="8"/>
  <c r="N89" i="8"/>
  <c r="L89" i="8"/>
  <c r="K89" i="8"/>
  <c r="I89" i="8"/>
  <c r="H89" i="8"/>
  <c r="G89" i="8"/>
  <c r="M89" i="8" s="1"/>
  <c r="F89" i="8"/>
  <c r="E89" i="8"/>
  <c r="D89" i="8"/>
  <c r="R89" i="8" s="1"/>
  <c r="B89" i="8"/>
  <c r="Y88" i="8"/>
  <c r="R88" i="8"/>
  <c r="J88" i="8"/>
  <c r="I88" i="8"/>
  <c r="H88" i="8"/>
  <c r="Q88" i="8" s="1"/>
  <c r="G88" i="8"/>
  <c r="F88" i="8"/>
  <c r="E88" i="8"/>
  <c r="D88" i="8"/>
  <c r="P88" i="8" s="1"/>
  <c r="B88" i="8"/>
  <c r="Y87" i="8"/>
  <c r="Q87" i="8"/>
  <c r="N87" i="8"/>
  <c r="M87" i="8"/>
  <c r="I87" i="8"/>
  <c r="O87" i="8" s="1"/>
  <c r="H87" i="8"/>
  <c r="G87" i="8"/>
  <c r="F87" i="8"/>
  <c r="E87" i="8"/>
  <c r="D87" i="8"/>
  <c r="P87" i="8" s="1"/>
  <c r="B87" i="8"/>
  <c r="Y86" i="8"/>
  <c r="M86" i="8"/>
  <c r="L86" i="8"/>
  <c r="I86" i="8"/>
  <c r="O86" i="8" s="1"/>
  <c r="H86" i="8"/>
  <c r="N86" i="8" s="1"/>
  <c r="G86" i="8"/>
  <c r="F86" i="8"/>
  <c r="E86" i="8"/>
  <c r="D86" i="8"/>
  <c r="P86" i="8" s="1"/>
  <c r="B86" i="8"/>
  <c r="Y85" i="8"/>
  <c r="R85" i="8"/>
  <c r="O85" i="8"/>
  <c r="K85" i="8"/>
  <c r="I85" i="8"/>
  <c r="H85" i="8"/>
  <c r="N85" i="8" s="1"/>
  <c r="G85" i="8"/>
  <c r="M85" i="8" s="1"/>
  <c r="F85" i="8"/>
  <c r="E85" i="8"/>
  <c r="L85" i="8" s="1"/>
  <c r="D85" i="8"/>
  <c r="P85" i="8" s="1"/>
  <c r="B85" i="8"/>
  <c r="R84" i="8"/>
  <c r="Q84" i="8"/>
  <c r="M84" i="8"/>
  <c r="I84" i="8"/>
  <c r="H84" i="8"/>
  <c r="N84" i="8" s="1"/>
  <c r="G84" i="8"/>
  <c r="F84" i="8"/>
  <c r="L84" i="8" s="1"/>
  <c r="E84" i="8"/>
  <c r="D84" i="8"/>
  <c r="B84" i="8"/>
  <c r="Y83" i="8"/>
  <c r="Y80" i="8"/>
  <c r="R80" i="8"/>
  <c r="Q80" i="8"/>
  <c r="O80" i="8"/>
  <c r="J80" i="8"/>
  <c r="I80" i="8"/>
  <c r="H80" i="8"/>
  <c r="G80" i="8"/>
  <c r="M80" i="8" s="1"/>
  <c r="F80" i="8"/>
  <c r="N80" i="8" s="1"/>
  <c r="E80" i="8"/>
  <c r="D80" i="8"/>
  <c r="P80" i="8" s="1"/>
  <c r="B80" i="8"/>
  <c r="Y79" i="8"/>
  <c r="Q79" i="8"/>
  <c r="N79" i="8"/>
  <c r="M79" i="8"/>
  <c r="I79" i="8"/>
  <c r="H79" i="8"/>
  <c r="G79" i="8"/>
  <c r="F79" i="8"/>
  <c r="L79" i="8" s="1"/>
  <c r="E79" i="8"/>
  <c r="D79" i="8"/>
  <c r="P79" i="8" s="1"/>
  <c r="B79" i="8"/>
  <c r="Y78" i="8"/>
  <c r="O78" i="8"/>
  <c r="M78" i="8"/>
  <c r="L78" i="8"/>
  <c r="I78" i="8"/>
  <c r="H78" i="8"/>
  <c r="G78" i="8"/>
  <c r="F78" i="8"/>
  <c r="E78" i="8"/>
  <c r="D78" i="8"/>
  <c r="R78" i="8" s="1"/>
  <c r="B78" i="8"/>
  <c r="Y77" i="8"/>
  <c r="O77" i="8"/>
  <c r="L77" i="8"/>
  <c r="I77" i="8"/>
  <c r="H77" i="8"/>
  <c r="G77" i="8"/>
  <c r="M77" i="8" s="1"/>
  <c r="F77" i="8"/>
  <c r="N77" i="8" s="1"/>
  <c r="E77" i="8"/>
  <c r="D77" i="8"/>
  <c r="R77" i="8" s="1"/>
  <c r="B77" i="8"/>
  <c r="Q76" i="8"/>
  <c r="N76" i="8"/>
  <c r="M76" i="8"/>
  <c r="I76" i="8"/>
  <c r="O76" i="8" s="1"/>
  <c r="H76" i="8"/>
  <c r="G76" i="8"/>
  <c r="G75" i="8" s="1"/>
  <c r="M75" i="8" s="1"/>
  <c r="F76" i="8"/>
  <c r="E76" i="8"/>
  <c r="D76" i="8"/>
  <c r="P76" i="8" s="1"/>
  <c r="B76" i="8"/>
  <c r="Y75" i="8"/>
  <c r="F75" i="8"/>
  <c r="D75" i="8"/>
  <c r="Y72" i="8"/>
  <c r="N72" i="8"/>
  <c r="J72" i="8"/>
  <c r="I72" i="8"/>
  <c r="O72" i="8" s="1"/>
  <c r="H72" i="8"/>
  <c r="G72" i="8"/>
  <c r="M72" i="8" s="1"/>
  <c r="F72" i="8"/>
  <c r="L72" i="8" s="1"/>
  <c r="E72" i="8"/>
  <c r="D72" i="8"/>
  <c r="B72" i="8"/>
  <c r="Y71" i="8"/>
  <c r="Q71" i="8"/>
  <c r="M71" i="8"/>
  <c r="I71" i="8"/>
  <c r="I69" i="8" s="1"/>
  <c r="O69" i="8" s="1"/>
  <c r="H71" i="8"/>
  <c r="N71" i="8" s="1"/>
  <c r="G71" i="8"/>
  <c r="F71" i="8"/>
  <c r="L71" i="8" s="1"/>
  <c r="E71" i="8"/>
  <c r="E69" i="8" s="1"/>
  <c r="D71" i="8"/>
  <c r="B71" i="8"/>
  <c r="O70" i="8"/>
  <c r="K70" i="8"/>
  <c r="I70" i="8"/>
  <c r="H70" i="8"/>
  <c r="H69" i="8" s="1"/>
  <c r="N69" i="8" s="1"/>
  <c r="G70" i="8"/>
  <c r="G69" i="8" s="1"/>
  <c r="M69" i="8" s="1"/>
  <c r="F70" i="8"/>
  <c r="L70" i="8" s="1"/>
  <c r="E70" i="8"/>
  <c r="D70" i="8"/>
  <c r="B70" i="8"/>
  <c r="Y69" i="8"/>
  <c r="F69" i="8"/>
  <c r="Y65" i="8"/>
  <c r="M65" i="8"/>
  <c r="L65" i="8"/>
  <c r="I65" i="8"/>
  <c r="O65" i="8" s="1"/>
  <c r="H65" i="8"/>
  <c r="N65" i="8" s="1"/>
  <c r="G65" i="8"/>
  <c r="F65" i="8"/>
  <c r="E65" i="8"/>
  <c r="D65" i="8"/>
  <c r="R65" i="8" s="1"/>
  <c r="B65" i="8"/>
  <c r="Y64" i="8"/>
  <c r="O64" i="8"/>
  <c r="L64" i="8"/>
  <c r="K64" i="8"/>
  <c r="I64" i="8"/>
  <c r="H64" i="8"/>
  <c r="N64" i="8" s="1"/>
  <c r="G64" i="8"/>
  <c r="F64" i="8"/>
  <c r="E64" i="8"/>
  <c r="D64" i="8"/>
  <c r="R64" i="8" s="1"/>
  <c r="B64" i="8"/>
  <c r="Y63" i="8"/>
  <c r="R63" i="8"/>
  <c r="J63" i="8"/>
  <c r="I63" i="8"/>
  <c r="H63" i="8"/>
  <c r="Q63" i="8" s="1"/>
  <c r="G63" i="8"/>
  <c r="F63" i="8"/>
  <c r="E63" i="8"/>
  <c r="D63" i="8"/>
  <c r="P63" i="8" s="1"/>
  <c r="B63" i="8"/>
  <c r="Y62" i="8"/>
  <c r="Q62" i="8"/>
  <c r="N62" i="8"/>
  <c r="M62" i="8"/>
  <c r="I62" i="8"/>
  <c r="O62" i="8" s="1"/>
  <c r="H62" i="8"/>
  <c r="G62" i="8"/>
  <c r="F62" i="8"/>
  <c r="E62" i="8"/>
  <c r="J62" i="8" s="1"/>
  <c r="D62" i="8"/>
  <c r="P62" i="8" s="1"/>
  <c r="B62" i="8"/>
  <c r="R61" i="8"/>
  <c r="O61" i="8"/>
  <c r="K61" i="8"/>
  <c r="I61" i="8"/>
  <c r="H61" i="8"/>
  <c r="N61" i="8" s="1"/>
  <c r="G61" i="8"/>
  <c r="M61" i="8" s="1"/>
  <c r="F61" i="8"/>
  <c r="E61" i="8"/>
  <c r="L61" i="8" s="1"/>
  <c r="D61" i="8"/>
  <c r="B61" i="8"/>
  <c r="Y60" i="8"/>
  <c r="Y57" i="8"/>
  <c r="M57" i="8"/>
  <c r="L57" i="8"/>
  <c r="I57" i="8"/>
  <c r="O57" i="8" s="1"/>
  <c r="H57" i="8"/>
  <c r="N57" i="8" s="1"/>
  <c r="G57" i="8"/>
  <c r="F57" i="8"/>
  <c r="E57" i="8"/>
  <c r="D57" i="8"/>
  <c r="B57" i="8"/>
  <c r="Y56" i="8"/>
  <c r="O56" i="8"/>
  <c r="L56" i="8"/>
  <c r="K56" i="8"/>
  <c r="I56" i="8"/>
  <c r="H56" i="8"/>
  <c r="N56" i="8" s="1"/>
  <c r="G56" i="8"/>
  <c r="M56" i="8" s="1"/>
  <c r="F56" i="8"/>
  <c r="E56" i="8"/>
  <c r="D56" i="8"/>
  <c r="B56" i="8"/>
  <c r="Y55" i="8"/>
  <c r="R55" i="8"/>
  <c r="J55" i="8"/>
  <c r="I55" i="8"/>
  <c r="H55" i="8"/>
  <c r="G55" i="8"/>
  <c r="M55" i="8" s="1"/>
  <c r="F55" i="8"/>
  <c r="F53" i="8" s="1"/>
  <c r="E55" i="8"/>
  <c r="D55" i="8"/>
  <c r="Q55" i="8" s="1"/>
  <c r="B55" i="8"/>
  <c r="M54" i="8"/>
  <c r="I54" i="8"/>
  <c r="O54" i="8" s="1"/>
  <c r="H54" i="8"/>
  <c r="G54" i="8"/>
  <c r="F54" i="8"/>
  <c r="E54" i="8"/>
  <c r="E53" i="8" s="1"/>
  <c r="D54" i="8"/>
  <c r="R54" i="8" s="1"/>
  <c r="B54" i="8"/>
  <c r="Y53" i="8"/>
  <c r="I53" i="8"/>
  <c r="G53" i="8"/>
  <c r="M53" i="8" s="1"/>
  <c r="Y50" i="8"/>
  <c r="Q50" i="8"/>
  <c r="N50" i="8"/>
  <c r="M50" i="8"/>
  <c r="I50" i="8"/>
  <c r="O50" i="8" s="1"/>
  <c r="H50" i="8"/>
  <c r="G50" i="8"/>
  <c r="F50" i="8"/>
  <c r="E50" i="8"/>
  <c r="D50" i="8"/>
  <c r="P50" i="8" s="1"/>
  <c r="B50" i="8"/>
  <c r="Y49" i="8"/>
  <c r="M49" i="8"/>
  <c r="L49" i="8"/>
  <c r="I49" i="8"/>
  <c r="O49" i="8" s="1"/>
  <c r="H49" i="8"/>
  <c r="N49" i="8" s="1"/>
  <c r="G49" i="8"/>
  <c r="F49" i="8"/>
  <c r="E49" i="8"/>
  <c r="D49" i="8"/>
  <c r="P49" i="8" s="1"/>
  <c r="B49" i="8"/>
  <c r="R48" i="8"/>
  <c r="N48" i="8"/>
  <c r="J48" i="8"/>
  <c r="I48" i="8"/>
  <c r="H48" i="8"/>
  <c r="G48" i="8"/>
  <c r="M48" i="8" s="1"/>
  <c r="F48" i="8"/>
  <c r="L48" i="8" s="1"/>
  <c r="E48" i="8"/>
  <c r="D48" i="8"/>
  <c r="Q48" i="8" s="1"/>
  <c r="B48" i="8"/>
  <c r="Y47" i="8"/>
  <c r="I47" i="8"/>
  <c r="Y44" i="8"/>
  <c r="O44" i="8"/>
  <c r="L44" i="8"/>
  <c r="K44" i="8"/>
  <c r="I44" i="8"/>
  <c r="H44" i="8"/>
  <c r="N44" i="8" s="1"/>
  <c r="G44" i="8"/>
  <c r="M44" i="8" s="1"/>
  <c r="F44" i="8"/>
  <c r="E44" i="8"/>
  <c r="D44" i="8"/>
  <c r="B44" i="8"/>
  <c r="Y43" i="8"/>
  <c r="R43" i="8"/>
  <c r="Q43" i="8"/>
  <c r="J43" i="8"/>
  <c r="I43" i="8"/>
  <c r="H43" i="8"/>
  <c r="G43" i="8"/>
  <c r="M43" i="8" s="1"/>
  <c r="F43" i="8"/>
  <c r="O43" i="8" s="1"/>
  <c r="E43" i="8"/>
  <c r="D43" i="8"/>
  <c r="P43" i="8" s="1"/>
  <c r="B43" i="8"/>
  <c r="Y42" i="8"/>
  <c r="Q42" i="8"/>
  <c r="M42" i="8"/>
  <c r="I42" i="8"/>
  <c r="H42" i="8"/>
  <c r="G42" i="8"/>
  <c r="F42" i="8"/>
  <c r="N42" i="8" s="1"/>
  <c r="E42" i="8"/>
  <c r="E40" i="8" s="1"/>
  <c r="D42" i="8"/>
  <c r="P42" i="8" s="1"/>
  <c r="B42" i="8"/>
  <c r="O41" i="8"/>
  <c r="L41" i="8"/>
  <c r="I41" i="8"/>
  <c r="I40" i="8" s="1"/>
  <c r="O40" i="8" s="1"/>
  <c r="H41" i="8"/>
  <c r="N41" i="8" s="1"/>
  <c r="G41" i="8"/>
  <c r="F41" i="8"/>
  <c r="E41" i="8"/>
  <c r="D41" i="8"/>
  <c r="R41" i="8" s="1"/>
  <c r="B41" i="8"/>
  <c r="Y40" i="8"/>
  <c r="H40" i="8"/>
  <c r="F40" i="8"/>
  <c r="Y37" i="8"/>
  <c r="P37" i="8"/>
  <c r="M37" i="8"/>
  <c r="L37" i="8"/>
  <c r="I37" i="8"/>
  <c r="O37" i="8" s="1"/>
  <c r="H37" i="8"/>
  <c r="N37" i="8" s="1"/>
  <c r="G37" i="8"/>
  <c r="F37" i="8"/>
  <c r="E37" i="8"/>
  <c r="D37" i="8"/>
  <c r="B37" i="8"/>
  <c r="Y36" i="8"/>
  <c r="O36" i="8"/>
  <c r="K36" i="8"/>
  <c r="I36" i="8"/>
  <c r="H36" i="8"/>
  <c r="N36" i="8" s="1"/>
  <c r="G36" i="8"/>
  <c r="M36" i="8" s="1"/>
  <c r="F36" i="8"/>
  <c r="L36" i="8" s="1"/>
  <c r="E36" i="8"/>
  <c r="D36" i="8"/>
  <c r="B36" i="8"/>
  <c r="Y35" i="8"/>
  <c r="R35" i="8"/>
  <c r="Q35" i="8"/>
  <c r="N35" i="8"/>
  <c r="J35" i="8"/>
  <c r="I35" i="8"/>
  <c r="H35" i="8"/>
  <c r="G35" i="8"/>
  <c r="M35" i="8" s="1"/>
  <c r="F35" i="8"/>
  <c r="L35" i="8" s="1"/>
  <c r="E35" i="8"/>
  <c r="D35" i="8"/>
  <c r="P35" i="8" s="1"/>
  <c r="B35" i="8"/>
  <c r="O34" i="8"/>
  <c r="M34" i="8"/>
  <c r="L34" i="8"/>
  <c r="I34" i="8"/>
  <c r="H34" i="8"/>
  <c r="N34" i="8" s="1"/>
  <c r="G34" i="8"/>
  <c r="F34" i="8"/>
  <c r="E34" i="8"/>
  <c r="D34" i="8"/>
  <c r="B34" i="8"/>
  <c r="Y33" i="8"/>
  <c r="O33" i="8"/>
  <c r="N33" i="8"/>
  <c r="L33" i="8"/>
  <c r="K33" i="8"/>
  <c r="I33" i="8"/>
  <c r="H33" i="8"/>
  <c r="G33" i="8"/>
  <c r="G31" i="8" s="1"/>
  <c r="F33" i="8"/>
  <c r="E33" i="8"/>
  <c r="D33" i="8"/>
  <c r="B33" i="8"/>
  <c r="Q32" i="8"/>
  <c r="M32" i="8"/>
  <c r="I32" i="8"/>
  <c r="H32" i="8"/>
  <c r="G32" i="8"/>
  <c r="F32" i="8"/>
  <c r="F31" i="8" s="1"/>
  <c r="L31" i="8" s="1"/>
  <c r="E32" i="8"/>
  <c r="E31" i="8" s="1"/>
  <c r="D32" i="8"/>
  <c r="P32" i="8" s="1"/>
  <c r="B32" i="8"/>
  <c r="Y31" i="8"/>
  <c r="H31" i="8"/>
  <c r="Q28" i="8"/>
  <c r="M28" i="8"/>
  <c r="I28" i="8"/>
  <c r="O28" i="8" s="1"/>
  <c r="H28" i="8"/>
  <c r="N28" i="8" s="1"/>
  <c r="G28" i="8"/>
  <c r="F28" i="8"/>
  <c r="L28" i="8" s="1"/>
  <c r="E28" i="8"/>
  <c r="J28" i="8" s="1"/>
  <c r="D28" i="8"/>
  <c r="P28" i="8" s="1"/>
  <c r="B28" i="8"/>
  <c r="R27" i="8"/>
  <c r="O27" i="8"/>
  <c r="K27" i="8"/>
  <c r="I27" i="8"/>
  <c r="H27" i="8"/>
  <c r="N27" i="8" s="1"/>
  <c r="G27" i="8"/>
  <c r="M27" i="8" s="1"/>
  <c r="F27" i="8"/>
  <c r="L27" i="8" s="1"/>
  <c r="E27" i="8"/>
  <c r="D27" i="8"/>
  <c r="B27" i="8"/>
  <c r="N26" i="8"/>
  <c r="M26" i="8"/>
  <c r="I26" i="8"/>
  <c r="O26" i="8" s="1"/>
  <c r="H26" i="8"/>
  <c r="G26" i="8"/>
  <c r="F26" i="8"/>
  <c r="L26" i="8" s="1"/>
  <c r="E26" i="8"/>
  <c r="D26" i="8"/>
  <c r="B26" i="8"/>
  <c r="O25" i="8"/>
  <c r="N25" i="8"/>
  <c r="L25" i="8"/>
  <c r="K25" i="8"/>
  <c r="I25" i="8"/>
  <c r="H25" i="8"/>
  <c r="H23" i="8" s="1"/>
  <c r="G25" i="8"/>
  <c r="M25" i="8" s="1"/>
  <c r="F25" i="8"/>
  <c r="E25" i="8"/>
  <c r="D25" i="8"/>
  <c r="B25" i="8"/>
  <c r="Q24" i="8"/>
  <c r="M24" i="8"/>
  <c r="I24" i="8"/>
  <c r="H24" i="8"/>
  <c r="G24" i="8"/>
  <c r="F24" i="8"/>
  <c r="F23" i="8" s="1"/>
  <c r="L23" i="8" s="1"/>
  <c r="E24" i="8"/>
  <c r="E23" i="8" s="1"/>
  <c r="D24" i="8"/>
  <c r="P24" i="8" s="1"/>
  <c r="B24" i="8"/>
  <c r="G23" i="8"/>
  <c r="M23" i="8" s="1"/>
  <c r="Y20" i="8"/>
  <c r="Q20" i="8"/>
  <c r="M20" i="8"/>
  <c r="I20" i="8"/>
  <c r="O20" i="8" s="1"/>
  <c r="H20" i="8"/>
  <c r="N20" i="8" s="1"/>
  <c r="G20" i="8"/>
  <c r="F20" i="8"/>
  <c r="L20" i="8" s="1"/>
  <c r="E20" i="8"/>
  <c r="J20" i="8" s="1"/>
  <c r="D20" i="8"/>
  <c r="P20" i="8" s="1"/>
  <c r="B20" i="8"/>
  <c r="Y19" i="8"/>
  <c r="P19" i="8"/>
  <c r="I19" i="8"/>
  <c r="O19" i="8" s="1"/>
  <c r="H19" i="8"/>
  <c r="N19" i="8" s="1"/>
  <c r="G19" i="8"/>
  <c r="M19" i="8" s="1"/>
  <c r="F19" i="8"/>
  <c r="E19" i="8"/>
  <c r="L19" i="8" s="1"/>
  <c r="D19" i="8"/>
  <c r="B19" i="8"/>
  <c r="Y18" i="8"/>
  <c r="R18" i="8"/>
  <c r="O18" i="8"/>
  <c r="N18" i="8"/>
  <c r="I18" i="8"/>
  <c r="H18" i="8"/>
  <c r="G18" i="8"/>
  <c r="M18" i="8" s="1"/>
  <c r="F18" i="8"/>
  <c r="L18" i="8" s="1"/>
  <c r="E18" i="8"/>
  <c r="D18" i="8"/>
  <c r="P18" i="8" s="1"/>
  <c r="B18" i="8"/>
  <c r="Y17" i="8"/>
  <c r="R17" i="8"/>
  <c r="Q17" i="8"/>
  <c r="O17" i="8"/>
  <c r="N17" i="8"/>
  <c r="M17" i="8"/>
  <c r="I17" i="8"/>
  <c r="H17" i="8"/>
  <c r="G17" i="8"/>
  <c r="F17" i="8"/>
  <c r="E17" i="8"/>
  <c r="J17" i="8" s="1"/>
  <c r="D17" i="8"/>
  <c r="P17" i="8" s="1"/>
  <c r="B17" i="8"/>
  <c r="O16" i="8"/>
  <c r="M16" i="8"/>
  <c r="L16" i="8"/>
  <c r="I16" i="8"/>
  <c r="I15" i="8" s="1"/>
  <c r="H16" i="8"/>
  <c r="H15" i="8" s="1"/>
  <c r="G16" i="8"/>
  <c r="F16" i="8"/>
  <c r="F15" i="8" s="1"/>
  <c r="O15" i="8" s="1"/>
  <c r="E16" i="8"/>
  <c r="D16" i="8"/>
  <c r="B16" i="8"/>
  <c r="Y15" i="8"/>
  <c r="G15" i="8"/>
  <c r="Y11" i="8"/>
  <c r="M11" i="8"/>
  <c r="J11" i="8"/>
  <c r="I11" i="8"/>
  <c r="H11" i="8"/>
  <c r="N11" i="8" s="1"/>
  <c r="G11" i="8"/>
  <c r="F11" i="8"/>
  <c r="K11" i="8" s="1"/>
  <c r="E11" i="8"/>
  <c r="L11" i="8" s="1"/>
  <c r="D11" i="8"/>
  <c r="P11" i="8" s="1"/>
  <c r="B11" i="8"/>
  <c r="Y10" i="8"/>
  <c r="P10" i="8"/>
  <c r="L10" i="8"/>
  <c r="K10" i="8"/>
  <c r="I10" i="8"/>
  <c r="O10" i="8" s="1"/>
  <c r="H10" i="8"/>
  <c r="G10" i="8"/>
  <c r="M10" i="8" s="1"/>
  <c r="F10" i="8"/>
  <c r="E10" i="8"/>
  <c r="D10" i="8"/>
  <c r="B10" i="8"/>
  <c r="R9" i="8"/>
  <c r="Q9" i="8"/>
  <c r="N9" i="8"/>
  <c r="J9" i="8"/>
  <c r="I9" i="8"/>
  <c r="O9" i="8" s="1"/>
  <c r="H9" i="8"/>
  <c r="G9" i="8"/>
  <c r="F9" i="8"/>
  <c r="E9" i="8"/>
  <c r="D9" i="8"/>
  <c r="P9" i="8" s="1"/>
  <c r="B9" i="8"/>
  <c r="Y8" i="8"/>
  <c r="F8" i="8"/>
  <c r="E8" i="8"/>
  <c r="D8" i="8"/>
  <c r="Z4" i="8"/>
  <c r="C1" i="8"/>
  <c r="Y361" i="7"/>
  <c r="I361" i="7"/>
  <c r="H361" i="7"/>
  <c r="G361" i="7"/>
  <c r="F361" i="7"/>
  <c r="E361" i="7"/>
  <c r="D361" i="7"/>
  <c r="B361" i="7"/>
  <c r="Y360" i="7"/>
  <c r="I360" i="7"/>
  <c r="H360" i="7"/>
  <c r="G360" i="7"/>
  <c r="F360" i="7"/>
  <c r="L360" i="7" s="1"/>
  <c r="E360" i="7"/>
  <c r="D360" i="7"/>
  <c r="B360" i="7"/>
  <c r="Y359" i="7"/>
  <c r="I359" i="7"/>
  <c r="H359" i="7"/>
  <c r="G359" i="7"/>
  <c r="F359" i="7"/>
  <c r="E359" i="7"/>
  <c r="D359" i="7"/>
  <c r="B359" i="7"/>
  <c r="Y358" i="7"/>
  <c r="Y357" i="7" s="1"/>
  <c r="I358" i="7"/>
  <c r="H358" i="7"/>
  <c r="G358" i="7"/>
  <c r="M358" i="7" s="1"/>
  <c r="F358" i="7"/>
  <c r="E358" i="7"/>
  <c r="E357" i="7" s="1"/>
  <c r="D358" i="7"/>
  <c r="B358" i="7"/>
  <c r="Y352" i="7"/>
  <c r="I352" i="7"/>
  <c r="H352" i="7"/>
  <c r="G352" i="7"/>
  <c r="F352" i="7"/>
  <c r="L352" i="7" s="1"/>
  <c r="E352" i="7"/>
  <c r="D352" i="7"/>
  <c r="B352" i="7"/>
  <c r="Y353" i="7"/>
  <c r="I353" i="7"/>
  <c r="H353" i="7"/>
  <c r="G353" i="7"/>
  <c r="F353" i="7"/>
  <c r="E353" i="7"/>
  <c r="D353" i="7"/>
  <c r="B353" i="7"/>
  <c r="Y351" i="7"/>
  <c r="I351" i="7"/>
  <c r="H351" i="7"/>
  <c r="N351" i="7" s="1"/>
  <c r="G351" i="7"/>
  <c r="M351" i="7" s="1"/>
  <c r="F351" i="7"/>
  <c r="E351" i="7"/>
  <c r="D351" i="7"/>
  <c r="B351" i="7"/>
  <c r="Y350" i="7"/>
  <c r="Y349" i="7" s="1"/>
  <c r="I350" i="7"/>
  <c r="H350" i="7"/>
  <c r="G350" i="7"/>
  <c r="F350" i="7"/>
  <c r="L350" i="7" s="1"/>
  <c r="E350" i="7"/>
  <c r="D350" i="7"/>
  <c r="B350" i="7"/>
  <c r="Y345" i="7"/>
  <c r="I345" i="7"/>
  <c r="H345" i="7"/>
  <c r="N345" i="7" s="1"/>
  <c r="G345" i="7"/>
  <c r="F345" i="7"/>
  <c r="E345" i="7"/>
  <c r="D345" i="7"/>
  <c r="B345" i="7"/>
  <c r="Y344" i="7"/>
  <c r="I344" i="7"/>
  <c r="H344" i="7"/>
  <c r="G344" i="7"/>
  <c r="F344" i="7"/>
  <c r="E344" i="7"/>
  <c r="D344" i="7"/>
  <c r="B344" i="7"/>
  <c r="Y343" i="7"/>
  <c r="I343" i="7"/>
  <c r="O343" i="7" s="1"/>
  <c r="H343" i="7"/>
  <c r="G343" i="7"/>
  <c r="F343" i="7"/>
  <c r="E343" i="7"/>
  <c r="D343" i="7"/>
  <c r="B343" i="7"/>
  <c r="Y342" i="7"/>
  <c r="Y341" i="7" s="1"/>
  <c r="I342" i="7"/>
  <c r="H342" i="7"/>
  <c r="N342" i="7" s="1"/>
  <c r="G342" i="7"/>
  <c r="F342" i="7"/>
  <c r="E342" i="7"/>
  <c r="L342" i="7" s="1"/>
  <c r="D342" i="7"/>
  <c r="B342" i="7"/>
  <c r="Y337" i="7"/>
  <c r="I337" i="7"/>
  <c r="R337" i="7" s="1"/>
  <c r="H337" i="7"/>
  <c r="G337" i="7"/>
  <c r="F337" i="7"/>
  <c r="E337" i="7"/>
  <c r="D337" i="7"/>
  <c r="B337" i="7"/>
  <c r="Y336" i="7"/>
  <c r="I336" i="7"/>
  <c r="H336" i="7"/>
  <c r="G336" i="7"/>
  <c r="F336" i="7"/>
  <c r="E336" i="7"/>
  <c r="D336" i="7"/>
  <c r="Q336" i="7" s="1"/>
  <c r="B336" i="7"/>
  <c r="Y335" i="7"/>
  <c r="Y334" i="7" s="1"/>
  <c r="I335" i="7"/>
  <c r="H335" i="7"/>
  <c r="G335" i="7"/>
  <c r="F335" i="7"/>
  <c r="E335" i="7"/>
  <c r="D335" i="7"/>
  <c r="B335" i="7"/>
  <c r="Y330" i="7"/>
  <c r="I330" i="7"/>
  <c r="H330" i="7"/>
  <c r="G330" i="7"/>
  <c r="F330" i="7"/>
  <c r="E330" i="7"/>
  <c r="D330" i="7"/>
  <c r="B330" i="7"/>
  <c r="Y329" i="7"/>
  <c r="I329" i="7"/>
  <c r="H329" i="7"/>
  <c r="G329" i="7"/>
  <c r="F329" i="7"/>
  <c r="E329" i="7"/>
  <c r="J329" i="7" s="1"/>
  <c r="D329" i="7"/>
  <c r="Q329" i="7" s="1"/>
  <c r="B329" i="7"/>
  <c r="Y328" i="7"/>
  <c r="Y327" i="7" s="1"/>
  <c r="I328" i="7"/>
  <c r="H328" i="7"/>
  <c r="N328" i="7" s="1"/>
  <c r="G328" i="7"/>
  <c r="F328" i="7"/>
  <c r="E328" i="7"/>
  <c r="D328" i="7"/>
  <c r="B328" i="7"/>
  <c r="Y323" i="7"/>
  <c r="I323" i="7"/>
  <c r="H323" i="7"/>
  <c r="G323" i="7"/>
  <c r="M323" i="7" s="1"/>
  <c r="F323" i="7"/>
  <c r="E323" i="7"/>
  <c r="D323" i="7"/>
  <c r="J323" i="7" s="1"/>
  <c r="B323" i="7"/>
  <c r="Y322" i="7"/>
  <c r="I322" i="7"/>
  <c r="H322" i="7"/>
  <c r="G322" i="7"/>
  <c r="F322" i="7"/>
  <c r="E322" i="7"/>
  <c r="D322" i="7"/>
  <c r="B322" i="7"/>
  <c r="Y321" i="7"/>
  <c r="I321" i="7"/>
  <c r="R321" i="7" s="1"/>
  <c r="H321" i="7"/>
  <c r="G321" i="7"/>
  <c r="F321" i="7"/>
  <c r="E321" i="7"/>
  <c r="D321" i="7"/>
  <c r="B321" i="7"/>
  <c r="Y320" i="7"/>
  <c r="Y316" i="7"/>
  <c r="I316" i="7"/>
  <c r="H316" i="7"/>
  <c r="G316" i="7"/>
  <c r="F316" i="7"/>
  <c r="E316" i="7"/>
  <c r="D316" i="7"/>
  <c r="B316" i="7"/>
  <c r="Y315" i="7"/>
  <c r="I315" i="7"/>
  <c r="H315" i="7"/>
  <c r="G315" i="7"/>
  <c r="F315" i="7"/>
  <c r="E315" i="7"/>
  <c r="D315" i="7"/>
  <c r="B315" i="7"/>
  <c r="Y314" i="7"/>
  <c r="Y313" i="7" s="1"/>
  <c r="I314" i="7"/>
  <c r="H314" i="7"/>
  <c r="G314" i="7"/>
  <c r="F314" i="7"/>
  <c r="E314" i="7"/>
  <c r="D314" i="7"/>
  <c r="B314" i="7"/>
  <c r="Y310" i="7"/>
  <c r="I310" i="7"/>
  <c r="H310" i="7"/>
  <c r="G310" i="7"/>
  <c r="F310" i="7"/>
  <c r="M310" i="7" s="1"/>
  <c r="E310" i="7"/>
  <c r="D310" i="7"/>
  <c r="B310" i="7"/>
  <c r="Y309" i="7"/>
  <c r="I309" i="7"/>
  <c r="H309" i="7"/>
  <c r="G309" i="7"/>
  <c r="F309" i="7"/>
  <c r="E309" i="7"/>
  <c r="D309" i="7"/>
  <c r="R309" i="7" s="1"/>
  <c r="B309" i="7"/>
  <c r="Y307" i="7"/>
  <c r="I308" i="7"/>
  <c r="R308" i="7" s="1"/>
  <c r="H308" i="7"/>
  <c r="G308" i="7"/>
  <c r="F308" i="7"/>
  <c r="E308" i="7"/>
  <c r="D308" i="7"/>
  <c r="K308" i="7" s="1"/>
  <c r="B308" i="7"/>
  <c r="Y303" i="7"/>
  <c r="I303" i="7"/>
  <c r="H303" i="7"/>
  <c r="N303" i="7" s="1"/>
  <c r="G303" i="7"/>
  <c r="F303" i="7"/>
  <c r="E303" i="7"/>
  <c r="D303" i="7"/>
  <c r="P303" i="7" s="1"/>
  <c r="B303" i="7"/>
  <c r="Y301" i="7"/>
  <c r="I302" i="7"/>
  <c r="H302" i="7"/>
  <c r="G302" i="7"/>
  <c r="F302" i="7"/>
  <c r="E302" i="7"/>
  <c r="D302" i="7"/>
  <c r="P302" i="7" s="1"/>
  <c r="B302" i="7"/>
  <c r="Y297" i="7"/>
  <c r="M297" i="7"/>
  <c r="I297" i="7"/>
  <c r="O297" i="7" s="1"/>
  <c r="H297" i="7"/>
  <c r="G297" i="7"/>
  <c r="F297" i="7"/>
  <c r="E297" i="7"/>
  <c r="D297" i="7"/>
  <c r="B297" i="7"/>
  <c r="Y296" i="7"/>
  <c r="I296" i="7"/>
  <c r="O296" i="7" s="1"/>
  <c r="H296" i="7"/>
  <c r="G296" i="7"/>
  <c r="F296" i="7"/>
  <c r="L296" i="7" s="1"/>
  <c r="E296" i="7"/>
  <c r="D296" i="7"/>
  <c r="B296" i="7"/>
  <c r="I295" i="7"/>
  <c r="H295" i="7"/>
  <c r="G295" i="7"/>
  <c r="F295" i="7"/>
  <c r="L295" i="7" s="1"/>
  <c r="E295" i="7"/>
  <c r="D295" i="7"/>
  <c r="R295" i="7" s="1"/>
  <c r="B295" i="7"/>
  <c r="Y294" i="7"/>
  <c r="Y289" i="7"/>
  <c r="I289" i="7"/>
  <c r="H289" i="7"/>
  <c r="G289" i="7"/>
  <c r="F289" i="7"/>
  <c r="E289" i="7"/>
  <c r="D289" i="7"/>
  <c r="B289" i="7"/>
  <c r="Y290" i="7"/>
  <c r="I290" i="7"/>
  <c r="O290" i="7" s="1"/>
  <c r="H290" i="7"/>
  <c r="G290" i="7"/>
  <c r="F290" i="7"/>
  <c r="E290" i="7"/>
  <c r="D290" i="7"/>
  <c r="Q290" i="7" s="1"/>
  <c r="B290" i="7"/>
  <c r="Y288" i="7"/>
  <c r="Y287" i="7" s="1"/>
  <c r="I288" i="7"/>
  <c r="H288" i="7"/>
  <c r="G288" i="7"/>
  <c r="F288" i="7"/>
  <c r="E288" i="7"/>
  <c r="D288" i="7"/>
  <c r="B288" i="7"/>
  <c r="Y283" i="7"/>
  <c r="I283" i="7"/>
  <c r="H283" i="7"/>
  <c r="N283" i="7" s="1"/>
  <c r="G283" i="7"/>
  <c r="F283" i="7"/>
  <c r="E283" i="7"/>
  <c r="D283" i="7"/>
  <c r="B283" i="7"/>
  <c r="Y282" i="7"/>
  <c r="I282" i="7"/>
  <c r="H282" i="7"/>
  <c r="G282" i="7"/>
  <c r="F282" i="7"/>
  <c r="L282" i="7" s="1"/>
  <c r="E282" i="7"/>
  <c r="D282" i="7"/>
  <c r="B282" i="7"/>
  <c r="I281" i="7"/>
  <c r="H281" i="7"/>
  <c r="G281" i="7"/>
  <c r="F281" i="7"/>
  <c r="E281" i="7"/>
  <c r="D281" i="7"/>
  <c r="B281" i="7"/>
  <c r="Y280" i="7"/>
  <c r="Y276" i="7"/>
  <c r="I276" i="7"/>
  <c r="H276" i="7"/>
  <c r="G276" i="7"/>
  <c r="F276" i="7"/>
  <c r="E276" i="7"/>
  <c r="D276" i="7"/>
  <c r="B276" i="7"/>
  <c r="Y274" i="7"/>
  <c r="I274" i="7"/>
  <c r="H274" i="7"/>
  <c r="G274" i="7"/>
  <c r="F274" i="7"/>
  <c r="E274" i="7"/>
  <c r="D274" i="7"/>
  <c r="B274" i="7"/>
  <c r="Y275" i="7"/>
  <c r="Y273" i="7" s="1"/>
  <c r="I275" i="7"/>
  <c r="H275" i="7"/>
  <c r="G275" i="7"/>
  <c r="F275" i="7"/>
  <c r="E275" i="7"/>
  <c r="D275" i="7"/>
  <c r="B275" i="7"/>
  <c r="Y268" i="7"/>
  <c r="I268" i="7"/>
  <c r="H268" i="7"/>
  <c r="G268" i="7"/>
  <c r="F268" i="7"/>
  <c r="E268" i="7"/>
  <c r="D268" i="7"/>
  <c r="Q268" i="7" s="1"/>
  <c r="B268" i="7"/>
  <c r="Y269" i="7"/>
  <c r="I269" i="7"/>
  <c r="H269" i="7"/>
  <c r="G269" i="7"/>
  <c r="F269" i="7"/>
  <c r="E269" i="7"/>
  <c r="D269" i="7"/>
  <c r="B269" i="7"/>
  <c r="Y267" i="7"/>
  <c r="Y266" i="7" s="1"/>
  <c r="I267" i="7"/>
  <c r="H267" i="7"/>
  <c r="G267" i="7"/>
  <c r="F267" i="7"/>
  <c r="E267" i="7"/>
  <c r="D267" i="7"/>
  <c r="B267" i="7"/>
  <c r="Y262" i="7"/>
  <c r="I262" i="7"/>
  <c r="H262" i="7"/>
  <c r="G262" i="7"/>
  <c r="F262" i="7"/>
  <c r="E262" i="7"/>
  <c r="D262" i="7"/>
  <c r="B262" i="7"/>
  <c r="Y261" i="7"/>
  <c r="I261" i="7"/>
  <c r="H261" i="7"/>
  <c r="G261" i="7"/>
  <c r="F261" i="7"/>
  <c r="E261" i="7"/>
  <c r="D261" i="7"/>
  <c r="B261" i="7"/>
  <c r="I260" i="7"/>
  <c r="H260" i="7"/>
  <c r="G260" i="7"/>
  <c r="F260" i="7"/>
  <c r="N260" i="7" s="1"/>
  <c r="E260" i="7"/>
  <c r="D260" i="7"/>
  <c r="B260" i="7"/>
  <c r="Y259" i="7"/>
  <c r="Y255" i="7"/>
  <c r="I255" i="7"/>
  <c r="H255" i="7"/>
  <c r="G255" i="7"/>
  <c r="F255" i="7"/>
  <c r="E255" i="7"/>
  <c r="D255" i="7"/>
  <c r="B255" i="7"/>
  <c r="Y254" i="7"/>
  <c r="I254" i="7"/>
  <c r="H254" i="7"/>
  <c r="G254" i="7"/>
  <c r="F254" i="7"/>
  <c r="E254" i="7"/>
  <c r="D254" i="7"/>
  <c r="Q254" i="7" s="1"/>
  <c r="B254" i="7"/>
  <c r="I253" i="7"/>
  <c r="H253" i="7"/>
  <c r="G253" i="7"/>
  <c r="F253" i="7"/>
  <c r="E253" i="7"/>
  <c r="D253" i="7"/>
  <c r="B253" i="7"/>
  <c r="Y252" i="7"/>
  <c r="Y248" i="7"/>
  <c r="I248" i="7"/>
  <c r="H248" i="7"/>
  <c r="G248" i="7"/>
  <c r="M248" i="7" s="1"/>
  <c r="F248" i="7"/>
  <c r="E248" i="7"/>
  <c r="D248" i="7"/>
  <c r="K248" i="7" s="1"/>
  <c r="B248" i="7"/>
  <c r="Y247" i="7"/>
  <c r="I247" i="7"/>
  <c r="I245" i="7" s="1"/>
  <c r="H247" i="7"/>
  <c r="G247" i="7"/>
  <c r="F247" i="7"/>
  <c r="E247" i="7"/>
  <c r="D247" i="7"/>
  <c r="B247" i="7"/>
  <c r="I246" i="7"/>
  <c r="H246" i="7"/>
  <c r="G246" i="7"/>
  <c r="G245" i="7" s="1"/>
  <c r="F246" i="7"/>
  <c r="E246" i="7"/>
  <c r="E245" i="7" s="1"/>
  <c r="D246" i="7"/>
  <c r="R246" i="7" s="1"/>
  <c r="B246" i="7"/>
  <c r="Y245" i="7"/>
  <c r="Y241" i="7"/>
  <c r="I241" i="7"/>
  <c r="H241" i="7"/>
  <c r="G241" i="7"/>
  <c r="F241" i="7"/>
  <c r="E241" i="7"/>
  <c r="D241" i="7"/>
  <c r="B241" i="7"/>
  <c r="I239" i="7"/>
  <c r="H239" i="7"/>
  <c r="G239" i="7"/>
  <c r="F239" i="7"/>
  <c r="E239" i="7"/>
  <c r="D239" i="7"/>
  <c r="B239" i="7"/>
  <c r="Y240" i="7"/>
  <c r="Y238" i="7" s="1"/>
  <c r="I240" i="7"/>
  <c r="H240" i="7"/>
  <c r="G240" i="7"/>
  <c r="F240" i="7"/>
  <c r="E240" i="7"/>
  <c r="D240" i="7"/>
  <c r="B240" i="7"/>
  <c r="Y234" i="7"/>
  <c r="I234" i="7"/>
  <c r="H234" i="7"/>
  <c r="G234" i="7"/>
  <c r="F234" i="7"/>
  <c r="E234" i="7"/>
  <c r="D234" i="7"/>
  <c r="B234" i="7"/>
  <c r="Y233" i="7"/>
  <c r="I233" i="7"/>
  <c r="H233" i="7"/>
  <c r="G233" i="7"/>
  <c r="F233" i="7"/>
  <c r="E233" i="7"/>
  <c r="D233" i="7"/>
  <c r="B233" i="7"/>
  <c r="I232" i="7"/>
  <c r="H232" i="7"/>
  <c r="G232" i="7"/>
  <c r="F232" i="7"/>
  <c r="F231" i="7" s="1"/>
  <c r="E232" i="7"/>
  <c r="D232" i="7"/>
  <c r="B232" i="7"/>
  <c r="Y231" i="7"/>
  <c r="Y227" i="7"/>
  <c r="I227" i="7"/>
  <c r="H227" i="7"/>
  <c r="G227" i="7"/>
  <c r="F227" i="7"/>
  <c r="E227" i="7"/>
  <c r="D227" i="7"/>
  <c r="B227" i="7"/>
  <c r="Y225" i="7"/>
  <c r="Y224" i="7" s="1"/>
  <c r="I225" i="7"/>
  <c r="H225" i="7"/>
  <c r="G225" i="7"/>
  <c r="F225" i="7"/>
  <c r="E225" i="7"/>
  <c r="D225" i="7"/>
  <c r="B225" i="7"/>
  <c r="Y226" i="7"/>
  <c r="I226" i="7"/>
  <c r="H226" i="7"/>
  <c r="G226" i="7"/>
  <c r="F226" i="7"/>
  <c r="E226" i="7"/>
  <c r="D226" i="7"/>
  <c r="B226" i="7"/>
  <c r="Y220" i="7"/>
  <c r="I220" i="7"/>
  <c r="O220" i="7" s="1"/>
  <c r="H220" i="7"/>
  <c r="G220" i="7"/>
  <c r="F220" i="7"/>
  <c r="E220" i="7"/>
  <c r="D220" i="7"/>
  <c r="B220" i="7"/>
  <c r="Y219" i="7"/>
  <c r="I219" i="7"/>
  <c r="H219" i="7"/>
  <c r="Q219" i="7" s="1"/>
  <c r="G219" i="7"/>
  <c r="F219" i="7"/>
  <c r="E219" i="7"/>
  <c r="J219" i="7" s="1"/>
  <c r="D219" i="7"/>
  <c r="B219" i="7"/>
  <c r="I218" i="7"/>
  <c r="H218" i="7"/>
  <c r="G218" i="7"/>
  <c r="F218" i="7"/>
  <c r="O218" i="7" s="1"/>
  <c r="E218" i="7"/>
  <c r="D218" i="7"/>
  <c r="R218" i="7" s="1"/>
  <c r="B218" i="7"/>
  <c r="Y217" i="7"/>
  <c r="I217" i="7"/>
  <c r="Y213" i="7"/>
  <c r="I213" i="7"/>
  <c r="H213" i="7"/>
  <c r="G213" i="7"/>
  <c r="F213" i="7"/>
  <c r="E213" i="7"/>
  <c r="J213" i="7" s="1"/>
  <c r="D213" i="7"/>
  <c r="B213" i="7"/>
  <c r="Y212" i="7"/>
  <c r="I212" i="7"/>
  <c r="H212" i="7"/>
  <c r="G212" i="7"/>
  <c r="F212" i="7"/>
  <c r="E212" i="7"/>
  <c r="D212" i="7"/>
  <c r="B212" i="7"/>
  <c r="I211" i="7"/>
  <c r="H211" i="7"/>
  <c r="G211" i="7"/>
  <c r="F211" i="7"/>
  <c r="E211" i="7"/>
  <c r="D211" i="7"/>
  <c r="B211" i="7"/>
  <c r="Y210" i="7"/>
  <c r="Y207" i="7"/>
  <c r="I207" i="7"/>
  <c r="O207" i="7" s="1"/>
  <c r="H207" i="7"/>
  <c r="G207" i="7"/>
  <c r="F207" i="7"/>
  <c r="E207" i="7"/>
  <c r="D207" i="7"/>
  <c r="B207" i="7"/>
  <c r="Y206" i="7"/>
  <c r="L206" i="7"/>
  <c r="I206" i="7"/>
  <c r="H206" i="7"/>
  <c r="G206" i="7"/>
  <c r="F206" i="7"/>
  <c r="E206" i="7"/>
  <c r="D206" i="7"/>
  <c r="B206" i="7"/>
  <c r="I205" i="7"/>
  <c r="I204" i="7" s="1"/>
  <c r="H205" i="7"/>
  <c r="G205" i="7"/>
  <c r="F205" i="7"/>
  <c r="E205" i="7"/>
  <c r="D205" i="7"/>
  <c r="B205" i="7"/>
  <c r="Y204" i="7"/>
  <c r="Y200" i="7"/>
  <c r="I200" i="7"/>
  <c r="H200" i="7"/>
  <c r="G200" i="7"/>
  <c r="F200" i="7"/>
  <c r="E200" i="7"/>
  <c r="D200" i="7"/>
  <c r="B200" i="7"/>
  <c r="Y199" i="7"/>
  <c r="I199" i="7"/>
  <c r="H199" i="7"/>
  <c r="G199" i="7"/>
  <c r="F199" i="7"/>
  <c r="E199" i="7"/>
  <c r="D199" i="7"/>
  <c r="B199" i="7"/>
  <c r="Y198" i="7"/>
  <c r="I198" i="7"/>
  <c r="O198" i="7" s="1"/>
  <c r="H198" i="7"/>
  <c r="N198" i="7" s="1"/>
  <c r="G198" i="7"/>
  <c r="F198" i="7"/>
  <c r="E198" i="7"/>
  <c r="D198" i="7"/>
  <c r="B198" i="7"/>
  <c r="I197" i="7"/>
  <c r="H197" i="7"/>
  <c r="G197" i="7"/>
  <c r="F197" i="7"/>
  <c r="E197" i="7"/>
  <c r="D197" i="7"/>
  <c r="B197" i="7"/>
  <c r="Y196" i="7"/>
  <c r="Y193" i="7"/>
  <c r="I193" i="7"/>
  <c r="H193" i="7"/>
  <c r="G193" i="7"/>
  <c r="F193" i="7"/>
  <c r="L193" i="7" s="1"/>
  <c r="E193" i="7"/>
  <c r="D193" i="7"/>
  <c r="B193" i="7"/>
  <c r="Y192" i="7"/>
  <c r="I192" i="7"/>
  <c r="H192" i="7"/>
  <c r="G192" i="7"/>
  <c r="F192" i="7"/>
  <c r="E192" i="7"/>
  <c r="D192" i="7"/>
  <c r="B192" i="7"/>
  <c r="Y191" i="7"/>
  <c r="I191" i="7"/>
  <c r="H191" i="7"/>
  <c r="N191" i="7" s="1"/>
  <c r="G191" i="7"/>
  <c r="F191" i="7"/>
  <c r="O191" i="7" s="1"/>
  <c r="E191" i="7"/>
  <c r="D191" i="7"/>
  <c r="B191" i="7"/>
  <c r="Y190" i="7"/>
  <c r="I190" i="7"/>
  <c r="H190" i="7"/>
  <c r="N190" i="7" s="1"/>
  <c r="G190" i="7"/>
  <c r="F190" i="7"/>
  <c r="L190" i="7" s="1"/>
  <c r="E190" i="7"/>
  <c r="D190" i="7"/>
  <c r="B190" i="7"/>
  <c r="I189" i="7"/>
  <c r="H189" i="7"/>
  <c r="G189" i="7"/>
  <c r="F189" i="7"/>
  <c r="E189" i="7"/>
  <c r="D189" i="7"/>
  <c r="B189" i="7"/>
  <c r="Y188" i="7"/>
  <c r="Y184" i="7"/>
  <c r="I184" i="7"/>
  <c r="H184" i="7"/>
  <c r="G184" i="7"/>
  <c r="F184" i="7"/>
  <c r="E184" i="7"/>
  <c r="D184" i="7"/>
  <c r="B184" i="7"/>
  <c r="Y183" i="7"/>
  <c r="I183" i="7"/>
  <c r="H183" i="7"/>
  <c r="N183" i="7" s="1"/>
  <c r="G183" i="7"/>
  <c r="F183" i="7"/>
  <c r="E183" i="7"/>
  <c r="D183" i="7"/>
  <c r="B183" i="7"/>
  <c r="I182" i="7"/>
  <c r="H182" i="7"/>
  <c r="G182" i="7"/>
  <c r="F182" i="7"/>
  <c r="E182" i="7"/>
  <c r="D182" i="7"/>
  <c r="B182" i="7"/>
  <c r="Y181" i="7"/>
  <c r="Y177" i="7"/>
  <c r="I177" i="7"/>
  <c r="H177" i="7"/>
  <c r="G177" i="7"/>
  <c r="F177" i="7"/>
  <c r="E177" i="7"/>
  <c r="D177" i="7"/>
  <c r="B177" i="7"/>
  <c r="Y175" i="7"/>
  <c r="I175" i="7"/>
  <c r="H175" i="7"/>
  <c r="G175" i="7"/>
  <c r="F175" i="7"/>
  <c r="E175" i="7"/>
  <c r="D175" i="7"/>
  <c r="B175" i="7"/>
  <c r="Y176" i="7"/>
  <c r="I176" i="7"/>
  <c r="H176" i="7"/>
  <c r="G176" i="7"/>
  <c r="F176" i="7"/>
  <c r="E176" i="7"/>
  <c r="D176" i="7"/>
  <c r="B176" i="7"/>
  <c r="Y171" i="7"/>
  <c r="I171" i="7"/>
  <c r="H171" i="7"/>
  <c r="G171" i="7"/>
  <c r="F171" i="7"/>
  <c r="E171" i="7"/>
  <c r="D171" i="7"/>
  <c r="B171" i="7"/>
  <c r="Y170" i="7"/>
  <c r="I170" i="7"/>
  <c r="H170" i="7"/>
  <c r="G170" i="7"/>
  <c r="F170" i="7"/>
  <c r="E170" i="7"/>
  <c r="L170" i="7" s="1"/>
  <c r="D170" i="7"/>
  <c r="R170" i="7" s="1"/>
  <c r="B170" i="7"/>
  <c r="I169" i="7"/>
  <c r="I168" i="7" s="1"/>
  <c r="H169" i="7"/>
  <c r="G169" i="7"/>
  <c r="F169" i="7"/>
  <c r="E169" i="7"/>
  <c r="D169" i="7"/>
  <c r="J169" i="7" s="1"/>
  <c r="B169" i="7"/>
  <c r="Y168" i="7"/>
  <c r="Y164" i="7"/>
  <c r="I164" i="7"/>
  <c r="H164" i="7"/>
  <c r="G164" i="7"/>
  <c r="F164" i="7"/>
  <c r="L164" i="7" s="1"/>
  <c r="E164" i="7"/>
  <c r="D164" i="7"/>
  <c r="B164" i="7"/>
  <c r="Y163" i="7"/>
  <c r="I163" i="7"/>
  <c r="H163" i="7"/>
  <c r="G163" i="7"/>
  <c r="F163" i="7"/>
  <c r="E163" i="7"/>
  <c r="D163" i="7"/>
  <c r="B163" i="7"/>
  <c r="I162" i="7"/>
  <c r="H162" i="7"/>
  <c r="G162" i="7"/>
  <c r="F162" i="7"/>
  <c r="E162" i="7"/>
  <c r="D162" i="7"/>
  <c r="B162" i="7"/>
  <c r="Y161" i="7"/>
  <c r="Y157" i="7"/>
  <c r="I157" i="7"/>
  <c r="H157" i="7"/>
  <c r="G157" i="7"/>
  <c r="F157" i="7"/>
  <c r="E157" i="7"/>
  <c r="D157" i="7"/>
  <c r="B157" i="7"/>
  <c r="Y156" i="7"/>
  <c r="O156" i="7"/>
  <c r="I156" i="7"/>
  <c r="H156" i="7"/>
  <c r="G156" i="7"/>
  <c r="M156" i="7" s="1"/>
  <c r="F156" i="7"/>
  <c r="E156" i="7"/>
  <c r="D156" i="7"/>
  <c r="P156" i="7" s="1"/>
  <c r="B156" i="7"/>
  <c r="I155" i="7"/>
  <c r="O155" i="7" s="1"/>
  <c r="H155" i="7"/>
  <c r="Q155" i="7" s="1"/>
  <c r="G155" i="7"/>
  <c r="F155" i="7"/>
  <c r="E155" i="7"/>
  <c r="D155" i="7"/>
  <c r="B155" i="7"/>
  <c r="Y154" i="7"/>
  <c r="Y151" i="7"/>
  <c r="Q151" i="7"/>
  <c r="I151" i="7"/>
  <c r="O151" i="7" s="1"/>
  <c r="H151" i="7"/>
  <c r="G151" i="7"/>
  <c r="F151" i="7"/>
  <c r="N151" i="7" s="1"/>
  <c r="E151" i="7"/>
  <c r="D151" i="7"/>
  <c r="B151" i="7"/>
  <c r="Y150" i="7"/>
  <c r="I150" i="7"/>
  <c r="H150" i="7"/>
  <c r="N150" i="7" s="1"/>
  <c r="G150" i="7"/>
  <c r="F150" i="7"/>
  <c r="E150" i="7"/>
  <c r="D150" i="7"/>
  <c r="B150" i="7"/>
  <c r="I149" i="7"/>
  <c r="H149" i="7"/>
  <c r="G149" i="7"/>
  <c r="F149" i="7"/>
  <c r="E149" i="7"/>
  <c r="D149" i="7"/>
  <c r="B149" i="7"/>
  <c r="Y148" i="7"/>
  <c r="Y145" i="7"/>
  <c r="I145" i="7"/>
  <c r="H145" i="7"/>
  <c r="G145" i="7"/>
  <c r="F145" i="7"/>
  <c r="E145" i="7"/>
  <c r="D145" i="7"/>
  <c r="B145" i="7"/>
  <c r="Y144" i="7"/>
  <c r="I144" i="7"/>
  <c r="R144" i="7" s="1"/>
  <c r="H144" i="7"/>
  <c r="N144" i="7" s="1"/>
  <c r="G144" i="7"/>
  <c r="F144" i="7"/>
  <c r="E144" i="7"/>
  <c r="D144" i="7"/>
  <c r="B144" i="7"/>
  <c r="I143" i="7"/>
  <c r="H143" i="7"/>
  <c r="G143" i="7"/>
  <c r="F143" i="7"/>
  <c r="E143" i="7"/>
  <c r="D143" i="7"/>
  <c r="R143" i="7" s="1"/>
  <c r="B143" i="7"/>
  <c r="Y142" i="7"/>
  <c r="Y139" i="7"/>
  <c r="I139" i="7"/>
  <c r="O139" i="7" s="1"/>
  <c r="H139" i="7"/>
  <c r="G139" i="7"/>
  <c r="M139" i="7" s="1"/>
  <c r="F139" i="7"/>
  <c r="E139" i="7"/>
  <c r="D139" i="7"/>
  <c r="B139" i="7"/>
  <c r="Y138" i="7"/>
  <c r="I138" i="7"/>
  <c r="H138" i="7"/>
  <c r="G138" i="7"/>
  <c r="F138" i="7"/>
  <c r="L138" i="7" s="1"/>
  <c r="E138" i="7"/>
  <c r="D138" i="7"/>
  <c r="B138" i="7"/>
  <c r="I137" i="7"/>
  <c r="H137" i="7"/>
  <c r="G137" i="7"/>
  <c r="F137" i="7"/>
  <c r="E137" i="7"/>
  <c r="D137" i="7"/>
  <c r="B137" i="7"/>
  <c r="Y136" i="7"/>
  <c r="D136" i="7"/>
  <c r="Y133" i="7"/>
  <c r="I133" i="7"/>
  <c r="H133" i="7"/>
  <c r="G133" i="7"/>
  <c r="F133" i="7"/>
  <c r="E133" i="7"/>
  <c r="D133" i="7"/>
  <c r="B133" i="7"/>
  <c r="Y132" i="7"/>
  <c r="I132" i="7"/>
  <c r="O132" i="7" s="1"/>
  <c r="H132" i="7"/>
  <c r="G132" i="7"/>
  <c r="F132" i="7"/>
  <c r="E132" i="7"/>
  <c r="D132" i="7"/>
  <c r="B132" i="7"/>
  <c r="I131" i="7"/>
  <c r="H131" i="7"/>
  <c r="G131" i="7"/>
  <c r="F131" i="7"/>
  <c r="E131" i="7"/>
  <c r="D131" i="7"/>
  <c r="B131" i="7"/>
  <c r="Y130" i="7"/>
  <c r="Y127" i="7"/>
  <c r="I127" i="7"/>
  <c r="O127" i="7" s="1"/>
  <c r="H127" i="7"/>
  <c r="G127" i="7"/>
  <c r="F127" i="7"/>
  <c r="E127" i="7"/>
  <c r="D127" i="7"/>
  <c r="B127" i="7"/>
  <c r="Y126" i="7"/>
  <c r="I126" i="7"/>
  <c r="H126" i="7"/>
  <c r="G126" i="7"/>
  <c r="F126" i="7"/>
  <c r="E126" i="7"/>
  <c r="D126" i="7"/>
  <c r="B126" i="7"/>
  <c r="I125" i="7"/>
  <c r="H125" i="7"/>
  <c r="N125" i="7" s="1"/>
  <c r="G125" i="7"/>
  <c r="F125" i="7"/>
  <c r="E125" i="7"/>
  <c r="D125" i="7"/>
  <c r="B125" i="7"/>
  <c r="Y124" i="7"/>
  <c r="Y120" i="7"/>
  <c r="I120" i="7"/>
  <c r="H120" i="7"/>
  <c r="G120" i="7"/>
  <c r="F120" i="7"/>
  <c r="E120" i="7"/>
  <c r="D120" i="7"/>
  <c r="B120" i="7"/>
  <c r="Y119" i="7"/>
  <c r="I119" i="7"/>
  <c r="H119" i="7"/>
  <c r="N119" i="7" s="1"/>
  <c r="G119" i="7"/>
  <c r="M119" i="7" s="1"/>
  <c r="F119" i="7"/>
  <c r="E119" i="7"/>
  <c r="D119" i="7"/>
  <c r="B119" i="7"/>
  <c r="Y118" i="7"/>
  <c r="I118" i="7"/>
  <c r="H118" i="7"/>
  <c r="G118" i="7"/>
  <c r="F118" i="7"/>
  <c r="N118" i="7" s="1"/>
  <c r="E118" i="7"/>
  <c r="D118" i="7"/>
  <c r="B118" i="7"/>
  <c r="Y117" i="7"/>
  <c r="I117" i="7"/>
  <c r="H117" i="7"/>
  <c r="G117" i="7"/>
  <c r="F117" i="7"/>
  <c r="E117" i="7"/>
  <c r="D117" i="7"/>
  <c r="R117" i="7" s="1"/>
  <c r="B117" i="7"/>
  <c r="I116" i="7"/>
  <c r="H116" i="7"/>
  <c r="G116" i="7"/>
  <c r="F116" i="7"/>
  <c r="E116" i="7"/>
  <c r="D116" i="7"/>
  <c r="B116" i="7"/>
  <c r="Y115" i="7"/>
  <c r="Y111" i="7"/>
  <c r="I111" i="7"/>
  <c r="H111" i="7"/>
  <c r="G111" i="7"/>
  <c r="F111" i="7"/>
  <c r="O111" i="7" s="1"/>
  <c r="E111" i="7"/>
  <c r="D111" i="7"/>
  <c r="B111" i="7"/>
  <c r="Y110" i="7"/>
  <c r="I110" i="7"/>
  <c r="H110" i="7"/>
  <c r="N110" i="7" s="1"/>
  <c r="G110" i="7"/>
  <c r="F110" i="7"/>
  <c r="E110" i="7"/>
  <c r="D110" i="7"/>
  <c r="K110" i="7" s="1"/>
  <c r="B110" i="7"/>
  <c r="Y109" i="7"/>
  <c r="I109" i="7"/>
  <c r="H109" i="7"/>
  <c r="G109" i="7"/>
  <c r="F109" i="7"/>
  <c r="E109" i="7"/>
  <c r="D109" i="7"/>
  <c r="B109" i="7"/>
  <c r="Y107" i="7"/>
  <c r="Y106" i="7" s="1"/>
  <c r="I107" i="7"/>
  <c r="H107" i="7"/>
  <c r="G107" i="7"/>
  <c r="F107" i="7"/>
  <c r="E107" i="7"/>
  <c r="D107" i="7"/>
  <c r="B107" i="7"/>
  <c r="Y108" i="7"/>
  <c r="I108" i="7"/>
  <c r="H108" i="7"/>
  <c r="G108" i="7"/>
  <c r="F108" i="7"/>
  <c r="E108" i="7"/>
  <c r="D108" i="7"/>
  <c r="B108" i="7"/>
  <c r="Y103" i="7"/>
  <c r="I103" i="7"/>
  <c r="O103" i="7" s="1"/>
  <c r="H103" i="7"/>
  <c r="G103" i="7"/>
  <c r="F103" i="7"/>
  <c r="E103" i="7"/>
  <c r="D103" i="7"/>
  <c r="B103" i="7"/>
  <c r="Y102" i="7"/>
  <c r="N102" i="7"/>
  <c r="I102" i="7"/>
  <c r="H102" i="7"/>
  <c r="G102" i="7"/>
  <c r="M102" i="7" s="1"/>
  <c r="F102" i="7"/>
  <c r="O102" i="7" s="1"/>
  <c r="E102" i="7"/>
  <c r="D102" i="7"/>
  <c r="B102" i="7"/>
  <c r="I101" i="7"/>
  <c r="H101" i="7"/>
  <c r="G101" i="7"/>
  <c r="F101" i="7"/>
  <c r="E101" i="7"/>
  <c r="D101" i="7"/>
  <c r="B101" i="7"/>
  <c r="Y100" i="7"/>
  <c r="Y97" i="7"/>
  <c r="I97" i="7"/>
  <c r="H97" i="7"/>
  <c r="G97" i="7"/>
  <c r="F97" i="7"/>
  <c r="E97" i="7"/>
  <c r="D97" i="7"/>
  <c r="B97" i="7"/>
  <c r="Y96" i="7"/>
  <c r="I96" i="7"/>
  <c r="H96" i="7"/>
  <c r="G96" i="7"/>
  <c r="F96" i="7"/>
  <c r="E96" i="7"/>
  <c r="D96" i="7"/>
  <c r="J96" i="7" s="1"/>
  <c r="B96" i="7"/>
  <c r="I95" i="7"/>
  <c r="H95" i="7"/>
  <c r="G95" i="7"/>
  <c r="F95" i="7"/>
  <c r="E95" i="7"/>
  <c r="D95" i="7"/>
  <c r="R95" i="7" s="1"/>
  <c r="B95" i="7"/>
  <c r="Y94" i="7"/>
  <c r="Y91" i="7"/>
  <c r="I91" i="7"/>
  <c r="O91" i="7" s="1"/>
  <c r="H91" i="7"/>
  <c r="G91" i="7"/>
  <c r="F91" i="7"/>
  <c r="E91" i="7"/>
  <c r="D91" i="7"/>
  <c r="B91" i="7"/>
  <c r="Y90" i="7"/>
  <c r="I90" i="7"/>
  <c r="H90" i="7"/>
  <c r="N90" i="7" s="1"/>
  <c r="G90" i="7"/>
  <c r="F90" i="7"/>
  <c r="O90" i="7" s="1"/>
  <c r="E90" i="7"/>
  <c r="D90" i="7"/>
  <c r="B90" i="7"/>
  <c r="Y89" i="7"/>
  <c r="I89" i="7"/>
  <c r="H89" i="7"/>
  <c r="G89" i="7"/>
  <c r="F89" i="7"/>
  <c r="E89" i="7"/>
  <c r="D89" i="7"/>
  <c r="B89" i="7"/>
  <c r="I88" i="7"/>
  <c r="H88" i="7"/>
  <c r="G88" i="7"/>
  <c r="F88" i="7"/>
  <c r="E88" i="7"/>
  <c r="D88" i="7"/>
  <c r="B88" i="7"/>
  <c r="Y87" i="7"/>
  <c r="Y84" i="7"/>
  <c r="I84" i="7"/>
  <c r="H84" i="7"/>
  <c r="G84" i="7"/>
  <c r="F84" i="7"/>
  <c r="E84" i="7"/>
  <c r="D84" i="7"/>
  <c r="B84" i="7"/>
  <c r="Y83" i="7"/>
  <c r="I83" i="7"/>
  <c r="H83" i="7"/>
  <c r="G83" i="7"/>
  <c r="F83" i="7"/>
  <c r="E83" i="7"/>
  <c r="D83" i="7"/>
  <c r="B83" i="7"/>
  <c r="Y82" i="7"/>
  <c r="I82" i="7"/>
  <c r="H82" i="7"/>
  <c r="N82" i="7" s="1"/>
  <c r="G82" i="7"/>
  <c r="F82" i="7"/>
  <c r="E82" i="7"/>
  <c r="D82" i="7"/>
  <c r="B82" i="7"/>
  <c r="Y81" i="7"/>
  <c r="I81" i="7"/>
  <c r="H81" i="7"/>
  <c r="G81" i="7"/>
  <c r="F81" i="7"/>
  <c r="L81" i="7" s="1"/>
  <c r="E81" i="7"/>
  <c r="D81" i="7"/>
  <c r="B81" i="7"/>
  <c r="Y80" i="7"/>
  <c r="I80" i="7"/>
  <c r="H80" i="7"/>
  <c r="G80" i="7"/>
  <c r="F80" i="7"/>
  <c r="E80" i="7"/>
  <c r="D80" i="7"/>
  <c r="P80" i="7" s="1"/>
  <c r="B80" i="7"/>
  <c r="Y79" i="7"/>
  <c r="I79" i="7"/>
  <c r="H79" i="7"/>
  <c r="G79" i="7"/>
  <c r="F79" i="7"/>
  <c r="E79" i="7"/>
  <c r="D79" i="7"/>
  <c r="R79" i="7" s="1"/>
  <c r="B79" i="7"/>
  <c r="Y78" i="7"/>
  <c r="I78" i="7"/>
  <c r="H78" i="7"/>
  <c r="G78" i="7"/>
  <c r="F78" i="7"/>
  <c r="E78" i="7"/>
  <c r="D78" i="7"/>
  <c r="B78" i="7"/>
  <c r="I77" i="7"/>
  <c r="H77" i="7"/>
  <c r="N77" i="7" s="1"/>
  <c r="G77" i="7"/>
  <c r="F77" i="7"/>
  <c r="E77" i="7"/>
  <c r="D77" i="7"/>
  <c r="B77" i="7"/>
  <c r="Y76" i="7"/>
  <c r="Y73" i="7"/>
  <c r="I73" i="7"/>
  <c r="H73" i="7"/>
  <c r="G73" i="7"/>
  <c r="F73" i="7"/>
  <c r="E73" i="7"/>
  <c r="D73" i="7"/>
  <c r="Q73" i="7" s="1"/>
  <c r="B73" i="7"/>
  <c r="Y72" i="7"/>
  <c r="I72" i="7"/>
  <c r="H72" i="7"/>
  <c r="G72" i="7"/>
  <c r="F72" i="7"/>
  <c r="E72" i="7"/>
  <c r="D72" i="7"/>
  <c r="B72" i="7"/>
  <c r="Y71" i="7"/>
  <c r="I71" i="7"/>
  <c r="H71" i="7"/>
  <c r="N71" i="7" s="1"/>
  <c r="G71" i="7"/>
  <c r="F71" i="7"/>
  <c r="E71" i="7"/>
  <c r="D71" i="7"/>
  <c r="B71" i="7"/>
  <c r="Y70" i="7"/>
  <c r="I70" i="7"/>
  <c r="H70" i="7"/>
  <c r="G70" i="7"/>
  <c r="F70" i="7"/>
  <c r="E70" i="7"/>
  <c r="D70" i="7"/>
  <c r="B70" i="7"/>
  <c r="I69" i="7"/>
  <c r="H69" i="7"/>
  <c r="G69" i="7"/>
  <c r="F69" i="7"/>
  <c r="E69" i="7"/>
  <c r="E68" i="7" s="1"/>
  <c r="D69" i="7"/>
  <c r="B69" i="7"/>
  <c r="Y68" i="7"/>
  <c r="Y65" i="7"/>
  <c r="I65" i="7"/>
  <c r="H65" i="7"/>
  <c r="G65" i="7"/>
  <c r="F65" i="7"/>
  <c r="E65" i="7"/>
  <c r="D65" i="7"/>
  <c r="B65" i="7"/>
  <c r="Y64" i="7"/>
  <c r="I64" i="7"/>
  <c r="H64" i="7"/>
  <c r="G64" i="7"/>
  <c r="F64" i="7"/>
  <c r="E64" i="7"/>
  <c r="D64" i="7"/>
  <c r="B64" i="7"/>
  <c r="I63" i="7"/>
  <c r="I62" i="7" s="1"/>
  <c r="H63" i="7"/>
  <c r="G63" i="7"/>
  <c r="F63" i="7"/>
  <c r="L63" i="7" s="1"/>
  <c r="E63" i="7"/>
  <c r="D63" i="7"/>
  <c r="B63" i="7"/>
  <c r="Y62" i="7"/>
  <c r="Y59" i="7"/>
  <c r="I59" i="7"/>
  <c r="H59" i="7"/>
  <c r="G59" i="7"/>
  <c r="F59" i="7"/>
  <c r="E59" i="7"/>
  <c r="D59" i="7"/>
  <c r="B59" i="7"/>
  <c r="Y58" i="7"/>
  <c r="I58" i="7"/>
  <c r="H58" i="7"/>
  <c r="G58" i="7"/>
  <c r="F58" i="7"/>
  <c r="E58" i="7"/>
  <c r="D58" i="7"/>
  <c r="R58" i="7" s="1"/>
  <c r="B58" i="7"/>
  <c r="I57" i="7"/>
  <c r="H57" i="7"/>
  <c r="G57" i="7"/>
  <c r="F57" i="7"/>
  <c r="E57" i="7"/>
  <c r="D57" i="7"/>
  <c r="B57" i="7"/>
  <c r="Y56" i="7"/>
  <c r="Y53" i="7"/>
  <c r="I53" i="7"/>
  <c r="H53" i="7"/>
  <c r="G53" i="7"/>
  <c r="F53" i="7"/>
  <c r="E53" i="7"/>
  <c r="D53" i="7"/>
  <c r="B53" i="7"/>
  <c r="Y52" i="7"/>
  <c r="I52" i="7"/>
  <c r="H52" i="7"/>
  <c r="G52" i="7"/>
  <c r="M52" i="7" s="1"/>
  <c r="F52" i="7"/>
  <c r="E52" i="7"/>
  <c r="D52" i="7"/>
  <c r="B52" i="7"/>
  <c r="Y51" i="7"/>
  <c r="I51" i="7"/>
  <c r="H51" i="7"/>
  <c r="G51" i="7"/>
  <c r="F51" i="7"/>
  <c r="E51" i="7"/>
  <c r="D51" i="7"/>
  <c r="B51" i="7"/>
  <c r="Y50" i="7"/>
  <c r="I50" i="7"/>
  <c r="H50" i="7"/>
  <c r="G50" i="7"/>
  <c r="F50" i="7"/>
  <c r="O50" i="7" s="1"/>
  <c r="E50" i="7"/>
  <c r="D50" i="7"/>
  <c r="B50" i="7"/>
  <c r="Y49" i="7"/>
  <c r="I49" i="7"/>
  <c r="O49" i="7" s="1"/>
  <c r="H49" i="7"/>
  <c r="G49" i="7"/>
  <c r="F49" i="7"/>
  <c r="E49" i="7"/>
  <c r="D49" i="7"/>
  <c r="B49" i="7"/>
  <c r="Y48" i="7"/>
  <c r="I48" i="7"/>
  <c r="H48" i="7"/>
  <c r="G48" i="7"/>
  <c r="F48" i="7"/>
  <c r="M48" i="7" s="1"/>
  <c r="E48" i="7"/>
  <c r="D48" i="7"/>
  <c r="J48" i="7" s="1"/>
  <c r="B48" i="7"/>
  <c r="Y47" i="7"/>
  <c r="I47" i="7"/>
  <c r="H47" i="7"/>
  <c r="G47" i="7"/>
  <c r="F47" i="7"/>
  <c r="E47" i="7"/>
  <c r="D47" i="7"/>
  <c r="B47" i="7"/>
  <c r="I46" i="7"/>
  <c r="H46" i="7"/>
  <c r="N46" i="7" s="1"/>
  <c r="G46" i="7"/>
  <c r="F46" i="7"/>
  <c r="E46" i="7"/>
  <c r="D46" i="7"/>
  <c r="P46" i="7" s="1"/>
  <c r="B46" i="7"/>
  <c r="Y45" i="7"/>
  <c r="Y42" i="7"/>
  <c r="I42" i="7"/>
  <c r="H42" i="7"/>
  <c r="G42" i="7"/>
  <c r="F42" i="7"/>
  <c r="N42" i="7" s="1"/>
  <c r="E42" i="7"/>
  <c r="D42" i="7"/>
  <c r="B42" i="7"/>
  <c r="Y41" i="7"/>
  <c r="I41" i="7"/>
  <c r="H41" i="7"/>
  <c r="G41" i="7"/>
  <c r="F41" i="7"/>
  <c r="L41" i="7" s="1"/>
  <c r="E41" i="7"/>
  <c r="D41" i="7"/>
  <c r="B41" i="7"/>
  <c r="I40" i="7"/>
  <c r="H40" i="7"/>
  <c r="G40" i="7"/>
  <c r="F40" i="7"/>
  <c r="E40" i="7"/>
  <c r="D40" i="7"/>
  <c r="K40" i="7" s="1"/>
  <c r="B40" i="7"/>
  <c r="Y39" i="7"/>
  <c r="Y36" i="7"/>
  <c r="I36" i="7"/>
  <c r="H36" i="7"/>
  <c r="G36" i="7"/>
  <c r="F36" i="7"/>
  <c r="E36" i="7"/>
  <c r="D36" i="7"/>
  <c r="B36" i="7"/>
  <c r="Y35" i="7"/>
  <c r="I35" i="7"/>
  <c r="H35" i="7"/>
  <c r="G35" i="7"/>
  <c r="F35" i="7"/>
  <c r="E35" i="7"/>
  <c r="D35" i="7"/>
  <c r="B35" i="7"/>
  <c r="I34" i="7"/>
  <c r="H34" i="7"/>
  <c r="G34" i="7"/>
  <c r="F34" i="7"/>
  <c r="E34" i="7"/>
  <c r="D34" i="7"/>
  <c r="R34" i="7" s="1"/>
  <c r="B34" i="7"/>
  <c r="Y33" i="7"/>
  <c r="Y29" i="7"/>
  <c r="I29" i="7"/>
  <c r="H29" i="7"/>
  <c r="G29" i="7"/>
  <c r="F29" i="7"/>
  <c r="E29" i="7"/>
  <c r="D29" i="7"/>
  <c r="B29" i="7"/>
  <c r="Y28" i="7"/>
  <c r="I28" i="7"/>
  <c r="H28" i="7"/>
  <c r="G28" i="7"/>
  <c r="F28" i="7"/>
  <c r="L28" i="7" s="1"/>
  <c r="E28" i="7"/>
  <c r="D28" i="7"/>
  <c r="B28" i="7"/>
  <c r="Y27" i="7"/>
  <c r="I27" i="7"/>
  <c r="H27" i="7"/>
  <c r="G27" i="7"/>
  <c r="F27" i="7"/>
  <c r="E27" i="7"/>
  <c r="D27" i="7"/>
  <c r="B27" i="7"/>
  <c r="Y26" i="7"/>
  <c r="I26" i="7"/>
  <c r="H26" i="7"/>
  <c r="G26" i="7"/>
  <c r="F26" i="7"/>
  <c r="E26" i="7"/>
  <c r="D26" i="7"/>
  <c r="B26" i="7"/>
  <c r="I25" i="7"/>
  <c r="H25" i="7"/>
  <c r="G25" i="7"/>
  <c r="F25" i="7"/>
  <c r="E25" i="7"/>
  <c r="D25" i="7"/>
  <c r="B25" i="7"/>
  <c r="Y24" i="7"/>
  <c r="Y20" i="7"/>
  <c r="I20" i="7"/>
  <c r="H20" i="7"/>
  <c r="G20" i="7"/>
  <c r="F20" i="7"/>
  <c r="E20" i="7"/>
  <c r="D20" i="7"/>
  <c r="B20" i="7"/>
  <c r="Y19" i="7"/>
  <c r="I19" i="7"/>
  <c r="H19" i="7"/>
  <c r="G19" i="7"/>
  <c r="F19" i="7"/>
  <c r="E19" i="7"/>
  <c r="D19" i="7"/>
  <c r="P19" i="7" s="1"/>
  <c r="B19" i="7"/>
  <c r="R18" i="7"/>
  <c r="Q18" i="7"/>
  <c r="O18" i="7"/>
  <c r="I18" i="7"/>
  <c r="H18" i="7"/>
  <c r="G18" i="7"/>
  <c r="M18" i="7" s="1"/>
  <c r="F18" i="7"/>
  <c r="E18" i="7"/>
  <c r="D18" i="7"/>
  <c r="B18" i="7"/>
  <c r="Y17" i="7"/>
  <c r="I17" i="7"/>
  <c r="D17" i="7"/>
  <c r="Y13" i="7"/>
  <c r="I13" i="7"/>
  <c r="H13" i="7"/>
  <c r="G13" i="7"/>
  <c r="F13" i="7"/>
  <c r="E13" i="7"/>
  <c r="D13" i="7"/>
  <c r="J13" i="7" s="1"/>
  <c r="B13" i="7"/>
  <c r="Y12" i="7"/>
  <c r="I12" i="7"/>
  <c r="H12" i="7"/>
  <c r="N12" i="7" s="1"/>
  <c r="G12" i="7"/>
  <c r="M12" i="7" s="1"/>
  <c r="F12" i="7"/>
  <c r="E12" i="7"/>
  <c r="D12" i="7"/>
  <c r="B12" i="7"/>
  <c r="Y11" i="7"/>
  <c r="I11" i="7"/>
  <c r="H11" i="7"/>
  <c r="G11" i="7"/>
  <c r="F11" i="7"/>
  <c r="E11" i="7"/>
  <c r="D11" i="7"/>
  <c r="R11" i="7" s="1"/>
  <c r="B11" i="7"/>
  <c r="Y10" i="7"/>
  <c r="I10" i="7"/>
  <c r="H10" i="7"/>
  <c r="G10" i="7"/>
  <c r="F10" i="7"/>
  <c r="E10" i="7"/>
  <c r="D10" i="7"/>
  <c r="B10" i="7"/>
  <c r="I9" i="7"/>
  <c r="O9" i="7" s="1"/>
  <c r="H9" i="7"/>
  <c r="G9" i="7"/>
  <c r="F9" i="7"/>
  <c r="E9" i="7"/>
  <c r="D9" i="7"/>
  <c r="B9" i="7"/>
  <c r="Y8" i="7"/>
  <c r="Z4" i="7"/>
  <c r="Z14" i="5" s="1"/>
  <c r="C1" i="7"/>
  <c r="Y274" i="6"/>
  <c r="I274" i="6"/>
  <c r="H274" i="6"/>
  <c r="N274" i="6" s="1"/>
  <c r="G274" i="6"/>
  <c r="F274" i="6"/>
  <c r="E274" i="6"/>
  <c r="D274" i="6"/>
  <c r="R274" i="6" s="1"/>
  <c r="B274" i="6"/>
  <c r="Y273" i="6"/>
  <c r="R273" i="6"/>
  <c r="I273" i="6"/>
  <c r="H273" i="6"/>
  <c r="G273" i="6"/>
  <c r="M273" i="6" s="1"/>
  <c r="F273" i="6"/>
  <c r="O273" i="6" s="1"/>
  <c r="E273" i="6"/>
  <c r="L273" i="6" s="1"/>
  <c r="D273" i="6"/>
  <c r="B273" i="6"/>
  <c r="Y272" i="6"/>
  <c r="I272" i="6"/>
  <c r="H272" i="6"/>
  <c r="G272" i="6"/>
  <c r="F272" i="6"/>
  <c r="E272" i="6"/>
  <c r="D272" i="6"/>
  <c r="B272" i="6"/>
  <c r="Y271" i="6"/>
  <c r="Y267" i="6"/>
  <c r="I267" i="6"/>
  <c r="H267" i="6"/>
  <c r="G267" i="6"/>
  <c r="F267" i="6"/>
  <c r="L267" i="6" s="1"/>
  <c r="E267" i="6"/>
  <c r="D267" i="6"/>
  <c r="B267" i="6"/>
  <c r="Y266" i="6"/>
  <c r="I266" i="6"/>
  <c r="H266" i="6"/>
  <c r="G266" i="6"/>
  <c r="F266" i="6"/>
  <c r="L266" i="6" s="1"/>
  <c r="E266" i="6"/>
  <c r="D266" i="6"/>
  <c r="J266" i="6" s="1"/>
  <c r="B266" i="6"/>
  <c r="Y265" i="6"/>
  <c r="I265" i="6"/>
  <c r="H265" i="6"/>
  <c r="G265" i="6"/>
  <c r="F265" i="6"/>
  <c r="E265" i="6"/>
  <c r="D265" i="6"/>
  <c r="R265" i="6" s="1"/>
  <c r="B265" i="6"/>
  <c r="Y264" i="6"/>
  <c r="I264" i="6"/>
  <c r="H264" i="6"/>
  <c r="G264" i="6"/>
  <c r="F264" i="6"/>
  <c r="L264" i="6" s="1"/>
  <c r="E264" i="6"/>
  <c r="D264" i="6"/>
  <c r="B264" i="6"/>
  <c r="Y263" i="6"/>
  <c r="I263" i="6"/>
  <c r="H263" i="6"/>
  <c r="G263" i="6"/>
  <c r="F263" i="6"/>
  <c r="E263" i="6"/>
  <c r="D263" i="6"/>
  <c r="R263" i="6" s="1"/>
  <c r="B263" i="6"/>
  <c r="Y262" i="6"/>
  <c r="Y258" i="6"/>
  <c r="I258" i="6"/>
  <c r="O258" i="6" s="1"/>
  <c r="H258" i="6"/>
  <c r="G258" i="6"/>
  <c r="F258" i="6"/>
  <c r="E258" i="6"/>
  <c r="D258" i="6"/>
  <c r="B258" i="6"/>
  <c r="Y257" i="6"/>
  <c r="I257" i="6"/>
  <c r="O257" i="6" s="1"/>
  <c r="H257" i="6"/>
  <c r="G257" i="6"/>
  <c r="F257" i="6"/>
  <c r="E257" i="6"/>
  <c r="L257" i="6" s="1"/>
  <c r="D257" i="6"/>
  <c r="Q257" i="6" s="1"/>
  <c r="B257" i="6"/>
  <c r="Y256" i="6"/>
  <c r="Y255" i="6" s="1"/>
  <c r="I256" i="6"/>
  <c r="O256" i="6" s="1"/>
  <c r="H256" i="6"/>
  <c r="G256" i="6"/>
  <c r="F256" i="6"/>
  <c r="E256" i="6"/>
  <c r="E255" i="6" s="1"/>
  <c r="D256" i="6"/>
  <c r="P256" i="6" s="1"/>
  <c r="B256" i="6"/>
  <c r="Y251" i="6"/>
  <c r="I251" i="6"/>
  <c r="O251" i="6" s="1"/>
  <c r="H251" i="6"/>
  <c r="G251" i="6"/>
  <c r="M251" i="6" s="1"/>
  <c r="F251" i="6"/>
  <c r="L251" i="6" s="1"/>
  <c r="E251" i="6"/>
  <c r="D251" i="6"/>
  <c r="B251" i="6"/>
  <c r="Y250" i="6"/>
  <c r="I250" i="6"/>
  <c r="H250" i="6"/>
  <c r="G250" i="6"/>
  <c r="F250" i="6"/>
  <c r="L250" i="6" s="1"/>
  <c r="E250" i="6"/>
  <c r="J250" i="6" s="1"/>
  <c r="D250" i="6"/>
  <c r="B250" i="6"/>
  <c r="Y249" i="6"/>
  <c r="Y248" i="6" s="1"/>
  <c r="I249" i="6"/>
  <c r="H249" i="6"/>
  <c r="G249" i="6"/>
  <c r="F249" i="6"/>
  <c r="E249" i="6"/>
  <c r="D249" i="6"/>
  <c r="B249" i="6"/>
  <c r="Y244" i="6"/>
  <c r="I244" i="6"/>
  <c r="O244" i="6" s="1"/>
  <c r="H244" i="6"/>
  <c r="N244" i="6" s="1"/>
  <c r="G244" i="6"/>
  <c r="F244" i="6"/>
  <c r="E244" i="6"/>
  <c r="D244" i="6"/>
  <c r="B244" i="6"/>
  <c r="Y243" i="6"/>
  <c r="I243" i="6"/>
  <c r="H243" i="6"/>
  <c r="H241" i="6" s="1"/>
  <c r="G243" i="6"/>
  <c r="F243" i="6"/>
  <c r="E243" i="6"/>
  <c r="D243" i="6"/>
  <c r="R243" i="6" s="1"/>
  <c r="B243" i="6"/>
  <c r="Y242" i="6"/>
  <c r="I242" i="6"/>
  <c r="H242" i="6"/>
  <c r="G242" i="6"/>
  <c r="F242" i="6"/>
  <c r="E242" i="6"/>
  <c r="D242" i="6"/>
  <c r="Q242" i="6" s="1"/>
  <c r="B242" i="6"/>
  <c r="Y241" i="6"/>
  <c r="Y237" i="6"/>
  <c r="I237" i="6"/>
  <c r="H237" i="6"/>
  <c r="G237" i="6"/>
  <c r="F237" i="6"/>
  <c r="E237" i="6"/>
  <c r="J237" i="6" s="1"/>
  <c r="D237" i="6"/>
  <c r="B237" i="6"/>
  <c r="Y236" i="6"/>
  <c r="I236" i="6"/>
  <c r="H236" i="6"/>
  <c r="G236" i="6"/>
  <c r="F236" i="6"/>
  <c r="L236" i="6" s="1"/>
  <c r="E236" i="6"/>
  <c r="D236" i="6"/>
  <c r="B236" i="6"/>
  <c r="Y235" i="6"/>
  <c r="Y234" i="6" s="1"/>
  <c r="I235" i="6"/>
  <c r="H235" i="6"/>
  <c r="G235" i="6"/>
  <c r="F235" i="6"/>
  <c r="L235" i="6" s="1"/>
  <c r="E235" i="6"/>
  <c r="D235" i="6"/>
  <c r="P235" i="6" s="1"/>
  <c r="B235" i="6"/>
  <c r="H234" i="6"/>
  <c r="G234" i="6"/>
  <c r="Y230" i="6"/>
  <c r="I230" i="6"/>
  <c r="H230" i="6"/>
  <c r="G230" i="6"/>
  <c r="F230" i="6"/>
  <c r="E230" i="6"/>
  <c r="D230" i="6"/>
  <c r="P230" i="6" s="1"/>
  <c r="B230" i="6"/>
  <c r="Y229" i="6"/>
  <c r="I229" i="6"/>
  <c r="H229" i="6"/>
  <c r="G229" i="6"/>
  <c r="F229" i="6"/>
  <c r="E229" i="6"/>
  <c r="D229" i="6"/>
  <c r="R229" i="6" s="1"/>
  <c r="B229" i="6"/>
  <c r="Y228" i="6"/>
  <c r="Y227" i="6" s="1"/>
  <c r="I228" i="6"/>
  <c r="I227" i="6" s="1"/>
  <c r="H228" i="6"/>
  <c r="G228" i="6"/>
  <c r="F228" i="6"/>
  <c r="E228" i="6"/>
  <c r="D228" i="6"/>
  <c r="B228" i="6"/>
  <c r="Y223" i="6"/>
  <c r="I223" i="6"/>
  <c r="O223" i="6" s="1"/>
  <c r="H223" i="6"/>
  <c r="G223" i="6"/>
  <c r="M223" i="6" s="1"/>
  <c r="F223" i="6"/>
  <c r="E223" i="6"/>
  <c r="D223" i="6"/>
  <c r="B223" i="6"/>
  <c r="Y222" i="6"/>
  <c r="I222" i="6"/>
  <c r="H222" i="6"/>
  <c r="G222" i="6"/>
  <c r="F222" i="6"/>
  <c r="E222" i="6"/>
  <c r="D222" i="6"/>
  <c r="B222" i="6"/>
  <c r="Y221" i="6"/>
  <c r="Y220" i="6" s="1"/>
  <c r="I221" i="6"/>
  <c r="H221" i="6"/>
  <c r="H220" i="6" s="1"/>
  <c r="G221" i="6"/>
  <c r="F221" i="6"/>
  <c r="E221" i="6"/>
  <c r="D221" i="6"/>
  <c r="B221" i="6"/>
  <c r="Y216" i="6"/>
  <c r="I216" i="6"/>
  <c r="O216" i="6" s="1"/>
  <c r="H216" i="6"/>
  <c r="G216" i="6"/>
  <c r="F216" i="6"/>
  <c r="E216" i="6"/>
  <c r="D216" i="6"/>
  <c r="P216" i="6" s="1"/>
  <c r="B216" i="6"/>
  <c r="Y215" i="6"/>
  <c r="I215" i="6"/>
  <c r="H215" i="6"/>
  <c r="H213" i="6" s="1"/>
  <c r="G215" i="6"/>
  <c r="F215" i="6"/>
  <c r="F213" i="6" s="1"/>
  <c r="E215" i="6"/>
  <c r="D215" i="6"/>
  <c r="R215" i="6" s="1"/>
  <c r="B215" i="6"/>
  <c r="Y214" i="6"/>
  <c r="I214" i="6"/>
  <c r="H214" i="6"/>
  <c r="N214" i="6" s="1"/>
  <c r="G214" i="6"/>
  <c r="M214" i="6" s="1"/>
  <c r="F214" i="6"/>
  <c r="E214" i="6"/>
  <c r="D214" i="6"/>
  <c r="K214" i="6" s="1"/>
  <c r="B214" i="6"/>
  <c r="Y213" i="6"/>
  <c r="Y207" i="6"/>
  <c r="I207" i="6"/>
  <c r="H207" i="6"/>
  <c r="G207" i="6"/>
  <c r="F207" i="6"/>
  <c r="E207" i="6"/>
  <c r="D207" i="6"/>
  <c r="K207" i="6" s="1"/>
  <c r="B207" i="6"/>
  <c r="Y208" i="6"/>
  <c r="I208" i="6"/>
  <c r="H208" i="6"/>
  <c r="G208" i="6"/>
  <c r="F208" i="6"/>
  <c r="L208" i="6" s="1"/>
  <c r="E208" i="6"/>
  <c r="D208" i="6"/>
  <c r="B208" i="6"/>
  <c r="Y209" i="6"/>
  <c r="I209" i="6"/>
  <c r="H209" i="6"/>
  <c r="G209" i="6"/>
  <c r="F209" i="6"/>
  <c r="E209" i="6"/>
  <c r="E206" i="6" s="1"/>
  <c r="D209" i="6"/>
  <c r="B209" i="6"/>
  <c r="Y206" i="6"/>
  <c r="Y202" i="6"/>
  <c r="I202" i="6"/>
  <c r="H202" i="6"/>
  <c r="G202" i="6"/>
  <c r="F202" i="6"/>
  <c r="E202" i="6"/>
  <c r="D202" i="6"/>
  <c r="B202" i="6"/>
  <c r="Y200" i="6"/>
  <c r="I200" i="6"/>
  <c r="H200" i="6"/>
  <c r="G200" i="6"/>
  <c r="F200" i="6"/>
  <c r="E200" i="6"/>
  <c r="D200" i="6"/>
  <c r="B200" i="6"/>
  <c r="Y201" i="6"/>
  <c r="Y199" i="6" s="1"/>
  <c r="I201" i="6"/>
  <c r="H201" i="6"/>
  <c r="N201" i="6" s="1"/>
  <c r="G201" i="6"/>
  <c r="M201" i="6" s="1"/>
  <c r="F201" i="6"/>
  <c r="E201" i="6"/>
  <c r="D201" i="6"/>
  <c r="B201" i="6"/>
  <c r="Y194" i="6"/>
  <c r="I194" i="6"/>
  <c r="O194" i="6" s="1"/>
  <c r="H194" i="6"/>
  <c r="G194" i="6"/>
  <c r="F194" i="6"/>
  <c r="L194" i="6" s="1"/>
  <c r="E194" i="6"/>
  <c r="D194" i="6"/>
  <c r="J194" i="6" s="1"/>
  <c r="B194" i="6"/>
  <c r="Y195" i="6"/>
  <c r="I195" i="6"/>
  <c r="H195" i="6"/>
  <c r="G195" i="6"/>
  <c r="F195" i="6"/>
  <c r="L195" i="6" s="1"/>
  <c r="E195" i="6"/>
  <c r="D195" i="6"/>
  <c r="B195" i="6"/>
  <c r="Y192" i="6"/>
  <c r="I192" i="6"/>
  <c r="H192" i="6"/>
  <c r="N192" i="6" s="1"/>
  <c r="G192" i="6"/>
  <c r="M192" i="6" s="1"/>
  <c r="F192" i="6"/>
  <c r="E192" i="6"/>
  <c r="D192" i="6"/>
  <c r="K192" i="6" s="1"/>
  <c r="B192" i="6"/>
  <c r="Y193" i="6"/>
  <c r="Y191" i="6" s="1"/>
  <c r="I193" i="6"/>
  <c r="H193" i="6"/>
  <c r="G193" i="6"/>
  <c r="F193" i="6"/>
  <c r="E193" i="6"/>
  <c r="D193" i="6"/>
  <c r="B193" i="6"/>
  <c r="Y187" i="6"/>
  <c r="I187" i="6"/>
  <c r="O187" i="6" s="1"/>
  <c r="H187" i="6"/>
  <c r="N187" i="6" s="1"/>
  <c r="G187" i="6"/>
  <c r="F187" i="6"/>
  <c r="L187" i="6" s="1"/>
  <c r="E187" i="6"/>
  <c r="D187" i="6"/>
  <c r="B187" i="6"/>
  <c r="Y186" i="6"/>
  <c r="I186" i="6"/>
  <c r="H186" i="6"/>
  <c r="G186" i="6"/>
  <c r="F186" i="6"/>
  <c r="E186" i="6"/>
  <c r="D186" i="6"/>
  <c r="Q186" i="6" s="1"/>
  <c r="B186" i="6"/>
  <c r="Y185" i="6"/>
  <c r="Y184" i="6" s="1"/>
  <c r="I185" i="6"/>
  <c r="H185" i="6"/>
  <c r="H184" i="6" s="1"/>
  <c r="G185" i="6"/>
  <c r="F185" i="6"/>
  <c r="E185" i="6"/>
  <c r="D185" i="6"/>
  <c r="B185" i="6"/>
  <c r="Y180" i="6"/>
  <c r="I180" i="6"/>
  <c r="H180" i="6"/>
  <c r="N180" i="6" s="1"/>
  <c r="G180" i="6"/>
  <c r="F180" i="6"/>
  <c r="E180" i="6"/>
  <c r="D180" i="6"/>
  <c r="K180" i="6" s="1"/>
  <c r="B180" i="6"/>
  <c r="Y178" i="6"/>
  <c r="I178" i="6"/>
  <c r="H178" i="6"/>
  <c r="G178" i="6"/>
  <c r="F178" i="6"/>
  <c r="M178" i="6" s="1"/>
  <c r="E178" i="6"/>
  <c r="D178" i="6"/>
  <c r="B178" i="6"/>
  <c r="Y179" i="6"/>
  <c r="I179" i="6"/>
  <c r="H179" i="6"/>
  <c r="N179" i="6" s="1"/>
  <c r="G179" i="6"/>
  <c r="F179" i="6"/>
  <c r="E179" i="6"/>
  <c r="D179" i="6"/>
  <c r="B179" i="6"/>
  <c r="Y177" i="6"/>
  <c r="Y176" i="6" s="1"/>
  <c r="I177" i="6"/>
  <c r="H177" i="6"/>
  <c r="G177" i="6"/>
  <c r="F177" i="6"/>
  <c r="E177" i="6"/>
  <c r="D177" i="6"/>
  <c r="K177" i="6" s="1"/>
  <c r="B177" i="6"/>
  <c r="Y172" i="6"/>
  <c r="I172" i="6"/>
  <c r="H172" i="6"/>
  <c r="G172" i="6"/>
  <c r="F172" i="6"/>
  <c r="O172" i="6" s="1"/>
  <c r="E172" i="6"/>
  <c r="D172" i="6"/>
  <c r="B172" i="6"/>
  <c r="Y171" i="6"/>
  <c r="N171" i="6"/>
  <c r="I171" i="6"/>
  <c r="H171" i="6"/>
  <c r="G171" i="6"/>
  <c r="F171" i="6"/>
  <c r="L171" i="6" s="1"/>
  <c r="E171" i="6"/>
  <c r="D171" i="6"/>
  <c r="R171" i="6" s="1"/>
  <c r="B171" i="6"/>
  <c r="Y170" i="6"/>
  <c r="Y169" i="6" s="1"/>
  <c r="I170" i="6"/>
  <c r="H170" i="6"/>
  <c r="G170" i="6"/>
  <c r="F170" i="6"/>
  <c r="E170" i="6"/>
  <c r="D170" i="6"/>
  <c r="B170" i="6"/>
  <c r="E169" i="6"/>
  <c r="Y166" i="6"/>
  <c r="I166" i="6"/>
  <c r="O166" i="6" s="1"/>
  <c r="H166" i="6"/>
  <c r="N166" i="6" s="1"/>
  <c r="G166" i="6"/>
  <c r="F166" i="6"/>
  <c r="L166" i="6" s="1"/>
  <c r="E166" i="6"/>
  <c r="D166" i="6"/>
  <c r="B166" i="6"/>
  <c r="Y165" i="6"/>
  <c r="I165" i="6"/>
  <c r="O165" i="6" s="1"/>
  <c r="H165" i="6"/>
  <c r="G165" i="6"/>
  <c r="F165" i="6"/>
  <c r="E165" i="6"/>
  <c r="D165" i="6"/>
  <c r="B165" i="6"/>
  <c r="I164" i="6"/>
  <c r="H164" i="6"/>
  <c r="N164" i="6" s="1"/>
  <c r="G164" i="6"/>
  <c r="F164" i="6"/>
  <c r="E164" i="6"/>
  <c r="D164" i="6"/>
  <c r="B164" i="6"/>
  <c r="Y163" i="6"/>
  <c r="Y156" i="6"/>
  <c r="I156" i="6"/>
  <c r="H156" i="6"/>
  <c r="G156" i="6"/>
  <c r="F156" i="6"/>
  <c r="E156" i="6"/>
  <c r="D156" i="6"/>
  <c r="B156" i="6"/>
  <c r="Y159" i="6"/>
  <c r="I159" i="6"/>
  <c r="H159" i="6"/>
  <c r="G159" i="6"/>
  <c r="F159" i="6"/>
  <c r="E159" i="6"/>
  <c r="D159" i="6"/>
  <c r="K159" i="6" s="1"/>
  <c r="B159" i="6"/>
  <c r="Y158" i="6"/>
  <c r="I158" i="6"/>
  <c r="H158" i="6"/>
  <c r="N158" i="6" s="1"/>
  <c r="G158" i="6"/>
  <c r="F158" i="6"/>
  <c r="E158" i="6"/>
  <c r="D158" i="6"/>
  <c r="R158" i="6" s="1"/>
  <c r="B158" i="6"/>
  <c r="Y157" i="6"/>
  <c r="Y155" i="6" s="1"/>
  <c r="I157" i="6"/>
  <c r="H157" i="6"/>
  <c r="G157" i="6"/>
  <c r="F157" i="6"/>
  <c r="E157" i="6"/>
  <c r="D157" i="6"/>
  <c r="B157" i="6"/>
  <c r="Y151" i="6"/>
  <c r="I151" i="6"/>
  <c r="H151" i="6"/>
  <c r="G151" i="6"/>
  <c r="F151" i="6"/>
  <c r="E151" i="6"/>
  <c r="D151" i="6"/>
  <c r="B151" i="6"/>
  <c r="Y150" i="6"/>
  <c r="I150" i="6"/>
  <c r="H150" i="6"/>
  <c r="G150" i="6"/>
  <c r="F150" i="6"/>
  <c r="L150" i="6" s="1"/>
  <c r="E150" i="6"/>
  <c r="D150" i="6"/>
  <c r="B150" i="6"/>
  <c r="Y149" i="6"/>
  <c r="Y148" i="6" s="1"/>
  <c r="I149" i="6"/>
  <c r="H149" i="6"/>
  <c r="G149" i="6"/>
  <c r="F149" i="6"/>
  <c r="E149" i="6"/>
  <c r="D149" i="6"/>
  <c r="B149" i="6"/>
  <c r="Y144" i="6"/>
  <c r="I144" i="6"/>
  <c r="H144" i="6"/>
  <c r="G144" i="6"/>
  <c r="F144" i="6"/>
  <c r="L144" i="6" s="1"/>
  <c r="E144" i="6"/>
  <c r="D144" i="6"/>
  <c r="R144" i="6" s="1"/>
  <c r="B144" i="6"/>
  <c r="Y143" i="6"/>
  <c r="I143" i="6"/>
  <c r="H143" i="6"/>
  <c r="G143" i="6"/>
  <c r="F143" i="6"/>
  <c r="E143" i="6"/>
  <c r="D143" i="6"/>
  <c r="B143" i="6"/>
  <c r="Y142" i="6"/>
  <c r="I142" i="6"/>
  <c r="O142" i="6" s="1"/>
  <c r="H142" i="6"/>
  <c r="G142" i="6"/>
  <c r="M142" i="6" s="1"/>
  <c r="F142" i="6"/>
  <c r="E142" i="6"/>
  <c r="L142" i="6" s="1"/>
  <c r="D142" i="6"/>
  <c r="B142" i="6"/>
  <c r="Y141" i="6"/>
  <c r="I141" i="6"/>
  <c r="H141" i="6"/>
  <c r="G141" i="6"/>
  <c r="F141" i="6"/>
  <c r="E141" i="6"/>
  <c r="D141" i="6"/>
  <c r="B141" i="6"/>
  <c r="Y140" i="6"/>
  <c r="Y139" i="6" s="1"/>
  <c r="I140" i="6"/>
  <c r="H140" i="6"/>
  <c r="G140" i="6"/>
  <c r="F140" i="6"/>
  <c r="E140" i="6"/>
  <c r="D140" i="6"/>
  <c r="Q140" i="6" s="1"/>
  <c r="B140" i="6"/>
  <c r="Y136" i="6"/>
  <c r="I136" i="6"/>
  <c r="O136" i="6" s="1"/>
  <c r="H136" i="6"/>
  <c r="G136" i="6"/>
  <c r="F136" i="6"/>
  <c r="E136" i="6"/>
  <c r="D136" i="6"/>
  <c r="B136" i="6"/>
  <c r="Y135" i="6"/>
  <c r="I135" i="6"/>
  <c r="H135" i="6"/>
  <c r="H133" i="6" s="1"/>
  <c r="G135" i="6"/>
  <c r="F135" i="6"/>
  <c r="E135" i="6"/>
  <c r="L135" i="6" s="1"/>
  <c r="D135" i="6"/>
  <c r="B135" i="6"/>
  <c r="N134" i="6"/>
  <c r="I134" i="6"/>
  <c r="H134" i="6"/>
  <c r="G134" i="6"/>
  <c r="F134" i="6"/>
  <c r="E134" i="6"/>
  <c r="D134" i="6"/>
  <c r="B134" i="6"/>
  <c r="Y133" i="6"/>
  <c r="Y129" i="6"/>
  <c r="I129" i="6"/>
  <c r="H129" i="6"/>
  <c r="G129" i="6"/>
  <c r="F129" i="6"/>
  <c r="M129" i="6" s="1"/>
  <c r="E129" i="6"/>
  <c r="D129" i="6"/>
  <c r="B129" i="6"/>
  <c r="Y128" i="6"/>
  <c r="I128" i="6"/>
  <c r="H128" i="6"/>
  <c r="G128" i="6"/>
  <c r="F128" i="6"/>
  <c r="L128" i="6" s="1"/>
  <c r="E128" i="6"/>
  <c r="D128" i="6"/>
  <c r="B128" i="6"/>
  <c r="I127" i="6"/>
  <c r="H127" i="6"/>
  <c r="G127" i="6"/>
  <c r="G126" i="6" s="1"/>
  <c r="F127" i="6"/>
  <c r="E127" i="6"/>
  <c r="E126" i="6" s="1"/>
  <c r="D127" i="6"/>
  <c r="B127" i="6"/>
  <c r="Y126" i="6"/>
  <c r="Y123" i="6"/>
  <c r="I123" i="6"/>
  <c r="H123" i="6"/>
  <c r="G123" i="6"/>
  <c r="F123" i="6"/>
  <c r="N123" i="6" s="1"/>
  <c r="E123" i="6"/>
  <c r="D123" i="6"/>
  <c r="R123" i="6" s="1"/>
  <c r="B123" i="6"/>
  <c r="Y122" i="6"/>
  <c r="N122" i="6"/>
  <c r="I122" i="6"/>
  <c r="H122" i="6"/>
  <c r="G122" i="6"/>
  <c r="M122" i="6" s="1"/>
  <c r="F122" i="6"/>
  <c r="E122" i="6"/>
  <c r="D122" i="6"/>
  <c r="B122" i="6"/>
  <c r="N121" i="6"/>
  <c r="I121" i="6"/>
  <c r="I120" i="6" s="1"/>
  <c r="H121" i="6"/>
  <c r="G121" i="6"/>
  <c r="G120" i="6" s="1"/>
  <c r="F121" i="6"/>
  <c r="L121" i="6" s="1"/>
  <c r="E121" i="6"/>
  <c r="D121" i="6"/>
  <c r="J121" i="6" s="1"/>
  <c r="B121" i="6"/>
  <c r="Y120" i="6"/>
  <c r="Y116" i="6"/>
  <c r="I116" i="6"/>
  <c r="H116" i="6"/>
  <c r="N116" i="6" s="1"/>
  <c r="G116" i="6"/>
  <c r="F116" i="6"/>
  <c r="E116" i="6"/>
  <c r="D116" i="6"/>
  <c r="B116" i="6"/>
  <c r="Y115" i="6"/>
  <c r="I115" i="6"/>
  <c r="H115" i="6"/>
  <c r="G115" i="6"/>
  <c r="F115" i="6"/>
  <c r="L115" i="6" s="1"/>
  <c r="E115" i="6"/>
  <c r="D115" i="6"/>
  <c r="B115" i="6"/>
  <c r="Y114" i="6"/>
  <c r="I114" i="6"/>
  <c r="H114" i="6"/>
  <c r="N114" i="6" s="1"/>
  <c r="G114" i="6"/>
  <c r="F114" i="6"/>
  <c r="L114" i="6" s="1"/>
  <c r="E114" i="6"/>
  <c r="D114" i="6"/>
  <c r="B114" i="6"/>
  <c r="Y113" i="6"/>
  <c r="I113" i="6"/>
  <c r="H113" i="6"/>
  <c r="G113" i="6"/>
  <c r="F113" i="6"/>
  <c r="E113" i="6"/>
  <c r="D113" i="6"/>
  <c r="B113" i="6"/>
  <c r="Y112" i="6"/>
  <c r="I112" i="6"/>
  <c r="H112" i="6"/>
  <c r="G112" i="6"/>
  <c r="F112" i="6"/>
  <c r="O112" i="6" s="1"/>
  <c r="E112" i="6"/>
  <c r="D112" i="6"/>
  <c r="Q112" i="6" s="1"/>
  <c r="B112" i="6"/>
  <c r="Y111" i="6"/>
  <c r="Y108" i="6"/>
  <c r="I108" i="6"/>
  <c r="H108" i="6"/>
  <c r="N108" i="6" s="1"/>
  <c r="G108" i="6"/>
  <c r="F108" i="6"/>
  <c r="E108" i="6"/>
  <c r="D108" i="6"/>
  <c r="B108" i="6"/>
  <c r="Y107" i="6"/>
  <c r="L107" i="6"/>
  <c r="I107" i="6"/>
  <c r="O107" i="6" s="1"/>
  <c r="H107" i="6"/>
  <c r="N107" i="6" s="1"/>
  <c r="G107" i="6"/>
  <c r="F107" i="6"/>
  <c r="E107" i="6"/>
  <c r="D107" i="6"/>
  <c r="B107" i="6"/>
  <c r="I106" i="6"/>
  <c r="H106" i="6"/>
  <c r="G106" i="6"/>
  <c r="G105" i="6" s="1"/>
  <c r="F106" i="6"/>
  <c r="F105" i="6" s="1"/>
  <c r="E106" i="6"/>
  <c r="E105" i="6" s="1"/>
  <c r="D106" i="6"/>
  <c r="P106" i="6" s="1"/>
  <c r="B106" i="6"/>
  <c r="Y105" i="6"/>
  <c r="Y101" i="6"/>
  <c r="I101" i="6"/>
  <c r="H101" i="6"/>
  <c r="G101" i="6"/>
  <c r="F101" i="6"/>
  <c r="E101" i="6"/>
  <c r="D101" i="6"/>
  <c r="B101" i="6"/>
  <c r="Y100" i="6"/>
  <c r="I100" i="6"/>
  <c r="H100" i="6"/>
  <c r="G100" i="6"/>
  <c r="F100" i="6"/>
  <c r="E100" i="6"/>
  <c r="D100" i="6"/>
  <c r="R100" i="6" s="1"/>
  <c r="B100" i="6"/>
  <c r="Y98" i="6"/>
  <c r="I98" i="6"/>
  <c r="H98" i="6"/>
  <c r="G98" i="6"/>
  <c r="F98" i="6"/>
  <c r="E98" i="6"/>
  <c r="D98" i="6"/>
  <c r="B98" i="6"/>
  <c r="Y99" i="6"/>
  <c r="I99" i="6"/>
  <c r="H99" i="6"/>
  <c r="N99" i="6" s="1"/>
  <c r="G99" i="6"/>
  <c r="M99" i="6" s="1"/>
  <c r="F99" i="6"/>
  <c r="E99" i="6"/>
  <c r="D99" i="6"/>
  <c r="B99" i="6"/>
  <c r="Y97" i="6"/>
  <c r="I97" i="6"/>
  <c r="H97" i="6"/>
  <c r="G97" i="6"/>
  <c r="F97" i="6"/>
  <c r="E97" i="6"/>
  <c r="D97" i="6"/>
  <c r="P97" i="6" s="1"/>
  <c r="B97" i="6"/>
  <c r="Y96" i="6"/>
  <c r="I96" i="6"/>
  <c r="O96" i="6" s="1"/>
  <c r="H96" i="6"/>
  <c r="G96" i="6"/>
  <c r="F96" i="6"/>
  <c r="E96" i="6"/>
  <c r="D96" i="6"/>
  <c r="B96" i="6"/>
  <c r="Y94" i="6"/>
  <c r="I94" i="6"/>
  <c r="H94" i="6"/>
  <c r="G94" i="6"/>
  <c r="F94" i="6"/>
  <c r="E94" i="6"/>
  <c r="D94" i="6"/>
  <c r="B94" i="6"/>
  <c r="Y95" i="6"/>
  <c r="I95" i="6"/>
  <c r="H95" i="6"/>
  <c r="G95" i="6"/>
  <c r="F95" i="6"/>
  <c r="E95" i="6"/>
  <c r="D95" i="6"/>
  <c r="J95" i="6" s="1"/>
  <c r="B95" i="6"/>
  <c r="Y90" i="6"/>
  <c r="K90" i="6"/>
  <c r="I90" i="6"/>
  <c r="H90" i="6"/>
  <c r="N90" i="6" s="1"/>
  <c r="G90" i="6"/>
  <c r="F90" i="6"/>
  <c r="L90" i="6" s="1"/>
  <c r="E90" i="6"/>
  <c r="D90" i="6"/>
  <c r="B90" i="6"/>
  <c r="Y89" i="6"/>
  <c r="I89" i="6"/>
  <c r="H89" i="6"/>
  <c r="N89" i="6" s="1"/>
  <c r="G89" i="6"/>
  <c r="F89" i="6"/>
  <c r="K89" i="6" s="1"/>
  <c r="E89" i="6"/>
  <c r="E87" i="6" s="1"/>
  <c r="D89" i="6"/>
  <c r="B89" i="6"/>
  <c r="I88" i="6"/>
  <c r="H88" i="6"/>
  <c r="G88" i="6"/>
  <c r="F88" i="6"/>
  <c r="E88" i="6"/>
  <c r="D88" i="6"/>
  <c r="B88" i="6"/>
  <c r="Y87" i="6"/>
  <c r="Y84" i="6"/>
  <c r="M84" i="6"/>
  <c r="I84" i="6"/>
  <c r="H84" i="6"/>
  <c r="G84" i="6"/>
  <c r="F84" i="6"/>
  <c r="E84" i="6"/>
  <c r="D84" i="6"/>
  <c r="B84" i="6"/>
  <c r="Y83" i="6"/>
  <c r="I83" i="6"/>
  <c r="H83" i="6"/>
  <c r="G83" i="6"/>
  <c r="F83" i="6"/>
  <c r="E83" i="6"/>
  <c r="D83" i="6"/>
  <c r="B83" i="6"/>
  <c r="Y82" i="6"/>
  <c r="I82" i="6"/>
  <c r="H82" i="6"/>
  <c r="G82" i="6"/>
  <c r="F82" i="6"/>
  <c r="L82" i="6" s="1"/>
  <c r="E82" i="6"/>
  <c r="D82" i="6"/>
  <c r="B82" i="6"/>
  <c r="Y81" i="6"/>
  <c r="I81" i="6"/>
  <c r="O81" i="6" s="1"/>
  <c r="H81" i="6"/>
  <c r="N81" i="6" s="1"/>
  <c r="G81" i="6"/>
  <c r="F81" i="6"/>
  <c r="L81" i="6" s="1"/>
  <c r="E81" i="6"/>
  <c r="D81" i="6"/>
  <c r="J81" i="6" s="1"/>
  <c r="B81" i="6"/>
  <c r="I80" i="6"/>
  <c r="H80" i="6"/>
  <c r="G80" i="6"/>
  <c r="G79" i="6" s="1"/>
  <c r="F80" i="6"/>
  <c r="E80" i="6"/>
  <c r="D80" i="6"/>
  <c r="B80" i="6"/>
  <c r="Y79" i="6"/>
  <c r="Y76" i="6"/>
  <c r="I76" i="6"/>
  <c r="H76" i="6"/>
  <c r="G76" i="6"/>
  <c r="F76" i="6"/>
  <c r="E76" i="6"/>
  <c r="D76" i="6"/>
  <c r="B76" i="6"/>
  <c r="Y75" i="6"/>
  <c r="I75" i="6"/>
  <c r="H75" i="6"/>
  <c r="G75" i="6"/>
  <c r="F75" i="6"/>
  <c r="E75" i="6"/>
  <c r="D75" i="6"/>
  <c r="B75" i="6"/>
  <c r="R74" i="6"/>
  <c r="I74" i="6"/>
  <c r="O74" i="6" s="1"/>
  <c r="H74" i="6"/>
  <c r="Q74" i="6" s="1"/>
  <c r="G74" i="6"/>
  <c r="F74" i="6"/>
  <c r="E74" i="6"/>
  <c r="D74" i="6"/>
  <c r="B74" i="6"/>
  <c r="Y73" i="6"/>
  <c r="F73" i="6"/>
  <c r="Y70" i="6"/>
  <c r="I70" i="6"/>
  <c r="H70" i="6"/>
  <c r="G70" i="6"/>
  <c r="F70" i="6"/>
  <c r="L70" i="6" s="1"/>
  <c r="E70" i="6"/>
  <c r="D70" i="6"/>
  <c r="B70" i="6"/>
  <c r="Y69" i="6"/>
  <c r="I69" i="6"/>
  <c r="H69" i="6"/>
  <c r="G69" i="6"/>
  <c r="M69" i="6" s="1"/>
  <c r="F69" i="6"/>
  <c r="E69" i="6"/>
  <c r="D69" i="6"/>
  <c r="P69" i="6" s="1"/>
  <c r="B69" i="6"/>
  <c r="Y68" i="6"/>
  <c r="I68" i="6"/>
  <c r="H68" i="6"/>
  <c r="G68" i="6"/>
  <c r="F68" i="6"/>
  <c r="E68" i="6"/>
  <c r="D68" i="6"/>
  <c r="B68" i="6"/>
  <c r="Y67" i="6"/>
  <c r="I67" i="6"/>
  <c r="H67" i="6"/>
  <c r="G67" i="6"/>
  <c r="F67" i="6"/>
  <c r="E67" i="6"/>
  <c r="D67" i="6"/>
  <c r="P67" i="6" s="1"/>
  <c r="B67" i="6"/>
  <c r="Y66" i="6"/>
  <c r="I66" i="6"/>
  <c r="H66" i="6"/>
  <c r="N66" i="6" s="1"/>
  <c r="G66" i="6"/>
  <c r="F66" i="6"/>
  <c r="O66" i="6" s="1"/>
  <c r="E66" i="6"/>
  <c r="D66" i="6"/>
  <c r="B66" i="6"/>
  <c r="Y65" i="6"/>
  <c r="I65" i="6"/>
  <c r="H65" i="6"/>
  <c r="G65" i="6"/>
  <c r="F65" i="6"/>
  <c r="E65" i="6"/>
  <c r="D65" i="6"/>
  <c r="R65" i="6" s="1"/>
  <c r="B65" i="6"/>
  <c r="K64" i="6"/>
  <c r="I64" i="6"/>
  <c r="H64" i="6"/>
  <c r="G64" i="6"/>
  <c r="M64" i="6" s="1"/>
  <c r="F64" i="6"/>
  <c r="E64" i="6"/>
  <c r="D64" i="6"/>
  <c r="B64" i="6"/>
  <c r="Y63" i="6"/>
  <c r="Y59" i="6"/>
  <c r="J59" i="6"/>
  <c r="I59" i="6"/>
  <c r="H59" i="6"/>
  <c r="G59" i="6"/>
  <c r="F59" i="6"/>
  <c r="E59" i="6"/>
  <c r="D59" i="6"/>
  <c r="B59" i="6"/>
  <c r="Y58" i="6"/>
  <c r="I58" i="6"/>
  <c r="H58" i="6"/>
  <c r="G58" i="6"/>
  <c r="F58" i="6"/>
  <c r="L58" i="6" s="1"/>
  <c r="E58" i="6"/>
  <c r="D58" i="6"/>
  <c r="B58" i="6"/>
  <c r="Y57" i="6"/>
  <c r="Y56" i="6" s="1"/>
  <c r="I57" i="6"/>
  <c r="H57" i="6"/>
  <c r="G57" i="6"/>
  <c r="M57" i="6" s="1"/>
  <c r="F57" i="6"/>
  <c r="E57" i="6"/>
  <c r="D57" i="6"/>
  <c r="P57" i="6" s="1"/>
  <c r="B57" i="6"/>
  <c r="Y53" i="6"/>
  <c r="I53" i="6"/>
  <c r="H53" i="6"/>
  <c r="G53" i="6"/>
  <c r="M53" i="6" s="1"/>
  <c r="F53" i="6"/>
  <c r="E53" i="6"/>
  <c r="D53" i="6"/>
  <c r="B53" i="6"/>
  <c r="Y52" i="6"/>
  <c r="I52" i="6"/>
  <c r="H52" i="6"/>
  <c r="N52" i="6" s="1"/>
  <c r="G52" i="6"/>
  <c r="M52" i="6" s="1"/>
  <c r="F52" i="6"/>
  <c r="O52" i="6" s="1"/>
  <c r="E52" i="6"/>
  <c r="D52" i="6"/>
  <c r="B52" i="6"/>
  <c r="Y51" i="6"/>
  <c r="I51" i="6"/>
  <c r="H51" i="6"/>
  <c r="G51" i="6"/>
  <c r="F51" i="6"/>
  <c r="E51" i="6"/>
  <c r="D51" i="6"/>
  <c r="B51" i="6"/>
  <c r="Y50" i="6"/>
  <c r="I50" i="6"/>
  <c r="H50" i="6"/>
  <c r="G50" i="6"/>
  <c r="F50" i="6"/>
  <c r="E50" i="6"/>
  <c r="D50" i="6"/>
  <c r="B50" i="6"/>
  <c r="Y49" i="6"/>
  <c r="I49" i="6"/>
  <c r="H49" i="6"/>
  <c r="G49" i="6"/>
  <c r="M49" i="6" s="1"/>
  <c r="F49" i="6"/>
  <c r="E49" i="6"/>
  <c r="D49" i="6"/>
  <c r="B49" i="6"/>
  <c r="Y48" i="6"/>
  <c r="I48" i="6"/>
  <c r="H48" i="6"/>
  <c r="G48" i="6"/>
  <c r="F48" i="6"/>
  <c r="E48" i="6"/>
  <c r="D48" i="6"/>
  <c r="B48" i="6"/>
  <c r="Y47" i="6"/>
  <c r="I47" i="6"/>
  <c r="H47" i="6"/>
  <c r="N47" i="6" s="1"/>
  <c r="G47" i="6"/>
  <c r="F47" i="6"/>
  <c r="E47" i="6"/>
  <c r="D47" i="6"/>
  <c r="B47" i="6"/>
  <c r="Y45" i="6"/>
  <c r="I46" i="6"/>
  <c r="H46" i="6"/>
  <c r="G46" i="6"/>
  <c r="M46" i="6" s="1"/>
  <c r="F46" i="6"/>
  <c r="E46" i="6"/>
  <c r="D46" i="6"/>
  <c r="B46" i="6"/>
  <c r="Y41" i="6"/>
  <c r="I41" i="6"/>
  <c r="H41" i="6"/>
  <c r="G41" i="6"/>
  <c r="F41" i="6"/>
  <c r="O41" i="6" s="1"/>
  <c r="E41" i="6"/>
  <c r="D41" i="6"/>
  <c r="Q41" i="6" s="1"/>
  <c r="B41" i="6"/>
  <c r="Y40" i="6"/>
  <c r="I40" i="6"/>
  <c r="H40" i="6"/>
  <c r="G40" i="6"/>
  <c r="F40" i="6"/>
  <c r="E40" i="6"/>
  <c r="D40" i="6"/>
  <c r="P40" i="6" s="1"/>
  <c r="B40" i="6"/>
  <c r="Y39" i="6"/>
  <c r="O39" i="6"/>
  <c r="M39" i="6"/>
  <c r="I39" i="6"/>
  <c r="H39" i="6"/>
  <c r="N39" i="6" s="1"/>
  <c r="G39" i="6"/>
  <c r="F39" i="6"/>
  <c r="E39" i="6"/>
  <c r="D39" i="6"/>
  <c r="B39" i="6"/>
  <c r="Y38" i="6"/>
  <c r="Y37" i="6" s="1"/>
  <c r="I38" i="6"/>
  <c r="H38" i="6"/>
  <c r="G38" i="6"/>
  <c r="F38" i="6"/>
  <c r="L38" i="6" s="1"/>
  <c r="E38" i="6"/>
  <c r="D38" i="6"/>
  <c r="B38" i="6"/>
  <c r="Y34" i="6"/>
  <c r="I34" i="6"/>
  <c r="H34" i="6"/>
  <c r="G34" i="6"/>
  <c r="M34" i="6" s="1"/>
  <c r="F34" i="6"/>
  <c r="E34" i="6"/>
  <c r="D34" i="6"/>
  <c r="B34" i="6"/>
  <c r="Y33" i="6"/>
  <c r="I33" i="6"/>
  <c r="O33" i="6" s="1"/>
  <c r="H33" i="6"/>
  <c r="G33" i="6"/>
  <c r="F33" i="6"/>
  <c r="L33" i="6" s="1"/>
  <c r="E33" i="6"/>
  <c r="D33" i="6"/>
  <c r="R33" i="6" s="1"/>
  <c r="B33" i="6"/>
  <c r="Y32" i="6"/>
  <c r="K32" i="6"/>
  <c r="I32" i="6"/>
  <c r="H32" i="6"/>
  <c r="G32" i="6"/>
  <c r="F32" i="6"/>
  <c r="E32" i="6"/>
  <c r="D32" i="6"/>
  <c r="B32" i="6"/>
  <c r="Y31" i="6"/>
  <c r="I31" i="6"/>
  <c r="H31" i="6"/>
  <c r="G31" i="6"/>
  <c r="F31" i="6"/>
  <c r="E31" i="6"/>
  <c r="D31" i="6"/>
  <c r="B31" i="6"/>
  <c r="I30" i="6"/>
  <c r="H30" i="6"/>
  <c r="G30" i="6"/>
  <c r="F30" i="6"/>
  <c r="E30" i="6"/>
  <c r="D30" i="6"/>
  <c r="Q30" i="6" s="1"/>
  <c r="B30" i="6"/>
  <c r="Y29" i="6"/>
  <c r="Y26" i="6"/>
  <c r="I26" i="6"/>
  <c r="H26" i="6"/>
  <c r="G26" i="6"/>
  <c r="M26" i="6" s="1"/>
  <c r="F26" i="6"/>
  <c r="O26" i="6" s="1"/>
  <c r="E26" i="6"/>
  <c r="L26" i="6" s="1"/>
  <c r="D26" i="6"/>
  <c r="Q26" i="6" s="1"/>
  <c r="B26" i="6"/>
  <c r="Y25" i="6"/>
  <c r="I25" i="6"/>
  <c r="O25" i="6" s="1"/>
  <c r="H25" i="6"/>
  <c r="N25" i="6" s="1"/>
  <c r="G25" i="6"/>
  <c r="M25" i="6" s="1"/>
  <c r="F25" i="6"/>
  <c r="E25" i="6"/>
  <c r="D25" i="6"/>
  <c r="B25" i="6"/>
  <c r="Y24" i="6"/>
  <c r="I24" i="6"/>
  <c r="O24" i="6" s="1"/>
  <c r="H24" i="6"/>
  <c r="G24" i="6"/>
  <c r="F24" i="6"/>
  <c r="L24" i="6" s="1"/>
  <c r="E24" i="6"/>
  <c r="D24" i="6"/>
  <c r="R24" i="6" s="1"/>
  <c r="B24" i="6"/>
  <c r="I23" i="6"/>
  <c r="H23" i="6"/>
  <c r="G23" i="6"/>
  <c r="M23" i="6" s="1"/>
  <c r="F23" i="6"/>
  <c r="E23" i="6"/>
  <c r="D23" i="6"/>
  <c r="B23" i="6"/>
  <c r="Y22" i="6"/>
  <c r="Y17" i="6"/>
  <c r="I17" i="6"/>
  <c r="H17" i="6"/>
  <c r="G17" i="6"/>
  <c r="F17" i="6"/>
  <c r="E17" i="6"/>
  <c r="D17" i="6"/>
  <c r="B17" i="6"/>
  <c r="Y16" i="6"/>
  <c r="I16" i="6"/>
  <c r="H16" i="6"/>
  <c r="G16" i="6"/>
  <c r="F16" i="6"/>
  <c r="E16" i="6"/>
  <c r="D16" i="6"/>
  <c r="B16" i="6"/>
  <c r="Y15" i="6"/>
  <c r="I15" i="6"/>
  <c r="H15" i="6"/>
  <c r="G15" i="6"/>
  <c r="F15" i="6"/>
  <c r="E15" i="6"/>
  <c r="D15" i="6"/>
  <c r="B15" i="6"/>
  <c r="Y12" i="6"/>
  <c r="I12" i="6"/>
  <c r="H12" i="6"/>
  <c r="G12" i="6"/>
  <c r="F12" i="6"/>
  <c r="E12" i="6"/>
  <c r="D12" i="6"/>
  <c r="B12" i="6"/>
  <c r="Y11" i="6"/>
  <c r="I11" i="6"/>
  <c r="H11" i="6"/>
  <c r="G11" i="6"/>
  <c r="F11" i="6"/>
  <c r="E11" i="6"/>
  <c r="D11" i="6"/>
  <c r="B11" i="6"/>
  <c r="Y9" i="6"/>
  <c r="Y8" i="6" s="1"/>
  <c r="I9" i="6"/>
  <c r="H9" i="6"/>
  <c r="G9" i="6"/>
  <c r="F9" i="6"/>
  <c r="E9" i="6"/>
  <c r="D9" i="6"/>
  <c r="B9" i="6"/>
  <c r="Y14" i="6"/>
  <c r="I14" i="6"/>
  <c r="H14" i="6"/>
  <c r="G14" i="6"/>
  <c r="F14" i="6"/>
  <c r="E14" i="6"/>
  <c r="D14" i="6"/>
  <c r="B14" i="6"/>
  <c r="Y13" i="6"/>
  <c r="I13" i="6"/>
  <c r="H13" i="6"/>
  <c r="G13" i="6"/>
  <c r="F13" i="6"/>
  <c r="E13" i="6"/>
  <c r="D13" i="6"/>
  <c r="B13" i="6"/>
  <c r="Y10" i="6"/>
  <c r="I10" i="6"/>
  <c r="H10" i="6"/>
  <c r="G10" i="6"/>
  <c r="F10" i="6"/>
  <c r="E10" i="6"/>
  <c r="D10" i="6"/>
  <c r="Q10" i="6" s="1"/>
  <c r="B10" i="6"/>
  <c r="C1" i="6"/>
  <c r="Z4" i="6" s="1"/>
  <c r="AB4" i="9" s="1"/>
  <c r="AU2" i="4"/>
  <c r="AT2" i="4"/>
  <c r="AS2" i="4"/>
  <c r="T2" i="4"/>
  <c r="P2" i="4"/>
  <c r="O2" i="4"/>
  <c r="L2" i="4"/>
  <c r="A2" i="4"/>
  <c r="AH104" i="3"/>
  <c r="AG104" i="3"/>
  <c r="AF104" i="3"/>
  <c r="AE104" i="3"/>
  <c r="AD104" i="3"/>
  <c r="AC104" i="3"/>
  <c r="AB104" i="3"/>
  <c r="AH103" i="3"/>
  <c r="AG103" i="3"/>
  <c r="AF103" i="3"/>
  <c r="AD103" i="3"/>
  <c r="AC103" i="3"/>
  <c r="AB103" i="3"/>
  <c r="AN102" i="3"/>
  <c r="AO102" i="3" s="1"/>
  <c r="AO101" i="3"/>
  <c r="AN101" i="3"/>
  <c r="AO100" i="3"/>
  <c r="AN100" i="3"/>
  <c r="AO99" i="3"/>
  <c r="AN99" i="3"/>
  <c r="AO98" i="3"/>
  <c r="AO97" i="3"/>
  <c r="AO96" i="3"/>
  <c r="AO95" i="3"/>
  <c r="AO94" i="3"/>
  <c r="AO93" i="3"/>
  <c r="AL41" i="3"/>
  <c r="AK41" i="3"/>
  <c r="AK40" i="3"/>
  <c r="AL40" i="3" s="1"/>
  <c r="AK39" i="3"/>
  <c r="AL39" i="3" s="1"/>
  <c r="AL38" i="3"/>
  <c r="AK37" i="3"/>
  <c r="AL37" i="3" s="1"/>
  <c r="AK36" i="3"/>
  <c r="AL36" i="3" s="1"/>
  <c r="M35" i="3"/>
  <c r="J35" i="3"/>
  <c r="H35" i="3"/>
  <c r="G35" i="3"/>
  <c r="M34" i="3"/>
  <c r="J34" i="3"/>
  <c r="H34" i="3"/>
  <c r="G34" i="3"/>
  <c r="AH33" i="3"/>
  <c r="AD33" i="3"/>
  <c r="AC33" i="3"/>
  <c r="AB33" i="3"/>
  <c r="M33" i="3"/>
  <c r="J33" i="3"/>
  <c r="H33" i="3"/>
  <c r="G33" i="3"/>
  <c r="AH32" i="3"/>
  <c r="AD32" i="3"/>
  <c r="AC32" i="3"/>
  <c r="AB32" i="3"/>
  <c r="M32" i="3"/>
  <c r="J32" i="3"/>
  <c r="H32" i="3"/>
  <c r="G32" i="3"/>
  <c r="B18" i="3"/>
  <c r="T17" i="3"/>
  <c r="S17" i="3"/>
  <c r="R17" i="3"/>
  <c r="Q17" i="3"/>
  <c r="X17" i="3" s="1"/>
  <c r="P17" i="3"/>
  <c r="O17" i="3"/>
  <c r="N17" i="3"/>
  <c r="F17" i="3"/>
  <c r="E17" i="3"/>
  <c r="T16" i="3"/>
  <c r="Y16" i="3" s="1"/>
  <c r="S16" i="3"/>
  <c r="R16" i="3"/>
  <c r="Q16" i="3"/>
  <c r="P16" i="3"/>
  <c r="O16" i="3"/>
  <c r="N16" i="3"/>
  <c r="F16" i="3"/>
  <c r="E16" i="3"/>
  <c r="Z16" i="3" s="1"/>
  <c r="T15" i="3"/>
  <c r="Y15" i="3" s="1"/>
  <c r="S15" i="3"/>
  <c r="R15" i="3"/>
  <c r="Q15" i="3"/>
  <c r="P15" i="3"/>
  <c r="O15" i="3"/>
  <c r="W15" i="3" s="1"/>
  <c r="N15" i="3"/>
  <c r="F15" i="3"/>
  <c r="E15" i="3"/>
  <c r="Z15" i="3" s="1"/>
  <c r="T14" i="3"/>
  <c r="S14" i="3"/>
  <c r="R14" i="3"/>
  <c r="Q14" i="3"/>
  <c r="P14" i="3"/>
  <c r="O14" i="3"/>
  <c r="W14" i="3" s="1"/>
  <c r="N14" i="3"/>
  <c r="F14" i="3"/>
  <c r="U14" i="3" s="1"/>
  <c r="E14" i="3"/>
  <c r="T13" i="3"/>
  <c r="S13" i="3"/>
  <c r="R13" i="3"/>
  <c r="P13" i="3"/>
  <c r="O13" i="3"/>
  <c r="C13" i="3"/>
  <c r="N13" i="3" s="1"/>
  <c r="S12" i="3"/>
  <c r="R12" i="3"/>
  <c r="C12" i="3"/>
  <c r="Q12" i="3" s="1"/>
  <c r="Q11" i="3"/>
  <c r="P11" i="3"/>
  <c r="O11" i="3"/>
  <c r="W11" i="3" s="1"/>
  <c r="N11" i="3"/>
  <c r="F11" i="3"/>
  <c r="U11" i="3" s="1"/>
  <c r="E11" i="3"/>
  <c r="C11" i="3"/>
  <c r="T11" i="3" s="1"/>
  <c r="B8" i="3"/>
  <c r="T7" i="3"/>
  <c r="S7" i="3"/>
  <c r="R7" i="3"/>
  <c r="P7" i="3"/>
  <c r="O7" i="3"/>
  <c r="N7" i="3"/>
  <c r="F7" i="3"/>
  <c r="U7" i="3" s="1"/>
  <c r="E7" i="3"/>
  <c r="Z7" i="3" s="1"/>
  <c r="T6" i="3"/>
  <c r="S6" i="3"/>
  <c r="R6" i="3"/>
  <c r="P6" i="3"/>
  <c r="O6" i="3"/>
  <c r="N6" i="3"/>
  <c r="F6" i="3"/>
  <c r="U6" i="3" s="1"/>
  <c r="E6" i="3"/>
  <c r="Z6" i="3" s="1"/>
  <c r="T5" i="3"/>
  <c r="S5" i="3"/>
  <c r="R5" i="3"/>
  <c r="P5" i="3"/>
  <c r="O5" i="3"/>
  <c r="N5" i="3"/>
  <c r="F5" i="3"/>
  <c r="U5" i="3" s="1"/>
  <c r="E5" i="3"/>
  <c r="T4" i="3"/>
  <c r="S4" i="3"/>
  <c r="Y4" i="3" s="1"/>
  <c r="R4" i="3"/>
  <c r="P4" i="3"/>
  <c r="O4" i="3"/>
  <c r="N4" i="3"/>
  <c r="F4" i="3"/>
  <c r="E4" i="3"/>
  <c r="T3" i="3"/>
  <c r="S3" i="3"/>
  <c r="R3" i="3"/>
  <c r="P3" i="3"/>
  <c r="O3" i="3"/>
  <c r="N3" i="3"/>
  <c r="F3" i="3"/>
  <c r="U3" i="3" s="1"/>
  <c r="E3" i="3"/>
  <c r="Z3" i="3" s="1"/>
  <c r="G31" i="2"/>
  <c r="Z30" i="2"/>
  <c r="Y30" i="2"/>
  <c r="X30" i="2"/>
  <c r="W30" i="2"/>
  <c r="V30" i="2"/>
  <c r="N30" i="2"/>
  <c r="M30" i="2"/>
  <c r="T30" i="2" s="1"/>
  <c r="L30" i="2"/>
  <c r="K30" i="2"/>
  <c r="J30" i="2"/>
  <c r="R30" i="2" s="1"/>
  <c r="I30" i="2"/>
  <c r="Q30" i="2" s="1"/>
  <c r="H30" i="2"/>
  <c r="G30" i="2"/>
  <c r="F30" i="2"/>
  <c r="E30" i="2"/>
  <c r="U30" i="2" s="1"/>
  <c r="Z29" i="2"/>
  <c r="Y29" i="2"/>
  <c r="X29" i="2"/>
  <c r="W29" i="2"/>
  <c r="V29" i="2"/>
  <c r="N29" i="2"/>
  <c r="M29" i="2"/>
  <c r="L29" i="2"/>
  <c r="K29" i="2"/>
  <c r="J29" i="2"/>
  <c r="I29" i="2"/>
  <c r="H29" i="2"/>
  <c r="G29" i="2"/>
  <c r="F29" i="2"/>
  <c r="E29" i="2"/>
  <c r="Z28" i="2"/>
  <c r="Y28" i="2"/>
  <c r="X28" i="2"/>
  <c r="W28" i="2"/>
  <c r="V28" i="2"/>
  <c r="N28" i="2"/>
  <c r="M28" i="2"/>
  <c r="L28" i="2"/>
  <c r="K28" i="2"/>
  <c r="J28" i="2"/>
  <c r="I28" i="2"/>
  <c r="H28" i="2"/>
  <c r="G28" i="2"/>
  <c r="F28" i="2"/>
  <c r="E28" i="2"/>
  <c r="Z27" i="2"/>
  <c r="Y27" i="2"/>
  <c r="X27" i="2"/>
  <c r="W27" i="2"/>
  <c r="V27" i="2"/>
  <c r="N27" i="2"/>
  <c r="M27" i="2"/>
  <c r="L27" i="2"/>
  <c r="K27" i="2"/>
  <c r="J27" i="2"/>
  <c r="R27" i="2" s="1"/>
  <c r="I27" i="2"/>
  <c r="H27" i="2"/>
  <c r="G27" i="2"/>
  <c r="F27" i="2"/>
  <c r="F32" i="2" s="1"/>
  <c r="E27" i="2"/>
  <c r="U27" i="2" s="1"/>
  <c r="Z26" i="2"/>
  <c r="Y26" i="2"/>
  <c r="X26" i="2"/>
  <c r="W26" i="2"/>
  <c r="V26" i="2"/>
  <c r="N26" i="2"/>
  <c r="M26" i="2"/>
  <c r="L26" i="2"/>
  <c r="K26" i="2"/>
  <c r="S26" i="2" s="1"/>
  <c r="J26" i="2"/>
  <c r="I26" i="2"/>
  <c r="H26" i="2"/>
  <c r="G26" i="2"/>
  <c r="F26" i="2"/>
  <c r="E26" i="2"/>
  <c r="Z25" i="2"/>
  <c r="Y25" i="2"/>
  <c r="X25" i="2"/>
  <c r="W25" i="2"/>
  <c r="V25" i="2"/>
  <c r="T25" i="2"/>
  <c r="N25" i="2"/>
  <c r="M25" i="2"/>
  <c r="L25" i="2"/>
  <c r="K25" i="2"/>
  <c r="J25" i="2"/>
  <c r="R25" i="2" s="1"/>
  <c r="I25" i="2"/>
  <c r="H25" i="2"/>
  <c r="G25" i="2"/>
  <c r="F25" i="2"/>
  <c r="P25" i="2" s="1"/>
  <c r="E25" i="2"/>
  <c r="U25" i="2" s="1"/>
  <c r="Z24" i="2"/>
  <c r="Y24" i="2"/>
  <c r="X24" i="2"/>
  <c r="W24" i="2"/>
  <c r="V24" i="2"/>
  <c r="N24" i="2"/>
  <c r="T24" i="2" s="1"/>
  <c r="M24" i="2"/>
  <c r="L24" i="2"/>
  <c r="K24" i="2"/>
  <c r="J24" i="2"/>
  <c r="I24" i="2"/>
  <c r="H24" i="2"/>
  <c r="G24" i="2"/>
  <c r="F24" i="2"/>
  <c r="E24" i="2"/>
  <c r="U24" i="2" s="1"/>
  <c r="Z23" i="2"/>
  <c r="Y23" i="2"/>
  <c r="X23" i="2"/>
  <c r="W23" i="2"/>
  <c r="V23" i="2"/>
  <c r="N23" i="2"/>
  <c r="T23" i="2" s="1"/>
  <c r="M23" i="2"/>
  <c r="L23" i="2"/>
  <c r="K23" i="2"/>
  <c r="J23" i="2"/>
  <c r="R23" i="2" s="1"/>
  <c r="I23" i="2"/>
  <c r="H23" i="2"/>
  <c r="G23" i="2"/>
  <c r="F23" i="2"/>
  <c r="E23" i="2"/>
  <c r="Z22" i="2"/>
  <c r="Y22" i="2"/>
  <c r="X22" i="2"/>
  <c r="AC26" i="2" s="1"/>
  <c r="W22" i="2"/>
  <c r="V22" i="2"/>
  <c r="N22" i="2"/>
  <c r="M22" i="2"/>
  <c r="U22" i="2" s="1"/>
  <c r="L22" i="2"/>
  <c r="K22" i="2"/>
  <c r="J22" i="2"/>
  <c r="R22" i="2" s="1"/>
  <c r="I22" i="2"/>
  <c r="Q22" i="2" s="1"/>
  <c r="H22" i="2"/>
  <c r="G22" i="2"/>
  <c r="F22" i="2"/>
  <c r="E22" i="2"/>
  <c r="Z21" i="2"/>
  <c r="Y21" i="2"/>
  <c r="X21" i="2"/>
  <c r="W21" i="2"/>
  <c r="AB25" i="2" s="1"/>
  <c r="V21" i="2"/>
  <c r="N21" i="2"/>
  <c r="T21" i="2" s="1"/>
  <c r="M21" i="2"/>
  <c r="L21" i="2"/>
  <c r="K21" i="2"/>
  <c r="J21" i="2"/>
  <c r="I21" i="2"/>
  <c r="Q21" i="2" s="1"/>
  <c r="H21" i="2"/>
  <c r="G21" i="2"/>
  <c r="F21" i="2"/>
  <c r="O21" i="2" s="1"/>
  <c r="E21" i="2"/>
  <c r="Z20" i="2"/>
  <c r="Y20" i="2"/>
  <c r="X20" i="2"/>
  <c r="W20" i="2"/>
  <c r="V20" i="2"/>
  <c r="N20" i="2"/>
  <c r="M20" i="2"/>
  <c r="L20" i="2"/>
  <c r="K20" i="2"/>
  <c r="J20" i="2"/>
  <c r="I20" i="2"/>
  <c r="H20" i="2"/>
  <c r="G20" i="2"/>
  <c r="F20" i="2"/>
  <c r="E20" i="2"/>
  <c r="Z19" i="2"/>
  <c r="Y19" i="2"/>
  <c r="X19" i="2"/>
  <c r="W19" i="2"/>
  <c r="V19" i="2"/>
  <c r="N19" i="2"/>
  <c r="T19" i="2" s="1"/>
  <c r="M19" i="2"/>
  <c r="L19" i="2"/>
  <c r="K19" i="2"/>
  <c r="J19" i="2"/>
  <c r="R19" i="2" s="1"/>
  <c r="I19" i="2"/>
  <c r="H19" i="2"/>
  <c r="G19" i="2"/>
  <c r="F19" i="2"/>
  <c r="E19" i="2"/>
  <c r="U19" i="2" s="1"/>
  <c r="Z18" i="2"/>
  <c r="Y18" i="2"/>
  <c r="AD22" i="2" s="1"/>
  <c r="X18" i="2"/>
  <c r="AC22" i="2" s="1"/>
  <c r="W18" i="2"/>
  <c r="V18" i="2"/>
  <c r="N18" i="2"/>
  <c r="T18" i="2" s="1"/>
  <c r="M18" i="2"/>
  <c r="L18" i="2"/>
  <c r="K18" i="2"/>
  <c r="J18" i="2"/>
  <c r="R18" i="2" s="1"/>
  <c r="I18" i="2"/>
  <c r="H18" i="2"/>
  <c r="G18" i="2"/>
  <c r="F18" i="2"/>
  <c r="E18" i="2"/>
  <c r="U18" i="2" s="1"/>
  <c r="Z17" i="2"/>
  <c r="Y17" i="2"/>
  <c r="X17" i="2"/>
  <c r="W17" i="2"/>
  <c r="AB21" i="2" s="1"/>
  <c r="V17" i="2"/>
  <c r="N17" i="2"/>
  <c r="T17" i="2" s="1"/>
  <c r="M17" i="2"/>
  <c r="L17" i="2"/>
  <c r="K17" i="2"/>
  <c r="J17" i="2"/>
  <c r="I17" i="2"/>
  <c r="H17" i="2"/>
  <c r="G17" i="2"/>
  <c r="F17" i="2"/>
  <c r="E17" i="2"/>
  <c r="Z16" i="2"/>
  <c r="Y16" i="2"/>
  <c r="X16" i="2"/>
  <c r="W16" i="2"/>
  <c r="V16" i="2"/>
  <c r="N16" i="2"/>
  <c r="M16" i="2"/>
  <c r="L16" i="2"/>
  <c r="K16" i="2"/>
  <c r="J16" i="2"/>
  <c r="I16" i="2"/>
  <c r="H16" i="2"/>
  <c r="G16" i="2"/>
  <c r="F16" i="2"/>
  <c r="E16" i="2"/>
  <c r="Z15" i="2"/>
  <c r="Y15" i="2"/>
  <c r="X15" i="2"/>
  <c r="W15" i="2"/>
  <c r="AB19" i="2" s="1"/>
  <c r="V15" i="2"/>
  <c r="N15" i="2"/>
  <c r="T15" i="2" s="1"/>
  <c r="M15" i="2"/>
  <c r="L15" i="2"/>
  <c r="K15" i="2"/>
  <c r="S15" i="2" s="1"/>
  <c r="J15" i="2"/>
  <c r="R15" i="2" s="1"/>
  <c r="I15" i="2"/>
  <c r="Q15" i="2" s="1"/>
  <c r="H15" i="2"/>
  <c r="G15" i="2"/>
  <c r="F15" i="2"/>
  <c r="E15" i="2"/>
  <c r="U15" i="2" s="1"/>
  <c r="Z14" i="2"/>
  <c r="Y14" i="2"/>
  <c r="AD18" i="2" s="1"/>
  <c r="X14" i="2"/>
  <c r="W14" i="2"/>
  <c r="V14" i="2"/>
  <c r="N14" i="2"/>
  <c r="T14" i="2" s="1"/>
  <c r="M14" i="2"/>
  <c r="L14" i="2"/>
  <c r="K14" i="2"/>
  <c r="J14" i="2"/>
  <c r="I14" i="2"/>
  <c r="H14" i="2"/>
  <c r="G14" i="2"/>
  <c r="F14" i="2"/>
  <c r="P14" i="2" s="1"/>
  <c r="E14" i="2"/>
  <c r="Z13" i="2"/>
  <c r="Y13" i="2"/>
  <c r="X13" i="2"/>
  <c r="W13" i="2"/>
  <c r="V13" i="2"/>
  <c r="N13" i="2"/>
  <c r="M13" i="2"/>
  <c r="L13" i="2"/>
  <c r="K13" i="2"/>
  <c r="J13" i="2"/>
  <c r="R13" i="2" s="1"/>
  <c r="I13" i="2"/>
  <c r="H13" i="2"/>
  <c r="G13" i="2"/>
  <c r="F13" i="2"/>
  <c r="E13" i="2"/>
  <c r="Z12" i="2"/>
  <c r="Y12" i="2"/>
  <c r="X12" i="2"/>
  <c r="W12" i="2"/>
  <c r="V12" i="2"/>
  <c r="N12" i="2"/>
  <c r="M12" i="2"/>
  <c r="T12" i="2" s="1"/>
  <c r="L12" i="2"/>
  <c r="K12" i="2"/>
  <c r="J12" i="2"/>
  <c r="R12" i="2" s="1"/>
  <c r="I12" i="2"/>
  <c r="H12" i="2"/>
  <c r="G12" i="2"/>
  <c r="F12" i="2"/>
  <c r="P12" i="2" s="1"/>
  <c r="E12" i="2"/>
  <c r="Z11" i="2"/>
  <c r="Y11" i="2"/>
  <c r="X11" i="2"/>
  <c r="W11" i="2"/>
  <c r="V11" i="2"/>
  <c r="N11" i="2"/>
  <c r="M11" i="2"/>
  <c r="L11" i="2"/>
  <c r="K11" i="2"/>
  <c r="J11" i="2"/>
  <c r="R11" i="2" s="1"/>
  <c r="I11" i="2"/>
  <c r="H11" i="2"/>
  <c r="G11" i="2"/>
  <c r="F11" i="2"/>
  <c r="E11" i="2"/>
  <c r="N10" i="2"/>
  <c r="T10" i="2" s="1"/>
  <c r="M10" i="2"/>
  <c r="L10" i="2"/>
  <c r="K10" i="2"/>
  <c r="S10" i="2" s="1"/>
  <c r="J10" i="2"/>
  <c r="I10" i="2"/>
  <c r="H10" i="2"/>
  <c r="G10" i="2"/>
  <c r="F10" i="2"/>
  <c r="E10" i="2"/>
  <c r="N9" i="2"/>
  <c r="M9" i="2"/>
  <c r="L9" i="2"/>
  <c r="K9" i="2"/>
  <c r="J9" i="2"/>
  <c r="I9" i="2"/>
  <c r="Q9" i="2" s="1"/>
  <c r="H9" i="2"/>
  <c r="G9" i="2"/>
  <c r="F9" i="2"/>
  <c r="E9" i="2"/>
  <c r="U9" i="2" s="1"/>
  <c r="N8" i="2"/>
  <c r="M8" i="2"/>
  <c r="L8" i="2"/>
  <c r="K8" i="2"/>
  <c r="J8" i="2"/>
  <c r="I8" i="2"/>
  <c r="S8" i="2" s="1"/>
  <c r="H8" i="2"/>
  <c r="G8" i="2"/>
  <c r="F8" i="2"/>
  <c r="E8" i="2"/>
  <c r="U8" i="2" s="1"/>
  <c r="N7" i="2"/>
  <c r="T7" i="2" s="1"/>
  <c r="M7" i="2"/>
  <c r="L7" i="2"/>
  <c r="K7" i="2"/>
  <c r="J7" i="2"/>
  <c r="I7" i="2"/>
  <c r="H7" i="2"/>
  <c r="G7" i="2"/>
  <c r="F7" i="2"/>
  <c r="E7" i="2"/>
  <c r="U7" i="2" s="1"/>
  <c r="N6" i="2"/>
  <c r="M6" i="2"/>
  <c r="L6" i="2"/>
  <c r="K6" i="2"/>
  <c r="S6" i="2" s="1"/>
  <c r="J6" i="2"/>
  <c r="I6" i="2"/>
  <c r="H6" i="2"/>
  <c r="G6" i="2"/>
  <c r="F6" i="2"/>
  <c r="E6" i="2"/>
  <c r="N5" i="2"/>
  <c r="M5" i="2"/>
  <c r="U5" i="2" s="1"/>
  <c r="L5" i="2"/>
  <c r="K5" i="2"/>
  <c r="S5" i="2" s="1"/>
  <c r="J5" i="2"/>
  <c r="R5" i="2" s="1"/>
  <c r="I5" i="2"/>
  <c r="H5" i="2"/>
  <c r="G5" i="2"/>
  <c r="F5" i="2"/>
  <c r="E5" i="2"/>
  <c r="Q4" i="2"/>
  <c r="N4" i="2"/>
  <c r="T4" i="2" s="1"/>
  <c r="M4" i="2"/>
  <c r="L4" i="2"/>
  <c r="K4" i="2"/>
  <c r="S4" i="2" s="1"/>
  <c r="J4" i="2"/>
  <c r="R4" i="2" s="1"/>
  <c r="I4" i="2"/>
  <c r="H4" i="2"/>
  <c r="G4" i="2"/>
  <c r="F4" i="2"/>
  <c r="O4" i="2" s="1"/>
  <c r="E4" i="2"/>
  <c r="N3" i="2"/>
  <c r="T3" i="2" s="1"/>
  <c r="M3" i="2"/>
  <c r="L3" i="2"/>
  <c r="K3" i="2"/>
  <c r="J3" i="2"/>
  <c r="R3" i="2" s="1"/>
  <c r="I3" i="2"/>
  <c r="Q3" i="2" s="1"/>
  <c r="H3" i="2"/>
  <c r="G3" i="2"/>
  <c r="F3" i="2"/>
  <c r="E3" i="2"/>
  <c r="G19" i="1"/>
  <c r="F16" i="1"/>
  <c r="G18" i="1" s="1"/>
  <c r="F12" i="1"/>
  <c r="F11" i="1"/>
  <c r="B5" i="1"/>
  <c r="G5" i="1" s="1"/>
  <c r="T3" i="1"/>
  <c r="M3" i="1"/>
  <c r="R3" i="1" s="1"/>
  <c r="L3" i="1"/>
  <c r="K3" i="1"/>
  <c r="J3" i="1"/>
  <c r="I3" i="1"/>
  <c r="F15" i="1" s="1"/>
  <c r="H3" i="1"/>
  <c r="P3" i="1" s="1"/>
  <c r="G3" i="1"/>
  <c r="F3" i="1"/>
  <c r="N3" i="1" s="1"/>
  <c r="E3" i="1"/>
  <c r="M54" i="5"/>
  <c r="Q54" i="5" s="1"/>
  <c r="L54" i="5"/>
  <c r="K54" i="5"/>
  <c r="I54" i="5"/>
  <c r="B54" i="5"/>
  <c r="H54" i="5" s="1"/>
  <c r="A54" i="5"/>
  <c r="M34" i="5"/>
  <c r="K34" i="5"/>
  <c r="B34" i="5"/>
  <c r="J34" i="5" s="1"/>
  <c r="A34" i="5"/>
  <c r="Z23" i="5"/>
  <c r="Y23" i="5"/>
  <c r="C23" i="5"/>
  <c r="B23" i="5"/>
  <c r="C22" i="5"/>
  <c r="B22" i="5"/>
  <c r="Z21" i="5"/>
  <c r="Y21" i="5"/>
  <c r="C20" i="5"/>
  <c r="B20" i="5"/>
  <c r="C19" i="5"/>
  <c r="B19" i="5"/>
  <c r="C18" i="5"/>
  <c r="B18" i="5"/>
  <c r="C17" i="5"/>
  <c r="B17" i="5"/>
  <c r="C16" i="5"/>
  <c r="B16" i="5"/>
  <c r="Z15" i="5"/>
  <c r="C15" i="5"/>
  <c r="B15" i="5"/>
  <c r="C14" i="5"/>
  <c r="B14" i="5"/>
  <c r="C13" i="5"/>
  <c r="B13" i="5"/>
  <c r="AD8" i="5"/>
  <c r="AC5" i="5"/>
  <c r="AB5" i="5" s="1"/>
  <c r="AD5" i="5" s="1"/>
  <c r="AE5" i="5" s="1"/>
  <c r="AA2" i="5"/>
  <c r="AB2" i="5" s="1"/>
  <c r="AC2" i="5" s="1"/>
  <c r="C2" i="5"/>
  <c r="AC17" i="2" l="1"/>
  <c r="Q26" i="2"/>
  <c r="S3" i="2"/>
  <c r="T6" i="2"/>
  <c r="P8" i="2"/>
  <c r="Q12" i="2"/>
  <c r="R26" i="2"/>
  <c r="T28" i="2"/>
  <c r="S29" i="2"/>
  <c r="Y17" i="3"/>
  <c r="S3" i="1"/>
  <c r="U3" i="2"/>
  <c r="T5" i="2"/>
  <c r="R9" i="2"/>
  <c r="T11" i="2"/>
  <c r="R16" i="2"/>
  <c r="R20" i="2"/>
  <c r="T22" i="2"/>
  <c r="S23" i="2"/>
  <c r="Q27" i="2"/>
  <c r="K32" i="2"/>
  <c r="W4" i="3"/>
  <c r="Y5" i="3"/>
  <c r="W7" i="3"/>
  <c r="S9" i="2"/>
  <c r="AA15" i="2"/>
  <c r="S16" i="2"/>
  <c r="S20" i="2"/>
  <c r="X7" i="3"/>
  <c r="Q17" i="2"/>
  <c r="Q7" i="2"/>
  <c r="U11" i="2"/>
  <c r="R21" i="2"/>
  <c r="R24" i="2"/>
  <c r="U17" i="3"/>
  <c r="R7" i="2"/>
  <c r="T9" i="2"/>
  <c r="P11" i="2"/>
  <c r="Q14" i="2"/>
  <c r="T16" i="2"/>
  <c r="T20" i="2"/>
  <c r="P22" i="2"/>
  <c r="AD26" i="2"/>
  <c r="S24" i="2"/>
  <c r="Y7" i="3"/>
  <c r="Q3" i="1"/>
  <c r="Q6" i="2"/>
  <c r="S7" i="2"/>
  <c r="U10" i="2"/>
  <c r="AB16" i="2"/>
  <c r="U13" i="2"/>
  <c r="P15" i="2"/>
  <c r="S25" i="2"/>
  <c r="Q28" i="2"/>
  <c r="F31" i="2"/>
  <c r="X3" i="3"/>
  <c r="X6" i="3"/>
  <c r="W17" i="3"/>
  <c r="O10" i="2"/>
  <c r="U12" i="2"/>
  <c r="U17" i="2"/>
  <c r="AB24" i="2"/>
  <c r="P26" i="2"/>
  <c r="O27" i="2"/>
  <c r="U16" i="3"/>
  <c r="AD30" i="2"/>
  <c r="P27" i="2"/>
  <c r="H32" i="2"/>
  <c r="P9" i="2"/>
  <c r="P16" i="2"/>
  <c r="AA21" i="2"/>
  <c r="S19" i="2"/>
  <c r="P20" i="2"/>
  <c r="P21" i="2"/>
  <c r="P30" i="2"/>
  <c r="Y3" i="3"/>
  <c r="W5" i="3"/>
  <c r="W16" i="3"/>
  <c r="R10" i="2"/>
  <c r="Q13" i="2"/>
  <c r="AB18" i="2"/>
  <c r="AD20" i="2"/>
  <c r="S18" i="2"/>
  <c r="AD24" i="2"/>
  <c r="AB27" i="2"/>
  <c r="AB29" i="2"/>
  <c r="S28" i="2"/>
  <c r="G32" i="2"/>
  <c r="AD17" i="2"/>
  <c r="AC18" i="2"/>
  <c r="U21" i="2"/>
  <c r="AC27" i="2"/>
  <c r="AC29" i="2"/>
  <c r="P4" i="2"/>
  <c r="P5" i="2"/>
  <c r="O7" i="2"/>
  <c r="T8" i="2"/>
  <c r="S13" i="2"/>
  <c r="Q16" i="2"/>
  <c r="O19" i="2"/>
  <c r="AA23" i="2"/>
  <c r="S22" i="2"/>
  <c r="AD27" i="2"/>
  <c r="AD29" i="2"/>
  <c r="T26" i="2"/>
  <c r="U28" i="2"/>
  <c r="I32" i="2"/>
  <c r="W3" i="3"/>
  <c r="W6" i="3"/>
  <c r="Y13" i="3"/>
  <c r="U4" i="2"/>
  <c r="U6" i="2"/>
  <c r="P7" i="2"/>
  <c r="AA16" i="2"/>
  <c r="AC21" i="2"/>
  <c r="AB23" i="2"/>
  <c r="AC30" i="2"/>
  <c r="J32" i="2"/>
  <c r="Z5" i="3"/>
  <c r="X11" i="3"/>
  <c r="Z14" i="3"/>
  <c r="AD21" i="2"/>
  <c r="AC23" i="2"/>
  <c r="Q23" i="2"/>
  <c r="P28" i="2"/>
  <c r="Q18" i="2"/>
  <c r="P6" i="2"/>
  <c r="O3" i="1"/>
  <c r="AC16" i="2"/>
  <c r="R14" i="2"/>
  <c r="O15" i="2"/>
  <c r="AD23" i="2"/>
  <c r="AC24" i="2"/>
  <c r="P24" i="2"/>
  <c r="AA28" i="2"/>
  <c r="U26" i="2"/>
  <c r="S27" i="2"/>
  <c r="L31" i="2"/>
  <c r="X15" i="3"/>
  <c r="X280" i="11"/>
  <c r="AD16" i="2"/>
  <c r="T13" i="2"/>
  <c r="S14" i="2"/>
  <c r="U16" i="2"/>
  <c r="AD25" i="2"/>
  <c r="AB28" i="2"/>
  <c r="AA30" i="2"/>
  <c r="E31" i="2"/>
  <c r="M31" i="2"/>
  <c r="AA17" i="2"/>
  <c r="AC19" i="2"/>
  <c r="R17" i="2"/>
  <c r="P18" i="2"/>
  <c r="AA22" i="2"/>
  <c r="S21" i="2"/>
  <c r="AA25" i="2"/>
  <c r="AC28" i="2"/>
  <c r="AB30" i="2"/>
  <c r="N31" i="2"/>
  <c r="Z4" i="3"/>
  <c r="X5" i="3"/>
  <c r="Y6" i="3"/>
  <c r="Q8" i="2"/>
  <c r="Q5" i="2"/>
  <c r="R6" i="2"/>
  <c r="O11" i="2"/>
  <c r="S12" i="2"/>
  <c r="AB17" i="2"/>
  <c r="U14" i="2"/>
  <c r="AD19" i="2"/>
  <c r="S17" i="2"/>
  <c r="AB22" i="2"/>
  <c r="U20" i="2"/>
  <c r="AA24" i="2"/>
  <c r="AB26" i="2"/>
  <c r="U23" i="2"/>
  <c r="Q24" i="2"/>
  <c r="AD28" i="2"/>
  <c r="T27" i="2"/>
  <c r="T29" i="2"/>
  <c r="S30" i="2"/>
  <c r="X14" i="3"/>
  <c r="Z17" i="3"/>
  <c r="D1" i="14"/>
  <c r="AA19" i="2"/>
  <c r="R8" i="2"/>
  <c r="Q10" i="2"/>
  <c r="S11" i="2"/>
  <c r="AA18" i="2"/>
  <c r="AC20" i="2"/>
  <c r="P19" i="2"/>
  <c r="Q20" i="2"/>
  <c r="AA27" i="2"/>
  <c r="O25" i="2"/>
  <c r="AA29" i="2"/>
  <c r="R28" i="2"/>
  <c r="X4" i="3"/>
  <c r="Y14" i="3"/>
  <c r="L30" i="13"/>
  <c r="M34" i="13"/>
  <c r="K40" i="13"/>
  <c r="O41" i="13"/>
  <c r="H22" i="13"/>
  <c r="M30" i="13"/>
  <c r="O34" i="13"/>
  <c r="L33" i="13"/>
  <c r="O30" i="13"/>
  <c r="Q42" i="13"/>
  <c r="Q36" i="13"/>
  <c r="O40" i="13"/>
  <c r="R36" i="13"/>
  <c r="Q29" i="13"/>
  <c r="L32" i="13"/>
  <c r="R31" i="13"/>
  <c r="M35" i="13"/>
  <c r="L38" i="13"/>
  <c r="N32" i="13"/>
  <c r="N35" i="13"/>
  <c r="N31" i="13"/>
  <c r="O32" i="13"/>
  <c r="O35" i="13"/>
  <c r="K30" i="13"/>
  <c r="K68" i="14"/>
  <c r="K70" i="14"/>
  <c r="J63" i="14"/>
  <c r="K65" i="14"/>
  <c r="J69" i="14"/>
  <c r="J60" i="14"/>
  <c r="K35" i="14"/>
  <c r="J22" i="14"/>
  <c r="K27" i="14"/>
  <c r="K37" i="14"/>
  <c r="K18" i="14"/>
  <c r="J17" i="14"/>
  <c r="J36" i="14"/>
  <c r="J14" i="14"/>
  <c r="K45" i="14"/>
  <c r="J77" i="14"/>
  <c r="K98" i="14"/>
  <c r="K15" i="14"/>
  <c r="K20" i="14"/>
  <c r="K36" i="14"/>
  <c r="J44" i="14"/>
  <c r="J47" i="14"/>
  <c r="J53" i="14"/>
  <c r="J58" i="14"/>
  <c r="J38" i="14"/>
  <c r="K60" i="14"/>
  <c r="J10" i="14"/>
  <c r="J16" i="14"/>
  <c r="K19" i="14"/>
  <c r="K24" i="14"/>
  <c r="J31" i="14"/>
  <c r="J29" i="14"/>
  <c r="K71" i="14"/>
  <c r="J74" i="14"/>
  <c r="J99" i="14"/>
  <c r="K97" i="14"/>
  <c r="J30" i="14"/>
  <c r="K31" i="14"/>
  <c r="J32" i="14"/>
  <c r="J33" i="14"/>
  <c r="K40" i="14"/>
  <c r="J43" i="14"/>
  <c r="J46" i="14"/>
  <c r="J80" i="14"/>
  <c r="J86" i="14"/>
  <c r="K32" i="14"/>
  <c r="K84" i="14"/>
  <c r="E8" i="14"/>
  <c r="J92" i="14"/>
  <c r="J94" i="14"/>
  <c r="K90" i="14"/>
  <c r="K92" i="14"/>
  <c r="K14" i="14"/>
  <c r="K22" i="14"/>
  <c r="J26" i="14"/>
  <c r="K44" i="14"/>
  <c r="U62" i="14"/>
  <c r="J54" i="14"/>
  <c r="E4" i="14"/>
  <c r="E21" i="5" s="1"/>
  <c r="K54" i="14"/>
  <c r="J82" i="14"/>
  <c r="J20" i="14"/>
  <c r="K26" i="14"/>
  <c r="K33" i="14"/>
  <c r="J56" i="14"/>
  <c r="J84" i="14"/>
  <c r="K89" i="14"/>
  <c r="K16" i="14"/>
  <c r="K23" i="14"/>
  <c r="K25" i="14"/>
  <c r="K63" i="14"/>
  <c r="J76" i="14"/>
  <c r="K79" i="14"/>
  <c r="K91" i="14"/>
  <c r="J55" i="14"/>
  <c r="J9" i="14"/>
  <c r="K13" i="14"/>
  <c r="K30" i="14"/>
  <c r="J34" i="14"/>
  <c r="K49" i="14"/>
  <c r="J57" i="14"/>
  <c r="J67" i="14"/>
  <c r="K9" i="14"/>
  <c r="F8" i="14"/>
  <c r="J8" i="14" s="1"/>
  <c r="J18" i="14"/>
  <c r="K17" i="14"/>
  <c r="K34" i="14"/>
  <c r="K39" i="14"/>
  <c r="J42" i="14"/>
  <c r="J51" i="14"/>
  <c r="K57" i="14"/>
  <c r="J62" i="14"/>
  <c r="J95" i="14"/>
  <c r="G8" i="14"/>
  <c r="K78" i="14"/>
  <c r="J85" i="14"/>
  <c r="J90" i="14"/>
  <c r="K95" i="14"/>
  <c r="J97" i="14"/>
  <c r="M10" i="14"/>
  <c r="M18" i="14"/>
  <c r="N19" i="14"/>
  <c r="O20" i="14"/>
  <c r="N32" i="14"/>
  <c r="O29" i="14"/>
  <c r="M36" i="14"/>
  <c r="O37" i="14"/>
  <c r="N43" i="14"/>
  <c r="M50" i="14"/>
  <c r="M58" i="14"/>
  <c r="O59" i="14"/>
  <c r="N64" i="14"/>
  <c r="M69" i="14"/>
  <c r="O70" i="14"/>
  <c r="N74" i="14"/>
  <c r="M55" i="14"/>
  <c r="N77" i="14"/>
  <c r="O83" i="14"/>
  <c r="M88" i="14"/>
  <c r="O89" i="14"/>
  <c r="N94" i="14"/>
  <c r="O100" i="14"/>
  <c r="N10" i="14"/>
  <c r="M15" i="14"/>
  <c r="N18" i="14"/>
  <c r="O19" i="14"/>
  <c r="M25" i="14"/>
  <c r="O32" i="14"/>
  <c r="M35" i="14"/>
  <c r="N36" i="14"/>
  <c r="M42" i="14"/>
  <c r="O43" i="14"/>
  <c r="M49" i="14"/>
  <c r="N50" i="14"/>
  <c r="M57" i="14"/>
  <c r="N58" i="14"/>
  <c r="O64" i="14"/>
  <c r="N69" i="14"/>
  <c r="O74" i="14"/>
  <c r="N55" i="14"/>
  <c r="O77" i="14"/>
  <c r="M82" i="14"/>
  <c r="N88" i="14"/>
  <c r="M93" i="14"/>
  <c r="O94" i="14"/>
  <c r="M99" i="14"/>
  <c r="M9" i="14"/>
  <c r="O10" i="14"/>
  <c r="N15" i="14"/>
  <c r="O18" i="14"/>
  <c r="M27" i="14"/>
  <c r="N25" i="14"/>
  <c r="N35" i="14"/>
  <c r="O36" i="14"/>
  <c r="N42" i="14"/>
  <c r="N49" i="14"/>
  <c r="O50" i="14"/>
  <c r="N57" i="14"/>
  <c r="O58" i="14"/>
  <c r="M63" i="14"/>
  <c r="O69" i="14"/>
  <c r="M73" i="14"/>
  <c r="O55" i="14"/>
  <c r="N82" i="14"/>
  <c r="O88" i="14"/>
  <c r="N93" i="14"/>
  <c r="M98" i="14"/>
  <c r="N99" i="14"/>
  <c r="N9" i="14"/>
  <c r="M30" i="14"/>
  <c r="O15" i="14"/>
  <c r="M28" i="14"/>
  <c r="N27" i="14"/>
  <c r="O25" i="14"/>
  <c r="O35" i="14"/>
  <c r="M40" i="14"/>
  <c r="O42" i="14"/>
  <c r="O49" i="14"/>
  <c r="O57" i="14"/>
  <c r="N63" i="14"/>
  <c r="M68" i="14"/>
  <c r="M56" i="14"/>
  <c r="N73" i="14"/>
  <c r="M54" i="14"/>
  <c r="M81" i="14"/>
  <c r="O82" i="14"/>
  <c r="M87" i="14"/>
  <c r="M92" i="14"/>
  <c r="O93" i="14"/>
  <c r="M97" i="14"/>
  <c r="N98" i="14"/>
  <c r="O99" i="14"/>
  <c r="M103" i="14"/>
  <c r="O9" i="14"/>
  <c r="N30" i="14"/>
  <c r="M31" i="14"/>
  <c r="N28" i="14"/>
  <c r="O27" i="14"/>
  <c r="M34" i="14"/>
  <c r="N40" i="14"/>
  <c r="M47" i="14"/>
  <c r="M53" i="14"/>
  <c r="M62" i="14"/>
  <c r="O63" i="14"/>
  <c r="M67" i="14"/>
  <c r="N68" i="14"/>
  <c r="N56" i="14"/>
  <c r="O73" i="14"/>
  <c r="N54" i="14"/>
  <c r="N81" i="14"/>
  <c r="M86" i="14"/>
  <c r="N87" i="14"/>
  <c r="N92" i="14"/>
  <c r="N97" i="14"/>
  <c r="O98" i="14"/>
  <c r="N103" i="14"/>
  <c r="O30" i="14"/>
  <c r="M17" i="14"/>
  <c r="N31" i="14"/>
  <c r="O28" i="14"/>
  <c r="N34" i="14"/>
  <c r="O40" i="14"/>
  <c r="N47" i="14"/>
  <c r="N53" i="14"/>
  <c r="N62" i="14"/>
  <c r="N67" i="14"/>
  <c r="O68" i="14"/>
  <c r="O56" i="14"/>
  <c r="M76" i="14"/>
  <c r="O54" i="14"/>
  <c r="M80" i="14"/>
  <c r="O81" i="14"/>
  <c r="M85" i="14"/>
  <c r="N86" i="14"/>
  <c r="O87" i="14"/>
  <c r="M91" i="14"/>
  <c r="O92" i="14"/>
  <c r="O97" i="14"/>
  <c r="M102" i="14"/>
  <c r="O103" i="14"/>
  <c r="M16" i="14"/>
  <c r="M14" i="14"/>
  <c r="M26" i="14"/>
  <c r="N17" i="14"/>
  <c r="O31" i="14"/>
  <c r="M33" i="14"/>
  <c r="O34" i="14"/>
  <c r="M39" i="14"/>
  <c r="M46" i="14"/>
  <c r="O47" i="14"/>
  <c r="O53" i="14"/>
  <c r="M61" i="14"/>
  <c r="O62" i="14"/>
  <c r="O67" i="14"/>
  <c r="M72" i="14"/>
  <c r="N76" i="14"/>
  <c r="N80" i="14"/>
  <c r="N85" i="14"/>
  <c r="O86" i="14"/>
  <c r="N91" i="14"/>
  <c r="M96" i="14"/>
  <c r="N102" i="14"/>
  <c r="N16" i="14"/>
  <c r="N14" i="14"/>
  <c r="M23" i="14"/>
  <c r="N26" i="14"/>
  <c r="O17" i="14"/>
  <c r="N33" i="14"/>
  <c r="N39" i="14"/>
  <c r="N46" i="14"/>
  <c r="M60" i="14"/>
  <c r="N61" i="14"/>
  <c r="M66" i="14"/>
  <c r="N72" i="14"/>
  <c r="O76" i="14"/>
  <c r="M79" i="14"/>
  <c r="O80" i="14"/>
  <c r="O85" i="14"/>
  <c r="M90" i="14"/>
  <c r="O91" i="14"/>
  <c r="N96" i="14"/>
  <c r="O102" i="14"/>
  <c r="O16" i="14"/>
  <c r="O14" i="14"/>
  <c r="M24" i="14"/>
  <c r="N23" i="14"/>
  <c r="O26" i="14"/>
  <c r="O33" i="14"/>
  <c r="O39" i="14"/>
  <c r="O46" i="14"/>
  <c r="N60" i="14"/>
  <c r="O61" i="14"/>
  <c r="N66" i="14"/>
  <c r="M71" i="14"/>
  <c r="O72" i="14"/>
  <c r="M75" i="14"/>
  <c r="M78" i="14"/>
  <c r="N79" i="14"/>
  <c r="M84" i="14"/>
  <c r="N90" i="14"/>
  <c r="M95" i="14"/>
  <c r="O96" i="14"/>
  <c r="M101" i="14"/>
  <c r="M13" i="14"/>
  <c r="M22" i="14"/>
  <c r="N24" i="14"/>
  <c r="O23" i="14"/>
  <c r="M21" i="14"/>
  <c r="M38" i="14"/>
  <c r="M44" i="14"/>
  <c r="M45" i="14"/>
  <c r="M51" i="14"/>
  <c r="O60" i="14"/>
  <c r="M65" i="14"/>
  <c r="O66" i="14"/>
  <c r="N71" i="14"/>
  <c r="N75" i="14"/>
  <c r="N78" i="14"/>
  <c r="O79" i="14"/>
  <c r="N84" i="14"/>
  <c r="O90" i="14"/>
  <c r="N95" i="14"/>
  <c r="N101" i="14"/>
  <c r="N13" i="14"/>
  <c r="M20" i="14"/>
  <c r="N22" i="14"/>
  <c r="O24" i="14"/>
  <c r="M29" i="14"/>
  <c r="N21" i="14"/>
  <c r="M37" i="14"/>
  <c r="N38" i="14"/>
  <c r="N44" i="14"/>
  <c r="N45" i="14"/>
  <c r="N51" i="14"/>
  <c r="M59" i="14"/>
  <c r="N65" i="14"/>
  <c r="M70" i="14"/>
  <c r="O71" i="14"/>
  <c r="O75" i="14"/>
  <c r="O78" i="14"/>
  <c r="M83" i="14"/>
  <c r="O84" i="14"/>
  <c r="M89" i="14"/>
  <c r="O95" i="14"/>
  <c r="M100" i="14"/>
  <c r="O336" i="18"/>
  <c r="P345" i="18"/>
  <c r="L338" i="18"/>
  <c r="R345" i="18"/>
  <c r="O334" i="18"/>
  <c r="R337" i="18"/>
  <c r="N336" i="18"/>
  <c r="Q335" i="18"/>
  <c r="N228" i="18"/>
  <c r="J229" i="18"/>
  <c r="O228" i="18"/>
  <c r="J221" i="18"/>
  <c r="K225" i="18"/>
  <c r="O223" i="18"/>
  <c r="M226" i="18"/>
  <c r="L225" i="18"/>
  <c r="M222" i="18"/>
  <c r="AD23" i="5"/>
  <c r="V221" i="18"/>
  <c r="W224" i="18"/>
  <c r="W225" i="18"/>
  <c r="P227" i="18"/>
  <c r="Q223" i="18"/>
  <c r="J228" i="18"/>
  <c r="W229" i="18"/>
  <c r="M221" i="18"/>
  <c r="Q222" i="18"/>
  <c r="J224" i="18"/>
  <c r="P226" i="18"/>
  <c r="K229" i="18"/>
  <c r="N221" i="18"/>
  <c r="D220" i="18"/>
  <c r="O222" i="18"/>
  <c r="N226" i="18"/>
  <c r="W226" i="18"/>
  <c r="W227" i="18"/>
  <c r="V228" i="18"/>
  <c r="W228" i="18"/>
  <c r="P230" i="18"/>
  <c r="G220" i="18"/>
  <c r="K221" i="18"/>
  <c r="O221" i="18"/>
  <c r="Q229" i="18"/>
  <c r="P221" i="18"/>
  <c r="J225" i="18"/>
  <c r="J226" i="18"/>
  <c r="O227" i="18"/>
  <c r="R229" i="18"/>
  <c r="M230" i="18"/>
  <c r="K226" i="18"/>
  <c r="T220" i="18"/>
  <c r="V229" i="18"/>
  <c r="W221" i="18"/>
  <c r="W214" i="18"/>
  <c r="W215" i="18"/>
  <c r="R213" i="18"/>
  <c r="K210" i="18"/>
  <c r="O211" i="18"/>
  <c r="J212" i="18"/>
  <c r="J214" i="18"/>
  <c r="M209" i="18"/>
  <c r="S208" i="18"/>
  <c r="Q210" i="18"/>
  <c r="O209" i="18"/>
  <c r="V213" i="18"/>
  <c r="U208" i="18"/>
  <c r="W212" i="18"/>
  <c r="W213" i="18"/>
  <c r="Q215" i="18"/>
  <c r="R215" i="18"/>
  <c r="E208" i="18"/>
  <c r="Q209" i="18"/>
  <c r="P79" i="16"/>
  <c r="R79" i="16"/>
  <c r="S80" i="16"/>
  <c r="S81" i="16"/>
  <c r="T80" i="16"/>
  <c r="X4" i="16"/>
  <c r="Z22" i="5" s="1"/>
  <c r="AD22" i="5" s="1"/>
  <c r="T81" i="16"/>
  <c r="U83" i="16"/>
  <c r="S83" i="16"/>
  <c r="N82" i="16"/>
  <c r="T83" i="16"/>
  <c r="J81" i="16"/>
  <c r="L80" i="16"/>
  <c r="N83" i="16"/>
  <c r="K81" i="16"/>
  <c r="L81" i="16"/>
  <c r="M82" i="16"/>
  <c r="J83" i="16"/>
  <c r="O81" i="16"/>
  <c r="S33" i="16"/>
  <c r="L35" i="16"/>
  <c r="H31" i="16"/>
  <c r="R31" i="16"/>
  <c r="M32" i="16"/>
  <c r="G31" i="16"/>
  <c r="S34" i="16"/>
  <c r="U34" i="16"/>
  <c r="U35" i="16"/>
  <c r="I35" i="16"/>
  <c r="L34" i="16"/>
  <c r="I32" i="16"/>
  <c r="I34" i="16"/>
  <c r="F31" i="16"/>
  <c r="J35" i="16"/>
  <c r="M34" i="16"/>
  <c r="M35" i="16"/>
  <c r="P31" i="16"/>
  <c r="N35" i="16"/>
  <c r="U32" i="16"/>
  <c r="T34" i="16"/>
  <c r="I33" i="16"/>
  <c r="J33" i="16"/>
  <c r="M33" i="16"/>
  <c r="T33" i="16"/>
  <c r="U33" i="16"/>
  <c r="L22" i="16"/>
  <c r="L23" i="16"/>
  <c r="N24" i="16"/>
  <c r="N27" i="16"/>
  <c r="D18" i="16"/>
  <c r="I19" i="16"/>
  <c r="I25" i="16"/>
  <c r="J19" i="16"/>
  <c r="H18" i="16"/>
  <c r="J22" i="16"/>
  <c r="N23" i="16"/>
  <c r="J25" i="16"/>
  <c r="O20" i="16"/>
  <c r="N22" i="16"/>
  <c r="T24" i="16"/>
  <c r="O26" i="16"/>
  <c r="T27" i="16"/>
  <c r="T21" i="16"/>
  <c r="U24" i="16"/>
  <c r="U27" i="16"/>
  <c r="R18" i="16"/>
  <c r="T19" i="16"/>
  <c r="U19" i="16"/>
  <c r="T25" i="16"/>
  <c r="U25" i="16"/>
  <c r="P4" i="16"/>
  <c r="S22" i="5" s="1"/>
  <c r="U23" i="16"/>
  <c r="I24" i="16"/>
  <c r="I27" i="16"/>
  <c r="G18" i="16"/>
  <c r="I21" i="16"/>
  <c r="M22" i="16"/>
  <c r="M23" i="16"/>
  <c r="L25" i="16"/>
  <c r="M115" i="13"/>
  <c r="I114" i="13"/>
  <c r="Q117" i="13"/>
  <c r="L115" i="13"/>
  <c r="N116" i="13"/>
  <c r="N115" i="13"/>
  <c r="O115" i="13"/>
  <c r="P117" i="13"/>
  <c r="M106" i="13"/>
  <c r="R109" i="13"/>
  <c r="M110" i="13"/>
  <c r="L108" i="13"/>
  <c r="Q110" i="13"/>
  <c r="G105" i="13"/>
  <c r="P107" i="13"/>
  <c r="M109" i="13"/>
  <c r="K110" i="13"/>
  <c r="N109" i="13"/>
  <c r="F105" i="13"/>
  <c r="O109" i="13"/>
  <c r="P106" i="13"/>
  <c r="M107" i="13"/>
  <c r="J109" i="13"/>
  <c r="H83" i="13"/>
  <c r="O85" i="13"/>
  <c r="N84" i="13"/>
  <c r="M87" i="13"/>
  <c r="Q86" i="13"/>
  <c r="N87" i="13"/>
  <c r="R86" i="13"/>
  <c r="E83" i="13"/>
  <c r="M84" i="13"/>
  <c r="M25" i="13"/>
  <c r="O26" i="13"/>
  <c r="L28" i="13"/>
  <c r="M32" i="13"/>
  <c r="K33" i="13"/>
  <c r="Q40" i="13"/>
  <c r="J30" i="13"/>
  <c r="R39" i="13"/>
  <c r="Q27" i="13"/>
  <c r="K31" i="13"/>
  <c r="J24" i="13"/>
  <c r="P23" i="13"/>
  <c r="K25" i="13"/>
  <c r="J27" i="13"/>
  <c r="N28" i="13"/>
  <c r="O36" i="13"/>
  <c r="K39" i="13"/>
  <c r="R23" i="13"/>
  <c r="L35" i="13"/>
  <c r="N37" i="13"/>
  <c r="Q41" i="13"/>
  <c r="Q31" i="13"/>
  <c r="L34" i="13"/>
  <c r="O37" i="13"/>
  <c r="L42" i="13"/>
  <c r="L37" i="13"/>
  <c r="L40" i="13"/>
  <c r="M41" i="13"/>
  <c r="J31" i="13"/>
  <c r="N33" i="13"/>
  <c r="R34" i="13"/>
  <c r="M26" i="13"/>
  <c r="O33" i="13"/>
  <c r="K34" i="13"/>
  <c r="J39" i="13"/>
  <c r="N40" i="13"/>
  <c r="K41" i="13"/>
  <c r="R42" i="13"/>
  <c r="N24" i="13"/>
  <c r="O29" i="13"/>
  <c r="N26" i="13"/>
  <c r="Q167" i="12"/>
  <c r="Q169" i="12"/>
  <c r="M170" i="12"/>
  <c r="O170" i="12"/>
  <c r="K166" i="12"/>
  <c r="K169" i="12"/>
  <c r="J168" i="12"/>
  <c r="N166" i="12"/>
  <c r="K167" i="12"/>
  <c r="K157" i="12"/>
  <c r="H156" i="12"/>
  <c r="K160" i="12"/>
  <c r="P160" i="12"/>
  <c r="O158" i="12"/>
  <c r="O157" i="12"/>
  <c r="P158" i="12"/>
  <c r="L157" i="12"/>
  <c r="R158" i="12"/>
  <c r="M157" i="12"/>
  <c r="L160" i="12"/>
  <c r="L161" i="12"/>
  <c r="P20" i="12"/>
  <c r="M24" i="12"/>
  <c r="O18" i="12"/>
  <c r="M22" i="12"/>
  <c r="M23" i="12"/>
  <c r="J21" i="12"/>
  <c r="N20" i="12"/>
  <c r="O20" i="12"/>
  <c r="J22" i="12"/>
  <c r="Q19" i="12"/>
  <c r="K20" i="12"/>
  <c r="E17" i="12"/>
  <c r="M19" i="12"/>
  <c r="R21" i="12"/>
  <c r="W274" i="11"/>
  <c r="X274" i="11" s="1"/>
  <c r="F271" i="11"/>
  <c r="N201" i="11"/>
  <c r="M273" i="11"/>
  <c r="J279" i="11"/>
  <c r="E278" i="11"/>
  <c r="L281" i="11"/>
  <c r="R279" i="11"/>
  <c r="R174" i="11"/>
  <c r="O279" i="11"/>
  <c r="Y140" i="11"/>
  <c r="N279" i="11"/>
  <c r="Y25" i="11"/>
  <c r="Q243" i="10"/>
  <c r="M244" i="10"/>
  <c r="N245" i="10"/>
  <c r="J246" i="10"/>
  <c r="K247" i="10"/>
  <c r="O245" i="10"/>
  <c r="N243" i="10"/>
  <c r="J244" i="10"/>
  <c r="Q247" i="10"/>
  <c r="K244" i="10"/>
  <c r="R247" i="10"/>
  <c r="L242" i="10"/>
  <c r="L244" i="10"/>
  <c r="M245" i="10"/>
  <c r="O246" i="10"/>
  <c r="J247" i="10"/>
  <c r="O236" i="10"/>
  <c r="R234" i="10"/>
  <c r="O238" i="10"/>
  <c r="N237" i="10"/>
  <c r="L235" i="10"/>
  <c r="F233" i="10"/>
  <c r="H233" i="10"/>
  <c r="G233" i="10"/>
  <c r="M233" i="10" s="1"/>
  <c r="I233" i="10"/>
  <c r="O233" i="10" s="1"/>
  <c r="N236" i="10"/>
  <c r="O235" i="10"/>
  <c r="Q237" i="10"/>
  <c r="R237" i="10"/>
  <c r="L234" i="10"/>
  <c r="F226" i="10"/>
  <c r="L226" i="10" s="1"/>
  <c r="Q227" i="10"/>
  <c r="M228" i="10"/>
  <c r="N229" i="10"/>
  <c r="N228" i="10"/>
  <c r="N227" i="10"/>
  <c r="J228" i="10"/>
  <c r="H219" i="10"/>
  <c r="O221" i="10"/>
  <c r="O220" i="10"/>
  <c r="Q221" i="10"/>
  <c r="Q201" i="10"/>
  <c r="O199" i="10"/>
  <c r="R199" i="10"/>
  <c r="P201" i="10"/>
  <c r="P200" i="10"/>
  <c r="N200" i="10"/>
  <c r="H184" i="10"/>
  <c r="R185" i="10"/>
  <c r="N186" i="10"/>
  <c r="O186" i="10"/>
  <c r="Q186" i="10"/>
  <c r="R187" i="10"/>
  <c r="D184" i="10"/>
  <c r="L187" i="10"/>
  <c r="M177" i="10"/>
  <c r="M178" i="10"/>
  <c r="O180" i="10"/>
  <c r="H177" i="10"/>
  <c r="N177" i="10" s="1"/>
  <c r="J180" i="10"/>
  <c r="I177" i="10"/>
  <c r="O177" i="10" s="1"/>
  <c r="K180" i="10"/>
  <c r="L178" i="10"/>
  <c r="N171" i="10"/>
  <c r="O171" i="10"/>
  <c r="E170" i="10"/>
  <c r="L170" i="10" s="1"/>
  <c r="O159" i="10"/>
  <c r="R157" i="10"/>
  <c r="L156" i="10"/>
  <c r="K158" i="10"/>
  <c r="G156" i="10"/>
  <c r="J159" i="10"/>
  <c r="Q159" i="10"/>
  <c r="Q157" i="10"/>
  <c r="D156" i="10"/>
  <c r="N156" i="10"/>
  <c r="R90" i="10"/>
  <c r="D89" i="10"/>
  <c r="N94" i="10"/>
  <c r="O95" i="10"/>
  <c r="M93" i="10"/>
  <c r="K95" i="10"/>
  <c r="M95" i="10"/>
  <c r="J94" i="10"/>
  <c r="Q91" i="10"/>
  <c r="Q94" i="10"/>
  <c r="N92" i="10"/>
  <c r="R94" i="10"/>
  <c r="Q93" i="10"/>
  <c r="H89" i="10"/>
  <c r="F40" i="10"/>
  <c r="L40" i="10" s="1"/>
  <c r="Q44" i="10"/>
  <c r="P42" i="10"/>
  <c r="L44" i="10"/>
  <c r="N46" i="10"/>
  <c r="O46" i="10"/>
  <c r="M35" i="10"/>
  <c r="O35" i="10"/>
  <c r="L34" i="10"/>
  <c r="O31" i="10"/>
  <c r="R30" i="10"/>
  <c r="R33" i="10"/>
  <c r="J35" i="10"/>
  <c r="J36" i="10"/>
  <c r="N30" i="10"/>
  <c r="Z17" i="5"/>
  <c r="N34" i="10"/>
  <c r="K35" i="10"/>
  <c r="K36" i="10"/>
  <c r="O34" i="10"/>
  <c r="L31" i="10"/>
  <c r="M31" i="10"/>
  <c r="Q32" i="10"/>
  <c r="M33" i="10"/>
  <c r="P30" i="10"/>
  <c r="J30" i="10"/>
  <c r="P36" i="10"/>
  <c r="L35" i="10"/>
  <c r="N21" i="10"/>
  <c r="G21" i="10"/>
  <c r="M21" i="10" s="1"/>
  <c r="K23" i="10"/>
  <c r="L22" i="10"/>
  <c r="O22" i="10"/>
  <c r="M23" i="10"/>
  <c r="N24" i="10"/>
  <c r="L24" i="10"/>
  <c r="O23" i="10"/>
  <c r="K22" i="10"/>
  <c r="Q22" i="10"/>
  <c r="P24" i="10"/>
  <c r="G8" i="10"/>
  <c r="Q17" i="10"/>
  <c r="K14" i="10"/>
  <c r="J15" i="10"/>
  <c r="M16" i="10"/>
  <c r="M14" i="10"/>
  <c r="N9" i="10"/>
  <c r="O12" i="10"/>
  <c r="M15" i="10"/>
  <c r="Q9" i="10"/>
  <c r="P10" i="10"/>
  <c r="N15" i="10"/>
  <c r="R16" i="10"/>
  <c r="N10" i="10"/>
  <c r="Q15" i="10"/>
  <c r="E8" i="10"/>
  <c r="R15" i="10"/>
  <c r="L143" i="9"/>
  <c r="M143" i="9"/>
  <c r="R142" i="9"/>
  <c r="N127" i="9"/>
  <c r="P10" i="9"/>
  <c r="R24" i="9"/>
  <c r="N25" i="9"/>
  <c r="R27" i="9"/>
  <c r="Q28" i="9"/>
  <c r="Q30" i="9"/>
  <c r="N31" i="9"/>
  <c r="Q33" i="9"/>
  <c r="R45" i="9"/>
  <c r="V50" i="9"/>
  <c r="K78" i="9"/>
  <c r="Q95" i="9"/>
  <c r="M103" i="9"/>
  <c r="N122" i="9"/>
  <c r="F135" i="9"/>
  <c r="E141" i="9"/>
  <c r="J144" i="9"/>
  <c r="Q71" i="9"/>
  <c r="M72" i="9"/>
  <c r="D94" i="9"/>
  <c r="R95" i="9"/>
  <c r="L102" i="9"/>
  <c r="N108" i="9"/>
  <c r="P138" i="9"/>
  <c r="O143" i="9"/>
  <c r="K144" i="9"/>
  <c r="H76" i="9"/>
  <c r="N76" i="9" s="1"/>
  <c r="L79" i="9"/>
  <c r="O84" i="9"/>
  <c r="L97" i="9"/>
  <c r="O108" i="9"/>
  <c r="M113" i="9"/>
  <c r="L121" i="9"/>
  <c r="J129" i="9"/>
  <c r="J130" i="9"/>
  <c r="O131" i="9"/>
  <c r="J143" i="9"/>
  <c r="N83" i="9"/>
  <c r="R84" i="9"/>
  <c r="H88" i="9"/>
  <c r="G100" i="9"/>
  <c r="N113" i="9"/>
  <c r="R116" i="9"/>
  <c r="N128" i="9"/>
  <c r="K129" i="9"/>
  <c r="K130" i="9"/>
  <c r="Q142" i="9"/>
  <c r="N47" i="9"/>
  <c r="M71" i="9"/>
  <c r="J77" i="9"/>
  <c r="L78" i="9"/>
  <c r="I88" i="9"/>
  <c r="J96" i="9"/>
  <c r="N97" i="9"/>
  <c r="Q112" i="9"/>
  <c r="O113" i="9"/>
  <c r="O128" i="9"/>
  <c r="N129" i="9"/>
  <c r="L131" i="9"/>
  <c r="R97" i="9"/>
  <c r="I100" i="9"/>
  <c r="M109" i="9"/>
  <c r="J112" i="9"/>
  <c r="N111" i="9"/>
  <c r="M116" i="9"/>
  <c r="O123" i="9"/>
  <c r="Q128" i="9"/>
  <c r="N70" i="9"/>
  <c r="I76" i="9"/>
  <c r="O76" i="9" s="1"/>
  <c r="J85" i="9"/>
  <c r="L90" i="9"/>
  <c r="G44" i="9"/>
  <c r="M20" i="9"/>
  <c r="L30" i="9"/>
  <c r="O34" i="9"/>
  <c r="M38" i="9"/>
  <c r="N21" i="9"/>
  <c r="M24" i="9"/>
  <c r="O20" i="9"/>
  <c r="J23" i="9"/>
  <c r="O33" i="9"/>
  <c r="L40" i="9"/>
  <c r="M46" i="9"/>
  <c r="M19" i="9"/>
  <c r="M23" i="9"/>
  <c r="M37" i="9"/>
  <c r="F44" i="9"/>
  <c r="L44" i="9" s="1"/>
  <c r="N46" i="9"/>
  <c r="N23" i="9"/>
  <c r="N37" i="9"/>
  <c r="P25" i="9"/>
  <c r="N26" i="9"/>
  <c r="J31" i="9"/>
  <c r="N32" i="9"/>
  <c r="O36" i="9"/>
  <c r="O40" i="9"/>
  <c r="J46" i="9"/>
  <c r="M70" i="9"/>
  <c r="K85" i="9"/>
  <c r="F88" i="9"/>
  <c r="O95" i="9"/>
  <c r="Q130" i="9"/>
  <c r="M137" i="9"/>
  <c r="D141" i="9"/>
  <c r="N17" i="9"/>
  <c r="M32" i="9"/>
  <c r="N10" i="9"/>
  <c r="R23" i="9"/>
  <c r="O26" i="9"/>
  <c r="O45" i="9"/>
  <c r="L47" i="9"/>
  <c r="E82" i="9"/>
  <c r="L129" i="9"/>
  <c r="N137" i="9"/>
  <c r="F141" i="9"/>
  <c r="L141" i="9" s="1"/>
  <c r="H69" i="9"/>
  <c r="K34" i="9"/>
  <c r="N38" i="9"/>
  <c r="N33" i="9"/>
  <c r="O38" i="9"/>
  <c r="K46" i="9"/>
  <c r="L17" i="9"/>
  <c r="M40" i="9"/>
  <c r="N19" i="9"/>
  <c r="M26" i="9"/>
  <c r="N40" i="9"/>
  <c r="R29" i="9"/>
  <c r="O32" i="9"/>
  <c r="L9" i="9"/>
  <c r="O10" i="9"/>
  <c r="M22" i="9"/>
  <c r="L25" i="9"/>
  <c r="L31" i="9"/>
  <c r="L34" i="9"/>
  <c r="O70" i="9"/>
  <c r="Q85" i="9"/>
  <c r="N95" i="9"/>
  <c r="L115" i="9"/>
  <c r="M130" i="9"/>
  <c r="O137" i="9"/>
  <c r="L136" i="9"/>
  <c r="N136" i="9"/>
  <c r="O136" i="9"/>
  <c r="L137" i="9"/>
  <c r="M136" i="9"/>
  <c r="L135" i="9"/>
  <c r="H135" i="9"/>
  <c r="N135" i="9" s="1"/>
  <c r="G120" i="9"/>
  <c r="L122" i="9"/>
  <c r="I120" i="9"/>
  <c r="M121" i="9"/>
  <c r="M123" i="9"/>
  <c r="L124" i="9"/>
  <c r="M122" i="9"/>
  <c r="L109" i="9"/>
  <c r="I107" i="9"/>
  <c r="J108" i="9"/>
  <c r="N115" i="9"/>
  <c r="J116" i="9"/>
  <c r="Q114" i="9"/>
  <c r="N109" i="9"/>
  <c r="K108" i="9"/>
  <c r="O115" i="9"/>
  <c r="K116" i="9"/>
  <c r="R109" i="9"/>
  <c r="L108" i="9"/>
  <c r="J115" i="9"/>
  <c r="L116" i="9"/>
  <c r="O112" i="9"/>
  <c r="R115" i="9"/>
  <c r="Q108" i="9"/>
  <c r="R111" i="9"/>
  <c r="Q116" i="9"/>
  <c r="R114" i="9"/>
  <c r="N110" i="9"/>
  <c r="R17" i="9"/>
  <c r="J18" i="9"/>
  <c r="L21" i="9"/>
  <c r="O25" i="9"/>
  <c r="N28" i="9"/>
  <c r="R31" i="9"/>
  <c r="L38" i="9"/>
  <c r="M39" i="9"/>
  <c r="M18" i="9"/>
  <c r="Q19" i="9"/>
  <c r="N22" i="9"/>
  <c r="Q40" i="9"/>
  <c r="R21" i="9"/>
  <c r="R32" i="9"/>
  <c r="J35" i="9"/>
  <c r="P39" i="9"/>
  <c r="O28" i="9"/>
  <c r="O35" i="9"/>
  <c r="L26" i="9"/>
  <c r="M27" i="9"/>
  <c r="L37" i="9"/>
  <c r="M21" i="9"/>
  <c r="M25" i="9"/>
  <c r="O27" i="9"/>
  <c r="M36" i="9"/>
  <c r="J40" i="9"/>
  <c r="M17" i="9"/>
  <c r="R20" i="9"/>
  <c r="M30" i="9"/>
  <c r="O31" i="9"/>
  <c r="K32" i="9"/>
  <c r="L33" i="9"/>
  <c r="Y4" i="9"/>
  <c r="Y16" i="5" s="1"/>
  <c r="E16" i="9"/>
  <c r="O22" i="9"/>
  <c r="P28" i="9"/>
  <c r="N30" i="9"/>
  <c r="N18" i="9"/>
  <c r="O19" i="9"/>
  <c r="J21" i="9"/>
  <c r="O18" i="9"/>
  <c r="K19" i="9"/>
  <c r="K21" i="9"/>
  <c r="O30" i="9"/>
  <c r="Q32" i="9"/>
  <c r="R33" i="9"/>
  <c r="L126" i="8"/>
  <c r="Q127" i="8"/>
  <c r="Q128" i="8"/>
  <c r="R128" i="8"/>
  <c r="F125" i="8"/>
  <c r="AD15" i="5"/>
  <c r="E125" i="8"/>
  <c r="N131" i="8"/>
  <c r="J128" i="8"/>
  <c r="R130" i="8"/>
  <c r="K126" i="8"/>
  <c r="M360" i="7"/>
  <c r="P358" i="7"/>
  <c r="R361" i="7"/>
  <c r="J353" i="7"/>
  <c r="R351" i="7"/>
  <c r="O336" i="7"/>
  <c r="M336" i="7"/>
  <c r="O330" i="7"/>
  <c r="O315" i="7"/>
  <c r="M315" i="7"/>
  <c r="K10" i="7"/>
  <c r="N27" i="7"/>
  <c r="L89" i="7"/>
  <c r="N156" i="7"/>
  <c r="N323" i="7"/>
  <c r="N353" i="7"/>
  <c r="O352" i="7"/>
  <c r="N360" i="7"/>
  <c r="J52" i="7"/>
  <c r="K149" i="7"/>
  <c r="K193" i="7"/>
  <c r="M200" i="7"/>
  <c r="O225" i="7"/>
  <c r="O233" i="7"/>
  <c r="K18" i="7"/>
  <c r="J19" i="7"/>
  <c r="F33" i="7"/>
  <c r="K49" i="7"/>
  <c r="M71" i="7"/>
  <c r="J101" i="7"/>
  <c r="Q107" i="7"/>
  <c r="Q111" i="7"/>
  <c r="M170" i="7"/>
  <c r="M190" i="7"/>
  <c r="L191" i="7"/>
  <c r="N200" i="7"/>
  <c r="O205" i="7"/>
  <c r="M281" i="7"/>
  <c r="O323" i="7"/>
  <c r="O101" i="7"/>
  <c r="J139" i="7"/>
  <c r="P182" i="7"/>
  <c r="O183" i="7"/>
  <c r="M193" i="7"/>
  <c r="R206" i="7"/>
  <c r="M207" i="7"/>
  <c r="H252" i="7"/>
  <c r="H313" i="7"/>
  <c r="O41" i="7"/>
  <c r="J11" i="7"/>
  <c r="Q97" i="7"/>
  <c r="M127" i="7"/>
  <c r="H148" i="7"/>
  <c r="N162" i="7"/>
  <c r="E188" i="7"/>
  <c r="N193" i="7"/>
  <c r="M199" i="7"/>
  <c r="J234" i="7"/>
  <c r="O240" i="7"/>
  <c r="O246" i="7"/>
  <c r="N255" i="7"/>
  <c r="R260" i="7"/>
  <c r="L262" i="7"/>
  <c r="M268" i="7"/>
  <c r="L276" i="7"/>
  <c r="O283" i="7"/>
  <c r="K289" i="7"/>
  <c r="N322" i="7"/>
  <c r="K328" i="7"/>
  <c r="O78" i="7"/>
  <c r="O27" i="7"/>
  <c r="Q10" i="7"/>
  <c r="H100" i="7"/>
  <c r="Q119" i="7"/>
  <c r="Q132" i="7"/>
  <c r="O206" i="7"/>
  <c r="J218" i="7"/>
  <c r="O322" i="7"/>
  <c r="Q52" i="7"/>
  <c r="O65" i="7"/>
  <c r="N19" i="7"/>
  <c r="F24" i="7"/>
  <c r="L29" i="7"/>
  <c r="Q9" i="7"/>
  <c r="N18" i="7"/>
  <c r="M26" i="7"/>
  <c r="R46" i="7"/>
  <c r="Q103" i="7"/>
  <c r="Q19" i="7"/>
  <c r="H24" i="7"/>
  <c r="N24" i="7" s="1"/>
  <c r="N57" i="7"/>
  <c r="R81" i="7"/>
  <c r="R84" i="7"/>
  <c r="N97" i="7"/>
  <c r="I100" i="7"/>
  <c r="J132" i="7"/>
  <c r="R133" i="7"/>
  <c r="J164" i="7"/>
  <c r="G168" i="7"/>
  <c r="N192" i="7"/>
  <c r="M206" i="7"/>
  <c r="N289" i="7"/>
  <c r="P335" i="7"/>
  <c r="K343" i="7"/>
  <c r="Q350" i="7"/>
  <c r="N358" i="7"/>
  <c r="O81" i="7"/>
  <c r="O177" i="7"/>
  <c r="P226" i="7"/>
  <c r="O71" i="7"/>
  <c r="O19" i="7"/>
  <c r="E56" i="7"/>
  <c r="R19" i="7"/>
  <c r="Q25" i="7"/>
  <c r="O42" i="7"/>
  <c r="R47" i="7"/>
  <c r="M103" i="7"/>
  <c r="P144" i="7"/>
  <c r="K150" i="7"/>
  <c r="L171" i="7"/>
  <c r="H188" i="7"/>
  <c r="J205" i="7"/>
  <c r="N206" i="7"/>
  <c r="P225" i="7"/>
  <c r="K233" i="7"/>
  <c r="J310" i="7"/>
  <c r="R316" i="7"/>
  <c r="L343" i="7"/>
  <c r="E349" i="7"/>
  <c r="K336" i="7"/>
  <c r="P360" i="7"/>
  <c r="M41" i="7"/>
  <c r="M177" i="7"/>
  <c r="L219" i="7"/>
  <c r="M335" i="7"/>
  <c r="M343" i="7"/>
  <c r="L53" i="7"/>
  <c r="L11" i="7"/>
  <c r="Q20" i="7"/>
  <c r="M47" i="7"/>
  <c r="H87" i="7"/>
  <c r="M150" i="7"/>
  <c r="Q183" i="7"/>
  <c r="M191" i="7"/>
  <c r="L200" i="7"/>
  <c r="M233" i="7"/>
  <c r="H349" i="7"/>
  <c r="Q353" i="7"/>
  <c r="M295" i="7"/>
  <c r="I294" i="7"/>
  <c r="N309" i="7"/>
  <c r="E307" i="7"/>
  <c r="N296" i="7"/>
  <c r="F294" i="7"/>
  <c r="F45" i="7"/>
  <c r="M73" i="7"/>
  <c r="O97" i="7"/>
  <c r="F8" i="7"/>
  <c r="N25" i="7"/>
  <c r="O34" i="7"/>
  <c r="J36" i="7"/>
  <c r="N70" i="7"/>
  <c r="R72" i="7"/>
  <c r="O77" i="7"/>
  <c r="M83" i="7"/>
  <c r="M89" i="7"/>
  <c r="O107" i="7"/>
  <c r="M118" i="7"/>
  <c r="F124" i="7"/>
  <c r="M138" i="7"/>
  <c r="R155" i="7"/>
  <c r="D174" i="7"/>
  <c r="H204" i="7"/>
  <c r="L212" i="7"/>
  <c r="L220" i="7"/>
  <c r="R262" i="7"/>
  <c r="R276" i="7"/>
  <c r="F307" i="7"/>
  <c r="L307" i="7" s="1"/>
  <c r="L330" i="7"/>
  <c r="O335" i="7"/>
  <c r="J351" i="7"/>
  <c r="O360" i="7"/>
  <c r="G39" i="7"/>
  <c r="M51" i="7"/>
  <c r="N10" i="7"/>
  <c r="O29" i="7"/>
  <c r="M36" i="7"/>
  <c r="I39" i="7"/>
  <c r="L50" i="7"/>
  <c r="R70" i="7"/>
  <c r="M117" i="7"/>
  <c r="M131" i="7"/>
  <c r="D154" i="7"/>
  <c r="H280" i="7"/>
  <c r="Q289" i="7"/>
  <c r="G307" i="7"/>
  <c r="L314" i="7"/>
  <c r="Q321" i="7"/>
  <c r="K342" i="7"/>
  <c r="O353" i="7"/>
  <c r="E320" i="7"/>
  <c r="O344" i="7"/>
  <c r="H8" i="7"/>
  <c r="K73" i="7"/>
  <c r="O118" i="7"/>
  <c r="O138" i="7"/>
  <c r="O288" i="7"/>
  <c r="M40" i="7"/>
  <c r="M53" i="7"/>
  <c r="H62" i="7"/>
  <c r="L82" i="7"/>
  <c r="R91" i="7"/>
  <c r="G100" i="7"/>
  <c r="R109" i="7"/>
  <c r="J127" i="7"/>
  <c r="N138" i="7"/>
  <c r="Q149" i="7"/>
  <c r="R211" i="7"/>
  <c r="R247" i="7"/>
  <c r="M262" i="7"/>
  <c r="M276" i="7"/>
  <c r="H294" i="7"/>
  <c r="L303" i="7"/>
  <c r="D45" i="7"/>
  <c r="N29" i="7"/>
  <c r="N101" i="7"/>
  <c r="O145" i="7"/>
  <c r="N149" i="7"/>
  <c r="O241" i="7"/>
  <c r="K12" i="7"/>
  <c r="L13" i="7"/>
  <c r="M19" i="7"/>
  <c r="L35" i="7"/>
  <c r="O36" i="7"/>
  <c r="M46" i="7"/>
  <c r="L49" i="7"/>
  <c r="Q50" i="7"/>
  <c r="N53" i="7"/>
  <c r="E62" i="7"/>
  <c r="M69" i="7"/>
  <c r="R71" i="7"/>
  <c r="L78" i="7"/>
  <c r="J81" i="7"/>
  <c r="M82" i="7"/>
  <c r="K88" i="7"/>
  <c r="G94" i="7"/>
  <c r="O117" i="7"/>
  <c r="F136" i="7"/>
  <c r="L136" i="7" s="1"/>
  <c r="M144" i="7"/>
  <c r="J151" i="7"/>
  <c r="Q171" i="7"/>
  <c r="R177" i="7"/>
  <c r="O193" i="7"/>
  <c r="M219" i="7"/>
  <c r="L225" i="7"/>
  <c r="O248" i="7"/>
  <c r="K261" i="7"/>
  <c r="J274" i="7"/>
  <c r="M303" i="7"/>
  <c r="G341" i="7"/>
  <c r="E327" i="7"/>
  <c r="N329" i="7"/>
  <c r="R345" i="7"/>
  <c r="R352" i="7"/>
  <c r="Q117" i="7"/>
  <c r="O157" i="7"/>
  <c r="P169" i="7"/>
  <c r="O247" i="7"/>
  <c r="O262" i="7"/>
  <c r="O268" i="7"/>
  <c r="K26" i="7"/>
  <c r="M27" i="7"/>
  <c r="M35" i="7"/>
  <c r="O46" i="7"/>
  <c r="R48" i="7"/>
  <c r="M49" i="7"/>
  <c r="L52" i="7"/>
  <c r="L58" i="7"/>
  <c r="O59" i="7"/>
  <c r="M65" i="7"/>
  <c r="M81" i="7"/>
  <c r="O82" i="7"/>
  <c r="L90" i="7"/>
  <c r="K97" i="7"/>
  <c r="L116" i="7"/>
  <c r="K126" i="7"/>
  <c r="M155" i="7"/>
  <c r="L163" i="7"/>
  <c r="R169" i="7"/>
  <c r="O171" i="7"/>
  <c r="L177" i="7"/>
  <c r="O189" i="7"/>
  <c r="M192" i="7"/>
  <c r="J198" i="7"/>
  <c r="L207" i="7"/>
  <c r="O219" i="7"/>
  <c r="O303" i="7"/>
  <c r="O329" i="7"/>
  <c r="O10" i="7"/>
  <c r="M29" i="7"/>
  <c r="P11" i="7"/>
  <c r="O28" i="7"/>
  <c r="O53" i="7"/>
  <c r="O11" i="7"/>
  <c r="N35" i="7"/>
  <c r="Q46" i="7"/>
  <c r="N49" i="7"/>
  <c r="J64" i="7"/>
  <c r="N65" i="7"/>
  <c r="N78" i="7"/>
  <c r="Q81" i="7"/>
  <c r="N91" i="7"/>
  <c r="M143" i="7"/>
  <c r="R199" i="7"/>
  <c r="Q296" i="7"/>
  <c r="N310" i="7"/>
  <c r="M328" i="7"/>
  <c r="O358" i="7"/>
  <c r="Q360" i="7"/>
  <c r="O254" i="7"/>
  <c r="R275" i="7"/>
  <c r="M282" i="7"/>
  <c r="L297" i="7"/>
  <c r="O310" i="7"/>
  <c r="L315" i="7"/>
  <c r="L323" i="7"/>
  <c r="H327" i="7"/>
  <c r="N336" i="7"/>
  <c r="J350" i="7"/>
  <c r="J358" i="7"/>
  <c r="P190" i="7"/>
  <c r="E231" i="7"/>
  <c r="L64" i="7"/>
  <c r="J73" i="7"/>
  <c r="L77" i="7"/>
  <c r="N80" i="7"/>
  <c r="R83" i="7"/>
  <c r="L101" i="7"/>
  <c r="I115" i="7"/>
  <c r="K138" i="7"/>
  <c r="F148" i="7"/>
  <c r="N148" i="7" s="1"/>
  <c r="R156" i="7"/>
  <c r="K162" i="7"/>
  <c r="L231" i="7"/>
  <c r="P260" i="7"/>
  <c r="O269" i="7"/>
  <c r="K281" i="7"/>
  <c r="D287" i="7"/>
  <c r="L309" i="7"/>
  <c r="Q316" i="7"/>
  <c r="R344" i="7"/>
  <c r="Q139" i="7"/>
  <c r="E161" i="7"/>
  <c r="O170" i="7"/>
  <c r="J200" i="7"/>
  <c r="F204" i="7"/>
  <c r="N204" i="7" s="1"/>
  <c r="Q213" i="7"/>
  <c r="E280" i="7"/>
  <c r="O302" i="7"/>
  <c r="M309" i="7"/>
  <c r="N288" i="7"/>
  <c r="M289" i="7"/>
  <c r="J289" i="7"/>
  <c r="M288" i="7"/>
  <c r="R290" i="7"/>
  <c r="L274" i="7"/>
  <c r="E273" i="7"/>
  <c r="Q274" i="7"/>
  <c r="R268" i="7"/>
  <c r="N269" i="7"/>
  <c r="L267" i="7"/>
  <c r="G266" i="7"/>
  <c r="L253" i="7"/>
  <c r="L248" i="7"/>
  <c r="N248" i="7"/>
  <c r="M247" i="7"/>
  <c r="R254" i="7"/>
  <c r="N240" i="7"/>
  <c r="N247" i="7"/>
  <c r="K234" i="7"/>
  <c r="L247" i="7"/>
  <c r="N261" i="7"/>
  <c r="J262" i="7"/>
  <c r="N254" i="7"/>
  <c r="H259" i="7"/>
  <c r="Q191" i="7"/>
  <c r="R191" i="7"/>
  <c r="Q197" i="7"/>
  <c r="D196" i="7"/>
  <c r="N9" i="7"/>
  <c r="M57" i="7"/>
  <c r="L65" i="7"/>
  <c r="M77" i="7"/>
  <c r="M80" i="7"/>
  <c r="M84" i="7"/>
  <c r="G87" i="7"/>
  <c r="M88" i="7"/>
  <c r="E94" i="7"/>
  <c r="M111" i="7"/>
  <c r="M116" i="7"/>
  <c r="K119" i="7"/>
  <c r="O119" i="7"/>
  <c r="N164" i="7"/>
  <c r="N226" i="7"/>
  <c r="R232" i="7"/>
  <c r="K232" i="7"/>
  <c r="N233" i="7"/>
  <c r="N107" i="7"/>
  <c r="O116" i="7"/>
  <c r="N131" i="7"/>
  <c r="N163" i="7"/>
  <c r="P34" i="7"/>
  <c r="Q34" i="7"/>
  <c r="R59" i="7"/>
  <c r="J59" i="7"/>
  <c r="M79" i="7"/>
  <c r="O79" i="7"/>
  <c r="O80" i="7"/>
  <c r="D124" i="7"/>
  <c r="Q127" i="7"/>
  <c r="N127" i="7"/>
  <c r="O131" i="7"/>
  <c r="R145" i="7"/>
  <c r="Q157" i="7"/>
  <c r="R157" i="7"/>
  <c r="D168" i="7"/>
  <c r="L182" i="7"/>
  <c r="R183" i="7"/>
  <c r="R164" i="7"/>
  <c r="O164" i="7"/>
  <c r="E17" i="7"/>
  <c r="O57" i="7"/>
  <c r="P63" i="7"/>
  <c r="J63" i="7"/>
  <c r="M64" i="7"/>
  <c r="N51" i="7"/>
  <c r="O52" i="7"/>
  <c r="P57" i="7"/>
  <c r="L59" i="7"/>
  <c r="L126" i="7"/>
  <c r="R131" i="7"/>
  <c r="E136" i="7"/>
  <c r="J136" i="7" s="1"/>
  <c r="N143" i="7"/>
  <c r="O144" i="7"/>
  <c r="M163" i="7"/>
  <c r="G181" i="7"/>
  <c r="Q189" i="7"/>
  <c r="D188" i="7"/>
  <c r="N197" i="7"/>
  <c r="G231" i="7"/>
  <c r="M231" i="7" s="1"/>
  <c r="D8" i="7"/>
  <c r="Q8" i="7" s="1"/>
  <c r="Q47" i="7"/>
  <c r="R49" i="7"/>
  <c r="Q49" i="7"/>
  <c r="O51" i="7"/>
  <c r="Q70" i="7"/>
  <c r="J72" i="7"/>
  <c r="N79" i="7"/>
  <c r="Q82" i="7"/>
  <c r="J84" i="7"/>
  <c r="M90" i="7"/>
  <c r="O95" i="7"/>
  <c r="M126" i="7"/>
  <c r="L127" i="7"/>
  <c r="L139" i="7"/>
  <c r="Q144" i="7"/>
  <c r="M171" i="7"/>
  <c r="O192" i="7"/>
  <c r="O197" i="7"/>
  <c r="H231" i="7"/>
  <c r="N231" i="7" s="1"/>
  <c r="O20" i="7"/>
  <c r="K51" i="7"/>
  <c r="R125" i="7"/>
  <c r="K125" i="7"/>
  <c r="Q125" i="7"/>
  <c r="N126" i="7"/>
  <c r="G136" i="7"/>
  <c r="O143" i="7"/>
  <c r="N171" i="7"/>
  <c r="O182" i="7"/>
  <c r="N189" i="7"/>
  <c r="F188" i="7"/>
  <c r="L188" i="7" s="1"/>
  <c r="K190" i="7"/>
  <c r="J191" i="7"/>
  <c r="K192" i="7"/>
  <c r="R197" i="7"/>
  <c r="P241" i="7"/>
  <c r="Q246" i="7"/>
  <c r="K246" i="7"/>
  <c r="J246" i="7"/>
  <c r="M13" i="7"/>
  <c r="N26" i="7"/>
  <c r="N13" i="7"/>
  <c r="R20" i="7"/>
  <c r="K25" i="7"/>
  <c r="L40" i="7"/>
  <c r="F39" i="7"/>
  <c r="O39" i="7" s="1"/>
  <c r="L51" i="7"/>
  <c r="N52" i="7"/>
  <c r="N64" i="7"/>
  <c r="L70" i="7"/>
  <c r="J77" i="7"/>
  <c r="Q79" i="7"/>
  <c r="Q91" i="7"/>
  <c r="L97" i="7"/>
  <c r="E124" i="7"/>
  <c r="J124" i="7" s="1"/>
  <c r="O126" i="7"/>
  <c r="H136" i="7"/>
  <c r="N136" i="7" s="1"/>
  <c r="N139" i="7"/>
  <c r="Q143" i="7"/>
  <c r="M151" i="7"/>
  <c r="L151" i="7"/>
  <c r="Q164" i="7"/>
  <c r="M182" i="7"/>
  <c r="L213" i="7"/>
  <c r="M220" i="7"/>
  <c r="L232" i="7"/>
  <c r="J241" i="7"/>
  <c r="O13" i="7"/>
  <c r="J50" i="7"/>
  <c r="O64" i="7"/>
  <c r="Q71" i="7"/>
  <c r="E76" i="7"/>
  <c r="Q83" i="7"/>
  <c r="Q120" i="7"/>
  <c r="R120" i="7"/>
  <c r="Q162" i="7"/>
  <c r="P211" i="7"/>
  <c r="F217" i="7"/>
  <c r="L218" i="7"/>
  <c r="H39" i="7"/>
  <c r="N40" i="7"/>
  <c r="R103" i="7"/>
  <c r="G124" i="7"/>
  <c r="M124" i="7" s="1"/>
  <c r="M132" i="7"/>
  <c r="K137" i="7"/>
  <c r="Q190" i="7"/>
  <c r="Q200" i="7"/>
  <c r="M213" i="7"/>
  <c r="M218" i="7"/>
  <c r="G217" i="7"/>
  <c r="M217" i="7" s="1"/>
  <c r="Q234" i="7"/>
  <c r="N234" i="7"/>
  <c r="L88" i="7"/>
  <c r="N88" i="7"/>
  <c r="F87" i="7"/>
  <c r="N87" i="7" s="1"/>
  <c r="J27" i="7"/>
  <c r="M28" i="7"/>
  <c r="R63" i="7"/>
  <c r="N73" i="7"/>
  <c r="L73" i="7"/>
  <c r="N81" i="7"/>
  <c r="N89" i="7"/>
  <c r="O96" i="7"/>
  <c r="P111" i="7"/>
  <c r="H124" i="7"/>
  <c r="N124" i="7" s="1"/>
  <c r="Q131" i="7"/>
  <c r="D130" i="7"/>
  <c r="N132" i="7"/>
  <c r="N137" i="7"/>
  <c r="F161" i="7"/>
  <c r="K163" i="7"/>
  <c r="M164" i="7"/>
  <c r="E181" i="7"/>
  <c r="J189" i="7"/>
  <c r="L205" i="7"/>
  <c r="Q212" i="7"/>
  <c r="R212" i="7"/>
  <c r="N213" i="7"/>
  <c r="H217" i="7"/>
  <c r="N219" i="7"/>
  <c r="L233" i="7"/>
  <c r="O234" i="7"/>
  <c r="L27" i="7"/>
  <c r="D33" i="7"/>
  <c r="R35" i="7"/>
  <c r="Q35" i="7"/>
  <c r="N36" i="7"/>
  <c r="O58" i="7"/>
  <c r="G62" i="7"/>
  <c r="R82" i="7"/>
  <c r="O89" i="7"/>
  <c r="P119" i="7"/>
  <c r="R119" i="7"/>
  <c r="Q156" i="7"/>
  <c r="H161" i="7"/>
  <c r="R193" i="7"/>
  <c r="Q193" i="7"/>
  <c r="G204" i="7"/>
  <c r="M205" i="7"/>
  <c r="Q206" i="7"/>
  <c r="E210" i="7"/>
  <c r="O213" i="7"/>
  <c r="L234" i="7"/>
  <c r="R9" i="7"/>
  <c r="M10" i="7"/>
  <c r="Q11" i="7"/>
  <c r="O12" i="7"/>
  <c r="L18" i="7"/>
  <c r="L19" i="7"/>
  <c r="G24" i="7"/>
  <c r="M24" i="7" s="1"/>
  <c r="O26" i="7"/>
  <c r="M42" i="7"/>
  <c r="N47" i="7"/>
  <c r="M58" i="7"/>
  <c r="O69" i="7"/>
  <c r="L71" i="7"/>
  <c r="N72" i="7"/>
  <c r="P81" i="7"/>
  <c r="N83" i="7"/>
  <c r="M101" i="7"/>
  <c r="E106" i="7"/>
  <c r="Q133" i="7"/>
  <c r="G148" i="7"/>
  <c r="O150" i="7"/>
  <c r="N169" i="7"/>
  <c r="P175" i="7"/>
  <c r="N177" i="7"/>
  <c r="J193" i="7"/>
  <c r="L199" i="7"/>
  <c r="O200" i="7"/>
  <c r="N207" i="7"/>
  <c r="N232" i="7"/>
  <c r="N239" i="7"/>
  <c r="M261" i="7"/>
  <c r="N262" i="7"/>
  <c r="H266" i="7"/>
  <c r="M283" i="7"/>
  <c r="G294" i="7"/>
  <c r="G313" i="7"/>
  <c r="L336" i="7"/>
  <c r="M337" i="7"/>
  <c r="Q342" i="7"/>
  <c r="N343" i="7"/>
  <c r="K350" i="7"/>
  <c r="E8" i="7"/>
  <c r="L8" i="7" s="1"/>
  <c r="N20" i="7"/>
  <c r="R36" i="7"/>
  <c r="O47" i="7"/>
  <c r="P50" i="7"/>
  <c r="N58" i="7"/>
  <c r="O72" i="7"/>
  <c r="I76" i="7"/>
  <c r="M91" i="7"/>
  <c r="Q95" i="7"/>
  <c r="N96" i="7"/>
  <c r="M109" i="7"/>
  <c r="N117" i="7"/>
  <c r="P132" i="7"/>
  <c r="R137" i="7"/>
  <c r="E142" i="7"/>
  <c r="N145" i="7"/>
  <c r="N155" i="7"/>
  <c r="L192" i="7"/>
  <c r="R213" i="7"/>
  <c r="R234" i="7"/>
  <c r="R240" i="7"/>
  <c r="E259" i="7"/>
  <c r="I266" i="7"/>
  <c r="O295" i="7"/>
  <c r="N315" i="7"/>
  <c r="Q323" i="7"/>
  <c r="Q351" i="7"/>
  <c r="O261" i="7"/>
  <c r="M267" i="7"/>
  <c r="Q288" i="7"/>
  <c r="R322" i="7"/>
  <c r="O337" i="7"/>
  <c r="J342" i="7"/>
  <c r="J343" i="7"/>
  <c r="D349" i="7"/>
  <c r="Q349" i="7" s="1"/>
  <c r="M254" i="7"/>
  <c r="M255" i="7"/>
  <c r="O267" i="7"/>
  <c r="N274" i="7"/>
  <c r="N276" i="7"/>
  <c r="L281" i="7"/>
  <c r="N282" i="7"/>
  <c r="M314" i="7"/>
  <c r="L322" i="7"/>
  <c r="N335" i="7"/>
  <c r="Q344" i="7"/>
  <c r="L261" i="7"/>
  <c r="Q275" i="7"/>
  <c r="O276" i="7"/>
  <c r="G280" i="7"/>
  <c r="J296" i="7"/>
  <c r="N302" i="7"/>
  <c r="K303" i="7"/>
  <c r="O308" i="7"/>
  <c r="K309" i="7"/>
  <c r="L310" i="7"/>
  <c r="O314" i="7"/>
  <c r="F327" i="7"/>
  <c r="P351" i="7"/>
  <c r="O255" i="7"/>
  <c r="J276" i="7"/>
  <c r="M302" i="7"/>
  <c r="J308" i="7"/>
  <c r="G327" i="7"/>
  <c r="H341" i="7"/>
  <c r="O253" i="7"/>
  <c r="J260" i="7"/>
  <c r="R274" i="7"/>
  <c r="K276" i="7"/>
  <c r="I280" i="7"/>
  <c r="O282" i="7"/>
  <c r="M296" i="7"/>
  <c r="Q303" i="7"/>
  <c r="M316" i="7"/>
  <c r="M352" i="7"/>
  <c r="M253" i="7"/>
  <c r="D259" i="7"/>
  <c r="Q259" i="7" s="1"/>
  <c r="Q260" i="7"/>
  <c r="L269" i="7"/>
  <c r="N268" i="7"/>
  <c r="P288" i="7"/>
  <c r="R289" i="7"/>
  <c r="N352" i="7"/>
  <c r="F259" i="7"/>
  <c r="N316" i="7"/>
  <c r="J322" i="7"/>
  <c r="K323" i="7"/>
  <c r="I327" i="7"/>
  <c r="L329" i="7"/>
  <c r="M330" i="7"/>
  <c r="P342" i="7"/>
  <c r="P344" i="7"/>
  <c r="M353" i="7"/>
  <c r="O359" i="7"/>
  <c r="Q232" i="7"/>
  <c r="F245" i="7"/>
  <c r="L245" i="7" s="1"/>
  <c r="L12" i="7"/>
  <c r="L26" i="7"/>
  <c r="M34" i="7"/>
  <c r="O35" i="7"/>
  <c r="L47" i="7"/>
  <c r="N48" i="7"/>
  <c r="R50" i="7"/>
  <c r="Q58" i="7"/>
  <c r="M59" i="7"/>
  <c r="F62" i="7"/>
  <c r="L62" i="7" s="1"/>
  <c r="Q64" i="7"/>
  <c r="N69" i="7"/>
  <c r="M78" i="7"/>
  <c r="L83" i="7"/>
  <c r="N84" i="7"/>
  <c r="R96" i="7"/>
  <c r="M97" i="7"/>
  <c r="L102" i="7"/>
  <c r="L110" i="7"/>
  <c r="R132" i="7"/>
  <c r="Q137" i="7"/>
  <c r="D142" i="7"/>
  <c r="Q145" i="7"/>
  <c r="L150" i="7"/>
  <c r="G161" i="7"/>
  <c r="M161" i="7" s="1"/>
  <c r="O163" i="7"/>
  <c r="E168" i="7"/>
  <c r="N170" i="7"/>
  <c r="R205" i="7"/>
  <c r="J206" i="7"/>
  <c r="N227" i="7"/>
  <c r="I252" i="7"/>
  <c r="R261" i="7"/>
  <c r="M269" i="7"/>
  <c r="N281" i="7"/>
  <c r="L289" i="7"/>
  <c r="D307" i="7"/>
  <c r="P307" i="7" s="1"/>
  <c r="I313" i="7"/>
  <c r="N321" i="7"/>
  <c r="K322" i="7"/>
  <c r="Q337" i="7"/>
  <c r="L344" i="7"/>
  <c r="N350" i="7"/>
  <c r="O351" i="7"/>
  <c r="J352" i="7"/>
  <c r="M359" i="7"/>
  <c r="P361" i="7"/>
  <c r="L10" i="7"/>
  <c r="E24" i="7"/>
  <c r="L24" i="7" s="1"/>
  <c r="Q27" i="7"/>
  <c r="N34" i="7"/>
  <c r="L42" i="7"/>
  <c r="O48" i="7"/>
  <c r="Q59" i="7"/>
  <c r="M72" i="7"/>
  <c r="O73" i="7"/>
  <c r="H76" i="7"/>
  <c r="O84" i="7"/>
  <c r="I87" i="7"/>
  <c r="O87" i="7" s="1"/>
  <c r="E100" i="7"/>
  <c r="N103" i="7"/>
  <c r="E148" i="7"/>
  <c r="E154" i="7"/>
  <c r="N157" i="7"/>
  <c r="M169" i="7"/>
  <c r="Y174" i="7"/>
  <c r="I181" i="7"/>
  <c r="K206" i="7"/>
  <c r="J247" i="7"/>
  <c r="N253" i="7"/>
  <c r="L283" i="7"/>
  <c r="J295" i="7"/>
  <c r="O316" i="7"/>
  <c r="Q322" i="7"/>
  <c r="R323" i="7"/>
  <c r="P336" i="7"/>
  <c r="M344" i="7"/>
  <c r="O350" i="7"/>
  <c r="K351" i="7"/>
  <c r="R353" i="7"/>
  <c r="K352" i="7"/>
  <c r="M240" i="7"/>
  <c r="M239" i="7"/>
  <c r="Q241" i="7"/>
  <c r="O239" i="7"/>
  <c r="I238" i="7"/>
  <c r="Q240" i="7"/>
  <c r="M241" i="7"/>
  <c r="N241" i="7"/>
  <c r="Q227" i="7"/>
  <c r="M225" i="7"/>
  <c r="N225" i="7"/>
  <c r="R227" i="7"/>
  <c r="M226" i="7"/>
  <c r="Q225" i="7"/>
  <c r="O226" i="7"/>
  <c r="F174" i="7"/>
  <c r="K174" i="7" s="1"/>
  <c r="L175" i="7"/>
  <c r="M175" i="7"/>
  <c r="R176" i="7"/>
  <c r="N175" i="7"/>
  <c r="K175" i="7"/>
  <c r="J177" i="7"/>
  <c r="J176" i="7"/>
  <c r="K176" i="7"/>
  <c r="P176" i="7"/>
  <c r="Q175" i="7"/>
  <c r="E174" i="7"/>
  <c r="N109" i="7"/>
  <c r="L111" i="7"/>
  <c r="Q108" i="7"/>
  <c r="O109" i="7"/>
  <c r="R107" i="7"/>
  <c r="J109" i="7"/>
  <c r="Q110" i="7"/>
  <c r="R111" i="7"/>
  <c r="O108" i="7"/>
  <c r="R108" i="7"/>
  <c r="Y4" i="7"/>
  <c r="Y14" i="5" s="1"/>
  <c r="AD14" i="5" s="1"/>
  <c r="M110" i="7"/>
  <c r="O110" i="7"/>
  <c r="L107" i="7"/>
  <c r="J111" i="7"/>
  <c r="F220" i="6"/>
  <c r="L221" i="6"/>
  <c r="O208" i="6"/>
  <c r="Q208" i="6"/>
  <c r="P201" i="6"/>
  <c r="N200" i="6"/>
  <c r="P193" i="6"/>
  <c r="M195" i="6"/>
  <c r="P185" i="6"/>
  <c r="O178" i="6"/>
  <c r="M177" i="6"/>
  <c r="O159" i="6"/>
  <c r="E155" i="6"/>
  <c r="R142" i="6"/>
  <c r="I139" i="6"/>
  <c r="N141" i="6"/>
  <c r="K34" i="6"/>
  <c r="R136" i="6"/>
  <c r="N143" i="6"/>
  <c r="I148" i="6"/>
  <c r="H176" i="6"/>
  <c r="N208" i="6"/>
  <c r="O230" i="6"/>
  <c r="M257" i="6"/>
  <c r="N265" i="6"/>
  <c r="R223" i="6"/>
  <c r="K23" i="6"/>
  <c r="G29" i="6"/>
  <c r="O46" i="6"/>
  <c r="E56" i="6"/>
  <c r="L65" i="6"/>
  <c r="K68" i="6"/>
  <c r="I63" i="6"/>
  <c r="N82" i="6"/>
  <c r="O94" i="6"/>
  <c r="O101" i="6"/>
  <c r="F120" i="6"/>
  <c r="O120" i="6" s="1"/>
  <c r="N136" i="6"/>
  <c r="E176" i="6"/>
  <c r="I191" i="6"/>
  <c r="M194" i="6"/>
  <c r="O201" i="6"/>
  <c r="E213" i="6"/>
  <c r="O215" i="6"/>
  <c r="E227" i="6"/>
  <c r="P244" i="6"/>
  <c r="P264" i="6"/>
  <c r="N31" i="6"/>
  <c r="M82" i="6"/>
  <c r="I105" i="6"/>
  <c r="O105" i="6" s="1"/>
  <c r="M9" i="6"/>
  <c r="N9" i="6"/>
  <c r="E29" i="6"/>
  <c r="N33" i="6"/>
  <c r="O34" i="6"/>
  <c r="M48" i="6"/>
  <c r="L51" i="6"/>
  <c r="M75" i="6"/>
  <c r="M81" i="6"/>
  <c r="R90" i="6"/>
  <c r="M95" i="6"/>
  <c r="J107" i="6"/>
  <c r="M108" i="6"/>
  <c r="R128" i="6"/>
  <c r="N150" i="6"/>
  <c r="L158" i="6"/>
  <c r="M165" i="6"/>
  <c r="J178" i="6"/>
  <c r="Q202" i="6"/>
  <c r="L229" i="6"/>
  <c r="L256" i="6"/>
  <c r="D262" i="6"/>
  <c r="H37" i="6"/>
  <c r="N37" i="6" s="1"/>
  <c r="N23" i="6"/>
  <c r="Q39" i="6"/>
  <c r="N88" i="6"/>
  <c r="N95" i="6"/>
  <c r="O115" i="6"/>
  <c r="O123" i="6"/>
  <c r="E148" i="6"/>
  <c r="Q157" i="6"/>
  <c r="H163" i="6"/>
  <c r="H206" i="6"/>
  <c r="Q236" i="6"/>
  <c r="O95" i="6"/>
  <c r="R98" i="6"/>
  <c r="N100" i="6"/>
  <c r="H120" i="6"/>
  <c r="N120" i="6" s="1"/>
  <c r="E163" i="6"/>
  <c r="K172" i="6"/>
  <c r="N229" i="6"/>
  <c r="M267" i="6"/>
  <c r="M41" i="6"/>
  <c r="N68" i="6"/>
  <c r="N75" i="6"/>
  <c r="J33" i="6"/>
  <c r="O68" i="6"/>
  <c r="K80" i="6"/>
  <c r="L25" i="6"/>
  <c r="R31" i="6"/>
  <c r="N32" i="6"/>
  <c r="F37" i="6"/>
  <c r="O57" i="6"/>
  <c r="L68" i="6"/>
  <c r="Q83" i="6"/>
  <c r="L96" i="6"/>
  <c r="M107" i="6"/>
  <c r="G148" i="6"/>
  <c r="L164" i="6"/>
  <c r="Q170" i="6"/>
  <c r="N195" i="6"/>
  <c r="P200" i="6"/>
  <c r="O207" i="6"/>
  <c r="O32" i="6"/>
  <c r="G45" i="6"/>
  <c r="Q113" i="6"/>
  <c r="M135" i="6"/>
  <c r="R151" i="6"/>
  <c r="Q156" i="6"/>
  <c r="L179" i="6"/>
  <c r="O192" i="6"/>
  <c r="O195" i="6"/>
  <c r="M207" i="6"/>
  <c r="L216" i="6"/>
  <c r="O221" i="6"/>
  <c r="Q223" i="6"/>
  <c r="O228" i="6"/>
  <c r="Q229" i="6"/>
  <c r="R166" i="6"/>
  <c r="R177" i="6"/>
  <c r="N236" i="6"/>
  <c r="R258" i="6"/>
  <c r="N263" i="6"/>
  <c r="M31" i="6"/>
  <c r="K49" i="6"/>
  <c r="M59" i="6"/>
  <c r="L76" i="6"/>
  <c r="P99" i="6"/>
  <c r="K101" i="6"/>
  <c r="O135" i="6"/>
  <c r="O141" i="6"/>
  <c r="M144" i="6"/>
  <c r="N156" i="6"/>
  <c r="J166" i="6"/>
  <c r="M179" i="6"/>
  <c r="M200" i="6"/>
  <c r="M243" i="6"/>
  <c r="M266" i="6"/>
  <c r="N59" i="6"/>
  <c r="I79" i="6"/>
  <c r="P112" i="6"/>
  <c r="F133" i="6"/>
  <c r="N133" i="6" s="1"/>
  <c r="Q143" i="6"/>
  <c r="J157" i="6"/>
  <c r="F176" i="6"/>
  <c r="L176" i="6" s="1"/>
  <c r="N243" i="6"/>
  <c r="P257" i="6"/>
  <c r="M24" i="6"/>
  <c r="L69" i="6"/>
  <c r="O70" i="6"/>
  <c r="M76" i="6"/>
  <c r="O83" i="6"/>
  <c r="M106" i="6"/>
  <c r="Q129" i="6"/>
  <c r="M166" i="6"/>
  <c r="I169" i="6"/>
  <c r="R172" i="6"/>
  <c r="G176" i="6"/>
  <c r="M176" i="6" s="1"/>
  <c r="O179" i="6"/>
  <c r="F191" i="6"/>
  <c r="L201" i="6"/>
  <c r="O200" i="6"/>
  <c r="P222" i="6"/>
  <c r="M235" i="6"/>
  <c r="E241" i="6"/>
  <c r="O243" i="6"/>
  <c r="E248" i="6"/>
  <c r="O250" i="6"/>
  <c r="O266" i="6"/>
  <c r="N273" i="6"/>
  <c r="Q96" i="6"/>
  <c r="Y93" i="6"/>
  <c r="N94" i="6"/>
  <c r="R101" i="6"/>
  <c r="L95" i="6"/>
  <c r="M94" i="6"/>
  <c r="L101" i="6"/>
  <c r="L99" i="6"/>
  <c r="O100" i="6"/>
  <c r="K106" i="6"/>
  <c r="R112" i="6"/>
  <c r="R114" i="6"/>
  <c r="M115" i="6"/>
  <c r="R140" i="6"/>
  <c r="L149" i="6"/>
  <c r="M150" i="6"/>
  <c r="O151" i="6"/>
  <c r="J170" i="6"/>
  <c r="L180" i="6"/>
  <c r="N186" i="6"/>
  <c r="J193" i="6"/>
  <c r="F206" i="6"/>
  <c r="L206" i="6" s="1"/>
  <c r="J208" i="6"/>
  <c r="N207" i="6"/>
  <c r="L215" i="6"/>
  <c r="M216" i="6"/>
  <c r="P237" i="6"/>
  <c r="L243" i="6"/>
  <c r="M244" i="6"/>
  <c r="R256" i="6"/>
  <c r="R257" i="6"/>
  <c r="M17" i="6"/>
  <c r="I22" i="6"/>
  <c r="L32" i="6"/>
  <c r="I37" i="6"/>
  <c r="O37" i="6" s="1"/>
  <c r="K47" i="6"/>
  <c r="M51" i="6"/>
  <c r="Q58" i="6"/>
  <c r="K66" i="6"/>
  <c r="M70" i="6"/>
  <c r="E79" i="6"/>
  <c r="R13" i="6"/>
  <c r="N14" i="6"/>
  <c r="Q16" i="6"/>
  <c r="N17" i="6"/>
  <c r="O31" i="6"/>
  <c r="M32" i="6"/>
  <c r="P41" i="6"/>
  <c r="R46" i="6"/>
  <c r="P50" i="6"/>
  <c r="Q53" i="6"/>
  <c r="R58" i="6"/>
  <c r="O67" i="6"/>
  <c r="N70" i="6"/>
  <c r="N74" i="6"/>
  <c r="R76" i="6"/>
  <c r="N83" i="6"/>
  <c r="L88" i="6"/>
  <c r="Q90" i="6"/>
  <c r="O99" i="6"/>
  <c r="D111" i="6"/>
  <c r="Q136" i="6"/>
  <c r="Q151" i="6"/>
  <c r="R157" i="6"/>
  <c r="Q166" i="6"/>
  <c r="R170" i="6"/>
  <c r="L178" i="6"/>
  <c r="M180" i="6"/>
  <c r="M185" i="6"/>
  <c r="L193" i="6"/>
  <c r="G206" i="6"/>
  <c r="M206" i="6" s="1"/>
  <c r="K208" i="6"/>
  <c r="I213" i="6"/>
  <c r="O213" i="6" s="1"/>
  <c r="N267" i="6"/>
  <c r="G133" i="6"/>
  <c r="J144" i="6"/>
  <c r="H148" i="6"/>
  <c r="O150" i="6"/>
  <c r="R159" i="6"/>
  <c r="G163" i="6"/>
  <c r="N165" i="6"/>
  <c r="J186" i="6"/>
  <c r="N193" i="6"/>
  <c r="Q215" i="6"/>
  <c r="N221" i="6"/>
  <c r="I248" i="6"/>
  <c r="H262" i="6"/>
  <c r="O267" i="6"/>
  <c r="L53" i="6"/>
  <c r="Q57" i="6"/>
  <c r="M66" i="6"/>
  <c r="F79" i="6"/>
  <c r="I93" i="6"/>
  <c r="M105" i="6"/>
  <c r="M114" i="6"/>
  <c r="K115" i="6"/>
  <c r="L123" i="6"/>
  <c r="M128" i="6"/>
  <c r="N129" i="6"/>
  <c r="N135" i="6"/>
  <c r="R141" i="6"/>
  <c r="K144" i="6"/>
  <c r="L159" i="6"/>
  <c r="L172" i="6"/>
  <c r="N178" i="6"/>
  <c r="O180" i="6"/>
  <c r="O185" i="6"/>
  <c r="R186" i="6"/>
  <c r="Q193" i="6"/>
  <c r="J202" i="6"/>
  <c r="J223" i="6"/>
  <c r="J230" i="6"/>
  <c r="R249" i="6"/>
  <c r="M265" i="6"/>
  <c r="P273" i="6"/>
  <c r="O69" i="6"/>
  <c r="H22" i="6"/>
  <c r="I29" i="6"/>
  <c r="Q127" i="6"/>
  <c r="I133" i="6"/>
  <c r="O133" i="6" s="1"/>
  <c r="E139" i="6"/>
  <c r="J149" i="6"/>
  <c r="I163" i="6"/>
  <c r="N185" i="6"/>
  <c r="R193" i="6"/>
  <c r="R202" i="6"/>
  <c r="L223" i="6"/>
  <c r="M229" i="6"/>
  <c r="M236" i="6"/>
  <c r="N237" i="6"/>
  <c r="N26" i="6"/>
  <c r="J31" i="6"/>
  <c r="N41" i="6"/>
  <c r="N50" i="6"/>
  <c r="R57" i="6"/>
  <c r="N76" i="6"/>
  <c r="L83" i="6"/>
  <c r="O97" i="6"/>
  <c r="L108" i="6"/>
  <c r="O114" i="6"/>
  <c r="L122" i="6"/>
  <c r="K129" i="6"/>
  <c r="L134" i="6"/>
  <c r="L141" i="6"/>
  <c r="K143" i="6"/>
  <c r="Q144" i="6"/>
  <c r="M149" i="6"/>
  <c r="Q185" i="6"/>
  <c r="G199" i="6"/>
  <c r="O265" i="6"/>
  <c r="J128" i="6"/>
  <c r="K142" i="6"/>
  <c r="O149" i="6"/>
  <c r="R187" i="6"/>
  <c r="Q200" i="6"/>
  <c r="R208" i="6"/>
  <c r="O229" i="6"/>
  <c r="N235" i="6"/>
  <c r="O236" i="6"/>
  <c r="Q237" i="6"/>
  <c r="J264" i="6"/>
  <c r="K265" i="6"/>
  <c r="N40" i="6"/>
  <c r="O53" i="6"/>
  <c r="E63" i="6"/>
  <c r="L66" i="6"/>
  <c r="O76" i="6"/>
  <c r="E93" i="6"/>
  <c r="Q99" i="6"/>
  <c r="L39" i="6"/>
  <c r="M40" i="6"/>
  <c r="K41" i="6"/>
  <c r="J46" i="6"/>
  <c r="N49" i="6"/>
  <c r="L59" i="6"/>
  <c r="F63" i="6"/>
  <c r="L75" i="6"/>
  <c r="K76" i="6"/>
  <c r="F87" i="6"/>
  <c r="L87" i="6" s="1"/>
  <c r="Q89" i="6"/>
  <c r="M90" i="6"/>
  <c r="L94" i="6"/>
  <c r="N96" i="6"/>
  <c r="R99" i="6"/>
  <c r="M101" i="6"/>
  <c r="J106" i="6"/>
  <c r="M112" i="6"/>
  <c r="Q116" i="6"/>
  <c r="K128" i="6"/>
  <c r="L136" i="6"/>
  <c r="L151" i="6"/>
  <c r="F163" i="6"/>
  <c r="L163" i="6" s="1"/>
  <c r="I176" i="6"/>
  <c r="D184" i="6"/>
  <c r="E191" i="6"/>
  <c r="N194" i="6"/>
  <c r="R221" i="6"/>
  <c r="J229" i="6"/>
  <c r="J236" i="6"/>
  <c r="R237" i="6"/>
  <c r="Q243" i="6"/>
  <c r="N257" i="6"/>
  <c r="N258" i="6"/>
  <c r="N38" i="6"/>
  <c r="D56" i="6"/>
  <c r="J56" i="6" s="1"/>
  <c r="N127" i="6"/>
  <c r="O128" i="6"/>
  <c r="F148" i="6"/>
  <c r="L148" i="6" s="1"/>
  <c r="O193" i="6"/>
  <c r="E220" i="6"/>
  <c r="L220" i="6" s="1"/>
  <c r="N222" i="6"/>
  <c r="K229" i="6"/>
  <c r="L230" i="6"/>
  <c r="R242" i="6"/>
  <c r="K263" i="6"/>
  <c r="Q264" i="6"/>
  <c r="O51" i="6"/>
  <c r="R106" i="6"/>
  <c r="E22" i="6"/>
  <c r="G63" i="6"/>
  <c r="M65" i="6"/>
  <c r="M80" i="6"/>
  <c r="O82" i="6"/>
  <c r="H87" i="6"/>
  <c r="L105" i="6"/>
  <c r="P12" i="6"/>
  <c r="R30" i="6"/>
  <c r="R51" i="6"/>
  <c r="L74" i="6"/>
  <c r="M151" i="6"/>
  <c r="O158" i="6"/>
  <c r="M159" i="6"/>
  <c r="O171" i="6"/>
  <c r="M172" i="6"/>
  <c r="M187" i="6"/>
  <c r="G191" i="6"/>
  <c r="M208" i="6"/>
  <c r="M215" i="6"/>
  <c r="R230" i="6"/>
  <c r="O235" i="6"/>
  <c r="M250" i="6"/>
  <c r="N251" i="6"/>
  <c r="Q263" i="6"/>
  <c r="R264" i="6"/>
  <c r="Q24" i="6"/>
  <c r="H111" i="6"/>
  <c r="F22" i="6"/>
  <c r="N34" i="6"/>
  <c r="O40" i="6"/>
  <c r="R48" i="6"/>
  <c r="R80" i="6"/>
  <c r="L89" i="6"/>
  <c r="O90" i="6"/>
  <c r="L100" i="6"/>
  <c r="O108" i="6"/>
  <c r="I111" i="6"/>
  <c r="R113" i="6"/>
  <c r="R115" i="6"/>
  <c r="L116" i="6"/>
  <c r="M120" i="6"/>
  <c r="O122" i="6"/>
  <c r="Q123" i="6"/>
  <c r="G22" i="6"/>
  <c r="M33" i="6"/>
  <c r="M38" i="6"/>
  <c r="R59" i="6"/>
  <c r="O64" i="6"/>
  <c r="M68" i="6"/>
  <c r="N69" i="6"/>
  <c r="O75" i="6"/>
  <c r="M89" i="6"/>
  <c r="J90" i="6"/>
  <c r="Q98" i="6"/>
  <c r="M100" i="6"/>
  <c r="J101" i="6"/>
  <c r="H105" i="6"/>
  <c r="N112" i="6"/>
  <c r="J115" i="6"/>
  <c r="M116" i="6"/>
  <c r="R127" i="6"/>
  <c r="O144" i="6"/>
  <c r="N151" i="6"/>
  <c r="L165" i="6"/>
  <c r="H191" i="6"/>
  <c r="N191" i="6" s="1"/>
  <c r="Q209" i="6"/>
  <c r="L214" i="6"/>
  <c r="N215" i="6"/>
  <c r="N216" i="6"/>
  <c r="G241" i="6"/>
  <c r="H248" i="6"/>
  <c r="Q273" i="6"/>
  <c r="L48" i="6"/>
  <c r="O48" i="6"/>
  <c r="J50" i="6"/>
  <c r="K50" i="6"/>
  <c r="N53" i="6"/>
  <c r="E45" i="6"/>
  <c r="L45" i="6" s="1"/>
  <c r="M50" i="6"/>
  <c r="L52" i="6"/>
  <c r="L50" i="6"/>
  <c r="N48" i="6"/>
  <c r="O49" i="6"/>
  <c r="M47" i="6"/>
  <c r="Q50" i="6"/>
  <c r="F45" i="6"/>
  <c r="M45" i="6" s="1"/>
  <c r="L47" i="6"/>
  <c r="L46" i="6"/>
  <c r="J48" i="6"/>
  <c r="R50" i="6"/>
  <c r="O9" i="6"/>
  <c r="L14" i="6"/>
  <c r="R17" i="6"/>
  <c r="M14" i="6"/>
  <c r="Q9" i="6"/>
  <c r="L13" i="6"/>
  <c r="O14" i="6"/>
  <c r="M13" i="6"/>
  <c r="J10" i="6"/>
  <c r="K10" i="6"/>
  <c r="O13" i="6"/>
  <c r="N11" i="6"/>
  <c r="L16" i="6"/>
  <c r="M16" i="6"/>
  <c r="Q15" i="6"/>
  <c r="N16" i="6"/>
  <c r="H8" i="6"/>
  <c r="Z13" i="5"/>
  <c r="P10" i="6"/>
  <c r="Q12" i="6"/>
  <c r="O11" i="6"/>
  <c r="O17" i="6"/>
  <c r="N13" i="6"/>
  <c r="R16" i="6"/>
  <c r="J17" i="6"/>
  <c r="L10" i="6"/>
  <c r="N12" i="6"/>
  <c r="N10" i="6"/>
  <c r="M12" i="6"/>
  <c r="R10" i="6"/>
  <c r="R15" i="6"/>
  <c r="K12" i="6"/>
  <c r="Y4" i="6"/>
  <c r="Y13" i="5" s="1"/>
  <c r="L9" i="6"/>
  <c r="O12" i="6"/>
  <c r="Q279" i="11"/>
  <c r="P279" i="11"/>
  <c r="Q259" i="11"/>
  <c r="M279" i="11"/>
  <c r="Q28" i="11"/>
  <c r="M168" i="11"/>
  <c r="L280" i="11"/>
  <c r="M282" i="11"/>
  <c r="N281" i="11"/>
  <c r="L279" i="11"/>
  <c r="W281" i="11"/>
  <c r="X281" i="11" s="1"/>
  <c r="W282" i="11"/>
  <c r="X282" i="11" s="1"/>
  <c r="U278" i="11"/>
  <c r="W279" i="11"/>
  <c r="X279" i="11" s="1"/>
  <c r="K279" i="11"/>
  <c r="V279" i="11"/>
  <c r="S278" i="11"/>
  <c r="D278" i="11"/>
  <c r="M280" i="11"/>
  <c r="M224" i="11"/>
  <c r="M265" i="11"/>
  <c r="N280" i="11"/>
  <c r="L282" i="11"/>
  <c r="J92" i="11"/>
  <c r="N149" i="11"/>
  <c r="N157" i="11"/>
  <c r="F278" i="11"/>
  <c r="L278" i="11" s="1"/>
  <c r="O280" i="11"/>
  <c r="W272" i="11"/>
  <c r="X272" i="11" s="1"/>
  <c r="G278" i="11"/>
  <c r="H278" i="11"/>
  <c r="M281" i="11"/>
  <c r="L264" i="11"/>
  <c r="N267" i="11"/>
  <c r="D271" i="11"/>
  <c r="Q280" i="11"/>
  <c r="M274" i="11"/>
  <c r="R280" i="11"/>
  <c r="I278" i="11"/>
  <c r="R282" i="11"/>
  <c r="I263" i="11"/>
  <c r="T278" i="11"/>
  <c r="Q40" i="11"/>
  <c r="S271" i="11"/>
  <c r="N282" i="11"/>
  <c r="O281" i="11"/>
  <c r="O282" i="11"/>
  <c r="P281" i="11"/>
  <c r="P282" i="11"/>
  <c r="Q281" i="11"/>
  <c r="P280" i="11"/>
  <c r="Q282" i="11"/>
  <c r="R281" i="11"/>
  <c r="J281" i="11"/>
  <c r="V281" i="11"/>
  <c r="J282" i="11"/>
  <c r="V282" i="11"/>
  <c r="K281" i="11"/>
  <c r="J280" i="11"/>
  <c r="V280" i="11"/>
  <c r="K282" i="11"/>
  <c r="K280" i="11"/>
  <c r="K156" i="11"/>
  <c r="H83" i="11"/>
  <c r="M150" i="11"/>
  <c r="H263" i="11"/>
  <c r="L72" i="11"/>
  <c r="L85" i="11"/>
  <c r="Q181" i="11"/>
  <c r="E186" i="11"/>
  <c r="N274" i="11"/>
  <c r="O274" i="11"/>
  <c r="P222" i="11"/>
  <c r="P149" i="11"/>
  <c r="J244" i="11"/>
  <c r="N19" i="11"/>
  <c r="L122" i="11"/>
  <c r="E271" i="11"/>
  <c r="L271" i="11" s="1"/>
  <c r="K273" i="11"/>
  <c r="O272" i="11"/>
  <c r="G271" i="11"/>
  <c r="M271" i="11" s="1"/>
  <c r="Q273" i="11"/>
  <c r="R273" i="11"/>
  <c r="L273" i="11"/>
  <c r="T271" i="11"/>
  <c r="O128" i="11"/>
  <c r="R67" i="11"/>
  <c r="O11" i="11"/>
  <c r="M45" i="11"/>
  <c r="O46" i="11"/>
  <c r="J67" i="11"/>
  <c r="P27" i="11"/>
  <c r="P32" i="11"/>
  <c r="K123" i="11"/>
  <c r="H271" i="11"/>
  <c r="L274" i="11"/>
  <c r="I271" i="11"/>
  <c r="L272" i="11"/>
  <c r="M272" i="11"/>
  <c r="N249" i="11"/>
  <c r="H255" i="11"/>
  <c r="K258" i="11"/>
  <c r="Q265" i="11"/>
  <c r="V273" i="11"/>
  <c r="R272" i="11"/>
  <c r="P19" i="11"/>
  <c r="N72" i="11"/>
  <c r="O10" i="11"/>
  <c r="O72" i="11"/>
  <c r="O79" i="11"/>
  <c r="O85" i="11"/>
  <c r="J97" i="11"/>
  <c r="O196" i="11"/>
  <c r="W273" i="11"/>
  <c r="X273" i="11" s="1"/>
  <c r="P12" i="11"/>
  <c r="N34" i="11"/>
  <c r="O273" i="11"/>
  <c r="P157" i="11"/>
  <c r="Q86" i="11"/>
  <c r="Q117" i="11"/>
  <c r="Q163" i="11"/>
  <c r="N224" i="11"/>
  <c r="N231" i="11"/>
  <c r="N265" i="11"/>
  <c r="U271" i="11"/>
  <c r="O137" i="11"/>
  <c r="O149" i="11"/>
  <c r="R202" i="11"/>
  <c r="N272" i="11"/>
  <c r="P274" i="11"/>
  <c r="N273" i="11"/>
  <c r="Q274" i="11"/>
  <c r="P272" i="11"/>
  <c r="R274" i="11"/>
  <c r="P273" i="11"/>
  <c r="Q272" i="11"/>
  <c r="J274" i="11"/>
  <c r="V274" i="11"/>
  <c r="K274" i="11"/>
  <c r="J272" i="11"/>
  <c r="V272" i="11"/>
  <c r="J273" i="11"/>
  <c r="K272" i="11"/>
  <c r="K79" i="11"/>
  <c r="O45" i="11"/>
  <c r="L141" i="11"/>
  <c r="R20" i="11"/>
  <c r="R29" i="11"/>
  <c r="R44" i="11"/>
  <c r="E102" i="11"/>
  <c r="N10" i="11"/>
  <c r="O27" i="11"/>
  <c r="L54" i="11"/>
  <c r="O51" i="11"/>
  <c r="M72" i="11"/>
  <c r="M85" i="11"/>
  <c r="G207" i="11"/>
  <c r="M207" i="11" s="1"/>
  <c r="M250" i="11"/>
  <c r="N85" i="11"/>
  <c r="N110" i="11"/>
  <c r="E121" i="11"/>
  <c r="L123" i="11"/>
  <c r="L129" i="11"/>
  <c r="R135" i="11"/>
  <c r="I134" i="11"/>
  <c r="O141" i="11"/>
  <c r="J148" i="11"/>
  <c r="O150" i="11"/>
  <c r="N156" i="11"/>
  <c r="Q235" i="11"/>
  <c r="R242" i="11"/>
  <c r="K249" i="11"/>
  <c r="L249" i="11"/>
  <c r="O250" i="11"/>
  <c r="O257" i="11"/>
  <c r="O12" i="11"/>
  <c r="E76" i="11"/>
  <c r="J109" i="11"/>
  <c r="N229" i="11"/>
  <c r="L9" i="11"/>
  <c r="K59" i="11"/>
  <c r="F70" i="11"/>
  <c r="N129" i="11"/>
  <c r="Q142" i="11"/>
  <c r="N148" i="11"/>
  <c r="M256" i="11"/>
  <c r="M9" i="11"/>
  <c r="P52" i="11"/>
  <c r="J55" i="11"/>
  <c r="M59" i="11"/>
  <c r="J80" i="11"/>
  <c r="L21" i="11"/>
  <c r="L33" i="11"/>
  <c r="L39" i="11"/>
  <c r="L55" i="11"/>
  <c r="M67" i="11"/>
  <c r="M73" i="11"/>
  <c r="M86" i="11"/>
  <c r="M99" i="11"/>
  <c r="M142" i="11"/>
  <c r="R161" i="11"/>
  <c r="L176" i="11"/>
  <c r="L183" i="11"/>
  <c r="O210" i="11"/>
  <c r="L237" i="11"/>
  <c r="L244" i="11"/>
  <c r="N209" i="11"/>
  <c r="G214" i="11"/>
  <c r="M103" i="11"/>
  <c r="I8" i="11"/>
  <c r="R53" i="11"/>
  <c r="R105" i="11"/>
  <c r="M31" i="11"/>
  <c r="M34" i="11"/>
  <c r="M46" i="11"/>
  <c r="K66" i="11"/>
  <c r="O103" i="11"/>
  <c r="N109" i="11"/>
  <c r="N122" i="11"/>
  <c r="L149" i="11"/>
  <c r="L174" i="11"/>
  <c r="O187" i="11"/>
  <c r="K216" i="11"/>
  <c r="N215" i="11"/>
  <c r="P257" i="11"/>
  <c r="K264" i="11"/>
  <c r="R13" i="11"/>
  <c r="M44" i="11"/>
  <c r="K55" i="11"/>
  <c r="O71" i="11"/>
  <c r="O38" i="11"/>
  <c r="N31" i="11"/>
  <c r="K33" i="11"/>
  <c r="R97" i="11"/>
  <c r="L92" i="11"/>
  <c r="R117" i="11"/>
  <c r="J30" i="11"/>
  <c r="K45" i="11"/>
  <c r="O73" i="11"/>
  <c r="E89" i="11"/>
  <c r="L157" i="11"/>
  <c r="J163" i="11"/>
  <c r="K168" i="11"/>
  <c r="J183" i="11"/>
  <c r="R194" i="11"/>
  <c r="Q202" i="11"/>
  <c r="Q99" i="11"/>
  <c r="Q104" i="11"/>
  <c r="K110" i="11"/>
  <c r="L150" i="11"/>
  <c r="M163" i="11"/>
  <c r="K256" i="11"/>
  <c r="M264" i="11"/>
  <c r="M21" i="11"/>
  <c r="M33" i="11"/>
  <c r="I43" i="11"/>
  <c r="L45" i="11"/>
  <c r="L59" i="11"/>
  <c r="L98" i="11"/>
  <c r="L110" i="11"/>
  <c r="H221" i="11"/>
  <c r="K224" i="11"/>
  <c r="M249" i="11"/>
  <c r="N21" i="11"/>
  <c r="N33" i="11"/>
  <c r="K71" i="11"/>
  <c r="O33" i="11"/>
  <c r="N45" i="11"/>
  <c r="P90" i="11"/>
  <c r="M98" i="11"/>
  <c r="M110" i="11"/>
  <c r="P129" i="11"/>
  <c r="H140" i="11"/>
  <c r="N150" i="11"/>
  <c r="L162" i="11"/>
  <c r="O163" i="11"/>
  <c r="J167" i="11"/>
  <c r="N168" i="11"/>
  <c r="J175" i="11"/>
  <c r="N183" i="11"/>
  <c r="M210" i="11"/>
  <c r="F255" i="11"/>
  <c r="N255" i="11" s="1"/>
  <c r="L266" i="11"/>
  <c r="N210" i="11"/>
  <c r="M20" i="11"/>
  <c r="L44" i="11"/>
  <c r="O55" i="11"/>
  <c r="M65" i="11"/>
  <c r="M71" i="11"/>
  <c r="O110" i="11"/>
  <c r="F147" i="11"/>
  <c r="L209" i="11"/>
  <c r="I255" i="11"/>
  <c r="Q13" i="11"/>
  <c r="N32" i="11"/>
  <c r="Q65" i="11"/>
  <c r="H70" i="11"/>
  <c r="G76" i="11"/>
  <c r="N162" i="11"/>
  <c r="E214" i="11"/>
  <c r="J223" i="11"/>
  <c r="O224" i="11"/>
  <c r="Q244" i="11"/>
  <c r="J128" i="11"/>
  <c r="E154" i="11"/>
  <c r="O244" i="11"/>
  <c r="N124" i="11"/>
  <c r="L130" i="11"/>
  <c r="J156" i="11"/>
  <c r="J168" i="11"/>
  <c r="M195" i="11"/>
  <c r="R217" i="11"/>
  <c r="J243" i="11"/>
  <c r="M54" i="11"/>
  <c r="K84" i="11"/>
  <c r="L91" i="11"/>
  <c r="L109" i="11"/>
  <c r="M116" i="11"/>
  <c r="L20" i="11"/>
  <c r="E25" i="11"/>
  <c r="M30" i="11"/>
  <c r="N54" i="11"/>
  <c r="L84" i="11"/>
  <c r="M91" i="11"/>
  <c r="M109" i="11"/>
  <c r="K115" i="11"/>
  <c r="N116" i="11"/>
  <c r="O124" i="11"/>
  <c r="Q141" i="11"/>
  <c r="M156" i="11"/>
  <c r="K162" i="11"/>
  <c r="N163" i="11"/>
  <c r="K176" i="11"/>
  <c r="N181" i="11"/>
  <c r="L196" i="11"/>
  <c r="R201" i="11"/>
  <c r="H200" i="11"/>
  <c r="O243" i="11"/>
  <c r="P231" i="11"/>
  <c r="Q249" i="11"/>
  <c r="N30" i="11"/>
  <c r="N91" i="11"/>
  <c r="N20" i="11"/>
  <c r="O130" i="11"/>
  <c r="K188" i="11"/>
  <c r="L201" i="11"/>
  <c r="P237" i="11"/>
  <c r="O54" i="11"/>
  <c r="N61" i="11"/>
  <c r="M38" i="11"/>
  <c r="N46" i="11"/>
  <c r="M53" i="11"/>
  <c r="M105" i="11"/>
  <c r="F114" i="11"/>
  <c r="N136" i="11"/>
  <c r="K143" i="11"/>
  <c r="O142" i="11"/>
  <c r="K148" i="11"/>
  <c r="D154" i="11"/>
  <c r="M162" i="11"/>
  <c r="L167" i="11"/>
  <c r="R168" i="11"/>
  <c r="O181" i="11"/>
  <c r="M201" i="11"/>
  <c r="K208" i="11"/>
  <c r="O209" i="11"/>
  <c r="N217" i="11"/>
  <c r="M231" i="11"/>
  <c r="J242" i="11"/>
  <c r="R243" i="11"/>
  <c r="O136" i="11"/>
  <c r="P183" i="11"/>
  <c r="M209" i="11"/>
  <c r="P215" i="11"/>
  <c r="O217" i="11"/>
  <c r="L30" i="11"/>
  <c r="O116" i="11"/>
  <c r="O129" i="11"/>
  <c r="L135" i="11"/>
  <c r="L143" i="11"/>
  <c r="O162" i="11"/>
  <c r="D166" i="11"/>
  <c r="L175" i="11"/>
  <c r="O176" i="11"/>
  <c r="I200" i="11"/>
  <c r="H207" i="11"/>
  <c r="L223" i="11"/>
  <c r="M237" i="11"/>
  <c r="J19" i="11"/>
  <c r="M32" i="11"/>
  <c r="O34" i="11"/>
  <c r="N44" i="11"/>
  <c r="N60" i="11"/>
  <c r="G89" i="11"/>
  <c r="F96" i="11"/>
  <c r="O98" i="11"/>
  <c r="L104" i="11"/>
  <c r="J105" i="11"/>
  <c r="R115" i="11"/>
  <c r="F17" i="11"/>
  <c r="K19" i="11"/>
  <c r="M22" i="11"/>
  <c r="K29" i="11"/>
  <c r="R31" i="11"/>
  <c r="L34" i="11"/>
  <c r="M55" i="11"/>
  <c r="O60" i="11"/>
  <c r="K67" i="11"/>
  <c r="L71" i="11"/>
  <c r="N80" i="11"/>
  <c r="L115" i="11"/>
  <c r="L128" i="11"/>
  <c r="G134" i="11"/>
  <c r="P143" i="11"/>
  <c r="R150" i="11"/>
  <c r="M149" i="11"/>
  <c r="J161" i="11"/>
  <c r="R167" i="11"/>
  <c r="O202" i="11"/>
  <c r="R208" i="11"/>
  <c r="O215" i="11"/>
  <c r="M223" i="11"/>
  <c r="F228" i="11"/>
  <c r="E228" i="11"/>
  <c r="J236" i="11"/>
  <c r="N237" i="11"/>
  <c r="N242" i="11"/>
  <c r="O251" i="11"/>
  <c r="O256" i="11"/>
  <c r="M266" i="11"/>
  <c r="O61" i="11"/>
  <c r="Q77" i="11"/>
  <c r="L60" i="11"/>
  <c r="N29" i="11"/>
  <c r="L66" i="11"/>
  <c r="L80" i="11"/>
  <c r="N98" i="11"/>
  <c r="O105" i="11"/>
  <c r="Q19" i="11"/>
  <c r="N135" i="11"/>
  <c r="Q174" i="11"/>
  <c r="L182" i="11"/>
  <c r="L208" i="11"/>
  <c r="N216" i="11"/>
  <c r="M215" i="11"/>
  <c r="N223" i="11"/>
  <c r="H228" i="11"/>
  <c r="O230" i="11"/>
  <c r="O237" i="11"/>
  <c r="N266" i="11"/>
  <c r="M84" i="11"/>
  <c r="O91" i="11"/>
  <c r="O99" i="11"/>
  <c r="O109" i="11"/>
  <c r="O20" i="11"/>
  <c r="N73" i="11"/>
  <c r="O19" i="11"/>
  <c r="L32" i="11"/>
  <c r="M60" i="11"/>
  <c r="D64" i="11"/>
  <c r="L28" i="11"/>
  <c r="N22" i="11"/>
  <c r="P39" i="11"/>
  <c r="N40" i="11"/>
  <c r="J44" i="11"/>
  <c r="P51" i="11"/>
  <c r="O66" i="11"/>
  <c r="L67" i="11"/>
  <c r="N86" i="11"/>
  <c r="O90" i="11"/>
  <c r="P103" i="11"/>
  <c r="O22" i="11"/>
  <c r="O28" i="11"/>
  <c r="L31" i="11"/>
  <c r="H58" i="11"/>
  <c r="E64" i="11"/>
  <c r="J66" i="11"/>
  <c r="N71" i="11"/>
  <c r="L79" i="11"/>
  <c r="O86" i="11"/>
  <c r="I96" i="11"/>
  <c r="I108" i="11"/>
  <c r="R116" i="11"/>
  <c r="L124" i="11"/>
  <c r="O135" i="11"/>
  <c r="I154" i="11"/>
  <c r="P169" i="11"/>
  <c r="R175" i="11"/>
  <c r="L189" i="11"/>
  <c r="R203" i="11"/>
  <c r="E221" i="11"/>
  <c r="R223" i="11"/>
  <c r="D234" i="11"/>
  <c r="J237" i="11"/>
  <c r="H248" i="11"/>
  <c r="O266" i="11"/>
  <c r="G43" i="11"/>
  <c r="N67" i="11"/>
  <c r="N9" i="11"/>
  <c r="J28" i="11"/>
  <c r="R30" i="11"/>
  <c r="R33" i="11"/>
  <c r="R91" i="11"/>
  <c r="Q109" i="11"/>
  <c r="L116" i="11"/>
  <c r="M122" i="11"/>
  <c r="N131" i="11"/>
  <c r="M135" i="11"/>
  <c r="M137" i="11"/>
  <c r="J143" i="11"/>
  <c r="G147" i="11"/>
  <c r="M147" i="11" s="1"/>
  <c r="Q161" i="11"/>
  <c r="H214" i="11"/>
  <c r="F221" i="11"/>
  <c r="R229" i="11"/>
  <c r="N230" i="11"/>
  <c r="K237" i="11"/>
  <c r="M244" i="11"/>
  <c r="R249" i="11"/>
  <c r="K257" i="11"/>
  <c r="M258" i="11"/>
  <c r="L265" i="11"/>
  <c r="O21" i="11"/>
  <c r="P26" i="11"/>
  <c r="R40" i="11"/>
  <c r="R54" i="11"/>
  <c r="K80" i="11"/>
  <c r="O111" i="11"/>
  <c r="P13" i="11"/>
  <c r="D25" i="11"/>
  <c r="M28" i="11"/>
  <c r="O29" i="11"/>
  <c r="K30" i="11"/>
  <c r="N38" i="11"/>
  <c r="Q39" i="11"/>
  <c r="K44" i="11"/>
  <c r="L46" i="11"/>
  <c r="F58" i="11"/>
  <c r="E58" i="11"/>
  <c r="M61" i="11"/>
  <c r="M66" i="11"/>
  <c r="O67" i="11"/>
  <c r="I70" i="11"/>
  <c r="O70" i="11" s="1"/>
  <c r="J79" i="11"/>
  <c r="R90" i="11"/>
  <c r="Q97" i="11"/>
  <c r="N105" i="11"/>
  <c r="H108" i="11"/>
  <c r="G108" i="11"/>
  <c r="M115" i="11"/>
  <c r="N117" i="11"/>
  <c r="F127" i="11"/>
  <c r="R129" i="11"/>
  <c r="P142" i="11"/>
  <c r="M155" i="11"/>
  <c r="O157" i="11"/>
  <c r="M175" i="11"/>
  <c r="J176" i="11"/>
  <c r="O203" i="11"/>
  <c r="Q210" i="11"/>
  <c r="L224" i="11"/>
  <c r="N228" i="11"/>
  <c r="L236" i="11"/>
  <c r="M242" i="11"/>
  <c r="M243" i="11"/>
  <c r="J259" i="11"/>
  <c r="K266" i="11"/>
  <c r="K31" i="11"/>
  <c r="K32" i="11"/>
  <c r="H8" i="11"/>
  <c r="E17" i="11"/>
  <c r="N28" i="11"/>
  <c r="J29" i="11"/>
  <c r="R39" i="11"/>
  <c r="H43" i="11"/>
  <c r="Q53" i="11"/>
  <c r="N55" i="11"/>
  <c r="G58" i="11"/>
  <c r="P65" i="11"/>
  <c r="N66" i="11"/>
  <c r="N84" i="11"/>
  <c r="D89" i="11"/>
  <c r="J89" i="11" s="1"/>
  <c r="E96" i="11"/>
  <c r="I121" i="11"/>
  <c r="R131" i="11"/>
  <c r="K136" i="11"/>
  <c r="K141" i="11"/>
  <c r="E140" i="11"/>
  <c r="H147" i="11"/>
  <c r="N147" i="11" s="1"/>
  <c r="Q149" i="11"/>
  <c r="R163" i="11"/>
  <c r="E173" i="11"/>
  <c r="Q175" i="11"/>
  <c r="M187" i="11"/>
  <c r="K196" i="11"/>
  <c r="N195" i="11"/>
  <c r="P203" i="11"/>
  <c r="F207" i="11"/>
  <c r="N208" i="11"/>
  <c r="L216" i="11"/>
  <c r="P217" i="11"/>
  <c r="P236" i="11"/>
  <c r="N243" i="11"/>
  <c r="N250" i="11"/>
  <c r="E127" i="11"/>
  <c r="R149" i="11"/>
  <c r="O201" i="11"/>
  <c r="I207" i="11"/>
  <c r="F214" i="11"/>
  <c r="N214" i="11" s="1"/>
  <c r="P259" i="11"/>
  <c r="M18" i="11"/>
  <c r="L22" i="11"/>
  <c r="Q32" i="11"/>
  <c r="R45" i="11"/>
  <c r="L53" i="11"/>
  <c r="I58" i="11"/>
  <c r="M92" i="11"/>
  <c r="G96" i="11"/>
  <c r="N104" i="11"/>
  <c r="K105" i="11"/>
  <c r="K109" i="11"/>
  <c r="J115" i="11"/>
  <c r="R130" i="11"/>
  <c r="L136" i="11"/>
  <c r="D160" i="11"/>
  <c r="K169" i="11"/>
  <c r="P167" i="11"/>
  <c r="P174" i="11"/>
  <c r="P182" i="11"/>
  <c r="I186" i="11"/>
  <c r="P201" i="11"/>
  <c r="J222" i="11"/>
  <c r="K223" i="11"/>
  <c r="M230" i="11"/>
  <c r="R236" i="11"/>
  <c r="I241" i="11"/>
  <c r="N259" i="11"/>
  <c r="O265" i="11"/>
  <c r="E83" i="11"/>
  <c r="N92" i="11"/>
  <c r="H96" i="11"/>
  <c r="R104" i="11"/>
  <c r="G114" i="11"/>
  <c r="O122" i="11"/>
  <c r="M131" i="11"/>
  <c r="N137" i="11"/>
  <c r="N143" i="11"/>
  <c r="R141" i="11"/>
  <c r="N142" i="11"/>
  <c r="K149" i="11"/>
  <c r="K157" i="11"/>
  <c r="E160" i="11"/>
  <c r="E166" i="11"/>
  <c r="N167" i="11"/>
  <c r="N174" i="11"/>
  <c r="O183" i="11"/>
  <c r="M188" i="11"/>
  <c r="O195" i="11"/>
  <c r="K210" i="11"/>
  <c r="D221" i="11"/>
  <c r="Q221" i="11" s="1"/>
  <c r="K222" i="11"/>
  <c r="L229" i="11"/>
  <c r="P235" i="11"/>
  <c r="O242" i="11"/>
  <c r="I248" i="11"/>
  <c r="J264" i="11"/>
  <c r="J265" i="11"/>
  <c r="R28" i="11"/>
  <c r="L19" i="11"/>
  <c r="N53" i="11"/>
  <c r="D76" i="11"/>
  <c r="O92" i="11"/>
  <c r="J104" i="11"/>
  <c r="H114" i="11"/>
  <c r="J141" i="11"/>
  <c r="H193" i="11"/>
  <c r="L222" i="11"/>
  <c r="N235" i="11"/>
  <c r="Q242" i="11"/>
  <c r="L257" i="11"/>
  <c r="R259" i="11"/>
  <c r="K265" i="11"/>
  <c r="O267" i="11"/>
  <c r="R84" i="11"/>
  <c r="R32" i="11"/>
  <c r="L52" i="11"/>
  <c r="J54" i="11"/>
  <c r="O9" i="11"/>
  <c r="M12" i="11"/>
  <c r="K18" i="11"/>
  <c r="M19" i="11"/>
  <c r="K20" i="11"/>
  <c r="N27" i="11"/>
  <c r="R26" i="11"/>
  <c r="L40" i="11"/>
  <c r="E43" i="11"/>
  <c r="M52" i="11"/>
  <c r="O53" i="11"/>
  <c r="K54" i="11"/>
  <c r="Q61" i="11"/>
  <c r="O65" i="11"/>
  <c r="R79" i="11"/>
  <c r="F83" i="11"/>
  <c r="N99" i="11"/>
  <c r="Q103" i="11"/>
  <c r="I114" i="11"/>
  <c r="N115" i="11"/>
  <c r="R123" i="11"/>
  <c r="M124" i="11"/>
  <c r="P128" i="11"/>
  <c r="M130" i="11"/>
  <c r="L148" i="11"/>
  <c r="K181" i="11"/>
  <c r="R189" i="11"/>
  <c r="K201" i="11"/>
  <c r="J202" i="11"/>
  <c r="L210" i="11"/>
  <c r="L215" i="11"/>
  <c r="D214" i="11"/>
  <c r="G221" i="11"/>
  <c r="N222" i="11"/>
  <c r="J230" i="11"/>
  <c r="O231" i="11"/>
  <c r="G255" i="11"/>
  <c r="E50" i="11"/>
  <c r="M27" i="11"/>
  <c r="Q26" i="11"/>
  <c r="N12" i="11"/>
  <c r="L18" i="11"/>
  <c r="E37" i="11"/>
  <c r="M40" i="11"/>
  <c r="F43" i="11"/>
  <c r="L43" i="11" s="1"/>
  <c r="N52" i="11"/>
  <c r="J53" i="11"/>
  <c r="N59" i="11"/>
  <c r="R65" i="11"/>
  <c r="M80" i="11"/>
  <c r="G83" i="11"/>
  <c r="M83" i="11" s="1"/>
  <c r="K92" i="11"/>
  <c r="K97" i="11"/>
  <c r="O115" i="11"/>
  <c r="N128" i="11"/>
  <c r="J129" i="11"/>
  <c r="N130" i="11"/>
  <c r="M136" i="11"/>
  <c r="N141" i="11"/>
  <c r="M148" i="11"/>
  <c r="M157" i="11"/>
  <c r="K163" i="11"/>
  <c r="N169" i="11"/>
  <c r="O168" i="11"/>
  <c r="E180" i="11"/>
  <c r="M183" i="11"/>
  <c r="R188" i="11"/>
  <c r="N196" i="11"/>
  <c r="Q194" i="11"/>
  <c r="J201" i="11"/>
  <c r="K203" i="11"/>
  <c r="K230" i="11"/>
  <c r="L231" i="11"/>
  <c r="R235" i="11"/>
  <c r="K244" i="11"/>
  <c r="J249" i="11"/>
  <c r="K250" i="11"/>
  <c r="N251" i="11"/>
  <c r="N256" i="11"/>
  <c r="O258" i="11"/>
  <c r="G263" i="11"/>
  <c r="O264" i="11"/>
  <c r="G17" i="11"/>
  <c r="M17" i="11" s="1"/>
  <c r="Q27" i="11"/>
  <c r="O52" i="11"/>
  <c r="O59" i="11"/>
  <c r="J91" i="11"/>
  <c r="L97" i="11"/>
  <c r="R103" i="11"/>
  <c r="P109" i="11"/>
  <c r="R109" i="11"/>
  <c r="P117" i="11"/>
  <c r="P122" i="11"/>
  <c r="J135" i="11"/>
  <c r="F140" i="11"/>
  <c r="M143" i="11"/>
  <c r="J150" i="11"/>
  <c r="J149" i="11"/>
  <c r="J162" i="11"/>
  <c r="L163" i="11"/>
  <c r="J188" i="11"/>
  <c r="P202" i="11"/>
  <c r="O229" i="11"/>
  <c r="L230" i="11"/>
  <c r="Z4" i="11"/>
  <c r="Z18" i="5" s="1"/>
  <c r="F248" i="11"/>
  <c r="L250" i="11"/>
  <c r="M251" i="11"/>
  <c r="P258" i="11"/>
  <c r="N18" i="11"/>
  <c r="Q12" i="11"/>
  <c r="H17" i="11"/>
  <c r="N17" i="11" s="1"/>
  <c r="R19" i="11"/>
  <c r="Y4" i="11"/>
  <c r="Y18" i="5" s="1"/>
  <c r="L29" i="11"/>
  <c r="O31" i="11"/>
  <c r="O32" i="11"/>
  <c r="M39" i="11"/>
  <c r="O40" i="11"/>
  <c r="N51" i="11"/>
  <c r="Q52" i="11"/>
  <c r="R55" i="11"/>
  <c r="R59" i="11"/>
  <c r="R66" i="11"/>
  <c r="M79" i="11"/>
  <c r="O80" i="11"/>
  <c r="I83" i="11"/>
  <c r="K91" i="11"/>
  <c r="M97" i="11"/>
  <c r="E108" i="11"/>
  <c r="Q115" i="11"/>
  <c r="J117" i="11"/>
  <c r="G121" i="11"/>
  <c r="F134" i="11"/>
  <c r="O134" i="11" s="1"/>
  <c r="K135" i="11"/>
  <c r="G140" i="11"/>
  <c r="P141" i="11"/>
  <c r="K150" i="11"/>
  <c r="P155" i="11"/>
  <c r="O156" i="11"/>
  <c r="R169" i="11"/>
  <c r="D173" i="11"/>
  <c r="M176" i="11"/>
  <c r="N203" i="11"/>
  <c r="O208" i="11"/>
  <c r="P216" i="11"/>
  <c r="P223" i="11"/>
  <c r="D228" i="11"/>
  <c r="Q228" i="11" s="1"/>
  <c r="Q229" i="11"/>
  <c r="J256" i="11"/>
  <c r="N257" i="11"/>
  <c r="E8" i="11"/>
  <c r="M10" i="11"/>
  <c r="M11" i="11"/>
  <c r="M29" i="11"/>
  <c r="O30" i="11"/>
  <c r="J31" i="11"/>
  <c r="J32" i="11"/>
  <c r="N39" i="11"/>
  <c r="J40" i="11"/>
  <c r="O44" i="11"/>
  <c r="M51" i="11"/>
  <c r="R52" i="11"/>
  <c r="G64" i="11"/>
  <c r="P64" i="11" s="1"/>
  <c r="G70" i="11"/>
  <c r="M70" i="11" s="1"/>
  <c r="P77" i="11"/>
  <c r="N79" i="11"/>
  <c r="Q90" i="11"/>
  <c r="N97" i="11"/>
  <c r="D102" i="11"/>
  <c r="J102" i="11" s="1"/>
  <c r="L105" i="11"/>
  <c r="E114" i="11"/>
  <c r="O117" i="11"/>
  <c r="H134" i="11"/>
  <c r="E147" i="11"/>
  <c r="L147" i="11" s="1"/>
  <c r="Q168" i="11"/>
  <c r="N176" i="11"/>
  <c r="Q187" i="11"/>
  <c r="N189" i="11"/>
  <c r="J215" i="11"/>
  <c r="Q224" i="11"/>
  <c r="R230" i="11"/>
  <c r="Q236" i="11"/>
  <c r="P242" i="11"/>
  <c r="G21" i="1"/>
  <c r="S32" i="2"/>
  <c r="S31" i="2"/>
  <c r="T32" i="2"/>
  <c r="P8" i="3"/>
  <c r="W13" i="3"/>
  <c r="G23" i="1"/>
  <c r="AD2" i="5" s="1"/>
  <c r="L34" i="5"/>
  <c r="S34" i="5" s="1"/>
  <c r="J54" i="5"/>
  <c r="S54" i="5" s="1"/>
  <c r="E5" i="1"/>
  <c r="G17" i="1"/>
  <c r="G20" i="1" s="1"/>
  <c r="O9" i="2"/>
  <c r="Q11" i="2"/>
  <c r="Q19" i="2"/>
  <c r="O20" i="2"/>
  <c r="AA20" i="2"/>
  <c r="Q25" i="2"/>
  <c r="AC25" i="2"/>
  <c r="O26" i="2"/>
  <c r="AA26" i="2"/>
  <c r="U29" i="2"/>
  <c r="L32" i="2"/>
  <c r="T12" i="3"/>
  <c r="Y12" i="3" s="1"/>
  <c r="Q13" i="3"/>
  <c r="X13" i="3" s="1"/>
  <c r="P58" i="6"/>
  <c r="J82" i="6"/>
  <c r="R82" i="6"/>
  <c r="Q82" i="6"/>
  <c r="P82" i="6"/>
  <c r="K82" i="6"/>
  <c r="AB20" i="2"/>
  <c r="M32" i="2"/>
  <c r="O30" i="6"/>
  <c r="M30" i="6"/>
  <c r="L30" i="6"/>
  <c r="K30" i="6"/>
  <c r="F29" i="6"/>
  <c r="L29" i="6" s="1"/>
  <c r="N32" i="2"/>
  <c r="L12" i="6"/>
  <c r="J12" i="6"/>
  <c r="O15" i="6"/>
  <c r="M15" i="6"/>
  <c r="L15" i="6"/>
  <c r="K15" i="6"/>
  <c r="H5" i="1"/>
  <c r="T5" i="1"/>
  <c r="AB15" i="2"/>
  <c r="H31" i="2"/>
  <c r="T31" i="2"/>
  <c r="N30" i="6"/>
  <c r="L41" i="6"/>
  <c r="J41" i="6"/>
  <c r="M58" i="6"/>
  <c r="G56" i="6"/>
  <c r="P56" i="6" s="1"/>
  <c r="O63" i="6"/>
  <c r="L63" i="6"/>
  <c r="O79" i="6"/>
  <c r="I5" i="1"/>
  <c r="O14" i="2"/>
  <c r="AC15" i="2"/>
  <c r="O16" i="2"/>
  <c r="O22" i="2"/>
  <c r="O28" i="2"/>
  <c r="I31" i="2"/>
  <c r="C8" i="3"/>
  <c r="E12" i="3"/>
  <c r="Z12" i="3" s="1"/>
  <c r="K11" i="6"/>
  <c r="J11" i="6"/>
  <c r="R11" i="6"/>
  <c r="Q11" i="6"/>
  <c r="N15" i="6"/>
  <c r="M22" i="6"/>
  <c r="L37" i="6"/>
  <c r="R47" i="6"/>
  <c r="M63" i="6"/>
  <c r="P34" i="5"/>
  <c r="N54" i="5"/>
  <c r="R54" i="5" s="1"/>
  <c r="O5" i="2"/>
  <c r="B1" i="25"/>
  <c r="B1" i="24"/>
  <c r="B1" i="29"/>
  <c r="C1" i="28"/>
  <c r="B1" i="27"/>
  <c r="B1" i="26"/>
  <c r="B1" i="20"/>
  <c r="B1" i="19"/>
  <c r="B1" i="21"/>
  <c r="B1" i="18"/>
  <c r="B1" i="17"/>
  <c r="B1" i="15"/>
  <c r="B1" i="16"/>
  <c r="B1" i="14"/>
  <c r="B1" i="13"/>
  <c r="B1" i="12"/>
  <c r="B1" i="11"/>
  <c r="B1" i="10"/>
  <c r="B1" i="9"/>
  <c r="B1" i="8"/>
  <c r="B1" i="7"/>
  <c r="B1" i="6"/>
  <c r="AD15" i="2"/>
  <c r="J31" i="2"/>
  <c r="E32" i="2"/>
  <c r="E8" i="3"/>
  <c r="F12" i="3"/>
  <c r="U12" i="3" s="1"/>
  <c r="X16" i="3"/>
  <c r="K40" i="6"/>
  <c r="J40" i="6"/>
  <c r="R40" i="6"/>
  <c r="Q40" i="6"/>
  <c r="L57" i="6"/>
  <c r="K57" i="6"/>
  <c r="F56" i="6"/>
  <c r="L56" i="6" s="1"/>
  <c r="E34" i="5"/>
  <c r="C54" i="5"/>
  <c r="J5" i="1"/>
  <c r="F34" i="5"/>
  <c r="D54" i="5"/>
  <c r="P54" i="5"/>
  <c r="C4" i="1"/>
  <c r="B4" i="1" s="1"/>
  <c r="K5" i="1"/>
  <c r="O3" i="2"/>
  <c r="P10" i="2"/>
  <c r="O13" i="2"/>
  <c r="O17" i="2"/>
  <c r="O23" i="2"/>
  <c r="O29" i="2"/>
  <c r="K31" i="2"/>
  <c r="F8" i="3"/>
  <c r="N12" i="3"/>
  <c r="K94" i="6"/>
  <c r="J94" i="6"/>
  <c r="R94" i="6"/>
  <c r="Q94" i="6"/>
  <c r="P94" i="6"/>
  <c r="C34" i="5"/>
  <c r="X296" i="18"/>
  <c r="X272" i="18"/>
  <c r="X263" i="18"/>
  <c r="X299" i="18"/>
  <c r="X238" i="18"/>
  <c r="X264" i="18"/>
  <c r="X215" i="18"/>
  <c r="X213" i="18"/>
  <c r="X243" i="18"/>
  <c r="X187" i="18"/>
  <c r="X146" i="18"/>
  <c r="X169" i="18"/>
  <c r="X147" i="18"/>
  <c r="X137" i="18"/>
  <c r="X121" i="18"/>
  <c r="X116" i="18"/>
  <c r="X125" i="18"/>
  <c r="X94" i="18"/>
  <c r="X79" i="18"/>
  <c r="X73" i="18"/>
  <c r="X67" i="18"/>
  <c r="X106" i="18"/>
  <c r="X13" i="18"/>
  <c r="X22" i="18"/>
  <c r="X100" i="18"/>
  <c r="V25" i="16"/>
  <c r="V22" i="16"/>
  <c r="V19" i="16"/>
  <c r="V13" i="16"/>
  <c r="V66" i="16"/>
  <c r="L5" i="1"/>
  <c r="P3" i="2"/>
  <c r="O8" i="2"/>
  <c r="P13" i="2"/>
  <c r="P17" i="2"/>
  <c r="P23" i="2"/>
  <c r="P29" i="2"/>
  <c r="U4" i="3"/>
  <c r="N8" i="3"/>
  <c r="R11" i="3"/>
  <c r="O12" i="3"/>
  <c r="E13" i="3"/>
  <c r="Z13" i="3" s="1"/>
  <c r="Q31" i="6"/>
  <c r="R32" i="6"/>
  <c r="E37" i="6"/>
  <c r="Q172" i="6"/>
  <c r="N172" i="6"/>
  <c r="F5" i="1"/>
  <c r="G34" i="5"/>
  <c r="E54" i="5"/>
  <c r="AD16" i="5"/>
  <c r="H34" i="5"/>
  <c r="F54" i="5"/>
  <c r="M5" i="1"/>
  <c r="O12" i="2"/>
  <c r="O18" i="2"/>
  <c r="O24" i="2"/>
  <c r="Q29" i="2"/>
  <c r="O30" i="2"/>
  <c r="O8" i="3"/>
  <c r="W8" i="3" s="1"/>
  <c r="S11" i="3"/>
  <c r="Z11" i="3" s="1"/>
  <c r="P12" i="3"/>
  <c r="F13" i="3"/>
  <c r="U13" i="3" s="1"/>
  <c r="U15" i="3"/>
  <c r="N22" i="6"/>
  <c r="N46" i="6"/>
  <c r="H45" i="6"/>
  <c r="N45" i="6" s="1"/>
  <c r="Q67" i="6"/>
  <c r="K67" i="6"/>
  <c r="J67" i="6"/>
  <c r="R67" i="6"/>
  <c r="M171" i="6"/>
  <c r="G169" i="6"/>
  <c r="N34" i="5"/>
  <c r="R34" i="5" s="1"/>
  <c r="D34" i="5"/>
  <c r="E2" i="5"/>
  <c r="F2" i="5"/>
  <c r="B33" i="5"/>
  <c r="I34" i="5"/>
  <c r="B53" i="5"/>
  <c r="G54" i="5"/>
  <c r="O6" i="2"/>
  <c r="R29" i="2"/>
  <c r="P16" i="6"/>
  <c r="Q17" i="6"/>
  <c r="O47" i="6"/>
  <c r="I45" i="6"/>
  <c r="O45" i="6" s="1"/>
  <c r="G8" i="6"/>
  <c r="P11" i="6"/>
  <c r="Q59" i="6"/>
  <c r="M10" i="6"/>
  <c r="P9" i="6"/>
  <c r="R12" i="6"/>
  <c r="L23" i="6"/>
  <c r="N24" i="6"/>
  <c r="P26" i="6"/>
  <c r="J32" i="6"/>
  <c r="K33" i="6"/>
  <c r="L34" i="6"/>
  <c r="O38" i="6"/>
  <c r="P39" i="6"/>
  <c r="R41" i="6"/>
  <c r="J47" i="6"/>
  <c r="K48" i="6"/>
  <c r="L49" i="6"/>
  <c r="N51" i="6"/>
  <c r="P53" i="6"/>
  <c r="L64" i="6"/>
  <c r="N65" i="6"/>
  <c r="K69" i="6"/>
  <c r="R69" i="6"/>
  <c r="Q69" i="6"/>
  <c r="M79" i="6"/>
  <c r="O88" i="6"/>
  <c r="I87" i="6"/>
  <c r="O87" i="6" s="1"/>
  <c r="Q128" i="6"/>
  <c r="N128" i="6"/>
  <c r="N140" i="6"/>
  <c r="O170" i="6"/>
  <c r="M170" i="6"/>
  <c r="L170" i="6"/>
  <c r="K170" i="6"/>
  <c r="F169" i="6"/>
  <c r="L169" i="6" s="1"/>
  <c r="O222" i="6"/>
  <c r="I220" i="6"/>
  <c r="O220" i="6" s="1"/>
  <c r="P14" i="6"/>
  <c r="P25" i="6"/>
  <c r="P38" i="6"/>
  <c r="P52" i="6"/>
  <c r="O65" i="6"/>
  <c r="P66" i="6"/>
  <c r="R75" i="6"/>
  <c r="Q75" i="6"/>
  <c r="K75" i="6"/>
  <c r="J75" i="6"/>
  <c r="H79" i="6"/>
  <c r="N79" i="6" s="1"/>
  <c r="N80" i="6"/>
  <c r="K84" i="6"/>
  <c r="J84" i="6"/>
  <c r="Q84" i="6"/>
  <c r="R111" i="6"/>
  <c r="Q111" i="6"/>
  <c r="R129" i="6"/>
  <c r="O129" i="6"/>
  <c r="M148" i="6"/>
  <c r="K272" i="6"/>
  <c r="J272" i="6"/>
  <c r="Q272" i="6"/>
  <c r="D271" i="6"/>
  <c r="R272" i="6"/>
  <c r="P272" i="6"/>
  <c r="O10" i="6"/>
  <c r="P13" i="6"/>
  <c r="Q14" i="6"/>
  <c r="R9" i="6"/>
  <c r="J16" i="6"/>
  <c r="K17" i="6"/>
  <c r="P24" i="6"/>
  <c r="Q25" i="6"/>
  <c r="R26" i="6"/>
  <c r="H29" i="6"/>
  <c r="K31" i="6"/>
  <c r="D37" i="6"/>
  <c r="Q38" i="6"/>
  <c r="R39" i="6"/>
  <c r="K46" i="6"/>
  <c r="O50" i="6"/>
  <c r="P51" i="6"/>
  <c r="Q52" i="6"/>
  <c r="R53" i="6"/>
  <c r="H56" i="6"/>
  <c r="J58" i="6"/>
  <c r="K59" i="6"/>
  <c r="N64" i="6"/>
  <c r="P65" i="6"/>
  <c r="Q66" i="6"/>
  <c r="P70" i="6"/>
  <c r="P74" i="6"/>
  <c r="H93" i="6"/>
  <c r="O127" i="6"/>
  <c r="M127" i="6"/>
  <c r="L127" i="6"/>
  <c r="F126" i="6"/>
  <c r="L126" i="6" s="1"/>
  <c r="O148" i="6"/>
  <c r="N170" i="6"/>
  <c r="N176" i="6"/>
  <c r="K33" i="7"/>
  <c r="Q13" i="6"/>
  <c r="R14" i="6"/>
  <c r="J15" i="6"/>
  <c r="K16" i="6"/>
  <c r="L17" i="6"/>
  <c r="O23" i="6"/>
  <c r="R25" i="6"/>
  <c r="J30" i="6"/>
  <c r="L31" i="6"/>
  <c r="R38" i="6"/>
  <c r="Q51" i="6"/>
  <c r="R52" i="6"/>
  <c r="I56" i="6"/>
  <c r="O56" i="6" s="1"/>
  <c r="J57" i="6"/>
  <c r="K58" i="6"/>
  <c r="Q65" i="6"/>
  <c r="R66" i="6"/>
  <c r="O84" i="6"/>
  <c r="N84" i="6"/>
  <c r="L84" i="6"/>
  <c r="Q115" i="6"/>
  <c r="N115" i="6"/>
  <c r="R116" i="6"/>
  <c r="O116" i="6"/>
  <c r="O176" i="6"/>
  <c r="N220" i="6"/>
  <c r="D8" i="6"/>
  <c r="P23" i="6"/>
  <c r="P34" i="6"/>
  <c r="P49" i="6"/>
  <c r="P64" i="6"/>
  <c r="J70" i="6"/>
  <c r="R70" i="6"/>
  <c r="Q70" i="6"/>
  <c r="Q101" i="6"/>
  <c r="N101" i="6"/>
  <c r="M158" i="6"/>
  <c r="G155" i="6"/>
  <c r="Q159" i="6"/>
  <c r="N159" i="6"/>
  <c r="N249" i="6"/>
  <c r="L249" i="6"/>
  <c r="K249" i="6"/>
  <c r="F248" i="6"/>
  <c r="L248" i="6" s="1"/>
  <c r="N176" i="7"/>
  <c r="H174" i="7"/>
  <c r="E8" i="6"/>
  <c r="D22" i="6"/>
  <c r="Q23" i="6"/>
  <c r="P33" i="6"/>
  <c r="Q34" i="6"/>
  <c r="G37" i="6"/>
  <c r="M37" i="6" s="1"/>
  <c r="P48" i="6"/>
  <c r="Q49" i="6"/>
  <c r="K56" i="6"/>
  <c r="D63" i="6"/>
  <c r="Q64" i="6"/>
  <c r="D73" i="6"/>
  <c r="M74" i="6"/>
  <c r="G73" i="6"/>
  <c r="M73" i="6" s="1"/>
  <c r="I126" i="6"/>
  <c r="O157" i="6"/>
  <c r="M157" i="6"/>
  <c r="L157" i="6"/>
  <c r="F155" i="6"/>
  <c r="L155" i="6" s="1"/>
  <c r="R156" i="6"/>
  <c r="O156" i="6"/>
  <c r="Q184" i="6"/>
  <c r="O202" i="6"/>
  <c r="M202" i="6"/>
  <c r="L202" i="6"/>
  <c r="K202" i="6"/>
  <c r="K216" i="6"/>
  <c r="J216" i="6"/>
  <c r="R216" i="6"/>
  <c r="Q216" i="6"/>
  <c r="C18" i="3"/>
  <c r="O18" i="3" s="1"/>
  <c r="F8" i="6"/>
  <c r="J9" i="6"/>
  <c r="R23" i="6"/>
  <c r="J26" i="6"/>
  <c r="P32" i="6"/>
  <c r="Q33" i="6"/>
  <c r="R34" i="6"/>
  <c r="J39" i="6"/>
  <c r="P47" i="6"/>
  <c r="Q48" i="6"/>
  <c r="R49" i="6"/>
  <c r="J53" i="6"/>
  <c r="N58" i="6"/>
  <c r="O59" i="6"/>
  <c r="R64" i="6"/>
  <c r="J69" i="6"/>
  <c r="E73" i="6"/>
  <c r="L73" i="6" s="1"/>
  <c r="H73" i="6"/>
  <c r="N73" i="6" s="1"/>
  <c r="J76" i="6"/>
  <c r="L112" i="6"/>
  <c r="E111" i="6"/>
  <c r="J111" i="6" s="1"/>
  <c r="O113" i="6"/>
  <c r="M113" i="6"/>
  <c r="L113" i="6"/>
  <c r="F111" i="6"/>
  <c r="K111" i="6" s="1"/>
  <c r="O163" i="6"/>
  <c r="L200" i="6"/>
  <c r="J200" i="6"/>
  <c r="E199" i="6"/>
  <c r="Q228" i="6"/>
  <c r="D227" i="6"/>
  <c r="R228" i="6"/>
  <c r="P228" i="6"/>
  <c r="K228" i="6"/>
  <c r="J228" i="6"/>
  <c r="J14" i="6"/>
  <c r="K9" i="6"/>
  <c r="L11" i="6"/>
  <c r="O16" i="6"/>
  <c r="P17" i="6"/>
  <c r="J25" i="6"/>
  <c r="K26" i="6"/>
  <c r="P31" i="6"/>
  <c r="Q32" i="6"/>
  <c r="J38" i="6"/>
  <c r="K39" i="6"/>
  <c r="L40" i="6"/>
  <c r="P46" i="6"/>
  <c r="Q47" i="6"/>
  <c r="J52" i="6"/>
  <c r="K53" i="6"/>
  <c r="N57" i="6"/>
  <c r="O58" i="6"/>
  <c r="P59" i="6"/>
  <c r="J66" i="6"/>
  <c r="L67" i="6"/>
  <c r="P75" i="6"/>
  <c r="R88" i="6"/>
  <c r="O98" i="6"/>
  <c r="M98" i="6"/>
  <c r="L98" i="6"/>
  <c r="Q142" i="6"/>
  <c r="N142" i="6"/>
  <c r="N157" i="6"/>
  <c r="K201" i="6"/>
  <c r="J201" i="6"/>
  <c r="R201" i="6"/>
  <c r="Q201" i="6"/>
  <c r="D199" i="6"/>
  <c r="N202" i="6"/>
  <c r="L213" i="6"/>
  <c r="N213" i="6"/>
  <c r="J13" i="6"/>
  <c r="K14" i="6"/>
  <c r="M11" i="6"/>
  <c r="J24" i="6"/>
  <c r="K25" i="6"/>
  <c r="K38" i="6"/>
  <c r="D45" i="6"/>
  <c r="Q46" i="6"/>
  <c r="J51" i="6"/>
  <c r="K52" i="6"/>
  <c r="J65" i="6"/>
  <c r="M67" i="6"/>
  <c r="Q76" i="6"/>
  <c r="P84" i="6"/>
  <c r="N113" i="6"/>
  <c r="M141" i="6"/>
  <c r="G139" i="6"/>
  <c r="R143" i="6"/>
  <c r="O143" i="6"/>
  <c r="I155" i="6"/>
  <c r="N163" i="6"/>
  <c r="I8" i="6"/>
  <c r="K13" i="6"/>
  <c r="P15" i="6"/>
  <c r="K24" i="6"/>
  <c r="P30" i="6"/>
  <c r="K51" i="6"/>
  <c r="H63" i="6"/>
  <c r="N63" i="6" s="1"/>
  <c r="K65" i="6"/>
  <c r="N67" i="6"/>
  <c r="R84" i="6"/>
  <c r="K97" i="6"/>
  <c r="J97" i="6"/>
  <c r="R97" i="6"/>
  <c r="Q97" i="6"/>
  <c r="N98" i="6"/>
  <c r="N105" i="6"/>
  <c r="O186" i="6"/>
  <c r="M186" i="6"/>
  <c r="L186" i="6"/>
  <c r="K186" i="6"/>
  <c r="F184" i="6"/>
  <c r="N184" i="6" s="1"/>
  <c r="K69" i="7"/>
  <c r="J69" i="7"/>
  <c r="R69" i="7"/>
  <c r="Q69" i="7"/>
  <c r="D68" i="7"/>
  <c r="P69" i="7"/>
  <c r="J23" i="6"/>
  <c r="D29" i="6"/>
  <c r="J34" i="6"/>
  <c r="J49" i="6"/>
  <c r="J64" i="6"/>
  <c r="K70" i="6"/>
  <c r="M88" i="6"/>
  <c r="G87" i="6"/>
  <c r="M87" i="6" s="1"/>
  <c r="R89" i="6"/>
  <c r="O89" i="6"/>
  <c r="O140" i="6"/>
  <c r="M140" i="6"/>
  <c r="L140" i="6"/>
  <c r="F139" i="6"/>
  <c r="L139" i="6" s="1"/>
  <c r="L185" i="6"/>
  <c r="J185" i="6"/>
  <c r="E184" i="6"/>
  <c r="J184" i="6" s="1"/>
  <c r="R209" i="6"/>
  <c r="O209" i="6"/>
  <c r="I206" i="6"/>
  <c r="O206" i="6" s="1"/>
  <c r="M221" i="6"/>
  <c r="G220" i="6"/>
  <c r="M220" i="6" s="1"/>
  <c r="L119" i="7"/>
  <c r="J119" i="7"/>
  <c r="M120" i="7"/>
  <c r="L120" i="7"/>
  <c r="L80" i="6"/>
  <c r="P83" i="6"/>
  <c r="J89" i="6"/>
  <c r="P96" i="6"/>
  <c r="L106" i="6"/>
  <c r="J116" i="6"/>
  <c r="M121" i="6"/>
  <c r="P123" i="6"/>
  <c r="J129" i="6"/>
  <c r="M134" i="6"/>
  <c r="P136" i="6"/>
  <c r="J143" i="6"/>
  <c r="N149" i="6"/>
  <c r="P151" i="6"/>
  <c r="J156" i="6"/>
  <c r="M164" i="6"/>
  <c r="P166" i="6"/>
  <c r="L177" i="6"/>
  <c r="R185" i="6"/>
  <c r="K193" i="6"/>
  <c r="L192" i="6"/>
  <c r="R200" i="6"/>
  <c r="J209" i="6"/>
  <c r="L207" i="6"/>
  <c r="O214" i="6"/>
  <c r="P215" i="6"/>
  <c r="K222" i="6"/>
  <c r="L237" i="6"/>
  <c r="R244" i="6"/>
  <c r="Q244" i="6"/>
  <c r="K244" i="6"/>
  <c r="G248" i="6"/>
  <c r="M248" i="6" s="1"/>
  <c r="N266" i="6"/>
  <c r="Q274" i="6"/>
  <c r="K57" i="7"/>
  <c r="J57" i="7"/>
  <c r="R57" i="7"/>
  <c r="Q57" i="7"/>
  <c r="D56" i="7"/>
  <c r="O70" i="7"/>
  <c r="R73" i="7"/>
  <c r="R97" i="7"/>
  <c r="R110" i="7"/>
  <c r="P108" i="6"/>
  <c r="K116" i="6"/>
  <c r="P122" i="6"/>
  <c r="P135" i="6"/>
  <c r="J142" i="6"/>
  <c r="P150" i="6"/>
  <c r="J159" i="6"/>
  <c r="K156" i="6"/>
  <c r="P165" i="6"/>
  <c r="J172" i="6"/>
  <c r="P180" i="6"/>
  <c r="K209" i="6"/>
  <c r="P214" i="6"/>
  <c r="L222" i="6"/>
  <c r="F227" i="6"/>
  <c r="L227" i="6" s="1"/>
  <c r="L228" i="6"/>
  <c r="L242" i="6"/>
  <c r="F241" i="6"/>
  <c r="L241" i="6" s="1"/>
  <c r="N272" i="6"/>
  <c r="F271" i="6"/>
  <c r="K118" i="7"/>
  <c r="J118" i="7"/>
  <c r="R118" i="7"/>
  <c r="Q118" i="7"/>
  <c r="N120" i="7"/>
  <c r="M133" i="7"/>
  <c r="L133" i="7"/>
  <c r="R91" i="8"/>
  <c r="O91" i="8"/>
  <c r="P81" i="6"/>
  <c r="R83" i="6"/>
  <c r="J88" i="6"/>
  <c r="P95" i="6"/>
  <c r="R96" i="6"/>
  <c r="J100" i="6"/>
  <c r="N106" i="6"/>
  <c r="P107" i="6"/>
  <c r="Q108" i="6"/>
  <c r="G111" i="6"/>
  <c r="J114" i="6"/>
  <c r="O121" i="6"/>
  <c r="Q122" i="6"/>
  <c r="H126" i="6"/>
  <c r="L129" i="6"/>
  <c r="O134" i="6"/>
  <c r="Q135" i="6"/>
  <c r="H139" i="6"/>
  <c r="J141" i="6"/>
  <c r="L143" i="6"/>
  <c r="P149" i="6"/>
  <c r="Q150" i="6"/>
  <c r="H155" i="6"/>
  <c r="J158" i="6"/>
  <c r="L156" i="6"/>
  <c r="O164" i="6"/>
  <c r="Q165" i="6"/>
  <c r="H169" i="6"/>
  <c r="J171" i="6"/>
  <c r="N177" i="6"/>
  <c r="P178" i="6"/>
  <c r="Q180" i="6"/>
  <c r="G184" i="6"/>
  <c r="J187" i="6"/>
  <c r="M193" i="6"/>
  <c r="P194" i="6"/>
  <c r="F199" i="6"/>
  <c r="M199" i="6" s="1"/>
  <c r="L209" i="6"/>
  <c r="D213" i="6"/>
  <c r="Q214" i="6"/>
  <c r="J221" i="6"/>
  <c r="M222" i="6"/>
  <c r="N248" i="6"/>
  <c r="E262" i="6"/>
  <c r="L263" i="6"/>
  <c r="M272" i="6"/>
  <c r="M274" i="6"/>
  <c r="L274" i="6"/>
  <c r="M9" i="7"/>
  <c r="G8" i="7"/>
  <c r="K80" i="7"/>
  <c r="J80" i="7"/>
  <c r="R80" i="7"/>
  <c r="Q80" i="7"/>
  <c r="O120" i="7"/>
  <c r="L132" i="7"/>
  <c r="R149" i="7"/>
  <c r="K255" i="7"/>
  <c r="J255" i="7"/>
  <c r="R255" i="7"/>
  <c r="Q255" i="7"/>
  <c r="P255" i="7"/>
  <c r="P68" i="6"/>
  <c r="O80" i="6"/>
  <c r="Q81" i="6"/>
  <c r="K88" i="6"/>
  <c r="D93" i="6"/>
  <c r="Q95" i="6"/>
  <c r="J98" i="6"/>
  <c r="K100" i="6"/>
  <c r="O106" i="6"/>
  <c r="Q107" i="6"/>
  <c r="R108" i="6"/>
  <c r="J113" i="6"/>
  <c r="K114" i="6"/>
  <c r="P121" i="6"/>
  <c r="R122" i="6"/>
  <c r="J127" i="6"/>
  <c r="P134" i="6"/>
  <c r="R135" i="6"/>
  <c r="J140" i="6"/>
  <c r="K141" i="6"/>
  <c r="M143" i="6"/>
  <c r="N144" i="6"/>
  <c r="D148" i="6"/>
  <c r="Q149" i="6"/>
  <c r="R150" i="6"/>
  <c r="K158" i="6"/>
  <c r="M156" i="6"/>
  <c r="P164" i="6"/>
  <c r="R165" i="6"/>
  <c r="K171" i="6"/>
  <c r="O177" i="6"/>
  <c r="P179" i="6"/>
  <c r="Q178" i="6"/>
  <c r="R180" i="6"/>
  <c r="K187" i="6"/>
  <c r="P195" i="6"/>
  <c r="Q194" i="6"/>
  <c r="M209" i="6"/>
  <c r="R214" i="6"/>
  <c r="K221" i="6"/>
  <c r="P223" i="6"/>
  <c r="N228" i="6"/>
  <c r="P229" i="6"/>
  <c r="J235" i="6"/>
  <c r="R235" i="6"/>
  <c r="Q235" i="6"/>
  <c r="D234" i="6"/>
  <c r="P236" i="6"/>
  <c r="F262" i="6"/>
  <c r="K262" i="6" s="1"/>
  <c r="O264" i="6"/>
  <c r="M264" i="6"/>
  <c r="K264" i="6"/>
  <c r="H271" i="6"/>
  <c r="N271" i="6" s="1"/>
  <c r="R25" i="7"/>
  <c r="J46" i="7"/>
  <c r="E45" i="7"/>
  <c r="J45" i="7" s="1"/>
  <c r="E115" i="7"/>
  <c r="E130" i="7"/>
  <c r="J130" i="7" s="1"/>
  <c r="N133" i="7"/>
  <c r="L144" i="7"/>
  <c r="J144" i="7"/>
  <c r="M145" i="7"/>
  <c r="L145" i="7"/>
  <c r="K145" i="7"/>
  <c r="Q68" i="6"/>
  <c r="I73" i="6"/>
  <c r="O73" i="6" s="1"/>
  <c r="J74" i="6"/>
  <c r="P80" i="6"/>
  <c r="R81" i="6"/>
  <c r="R95" i="6"/>
  <c r="J99" i="6"/>
  <c r="K98" i="6"/>
  <c r="R107" i="6"/>
  <c r="J112" i="6"/>
  <c r="K113" i="6"/>
  <c r="D120" i="6"/>
  <c r="Q121" i="6"/>
  <c r="K127" i="6"/>
  <c r="D133" i="6"/>
  <c r="Q134" i="6"/>
  <c r="K140" i="6"/>
  <c r="R149" i="6"/>
  <c r="K157" i="6"/>
  <c r="D163" i="6"/>
  <c r="Q164" i="6"/>
  <c r="P177" i="6"/>
  <c r="Q179" i="6"/>
  <c r="R178" i="6"/>
  <c r="I184" i="6"/>
  <c r="P192" i="6"/>
  <c r="Q195" i="6"/>
  <c r="R194" i="6"/>
  <c r="H199" i="6"/>
  <c r="N209" i="6"/>
  <c r="P207" i="6"/>
  <c r="N230" i="6"/>
  <c r="O242" i="6"/>
  <c r="M249" i="6"/>
  <c r="G262" i="6"/>
  <c r="E271" i="6"/>
  <c r="O272" i="6"/>
  <c r="M20" i="7"/>
  <c r="L20" i="7"/>
  <c r="L46" i="7"/>
  <c r="O125" i="7"/>
  <c r="I124" i="7"/>
  <c r="O124" i="7" s="1"/>
  <c r="O133" i="7"/>
  <c r="R162" i="7"/>
  <c r="R342" i="7"/>
  <c r="O342" i="7"/>
  <c r="I341" i="7"/>
  <c r="R68" i="6"/>
  <c r="K74" i="6"/>
  <c r="D79" i="6"/>
  <c r="Q80" i="6"/>
  <c r="P90" i="6"/>
  <c r="F93" i="6"/>
  <c r="L93" i="6" s="1"/>
  <c r="K99" i="6"/>
  <c r="D105" i="6"/>
  <c r="Q106" i="6"/>
  <c r="K112" i="6"/>
  <c r="E120" i="6"/>
  <c r="L120" i="6" s="1"/>
  <c r="R121" i="6"/>
  <c r="E133" i="6"/>
  <c r="L133" i="6" s="1"/>
  <c r="R134" i="6"/>
  <c r="P144" i="6"/>
  <c r="R164" i="6"/>
  <c r="D176" i="6"/>
  <c r="Q177" i="6"/>
  <c r="R179" i="6"/>
  <c r="K185" i="6"/>
  <c r="Q192" i="6"/>
  <c r="R195" i="6"/>
  <c r="I199" i="6"/>
  <c r="K200" i="6"/>
  <c r="P208" i="6"/>
  <c r="Q207" i="6"/>
  <c r="G213" i="6"/>
  <c r="M213" i="6" s="1"/>
  <c r="K237" i="6"/>
  <c r="M242" i="6"/>
  <c r="Q262" i="6"/>
  <c r="N264" i="6"/>
  <c r="L272" i="6"/>
  <c r="O274" i="6"/>
  <c r="J34" i="7"/>
  <c r="E33" i="7"/>
  <c r="J33" i="7" s="1"/>
  <c r="L156" i="7"/>
  <c r="J156" i="7"/>
  <c r="M157" i="7"/>
  <c r="L157" i="7"/>
  <c r="K157" i="7"/>
  <c r="J83" i="6"/>
  <c r="P89" i="6"/>
  <c r="G93" i="6"/>
  <c r="J96" i="6"/>
  <c r="P116" i="6"/>
  <c r="J123" i="6"/>
  <c r="P129" i="6"/>
  <c r="J136" i="6"/>
  <c r="P143" i="6"/>
  <c r="J151" i="6"/>
  <c r="P156" i="6"/>
  <c r="D191" i="6"/>
  <c r="R192" i="6"/>
  <c r="P209" i="6"/>
  <c r="R207" i="6"/>
  <c r="J215" i="6"/>
  <c r="J222" i="6"/>
  <c r="Q222" i="6"/>
  <c r="K236" i="6"/>
  <c r="R236" i="6"/>
  <c r="M237" i="6"/>
  <c r="N242" i="6"/>
  <c r="J244" i="6"/>
  <c r="N250" i="6"/>
  <c r="K256" i="6"/>
  <c r="J256" i="6"/>
  <c r="Q256" i="6"/>
  <c r="D255" i="6"/>
  <c r="O263" i="6"/>
  <c r="I262" i="6"/>
  <c r="L34" i="7"/>
  <c r="M107" i="7"/>
  <c r="G106" i="7"/>
  <c r="O137" i="7"/>
  <c r="I136" i="7"/>
  <c r="O136" i="7" s="1"/>
  <c r="N308" i="7"/>
  <c r="H307" i="7"/>
  <c r="Q307" i="7" s="1"/>
  <c r="P76" i="6"/>
  <c r="K83" i="6"/>
  <c r="K96" i="6"/>
  <c r="L97" i="6"/>
  <c r="P101" i="6"/>
  <c r="J108" i="6"/>
  <c r="P115" i="6"/>
  <c r="J122" i="6"/>
  <c r="K123" i="6"/>
  <c r="P128" i="6"/>
  <c r="J135" i="6"/>
  <c r="K136" i="6"/>
  <c r="P142" i="6"/>
  <c r="J150" i="6"/>
  <c r="K151" i="6"/>
  <c r="P159" i="6"/>
  <c r="J165" i="6"/>
  <c r="K166" i="6"/>
  <c r="P172" i="6"/>
  <c r="J180" i="6"/>
  <c r="D206" i="6"/>
  <c r="J214" i="6"/>
  <c r="K215" i="6"/>
  <c r="R222" i="6"/>
  <c r="N223" i="6"/>
  <c r="M228" i="6"/>
  <c r="K230" i="6"/>
  <c r="E234" i="6"/>
  <c r="O237" i="6"/>
  <c r="Q258" i="6"/>
  <c r="J262" i="6"/>
  <c r="N8" i="7"/>
  <c r="P118" i="7"/>
  <c r="O149" i="7"/>
  <c r="I148" i="7"/>
  <c r="O148" i="7" s="1"/>
  <c r="M274" i="7"/>
  <c r="G273" i="7"/>
  <c r="P88" i="6"/>
  <c r="M97" i="6"/>
  <c r="P100" i="6"/>
  <c r="K108" i="6"/>
  <c r="P114" i="6"/>
  <c r="K122" i="6"/>
  <c r="K135" i="6"/>
  <c r="P141" i="6"/>
  <c r="K150" i="6"/>
  <c r="P158" i="6"/>
  <c r="K165" i="6"/>
  <c r="P171" i="6"/>
  <c r="P187" i="6"/>
  <c r="P221" i="6"/>
  <c r="I234" i="6"/>
  <c r="N256" i="6"/>
  <c r="F255" i="6"/>
  <c r="L255" i="6" s="1"/>
  <c r="O25" i="7"/>
  <c r="I24" i="7"/>
  <c r="O24" i="7" s="1"/>
  <c r="L95" i="7"/>
  <c r="F94" i="7"/>
  <c r="L94" i="7" s="1"/>
  <c r="M108" i="7"/>
  <c r="L108" i="7"/>
  <c r="F106" i="7"/>
  <c r="L361" i="7"/>
  <c r="M361" i="7"/>
  <c r="J68" i="6"/>
  <c r="K81" i="6"/>
  <c r="M83" i="6"/>
  <c r="D87" i="6"/>
  <c r="Q88" i="6"/>
  <c r="K95" i="6"/>
  <c r="M96" i="6"/>
  <c r="N97" i="6"/>
  <c r="P98" i="6"/>
  <c r="Q100" i="6"/>
  <c r="K107" i="6"/>
  <c r="P113" i="6"/>
  <c r="Q114" i="6"/>
  <c r="M123" i="6"/>
  <c r="P127" i="6"/>
  <c r="J134" i="6"/>
  <c r="M136" i="6"/>
  <c r="P140" i="6"/>
  <c r="Q141" i="6"/>
  <c r="K149" i="6"/>
  <c r="P157" i="6"/>
  <c r="Q158" i="6"/>
  <c r="J164" i="6"/>
  <c r="P170" i="6"/>
  <c r="Q171" i="6"/>
  <c r="J179" i="6"/>
  <c r="K178" i="6"/>
  <c r="P186" i="6"/>
  <c r="Q187" i="6"/>
  <c r="J195" i="6"/>
  <c r="K194" i="6"/>
  <c r="P202" i="6"/>
  <c r="D220" i="6"/>
  <c r="Q221" i="6"/>
  <c r="G227" i="6"/>
  <c r="M227" i="6" s="1"/>
  <c r="M230" i="6"/>
  <c r="K235" i="6"/>
  <c r="M256" i="6"/>
  <c r="M258" i="6"/>
  <c r="L258" i="6"/>
  <c r="R10" i="7"/>
  <c r="K45" i="7"/>
  <c r="M95" i="7"/>
  <c r="O162" i="7"/>
  <c r="I161" i="7"/>
  <c r="O161" i="7" s="1"/>
  <c r="L174" i="7"/>
  <c r="J359" i="7"/>
  <c r="Q359" i="7"/>
  <c r="P359" i="7"/>
  <c r="K359" i="7"/>
  <c r="D357" i="7"/>
  <c r="R359" i="7"/>
  <c r="J80" i="6"/>
  <c r="K121" i="6"/>
  <c r="D126" i="6"/>
  <c r="K134" i="6"/>
  <c r="D139" i="6"/>
  <c r="D155" i="6"/>
  <c r="K164" i="6"/>
  <c r="D169" i="6"/>
  <c r="J177" i="6"/>
  <c r="K179" i="6"/>
  <c r="J192" i="6"/>
  <c r="K195" i="6"/>
  <c r="J207" i="6"/>
  <c r="H227" i="6"/>
  <c r="Q230" i="6"/>
  <c r="H255" i="6"/>
  <c r="L45" i="7"/>
  <c r="M70" i="7"/>
  <c r="N95" i="7"/>
  <c r="N108" i="7"/>
  <c r="E196" i="7"/>
  <c r="J196" i="7" s="1"/>
  <c r="J263" i="6"/>
  <c r="L265" i="6"/>
  <c r="J10" i="7"/>
  <c r="K11" i="7"/>
  <c r="P18" i="7"/>
  <c r="J25" i="7"/>
  <c r="N28" i="7"/>
  <c r="N41" i="7"/>
  <c r="J49" i="7"/>
  <c r="K50" i="7"/>
  <c r="K63" i="7"/>
  <c r="P79" i="7"/>
  <c r="P91" i="7"/>
  <c r="J97" i="7"/>
  <c r="P103" i="7"/>
  <c r="J110" i="7"/>
  <c r="K111" i="7"/>
  <c r="N116" i="7"/>
  <c r="P117" i="7"/>
  <c r="J125" i="7"/>
  <c r="P131" i="7"/>
  <c r="J137" i="7"/>
  <c r="P143" i="7"/>
  <c r="J149" i="7"/>
  <c r="P155" i="7"/>
  <c r="J162" i="7"/>
  <c r="Q169" i="7"/>
  <c r="K171" i="7"/>
  <c r="R171" i="7"/>
  <c r="Q188" i="7"/>
  <c r="M189" i="7"/>
  <c r="G188" i="7"/>
  <c r="M188" i="7" s="1"/>
  <c r="L198" i="7"/>
  <c r="O211" i="7"/>
  <c r="L241" i="7"/>
  <c r="O309" i="7"/>
  <c r="I307" i="7"/>
  <c r="O321" i="7"/>
  <c r="P29" i="7"/>
  <c r="P42" i="7"/>
  <c r="P78" i="7"/>
  <c r="P90" i="7"/>
  <c r="P102" i="7"/>
  <c r="P168" i="7"/>
  <c r="M198" i="7"/>
  <c r="G196" i="7"/>
  <c r="K239" i="7"/>
  <c r="J239" i="7"/>
  <c r="R239" i="7"/>
  <c r="D238" i="7"/>
  <c r="Q239" i="7"/>
  <c r="L275" i="7"/>
  <c r="F273" i="7"/>
  <c r="L273" i="7" s="1"/>
  <c r="N361" i="7"/>
  <c r="J243" i="6"/>
  <c r="P251" i="6"/>
  <c r="P267" i="6"/>
  <c r="I8" i="7"/>
  <c r="J9" i="7"/>
  <c r="M11" i="7"/>
  <c r="L25" i="7"/>
  <c r="P28" i="7"/>
  <c r="Q29" i="7"/>
  <c r="G33" i="7"/>
  <c r="M33" i="7" s="1"/>
  <c r="J35" i="7"/>
  <c r="K36" i="7"/>
  <c r="P41" i="7"/>
  <c r="Q42" i="7"/>
  <c r="G45" i="7"/>
  <c r="J47" i="7"/>
  <c r="K48" i="7"/>
  <c r="M50" i="7"/>
  <c r="P53" i="7"/>
  <c r="F56" i="7"/>
  <c r="L56" i="7" s="1"/>
  <c r="M63" i="7"/>
  <c r="P65" i="7"/>
  <c r="F68" i="7"/>
  <c r="L68" i="7" s="1"/>
  <c r="J71" i="7"/>
  <c r="K72" i="7"/>
  <c r="Q78" i="7"/>
  <c r="J83" i="7"/>
  <c r="K84" i="7"/>
  <c r="P89" i="7"/>
  <c r="Q90" i="7"/>
  <c r="H94" i="7"/>
  <c r="K96" i="7"/>
  <c r="Q102" i="7"/>
  <c r="H106" i="7"/>
  <c r="J107" i="7"/>
  <c r="K109" i="7"/>
  <c r="P116" i="7"/>
  <c r="K124" i="7"/>
  <c r="L125" i="7"/>
  <c r="K136" i="7"/>
  <c r="L137" i="7"/>
  <c r="L149" i="7"/>
  <c r="L162" i="7"/>
  <c r="K184" i="7"/>
  <c r="J184" i="7"/>
  <c r="Q184" i="7"/>
  <c r="N188" i="7"/>
  <c r="R190" i="7"/>
  <c r="O190" i="7"/>
  <c r="M197" i="7"/>
  <c r="L197" i="7"/>
  <c r="K197" i="7"/>
  <c r="F196" i="7"/>
  <c r="N199" i="7"/>
  <c r="M227" i="7"/>
  <c r="L227" i="7"/>
  <c r="M275" i="7"/>
  <c r="M294" i="7"/>
  <c r="I241" i="6"/>
  <c r="O241" i="6" s="1"/>
  <c r="J242" i="6"/>
  <c r="K243" i="6"/>
  <c r="L244" i="6"/>
  <c r="O249" i="6"/>
  <c r="P250" i="6"/>
  <c r="Q251" i="6"/>
  <c r="G255" i="6"/>
  <c r="J258" i="6"/>
  <c r="M263" i="6"/>
  <c r="P266" i="6"/>
  <c r="Q267" i="6"/>
  <c r="G271" i="6"/>
  <c r="M271" i="6" s="1"/>
  <c r="J274" i="6"/>
  <c r="J8" i="7"/>
  <c r="K9" i="7"/>
  <c r="N11" i="7"/>
  <c r="P13" i="7"/>
  <c r="F17" i="7"/>
  <c r="R17" i="7"/>
  <c r="J20" i="7"/>
  <c r="M25" i="7"/>
  <c r="P27" i="7"/>
  <c r="Q28" i="7"/>
  <c r="R29" i="7"/>
  <c r="H33" i="7"/>
  <c r="N33" i="7" s="1"/>
  <c r="K35" i="7"/>
  <c r="L36" i="7"/>
  <c r="O40" i="7"/>
  <c r="Q41" i="7"/>
  <c r="R42" i="7"/>
  <c r="H45" i="7"/>
  <c r="N45" i="7" s="1"/>
  <c r="K47" i="7"/>
  <c r="L48" i="7"/>
  <c r="N50" i="7"/>
  <c r="P52" i="7"/>
  <c r="Q53" i="7"/>
  <c r="G56" i="7"/>
  <c r="J58" i="7"/>
  <c r="K59" i="7"/>
  <c r="N63" i="7"/>
  <c r="P64" i="7"/>
  <c r="Q65" i="7"/>
  <c r="G68" i="7"/>
  <c r="J70" i="7"/>
  <c r="K71" i="7"/>
  <c r="L72" i="7"/>
  <c r="P77" i="7"/>
  <c r="R78" i="7"/>
  <c r="J82" i="7"/>
  <c r="K83" i="7"/>
  <c r="L84" i="7"/>
  <c r="O88" i="7"/>
  <c r="Q89" i="7"/>
  <c r="R90" i="7"/>
  <c r="I94" i="7"/>
  <c r="J95" i="7"/>
  <c r="L96" i="7"/>
  <c r="P101" i="7"/>
  <c r="R102" i="7"/>
  <c r="I106" i="7"/>
  <c r="J108" i="7"/>
  <c r="K107" i="7"/>
  <c r="L109" i="7"/>
  <c r="N111" i="7"/>
  <c r="D115" i="7"/>
  <c r="Q116" i="7"/>
  <c r="J120" i="7"/>
  <c r="M125" i="7"/>
  <c r="P127" i="7"/>
  <c r="F130" i="7"/>
  <c r="J133" i="7"/>
  <c r="M137" i="7"/>
  <c r="P139" i="7"/>
  <c r="F142" i="7"/>
  <c r="L142" i="7" s="1"/>
  <c r="J145" i="7"/>
  <c r="M149" i="7"/>
  <c r="P151" i="7"/>
  <c r="F154" i="7"/>
  <c r="L154" i="7" s="1"/>
  <c r="J157" i="7"/>
  <c r="M162" i="7"/>
  <c r="P164" i="7"/>
  <c r="F168" i="7"/>
  <c r="R168" i="7"/>
  <c r="M176" i="7"/>
  <c r="Q177" i="7"/>
  <c r="I188" i="7"/>
  <c r="O199" i="7"/>
  <c r="J225" i="7"/>
  <c r="E224" i="7"/>
  <c r="E238" i="7"/>
  <c r="N275" i="7"/>
  <c r="P289" i="7"/>
  <c r="O294" i="7"/>
  <c r="K242" i="6"/>
  <c r="P249" i="6"/>
  <c r="Q250" i="6"/>
  <c r="R251" i="6"/>
  <c r="J257" i="6"/>
  <c r="K258" i="6"/>
  <c r="P265" i="6"/>
  <c r="Q266" i="6"/>
  <c r="R267" i="6"/>
  <c r="J273" i="6"/>
  <c r="K274" i="6"/>
  <c r="L9" i="7"/>
  <c r="P12" i="7"/>
  <c r="Q13" i="7"/>
  <c r="G17" i="7"/>
  <c r="P17" i="7" s="1"/>
  <c r="K20" i="7"/>
  <c r="P26" i="7"/>
  <c r="R28" i="7"/>
  <c r="I33" i="7"/>
  <c r="O33" i="7" s="1"/>
  <c r="P40" i="7"/>
  <c r="R41" i="7"/>
  <c r="I45" i="7"/>
  <c r="O45" i="7" s="1"/>
  <c r="P51" i="7"/>
  <c r="R53" i="7"/>
  <c r="H56" i="7"/>
  <c r="K58" i="7"/>
  <c r="O63" i="7"/>
  <c r="R65" i="7"/>
  <c r="H68" i="7"/>
  <c r="K70" i="7"/>
  <c r="D76" i="7"/>
  <c r="Q77" i="7"/>
  <c r="K82" i="7"/>
  <c r="P88" i="7"/>
  <c r="R89" i="7"/>
  <c r="K95" i="7"/>
  <c r="M96" i="7"/>
  <c r="D100" i="7"/>
  <c r="Q101" i="7"/>
  <c r="K108" i="7"/>
  <c r="R116" i="7"/>
  <c r="K120" i="7"/>
  <c r="P126" i="7"/>
  <c r="G130" i="7"/>
  <c r="M130" i="7" s="1"/>
  <c r="K133" i="7"/>
  <c r="P138" i="7"/>
  <c r="G142" i="7"/>
  <c r="P150" i="7"/>
  <c r="G154" i="7"/>
  <c r="P163" i="7"/>
  <c r="R175" i="7"/>
  <c r="O175" i="7"/>
  <c r="J182" i="7"/>
  <c r="R182" i="7"/>
  <c r="Q182" i="7"/>
  <c r="D181" i="7"/>
  <c r="N184" i="7"/>
  <c r="L184" i="7"/>
  <c r="M260" i="7"/>
  <c r="G259" i="7"/>
  <c r="M259" i="7" s="1"/>
  <c r="O275" i="7"/>
  <c r="K223" i="6"/>
  <c r="F234" i="6"/>
  <c r="M234" i="6" s="1"/>
  <c r="D248" i="6"/>
  <c r="Q249" i="6"/>
  <c r="R250" i="6"/>
  <c r="I255" i="6"/>
  <c r="O255" i="6" s="1"/>
  <c r="K257" i="6"/>
  <c r="Q265" i="6"/>
  <c r="R266" i="6"/>
  <c r="I271" i="6"/>
  <c r="O271" i="6" s="1"/>
  <c r="K273" i="6"/>
  <c r="Q12" i="7"/>
  <c r="R13" i="7"/>
  <c r="H17" i="7"/>
  <c r="K19" i="7"/>
  <c r="Q26" i="7"/>
  <c r="R27" i="7"/>
  <c r="K34" i="7"/>
  <c r="D39" i="7"/>
  <c r="Q40" i="7"/>
  <c r="K46" i="7"/>
  <c r="Q51" i="7"/>
  <c r="R52" i="7"/>
  <c r="I56" i="7"/>
  <c r="R64" i="7"/>
  <c r="I68" i="7"/>
  <c r="R77" i="7"/>
  <c r="K81" i="7"/>
  <c r="D87" i="7"/>
  <c r="Q88" i="7"/>
  <c r="R101" i="7"/>
  <c r="F115" i="7"/>
  <c r="O115" i="7" s="1"/>
  <c r="Q126" i="7"/>
  <c r="R127" i="7"/>
  <c r="H130" i="7"/>
  <c r="Q130" i="7" s="1"/>
  <c r="K132" i="7"/>
  <c r="Q138" i="7"/>
  <c r="R139" i="7"/>
  <c r="H142" i="7"/>
  <c r="K144" i="7"/>
  <c r="Q150" i="7"/>
  <c r="R151" i="7"/>
  <c r="H154" i="7"/>
  <c r="N154" i="7" s="1"/>
  <c r="K156" i="7"/>
  <c r="Q163" i="7"/>
  <c r="H168" i="7"/>
  <c r="N168" i="7" s="1"/>
  <c r="O169" i="7"/>
  <c r="P170" i="7"/>
  <c r="M183" i="7"/>
  <c r="L183" i="7"/>
  <c r="K183" i="7"/>
  <c r="M184" i="7"/>
  <c r="K196" i="7"/>
  <c r="I196" i="7"/>
  <c r="O196" i="7" s="1"/>
  <c r="Q198" i="7"/>
  <c r="K226" i="7"/>
  <c r="J226" i="7"/>
  <c r="R226" i="7"/>
  <c r="Q226" i="7"/>
  <c r="D224" i="7"/>
  <c r="O227" i="7"/>
  <c r="N246" i="7"/>
  <c r="H245" i="7"/>
  <c r="N245" i="7" s="1"/>
  <c r="P263" i="6"/>
  <c r="P10" i="7"/>
  <c r="R12" i="7"/>
  <c r="J18" i="7"/>
  <c r="P25" i="7"/>
  <c r="R26" i="7"/>
  <c r="E39" i="7"/>
  <c r="R40" i="7"/>
  <c r="P49" i="7"/>
  <c r="R51" i="7"/>
  <c r="N59" i="7"/>
  <c r="D62" i="7"/>
  <c r="Q63" i="7"/>
  <c r="P73" i="7"/>
  <c r="F76" i="7"/>
  <c r="L76" i="7" s="1"/>
  <c r="J79" i="7"/>
  <c r="E87" i="7"/>
  <c r="L87" i="7" s="1"/>
  <c r="R88" i="7"/>
  <c r="J91" i="7"/>
  <c r="P97" i="7"/>
  <c r="F100" i="7"/>
  <c r="O100" i="7" s="1"/>
  <c r="J103" i="7"/>
  <c r="P110" i="7"/>
  <c r="G115" i="7"/>
  <c r="M115" i="7" s="1"/>
  <c r="J117" i="7"/>
  <c r="P125" i="7"/>
  <c r="R126" i="7"/>
  <c r="I130" i="7"/>
  <c r="O130" i="7" s="1"/>
  <c r="J131" i="7"/>
  <c r="P137" i="7"/>
  <c r="R138" i="7"/>
  <c r="I142" i="7"/>
  <c r="J143" i="7"/>
  <c r="P149" i="7"/>
  <c r="R150" i="7"/>
  <c r="I154" i="7"/>
  <c r="J155" i="7"/>
  <c r="P162" i="7"/>
  <c r="R163" i="7"/>
  <c r="J171" i="7"/>
  <c r="O232" i="7"/>
  <c r="I231" i="7"/>
  <c r="O231" i="7" s="1"/>
  <c r="J303" i="7"/>
  <c r="E301" i="7"/>
  <c r="J17" i="7"/>
  <c r="D24" i="7"/>
  <c r="J29" i="7"/>
  <c r="P36" i="7"/>
  <c r="J42" i="7"/>
  <c r="P48" i="7"/>
  <c r="L57" i="7"/>
  <c r="L69" i="7"/>
  <c r="P72" i="7"/>
  <c r="G76" i="7"/>
  <c r="J78" i="7"/>
  <c r="K79" i="7"/>
  <c r="L80" i="7"/>
  <c r="O83" i="7"/>
  <c r="P84" i="7"/>
  <c r="J90" i="7"/>
  <c r="K91" i="7"/>
  <c r="P96" i="7"/>
  <c r="J102" i="7"/>
  <c r="K103" i="7"/>
  <c r="P109" i="7"/>
  <c r="H115" i="7"/>
  <c r="N115" i="7" s="1"/>
  <c r="K117" i="7"/>
  <c r="L118" i="7"/>
  <c r="P124" i="7"/>
  <c r="K131" i="7"/>
  <c r="P136" i="7"/>
  <c r="K143" i="7"/>
  <c r="D148" i="7"/>
  <c r="J154" i="7"/>
  <c r="K155" i="7"/>
  <c r="D161" i="7"/>
  <c r="J168" i="7"/>
  <c r="K169" i="7"/>
  <c r="K170" i="7"/>
  <c r="J170" i="7"/>
  <c r="Q170" i="7"/>
  <c r="G174" i="7"/>
  <c r="M174" i="7" s="1"/>
  <c r="Q176" i="7"/>
  <c r="O184" i="7"/>
  <c r="K211" i="7"/>
  <c r="J211" i="7"/>
  <c r="Q211" i="7"/>
  <c r="D210" i="7"/>
  <c r="M212" i="7"/>
  <c r="P239" i="7"/>
  <c r="Q276" i="7"/>
  <c r="Q308" i="7"/>
  <c r="M322" i="7"/>
  <c r="G320" i="7"/>
  <c r="N10" i="8"/>
  <c r="H8" i="8"/>
  <c r="P243" i="6"/>
  <c r="J251" i="6"/>
  <c r="J267" i="6"/>
  <c r="P9" i="7"/>
  <c r="J28" i="7"/>
  <c r="K29" i="7"/>
  <c r="P35" i="7"/>
  <c r="Q36" i="7"/>
  <c r="J41" i="7"/>
  <c r="K42" i="7"/>
  <c r="P47" i="7"/>
  <c r="Q48" i="7"/>
  <c r="J53" i="7"/>
  <c r="P59" i="7"/>
  <c r="J65" i="7"/>
  <c r="P71" i="7"/>
  <c r="Q72" i="7"/>
  <c r="K78" i="7"/>
  <c r="L79" i="7"/>
  <c r="P83" i="7"/>
  <c r="Q84" i="7"/>
  <c r="J89" i="7"/>
  <c r="K90" i="7"/>
  <c r="L91" i="7"/>
  <c r="Q96" i="7"/>
  <c r="K102" i="7"/>
  <c r="L103" i="7"/>
  <c r="P107" i="7"/>
  <c r="Q109" i="7"/>
  <c r="J116" i="7"/>
  <c r="L117" i="7"/>
  <c r="Q124" i="7"/>
  <c r="K130" i="7"/>
  <c r="L131" i="7"/>
  <c r="Q136" i="7"/>
  <c r="L143" i="7"/>
  <c r="K154" i="7"/>
  <c r="L155" i="7"/>
  <c r="K168" i="7"/>
  <c r="L169" i="7"/>
  <c r="I174" i="7"/>
  <c r="O174" i="7" s="1"/>
  <c r="P184" i="7"/>
  <c r="R200" i="7"/>
  <c r="N212" i="7"/>
  <c r="P274" i="7"/>
  <c r="L290" i="7"/>
  <c r="F287" i="7"/>
  <c r="K302" i="7"/>
  <c r="J302" i="7"/>
  <c r="R302" i="7"/>
  <c r="Q302" i="7"/>
  <c r="D301" i="7"/>
  <c r="J336" i="7"/>
  <c r="E334" i="7"/>
  <c r="L337" i="7"/>
  <c r="F334" i="7"/>
  <c r="P242" i="6"/>
  <c r="K251" i="6"/>
  <c r="P258" i="6"/>
  <c r="K267" i="6"/>
  <c r="P274" i="6"/>
  <c r="P20" i="7"/>
  <c r="K28" i="7"/>
  <c r="K41" i="7"/>
  <c r="K53" i="7"/>
  <c r="P58" i="7"/>
  <c r="K65" i="7"/>
  <c r="P70" i="7"/>
  <c r="P82" i="7"/>
  <c r="K89" i="7"/>
  <c r="P95" i="7"/>
  <c r="P108" i="7"/>
  <c r="K116" i="7"/>
  <c r="P120" i="7"/>
  <c r="P133" i="7"/>
  <c r="P145" i="7"/>
  <c r="P157" i="7"/>
  <c r="J174" i="7"/>
  <c r="O176" i="7"/>
  <c r="L176" i="7"/>
  <c r="R184" i="7"/>
  <c r="R189" i="7"/>
  <c r="N211" i="7"/>
  <c r="L211" i="7"/>
  <c r="F210" i="7"/>
  <c r="L210" i="7" s="1"/>
  <c r="O212" i="7"/>
  <c r="N259" i="7"/>
  <c r="J288" i="7"/>
  <c r="E287" i="7"/>
  <c r="J287" i="7" s="1"/>
  <c r="M290" i="7"/>
  <c r="L321" i="7"/>
  <c r="F320" i="7"/>
  <c r="L345" i="7"/>
  <c r="F341" i="7"/>
  <c r="N341" i="7" s="1"/>
  <c r="M345" i="7"/>
  <c r="D241" i="6"/>
  <c r="J249" i="6"/>
  <c r="K250" i="6"/>
  <c r="J265" i="6"/>
  <c r="K266" i="6"/>
  <c r="J12" i="7"/>
  <c r="K13" i="7"/>
  <c r="J26" i="7"/>
  <c r="K27" i="7"/>
  <c r="J40" i="7"/>
  <c r="J51" i="7"/>
  <c r="K52" i="7"/>
  <c r="K64" i="7"/>
  <c r="K77" i="7"/>
  <c r="J88" i="7"/>
  <c r="D94" i="7"/>
  <c r="K101" i="7"/>
  <c r="D106" i="7"/>
  <c r="J126" i="7"/>
  <c r="K127" i="7"/>
  <c r="J138" i="7"/>
  <c r="K139" i="7"/>
  <c r="J150" i="7"/>
  <c r="K151" i="7"/>
  <c r="J163" i="7"/>
  <c r="K164" i="7"/>
  <c r="P171" i="7"/>
  <c r="K182" i="7"/>
  <c r="P198" i="7"/>
  <c r="Q199" i="7"/>
  <c r="M211" i="7"/>
  <c r="L288" i="7"/>
  <c r="N290" i="7"/>
  <c r="M321" i="7"/>
  <c r="K335" i="7"/>
  <c r="J335" i="7"/>
  <c r="R335" i="7"/>
  <c r="Q335" i="7"/>
  <c r="D334" i="7"/>
  <c r="N337" i="7"/>
  <c r="M350" i="7"/>
  <c r="G349" i="7"/>
  <c r="R8" i="8"/>
  <c r="R115" i="8"/>
  <c r="O115" i="8"/>
  <c r="I113" i="8"/>
  <c r="O113" i="8" s="1"/>
  <c r="J175" i="7"/>
  <c r="K177" i="7"/>
  <c r="N182" i="7"/>
  <c r="P183" i="7"/>
  <c r="J190" i="7"/>
  <c r="K191" i="7"/>
  <c r="P197" i="7"/>
  <c r="R198" i="7"/>
  <c r="K205" i="7"/>
  <c r="K218" i="7"/>
  <c r="N220" i="7"/>
  <c r="R225" i="7"/>
  <c r="J232" i="7"/>
  <c r="M234" i="7"/>
  <c r="P240" i="7"/>
  <c r="R241" i="7"/>
  <c r="K247" i="7"/>
  <c r="P254" i="7"/>
  <c r="J261" i="7"/>
  <c r="K262" i="7"/>
  <c r="N267" i="7"/>
  <c r="P268" i="7"/>
  <c r="R288" i="7"/>
  <c r="K295" i="7"/>
  <c r="N297" i="7"/>
  <c r="R303" i="7"/>
  <c r="J309" i="7"/>
  <c r="K310" i="7"/>
  <c r="N314" i="7"/>
  <c r="P316" i="7"/>
  <c r="L328" i="7"/>
  <c r="M329" i="7"/>
  <c r="N330" i="7"/>
  <c r="R336" i="7"/>
  <c r="L351" i="7"/>
  <c r="K358" i="7"/>
  <c r="P16" i="8"/>
  <c r="R32" i="8"/>
  <c r="O32" i="8"/>
  <c r="I31" i="8"/>
  <c r="O31" i="8" s="1"/>
  <c r="L76" i="8"/>
  <c r="J76" i="8"/>
  <c r="E75" i="8"/>
  <c r="L75" i="8" s="1"/>
  <c r="N78" i="8"/>
  <c r="H75" i="8"/>
  <c r="N75" i="8" s="1"/>
  <c r="P253" i="7"/>
  <c r="P269" i="7"/>
  <c r="P283" i="7"/>
  <c r="P315" i="7"/>
  <c r="N40" i="8"/>
  <c r="L40" i="8"/>
  <c r="M64" i="8"/>
  <c r="G60" i="8"/>
  <c r="R79" i="8"/>
  <c r="O79" i="8"/>
  <c r="I75" i="8"/>
  <c r="O75" i="8" s="1"/>
  <c r="N113" i="8"/>
  <c r="L113" i="8"/>
  <c r="P207" i="7"/>
  <c r="P220" i="7"/>
  <c r="F224" i="7"/>
  <c r="L224" i="7" s="1"/>
  <c r="D252" i="7"/>
  <c r="Q253" i="7"/>
  <c r="I259" i="7"/>
  <c r="P267" i="7"/>
  <c r="Q269" i="7"/>
  <c r="H273" i="7"/>
  <c r="P282" i="7"/>
  <c r="Q283" i="7"/>
  <c r="G287" i="7"/>
  <c r="P297" i="7"/>
  <c r="F301" i="7"/>
  <c r="P314" i="7"/>
  <c r="Q315" i="7"/>
  <c r="H320" i="7"/>
  <c r="P330" i="7"/>
  <c r="O345" i="7"/>
  <c r="O361" i="7"/>
  <c r="M15" i="8"/>
  <c r="J16" i="8"/>
  <c r="R16" i="8"/>
  <c r="Q16" i="8"/>
  <c r="D15" i="8"/>
  <c r="O47" i="8"/>
  <c r="O63" i="8"/>
  <c r="N63" i="8"/>
  <c r="L63" i="8"/>
  <c r="K63" i="8"/>
  <c r="F60" i="8"/>
  <c r="M126" i="8"/>
  <c r="G125" i="8"/>
  <c r="M125" i="8" s="1"/>
  <c r="L8" i="9"/>
  <c r="O29" i="9"/>
  <c r="L29" i="9"/>
  <c r="K29" i="9"/>
  <c r="K110" i="9"/>
  <c r="J110" i="9"/>
  <c r="R110" i="9"/>
  <c r="Q110" i="9"/>
  <c r="P110" i="9"/>
  <c r="D107" i="9"/>
  <c r="J188" i="7"/>
  <c r="K189" i="7"/>
  <c r="P193" i="7"/>
  <c r="J199" i="7"/>
  <c r="K200" i="7"/>
  <c r="N205" i="7"/>
  <c r="P206" i="7"/>
  <c r="Q207" i="7"/>
  <c r="G210" i="7"/>
  <c r="J212" i="7"/>
  <c r="K213" i="7"/>
  <c r="N218" i="7"/>
  <c r="P219" i="7"/>
  <c r="Q220" i="7"/>
  <c r="G224" i="7"/>
  <c r="J227" i="7"/>
  <c r="M232" i="7"/>
  <c r="P234" i="7"/>
  <c r="F238" i="7"/>
  <c r="L238" i="7" s="1"/>
  <c r="L246" i="7"/>
  <c r="E252" i="7"/>
  <c r="R253" i="7"/>
  <c r="J259" i="7"/>
  <c r="K260" i="7"/>
  <c r="D266" i="7"/>
  <c r="Q267" i="7"/>
  <c r="R269" i="7"/>
  <c r="I273" i="7"/>
  <c r="J275" i="7"/>
  <c r="K274" i="7"/>
  <c r="O281" i="7"/>
  <c r="Q282" i="7"/>
  <c r="R283" i="7"/>
  <c r="H287" i="7"/>
  <c r="Q287" i="7" s="1"/>
  <c r="J290" i="7"/>
  <c r="N295" i="7"/>
  <c r="P296" i="7"/>
  <c r="Q297" i="7"/>
  <c r="G301" i="7"/>
  <c r="L308" i="7"/>
  <c r="D313" i="7"/>
  <c r="Q314" i="7"/>
  <c r="R315" i="7"/>
  <c r="I320" i="7"/>
  <c r="J321" i="7"/>
  <c r="O328" i="7"/>
  <c r="P329" i="7"/>
  <c r="Q330" i="7"/>
  <c r="G334" i="7"/>
  <c r="J337" i="7"/>
  <c r="M342" i="7"/>
  <c r="K344" i="7"/>
  <c r="J344" i="7"/>
  <c r="J345" i="7"/>
  <c r="F349" i="7"/>
  <c r="L349" i="7" s="1"/>
  <c r="K8" i="8"/>
  <c r="J8" i="8"/>
  <c r="E15" i="8"/>
  <c r="E4" i="8" s="1"/>
  <c r="E15" i="5" s="1"/>
  <c r="N31" i="8"/>
  <c r="D31" i="8"/>
  <c r="K37" i="8"/>
  <c r="J37" i="8"/>
  <c r="R37" i="8"/>
  <c r="Q37" i="8"/>
  <c r="L62" i="8"/>
  <c r="M63" i="8"/>
  <c r="M102" i="8"/>
  <c r="G101" i="8"/>
  <c r="M101" i="8" s="1"/>
  <c r="K110" i="8"/>
  <c r="J110" i="8"/>
  <c r="D107" i="8"/>
  <c r="R110" i="8"/>
  <c r="Q110" i="8"/>
  <c r="K188" i="7"/>
  <c r="L189" i="7"/>
  <c r="P192" i="7"/>
  <c r="K199" i="7"/>
  <c r="R207" i="7"/>
  <c r="H210" i="7"/>
  <c r="K212" i="7"/>
  <c r="R220" i="7"/>
  <c r="H224" i="7"/>
  <c r="K227" i="7"/>
  <c r="P233" i="7"/>
  <c r="G238" i="7"/>
  <c r="M246" i="7"/>
  <c r="P248" i="7"/>
  <c r="F252" i="7"/>
  <c r="L252" i="7" s="1"/>
  <c r="K259" i="7"/>
  <c r="L260" i="7"/>
  <c r="E266" i="7"/>
  <c r="R267" i="7"/>
  <c r="K275" i="7"/>
  <c r="P281" i="7"/>
  <c r="R282" i="7"/>
  <c r="I287" i="7"/>
  <c r="R287" i="7" s="1"/>
  <c r="K290" i="7"/>
  <c r="R297" i="7"/>
  <c r="H301" i="7"/>
  <c r="M308" i="7"/>
  <c r="E313" i="7"/>
  <c r="R314" i="7"/>
  <c r="K321" i="7"/>
  <c r="P328" i="7"/>
  <c r="R330" i="7"/>
  <c r="H334" i="7"/>
  <c r="K337" i="7"/>
  <c r="I357" i="7"/>
  <c r="R11" i="8"/>
  <c r="O11" i="8"/>
  <c r="N23" i="8"/>
  <c r="K49" i="8"/>
  <c r="J49" i="8"/>
  <c r="R49" i="8"/>
  <c r="Q49" i="8"/>
  <c r="J50" i="8"/>
  <c r="E47" i="8"/>
  <c r="N129" i="8"/>
  <c r="H125" i="8"/>
  <c r="N125" i="8" s="1"/>
  <c r="N20" i="9"/>
  <c r="Q20" i="9"/>
  <c r="P177" i="7"/>
  <c r="F181" i="7"/>
  <c r="L181" i="7" s="1"/>
  <c r="P191" i="7"/>
  <c r="Q192" i="7"/>
  <c r="H196" i="7"/>
  <c r="K198" i="7"/>
  <c r="P205" i="7"/>
  <c r="I210" i="7"/>
  <c r="O210" i="7" s="1"/>
  <c r="P218" i="7"/>
  <c r="R219" i="7"/>
  <c r="I224" i="7"/>
  <c r="K225" i="7"/>
  <c r="Q233" i="7"/>
  <c r="H238" i="7"/>
  <c r="K241" i="7"/>
  <c r="P247" i="7"/>
  <c r="Q248" i="7"/>
  <c r="G252" i="7"/>
  <c r="P262" i="7"/>
  <c r="F266" i="7"/>
  <c r="D280" i="7"/>
  <c r="Q281" i="7"/>
  <c r="K288" i="7"/>
  <c r="P295" i="7"/>
  <c r="R296" i="7"/>
  <c r="I301" i="7"/>
  <c r="P310" i="7"/>
  <c r="F313" i="7"/>
  <c r="O313" i="7" s="1"/>
  <c r="D327" i="7"/>
  <c r="Q328" i="7"/>
  <c r="R329" i="7"/>
  <c r="I334" i="7"/>
  <c r="P343" i="7"/>
  <c r="Q358" i="7"/>
  <c r="K360" i="7"/>
  <c r="J360" i="7"/>
  <c r="R360" i="7"/>
  <c r="L8" i="8"/>
  <c r="K18" i="8"/>
  <c r="J18" i="8"/>
  <c r="Q18" i="8"/>
  <c r="K19" i="8"/>
  <c r="J19" i="8"/>
  <c r="R19" i="8"/>
  <c r="Q19" i="8"/>
  <c r="L50" i="8"/>
  <c r="O53" i="8"/>
  <c r="L53" i="8"/>
  <c r="I83" i="8"/>
  <c r="O83" i="8" s="1"/>
  <c r="R103" i="8"/>
  <c r="O103" i="8"/>
  <c r="R127" i="8"/>
  <c r="O127" i="8"/>
  <c r="I125" i="8"/>
  <c r="O125" i="8" s="1"/>
  <c r="J183" i="7"/>
  <c r="R192" i="7"/>
  <c r="J197" i="7"/>
  <c r="D204" i="7"/>
  <c r="Q205" i="7"/>
  <c r="D217" i="7"/>
  <c r="Q218" i="7"/>
  <c r="P232" i="7"/>
  <c r="R233" i="7"/>
  <c r="J240" i="7"/>
  <c r="Q247" i="7"/>
  <c r="R248" i="7"/>
  <c r="J254" i="7"/>
  <c r="P261" i="7"/>
  <c r="Q262" i="7"/>
  <c r="J268" i="7"/>
  <c r="R281" i="7"/>
  <c r="D294" i="7"/>
  <c r="Q295" i="7"/>
  <c r="P309" i="7"/>
  <c r="Q310" i="7"/>
  <c r="J316" i="7"/>
  <c r="R328" i="7"/>
  <c r="Q343" i="7"/>
  <c r="P345" i="7"/>
  <c r="I349" i="7"/>
  <c r="P350" i="7"/>
  <c r="R358" i="7"/>
  <c r="L359" i="7"/>
  <c r="Q361" i="7"/>
  <c r="N15" i="8"/>
  <c r="L17" i="8"/>
  <c r="K17" i="8"/>
  <c r="K75" i="8"/>
  <c r="R75" i="8"/>
  <c r="K112" i="10"/>
  <c r="J112" i="10"/>
  <c r="R112" i="10"/>
  <c r="Q112" i="10"/>
  <c r="P112" i="10"/>
  <c r="H181" i="7"/>
  <c r="E204" i="7"/>
  <c r="E217" i="7"/>
  <c r="L217" i="7" s="1"/>
  <c r="L226" i="7"/>
  <c r="D231" i="7"/>
  <c r="K240" i="7"/>
  <c r="L239" i="7"/>
  <c r="P246" i="7"/>
  <c r="J253" i="7"/>
  <c r="K254" i="7"/>
  <c r="L255" i="7"/>
  <c r="O260" i="7"/>
  <c r="Q261" i="7"/>
  <c r="J269" i="7"/>
  <c r="K268" i="7"/>
  <c r="O274" i="7"/>
  <c r="P276" i="7"/>
  <c r="F280" i="7"/>
  <c r="L280" i="7" s="1"/>
  <c r="J283" i="7"/>
  <c r="O289" i="7"/>
  <c r="E294" i="7"/>
  <c r="L294" i="7" s="1"/>
  <c r="L302" i="7"/>
  <c r="P308" i="7"/>
  <c r="Q309" i="7"/>
  <c r="R310" i="7"/>
  <c r="J315" i="7"/>
  <c r="K316" i="7"/>
  <c r="P323" i="7"/>
  <c r="L335" i="7"/>
  <c r="D341" i="7"/>
  <c r="R343" i="7"/>
  <c r="N344" i="7"/>
  <c r="Q345" i="7"/>
  <c r="J349" i="7"/>
  <c r="K353" i="7"/>
  <c r="L358" i="7"/>
  <c r="F357" i="7"/>
  <c r="L357" i="7" s="1"/>
  <c r="N359" i="7"/>
  <c r="I8" i="8"/>
  <c r="L9" i="8"/>
  <c r="K9" i="8"/>
  <c r="R10" i="8"/>
  <c r="Q10" i="8"/>
  <c r="J10" i="8"/>
  <c r="R24" i="8"/>
  <c r="O24" i="8"/>
  <c r="I23" i="8"/>
  <c r="O23" i="8" s="1"/>
  <c r="N101" i="8"/>
  <c r="L101" i="8"/>
  <c r="L125" i="8"/>
  <c r="O21" i="10"/>
  <c r="P189" i="7"/>
  <c r="P200" i="7"/>
  <c r="J207" i="7"/>
  <c r="P213" i="7"/>
  <c r="J220" i="7"/>
  <c r="L240" i="7"/>
  <c r="D245" i="7"/>
  <c r="K253" i="7"/>
  <c r="L254" i="7"/>
  <c r="J267" i="7"/>
  <c r="K269" i="7"/>
  <c r="L268" i="7"/>
  <c r="J282" i="7"/>
  <c r="K283" i="7"/>
  <c r="J297" i="7"/>
  <c r="J314" i="7"/>
  <c r="K315" i="7"/>
  <c r="L316" i="7"/>
  <c r="P322" i="7"/>
  <c r="J330" i="7"/>
  <c r="E341" i="7"/>
  <c r="K349" i="7"/>
  <c r="R350" i="7"/>
  <c r="L353" i="7"/>
  <c r="G357" i="7"/>
  <c r="M9" i="8"/>
  <c r="G8" i="8"/>
  <c r="P8" i="8" s="1"/>
  <c r="Q11" i="8"/>
  <c r="K16" i="8"/>
  <c r="M31" i="8"/>
  <c r="L69" i="8"/>
  <c r="P75" i="8"/>
  <c r="M8" i="9"/>
  <c r="P199" i="7"/>
  <c r="K207" i="7"/>
  <c r="P212" i="7"/>
  <c r="K220" i="7"/>
  <c r="P227" i="7"/>
  <c r="K267" i="7"/>
  <c r="P275" i="7"/>
  <c r="K282" i="7"/>
  <c r="P290" i="7"/>
  <c r="K297" i="7"/>
  <c r="K314" i="7"/>
  <c r="P321" i="7"/>
  <c r="K330" i="7"/>
  <c r="P337" i="7"/>
  <c r="K345" i="7"/>
  <c r="H357" i="7"/>
  <c r="K361" i="7"/>
  <c r="J361" i="7"/>
  <c r="M41" i="8"/>
  <c r="G40" i="8"/>
  <c r="M40" i="8" s="1"/>
  <c r="R42" i="8"/>
  <c r="O42" i="8"/>
  <c r="K86" i="8"/>
  <c r="J86" i="8"/>
  <c r="D83" i="8"/>
  <c r="R86" i="8"/>
  <c r="Q86" i="8"/>
  <c r="L87" i="8"/>
  <c r="J87" i="8"/>
  <c r="E83" i="8"/>
  <c r="O88" i="8"/>
  <c r="N88" i="8"/>
  <c r="M88" i="8"/>
  <c r="L88" i="8"/>
  <c r="K88" i="8"/>
  <c r="K98" i="8"/>
  <c r="J98" i="8"/>
  <c r="D95" i="8"/>
  <c r="R98" i="8"/>
  <c r="Q98" i="8"/>
  <c r="M114" i="8"/>
  <c r="G113" i="8"/>
  <c r="M113" i="8" s="1"/>
  <c r="K122" i="8"/>
  <c r="J122" i="8"/>
  <c r="D119" i="8"/>
  <c r="R122" i="8"/>
  <c r="Q122" i="8"/>
  <c r="J192" i="7"/>
  <c r="K219" i="7"/>
  <c r="J233" i="7"/>
  <c r="J248" i="7"/>
  <c r="D273" i="7"/>
  <c r="J281" i="7"/>
  <c r="K296" i="7"/>
  <c r="D320" i="7"/>
  <c r="J328" i="7"/>
  <c r="K329" i="7"/>
  <c r="N54" i="8"/>
  <c r="H53" i="8"/>
  <c r="N53" i="8" s="1"/>
  <c r="R20" i="8"/>
  <c r="J24" i="8"/>
  <c r="P27" i="8"/>
  <c r="R28" i="8"/>
  <c r="J32" i="8"/>
  <c r="O35" i="8"/>
  <c r="P36" i="8"/>
  <c r="J42" i="8"/>
  <c r="K43" i="8"/>
  <c r="O48" i="8"/>
  <c r="R50" i="8"/>
  <c r="K55" i="8"/>
  <c r="P61" i="8"/>
  <c r="R62" i="8"/>
  <c r="R76" i="8"/>
  <c r="J79" i="8"/>
  <c r="K80" i="8"/>
  <c r="R87" i="8"/>
  <c r="J91" i="8"/>
  <c r="K92" i="8"/>
  <c r="J103" i="8"/>
  <c r="K104" i="8"/>
  <c r="J115" i="8"/>
  <c r="K116" i="8"/>
  <c r="J127" i="8"/>
  <c r="K128" i="8"/>
  <c r="P17" i="9"/>
  <c r="L23" i="9"/>
  <c r="M29" i="9"/>
  <c r="P34" i="9"/>
  <c r="Q109" i="9"/>
  <c r="N16" i="8"/>
  <c r="K24" i="8"/>
  <c r="Q27" i="8"/>
  <c r="K32" i="8"/>
  <c r="M33" i="8"/>
  <c r="Q36" i="8"/>
  <c r="K42" i="8"/>
  <c r="L43" i="8"/>
  <c r="P48" i="8"/>
  <c r="J54" i="8"/>
  <c r="L55" i="8"/>
  <c r="D60" i="8"/>
  <c r="Q61" i="8"/>
  <c r="J65" i="8"/>
  <c r="M70" i="8"/>
  <c r="O71" i="8"/>
  <c r="P72" i="8"/>
  <c r="J78" i="8"/>
  <c r="K79" i="8"/>
  <c r="L80" i="8"/>
  <c r="O84" i="8"/>
  <c r="Q85" i="8"/>
  <c r="J90" i="8"/>
  <c r="K91" i="8"/>
  <c r="L92" i="8"/>
  <c r="O96" i="8"/>
  <c r="Q97" i="8"/>
  <c r="K103" i="8"/>
  <c r="L104" i="8"/>
  <c r="O108" i="8"/>
  <c r="Q109" i="8"/>
  <c r="K115" i="8"/>
  <c r="L116" i="8"/>
  <c r="O120" i="8"/>
  <c r="Q121" i="8"/>
  <c r="J129" i="8"/>
  <c r="K127" i="8"/>
  <c r="L128" i="8"/>
  <c r="K130" i="8"/>
  <c r="Q130" i="8"/>
  <c r="L20" i="9"/>
  <c r="N29" i="9"/>
  <c r="P37" i="9"/>
  <c r="K94" i="9"/>
  <c r="R94" i="9"/>
  <c r="R129" i="9"/>
  <c r="L24" i="8"/>
  <c r="P26" i="8"/>
  <c r="L32" i="8"/>
  <c r="R36" i="8"/>
  <c r="J41" i="8"/>
  <c r="L42" i="8"/>
  <c r="D47" i="8"/>
  <c r="K54" i="8"/>
  <c r="E60" i="8"/>
  <c r="J64" i="8"/>
  <c r="K65" i="8"/>
  <c r="N70" i="8"/>
  <c r="P71" i="8"/>
  <c r="Q72" i="8"/>
  <c r="J77" i="8"/>
  <c r="K78" i="8"/>
  <c r="P84" i="8"/>
  <c r="J89" i="8"/>
  <c r="K90" i="8"/>
  <c r="P96" i="8"/>
  <c r="J102" i="8"/>
  <c r="M104" i="8"/>
  <c r="P108" i="8"/>
  <c r="J114" i="8"/>
  <c r="P120" i="8"/>
  <c r="J126" i="8"/>
  <c r="K129" i="8"/>
  <c r="J10" i="9"/>
  <c r="R10" i="9"/>
  <c r="P27" i="9"/>
  <c r="J34" i="9"/>
  <c r="R34" i="9"/>
  <c r="Q34" i="9"/>
  <c r="Q45" i="9"/>
  <c r="X50" i="9"/>
  <c r="O88" i="9"/>
  <c r="Q97" i="9"/>
  <c r="K123" i="9"/>
  <c r="J123" i="9"/>
  <c r="R123" i="9"/>
  <c r="Q123" i="9"/>
  <c r="R144" i="9"/>
  <c r="L60" i="10"/>
  <c r="K60" i="10"/>
  <c r="N60" i="10"/>
  <c r="M60" i="10"/>
  <c r="Q26" i="8"/>
  <c r="P34" i="8"/>
  <c r="K41" i="8"/>
  <c r="N43" i="8"/>
  <c r="L54" i="8"/>
  <c r="N55" i="8"/>
  <c r="P57" i="8"/>
  <c r="R72" i="8"/>
  <c r="K77" i="8"/>
  <c r="P352" i="7"/>
  <c r="N24" i="8"/>
  <c r="P25" i="8"/>
  <c r="R26" i="8"/>
  <c r="N32" i="8"/>
  <c r="P33" i="8"/>
  <c r="Q34" i="8"/>
  <c r="P44" i="8"/>
  <c r="F47" i="8"/>
  <c r="O55" i="8"/>
  <c r="P56" i="8"/>
  <c r="Q57" i="8"/>
  <c r="P70" i="8"/>
  <c r="R71" i="8"/>
  <c r="J131" i="8"/>
  <c r="Q131" i="8"/>
  <c r="I8" i="9"/>
  <c r="L10" i="9"/>
  <c r="Q17" i="9"/>
  <c r="D16" i="9"/>
  <c r="J17" i="9"/>
  <c r="J22" i="9"/>
  <c r="R22" i="9"/>
  <c r="Q22" i="9"/>
  <c r="K37" i="9"/>
  <c r="J37" i="9"/>
  <c r="R37" i="9"/>
  <c r="Q37" i="9"/>
  <c r="P40" i="9"/>
  <c r="P96" i="9"/>
  <c r="P353" i="7"/>
  <c r="Q352" i="7"/>
  <c r="K20" i="8"/>
  <c r="Q25" i="8"/>
  <c r="K28" i="8"/>
  <c r="Q33" i="8"/>
  <c r="R34" i="8"/>
  <c r="Q44" i="8"/>
  <c r="G47" i="8"/>
  <c r="K50" i="8"/>
  <c r="P55" i="8"/>
  <c r="Q56" i="8"/>
  <c r="R57" i="8"/>
  <c r="H60" i="8"/>
  <c r="N60" i="8" s="1"/>
  <c r="K62" i="8"/>
  <c r="D69" i="8"/>
  <c r="Q70" i="8"/>
  <c r="K76" i="8"/>
  <c r="F83" i="8"/>
  <c r="L83" i="8" s="1"/>
  <c r="K87" i="8"/>
  <c r="F95" i="8"/>
  <c r="L95" i="8" s="1"/>
  <c r="F107" i="8"/>
  <c r="L107" i="8" s="1"/>
  <c r="F119" i="8"/>
  <c r="L119" i="8" s="1"/>
  <c r="R131" i="8"/>
  <c r="K9" i="9"/>
  <c r="F16" i="9"/>
  <c r="L16" i="9" s="1"/>
  <c r="K39" i="9"/>
  <c r="J39" i="9"/>
  <c r="Q39" i="9"/>
  <c r="K138" i="9"/>
  <c r="J138" i="9"/>
  <c r="R138" i="9"/>
  <c r="Q138" i="9"/>
  <c r="H40" i="10"/>
  <c r="N40" i="10" s="1"/>
  <c r="P45" i="10"/>
  <c r="M45" i="10"/>
  <c r="G40" i="10"/>
  <c r="M40" i="10" s="1"/>
  <c r="R25" i="8"/>
  <c r="J27" i="8"/>
  <c r="R33" i="8"/>
  <c r="J36" i="8"/>
  <c r="R44" i="8"/>
  <c r="H47" i="8"/>
  <c r="N47" i="8" s="1"/>
  <c r="R56" i="8"/>
  <c r="I60" i="8"/>
  <c r="O60" i="8" s="1"/>
  <c r="J61" i="8"/>
  <c r="R70" i="8"/>
  <c r="G83" i="8"/>
  <c r="J85" i="8"/>
  <c r="G95" i="8"/>
  <c r="G107" i="8"/>
  <c r="M107" i="8" s="1"/>
  <c r="G119" i="8"/>
  <c r="M9" i="9"/>
  <c r="G16" i="9"/>
  <c r="M16" i="9" s="1"/>
  <c r="N45" i="9"/>
  <c r="H44" i="9"/>
  <c r="N44" i="9" s="1"/>
  <c r="L114" i="9"/>
  <c r="K114" i="9"/>
  <c r="F107" i="9"/>
  <c r="M128" i="9"/>
  <c r="G127" i="9"/>
  <c r="M127" i="9" s="1"/>
  <c r="N32" i="10"/>
  <c r="L32" i="10"/>
  <c r="M77" i="10"/>
  <c r="G76" i="10"/>
  <c r="M76" i="10" s="1"/>
  <c r="P54" i="8"/>
  <c r="P65" i="8"/>
  <c r="P78" i="8"/>
  <c r="H83" i="8"/>
  <c r="P90" i="8"/>
  <c r="H95" i="8"/>
  <c r="H107" i="8"/>
  <c r="H119" i="8"/>
  <c r="N119" i="8" s="1"/>
  <c r="P129" i="8"/>
  <c r="K25" i="9"/>
  <c r="J25" i="9"/>
  <c r="R25" i="9"/>
  <c r="Q25" i="9"/>
  <c r="L36" i="9"/>
  <c r="K36" i="9"/>
  <c r="N36" i="9"/>
  <c r="N39" i="9"/>
  <c r="L39" i="9"/>
  <c r="L71" i="9"/>
  <c r="K71" i="9"/>
  <c r="N88" i="9"/>
  <c r="L88" i="9"/>
  <c r="N143" i="9"/>
  <c r="H141" i="9"/>
  <c r="N141" i="9" s="1"/>
  <c r="L16" i="10"/>
  <c r="K16" i="10"/>
  <c r="M32" i="10"/>
  <c r="D23" i="8"/>
  <c r="J26" i="8"/>
  <c r="K35" i="8"/>
  <c r="P41" i="8"/>
  <c r="K48" i="8"/>
  <c r="D53" i="8"/>
  <c r="Q54" i="8"/>
  <c r="P64" i="8"/>
  <c r="Q65" i="8"/>
  <c r="J71" i="8"/>
  <c r="K72" i="8"/>
  <c r="P77" i="8"/>
  <c r="Q78" i="8"/>
  <c r="J84" i="8"/>
  <c r="P89" i="8"/>
  <c r="Q90" i="8"/>
  <c r="J96" i="8"/>
  <c r="P102" i="8"/>
  <c r="J108" i="8"/>
  <c r="P114" i="8"/>
  <c r="J120" i="8"/>
  <c r="P126" i="8"/>
  <c r="Q129" i="8"/>
  <c r="L130" i="8"/>
  <c r="K10" i="9"/>
  <c r="H16" i="9"/>
  <c r="K27" i="9"/>
  <c r="J27" i="9"/>
  <c r="Q27" i="9"/>
  <c r="L84" i="9"/>
  <c r="K84" i="9"/>
  <c r="J95" i="9"/>
  <c r="E94" i="9"/>
  <c r="L94" i="9" s="1"/>
  <c r="M142" i="9"/>
  <c r="G141" i="9"/>
  <c r="M141" i="9" s="1"/>
  <c r="K31" i="10"/>
  <c r="J31" i="10"/>
  <c r="R31" i="10"/>
  <c r="Q31" i="10"/>
  <c r="D29" i="10"/>
  <c r="R184" i="10"/>
  <c r="Q184" i="10"/>
  <c r="K26" i="8"/>
  <c r="J34" i="8"/>
  <c r="D40" i="8"/>
  <c r="Q41" i="8"/>
  <c r="J57" i="8"/>
  <c r="Q64" i="8"/>
  <c r="K71" i="8"/>
  <c r="Q77" i="8"/>
  <c r="K84" i="8"/>
  <c r="Q89" i="8"/>
  <c r="K96" i="8"/>
  <c r="D101" i="8"/>
  <c r="Q102" i="8"/>
  <c r="K108" i="8"/>
  <c r="D113" i="8"/>
  <c r="Q114" i="8"/>
  <c r="K120" i="8"/>
  <c r="D125" i="8"/>
  <c r="Q126" i="8"/>
  <c r="H8" i="9"/>
  <c r="R9" i="9"/>
  <c r="O17" i="9"/>
  <c r="Q29" i="9"/>
  <c r="R30" i="9"/>
  <c r="K70" i="9"/>
  <c r="J70" i="9"/>
  <c r="R70" i="9"/>
  <c r="Q70" i="9"/>
  <c r="D69" i="9"/>
  <c r="N71" i="9"/>
  <c r="M84" i="9"/>
  <c r="O114" i="9"/>
  <c r="L111" i="9"/>
  <c r="K111" i="9"/>
  <c r="N16" i="10"/>
  <c r="E29" i="10"/>
  <c r="O32" i="10"/>
  <c r="R35" i="10"/>
  <c r="J25" i="8"/>
  <c r="J33" i="8"/>
  <c r="K34" i="8"/>
  <c r="J44" i="8"/>
  <c r="J56" i="8"/>
  <c r="K57" i="8"/>
  <c r="J70" i="8"/>
  <c r="K131" i="8"/>
  <c r="K17" i="9"/>
  <c r="Q18" i="9"/>
  <c r="K22" i="9"/>
  <c r="L24" i="9"/>
  <c r="K24" i="9"/>
  <c r="N24" i="9"/>
  <c r="N27" i="9"/>
  <c r="L27" i="9"/>
  <c r="Q31" i="9"/>
  <c r="L35" i="9"/>
  <c r="O39" i="9"/>
  <c r="O71" i="9"/>
  <c r="K83" i="9"/>
  <c r="J83" i="9"/>
  <c r="R83" i="9"/>
  <c r="Q83" i="9"/>
  <c r="D82" i="9"/>
  <c r="N84" i="9"/>
  <c r="L127" i="9"/>
  <c r="K10" i="10"/>
  <c r="J10" i="10"/>
  <c r="R10" i="10"/>
  <c r="Q10" i="10"/>
  <c r="O16" i="10"/>
  <c r="J19" i="9"/>
  <c r="P26" i="9"/>
  <c r="J32" i="9"/>
  <c r="K33" i="9"/>
  <c r="P38" i="9"/>
  <c r="N50" i="9"/>
  <c r="N79" i="9"/>
  <c r="N90" i="9"/>
  <c r="N102" i="9"/>
  <c r="E107" i="9"/>
  <c r="N121" i="9"/>
  <c r="P124" i="9"/>
  <c r="P137" i="9"/>
  <c r="N12" i="10"/>
  <c r="P13" i="10"/>
  <c r="L58" i="10"/>
  <c r="N91" i="10"/>
  <c r="M91" i="10"/>
  <c r="L91" i="10"/>
  <c r="K91" i="10"/>
  <c r="F89" i="10"/>
  <c r="L89" i="10" s="1"/>
  <c r="O114" i="10"/>
  <c r="O128" i="10"/>
  <c r="Q143" i="10"/>
  <c r="N143" i="10"/>
  <c r="R173" i="10"/>
  <c r="L26" i="11"/>
  <c r="F25" i="11"/>
  <c r="L25" i="11" s="1"/>
  <c r="O50" i="9"/>
  <c r="O79" i="9"/>
  <c r="O90" i="9"/>
  <c r="P91" i="9"/>
  <c r="O102" i="9"/>
  <c r="P103" i="9"/>
  <c r="P113" i="9"/>
  <c r="O121" i="9"/>
  <c r="P122" i="9"/>
  <c r="Q124" i="9"/>
  <c r="P136" i="9"/>
  <c r="Q137" i="9"/>
  <c r="P11" i="10"/>
  <c r="J34" i="10"/>
  <c r="L36" i="10"/>
  <c r="R41" i="10"/>
  <c r="K43" i="10"/>
  <c r="K44" i="10"/>
  <c r="K46" i="10"/>
  <c r="D51" i="10"/>
  <c r="P58" i="10"/>
  <c r="P9" i="9"/>
  <c r="J20" i="9"/>
  <c r="K18" i="9"/>
  <c r="P24" i="9"/>
  <c r="R26" i="9"/>
  <c r="J30" i="9"/>
  <c r="K31" i="9"/>
  <c r="P36" i="9"/>
  <c r="R38" i="9"/>
  <c r="K45" i="9"/>
  <c r="P50" i="9"/>
  <c r="F69" i="9"/>
  <c r="L69" i="9" s="1"/>
  <c r="M77" i="9"/>
  <c r="P79" i="9"/>
  <c r="F82" i="9"/>
  <c r="L82" i="9" s="1"/>
  <c r="P90" i="9"/>
  <c r="Q91" i="9"/>
  <c r="G94" i="9"/>
  <c r="M94" i="9" s="1"/>
  <c r="K97" i="9"/>
  <c r="P102" i="9"/>
  <c r="Q103" i="9"/>
  <c r="G107" i="9"/>
  <c r="K109" i="9"/>
  <c r="Q113" i="9"/>
  <c r="K115" i="9"/>
  <c r="P121" i="9"/>
  <c r="Q122" i="9"/>
  <c r="R124" i="9"/>
  <c r="I127" i="9"/>
  <c r="O127" i="9" s="1"/>
  <c r="J128" i="9"/>
  <c r="D135" i="9"/>
  <c r="Q136" i="9"/>
  <c r="R137" i="9"/>
  <c r="I141" i="9"/>
  <c r="J142" i="9"/>
  <c r="K143" i="9"/>
  <c r="P12" i="10"/>
  <c r="Q11" i="10"/>
  <c r="R13" i="10"/>
  <c r="M22" i="10"/>
  <c r="P25" i="10"/>
  <c r="F29" i="10"/>
  <c r="L29" i="10" s="1"/>
  <c r="J33" i="10"/>
  <c r="K34" i="10"/>
  <c r="J45" i="10"/>
  <c r="L43" i="10"/>
  <c r="M46" i="10"/>
  <c r="O54" i="10"/>
  <c r="R58" i="10"/>
  <c r="O60" i="10"/>
  <c r="Q118" i="10"/>
  <c r="N118" i="10"/>
  <c r="K166" i="10"/>
  <c r="J166" i="10"/>
  <c r="R166" i="10"/>
  <c r="Q166" i="10"/>
  <c r="D8" i="9"/>
  <c r="Q9" i="9"/>
  <c r="I16" i="9"/>
  <c r="K20" i="9"/>
  <c r="P23" i="9"/>
  <c r="Q24" i="9"/>
  <c r="J29" i="9"/>
  <c r="K30" i="9"/>
  <c r="P35" i="9"/>
  <c r="Q36" i="9"/>
  <c r="L45" i="9"/>
  <c r="Q50" i="9"/>
  <c r="G69" i="9"/>
  <c r="J71" i="9"/>
  <c r="K72" i="9"/>
  <c r="N77" i="9"/>
  <c r="Q79" i="9"/>
  <c r="G82" i="9"/>
  <c r="J84" i="9"/>
  <c r="Q90" i="9"/>
  <c r="R91" i="9"/>
  <c r="H94" i="9"/>
  <c r="N94" i="9" s="1"/>
  <c r="K96" i="9"/>
  <c r="O101" i="9"/>
  <c r="Q102" i="9"/>
  <c r="R103" i="9"/>
  <c r="H107" i="9"/>
  <c r="J114" i="9"/>
  <c r="P112" i="9"/>
  <c r="R113" i="9"/>
  <c r="J111" i="9"/>
  <c r="D120" i="9"/>
  <c r="Q121" i="9"/>
  <c r="R122" i="9"/>
  <c r="K128" i="9"/>
  <c r="R136" i="9"/>
  <c r="J141" i="9"/>
  <c r="K142" i="9"/>
  <c r="Y4" i="10"/>
  <c r="Y17" i="5" s="1"/>
  <c r="O14" i="10"/>
  <c r="P9" i="10"/>
  <c r="Q12" i="10"/>
  <c r="R11" i="10"/>
  <c r="J16" i="10"/>
  <c r="K17" i="10"/>
  <c r="N22" i="10"/>
  <c r="Q25" i="10"/>
  <c r="G29" i="10"/>
  <c r="J32" i="10"/>
  <c r="K33" i="10"/>
  <c r="N36" i="10"/>
  <c r="K42" i="10"/>
  <c r="J42" i="10"/>
  <c r="Q42" i="10"/>
  <c r="D40" i="10"/>
  <c r="M41" i="10"/>
  <c r="L41" i="10"/>
  <c r="F65" i="10"/>
  <c r="L65" i="10" s="1"/>
  <c r="O66" i="10"/>
  <c r="M66" i="10"/>
  <c r="L66" i="10"/>
  <c r="N76" i="10"/>
  <c r="L76" i="10"/>
  <c r="O91" i="10"/>
  <c r="P127" i="10"/>
  <c r="K127" i="10"/>
  <c r="J127" i="10"/>
  <c r="R127" i="10"/>
  <c r="L151" i="10"/>
  <c r="J151" i="10"/>
  <c r="E149" i="10"/>
  <c r="L186" i="10"/>
  <c r="J186" i="10"/>
  <c r="E184" i="10"/>
  <c r="J184" i="10" s="1"/>
  <c r="P47" i="9"/>
  <c r="P89" i="9"/>
  <c r="P101" i="9"/>
  <c r="P131" i="9"/>
  <c r="P14" i="10"/>
  <c r="P23" i="10"/>
  <c r="R25" i="10"/>
  <c r="H29" i="10"/>
  <c r="K32" i="10"/>
  <c r="R46" i="10"/>
  <c r="F51" i="10"/>
  <c r="L51" i="10" s="1"/>
  <c r="K52" i="10"/>
  <c r="N65" i="10"/>
  <c r="N102" i="10"/>
  <c r="M102" i="10"/>
  <c r="L102" i="10"/>
  <c r="K102" i="10"/>
  <c r="K150" i="10"/>
  <c r="J150" i="10"/>
  <c r="R150" i="10"/>
  <c r="Q150" i="10"/>
  <c r="D149" i="10"/>
  <c r="O152" i="10"/>
  <c r="N152" i="10"/>
  <c r="M152" i="10"/>
  <c r="L152" i="10"/>
  <c r="O185" i="10"/>
  <c r="N185" i="10"/>
  <c r="M185" i="10"/>
  <c r="L185" i="10"/>
  <c r="F184" i="10"/>
  <c r="L184" i="10" s="1"/>
  <c r="O18" i="11"/>
  <c r="I17" i="11"/>
  <c r="O17" i="11" s="1"/>
  <c r="P21" i="9"/>
  <c r="K28" i="9"/>
  <c r="P33" i="9"/>
  <c r="R35" i="9"/>
  <c r="K40" i="9"/>
  <c r="P46" i="9"/>
  <c r="Q47" i="9"/>
  <c r="I69" i="9"/>
  <c r="O69" i="9" s="1"/>
  <c r="P77" i="9"/>
  <c r="I82" i="9"/>
  <c r="O82" i="9" s="1"/>
  <c r="Q89" i="9"/>
  <c r="K95" i="9"/>
  <c r="D100" i="9"/>
  <c r="Q101" i="9"/>
  <c r="P108" i="9"/>
  <c r="P116" i="9"/>
  <c r="F120" i="9"/>
  <c r="L120" i="9" s="1"/>
  <c r="P130" i="9"/>
  <c r="Q131" i="9"/>
  <c r="G135" i="9"/>
  <c r="M135" i="9" s="1"/>
  <c r="D8" i="10"/>
  <c r="Q14" i="10"/>
  <c r="K15" i="10"/>
  <c r="P22" i="10"/>
  <c r="Q23" i="10"/>
  <c r="I29" i="10"/>
  <c r="K30" i="10"/>
  <c r="Q43" i="10"/>
  <c r="J58" i="10"/>
  <c r="Q58" i="10"/>
  <c r="D57" i="10"/>
  <c r="R76" i="10"/>
  <c r="K101" i="10"/>
  <c r="J101" i="10"/>
  <c r="R101" i="10"/>
  <c r="Q101" i="10"/>
  <c r="D100" i="10"/>
  <c r="M156" i="10"/>
  <c r="L163" i="10"/>
  <c r="G184" i="10"/>
  <c r="P184" i="10" s="1"/>
  <c r="M191" i="10"/>
  <c r="P19" i="9"/>
  <c r="J26" i="9"/>
  <c r="L28" i="9"/>
  <c r="P32" i="9"/>
  <c r="J38" i="9"/>
  <c r="R47" i="9"/>
  <c r="N72" i="9"/>
  <c r="D76" i="9"/>
  <c r="N85" i="9"/>
  <c r="D88" i="9"/>
  <c r="R89" i="9"/>
  <c r="L95" i="9"/>
  <c r="N96" i="9"/>
  <c r="O97" i="9"/>
  <c r="R101" i="9"/>
  <c r="O109" i="9"/>
  <c r="J124" i="9"/>
  <c r="P129" i="9"/>
  <c r="R131" i="9"/>
  <c r="J137" i="9"/>
  <c r="N142" i="9"/>
  <c r="P144" i="9"/>
  <c r="R14" i="10"/>
  <c r="J13" i="10"/>
  <c r="L15" i="10"/>
  <c r="N17" i="10"/>
  <c r="D21" i="10"/>
  <c r="R23" i="10"/>
  <c r="L30" i="10"/>
  <c r="N33" i="10"/>
  <c r="P35" i="10"/>
  <c r="N52" i="10"/>
  <c r="K72" i="10"/>
  <c r="D65" i="10"/>
  <c r="J72" i="10"/>
  <c r="R72" i="10"/>
  <c r="Q72" i="10"/>
  <c r="M82" i="10"/>
  <c r="H100" i="10"/>
  <c r="M171" i="10"/>
  <c r="G170" i="10"/>
  <c r="M170" i="10" s="1"/>
  <c r="N172" i="10"/>
  <c r="H170" i="10"/>
  <c r="N170" i="10" s="1"/>
  <c r="N184" i="10"/>
  <c r="Q191" i="10"/>
  <c r="N191" i="10"/>
  <c r="K11" i="11"/>
  <c r="J11" i="11"/>
  <c r="R11" i="11"/>
  <c r="Q11" i="11"/>
  <c r="P11" i="11"/>
  <c r="P18" i="9"/>
  <c r="K26" i="9"/>
  <c r="P31" i="9"/>
  <c r="K38" i="9"/>
  <c r="P45" i="9"/>
  <c r="L70" i="9"/>
  <c r="O72" i="9"/>
  <c r="E76" i="9"/>
  <c r="L76" i="9" s="1"/>
  <c r="L83" i="9"/>
  <c r="O85" i="9"/>
  <c r="J91" i="9"/>
  <c r="O96" i="9"/>
  <c r="P97" i="9"/>
  <c r="F100" i="9"/>
  <c r="L100" i="9" s="1"/>
  <c r="J103" i="9"/>
  <c r="P109" i="9"/>
  <c r="J113" i="9"/>
  <c r="L110" i="9"/>
  <c r="P115" i="9"/>
  <c r="H120" i="9"/>
  <c r="N120" i="9" s="1"/>
  <c r="J122" i="9"/>
  <c r="K124" i="9"/>
  <c r="L123" i="9"/>
  <c r="I135" i="9"/>
  <c r="O135" i="9" s="1"/>
  <c r="J136" i="9"/>
  <c r="K137" i="9"/>
  <c r="L138" i="9"/>
  <c r="P143" i="9"/>
  <c r="F8" i="10"/>
  <c r="L8" i="10" s="1"/>
  <c r="J11" i="10"/>
  <c r="K13" i="10"/>
  <c r="L10" i="10"/>
  <c r="E21" i="10"/>
  <c r="E4" i="10" s="1"/>
  <c r="E17" i="5" s="1"/>
  <c r="M30" i="10"/>
  <c r="P34" i="10"/>
  <c r="J41" i="10"/>
  <c r="J43" i="10"/>
  <c r="J44" i="10"/>
  <c r="Q46" i="10"/>
  <c r="K54" i="10"/>
  <c r="J54" i="10"/>
  <c r="R54" i="10"/>
  <c r="Q54" i="10"/>
  <c r="N82" i="10"/>
  <c r="Q89" i="10"/>
  <c r="O102" i="10"/>
  <c r="O109" i="10"/>
  <c r="G109" i="10"/>
  <c r="M115" i="10"/>
  <c r="N129" i="10"/>
  <c r="H127" i="10"/>
  <c r="M149" i="10"/>
  <c r="O157" i="10"/>
  <c r="I156" i="10"/>
  <c r="O156" i="10" s="1"/>
  <c r="O184" i="10"/>
  <c r="J9" i="9"/>
  <c r="P20" i="9"/>
  <c r="J24" i="9"/>
  <c r="P30" i="9"/>
  <c r="J36" i="9"/>
  <c r="D44" i="9"/>
  <c r="J50" i="9"/>
  <c r="J79" i="9"/>
  <c r="J90" i="9"/>
  <c r="K91" i="9"/>
  <c r="J102" i="9"/>
  <c r="K103" i="9"/>
  <c r="K113" i="9"/>
  <c r="J121" i="9"/>
  <c r="K122" i="9"/>
  <c r="P128" i="9"/>
  <c r="K136" i="9"/>
  <c r="P142" i="9"/>
  <c r="Q143" i="9"/>
  <c r="J12" i="10"/>
  <c r="K11" i="10"/>
  <c r="P17" i="10"/>
  <c r="J25" i="10"/>
  <c r="P33" i="10"/>
  <c r="Q34" i="10"/>
  <c r="I40" i="10"/>
  <c r="O40" i="10" s="1"/>
  <c r="K45" i="10"/>
  <c r="R45" i="10"/>
  <c r="F57" i="10"/>
  <c r="L57" i="10" s="1"/>
  <c r="M58" i="10"/>
  <c r="Q76" i="10"/>
  <c r="P76" i="10"/>
  <c r="K76" i="10"/>
  <c r="J76" i="10"/>
  <c r="K89" i="10"/>
  <c r="J89" i="10"/>
  <c r="I170" i="10"/>
  <c r="O170" i="10" s="1"/>
  <c r="P29" i="9"/>
  <c r="K50" i="9"/>
  <c r="P71" i="9"/>
  <c r="K79" i="9"/>
  <c r="P84" i="9"/>
  <c r="G88" i="9"/>
  <c r="M88" i="9" s="1"/>
  <c r="K90" i="9"/>
  <c r="K102" i="9"/>
  <c r="P114" i="9"/>
  <c r="P111" i="9"/>
  <c r="K121" i="9"/>
  <c r="D127" i="9"/>
  <c r="K12" i="10"/>
  <c r="P16" i="10"/>
  <c r="K25" i="10"/>
  <c r="P32" i="10"/>
  <c r="L52" i="10"/>
  <c r="H51" i="10"/>
  <c r="N51" i="10" s="1"/>
  <c r="Q53" i="10"/>
  <c r="O65" i="10"/>
  <c r="N114" i="10"/>
  <c r="M114" i="10"/>
  <c r="L114" i="10"/>
  <c r="K114" i="10"/>
  <c r="N128" i="10"/>
  <c r="M128" i="10"/>
  <c r="L128" i="10"/>
  <c r="K128" i="10"/>
  <c r="F127" i="10"/>
  <c r="L127" i="10" s="1"/>
  <c r="O139" i="10"/>
  <c r="N139" i="10"/>
  <c r="M139" i="10"/>
  <c r="L139" i="10"/>
  <c r="P166" i="10"/>
  <c r="L177" i="10"/>
  <c r="R191" i="10"/>
  <c r="K23" i="9"/>
  <c r="K35" i="9"/>
  <c r="J47" i="9"/>
  <c r="J89" i="9"/>
  <c r="J101" i="9"/>
  <c r="K112" i="9"/>
  <c r="J131" i="9"/>
  <c r="J14" i="10"/>
  <c r="K9" i="10"/>
  <c r="J23" i="10"/>
  <c r="M42" i="10"/>
  <c r="M43" i="10"/>
  <c r="P44" i="10"/>
  <c r="M52" i="10"/>
  <c r="O58" i="10"/>
  <c r="M90" i="10"/>
  <c r="G89" i="10"/>
  <c r="P89" i="10" s="1"/>
  <c r="L113" i="10"/>
  <c r="E109" i="10"/>
  <c r="K138" i="10"/>
  <c r="J138" i="10"/>
  <c r="R138" i="10"/>
  <c r="Q138" i="10"/>
  <c r="D137" i="10"/>
  <c r="R156" i="10"/>
  <c r="N163" i="10"/>
  <c r="R59" i="10"/>
  <c r="K66" i="10"/>
  <c r="L67" i="10"/>
  <c r="J78" i="10"/>
  <c r="K79" i="10"/>
  <c r="J93" i="10"/>
  <c r="K94" i="10"/>
  <c r="L95" i="10"/>
  <c r="J105" i="10"/>
  <c r="K106" i="10"/>
  <c r="R113" i="10"/>
  <c r="J118" i="10"/>
  <c r="K119" i="10"/>
  <c r="J130" i="10"/>
  <c r="K131" i="10"/>
  <c r="J143" i="10"/>
  <c r="K144" i="10"/>
  <c r="J157" i="10"/>
  <c r="K159" i="10"/>
  <c r="P165" i="10"/>
  <c r="J173" i="10"/>
  <c r="R186" i="10"/>
  <c r="J191" i="10"/>
  <c r="K192" i="10"/>
  <c r="D198" i="10"/>
  <c r="J201" i="10"/>
  <c r="J206" i="10"/>
  <c r="L212" i="10"/>
  <c r="P222" i="10"/>
  <c r="M26" i="11"/>
  <c r="P23" i="12"/>
  <c r="K23" i="12"/>
  <c r="J23" i="12"/>
  <c r="R23" i="12"/>
  <c r="Q23" i="12"/>
  <c r="N68" i="10"/>
  <c r="P70" i="10"/>
  <c r="K78" i="10"/>
  <c r="L79" i="10"/>
  <c r="O83" i="10"/>
  <c r="P84" i="10"/>
  <c r="J92" i="10"/>
  <c r="K93" i="10"/>
  <c r="L94" i="10"/>
  <c r="N96" i="10"/>
  <c r="J104" i="10"/>
  <c r="K105" i="10"/>
  <c r="L106" i="10"/>
  <c r="O110" i="10"/>
  <c r="K118" i="10"/>
  <c r="L119" i="10"/>
  <c r="N120" i="10"/>
  <c r="P122" i="10"/>
  <c r="G127" i="10"/>
  <c r="M127" i="10" s="1"/>
  <c r="J129" i="10"/>
  <c r="K130" i="10"/>
  <c r="L131" i="10"/>
  <c r="K143" i="10"/>
  <c r="L144" i="10"/>
  <c r="J156" i="10"/>
  <c r="K157" i="10"/>
  <c r="L159" i="10"/>
  <c r="P164" i="10"/>
  <c r="J172" i="10"/>
  <c r="K173" i="10"/>
  <c r="N178" i="10"/>
  <c r="P179" i="10"/>
  <c r="K191" i="10"/>
  <c r="L192" i="10"/>
  <c r="O213" i="10"/>
  <c r="I212" i="10"/>
  <c r="O212" i="10" s="1"/>
  <c r="D219" i="10"/>
  <c r="N26" i="11"/>
  <c r="L77" i="11"/>
  <c r="K77" i="11"/>
  <c r="F76" i="11"/>
  <c r="L76" i="11" s="1"/>
  <c r="N83" i="11"/>
  <c r="K124" i="11"/>
  <c r="J124" i="11"/>
  <c r="R124" i="11"/>
  <c r="Q124" i="11"/>
  <c r="P124" i="11"/>
  <c r="R54" i="12"/>
  <c r="Q54" i="12"/>
  <c r="P54" i="12"/>
  <c r="K54" i="12"/>
  <c r="J54" i="12"/>
  <c r="P69" i="10"/>
  <c r="Q70" i="10"/>
  <c r="L78" i="10"/>
  <c r="M79" i="10"/>
  <c r="P83" i="10"/>
  <c r="Q84" i="10"/>
  <c r="K92" i="10"/>
  <c r="M94" i="10"/>
  <c r="P97" i="10"/>
  <c r="F100" i="10"/>
  <c r="L100" i="10" s="1"/>
  <c r="K104" i="10"/>
  <c r="M106" i="10"/>
  <c r="P110" i="10"/>
  <c r="M119" i="10"/>
  <c r="P121" i="10"/>
  <c r="Q122" i="10"/>
  <c r="K129" i="10"/>
  <c r="P134" i="10"/>
  <c r="F137" i="10"/>
  <c r="L137" i="10" s="1"/>
  <c r="J140" i="10"/>
  <c r="M144" i="10"/>
  <c r="P146" i="10"/>
  <c r="F149" i="10"/>
  <c r="K156" i="10"/>
  <c r="L157" i="10"/>
  <c r="D163" i="10"/>
  <c r="Q164" i="10"/>
  <c r="J171" i="10"/>
  <c r="K172" i="10"/>
  <c r="L173" i="10"/>
  <c r="O178" i="10"/>
  <c r="P180" i="10"/>
  <c r="Q179" i="10"/>
  <c r="J187" i="10"/>
  <c r="M192" i="10"/>
  <c r="F198" i="10"/>
  <c r="O198" i="10" s="1"/>
  <c r="L201" i="10"/>
  <c r="P206" i="10"/>
  <c r="K207" i="10"/>
  <c r="R229" i="10"/>
  <c r="O26" i="11"/>
  <c r="M77" i="11"/>
  <c r="O83" i="11"/>
  <c r="J46" i="10"/>
  <c r="K47" i="10"/>
  <c r="P53" i="10"/>
  <c r="G57" i="10"/>
  <c r="M57" i="10" s="1"/>
  <c r="J60" i="10"/>
  <c r="K61" i="10"/>
  <c r="P68" i="10"/>
  <c r="Q69" i="10"/>
  <c r="R70" i="10"/>
  <c r="K77" i="10"/>
  <c r="D82" i="10"/>
  <c r="Q83" i="10"/>
  <c r="R84" i="10"/>
  <c r="I89" i="10"/>
  <c r="O89" i="10" s="1"/>
  <c r="J91" i="10"/>
  <c r="K90" i="10"/>
  <c r="P96" i="10"/>
  <c r="Q97" i="10"/>
  <c r="G100" i="10"/>
  <c r="J102" i="10"/>
  <c r="K103" i="10"/>
  <c r="D109" i="10"/>
  <c r="Q110" i="10"/>
  <c r="J114" i="10"/>
  <c r="K115" i="10"/>
  <c r="N119" i="10"/>
  <c r="P120" i="10"/>
  <c r="Q121" i="10"/>
  <c r="R122" i="10"/>
  <c r="I127" i="10"/>
  <c r="O127" i="10" s="1"/>
  <c r="J128" i="10"/>
  <c r="P133" i="10"/>
  <c r="Q134" i="10"/>
  <c r="J139" i="10"/>
  <c r="K140" i="10"/>
  <c r="N144" i="10"/>
  <c r="P145" i="10"/>
  <c r="Q146" i="10"/>
  <c r="J152" i="10"/>
  <c r="M157" i="10"/>
  <c r="E163" i="10"/>
  <c r="R164" i="10"/>
  <c r="K171" i="10"/>
  <c r="L172" i="10"/>
  <c r="P178" i="10"/>
  <c r="Q180" i="10"/>
  <c r="R179" i="10"/>
  <c r="J185" i="10"/>
  <c r="K187" i="10"/>
  <c r="N192" i="10"/>
  <c r="R194" i="10"/>
  <c r="P194" i="10"/>
  <c r="M201" i="10"/>
  <c r="R206" i="10"/>
  <c r="P207" i="10"/>
  <c r="P220" i="10"/>
  <c r="M227" i="10"/>
  <c r="G226" i="10"/>
  <c r="M226" i="10" s="1"/>
  <c r="K38" i="11"/>
  <c r="J38" i="11"/>
  <c r="R38" i="11"/>
  <c r="Q38" i="11"/>
  <c r="D37" i="11"/>
  <c r="L90" i="11"/>
  <c r="F89" i="11"/>
  <c r="L89" i="11" s="1"/>
  <c r="M104" i="11"/>
  <c r="G102" i="11"/>
  <c r="J111" i="11"/>
  <c r="P111" i="11"/>
  <c r="K111" i="11"/>
  <c r="R111" i="11"/>
  <c r="H57" i="10"/>
  <c r="N57" i="10" s="1"/>
  <c r="P67" i="10"/>
  <c r="Q68" i="10"/>
  <c r="R69" i="10"/>
  <c r="E82" i="10"/>
  <c r="R83" i="10"/>
  <c r="P95" i="10"/>
  <c r="R97" i="10"/>
  <c r="R110" i="10"/>
  <c r="J113" i="10"/>
  <c r="O119" i="10"/>
  <c r="R121" i="10"/>
  <c r="P132" i="10"/>
  <c r="Q133" i="10"/>
  <c r="R134" i="10"/>
  <c r="K139" i="10"/>
  <c r="O144" i="10"/>
  <c r="Q145" i="10"/>
  <c r="R146" i="10"/>
  <c r="K152" i="10"/>
  <c r="N157" i="10"/>
  <c r="P158" i="10"/>
  <c r="L171" i="10"/>
  <c r="D177" i="10"/>
  <c r="Q178" i="10"/>
  <c r="K185" i="10"/>
  <c r="O192" i="10"/>
  <c r="P193" i="10"/>
  <c r="Q194" i="10"/>
  <c r="N201" i="10"/>
  <c r="L208" i="10"/>
  <c r="O77" i="11"/>
  <c r="M90" i="11"/>
  <c r="R53" i="10"/>
  <c r="I57" i="10"/>
  <c r="O57" i="10" s="1"/>
  <c r="K59" i="10"/>
  <c r="Q67" i="10"/>
  <c r="R68" i="10"/>
  <c r="F82" i="10"/>
  <c r="L82" i="10" s="1"/>
  <c r="Q95" i="10"/>
  <c r="R96" i="10"/>
  <c r="I100" i="10"/>
  <c r="O100" i="10" s="1"/>
  <c r="F109" i="10"/>
  <c r="N109" i="10" s="1"/>
  <c r="K113" i="10"/>
  <c r="R120" i="10"/>
  <c r="Q132" i="10"/>
  <c r="R133" i="10"/>
  <c r="I137" i="10"/>
  <c r="R145" i="10"/>
  <c r="I149" i="10"/>
  <c r="O149" i="10" s="1"/>
  <c r="K151" i="10"/>
  <c r="Q158" i="10"/>
  <c r="G163" i="10"/>
  <c r="M163" i="10" s="1"/>
  <c r="R178" i="10"/>
  <c r="K186" i="10"/>
  <c r="Q193" i="10"/>
  <c r="Q208" i="10"/>
  <c r="R227" i="10"/>
  <c r="O227" i="10"/>
  <c r="R245" i="10"/>
  <c r="O39" i="11"/>
  <c r="L103" i="11"/>
  <c r="F102" i="11"/>
  <c r="P78" i="10"/>
  <c r="P93" i="10"/>
  <c r="P105" i="10"/>
  <c r="P118" i="10"/>
  <c r="P130" i="10"/>
  <c r="P143" i="10"/>
  <c r="P157" i="10"/>
  <c r="P173" i="10"/>
  <c r="P191" i="10"/>
  <c r="K206" i="10"/>
  <c r="Q206" i="10"/>
  <c r="D205" i="10"/>
  <c r="K222" i="10"/>
  <c r="J222" i="10"/>
  <c r="Q222" i="10"/>
  <c r="K238" i="10"/>
  <c r="J238" i="10"/>
  <c r="R238" i="10"/>
  <c r="Q238" i="10"/>
  <c r="R18" i="11"/>
  <c r="K51" i="11"/>
  <c r="J51" i="11"/>
  <c r="R51" i="11"/>
  <c r="Q51" i="11"/>
  <c r="D50" i="11"/>
  <c r="R80" i="11"/>
  <c r="P92" i="10"/>
  <c r="P104" i="10"/>
  <c r="P129" i="10"/>
  <c r="P156" i="10"/>
  <c r="P172" i="10"/>
  <c r="K200" i="10"/>
  <c r="J200" i="10"/>
  <c r="R200" i="10"/>
  <c r="Q200" i="10"/>
  <c r="K220" i="10"/>
  <c r="J220" i="10"/>
  <c r="R220" i="10"/>
  <c r="M13" i="11"/>
  <c r="L13" i="11"/>
  <c r="O143" i="11"/>
  <c r="I140" i="11"/>
  <c r="O140" i="11" s="1"/>
  <c r="P47" i="10"/>
  <c r="P61" i="10"/>
  <c r="J69" i="10"/>
  <c r="K70" i="10"/>
  <c r="L71" i="10"/>
  <c r="P77" i="10"/>
  <c r="R78" i="10"/>
  <c r="J83" i="10"/>
  <c r="K84" i="10"/>
  <c r="L85" i="10"/>
  <c r="P90" i="10"/>
  <c r="Q92" i="10"/>
  <c r="J97" i="10"/>
  <c r="P103" i="10"/>
  <c r="Q104" i="10"/>
  <c r="J110" i="10"/>
  <c r="L111" i="10"/>
  <c r="P115" i="10"/>
  <c r="J121" i="10"/>
  <c r="K122" i="10"/>
  <c r="L123" i="10"/>
  <c r="Q129" i="10"/>
  <c r="M138" i="10"/>
  <c r="P140" i="10"/>
  <c r="M150" i="10"/>
  <c r="Q156" i="10"/>
  <c r="K164" i="10"/>
  <c r="M166" i="10"/>
  <c r="P171" i="10"/>
  <c r="Q172" i="10"/>
  <c r="K179" i="10"/>
  <c r="P187" i="10"/>
  <c r="J207" i="10"/>
  <c r="R207" i="10"/>
  <c r="R213" i="10"/>
  <c r="O222" i="10"/>
  <c r="N222" i="10"/>
  <c r="L222" i="10"/>
  <c r="L17" i="11"/>
  <c r="R92" i="11"/>
  <c r="H121" i="11"/>
  <c r="N123" i="11"/>
  <c r="P46" i="10"/>
  <c r="Q47" i="10"/>
  <c r="J53" i="10"/>
  <c r="P60" i="10"/>
  <c r="Q61" i="10"/>
  <c r="J68" i="10"/>
  <c r="K69" i="10"/>
  <c r="Q77" i="10"/>
  <c r="K83" i="10"/>
  <c r="P91" i="10"/>
  <c r="Q90" i="10"/>
  <c r="R92" i="10"/>
  <c r="J96" i="10"/>
  <c r="K97" i="10"/>
  <c r="P102" i="10"/>
  <c r="Q103" i="10"/>
  <c r="K110" i="10"/>
  <c r="P114" i="10"/>
  <c r="Q115" i="10"/>
  <c r="J120" i="10"/>
  <c r="K121" i="10"/>
  <c r="P128" i="10"/>
  <c r="R129" i="10"/>
  <c r="J133" i="10"/>
  <c r="K134" i="10"/>
  <c r="P139" i="10"/>
  <c r="Q140" i="10"/>
  <c r="J145" i="10"/>
  <c r="K146" i="10"/>
  <c r="P152" i="10"/>
  <c r="D170" i="10"/>
  <c r="Q171" i="10"/>
  <c r="P185" i="10"/>
  <c r="Q187" i="10"/>
  <c r="F205" i="10"/>
  <c r="L205" i="10" s="1"/>
  <c r="M206" i="10"/>
  <c r="G205" i="10"/>
  <c r="L220" i="10"/>
  <c r="N221" i="10"/>
  <c r="M221" i="10"/>
  <c r="L221" i="10"/>
  <c r="K221" i="10"/>
  <c r="F219" i="10"/>
  <c r="N219" i="10" s="1"/>
  <c r="M222" i="10"/>
  <c r="G219" i="10"/>
  <c r="N244" i="10"/>
  <c r="H242" i="10"/>
  <c r="N242" i="10" s="1"/>
  <c r="O43" i="11"/>
  <c r="Q111" i="11"/>
  <c r="K53" i="10"/>
  <c r="J67" i="10"/>
  <c r="J95" i="10"/>
  <c r="K120" i="10"/>
  <c r="J132" i="10"/>
  <c r="K133" i="10"/>
  <c r="K145" i="10"/>
  <c r="J158" i="10"/>
  <c r="K178" i="10"/>
  <c r="J193" i="10"/>
  <c r="K194" i="10"/>
  <c r="H198" i="10"/>
  <c r="I205" i="10"/>
  <c r="N206" i="10"/>
  <c r="M212" i="10"/>
  <c r="M243" i="10"/>
  <c r="G242" i="10"/>
  <c r="M242" i="10" s="1"/>
  <c r="O13" i="11"/>
  <c r="P38" i="11"/>
  <c r="L65" i="11"/>
  <c r="F64" i="11"/>
  <c r="L64" i="11" s="1"/>
  <c r="N70" i="11"/>
  <c r="J213" i="10"/>
  <c r="K214" i="10"/>
  <c r="P221" i="10"/>
  <c r="J229" i="10"/>
  <c r="J245" i="10"/>
  <c r="K246" i="10"/>
  <c r="P10" i="11"/>
  <c r="R12" i="11"/>
  <c r="J18" i="11"/>
  <c r="R27" i="11"/>
  <c r="P61" i="11"/>
  <c r="P73" i="11"/>
  <c r="P86" i="11"/>
  <c r="P99" i="11"/>
  <c r="P116" i="11"/>
  <c r="L131" i="11"/>
  <c r="M140" i="11"/>
  <c r="O222" i="11"/>
  <c r="I221" i="11"/>
  <c r="E27" i="12"/>
  <c r="M36" i="12"/>
  <c r="P235" i="10"/>
  <c r="P22" i="11"/>
  <c r="P60" i="11"/>
  <c r="P72" i="11"/>
  <c r="P85" i="11"/>
  <c r="P98" i="11"/>
  <c r="P110" i="11"/>
  <c r="Q116" i="11"/>
  <c r="J122" i="11"/>
  <c r="Q122" i="11"/>
  <c r="K137" i="11"/>
  <c r="J137" i="11"/>
  <c r="R137" i="11"/>
  <c r="N140" i="11"/>
  <c r="O194" i="11"/>
  <c r="L194" i="11"/>
  <c r="Q37" i="12"/>
  <c r="H36" i="12"/>
  <c r="N37" i="12"/>
  <c r="P236" i="10"/>
  <c r="Q235" i="10"/>
  <c r="I242" i="10"/>
  <c r="O242" i="10" s="1"/>
  <c r="P9" i="11"/>
  <c r="R10" i="11"/>
  <c r="P21" i="11"/>
  <c r="Q22" i="11"/>
  <c r="G25" i="11"/>
  <c r="P34" i="11"/>
  <c r="F37" i="11"/>
  <c r="P46" i="11"/>
  <c r="F50" i="11"/>
  <c r="Q60" i="11"/>
  <c r="R61" i="11"/>
  <c r="H64" i="11"/>
  <c r="Q72" i="11"/>
  <c r="R73" i="11"/>
  <c r="H76" i="11"/>
  <c r="O84" i="11"/>
  <c r="Q85" i="11"/>
  <c r="R86" i="11"/>
  <c r="H89" i="11"/>
  <c r="O97" i="11"/>
  <c r="Q98" i="11"/>
  <c r="R99" i="11"/>
  <c r="H102" i="11"/>
  <c r="Q110" i="11"/>
  <c r="R122" i="11"/>
  <c r="M123" i="11"/>
  <c r="M182" i="11"/>
  <c r="K195" i="11"/>
  <c r="J195" i="11"/>
  <c r="R195" i="11"/>
  <c r="Q195" i="11"/>
  <c r="M194" i="11"/>
  <c r="J251" i="11"/>
  <c r="P251" i="11"/>
  <c r="K251" i="11"/>
  <c r="R251" i="11"/>
  <c r="K267" i="11"/>
  <c r="J267" i="11"/>
  <c r="R267" i="11"/>
  <c r="Q267" i="11"/>
  <c r="O36" i="12"/>
  <c r="O16" i="13"/>
  <c r="L16" i="13"/>
  <c r="F14" i="13"/>
  <c r="L14" i="13" s="1"/>
  <c r="P199" i="10"/>
  <c r="J208" i="10"/>
  <c r="K227" i="10"/>
  <c r="P234" i="10"/>
  <c r="Q236" i="10"/>
  <c r="R235" i="10"/>
  <c r="K243" i="10"/>
  <c r="D8" i="11"/>
  <c r="Q9" i="11"/>
  <c r="J13" i="11"/>
  <c r="P20" i="11"/>
  <c r="Q21" i="11"/>
  <c r="R22" i="11"/>
  <c r="H25" i="11"/>
  <c r="J26" i="11"/>
  <c r="K28" i="11"/>
  <c r="P33" i="11"/>
  <c r="Q34" i="11"/>
  <c r="G37" i="11"/>
  <c r="J39" i="11"/>
  <c r="K40" i="11"/>
  <c r="P45" i="11"/>
  <c r="Q46" i="11"/>
  <c r="G50" i="11"/>
  <c r="J52" i="11"/>
  <c r="K53" i="11"/>
  <c r="P59" i="11"/>
  <c r="R60" i="11"/>
  <c r="I64" i="11"/>
  <c r="J65" i="11"/>
  <c r="P71" i="11"/>
  <c r="R72" i="11"/>
  <c r="I76" i="11"/>
  <c r="J77" i="11"/>
  <c r="P84" i="11"/>
  <c r="R85" i="11"/>
  <c r="I89" i="11"/>
  <c r="J90" i="11"/>
  <c r="P97" i="11"/>
  <c r="R98" i="11"/>
  <c r="I102" i="11"/>
  <c r="J103" i="11"/>
  <c r="K104" i="11"/>
  <c r="R110" i="11"/>
  <c r="P115" i="11"/>
  <c r="F121" i="11"/>
  <c r="L121" i="11" s="1"/>
  <c r="G127" i="11"/>
  <c r="M127" i="11" s="1"/>
  <c r="N182" i="11"/>
  <c r="N194" i="11"/>
  <c r="Q214" i="11"/>
  <c r="P214" i="11"/>
  <c r="K214" i="11"/>
  <c r="J214" i="11"/>
  <c r="E255" i="11"/>
  <c r="Q199" i="10"/>
  <c r="H205" i="10"/>
  <c r="N205" i="10" s="1"/>
  <c r="K208" i="10"/>
  <c r="L227" i="10"/>
  <c r="D233" i="10"/>
  <c r="Q234" i="10"/>
  <c r="R236" i="10"/>
  <c r="L243" i="10"/>
  <c r="R9" i="11"/>
  <c r="J12" i="11"/>
  <c r="K13" i="11"/>
  <c r="Q20" i="11"/>
  <c r="R21" i="11"/>
  <c r="I25" i="11"/>
  <c r="J27" i="11"/>
  <c r="K26" i="11"/>
  <c r="Q33" i="11"/>
  <c r="R34" i="11"/>
  <c r="H37" i="11"/>
  <c r="K39" i="11"/>
  <c r="Q45" i="11"/>
  <c r="R46" i="11"/>
  <c r="H50" i="11"/>
  <c r="K52" i="11"/>
  <c r="D58" i="11"/>
  <c r="Q59" i="11"/>
  <c r="J64" i="11"/>
  <c r="K65" i="11"/>
  <c r="D70" i="11"/>
  <c r="Q71" i="11"/>
  <c r="J76" i="11"/>
  <c r="D83" i="11"/>
  <c r="Q84" i="11"/>
  <c r="K90" i="11"/>
  <c r="D96" i="11"/>
  <c r="K103" i="11"/>
  <c r="O123" i="11"/>
  <c r="H127" i="11"/>
  <c r="N127" i="11" s="1"/>
  <c r="K129" i="11"/>
  <c r="P130" i="11"/>
  <c r="J131" i="11"/>
  <c r="O182" i="11"/>
  <c r="F8" i="12"/>
  <c r="O8" i="12" s="1"/>
  <c r="L11" i="12"/>
  <c r="Q21" i="12"/>
  <c r="N21" i="12"/>
  <c r="H17" i="12"/>
  <c r="P214" i="10"/>
  <c r="E233" i="10"/>
  <c r="L233" i="10" s="1"/>
  <c r="P246" i="10"/>
  <c r="F8" i="11"/>
  <c r="K12" i="11"/>
  <c r="K27" i="11"/>
  <c r="P31" i="11"/>
  <c r="I37" i="11"/>
  <c r="P44" i="11"/>
  <c r="I50" i="11"/>
  <c r="E70" i="11"/>
  <c r="D108" i="11"/>
  <c r="K117" i="11"/>
  <c r="P123" i="11"/>
  <c r="Q130" i="11"/>
  <c r="J235" i="11"/>
  <c r="E234" i="11"/>
  <c r="N236" i="11"/>
  <c r="H234" i="11"/>
  <c r="N248" i="11"/>
  <c r="K18" i="12"/>
  <c r="J18" i="12"/>
  <c r="D17" i="12"/>
  <c r="D4" i="12" s="1"/>
  <c r="R18" i="12"/>
  <c r="Q18" i="12"/>
  <c r="O19" i="12"/>
  <c r="N19" i="12"/>
  <c r="L19" i="12"/>
  <c r="G51" i="12"/>
  <c r="M51" i="12" s="1"/>
  <c r="M53" i="12"/>
  <c r="N102" i="12"/>
  <c r="P213" i="10"/>
  <c r="Q214" i="10"/>
  <c r="J221" i="10"/>
  <c r="P229" i="10"/>
  <c r="P245" i="10"/>
  <c r="Q246" i="10"/>
  <c r="G8" i="11"/>
  <c r="J10" i="11"/>
  <c r="L12" i="11"/>
  <c r="P18" i="11"/>
  <c r="L27" i="11"/>
  <c r="P30" i="11"/>
  <c r="Q31" i="11"/>
  <c r="D43" i="11"/>
  <c r="Q44" i="11"/>
  <c r="P55" i="11"/>
  <c r="J61" i="11"/>
  <c r="P67" i="11"/>
  <c r="J73" i="11"/>
  <c r="P80" i="11"/>
  <c r="J86" i="11"/>
  <c r="P92" i="11"/>
  <c r="J99" i="11"/>
  <c r="L111" i="11"/>
  <c r="L117" i="11"/>
  <c r="D121" i="11"/>
  <c r="Q131" i="11"/>
  <c r="R143" i="11"/>
  <c r="L155" i="11"/>
  <c r="F154" i="11"/>
  <c r="L154" i="11" s="1"/>
  <c r="G228" i="11"/>
  <c r="M228" i="11" s="1"/>
  <c r="M229" i="11"/>
  <c r="N27" i="12"/>
  <c r="D212" i="10"/>
  <c r="Q213" i="10"/>
  <c r="P228" i="10"/>
  <c r="Q229" i="10"/>
  <c r="J235" i="10"/>
  <c r="K237" i="10"/>
  <c r="L238" i="10"/>
  <c r="O243" i="10"/>
  <c r="P244" i="10"/>
  <c r="Q245" i="10"/>
  <c r="K10" i="11"/>
  <c r="L11" i="11"/>
  <c r="N13" i="11"/>
  <c r="D17" i="11"/>
  <c r="Q18" i="11"/>
  <c r="J22" i="11"/>
  <c r="P29" i="11"/>
  <c r="Q30" i="11"/>
  <c r="L38" i="11"/>
  <c r="L51" i="11"/>
  <c r="P54" i="11"/>
  <c r="Q55" i="11"/>
  <c r="J60" i="11"/>
  <c r="K61" i="11"/>
  <c r="N65" i="11"/>
  <c r="P66" i="11"/>
  <c r="Q67" i="11"/>
  <c r="J72" i="11"/>
  <c r="K73" i="11"/>
  <c r="N77" i="11"/>
  <c r="P79" i="11"/>
  <c r="Q80" i="11"/>
  <c r="J85" i="11"/>
  <c r="K86" i="11"/>
  <c r="N90" i="11"/>
  <c r="P91" i="11"/>
  <c r="Q92" i="11"/>
  <c r="J98" i="11"/>
  <c r="K99" i="11"/>
  <c r="N103" i="11"/>
  <c r="O104" i="11"/>
  <c r="P105" i="11"/>
  <c r="F108" i="11"/>
  <c r="L108" i="11" s="1"/>
  <c r="J110" i="11"/>
  <c r="M111" i="11"/>
  <c r="D114" i="11"/>
  <c r="J116" i="11"/>
  <c r="M117" i="11"/>
  <c r="K122" i="11"/>
  <c r="J123" i="11"/>
  <c r="Q123" i="11"/>
  <c r="R128" i="11"/>
  <c r="I127" i="11"/>
  <c r="O127" i="11" s="1"/>
  <c r="I180" i="11"/>
  <c r="Q188" i="11"/>
  <c r="N188" i="11"/>
  <c r="I214" i="11"/>
  <c r="O214" i="11" s="1"/>
  <c r="O216" i="11"/>
  <c r="R222" i="11"/>
  <c r="G44" i="12"/>
  <c r="M45" i="12"/>
  <c r="K114" i="12"/>
  <c r="O114" i="12"/>
  <c r="N114" i="12"/>
  <c r="M114" i="12"/>
  <c r="F112" i="12"/>
  <c r="L114" i="12"/>
  <c r="P227" i="10"/>
  <c r="Q228" i="10"/>
  <c r="J236" i="10"/>
  <c r="K235" i="10"/>
  <c r="L237" i="10"/>
  <c r="P243" i="10"/>
  <c r="Q244" i="10"/>
  <c r="J9" i="11"/>
  <c r="L10" i="11"/>
  <c r="J21" i="11"/>
  <c r="K22" i="11"/>
  <c r="P28" i="11"/>
  <c r="Q29" i="11"/>
  <c r="J34" i="11"/>
  <c r="P40" i="11"/>
  <c r="J46" i="11"/>
  <c r="P53" i="11"/>
  <c r="Q54" i="11"/>
  <c r="K60" i="11"/>
  <c r="L61" i="11"/>
  <c r="Q66" i="11"/>
  <c r="K72" i="11"/>
  <c r="L73" i="11"/>
  <c r="Q79" i="11"/>
  <c r="K85" i="11"/>
  <c r="L86" i="11"/>
  <c r="Q91" i="11"/>
  <c r="K98" i="11"/>
  <c r="L99" i="11"/>
  <c r="P104" i="11"/>
  <c r="Q105" i="11"/>
  <c r="N111" i="11"/>
  <c r="K116" i="11"/>
  <c r="D127" i="11"/>
  <c r="K130" i="11"/>
  <c r="J130" i="11"/>
  <c r="P137" i="11"/>
  <c r="D140" i="11"/>
  <c r="K142" i="11"/>
  <c r="J142" i="11"/>
  <c r="R142" i="11"/>
  <c r="N155" i="11"/>
  <c r="H154" i="11"/>
  <c r="L161" i="11"/>
  <c r="K161" i="11"/>
  <c r="F160" i="11"/>
  <c r="L160" i="11" s="1"/>
  <c r="L169" i="11"/>
  <c r="P195" i="11"/>
  <c r="Q251" i="11"/>
  <c r="P267" i="11"/>
  <c r="J199" i="10"/>
  <c r="D226" i="10"/>
  <c r="J234" i="10"/>
  <c r="K236" i="10"/>
  <c r="M237" i="10"/>
  <c r="N238" i="10"/>
  <c r="D242" i="10"/>
  <c r="K9" i="11"/>
  <c r="N11" i="11"/>
  <c r="J20" i="11"/>
  <c r="K21" i="11"/>
  <c r="J33" i="11"/>
  <c r="K34" i="11"/>
  <c r="J45" i="11"/>
  <c r="K46" i="11"/>
  <c r="J59" i="11"/>
  <c r="J71" i="11"/>
  <c r="J84" i="11"/>
  <c r="Q137" i="11"/>
  <c r="R148" i="11"/>
  <c r="O148" i="11"/>
  <c r="I147" i="11"/>
  <c r="O147" i="11" s="1"/>
  <c r="M161" i="11"/>
  <c r="P187" i="11"/>
  <c r="K187" i="11"/>
  <c r="J187" i="11"/>
  <c r="D186" i="11"/>
  <c r="R187" i="11"/>
  <c r="M189" i="11"/>
  <c r="L214" i="11"/>
  <c r="K228" i="11"/>
  <c r="J228" i="11"/>
  <c r="R112" i="12"/>
  <c r="P112" i="12"/>
  <c r="K112" i="12"/>
  <c r="J112" i="12"/>
  <c r="M130" i="12"/>
  <c r="P131" i="11"/>
  <c r="K131" i="11"/>
  <c r="P181" i="11"/>
  <c r="Q203" i="11"/>
  <c r="P210" i="11"/>
  <c r="Q217" i="11"/>
  <c r="L235" i="11"/>
  <c r="Q258" i="11"/>
  <c r="Q10" i="12"/>
  <c r="M11" i="12"/>
  <c r="P29" i="12"/>
  <c r="K36" i="12"/>
  <c r="R36" i="12"/>
  <c r="D95" i="12"/>
  <c r="R96" i="12"/>
  <c r="K96" i="12"/>
  <c r="J96" i="12"/>
  <c r="P196" i="11"/>
  <c r="P250" i="11"/>
  <c r="R258" i="11"/>
  <c r="P266" i="11"/>
  <c r="R10" i="12"/>
  <c r="F17" i="12"/>
  <c r="L23" i="12"/>
  <c r="Q29" i="12"/>
  <c r="E36" i="12"/>
  <c r="J46" i="12"/>
  <c r="R46" i="12"/>
  <c r="L47" i="12"/>
  <c r="I89" i="12"/>
  <c r="O89" i="12" s="1"/>
  <c r="P97" i="12"/>
  <c r="M97" i="12"/>
  <c r="G95" i="12"/>
  <c r="P103" i="12"/>
  <c r="P136" i="11"/>
  <c r="Q157" i="11"/>
  <c r="G160" i="11"/>
  <c r="F173" i="11"/>
  <c r="L173" i="11" s="1"/>
  <c r="R181" i="11"/>
  <c r="O189" i="11"/>
  <c r="Q196" i="11"/>
  <c r="N202" i="11"/>
  <c r="P209" i="11"/>
  <c r="R210" i="11"/>
  <c r="M216" i="11"/>
  <c r="L217" i="11"/>
  <c r="P224" i="11"/>
  <c r="J229" i="11"/>
  <c r="F234" i="11"/>
  <c r="K236" i="11"/>
  <c r="E241" i="11"/>
  <c r="O249" i="11"/>
  <c r="Q250" i="11"/>
  <c r="Q257" i="11"/>
  <c r="Q266" i="11"/>
  <c r="O9" i="12"/>
  <c r="L10" i="12"/>
  <c r="K21" i="12"/>
  <c r="K22" i="12"/>
  <c r="Q22" i="12"/>
  <c r="J24" i="12"/>
  <c r="O28" i="12"/>
  <c r="N30" i="12"/>
  <c r="K31" i="12"/>
  <c r="F36" i="12"/>
  <c r="K37" i="12"/>
  <c r="J39" i="12"/>
  <c r="K45" i="12"/>
  <c r="M47" i="12"/>
  <c r="L48" i="12"/>
  <c r="P63" i="12"/>
  <c r="R73" i="12"/>
  <c r="O90" i="12"/>
  <c r="N97" i="12"/>
  <c r="Q103" i="12"/>
  <c r="Q126" i="12"/>
  <c r="P126" i="12"/>
  <c r="K126" i="12"/>
  <c r="K161" i="12"/>
  <c r="R161" i="12"/>
  <c r="P161" i="12"/>
  <c r="J161" i="12"/>
  <c r="Q161" i="12"/>
  <c r="M128" i="11"/>
  <c r="Q129" i="11"/>
  <c r="Q136" i="11"/>
  <c r="G154" i="11"/>
  <c r="K155" i="11"/>
  <c r="R157" i="11"/>
  <c r="H160" i="11"/>
  <c r="F166" i="11"/>
  <c r="I166" i="11"/>
  <c r="M167" i="11"/>
  <c r="P168" i="11"/>
  <c r="G173" i="11"/>
  <c r="O174" i="11"/>
  <c r="K175" i="11"/>
  <c r="D180" i="11"/>
  <c r="G180" i="11"/>
  <c r="K182" i="11"/>
  <c r="N187" i="11"/>
  <c r="J189" i="11"/>
  <c r="L188" i="11"/>
  <c r="F193" i="11"/>
  <c r="R196" i="11"/>
  <c r="J194" i="11"/>
  <c r="Q201" i="11"/>
  <c r="M203" i="11"/>
  <c r="Q209" i="11"/>
  <c r="K215" i="11"/>
  <c r="Q215" i="11"/>
  <c r="M222" i="11"/>
  <c r="O223" i="11"/>
  <c r="R224" i="11"/>
  <c r="I228" i="11"/>
  <c r="O228" i="11" s="1"/>
  <c r="K229" i="11"/>
  <c r="G234" i="11"/>
  <c r="F241" i="11"/>
  <c r="O241" i="11" s="1"/>
  <c r="P249" i="11"/>
  <c r="R250" i="11"/>
  <c r="R257" i="11"/>
  <c r="O259" i="11"/>
  <c r="N264" i="11"/>
  <c r="R265" i="11"/>
  <c r="P265" i="11"/>
  <c r="R266" i="11"/>
  <c r="J11" i="12"/>
  <c r="J19" i="12"/>
  <c r="L21" i="12"/>
  <c r="R22" i="12"/>
  <c r="K24" i="12"/>
  <c r="L31" i="12"/>
  <c r="K39" i="12"/>
  <c r="D44" i="12"/>
  <c r="L45" i="12"/>
  <c r="P55" i="12"/>
  <c r="M55" i="12"/>
  <c r="P84" i="12"/>
  <c r="K84" i="12"/>
  <c r="P90" i="12"/>
  <c r="R98" i="12"/>
  <c r="O98" i="12"/>
  <c r="R35" i="13"/>
  <c r="K35" i="13"/>
  <c r="J35" i="13"/>
  <c r="Q35" i="13"/>
  <c r="P35" i="13"/>
  <c r="O131" i="11"/>
  <c r="R136" i="11"/>
  <c r="P156" i="11"/>
  <c r="I160" i="11"/>
  <c r="P163" i="11"/>
  <c r="G166" i="11"/>
  <c r="P166" i="11" s="1"/>
  <c r="H173" i="11"/>
  <c r="J174" i="11"/>
  <c r="F186" i="11"/>
  <c r="L186" i="11" s="1"/>
  <c r="K189" i="11"/>
  <c r="D193" i="11"/>
  <c r="K194" i="11"/>
  <c r="Q208" i="11"/>
  <c r="D207" i="11"/>
  <c r="P208" i="11"/>
  <c r="J231" i="11"/>
  <c r="Q231" i="11"/>
  <c r="G241" i="11"/>
  <c r="P256" i="11"/>
  <c r="N258" i="11"/>
  <c r="E263" i="11"/>
  <c r="J9" i="12"/>
  <c r="Q9" i="12"/>
  <c r="K11" i="12"/>
  <c r="G17" i="12"/>
  <c r="M17" i="12" s="1"/>
  <c r="K19" i="12"/>
  <c r="M21" i="12"/>
  <c r="R28" i="12"/>
  <c r="M31" i="12"/>
  <c r="P32" i="12"/>
  <c r="O37" i="12"/>
  <c r="K41" i="12"/>
  <c r="E44" i="12"/>
  <c r="N53" i="12"/>
  <c r="J61" i="12"/>
  <c r="E59" i="12"/>
  <c r="L59" i="12" s="1"/>
  <c r="R63" i="12"/>
  <c r="Q63" i="12"/>
  <c r="K63" i="12"/>
  <c r="J63" i="12"/>
  <c r="L97" i="12"/>
  <c r="J99" i="12"/>
  <c r="O112" i="12"/>
  <c r="P135" i="11"/>
  <c r="P150" i="11"/>
  <c r="Q156" i="11"/>
  <c r="H166" i="11"/>
  <c r="O167" i="11"/>
  <c r="I173" i="11"/>
  <c r="K174" i="11"/>
  <c r="F180" i="11"/>
  <c r="L180" i="11" s="1"/>
  <c r="G186" i="11"/>
  <c r="E193" i="11"/>
  <c r="K202" i="11"/>
  <c r="R231" i="11"/>
  <c r="I234" i="11"/>
  <c r="K235" i="11"/>
  <c r="O236" i="11"/>
  <c r="Q237" i="11"/>
  <c r="H241" i="11"/>
  <c r="K243" i="11"/>
  <c r="D248" i="11"/>
  <c r="Q256" i="11"/>
  <c r="M257" i="11"/>
  <c r="K259" i="11"/>
  <c r="Q264" i="11"/>
  <c r="P264" i="11"/>
  <c r="Y4" i="12"/>
  <c r="Y19" i="5" s="1"/>
  <c r="R9" i="12"/>
  <c r="J20" i="12"/>
  <c r="Q20" i="12"/>
  <c r="D27" i="12"/>
  <c r="K30" i="12"/>
  <c r="Q32" i="12"/>
  <c r="J36" i="12"/>
  <c r="L41" i="12"/>
  <c r="F44" i="12"/>
  <c r="L44" i="12" s="1"/>
  <c r="N46" i="12"/>
  <c r="H44" i="12"/>
  <c r="N44" i="12" s="1"/>
  <c r="E51" i="12"/>
  <c r="L51" i="12" s="1"/>
  <c r="N66" i="12"/>
  <c r="K85" i="12"/>
  <c r="O85" i="12"/>
  <c r="O96" i="12"/>
  <c r="I95" i="12"/>
  <c r="N98" i="12"/>
  <c r="K99" i="12"/>
  <c r="D102" i="12"/>
  <c r="R103" i="12"/>
  <c r="K103" i="12"/>
  <c r="K105" i="12"/>
  <c r="P105" i="12"/>
  <c r="R105" i="12"/>
  <c r="P107" i="12"/>
  <c r="K107" i="12"/>
  <c r="Q125" i="12"/>
  <c r="P125" i="12"/>
  <c r="D124" i="12"/>
  <c r="K125" i="12"/>
  <c r="M129" i="11"/>
  <c r="E134" i="11"/>
  <c r="L134" i="11" s="1"/>
  <c r="Q135" i="11"/>
  <c r="Q143" i="11"/>
  <c r="M141" i="11"/>
  <c r="Q150" i="11"/>
  <c r="R156" i="11"/>
  <c r="R162" i="11"/>
  <c r="P162" i="11"/>
  <c r="M169" i="11"/>
  <c r="L168" i="11"/>
  <c r="J173" i="11"/>
  <c r="N175" i="11"/>
  <c r="Q176" i="11"/>
  <c r="P176" i="11"/>
  <c r="H180" i="11"/>
  <c r="J181" i="11"/>
  <c r="K183" i="11"/>
  <c r="Q183" i="11"/>
  <c r="H186" i="11"/>
  <c r="O188" i="11"/>
  <c r="G193" i="11"/>
  <c r="D200" i="11"/>
  <c r="J203" i="11"/>
  <c r="L202" i="11"/>
  <c r="J210" i="11"/>
  <c r="J216" i="11"/>
  <c r="Q216" i="11"/>
  <c r="J217" i="11"/>
  <c r="Q222" i="11"/>
  <c r="P230" i="11"/>
  <c r="M235" i="11"/>
  <c r="R237" i="11"/>
  <c r="L243" i="11"/>
  <c r="N244" i="11"/>
  <c r="E248" i="11"/>
  <c r="L248" i="11" s="1"/>
  <c r="L251" i="11"/>
  <c r="R256" i="11"/>
  <c r="J258" i="11"/>
  <c r="L259" i="11"/>
  <c r="R264" i="11"/>
  <c r="J10" i="12"/>
  <c r="I17" i="12"/>
  <c r="O17" i="12" s="1"/>
  <c r="R20" i="12"/>
  <c r="J29" i="12"/>
  <c r="L30" i="12"/>
  <c r="O31" i="12"/>
  <c r="P39" i="12"/>
  <c r="I44" i="12"/>
  <c r="J48" i="12"/>
  <c r="F66" i="12"/>
  <c r="M70" i="12"/>
  <c r="P78" i="12"/>
  <c r="P83" i="12"/>
  <c r="M83" i="12"/>
  <c r="P85" i="12"/>
  <c r="M85" i="12"/>
  <c r="F95" i="12"/>
  <c r="L95" i="12" s="1"/>
  <c r="P96" i="12"/>
  <c r="O113" i="12"/>
  <c r="N121" i="12"/>
  <c r="K128" i="11"/>
  <c r="Q128" i="11"/>
  <c r="Q148" i="11"/>
  <c r="D147" i="11"/>
  <c r="P148" i="11"/>
  <c r="O155" i="11"/>
  <c r="L156" i="11"/>
  <c r="N161" i="11"/>
  <c r="Q162" i="11"/>
  <c r="K167" i="11"/>
  <c r="Q167" i="11"/>
  <c r="M174" i="11"/>
  <c r="O175" i="11"/>
  <c r="R176" i="11"/>
  <c r="R183" i="11"/>
  <c r="L187" i="11"/>
  <c r="P188" i="11"/>
  <c r="J196" i="11"/>
  <c r="L195" i="11"/>
  <c r="E200" i="11"/>
  <c r="M202" i="11"/>
  <c r="E207" i="11"/>
  <c r="R216" i="11"/>
  <c r="K217" i="11"/>
  <c r="P221" i="11"/>
  <c r="K242" i="11"/>
  <c r="J250" i="11"/>
  <c r="D255" i="11"/>
  <c r="L256" i="11"/>
  <c r="M259" i="11"/>
  <c r="D263" i="11"/>
  <c r="J266" i="11"/>
  <c r="L267" i="11"/>
  <c r="D8" i="12"/>
  <c r="L18" i="12"/>
  <c r="P24" i="12"/>
  <c r="F27" i="12"/>
  <c r="L27" i="12" s="1"/>
  <c r="K29" i="12"/>
  <c r="M30" i="12"/>
  <c r="P31" i="12"/>
  <c r="K38" i="12"/>
  <c r="Q39" i="12"/>
  <c r="R45" i="12"/>
  <c r="K46" i="12"/>
  <c r="P48" i="12"/>
  <c r="N70" i="12"/>
  <c r="Q96" i="12"/>
  <c r="P99" i="12"/>
  <c r="D134" i="11"/>
  <c r="J136" i="11"/>
  <c r="L137" i="11"/>
  <c r="J157" i="11"/>
  <c r="O161" i="11"/>
  <c r="O169" i="11"/>
  <c r="P175" i="11"/>
  <c r="L181" i="11"/>
  <c r="P189" i="11"/>
  <c r="I193" i="11"/>
  <c r="F200" i="11"/>
  <c r="L203" i="11"/>
  <c r="J209" i="11"/>
  <c r="M217" i="11"/>
  <c r="J224" i="11"/>
  <c r="P229" i="11"/>
  <c r="O235" i="11"/>
  <c r="L242" i="11"/>
  <c r="R244" i="11"/>
  <c r="P244" i="11"/>
  <c r="G248" i="11"/>
  <c r="M248" i="11" s="1"/>
  <c r="J257" i="11"/>
  <c r="L258" i="11"/>
  <c r="F263" i="11"/>
  <c r="N263" i="11" s="1"/>
  <c r="M267" i="11"/>
  <c r="P11" i="12"/>
  <c r="M18" i="12"/>
  <c r="N23" i="12"/>
  <c r="Q24" i="12"/>
  <c r="P45" i="12"/>
  <c r="Q48" i="12"/>
  <c r="R53" i="12"/>
  <c r="K53" i="12"/>
  <c r="J53" i="12"/>
  <c r="D51" i="12"/>
  <c r="Q53" i="12"/>
  <c r="K74" i="12"/>
  <c r="F73" i="12"/>
  <c r="L73" i="12" s="1"/>
  <c r="O74" i="12"/>
  <c r="R78" i="12"/>
  <c r="Q78" i="12"/>
  <c r="K78" i="12"/>
  <c r="J78" i="12"/>
  <c r="O86" i="12"/>
  <c r="R86" i="12"/>
  <c r="D89" i="12"/>
  <c r="R90" i="12"/>
  <c r="Q90" i="12"/>
  <c r="K90" i="12"/>
  <c r="J90" i="12"/>
  <c r="K91" i="12"/>
  <c r="O91" i="12"/>
  <c r="P106" i="12"/>
  <c r="M106" i="12"/>
  <c r="K108" i="12"/>
  <c r="F102" i="12"/>
  <c r="L102" i="12" s="1"/>
  <c r="O108" i="12"/>
  <c r="Q119" i="12"/>
  <c r="J126" i="12"/>
  <c r="L142" i="11"/>
  <c r="J155" i="11"/>
  <c r="Q155" i="11"/>
  <c r="P161" i="11"/>
  <c r="M181" i="11"/>
  <c r="J182" i="11"/>
  <c r="Q182" i="11"/>
  <c r="Q189" i="11"/>
  <c r="P194" i="11"/>
  <c r="G200" i="11"/>
  <c r="K209" i="11"/>
  <c r="Q11" i="12"/>
  <c r="P19" i="12"/>
  <c r="R48" i="12"/>
  <c r="N60" i="12"/>
  <c r="H59" i="12"/>
  <c r="N59" i="12" s="1"/>
  <c r="G73" i="12"/>
  <c r="M73" i="12" s="1"/>
  <c r="P74" i="12"/>
  <c r="M74" i="12"/>
  <c r="I81" i="12"/>
  <c r="O81" i="12" s="1"/>
  <c r="O82" i="12"/>
  <c r="M91" i="12"/>
  <c r="G89" i="12"/>
  <c r="M89" i="12" s="1"/>
  <c r="P108" i="12"/>
  <c r="M108" i="12"/>
  <c r="E22" i="13"/>
  <c r="R155" i="11"/>
  <c r="J169" i="11"/>
  <c r="Q169" i="11"/>
  <c r="R182" i="11"/>
  <c r="M196" i="11"/>
  <c r="J208" i="11"/>
  <c r="K231" i="11"/>
  <c r="M236" i="11"/>
  <c r="Q243" i="11"/>
  <c r="D241" i="11"/>
  <c r="P243" i="11"/>
  <c r="G8" i="12"/>
  <c r="K9" i="12"/>
  <c r="J32" i="12"/>
  <c r="P36" i="12"/>
  <c r="M37" i="12"/>
  <c r="K40" i="12"/>
  <c r="I59" i="12"/>
  <c r="O59" i="12" s="1"/>
  <c r="R60" i="12"/>
  <c r="L61" i="12"/>
  <c r="I73" i="12"/>
  <c r="R75" i="12"/>
  <c r="Q99" i="12"/>
  <c r="R99" i="12"/>
  <c r="O109" i="12"/>
  <c r="R109" i="12"/>
  <c r="I102" i="12"/>
  <c r="O102" i="12" s="1"/>
  <c r="R126" i="12"/>
  <c r="P60" i="12"/>
  <c r="P67" i="12"/>
  <c r="Q75" i="12"/>
  <c r="J82" i="12"/>
  <c r="Q82" i="12"/>
  <c r="J113" i="12"/>
  <c r="L131" i="12"/>
  <c r="F130" i="12"/>
  <c r="J137" i="12"/>
  <c r="E136" i="12"/>
  <c r="L136" i="12" s="1"/>
  <c r="Q150" i="12"/>
  <c r="K150" i="12"/>
  <c r="J150" i="12"/>
  <c r="D149" i="12"/>
  <c r="M153" i="12"/>
  <c r="G149" i="12"/>
  <c r="M149" i="12" s="1"/>
  <c r="O168" i="12"/>
  <c r="L168" i="12"/>
  <c r="K168" i="12"/>
  <c r="M16" i="13"/>
  <c r="N27" i="13"/>
  <c r="Q60" i="12"/>
  <c r="Q67" i="12"/>
  <c r="R82" i="12"/>
  <c r="L84" i="12"/>
  <c r="Q86" i="12"/>
  <c r="H89" i="12"/>
  <c r="N89" i="12" s="1"/>
  <c r="N91" i="12"/>
  <c r="J92" i="12"/>
  <c r="Q92" i="12"/>
  <c r="H95" i="12"/>
  <c r="P98" i="12"/>
  <c r="L103" i="12"/>
  <c r="Q109" i="12"/>
  <c r="H112" i="12"/>
  <c r="N112" i="12" s="1"/>
  <c r="K113" i="12"/>
  <c r="J115" i="12"/>
  <c r="Q115" i="12"/>
  <c r="J119" i="12"/>
  <c r="F124" i="12"/>
  <c r="L125" i="12"/>
  <c r="M126" i="12"/>
  <c r="N132" i="12"/>
  <c r="L132" i="12"/>
  <c r="M168" i="12"/>
  <c r="R67" i="12"/>
  <c r="L90" i="12"/>
  <c r="J104" i="12"/>
  <c r="Q104" i="12"/>
  <c r="R115" i="12"/>
  <c r="N131" i="12"/>
  <c r="H130" i="12"/>
  <c r="N130" i="12" s="1"/>
  <c r="R136" i="12"/>
  <c r="P136" i="12"/>
  <c r="J136" i="12"/>
  <c r="F149" i="12"/>
  <c r="L149" i="12" s="1"/>
  <c r="M150" i="12"/>
  <c r="L150" i="12"/>
  <c r="P159" i="12"/>
  <c r="M159" i="12"/>
  <c r="E165" i="12"/>
  <c r="Q168" i="12"/>
  <c r="N168" i="12"/>
  <c r="Q41" i="12"/>
  <c r="P41" i="12"/>
  <c r="K47" i="12"/>
  <c r="Q47" i="12"/>
  <c r="D59" i="12"/>
  <c r="D66" i="12"/>
  <c r="Q74" i="12"/>
  <c r="D81" i="12"/>
  <c r="K83" i="12"/>
  <c r="Q85" i="12"/>
  <c r="P91" i="12"/>
  <c r="Q97" i="12"/>
  <c r="R104" i="12"/>
  <c r="K106" i="12"/>
  <c r="O130" i="12"/>
  <c r="N138" i="12"/>
  <c r="H136" i="12"/>
  <c r="N136" i="12" s="1"/>
  <c r="R169" i="12"/>
  <c r="O169" i="12"/>
  <c r="O8" i="13"/>
  <c r="M119" i="12"/>
  <c r="G118" i="12"/>
  <c r="M118" i="12" s="1"/>
  <c r="P120" i="12"/>
  <c r="O132" i="12"/>
  <c r="K136" i="12"/>
  <c r="R137" i="12"/>
  <c r="O137" i="12"/>
  <c r="I136" i="12"/>
  <c r="O136" i="12" s="1"/>
  <c r="N150" i="12"/>
  <c r="H149" i="12"/>
  <c r="G156" i="12"/>
  <c r="P36" i="13"/>
  <c r="Q37" i="13"/>
  <c r="P39" i="13"/>
  <c r="M39" i="13"/>
  <c r="P113" i="12"/>
  <c r="R130" i="12"/>
  <c r="M132" i="12"/>
  <c r="Q136" i="12"/>
  <c r="O143" i="12"/>
  <c r="L143" i="12"/>
  <c r="K143" i="12"/>
  <c r="F142" i="12"/>
  <c r="L142" i="12" s="1"/>
  <c r="P150" i="12"/>
  <c r="I14" i="13"/>
  <c r="O14" i="13" s="1"/>
  <c r="O24" i="13"/>
  <c r="I22" i="13"/>
  <c r="L54" i="12"/>
  <c r="J60" i="12"/>
  <c r="I66" i="12"/>
  <c r="O66" i="12" s="1"/>
  <c r="O70" i="12"/>
  <c r="N74" i="12"/>
  <c r="K75" i="12"/>
  <c r="H81" i="12"/>
  <c r="N81" i="12" s="1"/>
  <c r="N85" i="12"/>
  <c r="N108" i="12"/>
  <c r="J109" i="12"/>
  <c r="Q113" i="12"/>
  <c r="K115" i="12"/>
  <c r="K119" i="12"/>
  <c r="J121" i="12"/>
  <c r="M125" i="12"/>
  <c r="O126" i="12"/>
  <c r="L126" i="12"/>
  <c r="R150" i="12"/>
  <c r="R46" i="13"/>
  <c r="I46" i="13"/>
  <c r="O46" i="13" s="1"/>
  <c r="O48" i="13"/>
  <c r="J55" i="12"/>
  <c r="Q55" i="12"/>
  <c r="N61" i="12"/>
  <c r="Q62" i="12"/>
  <c r="P62" i="12"/>
  <c r="R77" i="12"/>
  <c r="P77" i="12"/>
  <c r="Q83" i="12"/>
  <c r="M84" i="12"/>
  <c r="O97" i="12"/>
  <c r="K98" i="12"/>
  <c r="G102" i="12"/>
  <c r="M102" i="12" s="1"/>
  <c r="K104" i="12"/>
  <c r="Q106" i="12"/>
  <c r="M107" i="12"/>
  <c r="R113" i="12"/>
  <c r="D118" i="12"/>
  <c r="L119" i="12"/>
  <c r="N125" i="12"/>
  <c r="N143" i="12"/>
  <c r="H142" i="12"/>
  <c r="N142" i="12" s="1"/>
  <c r="Q10" i="13"/>
  <c r="D8" i="13"/>
  <c r="K10" i="13"/>
  <c r="J10" i="13"/>
  <c r="R10" i="13"/>
  <c r="J41" i="12"/>
  <c r="J47" i="12"/>
  <c r="R55" i="12"/>
  <c r="R62" i="12"/>
  <c r="K70" i="12"/>
  <c r="Q70" i="12"/>
  <c r="H73" i="12"/>
  <c r="N73" i="12" s="1"/>
  <c r="J74" i="12"/>
  <c r="Q77" i="12"/>
  <c r="J85" i="12"/>
  <c r="J91" i="12"/>
  <c r="M96" i="12"/>
  <c r="J97" i="12"/>
  <c r="O125" i="12"/>
  <c r="P16" i="13"/>
  <c r="Q16" i="13"/>
  <c r="D14" i="13"/>
  <c r="K16" i="13"/>
  <c r="J16" i="13"/>
  <c r="N22" i="13"/>
  <c r="P61" i="12"/>
  <c r="N67" i="12"/>
  <c r="Q76" i="12"/>
  <c r="P76" i="12"/>
  <c r="L118" i="12"/>
  <c r="O124" i="12"/>
  <c r="Q151" i="12"/>
  <c r="K152" i="12"/>
  <c r="J152" i="12"/>
  <c r="Q152" i="12"/>
  <c r="L153" i="12"/>
  <c r="J153" i="12"/>
  <c r="G14" i="13"/>
  <c r="M14" i="13" s="1"/>
  <c r="M17" i="13"/>
  <c r="F22" i="13"/>
  <c r="O27" i="13"/>
  <c r="L27" i="13"/>
  <c r="K27" i="13"/>
  <c r="N133" i="12"/>
  <c r="K138" i="12"/>
  <c r="K144" i="12"/>
  <c r="J159" i="12"/>
  <c r="N160" i="12"/>
  <c r="Q166" i="12"/>
  <c r="J17" i="13"/>
  <c r="Q19" i="13"/>
  <c r="P19" i="13"/>
  <c r="L24" i="13"/>
  <c r="Q25" i="13"/>
  <c r="M27" i="13"/>
  <c r="J28" i="13"/>
  <c r="P31" i="13"/>
  <c r="N34" i="13"/>
  <c r="K38" i="13"/>
  <c r="R38" i="13"/>
  <c r="P40" i="13"/>
  <c r="K62" i="13"/>
  <c r="J62" i="13"/>
  <c r="R62" i="13"/>
  <c r="Q62" i="13"/>
  <c r="P157" i="12"/>
  <c r="R166" i="12"/>
  <c r="P170" i="12"/>
  <c r="N16" i="13"/>
  <c r="P29" i="13"/>
  <c r="R25" i="13"/>
  <c r="J127" i="12"/>
  <c r="Q127" i="12"/>
  <c r="K131" i="12"/>
  <c r="P133" i="12"/>
  <c r="K139" i="12"/>
  <c r="Q139" i="12"/>
  <c r="O145" i="12"/>
  <c r="E156" i="12"/>
  <c r="Q157" i="12"/>
  <c r="Q170" i="12"/>
  <c r="P9" i="13"/>
  <c r="K15" i="13"/>
  <c r="R15" i="13"/>
  <c r="O18" i="13"/>
  <c r="R29" i="13"/>
  <c r="P30" i="13"/>
  <c r="J32" i="13"/>
  <c r="M33" i="13"/>
  <c r="J36" i="13"/>
  <c r="R40" i="13"/>
  <c r="J41" i="13"/>
  <c r="K53" i="13"/>
  <c r="J53" i="13"/>
  <c r="L54" i="13"/>
  <c r="N54" i="13"/>
  <c r="Q68" i="13"/>
  <c r="N68" i="13"/>
  <c r="H65" i="13"/>
  <c r="N65" i="13" s="1"/>
  <c r="Q120" i="12"/>
  <c r="R127" i="12"/>
  <c r="P132" i="12"/>
  <c r="K137" i="12"/>
  <c r="R139" i="12"/>
  <c r="I142" i="12"/>
  <c r="O142" i="12" s="1"/>
  <c r="P145" i="12"/>
  <c r="P151" i="12"/>
  <c r="L152" i="12"/>
  <c r="F156" i="12"/>
  <c r="N156" i="12" s="1"/>
  <c r="R157" i="12"/>
  <c r="N159" i="12"/>
  <c r="J160" i="12"/>
  <c r="R160" i="12"/>
  <c r="L166" i="12"/>
  <c r="O167" i="12"/>
  <c r="Q9" i="13"/>
  <c r="Q30" i="13"/>
  <c r="K32" i="13"/>
  <c r="P42" i="13"/>
  <c r="K42" i="13"/>
  <c r="J42" i="13"/>
  <c r="L53" i="13"/>
  <c r="G53" i="13"/>
  <c r="M53" i="13" s="1"/>
  <c r="P54" i="13"/>
  <c r="M54" i="13"/>
  <c r="L65" i="13"/>
  <c r="J130" i="12"/>
  <c r="Q132" i="12"/>
  <c r="L137" i="12"/>
  <c r="M143" i="12"/>
  <c r="P144" i="12"/>
  <c r="I149" i="12"/>
  <c r="J167" i="12"/>
  <c r="P169" i="12"/>
  <c r="Q24" i="13"/>
  <c r="P26" i="13"/>
  <c r="R30" i="13"/>
  <c r="L36" i="13"/>
  <c r="N38" i="13"/>
  <c r="N53" i="13"/>
  <c r="D59" i="13"/>
  <c r="P138" i="12"/>
  <c r="Q144" i="12"/>
  <c r="J151" i="12"/>
  <c r="R151" i="12"/>
  <c r="F8" i="13"/>
  <c r="L8" i="13" s="1"/>
  <c r="R24" i="13"/>
  <c r="L23" i="13"/>
  <c r="N25" i="13"/>
  <c r="P28" i="13"/>
  <c r="R33" i="13"/>
  <c r="Q33" i="13"/>
  <c r="J37" i="13"/>
  <c r="K37" i="13"/>
  <c r="R37" i="13"/>
  <c r="O54" i="13"/>
  <c r="I53" i="13"/>
  <c r="O53" i="13" s="1"/>
  <c r="O55" i="13"/>
  <c r="R55" i="13"/>
  <c r="Q138" i="12"/>
  <c r="R144" i="12"/>
  <c r="D156" i="12"/>
  <c r="M158" i="12"/>
  <c r="Q159" i="12"/>
  <c r="D165" i="12"/>
  <c r="I165" i="12"/>
  <c r="H14" i="13"/>
  <c r="N14" i="13" s="1"/>
  <c r="R17" i="13"/>
  <c r="Q17" i="13"/>
  <c r="J19" i="13"/>
  <c r="K26" i="13"/>
  <c r="J26" i="13"/>
  <c r="R26" i="13"/>
  <c r="Q28" i="13"/>
  <c r="N36" i="13"/>
  <c r="J38" i="13"/>
  <c r="O39" i="13"/>
  <c r="P41" i="13"/>
  <c r="Q48" i="13"/>
  <c r="K54" i="13"/>
  <c r="I59" i="13"/>
  <c r="P62" i="13"/>
  <c r="Q131" i="12"/>
  <c r="R138" i="12"/>
  <c r="Q143" i="12"/>
  <c r="J157" i="12"/>
  <c r="R159" i="12"/>
  <c r="J166" i="12"/>
  <c r="J170" i="12"/>
  <c r="L10" i="13"/>
  <c r="K19" i="13"/>
  <c r="G22" i="13"/>
  <c r="J29" i="13"/>
  <c r="J25" i="13"/>
  <c r="R28" i="13"/>
  <c r="L31" i="13"/>
  <c r="R48" i="13"/>
  <c r="Q53" i="13"/>
  <c r="R54" i="13"/>
  <c r="O120" i="12"/>
  <c r="K127" i="12"/>
  <c r="J139" i="12"/>
  <c r="L159" i="12"/>
  <c r="O160" i="12"/>
  <c r="F165" i="12"/>
  <c r="L165" i="12" s="1"/>
  <c r="P167" i="12"/>
  <c r="K170" i="12"/>
  <c r="J15" i="13"/>
  <c r="D22" i="13"/>
  <c r="K29" i="13"/>
  <c r="P27" i="13"/>
  <c r="Q32" i="13"/>
  <c r="R32" i="13"/>
  <c r="J34" i="13"/>
  <c r="J40" i="13"/>
  <c r="R41" i="13"/>
  <c r="O42" i="13"/>
  <c r="H46" i="13"/>
  <c r="N46" i="13" s="1"/>
  <c r="M47" i="13"/>
  <c r="M65" i="13"/>
  <c r="M131" i="12"/>
  <c r="J132" i="12"/>
  <c r="D142" i="12"/>
  <c r="P153" i="12"/>
  <c r="J158" i="12"/>
  <c r="Q158" i="12"/>
  <c r="H165" i="12"/>
  <c r="O166" i="12"/>
  <c r="J169" i="12"/>
  <c r="H8" i="13"/>
  <c r="N8" i="13" s="1"/>
  <c r="K9" i="13"/>
  <c r="N15" i="13"/>
  <c r="J23" i="13"/>
  <c r="Q23" i="13"/>
  <c r="P38" i="13"/>
  <c r="L39" i="13"/>
  <c r="L56" i="13"/>
  <c r="O65" i="13"/>
  <c r="R49" i="13"/>
  <c r="L60" i="13"/>
  <c r="L66" i="13"/>
  <c r="P67" i="13"/>
  <c r="R71" i="13"/>
  <c r="L72" i="13"/>
  <c r="M91" i="13"/>
  <c r="P61" i="13"/>
  <c r="Q61" i="13"/>
  <c r="J65" i="13"/>
  <c r="N41" i="13"/>
  <c r="P47" i="13"/>
  <c r="R61" i="13"/>
  <c r="P66" i="13"/>
  <c r="P168" i="12"/>
  <c r="M40" i="13"/>
  <c r="E46" i="13"/>
  <c r="Q47" i="13"/>
  <c r="J49" i="13"/>
  <c r="Q54" i="13"/>
  <c r="N55" i="13"/>
  <c r="R60" i="13"/>
  <c r="P60" i="13"/>
  <c r="Q66" i="13"/>
  <c r="K71" i="13"/>
  <c r="Q60" i="13"/>
  <c r="O67" i="13"/>
  <c r="L91" i="13"/>
  <c r="K91" i="13"/>
  <c r="K67" i="13"/>
  <c r="F71" i="13"/>
  <c r="L71" i="13" s="1"/>
  <c r="N72" i="13"/>
  <c r="M99" i="13"/>
  <c r="J61" i="13"/>
  <c r="L62" i="13"/>
  <c r="F59" i="13"/>
  <c r="L59" i="13" s="1"/>
  <c r="M62" i="13"/>
  <c r="K65" i="13"/>
  <c r="H71" i="13"/>
  <c r="K8" i="14"/>
  <c r="G4" i="14"/>
  <c r="R65" i="13"/>
  <c r="N67" i="13"/>
  <c r="Q71" i="13"/>
  <c r="L77" i="13"/>
  <c r="J54" i="13"/>
  <c r="J60" i="13"/>
  <c r="L105" i="13"/>
  <c r="J67" i="13"/>
  <c r="P73" i="13"/>
  <c r="Q74" i="13"/>
  <c r="P87" i="13"/>
  <c r="P101" i="13"/>
  <c r="P116" i="13"/>
  <c r="D15" i="14"/>
  <c r="D19" i="14"/>
  <c r="D22" i="14"/>
  <c r="D23" i="14"/>
  <c r="D17" i="14"/>
  <c r="D28" i="14"/>
  <c r="D25" i="14"/>
  <c r="D29" i="14"/>
  <c r="D38" i="14"/>
  <c r="D44" i="14"/>
  <c r="M21" i="16"/>
  <c r="K21" i="16"/>
  <c r="J21" i="16"/>
  <c r="M242" i="18"/>
  <c r="P242" i="18"/>
  <c r="Q73" i="13"/>
  <c r="R74" i="13"/>
  <c r="H77" i="13"/>
  <c r="P85" i="13"/>
  <c r="Q87" i="13"/>
  <c r="H91" i="13"/>
  <c r="N91" i="13" s="1"/>
  <c r="O100" i="13"/>
  <c r="Q101" i="13"/>
  <c r="R102" i="13"/>
  <c r="H105" i="13"/>
  <c r="N105" i="13" s="1"/>
  <c r="K109" i="13"/>
  <c r="L110" i="13"/>
  <c r="P115" i="13"/>
  <c r="Q116" i="13"/>
  <c r="J12" i="14"/>
  <c r="D50" i="14"/>
  <c r="J81" i="14"/>
  <c r="K83" i="14"/>
  <c r="O15" i="15"/>
  <c r="N15" i="15"/>
  <c r="P84" i="13"/>
  <c r="P100" i="13"/>
  <c r="R101" i="13"/>
  <c r="I105" i="13"/>
  <c r="O105" i="13" s="1"/>
  <c r="J106" i="13"/>
  <c r="K107" i="13"/>
  <c r="D114" i="13"/>
  <c r="Q115" i="13"/>
  <c r="R116" i="13"/>
  <c r="F4" i="14"/>
  <c r="D10" i="14"/>
  <c r="K12" i="14"/>
  <c r="D36" i="14"/>
  <c r="D42" i="14"/>
  <c r="K53" i="14"/>
  <c r="K59" i="14"/>
  <c r="K62" i="14"/>
  <c r="J68" i="14"/>
  <c r="J73" i="14"/>
  <c r="K78" i="13"/>
  <c r="D83" i="13"/>
  <c r="Q84" i="13"/>
  <c r="R85" i="13"/>
  <c r="D99" i="13"/>
  <c r="Q100" i="13"/>
  <c r="J105" i="13"/>
  <c r="L107" i="13"/>
  <c r="N110" i="13"/>
  <c r="O108" i="13"/>
  <c r="E114" i="13"/>
  <c r="R115" i="13"/>
  <c r="D57" i="14"/>
  <c r="D60" i="14"/>
  <c r="K67" i="14"/>
  <c r="K56" i="14"/>
  <c r="D98" i="14"/>
  <c r="H8" i="16"/>
  <c r="R84" i="13"/>
  <c r="R100" i="13"/>
  <c r="K105" i="13"/>
  <c r="O110" i="13"/>
  <c r="P108" i="13"/>
  <c r="F114" i="13"/>
  <c r="O114" i="13" s="1"/>
  <c r="D34" i="14"/>
  <c r="D39" i="14"/>
  <c r="D47" i="14"/>
  <c r="M14" i="15"/>
  <c r="P14" i="15"/>
  <c r="K15" i="16"/>
  <c r="J15" i="16"/>
  <c r="F4" i="17"/>
  <c r="I8" i="17"/>
  <c r="P68" i="13"/>
  <c r="J74" i="13"/>
  <c r="F83" i="13"/>
  <c r="L83" i="13" s="1"/>
  <c r="J86" i="13"/>
  <c r="N93" i="13"/>
  <c r="F99" i="13"/>
  <c r="L99" i="13" s="1"/>
  <c r="J102" i="13"/>
  <c r="N107" i="13"/>
  <c r="Q108" i="13"/>
  <c r="J117" i="13"/>
  <c r="J75" i="14"/>
  <c r="D86" i="14"/>
  <c r="K100" i="14"/>
  <c r="F8" i="15"/>
  <c r="L8" i="15" s="1"/>
  <c r="O10" i="15"/>
  <c r="N10" i="15"/>
  <c r="L10" i="15"/>
  <c r="K79" i="16"/>
  <c r="M79" i="16"/>
  <c r="V83" i="16"/>
  <c r="H13" i="17"/>
  <c r="J28" i="17"/>
  <c r="J73" i="13"/>
  <c r="K74" i="13"/>
  <c r="N78" i="13"/>
  <c r="P79" i="13"/>
  <c r="G83" i="13"/>
  <c r="G4" i="13" s="1"/>
  <c r="J87" i="13"/>
  <c r="K86" i="13"/>
  <c r="N92" i="13"/>
  <c r="O93" i="13"/>
  <c r="P94" i="13"/>
  <c r="J101" i="13"/>
  <c r="K102" i="13"/>
  <c r="N106" i="13"/>
  <c r="O107" i="13"/>
  <c r="P109" i="13"/>
  <c r="J116" i="13"/>
  <c r="K117" i="13"/>
  <c r="R8" i="14"/>
  <c r="R4" i="14" s="1"/>
  <c r="J70" i="14"/>
  <c r="K75" i="14"/>
  <c r="J88" i="14"/>
  <c r="M10" i="15"/>
  <c r="P10" i="15"/>
  <c r="V68" i="16"/>
  <c r="L79" i="16"/>
  <c r="K73" i="13"/>
  <c r="O78" i="13"/>
  <c r="Q79" i="13"/>
  <c r="J85" i="13"/>
  <c r="K87" i="13"/>
  <c r="O92" i="13"/>
  <c r="Q94" i="13"/>
  <c r="K101" i="13"/>
  <c r="L102" i="13"/>
  <c r="O106" i="13"/>
  <c r="Q109" i="13"/>
  <c r="J115" i="13"/>
  <c r="K116" i="13"/>
  <c r="L117" i="13"/>
  <c r="S8" i="14"/>
  <c r="S4" i="14" s="1"/>
  <c r="D12" i="14"/>
  <c r="D16" i="14"/>
  <c r="D30" i="14"/>
  <c r="D52" i="14"/>
  <c r="D58" i="14"/>
  <c r="D61" i="14"/>
  <c r="J65" i="14"/>
  <c r="K69" i="14"/>
  <c r="J71" i="14"/>
  <c r="K74" i="14"/>
  <c r="K88" i="14"/>
  <c r="V67" i="16"/>
  <c r="J84" i="13"/>
  <c r="K85" i="13"/>
  <c r="L87" i="13"/>
  <c r="I99" i="13"/>
  <c r="O99" i="13" s="1"/>
  <c r="J100" i="13"/>
  <c r="L101" i="13"/>
  <c r="M102" i="13"/>
  <c r="K115" i="13"/>
  <c r="M117" i="13"/>
  <c r="D35" i="14"/>
  <c r="D43" i="14"/>
  <c r="D49" i="14"/>
  <c r="N9" i="15"/>
  <c r="H8" i="15"/>
  <c r="Q9" i="15"/>
  <c r="V40" i="16"/>
  <c r="P77" i="13"/>
  <c r="K84" i="13"/>
  <c r="L85" i="13"/>
  <c r="P91" i="13"/>
  <c r="K100" i="13"/>
  <c r="M101" i="13"/>
  <c r="P105" i="13"/>
  <c r="K64" i="14"/>
  <c r="K76" i="14"/>
  <c r="D93" i="14"/>
  <c r="R9" i="15"/>
  <c r="I8" i="15"/>
  <c r="O9" i="15"/>
  <c r="V11" i="16"/>
  <c r="L54" i="16"/>
  <c r="L84" i="13"/>
  <c r="Q91" i="13"/>
  <c r="L100" i="13"/>
  <c r="Q105" i="13"/>
  <c r="J108" i="13"/>
  <c r="D33" i="14"/>
  <c r="J39" i="14"/>
  <c r="D40" i="14"/>
  <c r="K52" i="14"/>
  <c r="K58" i="14"/>
  <c r="K61" i="14"/>
  <c r="J66" i="14"/>
  <c r="J72" i="14"/>
  <c r="J10" i="16"/>
  <c r="U10" i="16"/>
  <c r="V10" i="16" s="1"/>
  <c r="O10" i="16"/>
  <c r="N10" i="16"/>
  <c r="I10" i="16"/>
  <c r="V26" i="16"/>
  <c r="V32" i="16"/>
  <c r="D100" i="14"/>
  <c r="D88" i="14"/>
  <c r="D95" i="14"/>
  <c r="D83" i="14"/>
  <c r="D102" i="14"/>
  <c r="D90" i="14"/>
  <c r="D97" i="14"/>
  <c r="D85" i="14"/>
  <c r="D78" i="14"/>
  <c r="D55" i="14"/>
  <c r="D76" i="14"/>
  <c r="D74" i="14"/>
  <c r="D56" i="14"/>
  <c r="D71" i="14"/>
  <c r="D69" i="14"/>
  <c r="D67" i="14"/>
  <c r="D65" i="14"/>
  <c r="D63" i="14"/>
  <c r="D92" i="14"/>
  <c r="D80" i="14"/>
  <c r="D99" i="14"/>
  <c r="D87" i="14"/>
  <c r="D94" i="14"/>
  <c r="D82" i="14"/>
  <c r="D101" i="14"/>
  <c r="D89" i="14"/>
  <c r="D96" i="14"/>
  <c r="D84" i="14"/>
  <c r="D103" i="14"/>
  <c r="D91" i="14"/>
  <c r="D79" i="14"/>
  <c r="D77" i="14"/>
  <c r="D54" i="14"/>
  <c r="D75" i="14"/>
  <c r="D73" i="14"/>
  <c r="D72" i="14"/>
  <c r="D70" i="14"/>
  <c r="D68" i="14"/>
  <c r="D66" i="14"/>
  <c r="D64" i="14"/>
  <c r="D51" i="14"/>
  <c r="D53" i="14"/>
  <c r="D59" i="14"/>
  <c r="D62" i="14"/>
  <c r="D81" i="14"/>
  <c r="M24" i="16"/>
  <c r="K24" i="16"/>
  <c r="J24" i="16"/>
  <c r="M27" i="16"/>
  <c r="K27" i="16"/>
  <c r="J27" i="16"/>
  <c r="W20" i="18"/>
  <c r="X20" i="18" s="1"/>
  <c r="V20" i="18"/>
  <c r="Q20" i="18"/>
  <c r="P20" i="18"/>
  <c r="J20" i="18"/>
  <c r="Q12" i="15"/>
  <c r="M15" i="15"/>
  <c r="Q17" i="15"/>
  <c r="E8" i="16"/>
  <c r="N15" i="16"/>
  <c r="L15" i="16"/>
  <c r="V33" i="16"/>
  <c r="M54" i="16"/>
  <c r="V64" i="16"/>
  <c r="O87" i="16"/>
  <c r="N87" i="16"/>
  <c r="J87" i="16"/>
  <c r="I87" i="16"/>
  <c r="T87" i="16"/>
  <c r="S87" i="16"/>
  <c r="X11" i="18"/>
  <c r="R12" i="15"/>
  <c r="R17" i="15"/>
  <c r="G8" i="16"/>
  <c r="J9" i="16"/>
  <c r="M10" i="16"/>
  <c r="K10" i="16"/>
  <c r="M15" i="16"/>
  <c r="E31" i="16"/>
  <c r="K31" i="16" s="1"/>
  <c r="V34" i="16"/>
  <c r="J13" i="17"/>
  <c r="H16" i="17"/>
  <c r="H21" i="17"/>
  <c r="J31" i="17"/>
  <c r="H31" i="17" s="1"/>
  <c r="H34" i="17"/>
  <c r="F8" i="18"/>
  <c r="N9" i="18"/>
  <c r="L9" i="18"/>
  <c r="K9" i="18"/>
  <c r="D4" i="15"/>
  <c r="S4" i="15"/>
  <c r="J10" i="15"/>
  <c r="K9" i="16"/>
  <c r="V35" i="16"/>
  <c r="R54" i="16"/>
  <c r="U54" i="16" s="1"/>
  <c r="V54" i="16" s="1"/>
  <c r="U55" i="16"/>
  <c r="V55" i="16" s="1"/>
  <c r="G63" i="16"/>
  <c r="L63" i="16" s="1"/>
  <c r="O65" i="16"/>
  <c r="N65" i="16"/>
  <c r="J65" i="16"/>
  <c r="I65" i="16"/>
  <c r="U65" i="16"/>
  <c r="V65" i="16" s="1"/>
  <c r="D63" i="16"/>
  <c r="T65" i="16"/>
  <c r="K63" i="16"/>
  <c r="L87" i="16"/>
  <c r="G8" i="18"/>
  <c r="M14" i="18"/>
  <c r="E4" i="15"/>
  <c r="T4" i="15"/>
  <c r="K15" i="15"/>
  <c r="L9" i="16"/>
  <c r="D4" i="17"/>
  <c r="J16" i="17"/>
  <c r="H24" i="17"/>
  <c r="J34" i="17"/>
  <c r="P16" i="18"/>
  <c r="F4" i="15"/>
  <c r="L4" i="15" s="1"/>
  <c r="D8" i="15"/>
  <c r="J13" i="15"/>
  <c r="R13" i="15"/>
  <c r="Q13" i="15"/>
  <c r="J18" i="15"/>
  <c r="R18" i="15"/>
  <c r="Q18" i="15"/>
  <c r="V21" i="16"/>
  <c r="V24" i="16"/>
  <c r="M31" i="16"/>
  <c r="O8" i="18"/>
  <c r="X12" i="18"/>
  <c r="X68" i="18"/>
  <c r="J12" i="16"/>
  <c r="I12" i="16"/>
  <c r="U12" i="16"/>
  <c r="V12" i="16" s="1"/>
  <c r="V27" i="16"/>
  <c r="J19" i="17"/>
  <c r="H19" i="17" s="1"/>
  <c r="H22" i="17"/>
  <c r="H27" i="17"/>
  <c r="J37" i="17"/>
  <c r="H37" i="17" s="1"/>
  <c r="X86" i="18"/>
  <c r="O13" i="16"/>
  <c r="V15" i="16"/>
  <c r="H9" i="17"/>
  <c r="X69" i="18"/>
  <c r="X74" i="18"/>
  <c r="X80" i="18"/>
  <c r="I4" i="15"/>
  <c r="O12" i="15"/>
  <c r="Q14" i="15"/>
  <c r="O17" i="15"/>
  <c r="U9" i="16"/>
  <c r="V9" i="16" s="1"/>
  <c r="T9" i="16"/>
  <c r="O9" i="16"/>
  <c r="D8" i="16"/>
  <c r="V44" i="16"/>
  <c r="V50" i="16"/>
  <c r="V88" i="16"/>
  <c r="J22" i="17"/>
  <c r="K10" i="15"/>
  <c r="R10" i="15"/>
  <c r="U18" i="16"/>
  <c r="V18" i="16" s="1"/>
  <c r="I18" i="16"/>
  <c r="T18" i="16"/>
  <c r="S18" i="16"/>
  <c r="O18" i="16"/>
  <c r="N18" i="16"/>
  <c r="V20" i="16"/>
  <c r="V23" i="16"/>
  <c r="F54" i="16"/>
  <c r="K54" i="16" s="1"/>
  <c r="M55" i="16"/>
  <c r="K55" i="16"/>
  <c r="J55" i="16"/>
  <c r="V81" i="16"/>
  <c r="G8" i="15"/>
  <c r="J15" i="15"/>
  <c r="F8" i="16"/>
  <c r="Q31" i="16"/>
  <c r="Q4" i="16" s="1"/>
  <c r="T22" i="5" s="1"/>
  <c r="H12" i="17"/>
  <c r="H15" i="17"/>
  <c r="J25" i="17"/>
  <c r="H25" i="17" s="1"/>
  <c r="H28" i="17"/>
  <c r="H33" i="17"/>
  <c r="U8" i="18"/>
  <c r="Q21" i="18"/>
  <c r="W21" i="18"/>
  <c r="X21" i="18" s="1"/>
  <c r="K21" i="18"/>
  <c r="R21" i="18"/>
  <c r="P21" i="18"/>
  <c r="J21" i="18"/>
  <c r="V21" i="18"/>
  <c r="X49" i="18"/>
  <c r="AC39" i="16"/>
  <c r="AA58" i="16"/>
  <c r="AA63" i="16"/>
  <c r="AB71" i="16"/>
  <c r="AA79" i="16"/>
  <c r="M9" i="18"/>
  <c r="Q25" i="18"/>
  <c r="N25" i="18"/>
  <c r="X30" i="18"/>
  <c r="X53" i="18"/>
  <c r="T62" i="18"/>
  <c r="W70" i="18"/>
  <c r="X70" i="18" s="1"/>
  <c r="K70" i="18"/>
  <c r="V70" i="18"/>
  <c r="J70" i="18"/>
  <c r="R70" i="18"/>
  <c r="Q70" i="18"/>
  <c r="X77" i="18"/>
  <c r="O14" i="16"/>
  <c r="AA18" i="16"/>
  <c r="L19" i="16"/>
  <c r="Z31" i="16"/>
  <c r="K33" i="16"/>
  <c r="O35" i="16"/>
  <c r="S32" i="16"/>
  <c r="K34" i="16"/>
  <c r="D39" i="16"/>
  <c r="O40" i="16"/>
  <c r="I44" i="16"/>
  <c r="I50" i="16"/>
  <c r="I54" i="16"/>
  <c r="N58" i="16"/>
  <c r="AB58" i="16"/>
  <c r="AB63" i="16"/>
  <c r="K66" i="16"/>
  <c r="I68" i="16"/>
  <c r="O71" i="16"/>
  <c r="AC71" i="16"/>
  <c r="AB79" i="16"/>
  <c r="M81" i="16"/>
  <c r="I80" i="16"/>
  <c r="U80" i="16"/>
  <c r="V80" i="16" s="1"/>
  <c r="F87" i="16"/>
  <c r="K87" i="16" s="1"/>
  <c r="R87" i="16"/>
  <c r="U87" i="16" s="1"/>
  <c r="V87" i="16" s="1"/>
  <c r="G10" i="17"/>
  <c r="G13" i="17"/>
  <c r="G16" i="17"/>
  <c r="G19" i="17"/>
  <c r="G22" i="17"/>
  <c r="G25" i="17"/>
  <c r="G28" i="17"/>
  <c r="G31" i="17"/>
  <c r="G34" i="17"/>
  <c r="G37" i="17"/>
  <c r="W9" i="18"/>
  <c r="X9" i="18" s="1"/>
  <c r="N11" i="18"/>
  <c r="F20" i="18"/>
  <c r="L20" i="18" s="1"/>
  <c r="N21" i="18"/>
  <c r="L50" i="18"/>
  <c r="R52" i="18"/>
  <c r="O52" i="18"/>
  <c r="S62" i="18"/>
  <c r="L71" i="18"/>
  <c r="K71" i="18"/>
  <c r="X89" i="18"/>
  <c r="X90" i="18"/>
  <c r="P11" i="15"/>
  <c r="P16" i="15"/>
  <c r="AB18" i="16"/>
  <c r="AA31" i="16"/>
  <c r="L33" i="16"/>
  <c r="T32" i="16"/>
  <c r="E39" i="16"/>
  <c r="K39" i="16" s="1"/>
  <c r="J44" i="16"/>
  <c r="J50" i="16"/>
  <c r="I55" i="16"/>
  <c r="O58" i="16"/>
  <c r="AC58" i="16"/>
  <c r="AC63" i="16"/>
  <c r="N64" i="16"/>
  <c r="L66" i="16"/>
  <c r="J68" i="16"/>
  <c r="D79" i="16"/>
  <c r="AC79" i="16"/>
  <c r="N81" i="16"/>
  <c r="J80" i="16"/>
  <c r="G39" i="17"/>
  <c r="Q12" i="18"/>
  <c r="V15" i="18"/>
  <c r="J15" i="18"/>
  <c r="R15" i="18"/>
  <c r="H20" i="18"/>
  <c r="N20" i="18" s="1"/>
  <c r="M21" i="18"/>
  <c r="X37" i="18"/>
  <c r="X46" i="18"/>
  <c r="X54" i="18"/>
  <c r="X65" i="18"/>
  <c r="X66" i="18"/>
  <c r="X83" i="18"/>
  <c r="X92" i="18"/>
  <c r="AB31" i="16"/>
  <c r="S82" i="16"/>
  <c r="V22" i="18"/>
  <c r="S29" i="18"/>
  <c r="X34" i="18"/>
  <c r="X41" i="18"/>
  <c r="X75" i="18"/>
  <c r="X118" i="18"/>
  <c r="O11" i="16"/>
  <c r="O19" i="16"/>
  <c r="S20" i="16"/>
  <c r="O22" i="16"/>
  <c r="S23" i="16"/>
  <c r="O25" i="16"/>
  <c r="S26" i="16"/>
  <c r="D31" i="16"/>
  <c r="AC31" i="16"/>
  <c r="N33" i="16"/>
  <c r="J32" i="16"/>
  <c r="N34" i="16"/>
  <c r="Z44" i="16"/>
  <c r="Z50" i="16"/>
  <c r="Z54" i="16"/>
  <c r="N66" i="16"/>
  <c r="T82" i="16"/>
  <c r="J10" i="17"/>
  <c r="H10" i="17" s="1"/>
  <c r="V10" i="18"/>
  <c r="J10" i="18"/>
  <c r="O21" i="18"/>
  <c r="I20" i="18"/>
  <c r="R20" i="18" s="1"/>
  <c r="X55" i="18"/>
  <c r="O71" i="18"/>
  <c r="W76" i="18"/>
  <c r="X76" i="18" s="1"/>
  <c r="K76" i="18"/>
  <c r="V76" i="18"/>
  <c r="J76" i="18"/>
  <c r="R76" i="18"/>
  <c r="Q76" i="18"/>
  <c r="X155" i="18"/>
  <c r="N13" i="16"/>
  <c r="F18" i="16"/>
  <c r="J18" i="16" s="1"/>
  <c r="L21" i="16"/>
  <c r="L24" i="16"/>
  <c r="L27" i="16"/>
  <c r="O33" i="16"/>
  <c r="S35" i="16"/>
  <c r="K32" i="16"/>
  <c r="T40" i="16"/>
  <c r="AA44" i="16"/>
  <c r="AA50" i="16"/>
  <c r="AA54" i="16"/>
  <c r="L55" i="16"/>
  <c r="R63" i="16"/>
  <c r="O66" i="16"/>
  <c r="T71" i="16"/>
  <c r="I82" i="16"/>
  <c r="U82" i="16"/>
  <c r="V82" i="16" s="1"/>
  <c r="M80" i="16"/>
  <c r="G9" i="17"/>
  <c r="G15" i="17"/>
  <c r="G18" i="17"/>
  <c r="G21" i="17"/>
  <c r="G24" i="17"/>
  <c r="G27" i="17"/>
  <c r="G30" i="17"/>
  <c r="G33" i="17"/>
  <c r="G36" i="17"/>
  <c r="W8" i="18"/>
  <c r="X8" i="18" s="1"/>
  <c r="K8" i="18"/>
  <c r="R8" i="18"/>
  <c r="T8" i="18"/>
  <c r="W15" i="18"/>
  <c r="X15" i="18" s="1"/>
  <c r="I29" i="18"/>
  <c r="O29" i="18" s="1"/>
  <c r="L31" i="18"/>
  <c r="E29" i="18"/>
  <c r="L29" i="18" s="1"/>
  <c r="X31" i="18"/>
  <c r="X42" i="18"/>
  <c r="X63" i="18"/>
  <c r="L77" i="18"/>
  <c r="K77" i="18"/>
  <c r="X81" i="18"/>
  <c r="X87" i="18"/>
  <c r="U14" i="16"/>
  <c r="V14" i="16" s="1"/>
  <c r="I20" i="16"/>
  <c r="I23" i="16"/>
  <c r="I26" i="16"/>
  <c r="L32" i="16"/>
  <c r="N44" i="16"/>
  <c r="AB44" i="16"/>
  <c r="N50" i="16"/>
  <c r="AB50" i="16"/>
  <c r="N54" i="16"/>
  <c r="AB54" i="16"/>
  <c r="T58" i="16"/>
  <c r="N68" i="16"/>
  <c r="U71" i="16"/>
  <c r="V71" i="16" s="1"/>
  <c r="J82" i="16"/>
  <c r="I39" i="17"/>
  <c r="H39" i="17" s="1"/>
  <c r="O9" i="18"/>
  <c r="O11" i="18"/>
  <c r="W23" i="18"/>
  <c r="X23" i="18" s="1"/>
  <c r="K23" i="18"/>
  <c r="V23" i="18"/>
  <c r="J23" i="18"/>
  <c r="R23" i="18"/>
  <c r="Q23" i="18"/>
  <c r="R40" i="18"/>
  <c r="O40" i="18"/>
  <c r="X52" i="18"/>
  <c r="R58" i="18"/>
  <c r="O58" i="18"/>
  <c r="W64" i="18"/>
  <c r="X64" i="18" s="1"/>
  <c r="K64" i="18"/>
  <c r="V64" i="18"/>
  <c r="J64" i="18"/>
  <c r="R64" i="18"/>
  <c r="Q64" i="18"/>
  <c r="P70" i="18"/>
  <c r="W82" i="18"/>
  <c r="X82" i="18" s="1"/>
  <c r="K82" i="18"/>
  <c r="V82" i="18"/>
  <c r="J82" i="18"/>
  <c r="R82" i="18"/>
  <c r="Q82" i="18"/>
  <c r="W88" i="18"/>
  <c r="X88" i="18" s="1"/>
  <c r="K88" i="18"/>
  <c r="V88" i="18"/>
  <c r="J88" i="18"/>
  <c r="R88" i="18"/>
  <c r="Q88" i="18"/>
  <c r="X136" i="18"/>
  <c r="J20" i="16"/>
  <c r="J23" i="16"/>
  <c r="J26" i="16"/>
  <c r="AC44" i="16"/>
  <c r="AC50" i="16"/>
  <c r="AC54" i="16"/>
  <c r="U58" i="16"/>
  <c r="V58" i="16" s="1"/>
  <c r="H63" i="16"/>
  <c r="M63" i="16" s="1"/>
  <c r="J67" i="16"/>
  <c r="J88" i="16"/>
  <c r="E8" i="17"/>
  <c r="E4" i="17" s="1"/>
  <c r="X10" i="18"/>
  <c r="X43" i="18"/>
  <c r="X47" i="18"/>
  <c r="L65" i="18"/>
  <c r="K65" i="18"/>
  <c r="L83" i="18"/>
  <c r="K83" i="18"/>
  <c r="O89" i="18"/>
  <c r="L89" i="18"/>
  <c r="K89" i="18"/>
  <c r="X95" i="18"/>
  <c r="X156" i="18"/>
  <c r="S19" i="16"/>
  <c r="K20" i="16"/>
  <c r="S22" i="16"/>
  <c r="K23" i="16"/>
  <c r="S25" i="16"/>
  <c r="K26" i="16"/>
  <c r="N32" i="16"/>
  <c r="I58" i="16"/>
  <c r="K67" i="16"/>
  <c r="Z87" i="16"/>
  <c r="K88" i="16"/>
  <c r="H8" i="18"/>
  <c r="W14" i="18"/>
  <c r="X14" i="18" s="1"/>
  <c r="K15" i="18"/>
  <c r="V16" i="18"/>
  <c r="J16" i="18"/>
  <c r="R16" i="18"/>
  <c r="W24" i="18"/>
  <c r="X24" i="18" s="1"/>
  <c r="K24" i="18"/>
  <c r="V24" i="18"/>
  <c r="J24" i="18"/>
  <c r="Q24" i="18"/>
  <c r="X35" i="18"/>
  <c r="M65" i="18"/>
  <c r="Q66" i="18"/>
  <c r="N66" i="18"/>
  <c r="X71" i="18"/>
  <c r="M83" i="18"/>
  <c r="O113" i="18"/>
  <c r="T22" i="16"/>
  <c r="Z39" i="16"/>
  <c r="I81" i="16"/>
  <c r="I83" i="16"/>
  <c r="AA87" i="16"/>
  <c r="J8" i="18"/>
  <c r="V9" i="18"/>
  <c r="J9" i="18"/>
  <c r="R9" i="18"/>
  <c r="O10" i="18"/>
  <c r="Q11" i="18"/>
  <c r="L32" i="18"/>
  <c r="X48" i="18"/>
  <c r="N89" i="18"/>
  <c r="R96" i="18"/>
  <c r="Q96" i="18"/>
  <c r="V96" i="18"/>
  <c r="J96" i="18"/>
  <c r="P96" i="18"/>
  <c r="K96" i="18"/>
  <c r="W96" i="18"/>
  <c r="X96" i="18" s="1"/>
  <c r="X144" i="18"/>
  <c r="I22" i="16"/>
  <c r="AA39" i="16"/>
  <c r="Z71" i="16"/>
  <c r="K10" i="18"/>
  <c r="X16" i="18"/>
  <c r="O24" i="18"/>
  <c r="M24" i="18"/>
  <c r="L24" i="18"/>
  <c r="O25" i="18"/>
  <c r="L25" i="18"/>
  <c r="R34" i="18"/>
  <c r="O34" i="18"/>
  <c r="X36" i="18"/>
  <c r="X40" i="18"/>
  <c r="R46" i="18"/>
  <c r="O46" i="18"/>
  <c r="X58" i="18"/>
  <c r="O65" i="18"/>
  <c r="P76" i="18"/>
  <c r="O83" i="18"/>
  <c r="M22" i="18"/>
  <c r="P31" i="18"/>
  <c r="R32" i="18"/>
  <c r="L35" i="18"/>
  <c r="P37" i="18"/>
  <c r="R38" i="18"/>
  <c r="P43" i="18"/>
  <c r="R44" i="18"/>
  <c r="P49" i="18"/>
  <c r="R50" i="18"/>
  <c r="P55" i="18"/>
  <c r="K73" i="18"/>
  <c r="K79" i="18"/>
  <c r="K85" i="18"/>
  <c r="W85" i="18"/>
  <c r="X85" i="18" s="1"/>
  <c r="M86" i="18"/>
  <c r="K90" i="18"/>
  <c r="Q98" i="18"/>
  <c r="X101" i="18"/>
  <c r="X107" i="18"/>
  <c r="X110" i="18"/>
  <c r="X124" i="18"/>
  <c r="T135" i="18"/>
  <c r="V137" i="18"/>
  <c r="X143" i="18"/>
  <c r="X149" i="18"/>
  <c r="X224" i="18"/>
  <c r="X225" i="18"/>
  <c r="X229" i="18"/>
  <c r="Q55" i="18"/>
  <c r="K58" i="18"/>
  <c r="P63" i="18"/>
  <c r="J66" i="18"/>
  <c r="V66" i="18"/>
  <c r="P69" i="18"/>
  <c r="J72" i="18"/>
  <c r="V72" i="18"/>
  <c r="P75" i="18"/>
  <c r="J78" i="18"/>
  <c r="V78" i="18"/>
  <c r="L79" i="18"/>
  <c r="P81" i="18"/>
  <c r="J84" i="18"/>
  <c r="V84" i="18"/>
  <c r="L85" i="18"/>
  <c r="P87" i="18"/>
  <c r="M90" i="18"/>
  <c r="V91" i="18"/>
  <c r="J91" i="18"/>
  <c r="R91" i="18"/>
  <c r="X93" i="18"/>
  <c r="X123" i="18"/>
  <c r="J169" i="18"/>
  <c r="P14" i="18"/>
  <c r="K26" i="18"/>
  <c r="W26" i="18"/>
  <c r="X26" i="18" s="1"/>
  <c r="P30" i="18"/>
  <c r="R31" i="18"/>
  <c r="J33" i="18"/>
  <c r="V33" i="18"/>
  <c r="L34" i="18"/>
  <c r="P36" i="18"/>
  <c r="R37" i="18"/>
  <c r="J39" i="18"/>
  <c r="V39" i="18"/>
  <c r="L40" i="18"/>
  <c r="N41" i="18"/>
  <c r="P42" i="18"/>
  <c r="R43" i="18"/>
  <c r="J45" i="18"/>
  <c r="V45" i="18"/>
  <c r="L46" i="18"/>
  <c r="N47" i="18"/>
  <c r="P48" i="18"/>
  <c r="R49" i="18"/>
  <c r="J51" i="18"/>
  <c r="V51" i="18"/>
  <c r="L52" i="18"/>
  <c r="P54" i="18"/>
  <c r="R55" i="18"/>
  <c r="J57" i="18"/>
  <c r="V57" i="18"/>
  <c r="L58" i="18"/>
  <c r="Q63" i="18"/>
  <c r="Q69" i="18"/>
  <c r="K72" i="18"/>
  <c r="W72" i="18"/>
  <c r="X72" i="18" s="1"/>
  <c r="Q75" i="18"/>
  <c r="K78" i="18"/>
  <c r="W78" i="18"/>
  <c r="X78" i="18" s="1"/>
  <c r="M79" i="18"/>
  <c r="Q81" i="18"/>
  <c r="K84" i="18"/>
  <c r="W84" i="18"/>
  <c r="X84" i="18" s="1"/>
  <c r="M85" i="18"/>
  <c r="Q87" i="18"/>
  <c r="N90" i="18"/>
  <c r="R102" i="18"/>
  <c r="Q102" i="18"/>
  <c r="V102" i="18"/>
  <c r="J102" i="18"/>
  <c r="W102" i="18"/>
  <c r="X102" i="18" s="1"/>
  <c r="R108" i="18"/>
  <c r="Q108" i="18"/>
  <c r="W108" i="18"/>
  <c r="X108" i="18" s="1"/>
  <c r="K108" i="18"/>
  <c r="V108" i="18"/>
  <c r="J108" i="18"/>
  <c r="M124" i="18"/>
  <c r="L124" i="18"/>
  <c r="U172" i="18"/>
  <c r="X174" i="18"/>
  <c r="P22" i="18"/>
  <c r="Q30" i="18"/>
  <c r="K33" i="18"/>
  <c r="W33" i="18"/>
  <c r="X33" i="18" s="1"/>
  <c r="Q36" i="18"/>
  <c r="K39" i="18"/>
  <c r="W39" i="18"/>
  <c r="X39" i="18" s="1"/>
  <c r="Q42" i="18"/>
  <c r="K45" i="18"/>
  <c r="W45" i="18"/>
  <c r="X45" i="18" s="1"/>
  <c r="Q48" i="18"/>
  <c r="K51" i="18"/>
  <c r="W51" i="18"/>
  <c r="X51" i="18" s="1"/>
  <c r="Q54" i="18"/>
  <c r="K57" i="18"/>
  <c r="W57" i="18"/>
  <c r="X57" i="18" s="1"/>
  <c r="D62" i="18"/>
  <c r="R63" i="18"/>
  <c r="P68" i="18"/>
  <c r="R69" i="18"/>
  <c r="P74" i="18"/>
  <c r="R75" i="18"/>
  <c r="P80" i="18"/>
  <c r="R81" i="18"/>
  <c r="P86" i="18"/>
  <c r="R87" i="18"/>
  <c r="W114" i="18"/>
  <c r="X114" i="18" s="1"/>
  <c r="K114" i="18"/>
  <c r="V114" i="18"/>
  <c r="J114" i="18"/>
  <c r="R114" i="18"/>
  <c r="D113" i="18"/>
  <c r="Q114" i="18"/>
  <c r="M155" i="18"/>
  <c r="P155" i="18"/>
  <c r="G135" i="18"/>
  <c r="M135" i="18" s="1"/>
  <c r="L167" i="18"/>
  <c r="K167" i="18"/>
  <c r="R14" i="18"/>
  <c r="Q22" i="18"/>
  <c r="K25" i="18"/>
  <c r="W25" i="18"/>
  <c r="X25" i="18" s="1"/>
  <c r="D29" i="18"/>
  <c r="R30" i="18"/>
  <c r="J32" i="18"/>
  <c r="V32" i="18"/>
  <c r="R36" i="18"/>
  <c r="J38" i="18"/>
  <c r="V38" i="18"/>
  <c r="N40" i="18"/>
  <c r="R42" i="18"/>
  <c r="J44" i="18"/>
  <c r="V44" i="18"/>
  <c r="N46" i="18"/>
  <c r="R48" i="18"/>
  <c r="J50" i="18"/>
  <c r="V50" i="18"/>
  <c r="N52" i="18"/>
  <c r="R54" i="18"/>
  <c r="J56" i="18"/>
  <c r="V56" i="18"/>
  <c r="N58" i="18"/>
  <c r="O67" i="18"/>
  <c r="Q68" i="18"/>
  <c r="Q74" i="18"/>
  <c r="Q80" i="18"/>
  <c r="Q86" i="18"/>
  <c r="P90" i="18"/>
  <c r="N92" i="18"/>
  <c r="X158" i="18"/>
  <c r="K32" i="18"/>
  <c r="W32" i="18"/>
  <c r="X32" i="18" s="1"/>
  <c r="K38" i="18"/>
  <c r="W38" i="18"/>
  <c r="X38" i="18" s="1"/>
  <c r="K44" i="18"/>
  <c r="W44" i="18"/>
  <c r="X44" i="18" s="1"/>
  <c r="K50" i="18"/>
  <c r="W50" i="18"/>
  <c r="X50" i="18" s="1"/>
  <c r="K56" i="18"/>
  <c r="W56" i="18"/>
  <c r="X56" i="18" s="1"/>
  <c r="F62" i="18"/>
  <c r="L62" i="18" s="1"/>
  <c r="P67" i="18"/>
  <c r="P73" i="18"/>
  <c r="P79" i="18"/>
  <c r="P85" i="18"/>
  <c r="M89" i="18"/>
  <c r="Q90" i="18"/>
  <c r="W91" i="18"/>
  <c r="X91" i="18" s="1"/>
  <c r="X98" i="18"/>
  <c r="X104" i="18"/>
  <c r="O115" i="18"/>
  <c r="M115" i="18"/>
  <c r="L115" i="18"/>
  <c r="F113" i="18"/>
  <c r="X120" i="18"/>
  <c r="O124" i="18"/>
  <c r="X127" i="18"/>
  <c r="X128" i="18"/>
  <c r="Q137" i="18"/>
  <c r="N137" i="18"/>
  <c r="X145" i="18"/>
  <c r="X150" i="18"/>
  <c r="N167" i="18"/>
  <c r="J31" i="18"/>
  <c r="J37" i="18"/>
  <c r="L38" i="18"/>
  <c r="J43" i="18"/>
  <c r="V43" i="18"/>
  <c r="L44" i="18"/>
  <c r="J49" i="18"/>
  <c r="V49" i="18"/>
  <c r="J55" i="18"/>
  <c r="V55" i="18"/>
  <c r="G62" i="18"/>
  <c r="R90" i="18"/>
  <c r="X131" i="18"/>
  <c r="L178" i="18"/>
  <c r="K178" i="18"/>
  <c r="X185" i="18"/>
  <c r="X198" i="18"/>
  <c r="P26" i="18"/>
  <c r="G29" i="18"/>
  <c r="M29" i="18" s="1"/>
  <c r="O39" i="18"/>
  <c r="K43" i="18"/>
  <c r="K49" i="18"/>
  <c r="K55" i="18"/>
  <c r="H62" i="18"/>
  <c r="N62" i="18" s="1"/>
  <c r="J63" i="18"/>
  <c r="V63" i="18"/>
  <c r="L64" i="18"/>
  <c r="N65" i="18"/>
  <c r="P66" i="18"/>
  <c r="J69" i="18"/>
  <c r="V69" i="18"/>
  <c r="L70" i="18"/>
  <c r="N71" i="18"/>
  <c r="P72" i="18"/>
  <c r="J75" i="18"/>
  <c r="V75" i="18"/>
  <c r="L76" i="18"/>
  <c r="N77" i="18"/>
  <c r="P78" i="18"/>
  <c r="J81" i="18"/>
  <c r="V81" i="18"/>
  <c r="L82" i="18"/>
  <c r="N83" i="18"/>
  <c r="P84" i="18"/>
  <c r="J87" i="18"/>
  <c r="V87" i="18"/>
  <c r="L88" i="18"/>
  <c r="K91" i="18"/>
  <c r="J93" i="18"/>
  <c r="X99" i="18"/>
  <c r="X105" i="18"/>
  <c r="R109" i="18"/>
  <c r="O109" i="18"/>
  <c r="R125" i="18"/>
  <c r="O125" i="18"/>
  <c r="AA136" i="18"/>
  <c r="S135" i="18"/>
  <c r="Q26" i="18"/>
  <c r="P33" i="18"/>
  <c r="V36" i="18"/>
  <c r="P39" i="18"/>
  <c r="J42" i="18"/>
  <c r="V42" i="18"/>
  <c r="P45" i="18"/>
  <c r="J48" i="18"/>
  <c r="V48" i="18"/>
  <c r="L49" i="18"/>
  <c r="P51" i="18"/>
  <c r="J54" i="18"/>
  <c r="V54" i="18"/>
  <c r="L55" i="18"/>
  <c r="P57" i="18"/>
  <c r="K63" i="18"/>
  <c r="K69" i="18"/>
  <c r="Q72" i="18"/>
  <c r="K75" i="18"/>
  <c r="Q78" i="18"/>
  <c r="K81" i="18"/>
  <c r="Q84" i="18"/>
  <c r="K87" i="18"/>
  <c r="P95" i="18"/>
  <c r="K102" i="18"/>
  <c r="N103" i="18"/>
  <c r="Q104" i="18"/>
  <c r="N104" i="18"/>
  <c r="Q116" i="18"/>
  <c r="N116" i="18"/>
  <c r="L158" i="18"/>
  <c r="J158" i="18"/>
  <c r="X175" i="18"/>
  <c r="K14" i="18"/>
  <c r="J22" i="18"/>
  <c r="K30" i="18"/>
  <c r="Q33" i="18"/>
  <c r="K36" i="18"/>
  <c r="K42" i="18"/>
  <c r="Q45" i="18"/>
  <c r="K48" i="18"/>
  <c r="Q51" i="18"/>
  <c r="K54" i="18"/>
  <c r="Q57" i="18"/>
  <c r="J68" i="18"/>
  <c r="J74" i="18"/>
  <c r="J80" i="18"/>
  <c r="J86" i="18"/>
  <c r="V89" i="18"/>
  <c r="J89" i="18"/>
  <c r="Q89" i="18"/>
  <c r="O97" i="18"/>
  <c r="O103" i="18"/>
  <c r="P108" i="18"/>
  <c r="U135" i="18"/>
  <c r="O173" i="18"/>
  <c r="I172" i="18"/>
  <c r="O172" i="18" s="1"/>
  <c r="Q93" i="18"/>
  <c r="P102" i="18"/>
  <c r="M103" i="18"/>
  <c r="R138" i="18"/>
  <c r="O138" i="18"/>
  <c r="I135" i="18"/>
  <c r="L147" i="18"/>
  <c r="M147" i="18"/>
  <c r="X154" i="18"/>
  <c r="E163" i="18"/>
  <c r="H172" i="18"/>
  <c r="N172" i="18" s="1"/>
  <c r="N175" i="18"/>
  <c r="P94" i="18"/>
  <c r="R95" i="18"/>
  <c r="J97" i="18"/>
  <c r="V97" i="18"/>
  <c r="P100" i="18"/>
  <c r="R101" i="18"/>
  <c r="J103" i="18"/>
  <c r="V103" i="18"/>
  <c r="P106" i="18"/>
  <c r="R107" i="18"/>
  <c r="J109" i="18"/>
  <c r="V109" i="18"/>
  <c r="L110" i="18"/>
  <c r="K117" i="18"/>
  <c r="W117" i="18"/>
  <c r="X117" i="18" s="1"/>
  <c r="P123" i="18"/>
  <c r="P127" i="18"/>
  <c r="K131" i="18"/>
  <c r="J138" i="18"/>
  <c r="V138" i="18"/>
  <c r="K139" i="18"/>
  <c r="W139" i="18"/>
  <c r="X139" i="18" s="1"/>
  <c r="M140" i="18"/>
  <c r="L142" i="18"/>
  <c r="L144" i="18"/>
  <c r="AA144" i="18"/>
  <c r="P146" i="18"/>
  <c r="K148" i="18"/>
  <c r="AA148" i="18"/>
  <c r="N149" i="18"/>
  <c r="P150" i="18"/>
  <c r="R154" i="18"/>
  <c r="AA156" i="18"/>
  <c r="J159" i="18"/>
  <c r="AA159" i="18"/>
  <c r="AA165" i="18"/>
  <c r="P168" i="18"/>
  <c r="L169" i="18"/>
  <c r="K173" i="18"/>
  <c r="P174" i="18"/>
  <c r="M178" i="18"/>
  <c r="X191" i="18"/>
  <c r="K97" i="18"/>
  <c r="W97" i="18"/>
  <c r="X97" i="18" s="1"/>
  <c r="K103" i="18"/>
  <c r="W103" i="18"/>
  <c r="X103" i="18" s="1"/>
  <c r="K109" i="18"/>
  <c r="W109" i="18"/>
  <c r="X109" i="18" s="1"/>
  <c r="J116" i="18"/>
  <c r="Q119" i="18"/>
  <c r="J121" i="18"/>
  <c r="Q123" i="18"/>
  <c r="N124" i="18"/>
  <c r="K125" i="18"/>
  <c r="E135" i="18"/>
  <c r="K138" i="18"/>
  <c r="W138" i="18"/>
  <c r="X138" i="18" s="1"/>
  <c r="W141" i="18"/>
  <c r="X141" i="18" s="1"/>
  <c r="K141" i="18"/>
  <c r="Q141" i="18"/>
  <c r="W152" i="18"/>
  <c r="X152" i="18" s="1"/>
  <c r="V164" i="18"/>
  <c r="J164" i="18"/>
  <c r="K164" i="18"/>
  <c r="R164" i="18"/>
  <c r="N178" i="18"/>
  <c r="L182" i="18"/>
  <c r="K182" i="18"/>
  <c r="O183" i="18"/>
  <c r="M183" i="18"/>
  <c r="L183" i="18"/>
  <c r="K183" i="18"/>
  <c r="W189" i="18"/>
  <c r="X189" i="18" s="1"/>
  <c r="K189" i="18"/>
  <c r="AA189" i="18"/>
  <c r="J189" i="18"/>
  <c r="V189" i="18"/>
  <c r="R189" i="18"/>
  <c r="P189" i="18"/>
  <c r="X203" i="18"/>
  <c r="N241" i="18"/>
  <c r="Q241" i="18"/>
  <c r="H234" i="18"/>
  <c r="N234" i="18" s="1"/>
  <c r="P93" i="18"/>
  <c r="P99" i="18"/>
  <c r="P105" i="18"/>
  <c r="L109" i="18"/>
  <c r="N110" i="18"/>
  <c r="E113" i="18"/>
  <c r="O118" i="18"/>
  <c r="R119" i="18"/>
  <c r="R123" i="18"/>
  <c r="L125" i="18"/>
  <c r="F135" i="18"/>
  <c r="L135" i="18" s="1"/>
  <c r="L138" i="18"/>
  <c r="AA139" i="18"/>
  <c r="R141" i="18"/>
  <c r="Q145" i="18"/>
  <c r="K152" i="18"/>
  <c r="L154" i="18"/>
  <c r="V157" i="18"/>
  <c r="R157" i="18"/>
  <c r="Q157" i="18"/>
  <c r="L159" i="18"/>
  <c r="R160" i="18"/>
  <c r="K160" i="18"/>
  <c r="S163" i="18"/>
  <c r="J165" i="18"/>
  <c r="N173" i="18"/>
  <c r="N174" i="18"/>
  <c r="K174" i="18"/>
  <c r="O178" i="18"/>
  <c r="O215" i="18"/>
  <c r="N215" i="18"/>
  <c r="M215" i="18"/>
  <c r="L215" i="18"/>
  <c r="K215" i="18"/>
  <c r="L224" i="18"/>
  <c r="K224" i="18"/>
  <c r="L234" i="18"/>
  <c r="P118" i="18"/>
  <c r="P126" i="18"/>
  <c r="AA152" i="18"/>
  <c r="N159" i="18"/>
  <c r="F163" i="18"/>
  <c r="M163" i="18" s="1"/>
  <c r="T163" i="18"/>
  <c r="W168" i="18"/>
  <c r="X168" i="18" s="1"/>
  <c r="J168" i="18"/>
  <c r="X180" i="18"/>
  <c r="N182" i="18"/>
  <c r="N183" i="18"/>
  <c r="Q184" i="18"/>
  <c r="N184" i="18"/>
  <c r="X186" i="18"/>
  <c r="X192" i="18"/>
  <c r="W204" i="18"/>
  <c r="X204" i="18" s="1"/>
  <c r="K204" i="18"/>
  <c r="P204" i="18"/>
  <c r="AA204" i="18"/>
  <c r="J204" i="18"/>
  <c r="V204" i="18"/>
  <c r="Q204" i="18"/>
  <c r="X226" i="18"/>
  <c r="P92" i="18"/>
  <c r="R93" i="18"/>
  <c r="J95" i="18"/>
  <c r="V95" i="18"/>
  <c r="P98" i="18"/>
  <c r="R99" i="18"/>
  <c r="J101" i="18"/>
  <c r="V101" i="18"/>
  <c r="R105" i="18"/>
  <c r="J107" i="18"/>
  <c r="V107" i="18"/>
  <c r="K115" i="18"/>
  <c r="W115" i="18"/>
  <c r="X115" i="18" s="1"/>
  <c r="Q118" i="18"/>
  <c r="J120" i="18"/>
  <c r="K124" i="18"/>
  <c r="Q126" i="18"/>
  <c r="P131" i="18"/>
  <c r="H135" i="18"/>
  <c r="V140" i="18"/>
  <c r="J140" i="18"/>
  <c r="Q140" i="18"/>
  <c r="J142" i="18"/>
  <c r="W142" i="18"/>
  <c r="X142" i="18" s="1"/>
  <c r="Q144" i="18"/>
  <c r="P148" i="18"/>
  <c r="J151" i="18"/>
  <c r="W151" i="18"/>
  <c r="X151" i="18" s="1"/>
  <c r="N154" i="18"/>
  <c r="V154" i="18"/>
  <c r="Q156" i="18"/>
  <c r="L166" i="18"/>
  <c r="D172" i="18"/>
  <c r="Q173" i="18"/>
  <c r="X176" i="18"/>
  <c r="N179" i="18"/>
  <c r="Q181" i="18"/>
  <c r="X199" i="18"/>
  <c r="X228" i="18"/>
  <c r="X239" i="18"/>
  <c r="H113" i="18"/>
  <c r="P117" i="18"/>
  <c r="R118" i="18"/>
  <c r="V122" i="18"/>
  <c r="J122" i="18"/>
  <c r="Q122" i="18"/>
  <c r="Q131" i="18"/>
  <c r="P139" i="18"/>
  <c r="Q148" i="18"/>
  <c r="W153" i="18"/>
  <c r="X153" i="18" s="1"/>
  <c r="K153" i="18"/>
  <c r="J153" i="18"/>
  <c r="R153" i="18"/>
  <c r="V160" i="18"/>
  <c r="H163" i="18"/>
  <c r="N163" i="18" s="1"/>
  <c r="W164" i="18"/>
  <c r="X164" i="18" s="1"/>
  <c r="F172" i="18"/>
  <c r="R178" i="18"/>
  <c r="M182" i="18"/>
  <c r="X193" i="18"/>
  <c r="X212" i="18"/>
  <c r="P97" i="18"/>
  <c r="P103" i="18"/>
  <c r="P109" i="18"/>
  <c r="Q117" i="18"/>
  <c r="V119" i="18"/>
  <c r="R122" i="18"/>
  <c r="V123" i="18"/>
  <c r="M128" i="18"/>
  <c r="R131" i="18"/>
  <c r="P138" i="18"/>
  <c r="Q139" i="18"/>
  <c r="V141" i="18"/>
  <c r="J146" i="18"/>
  <c r="O155" i="18"/>
  <c r="W157" i="18"/>
  <c r="X157" i="18" s="1"/>
  <c r="Q159" i="18"/>
  <c r="V159" i="18"/>
  <c r="R159" i="18"/>
  <c r="W160" i="18"/>
  <c r="X160" i="18" s="1"/>
  <c r="AA164" i="18"/>
  <c r="P165" i="18"/>
  <c r="X166" i="18"/>
  <c r="V168" i="18"/>
  <c r="AA173" i="18"/>
  <c r="V173" i="18"/>
  <c r="J173" i="18"/>
  <c r="K179" i="18"/>
  <c r="Q205" i="18"/>
  <c r="N205" i="18"/>
  <c r="K94" i="18"/>
  <c r="K100" i="18"/>
  <c r="K106" i="18"/>
  <c r="L114" i="18"/>
  <c r="J119" i="18"/>
  <c r="W119" i="18"/>
  <c r="X119" i="18" s="1"/>
  <c r="J123" i="18"/>
  <c r="K127" i="18"/>
  <c r="J141" i="18"/>
  <c r="AA143" i="18"/>
  <c r="Q143" i="18"/>
  <c r="O145" i="18"/>
  <c r="V145" i="18"/>
  <c r="K150" i="18"/>
  <c r="K154" i="18"/>
  <c r="N158" i="18"/>
  <c r="AA160" i="18"/>
  <c r="L164" i="18"/>
  <c r="N169" i="18"/>
  <c r="E172" i="18"/>
  <c r="T172" i="18"/>
  <c r="L174" i="18"/>
  <c r="Q175" i="18"/>
  <c r="L179" i="18"/>
  <c r="X194" i="18"/>
  <c r="X251" i="18"/>
  <c r="K119" i="18"/>
  <c r="K123" i="18"/>
  <c r="V126" i="18"/>
  <c r="J149" i="18"/>
  <c r="V152" i="18"/>
  <c r="J152" i="18"/>
  <c r="Q152" i="18"/>
  <c r="AA157" i="18"/>
  <c r="O158" i="18"/>
  <c r="J160" i="18"/>
  <c r="D163" i="18"/>
  <c r="W165" i="18"/>
  <c r="X165" i="18" s="1"/>
  <c r="K165" i="18"/>
  <c r="V165" i="18"/>
  <c r="Q165" i="18"/>
  <c r="AA168" i="18"/>
  <c r="M174" i="18"/>
  <c r="X178" i="18"/>
  <c r="AA181" i="18"/>
  <c r="W181" i="18"/>
  <c r="X181" i="18" s="1"/>
  <c r="J181" i="18"/>
  <c r="V181" i="18"/>
  <c r="P181" i="18"/>
  <c r="X183" i="18"/>
  <c r="Q189" i="18"/>
  <c r="K93" i="18"/>
  <c r="K99" i="18"/>
  <c r="K105" i="18"/>
  <c r="P115" i="18"/>
  <c r="J118" i="18"/>
  <c r="V118" i="18"/>
  <c r="L119" i="18"/>
  <c r="M123" i="18"/>
  <c r="Q124" i="18"/>
  <c r="J126" i="18"/>
  <c r="W126" i="18"/>
  <c r="X126" i="18" s="1"/>
  <c r="R136" i="18"/>
  <c r="D135" i="18"/>
  <c r="P136" i="18"/>
  <c r="W140" i="18"/>
  <c r="X140" i="18" s="1"/>
  <c r="P142" i="18"/>
  <c r="V144" i="18"/>
  <c r="K145" i="18"/>
  <c r="Q147" i="18"/>
  <c r="AA147" i="18"/>
  <c r="R147" i="18"/>
  <c r="V148" i="18"/>
  <c r="R152" i="18"/>
  <c r="V153" i="18"/>
  <c r="V156" i="18"/>
  <c r="K157" i="18"/>
  <c r="M159" i="18"/>
  <c r="N164" i="18"/>
  <c r="K166" i="18"/>
  <c r="AA167" i="18"/>
  <c r="P167" i="18"/>
  <c r="W167" i="18"/>
  <c r="X167" i="18" s="1"/>
  <c r="J167" i="18"/>
  <c r="K168" i="18"/>
  <c r="R169" i="18"/>
  <c r="W173" i="18"/>
  <c r="X173" i="18" s="1"/>
  <c r="O175" i="18"/>
  <c r="L175" i="18"/>
  <c r="L177" i="18"/>
  <c r="Q178" i="18"/>
  <c r="X182" i="18"/>
  <c r="X184" i="18"/>
  <c r="L194" i="18"/>
  <c r="J194" i="18"/>
  <c r="Q202" i="18"/>
  <c r="R204" i="18"/>
  <c r="O213" i="18"/>
  <c r="M213" i="18"/>
  <c r="L213" i="18"/>
  <c r="K213" i="18"/>
  <c r="F208" i="18"/>
  <c r="W211" i="18"/>
  <c r="X211" i="18" s="1"/>
  <c r="K211" i="18"/>
  <c r="Q211" i="18"/>
  <c r="P211" i="18"/>
  <c r="J211" i="18"/>
  <c r="V211" i="18"/>
  <c r="D208" i="18"/>
  <c r="R211" i="18"/>
  <c r="J98" i="18"/>
  <c r="K118" i="18"/>
  <c r="R120" i="18"/>
  <c r="P120" i="18"/>
  <c r="W122" i="18"/>
  <c r="X122" i="18" s="1"/>
  <c r="K126" i="18"/>
  <c r="V128" i="18"/>
  <c r="J128" i="18"/>
  <c r="Q128" i="18"/>
  <c r="Q136" i="18"/>
  <c r="K140" i="18"/>
  <c r="M143" i="18"/>
  <c r="J144" i="18"/>
  <c r="W148" i="18"/>
  <c r="X148" i="18" s="1"/>
  <c r="P151" i="18"/>
  <c r="AA153" i="18"/>
  <c r="J156" i="18"/>
  <c r="W159" i="18"/>
  <c r="X159" i="18" s="1"/>
  <c r="AA169" i="18"/>
  <c r="P169" i="18"/>
  <c r="V175" i="18"/>
  <c r="L181" i="18"/>
  <c r="X197" i="18"/>
  <c r="L212" i="18"/>
  <c r="K212" i="18"/>
  <c r="X214" i="18"/>
  <c r="X221" i="18"/>
  <c r="O182" i="18"/>
  <c r="J186" i="18"/>
  <c r="V186" i="18"/>
  <c r="AA192" i="18"/>
  <c r="P194" i="18"/>
  <c r="W201" i="18"/>
  <c r="X201" i="18" s="1"/>
  <c r="K201" i="18"/>
  <c r="Q201" i="18"/>
  <c r="V220" i="18"/>
  <c r="J220" i="18"/>
  <c r="W220" i="18"/>
  <c r="X220" i="18" s="1"/>
  <c r="R238" i="18"/>
  <c r="O238" i="18"/>
  <c r="R239" i="18"/>
  <c r="Q239" i="18"/>
  <c r="V239" i="18"/>
  <c r="J239" i="18"/>
  <c r="N246" i="18"/>
  <c r="Q246" i="18"/>
  <c r="P254" i="18"/>
  <c r="X255" i="18"/>
  <c r="X285" i="18"/>
  <c r="W177" i="18"/>
  <c r="X177" i="18" s="1"/>
  <c r="K177" i="18"/>
  <c r="Q177" i="18"/>
  <c r="J179" i="18"/>
  <c r="W179" i="18"/>
  <c r="X179" i="18" s="1"/>
  <c r="V184" i="18"/>
  <c r="K185" i="18"/>
  <c r="L186" i="18"/>
  <c r="O188" i="18"/>
  <c r="Q193" i="18"/>
  <c r="J196" i="18"/>
  <c r="W196" i="18"/>
  <c r="X196" i="18" s="1"/>
  <c r="L197" i="18"/>
  <c r="V202" i="18"/>
  <c r="W205" i="18"/>
  <c r="X205" i="18" s="1"/>
  <c r="P210" i="18"/>
  <c r="F220" i="18"/>
  <c r="L220" i="18" s="1"/>
  <c r="L222" i="18"/>
  <c r="M224" i="18"/>
  <c r="I234" i="18"/>
  <c r="O234" i="18" s="1"/>
  <c r="O235" i="18"/>
  <c r="K236" i="18"/>
  <c r="W236" i="18"/>
  <c r="X236" i="18" s="1"/>
  <c r="J236" i="18"/>
  <c r="V236" i="18"/>
  <c r="L254" i="18"/>
  <c r="I270" i="18"/>
  <c r="O270" i="18" s="1"/>
  <c r="O272" i="18"/>
  <c r="J184" i="18"/>
  <c r="V190" i="18"/>
  <c r="V195" i="18"/>
  <c r="V200" i="18"/>
  <c r="J200" i="18"/>
  <c r="Q200" i="18"/>
  <c r="X202" i="18"/>
  <c r="N224" i="18"/>
  <c r="X227" i="18"/>
  <c r="L250" i="18"/>
  <c r="K250" i="18"/>
  <c r="O266" i="18"/>
  <c r="V188" i="18"/>
  <c r="J188" i="18"/>
  <c r="Q188" i="18"/>
  <c r="J190" i="18"/>
  <c r="W190" i="18"/>
  <c r="X190" i="18" s="1"/>
  <c r="Q192" i="18"/>
  <c r="J195" i="18"/>
  <c r="W195" i="18"/>
  <c r="X195" i="18" s="1"/>
  <c r="P199" i="18"/>
  <c r="R200" i="18"/>
  <c r="P203" i="18"/>
  <c r="M211" i="18"/>
  <c r="O212" i="18"/>
  <c r="R214" i="18"/>
  <c r="Q214" i="18"/>
  <c r="L236" i="18"/>
  <c r="M249" i="18"/>
  <c r="M250" i="18"/>
  <c r="V176" i="18"/>
  <c r="J176" i="18"/>
  <c r="Q176" i="18"/>
  <c r="Q180" i="18"/>
  <c r="AA184" i="18"/>
  <c r="P187" i="18"/>
  <c r="R188" i="18"/>
  <c r="K190" i="18"/>
  <c r="AA190" i="18"/>
  <c r="O191" i="18"/>
  <c r="R192" i="18"/>
  <c r="K195" i="18"/>
  <c r="P198" i="18"/>
  <c r="Q199" i="18"/>
  <c r="V201" i="18"/>
  <c r="M202" i="18"/>
  <c r="N204" i="18"/>
  <c r="J213" i="18"/>
  <c r="P222" i="18"/>
  <c r="K223" i="18"/>
  <c r="W223" i="18"/>
  <c r="X223" i="18" s="1"/>
  <c r="J223" i="18"/>
  <c r="V223" i="18"/>
  <c r="P237" i="18"/>
  <c r="K237" i="18"/>
  <c r="V237" i="18"/>
  <c r="W237" i="18"/>
  <c r="X237" i="18" s="1"/>
  <c r="Q244" i="18"/>
  <c r="K244" i="18"/>
  <c r="W244" i="18"/>
  <c r="X244" i="18" s="1"/>
  <c r="J244" i="18"/>
  <c r="V244" i="18"/>
  <c r="R244" i="18"/>
  <c r="N249" i="18"/>
  <c r="N250" i="18"/>
  <c r="R263" i="18"/>
  <c r="O263" i="18"/>
  <c r="O185" i="18"/>
  <c r="P186" i="18"/>
  <c r="P191" i="18"/>
  <c r="L195" i="18"/>
  <c r="AA195" i="18"/>
  <c r="P197" i="18"/>
  <c r="R199" i="18"/>
  <c r="J201" i="18"/>
  <c r="AA203" i="18"/>
  <c r="V203" i="18"/>
  <c r="J203" i="18"/>
  <c r="R203" i="18"/>
  <c r="P209" i="18"/>
  <c r="V210" i="18"/>
  <c r="J210" i="18"/>
  <c r="P216" i="18"/>
  <c r="O224" i="18"/>
  <c r="R226" i="18"/>
  <c r="Q226" i="18"/>
  <c r="K239" i="18"/>
  <c r="W240" i="18"/>
  <c r="X240" i="18" s="1"/>
  <c r="K240" i="18"/>
  <c r="V240" i="18"/>
  <c r="J240" i="18"/>
  <c r="Q240" i="18"/>
  <c r="X246" i="18"/>
  <c r="O250" i="18"/>
  <c r="R250" i="18"/>
  <c r="R251" i="18"/>
  <c r="O251" i="18"/>
  <c r="P253" i="18"/>
  <c r="W257" i="18"/>
  <c r="X257" i="18" s="1"/>
  <c r="K257" i="18"/>
  <c r="V257" i="18"/>
  <c r="J257" i="18"/>
  <c r="R257" i="18"/>
  <c r="Q257" i="18"/>
  <c r="V274" i="18"/>
  <c r="J274" i="18"/>
  <c r="P274" i="18"/>
  <c r="K274" i="18"/>
  <c r="W274" i="18"/>
  <c r="X274" i="18" s="1"/>
  <c r="Q274" i="18"/>
  <c r="V177" i="18"/>
  <c r="Q186" i="18"/>
  <c r="R187" i="18"/>
  <c r="AA191" i="18"/>
  <c r="Q191" i="18"/>
  <c r="O193" i="18"/>
  <c r="V193" i="18"/>
  <c r="Q197" i="18"/>
  <c r="R198" i="18"/>
  <c r="AA201" i="18"/>
  <c r="P205" i="18"/>
  <c r="H208" i="18"/>
  <c r="V214" i="18"/>
  <c r="P220" i="18"/>
  <c r="L227" i="18"/>
  <c r="L223" i="18"/>
  <c r="N223" i="18"/>
  <c r="R228" i="18"/>
  <c r="R230" i="18"/>
  <c r="K230" i="18"/>
  <c r="W230" i="18"/>
  <c r="X230" i="18" s="1"/>
  <c r="J230" i="18"/>
  <c r="V230" i="18"/>
  <c r="L237" i="18"/>
  <c r="W245" i="18"/>
  <c r="X245" i="18" s="1"/>
  <c r="K245" i="18"/>
  <c r="V245" i="18"/>
  <c r="J245" i="18"/>
  <c r="X276" i="18"/>
  <c r="X286" i="18"/>
  <c r="X287" i="18"/>
  <c r="AA179" i="18"/>
  <c r="Q179" i="18"/>
  <c r="N192" i="18"/>
  <c r="R196" i="18"/>
  <c r="P196" i="18"/>
  <c r="W200" i="18"/>
  <c r="X200" i="18" s="1"/>
  <c r="L204" i="18"/>
  <c r="W209" i="18"/>
  <c r="X209" i="18" s="1"/>
  <c r="K209" i="18"/>
  <c r="V209" i="18"/>
  <c r="J209" i="18"/>
  <c r="R209" i="18"/>
  <c r="N211" i="18"/>
  <c r="W210" i="18"/>
  <c r="X210" i="18" s="1"/>
  <c r="N212" i="18"/>
  <c r="W216" i="18"/>
  <c r="X216" i="18" s="1"/>
  <c r="K216" i="18"/>
  <c r="V216" i="18"/>
  <c r="J216" i="18"/>
  <c r="R216" i="18"/>
  <c r="Q220" i="18"/>
  <c r="R221" i="18"/>
  <c r="I220" i="18"/>
  <c r="K222" i="18"/>
  <c r="W222" i="18"/>
  <c r="X222" i="18" s="1"/>
  <c r="J222" i="18"/>
  <c r="V222" i="18"/>
  <c r="R222" i="18"/>
  <c r="M227" i="18"/>
  <c r="X252" i="18"/>
  <c r="W258" i="18"/>
  <c r="X258" i="18" s="1"/>
  <c r="K258" i="18"/>
  <c r="V258" i="18"/>
  <c r="J258" i="18"/>
  <c r="Q258" i="18"/>
  <c r="X277" i="18"/>
  <c r="R179" i="18"/>
  <c r="P184" i="18"/>
  <c r="W188" i="18"/>
  <c r="X188" i="18" s="1"/>
  <c r="P190" i="18"/>
  <c r="V192" i="18"/>
  <c r="Q196" i="18"/>
  <c r="K200" i="18"/>
  <c r="M203" i="18"/>
  <c r="N213" i="18"/>
  <c r="M210" i="18"/>
  <c r="R212" i="18"/>
  <c r="R220" i="18"/>
  <c r="V226" i="18"/>
  <c r="N227" i="18"/>
  <c r="W241" i="18"/>
  <c r="X241" i="18" s="1"/>
  <c r="K241" i="18"/>
  <c r="J241" i="18"/>
  <c r="V241" i="18"/>
  <c r="M245" i="18"/>
  <c r="L245" i="18"/>
  <c r="X254" i="18"/>
  <c r="X288" i="18"/>
  <c r="X295" i="18"/>
  <c r="Q190" i="18"/>
  <c r="P195" i="18"/>
  <c r="AA200" i="18"/>
  <c r="R242" i="18"/>
  <c r="X242" i="18"/>
  <c r="O246" i="18"/>
  <c r="L246" i="18"/>
  <c r="K246" i="18"/>
  <c r="X248" i="18"/>
  <c r="X250" i="18"/>
  <c r="W253" i="18"/>
  <c r="X253" i="18" s="1"/>
  <c r="K253" i="18"/>
  <c r="J253" i="18"/>
  <c r="V253" i="18"/>
  <c r="R253" i="18"/>
  <c r="L258" i="18"/>
  <c r="O258" i="18"/>
  <c r="X260" i="18"/>
  <c r="L271" i="18"/>
  <c r="J271" i="18"/>
  <c r="E270" i="18"/>
  <c r="X293" i="18"/>
  <c r="AA155" i="18"/>
  <c r="Q155" i="18"/>
  <c r="O157" i="18"/>
  <c r="M167" i="18"/>
  <c r="K176" i="18"/>
  <c r="M179" i="18"/>
  <c r="J180" i="18"/>
  <c r="Q183" i="18"/>
  <c r="P183" i="18"/>
  <c r="J187" i="18"/>
  <c r="AA188" i="18"/>
  <c r="R195" i="18"/>
  <c r="J198" i="18"/>
  <c r="K199" i="18"/>
  <c r="P201" i="18"/>
  <c r="L202" i="18"/>
  <c r="L205" i="18"/>
  <c r="O210" i="18"/>
  <c r="P212" i="18"/>
  <c r="K214" i="18"/>
  <c r="P224" i="18"/>
  <c r="P223" i="18"/>
  <c r="G234" i="18"/>
  <c r="M234" i="18" s="1"/>
  <c r="Q236" i="18"/>
  <c r="J237" i="18"/>
  <c r="P239" i="18"/>
  <c r="M241" i="18"/>
  <c r="L241" i="18"/>
  <c r="O241" i="18"/>
  <c r="M244" i="18"/>
  <c r="N245" i="18"/>
  <c r="M246" i="18"/>
  <c r="M258" i="18"/>
  <c r="O243" i="18"/>
  <c r="K248" i="18"/>
  <c r="J252" i="18"/>
  <c r="V252" i="18"/>
  <c r="M253" i="18"/>
  <c r="Q254" i="18"/>
  <c r="J256" i="18"/>
  <c r="W256" i="18"/>
  <c r="X256" i="18" s="1"/>
  <c r="R259" i="18"/>
  <c r="Q262" i="18"/>
  <c r="R262" i="18"/>
  <c r="Q271" i="18"/>
  <c r="X275" i="18"/>
  <c r="O276" i="18"/>
  <c r="X283" i="18"/>
  <c r="J293" i="18"/>
  <c r="N294" i="18"/>
  <c r="K303" i="18"/>
  <c r="V303" i="18"/>
  <c r="Q328" i="18"/>
  <c r="W298" i="18"/>
  <c r="X298" i="18" s="1"/>
  <c r="K298" i="18"/>
  <c r="R298" i="18"/>
  <c r="N326" i="18"/>
  <c r="Q249" i="18"/>
  <c r="P261" i="18"/>
  <c r="M266" i="18"/>
  <c r="G281" i="18"/>
  <c r="M292" i="18"/>
  <c r="R294" i="18"/>
  <c r="L303" i="18"/>
  <c r="W265" i="18"/>
  <c r="X265" i="18" s="1"/>
  <c r="K265" i="18"/>
  <c r="Q265" i="18"/>
  <c r="U281" i="18"/>
  <c r="AA284" i="18"/>
  <c r="W284" i="18"/>
  <c r="X284" i="18" s="1"/>
  <c r="K284" i="18"/>
  <c r="R284" i="18"/>
  <c r="V292" i="18"/>
  <c r="Q300" i="18"/>
  <c r="R300" i="18"/>
  <c r="R261" i="18"/>
  <c r="R265" i="18"/>
  <c r="I281" i="18"/>
  <c r="O281" i="18" s="1"/>
  <c r="M298" i="18"/>
  <c r="J305" i="18"/>
  <c r="P305" i="18"/>
  <c r="L306" i="18"/>
  <c r="V227" i="18"/>
  <c r="J227" i="18"/>
  <c r="Q227" i="18"/>
  <c r="O237" i="18"/>
  <c r="K242" i="18"/>
  <c r="Q248" i="18"/>
  <c r="V254" i="18"/>
  <c r="O262" i="18"/>
  <c r="W262" i="18"/>
  <c r="X262" i="18" s="1"/>
  <c r="P264" i="18"/>
  <c r="W271" i="18"/>
  <c r="X271" i="18" s="1"/>
  <c r="V273" i="18"/>
  <c r="J273" i="18"/>
  <c r="Q273" i="18"/>
  <c r="D281" i="18"/>
  <c r="K285" i="18"/>
  <c r="D291" i="18"/>
  <c r="Q293" i="18"/>
  <c r="K295" i="18"/>
  <c r="W297" i="18"/>
  <c r="X297" i="18" s="1"/>
  <c r="K297" i="18"/>
  <c r="Q297" i="18"/>
  <c r="V298" i="18"/>
  <c r="J303" i="18"/>
  <c r="P252" i="18"/>
  <c r="P256" i="18"/>
  <c r="F270" i="18"/>
  <c r="N276" i="18"/>
  <c r="L282" i="18"/>
  <c r="AA282" i="18"/>
  <c r="L292" i="18"/>
  <c r="R293" i="18"/>
  <c r="V294" i="18"/>
  <c r="L295" i="18"/>
  <c r="R297" i="18"/>
  <c r="W300" i="18"/>
  <c r="X300" i="18" s="1"/>
  <c r="Q302" i="18"/>
  <c r="M304" i="18"/>
  <c r="P304" i="18"/>
  <c r="L305" i="18"/>
  <c r="W235" i="18"/>
  <c r="X235" i="18" s="1"/>
  <c r="K235" i="18"/>
  <c r="Q235" i="18"/>
  <c r="Q243" i="18"/>
  <c r="O249" i="18"/>
  <c r="V249" i="18"/>
  <c r="Q252" i="18"/>
  <c r="K254" i="18"/>
  <c r="R256" i="18"/>
  <c r="M259" i="18"/>
  <c r="Q260" i="18"/>
  <c r="M261" i="18"/>
  <c r="K262" i="18"/>
  <c r="R264" i="18"/>
  <c r="N266" i="18"/>
  <c r="G270" i="18"/>
  <c r="R275" i="18"/>
  <c r="F281" i="18"/>
  <c r="L281" i="18" s="1"/>
  <c r="M282" i="18"/>
  <c r="V284" i="18"/>
  <c r="J287" i="18"/>
  <c r="N292" i="18"/>
  <c r="O294" i="18"/>
  <c r="W294" i="18"/>
  <c r="X294" i="18" s="1"/>
  <c r="J298" i="18"/>
  <c r="N222" i="18"/>
  <c r="P228" i="18"/>
  <c r="R235" i="18"/>
  <c r="M248" i="18"/>
  <c r="J249" i="18"/>
  <c r="W249" i="18"/>
  <c r="X249" i="18" s="1"/>
  <c r="P255" i="18"/>
  <c r="V261" i="18"/>
  <c r="Q263" i="18"/>
  <c r="P263" i="18"/>
  <c r="V265" i="18"/>
  <c r="H270" i="18"/>
  <c r="R272" i="18"/>
  <c r="P272" i="18"/>
  <c r="N277" i="18"/>
  <c r="H281" i="18"/>
  <c r="N281" i="18" s="1"/>
  <c r="V283" i="18"/>
  <c r="J283" i="18"/>
  <c r="R283" i="18"/>
  <c r="P285" i="18"/>
  <c r="O292" i="18"/>
  <c r="J294" i="18"/>
  <c r="L298" i="18"/>
  <c r="Q299" i="18"/>
  <c r="O300" i="18"/>
  <c r="Q228" i="18"/>
  <c r="Q238" i="18"/>
  <c r="P238" i="18"/>
  <c r="W247" i="18"/>
  <c r="X247" i="18" s="1"/>
  <c r="K247" i="18"/>
  <c r="Q247" i="18"/>
  <c r="Q255" i="18"/>
  <c r="O261" i="18"/>
  <c r="W261" i="18"/>
  <c r="X261" i="18" s="1"/>
  <c r="J265" i="18"/>
  <c r="P266" i="18"/>
  <c r="N274" i="18"/>
  <c r="K276" i="18"/>
  <c r="J284" i="18"/>
  <c r="Q285" i="18"/>
  <c r="R288" i="18"/>
  <c r="P288" i="18"/>
  <c r="H291" i="18"/>
  <c r="N291" i="18" s="1"/>
  <c r="P292" i="18"/>
  <c r="K294" i="18"/>
  <c r="J300" i="18"/>
  <c r="Q301" i="18"/>
  <c r="J301" i="18"/>
  <c r="W301" i="18"/>
  <c r="X301" i="18" s="1"/>
  <c r="V301" i="18"/>
  <c r="P303" i="18"/>
  <c r="J304" i="18"/>
  <c r="R225" i="18"/>
  <c r="P225" i="18"/>
  <c r="Q242" i="18"/>
  <c r="R247" i="18"/>
  <c r="V248" i="18"/>
  <c r="M260" i="18"/>
  <c r="J261" i="18"/>
  <c r="W273" i="18"/>
  <c r="X273" i="18" s="1"/>
  <c r="R277" i="18"/>
  <c r="P282" i="18"/>
  <c r="L283" i="18"/>
  <c r="Q288" i="18"/>
  <c r="V293" i="18"/>
  <c r="Q295" i="18"/>
  <c r="P295" i="18"/>
  <c r="V297" i="18"/>
  <c r="K300" i="18"/>
  <c r="L301" i="18"/>
  <c r="R302" i="18"/>
  <c r="Q303" i="18"/>
  <c r="K305" i="18"/>
  <c r="Q225" i="18"/>
  <c r="K227" i="18"/>
  <c r="D234" i="18"/>
  <c r="U234" i="18"/>
  <c r="J248" i="18"/>
  <c r="Q250" i="18"/>
  <c r="P250" i="18"/>
  <c r="V256" i="18"/>
  <c r="W259" i="18"/>
  <c r="X259" i="18" s="1"/>
  <c r="K259" i="18"/>
  <c r="Q259" i="18"/>
  <c r="P262" i="18"/>
  <c r="J264" i="18"/>
  <c r="W266" i="18"/>
  <c r="X266" i="18" s="1"/>
  <c r="K266" i="18"/>
  <c r="R266" i="18"/>
  <c r="K273" i="18"/>
  <c r="N275" i="18"/>
  <c r="W282" i="18"/>
  <c r="X282" i="18" s="1"/>
  <c r="K282" i="18"/>
  <c r="Q282" i="18"/>
  <c r="W292" i="18"/>
  <c r="X292" i="18" s="1"/>
  <c r="K292" i="18"/>
  <c r="R292" i="18"/>
  <c r="O293" i="18"/>
  <c r="R295" i="18"/>
  <c r="J297" i="18"/>
  <c r="P298" i="18"/>
  <c r="M299" i="18"/>
  <c r="V299" i="18"/>
  <c r="R303" i="18"/>
  <c r="W310" i="18"/>
  <c r="X310" i="18" s="1"/>
  <c r="K310" i="18"/>
  <c r="R310" i="18"/>
  <c r="S314" i="18"/>
  <c r="K319" i="18"/>
  <c r="U322" i="18"/>
  <c r="W322" i="18" s="1"/>
  <c r="X322" i="18" s="1"/>
  <c r="S324" i="18"/>
  <c r="V332" i="18"/>
  <c r="J332" i="18"/>
  <c r="S332" i="18"/>
  <c r="S338" i="18"/>
  <c r="P344" i="18"/>
  <c r="P316" i="18"/>
  <c r="P328" i="18"/>
  <c r="P337" i="18"/>
  <c r="W338" i="18"/>
  <c r="X338" i="18" s="1"/>
  <c r="K338" i="18"/>
  <c r="Q344" i="18"/>
  <c r="V306" i="18"/>
  <c r="V308" i="18"/>
  <c r="T310" i="18"/>
  <c r="V310" i="18" s="1"/>
  <c r="U314" i="18"/>
  <c r="T319" i="18"/>
  <c r="V319" i="18" s="1"/>
  <c r="AA321" i="18"/>
  <c r="K321" i="18"/>
  <c r="R321" i="18"/>
  <c r="U324" i="18"/>
  <c r="S326" i="18"/>
  <c r="L332" i="18"/>
  <c r="U332" i="18"/>
  <c r="Q337" i="18"/>
  <c r="U340" i="18"/>
  <c r="M335" i="18"/>
  <c r="J343" i="18"/>
  <c r="W343" i="18"/>
  <c r="X343" i="18" s="1"/>
  <c r="K343" i="18"/>
  <c r="W306" i="18"/>
  <c r="X306" i="18" s="1"/>
  <c r="T342" i="18"/>
  <c r="T333" i="18"/>
  <c r="V333" i="18" s="1"/>
  <c r="T328" i="18"/>
  <c r="V328" i="18" s="1"/>
  <c r="S327" i="18"/>
  <c r="AA327" i="18" s="1"/>
  <c r="U317" i="18"/>
  <c r="W317" i="18" s="1"/>
  <c r="X317" i="18" s="1"/>
  <c r="T316" i="18"/>
  <c r="S315" i="18"/>
  <c r="AA315" i="18" s="1"/>
  <c r="U308" i="18"/>
  <c r="W308" i="18" s="1"/>
  <c r="X308" i="18" s="1"/>
  <c r="S307" i="18"/>
  <c r="U302" i="18"/>
  <c r="W302" i="18" s="1"/>
  <c r="X302" i="18" s="1"/>
  <c r="S301" i="18"/>
  <c r="S291" i="18" s="1"/>
  <c r="T343" i="18"/>
  <c r="V343" i="18" s="1"/>
  <c r="T334" i="18"/>
  <c r="V334" i="18" s="1"/>
  <c r="U319" i="18"/>
  <c r="W319" i="18" s="1"/>
  <c r="X319" i="18" s="1"/>
  <c r="T318" i="18"/>
  <c r="V318" i="18" s="1"/>
  <c r="S317" i="18"/>
  <c r="AA317" i="18" s="1"/>
  <c r="U309" i="18"/>
  <c r="W309" i="18" s="1"/>
  <c r="X309" i="18" s="1"/>
  <c r="S308" i="18"/>
  <c r="U303" i="18"/>
  <c r="W303" i="18" s="1"/>
  <c r="X303" i="18" s="1"/>
  <c r="S302" i="18"/>
  <c r="U344" i="18"/>
  <c r="W344" i="18" s="1"/>
  <c r="X344" i="18" s="1"/>
  <c r="S343" i="18"/>
  <c r="U335" i="18"/>
  <c r="W335" i="18" s="1"/>
  <c r="X335" i="18" s="1"/>
  <c r="S334" i="18"/>
  <c r="U342" i="18"/>
  <c r="W342" i="18" s="1"/>
  <c r="X342" i="18" s="1"/>
  <c r="U333" i="18"/>
  <c r="W333" i="18" s="1"/>
  <c r="X333" i="18" s="1"/>
  <c r="S340" i="18"/>
  <c r="U328" i="18"/>
  <c r="W328" i="18" s="1"/>
  <c r="X328" i="18" s="1"/>
  <c r="T327" i="18"/>
  <c r="V327" i="18" s="1"/>
  <c r="R323" i="18"/>
  <c r="V344" i="18"/>
  <c r="J344" i="18"/>
  <c r="H342" i="18"/>
  <c r="F341" i="18"/>
  <c r="D339" i="18"/>
  <c r="H333" i="18"/>
  <c r="F340" i="18"/>
  <c r="L340" i="18" s="1"/>
  <c r="D336" i="18"/>
  <c r="H328" i="18"/>
  <c r="G327" i="18"/>
  <c r="M327" i="18" s="1"/>
  <c r="F326" i="18"/>
  <c r="M326" i="18" s="1"/>
  <c r="E325" i="18"/>
  <c r="D324" i="18"/>
  <c r="B323" i="18"/>
  <c r="I317" i="18"/>
  <c r="O317" i="18" s="1"/>
  <c r="H316" i="18"/>
  <c r="N316" i="18" s="1"/>
  <c r="G315" i="18"/>
  <c r="M315" i="18" s="1"/>
  <c r="F314" i="18"/>
  <c r="O314" i="18" s="1"/>
  <c r="I308" i="18"/>
  <c r="O308" i="18" s="1"/>
  <c r="G307" i="18"/>
  <c r="E306" i="18"/>
  <c r="J306" i="18" s="1"/>
  <c r="B305" i="18"/>
  <c r="I302" i="18"/>
  <c r="O302" i="18" s="1"/>
  <c r="G301" i="18"/>
  <c r="H343" i="18"/>
  <c r="N343" i="18" s="1"/>
  <c r="F342" i="18"/>
  <c r="D341" i="18"/>
  <c r="H334" i="18"/>
  <c r="F333" i="18"/>
  <c r="D340" i="18"/>
  <c r="F328" i="18"/>
  <c r="K328" i="18" s="1"/>
  <c r="E327" i="18"/>
  <c r="D326" i="18"/>
  <c r="B325" i="18"/>
  <c r="I319" i="18"/>
  <c r="O319" i="18" s="1"/>
  <c r="H318" i="18"/>
  <c r="G317" i="18"/>
  <c r="M317" i="18" s="1"/>
  <c r="F316" i="18"/>
  <c r="E315" i="18"/>
  <c r="D314" i="18"/>
  <c r="I309" i="18"/>
  <c r="O309" i="18" s="1"/>
  <c r="G308" i="18"/>
  <c r="M308" i="18" s="1"/>
  <c r="E307" i="18"/>
  <c r="B306" i="18"/>
  <c r="I303" i="18"/>
  <c r="O303" i="18" s="1"/>
  <c r="G302" i="18"/>
  <c r="E301" i="18"/>
  <c r="I344" i="18"/>
  <c r="O344" i="18" s="1"/>
  <c r="G343" i="18"/>
  <c r="M343" i="18" s="1"/>
  <c r="E342" i="18"/>
  <c r="J342" i="18" s="1"/>
  <c r="B341" i="18"/>
  <c r="I335" i="18"/>
  <c r="O335" i="18" s="1"/>
  <c r="G334" i="18"/>
  <c r="E333" i="18"/>
  <c r="J333" i="18" s="1"/>
  <c r="B345" i="18"/>
  <c r="I342" i="18"/>
  <c r="R342" i="18" s="1"/>
  <c r="G341" i="18"/>
  <c r="E339" i="18"/>
  <c r="L339" i="18" s="1"/>
  <c r="B338" i="18"/>
  <c r="I333" i="18"/>
  <c r="G340" i="18"/>
  <c r="E336" i="18"/>
  <c r="L336" i="18" s="1"/>
  <c r="B337" i="18"/>
  <c r="I328" i="18"/>
  <c r="R328" i="18" s="1"/>
  <c r="K308" i="18"/>
  <c r="V316" i="18"/>
  <c r="J318" i="18"/>
  <c r="R318" i="18"/>
  <c r="J319" i="18"/>
  <c r="AA319" i="18"/>
  <c r="M321" i="18"/>
  <c r="U321" i="18"/>
  <c r="W321" i="18" s="1"/>
  <c r="X321" i="18" s="1"/>
  <c r="M322" i="18"/>
  <c r="S323" i="18"/>
  <c r="AA323" i="18" s="1"/>
  <c r="T337" i="18"/>
  <c r="V337" i="18" s="1"/>
  <c r="N335" i="18"/>
  <c r="N338" i="18"/>
  <c r="S345" i="18"/>
  <c r="P271" i="18"/>
  <c r="P277" i="18"/>
  <c r="P287" i="18"/>
  <c r="T305" i="18"/>
  <c r="V305" i="18" s="1"/>
  <c r="Q307" i="18"/>
  <c r="T307" i="18"/>
  <c r="V307" i="18" s="1"/>
  <c r="K309" i="18"/>
  <c r="J310" i="18"/>
  <c r="W316" i="18"/>
  <c r="X316" i="18" s="1"/>
  <c r="S318" i="18"/>
  <c r="AA318" i="18" s="1"/>
  <c r="V321" i="18"/>
  <c r="T323" i="18"/>
  <c r="V323" i="18" s="1"/>
  <c r="K332" i="18"/>
  <c r="L337" i="18"/>
  <c r="U337" i="18"/>
  <c r="W337" i="18" s="1"/>
  <c r="X337" i="18" s="1"/>
  <c r="O338" i="18"/>
  <c r="M339" i="18"/>
  <c r="L344" i="18"/>
  <c r="K345" i="18"/>
  <c r="T345" i="18"/>
  <c r="V345" i="18" s="1"/>
  <c r="M305" i="18"/>
  <c r="U305" i="18"/>
  <c r="W305" i="18" s="1"/>
  <c r="X305" i="18" s="1"/>
  <c r="U307" i="18"/>
  <c r="S309" i="18"/>
  <c r="J316" i="18"/>
  <c r="U318" i="18"/>
  <c r="V320" i="18"/>
  <c r="J320" i="18"/>
  <c r="R320" i="18"/>
  <c r="U323" i="18"/>
  <c r="W323" i="18" s="1"/>
  <c r="X323" i="18" s="1"/>
  <c r="Q325" i="18"/>
  <c r="S325" i="18"/>
  <c r="AA325" i="18" s="1"/>
  <c r="J328" i="18"/>
  <c r="AA328" i="18"/>
  <c r="N332" i="18"/>
  <c r="R333" i="18"/>
  <c r="P335" i="18"/>
  <c r="J338" i="18"/>
  <c r="N339" i="18"/>
  <c r="U345" i="18"/>
  <c r="W345" i="18" s="1"/>
  <c r="X345" i="18" s="1"/>
  <c r="D270" i="18"/>
  <c r="T309" i="18"/>
  <c r="V309" i="18" s="1"/>
  <c r="Q315" i="18"/>
  <c r="T315" i="18"/>
  <c r="V315" i="18" s="1"/>
  <c r="AA316" i="18"/>
  <c r="P317" i="18"/>
  <c r="W318" i="18"/>
  <c r="X318" i="18" s="1"/>
  <c r="S320" i="18"/>
  <c r="AA320" i="18" s="1"/>
  <c r="J321" i="18"/>
  <c r="Q322" i="18"/>
  <c r="T325" i="18"/>
  <c r="V325" i="18" s="1"/>
  <c r="P327" i="18"/>
  <c r="S336" i="18"/>
  <c r="U334" i="18"/>
  <c r="W334" i="18" s="1"/>
  <c r="X334" i="18" s="1"/>
  <c r="P342" i="18"/>
  <c r="L345" i="18"/>
  <c r="P306" i="18"/>
  <c r="W307" i="18"/>
  <c r="X307" i="18" s="1"/>
  <c r="U315" i="18"/>
  <c r="Q317" i="18"/>
  <c r="L320" i="18"/>
  <c r="T320" i="18"/>
  <c r="L321" i="18"/>
  <c r="O323" i="18"/>
  <c r="U325" i="18"/>
  <c r="W325" i="18" s="1"/>
  <c r="X325" i="18" s="1"/>
  <c r="P332" i="18"/>
  <c r="O337" i="18"/>
  <c r="T336" i="18"/>
  <c r="J334" i="18"/>
  <c r="K334" i="18"/>
  <c r="P338" i="18"/>
  <c r="S342" i="18"/>
  <c r="K344" i="18"/>
  <c r="T300" i="18"/>
  <c r="T291" i="18" s="1"/>
  <c r="W304" i="18"/>
  <c r="X304" i="18" s="1"/>
  <c r="K304" i="18"/>
  <c r="R304" i="18"/>
  <c r="R306" i="18"/>
  <c r="P310" i="18"/>
  <c r="P319" i="18"/>
  <c r="U320" i="18"/>
  <c r="W320" i="18" s="1"/>
  <c r="X320" i="18" s="1"/>
  <c r="S322" i="18"/>
  <c r="AA322" i="18" s="1"/>
  <c r="J323" i="18"/>
  <c r="Q327" i="18"/>
  <c r="U327" i="18"/>
  <c r="W327" i="18" s="1"/>
  <c r="X327" i="18" s="1"/>
  <c r="Q332" i="18"/>
  <c r="J337" i="18"/>
  <c r="U336" i="18"/>
  <c r="S335" i="18"/>
  <c r="Q338" i="18"/>
  <c r="V342" i="18"/>
  <c r="P343" i="18"/>
  <c r="J309" i="18"/>
  <c r="Q310" i="18"/>
  <c r="W315" i="18"/>
  <c r="X315" i="18" s="1"/>
  <c r="T317" i="18"/>
  <c r="V317" i="18" s="1"/>
  <c r="Q319" i="18"/>
  <c r="L322" i="18"/>
  <c r="T322" i="18"/>
  <c r="V322" i="18" s="1"/>
  <c r="K323" i="18"/>
  <c r="O325" i="18"/>
  <c r="R332" i="18"/>
  <c r="J335" i="18"/>
  <c r="T335" i="18"/>
  <c r="V335" i="18" s="1"/>
  <c r="R338" i="18"/>
  <c r="O345" i="18"/>
  <c r="D46" i="14" l="1"/>
  <c r="D26" i="14"/>
  <c r="Q26" i="14" s="1"/>
  <c r="D24" i="14"/>
  <c r="D14" i="14"/>
  <c r="D9" i="14"/>
  <c r="D13" i="14"/>
  <c r="D20" i="14"/>
  <c r="D21" i="14"/>
  <c r="D18" i="14"/>
  <c r="D32" i="14"/>
  <c r="D37" i="14"/>
  <c r="D8" i="14" s="1"/>
  <c r="D27" i="14"/>
  <c r="D45" i="14"/>
  <c r="D31" i="14"/>
  <c r="X8" i="3"/>
  <c r="L22" i="13"/>
  <c r="N8" i="14"/>
  <c r="N4" i="14" s="1"/>
  <c r="T21" i="5" s="1"/>
  <c r="O8" i="14"/>
  <c r="O4" i="14" s="1"/>
  <c r="U21" i="5" s="1"/>
  <c r="M8" i="14"/>
  <c r="M4" i="14" s="1"/>
  <c r="S21" i="5" s="1"/>
  <c r="R344" i="18"/>
  <c r="D331" i="18"/>
  <c r="H331" i="18"/>
  <c r="L31" i="16"/>
  <c r="M114" i="13"/>
  <c r="M105" i="13"/>
  <c r="O156" i="12"/>
  <c r="M156" i="12"/>
  <c r="L17" i="12"/>
  <c r="Q160" i="11"/>
  <c r="Q234" i="11"/>
  <c r="J234" i="11"/>
  <c r="W278" i="11"/>
  <c r="X278" i="11" s="1"/>
  <c r="J271" i="11"/>
  <c r="K221" i="11"/>
  <c r="M43" i="11"/>
  <c r="N233" i="10"/>
  <c r="O226" i="10"/>
  <c r="N226" i="10"/>
  <c r="M219" i="10"/>
  <c r="G4" i="10"/>
  <c r="G17" i="5" s="1"/>
  <c r="M89" i="10"/>
  <c r="N89" i="10"/>
  <c r="N8" i="10"/>
  <c r="Q141" i="9"/>
  <c r="Q94" i="9"/>
  <c r="P141" i="9"/>
  <c r="J94" i="9"/>
  <c r="O16" i="9"/>
  <c r="K141" i="9"/>
  <c r="D4" i="9"/>
  <c r="D16" i="5" s="1"/>
  <c r="N16" i="9"/>
  <c r="M44" i="9"/>
  <c r="O44" i="9"/>
  <c r="M120" i="9"/>
  <c r="L107" i="9"/>
  <c r="N56" i="7"/>
  <c r="O301" i="7"/>
  <c r="N301" i="7"/>
  <c r="M301" i="7"/>
  <c r="M148" i="7"/>
  <c r="N217" i="7"/>
  <c r="N161" i="7"/>
  <c r="N294" i="7"/>
  <c r="L204" i="7"/>
  <c r="R307" i="7"/>
  <c r="M39" i="7"/>
  <c r="O62" i="7"/>
  <c r="P188" i="7"/>
  <c r="O106" i="7"/>
  <c r="N307" i="7"/>
  <c r="M204" i="7"/>
  <c r="O357" i="7"/>
  <c r="R142" i="7"/>
  <c r="L327" i="7"/>
  <c r="N349" i="7"/>
  <c r="L39" i="7"/>
  <c r="L130" i="7"/>
  <c r="O349" i="7"/>
  <c r="M76" i="7"/>
  <c r="K8" i="7"/>
  <c r="N76" i="7"/>
  <c r="L124" i="7"/>
  <c r="O204" i="7"/>
  <c r="M307" i="7"/>
  <c r="L266" i="7"/>
  <c r="M210" i="7"/>
  <c r="L161" i="7"/>
  <c r="O94" i="7"/>
  <c r="N94" i="7"/>
  <c r="O307" i="7"/>
  <c r="L301" i="7"/>
  <c r="L320" i="7"/>
  <c r="J307" i="7"/>
  <c r="M136" i="7"/>
  <c r="N357" i="7"/>
  <c r="K307" i="7"/>
  <c r="P8" i="7"/>
  <c r="M357" i="7"/>
  <c r="L148" i="7"/>
  <c r="O245" i="7"/>
  <c r="O217" i="7"/>
  <c r="N181" i="7"/>
  <c r="M334" i="7"/>
  <c r="J142" i="7"/>
  <c r="M142" i="7"/>
  <c r="R130" i="7"/>
  <c r="O327" i="7"/>
  <c r="N100" i="7"/>
  <c r="O154" i="7"/>
  <c r="R196" i="7"/>
  <c r="N280" i="7"/>
  <c r="M266" i="7"/>
  <c r="R154" i="7"/>
  <c r="M327" i="7"/>
  <c r="M245" i="7"/>
  <c r="L287" i="7"/>
  <c r="O320" i="7"/>
  <c r="K142" i="7"/>
  <c r="N142" i="7"/>
  <c r="M68" i="7"/>
  <c r="L106" i="7"/>
  <c r="P259" i="7"/>
  <c r="N210" i="7"/>
  <c r="O142" i="7"/>
  <c r="Q154" i="7"/>
  <c r="M62" i="7"/>
  <c r="N62" i="7"/>
  <c r="L334" i="7"/>
  <c r="N266" i="7"/>
  <c r="M87" i="7"/>
  <c r="N327" i="7"/>
  <c r="Q45" i="7"/>
  <c r="L33" i="7"/>
  <c r="L259" i="7"/>
  <c r="N39" i="7"/>
  <c r="R174" i="7"/>
  <c r="D4" i="7"/>
  <c r="M191" i="6"/>
  <c r="O191" i="6"/>
  <c r="O29" i="6"/>
  <c r="M29" i="6"/>
  <c r="N29" i="6"/>
  <c r="L191" i="6"/>
  <c r="N148" i="6"/>
  <c r="L79" i="6"/>
  <c r="M133" i="6"/>
  <c r="N227" i="6"/>
  <c r="N155" i="6"/>
  <c r="O93" i="6"/>
  <c r="M155" i="6"/>
  <c r="R56" i="6"/>
  <c r="M184" i="6"/>
  <c r="O184" i="6"/>
  <c r="P184" i="6"/>
  <c r="O262" i="6"/>
  <c r="O199" i="6"/>
  <c r="N87" i="6"/>
  <c r="O234" i="6"/>
  <c r="L111" i="6"/>
  <c r="L22" i="6"/>
  <c r="O22" i="6"/>
  <c r="N262" i="6"/>
  <c r="AD13" i="5"/>
  <c r="M163" i="6"/>
  <c r="N241" i="6"/>
  <c r="N126" i="6"/>
  <c r="O155" i="6"/>
  <c r="O227" i="6"/>
  <c r="N206" i="6"/>
  <c r="R166" i="11"/>
  <c r="N221" i="11"/>
  <c r="N114" i="11"/>
  <c r="J166" i="11"/>
  <c r="W271" i="11"/>
  <c r="X271" i="11" s="1"/>
  <c r="K271" i="11"/>
  <c r="R271" i="11"/>
  <c r="V271" i="11"/>
  <c r="Q278" i="11"/>
  <c r="P278" i="11"/>
  <c r="R278" i="11"/>
  <c r="V278" i="11"/>
  <c r="J278" i="11"/>
  <c r="L166" i="11"/>
  <c r="L102" i="11"/>
  <c r="K102" i="11"/>
  <c r="M255" i="11"/>
  <c r="L255" i="11"/>
  <c r="O278" i="11"/>
  <c r="N278" i="11"/>
  <c r="N134" i="11"/>
  <c r="O114" i="11"/>
  <c r="K278" i="11"/>
  <c r="M134" i="11"/>
  <c r="L114" i="11"/>
  <c r="N58" i="11"/>
  <c r="Q271" i="11"/>
  <c r="R89" i="11"/>
  <c r="L50" i="11"/>
  <c r="P102" i="11"/>
  <c r="N8" i="11"/>
  <c r="M114" i="11"/>
  <c r="M278" i="11"/>
  <c r="O271" i="11"/>
  <c r="P271" i="11"/>
  <c r="N271" i="11"/>
  <c r="L58" i="11"/>
  <c r="O96" i="11"/>
  <c r="J154" i="11"/>
  <c r="N173" i="11"/>
  <c r="L83" i="11"/>
  <c r="N96" i="11"/>
  <c r="P89" i="11"/>
  <c r="O102" i="11"/>
  <c r="L234" i="11"/>
  <c r="O255" i="11"/>
  <c r="M96" i="11"/>
  <c r="J160" i="11"/>
  <c r="K25" i="11"/>
  <c r="N207" i="11"/>
  <c r="M50" i="11"/>
  <c r="M221" i="11"/>
  <c r="L207" i="11"/>
  <c r="L37" i="11"/>
  <c r="P76" i="11"/>
  <c r="O25" i="11"/>
  <c r="J25" i="11"/>
  <c r="N166" i="11"/>
  <c r="M180" i="11"/>
  <c r="O64" i="11"/>
  <c r="L221" i="11"/>
  <c r="N180" i="11"/>
  <c r="L96" i="11"/>
  <c r="Q25" i="11"/>
  <c r="L200" i="11"/>
  <c r="O160" i="11"/>
  <c r="L228" i="11"/>
  <c r="M64" i="11"/>
  <c r="O108" i="11"/>
  <c r="M214" i="11"/>
  <c r="O207" i="11"/>
  <c r="R154" i="11"/>
  <c r="K64" i="11"/>
  <c r="M160" i="11"/>
  <c r="AD18" i="5"/>
  <c r="L140" i="11"/>
  <c r="O154" i="11"/>
  <c r="M263" i="11"/>
  <c r="O8" i="11"/>
  <c r="K154" i="11"/>
  <c r="N37" i="11"/>
  <c r="O248" i="11"/>
  <c r="H4" i="11"/>
  <c r="H18" i="5" s="1"/>
  <c r="R25" i="11"/>
  <c r="O58" i="11"/>
  <c r="M241" i="11"/>
  <c r="Z24" i="5"/>
  <c r="E4" i="11"/>
  <c r="E18" i="5" s="1"/>
  <c r="M58" i="11"/>
  <c r="M102" i="11"/>
  <c r="M193" i="11"/>
  <c r="N160" i="11"/>
  <c r="R102" i="11"/>
  <c r="N50" i="11"/>
  <c r="M37" i="11"/>
  <c r="O186" i="11"/>
  <c r="N43" i="11"/>
  <c r="Q166" i="11"/>
  <c r="O37" i="11"/>
  <c r="L127" i="11"/>
  <c r="J221" i="11"/>
  <c r="Q331" i="18"/>
  <c r="G22" i="1"/>
  <c r="G24" i="1"/>
  <c r="P334" i="18"/>
  <c r="M334" i="18"/>
  <c r="Q90" i="14"/>
  <c r="P90" i="14"/>
  <c r="L90" i="14"/>
  <c r="I90" i="14"/>
  <c r="H90" i="14"/>
  <c r="O173" i="11"/>
  <c r="R173" i="11"/>
  <c r="R314" i="18"/>
  <c r="D313" i="18"/>
  <c r="P314" i="18"/>
  <c r="Q314" i="18"/>
  <c r="AA314" i="18"/>
  <c r="K314" i="18"/>
  <c r="J314" i="18"/>
  <c r="W314" i="18"/>
  <c r="X314" i="18" s="1"/>
  <c r="V314" i="18"/>
  <c r="Q334" i="18"/>
  <c r="N334" i="18"/>
  <c r="N341" i="18"/>
  <c r="L341" i="18"/>
  <c r="R308" i="18"/>
  <c r="R335" i="18"/>
  <c r="K281" i="18"/>
  <c r="J281" i="18"/>
  <c r="W281" i="18"/>
  <c r="X281" i="18" s="1"/>
  <c r="V281" i="18"/>
  <c r="R281" i="18"/>
  <c r="Q281" i="18"/>
  <c r="P281" i="18"/>
  <c r="J79" i="16"/>
  <c r="U79" i="16"/>
  <c r="V79" i="16" s="1"/>
  <c r="I79" i="16"/>
  <c r="T79" i="16"/>
  <c r="S79" i="16"/>
  <c r="O79" i="16"/>
  <c r="N79" i="16"/>
  <c r="P8" i="18"/>
  <c r="M8" i="18"/>
  <c r="P51" i="14"/>
  <c r="L51" i="14"/>
  <c r="I51" i="14"/>
  <c r="H51" i="14"/>
  <c r="Q51" i="14"/>
  <c r="H103" i="14"/>
  <c r="L103" i="14"/>
  <c r="I103" i="14"/>
  <c r="Q103" i="14"/>
  <c r="P103" i="14"/>
  <c r="P65" i="14"/>
  <c r="I65" i="14"/>
  <c r="H65" i="14"/>
  <c r="Q65" i="14"/>
  <c r="L65" i="14"/>
  <c r="Q102" i="14"/>
  <c r="P102" i="14"/>
  <c r="L102" i="14"/>
  <c r="I102" i="14"/>
  <c r="H102" i="14"/>
  <c r="R4" i="16"/>
  <c r="U22" i="5" s="1"/>
  <c r="J4" i="17"/>
  <c r="K114" i="13"/>
  <c r="J114" i="13"/>
  <c r="R114" i="13"/>
  <c r="Q114" i="13"/>
  <c r="P114" i="13"/>
  <c r="L19" i="14"/>
  <c r="I19" i="14"/>
  <c r="H19" i="14"/>
  <c r="Q19" i="14"/>
  <c r="P19" i="14"/>
  <c r="R105" i="13"/>
  <c r="F4" i="13"/>
  <c r="O165" i="12"/>
  <c r="O149" i="12"/>
  <c r="H4" i="13"/>
  <c r="M165" i="12"/>
  <c r="N149" i="12"/>
  <c r="M8" i="13"/>
  <c r="R149" i="12"/>
  <c r="K149" i="12"/>
  <c r="J149" i="12"/>
  <c r="Q149" i="12"/>
  <c r="P149" i="12"/>
  <c r="Q89" i="12"/>
  <c r="R89" i="12"/>
  <c r="P89" i="12"/>
  <c r="K89" i="12"/>
  <c r="J89" i="12"/>
  <c r="R8" i="12"/>
  <c r="Q8" i="12"/>
  <c r="P8" i="12"/>
  <c r="K8" i="12"/>
  <c r="J8" i="12"/>
  <c r="O95" i="12"/>
  <c r="M166" i="11"/>
  <c r="K44" i="12"/>
  <c r="J44" i="12"/>
  <c r="R44" i="12"/>
  <c r="Q44" i="12"/>
  <c r="P44" i="12"/>
  <c r="M173" i="11"/>
  <c r="P173" i="11"/>
  <c r="L36" i="12"/>
  <c r="M142" i="12"/>
  <c r="Q112" i="12"/>
  <c r="K186" i="11"/>
  <c r="J186" i="11"/>
  <c r="R186" i="11"/>
  <c r="Q186" i="11"/>
  <c r="P186" i="11"/>
  <c r="O50" i="11"/>
  <c r="O27" i="12"/>
  <c r="N76" i="11"/>
  <c r="Q76" i="11"/>
  <c r="K234" i="11"/>
  <c r="M100" i="10"/>
  <c r="K163" i="10"/>
  <c r="J163" i="10"/>
  <c r="R163" i="10"/>
  <c r="Q163" i="10"/>
  <c r="P163" i="10"/>
  <c r="N100" i="10"/>
  <c r="R88" i="9"/>
  <c r="Q88" i="9"/>
  <c r="P88" i="9"/>
  <c r="K88" i="9"/>
  <c r="J88" i="9"/>
  <c r="O29" i="10"/>
  <c r="H4" i="9"/>
  <c r="N8" i="9"/>
  <c r="P16" i="9"/>
  <c r="K16" i="9"/>
  <c r="Q16" i="9"/>
  <c r="J16" i="9"/>
  <c r="R16" i="9"/>
  <c r="L47" i="8"/>
  <c r="F4" i="8"/>
  <c r="M8" i="10"/>
  <c r="K60" i="8"/>
  <c r="J60" i="8"/>
  <c r="R60" i="8"/>
  <c r="Q60" i="8"/>
  <c r="P60" i="8"/>
  <c r="R245" i="7"/>
  <c r="Q245" i="7"/>
  <c r="P245" i="7"/>
  <c r="K245" i="7"/>
  <c r="J245" i="7"/>
  <c r="O8" i="8"/>
  <c r="I4" i="8"/>
  <c r="L15" i="8"/>
  <c r="O334" i="7"/>
  <c r="R280" i="7"/>
  <c r="Q280" i="7"/>
  <c r="P280" i="7"/>
  <c r="K280" i="7"/>
  <c r="J280" i="7"/>
  <c r="O224" i="7"/>
  <c r="R15" i="8"/>
  <c r="Q15" i="8"/>
  <c r="P15" i="8"/>
  <c r="K15" i="8"/>
  <c r="J15" i="8"/>
  <c r="D4" i="8"/>
  <c r="M349" i="7"/>
  <c r="P349" i="7"/>
  <c r="N130" i="7"/>
  <c r="O56" i="7"/>
  <c r="L168" i="7"/>
  <c r="O168" i="7"/>
  <c r="K115" i="7"/>
  <c r="J115" i="7"/>
  <c r="R115" i="7"/>
  <c r="Q115" i="7"/>
  <c r="P115" i="7"/>
  <c r="O8" i="7"/>
  <c r="I4" i="7"/>
  <c r="R8" i="7"/>
  <c r="R45" i="7"/>
  <c r="J163" i="6"/>
  <c r="R163" i="6"/>
  <c r="Q163" i="6"/>
  <c r="P163" i="6"/>
  <c r="K163" i="6"/>
  <c r="K148" i="6"/>
  <c r="J148" i="6"/>
  <c r="R148" i="6"/>
  <c r="Q148" i="6"/>
  <c r="P148" i="6"/>
  <c r="O76" i="7"/>
  <c r="L184" i="6"/>
  <c r="R45" i="6"/>
  <c r="Q45" i="6"/>
  <c r="P45" i="6"/>
  <c r="K45" i="6"/>
  <c r="J45" i="6"/>
  <c r="K184" i="6"/>
  <c r="M169" i="6"/>
  <c r="R5" i="1"/>
  <c r="P31" i="2"/>
  <c r="P32" i="2"/>
  <c r="P63" i="14"/>
  <c r="L63" i="14"/>
  <c r="I63" i="14"/>
  <c r="H63" i="14"/>
  <c r="Q63" i="14"/>
  <c r="L17" i="7"/>
  <c r="O17" i="7"/>
  <c r="F4" i="7"/>
  <c r="K238" i="7"/>
  <c r="J238" i="7"/>
  <c r="R238" i="7"/>
  <c r="Q238" i="7"/>
  <c r="P238" i="7"/>
  <c r="Q333" i="18"/>
  <c r="L315" i="18"/>
  <c r="J315" i="18"/>
  <c r="R341" i="18"/>
  <c r="P341" i="18"/>
  <c r="J341" i="18"/>
  <c r="W341" i="18"/>
  <c r="X341" i="18" s="1"/>
  <c r="V341" i="18"/>
  <c r="Q341" i="18"/>
  <c r="K341" i="18"/>
  <c r="N342" i="18"/>
  <c r="O340" i="18"/>
  <c r="M220" i="18"/>
  <c r="P135" i="18"/>
  <c r="K135" i="18"/>
  <c r="W135" i="18"/>
  <c r="X135" i="18" s="1"/>
  <c r="J135" i="18"/>
  <c r="V135" i="18"/>
  <c r="R135" i="18"/>
  <c r="Q135" i="18"/>
  <c r="O20" i="18"/>
  <c r="E4" i="16"/>
  <c r="E22" i="5" s="1"/>
  <c r="H64" i="14"/>
  <c r="P64" i="14"/>
  <c r="L64" i="14"/>
  <c r="I64" i="14"/>
  <c r="Q64" i="14"/>
  <c r="L84" i="14"/>
  <c r="I84" i="14"/>
  <c r="H84" i="14"/>
  <c r="Q84" i="14"/>
  <c r="P84" i="14"/>
  <c r="P67" i="14"/>
  <c r="Q67" i="14"/>
  <c r="L67" i="14"/>
  <c r="I67" i="14"/>
  <c r="H67" i="14"/>
  <c r="Q83" i="14"/>
  <c r="P83" i="14"/>
  <c r="L83" i="14"/>
  <c r="I83" i="14"/>
  <c r="H83" i="14"/>
  <c r="J8" i="17"/>
  <c r="I50" i="14"/>
  <c r="L50" i="14"/>
  <c r="H50" i="14"/>
  <c r="Q50" i="14"/>
  <c r="P50" i="14"/>
  <c r="L15" i="14"/>
  <c r="I15" i="14"/>
  <c r="H15" i="14"/>
  <c r="Q15" i="14"/>
  <c r="P15" i="14"/>
  <c r="R22" i="13"/>
  <c r="Q22" i="13"/>
  <c r="P22" i="13"/>
  <c r="K22" i="13"/>
  <c r="J22" i="13"/>
  <c r="N59" i="13"/>
  <c r="R165" i="12"/>
  <c r="Q165" i="12"/>
  <c r="P165" i="12"/>
  <c r="K165" i="12"/>
  <c r="J165" i="12"/>
  <c r="Q59" i="13"/>
  <c r="K59" i="13"/>
  <c r="J59" i="13"/>
  <c r="R59" i="13"/>
  <c r="P59" i="13"/>
  <c r="K81" i="12"/>
  <c r="J81" i="12"/>
  <c r="R81" i="12"/>
  <c r="Q81" i="12"/>
  <c r="P81" i="12"/>
  <c r="R51" i="12"/>
  <c r="Q51" i="12"/>
  <c r="P51" i="12"/>
  <c r="K51" i="12"/>
  <c r="J51" i="12"/>
  <c r="L263" i="11"/>
  <c r="L193" i="11"/>
  <c r="O263" i="11"/>
  <c r="N17" i="12"/>
  <c r="J83" i="11"/>
  <c r="R83" i="11"/>
  <c r="Q83" i="11"/>
  <c r="P83" i="11"/>
  <c r="K83" i="11"/>
  <c r="J233" i="10"/>
  <c r="R233" i="10"/>
  <c r="Q233" i="10"/>
  <c r="P233" i="10"/>
  <c r="K233" i="10"/>
  <c r="M109" i="10"/>
  <c r="M184" i="10"/>
  <c r="R100" i="9"/>
  <c r="Q100" i="9"/>
  <c r="P100" i="9"/>
  <c r="K100" i="9"/>
  <c r="J100" i="9"/>
  <c r="O82" i="10"/>
  <c r="M137" i="10"/>
  <c r="K69" i="9"/>
  <c r="J69" i="9"/>
  <c r="R69" i="9"/>
  <c r="Q69" i="9"/>
  <c r="P69" i="9"/>
  <c r="R23" i="8"/>
  <c r="Q23" i="8"/>
  <c r="P23" i="8"/>
  <c r="K23" i="8"/>
  <c r="J23" i="8"/>
  <c r="O120" i="9"/>
  <c r="O273" i="7"/>
  <c r="K107" i="9"/>
  <c r="J107" i="9"/>
  <c r="R107" i="9"/>
  <c r="Q107" i="9"/>
  <c r="P107" i="9"/>
  <c r="L341" i="7"/>
  <c r="N8" i="8"/>
  <c r="H4" i="8"/>
  <c r="Q8" i="8"/>
  <c r="M100" i="7"/>
  <c r="L100" i="7"/>
  <c r="H4" i="7"/>
  <c r="Q4" i="7" s="1"/>
  <c r="N17" i="7"/>
  <c r="M56" i="7"/>
  <c r="Q142" i="7"/>
  <c r="N106" i="7"/>
  <c r="P169" i="6"/>
  <c r="K169" i="6"/>
  <c r="J169" i="6"/>
  <c r="R169" i="6"/>
  <c r="Q169" i="6"/>
  <c r="Q87" i="6"/>
  <c r="P87" i="6"/>
  <c r="K87" i="6"/>
  <c r="J87" i="6"/>
  <c r="R87" i="6"/>
  <c r="M106" i="7"/>
  <c r="K93" i="6"/>
  <c r="J93" i="6"/>
  <c r="R93" i="6"/>
  <c r="Q93" i="6"/>
  <c r="P93" i="6"/>
  <c r="P29" i="6"/>
  <c r="K29" i="6"/>
  <c r="J29" i="6"/>
  <c r="R29" i="6"/>
  <c r="Q29" i="6"/>
  <c r="M139" i="6"/>
  <c r="K199" i="6"/>
  <c r="J199" i="6"/>
  <c r="R199" i="6"/>
  <c r="Q199" i="6"/>
  <c r="P199" i="6"/>
  <c r="R22" i="6"/>
  <c r="Q22" i="6"/>
  <c r="P22" i="6"/>
  <c r="K22" i="6"/>
  <c r="J22" i="6"/>
  <c r="R32" i="2"/>
  <c r="R31" i="2"/>
  <c r="O34" i="5"/>
  <c r="Y11" i="3"/>
  <c r="Q53" i="14"/>
  <c r="P53" i="14"/>
  <c r="L53" i="14"/>
  <c r="I53" i="14"/>
  <c r="H53" i="14"/>
  <c r="K18" i="16"/>
  <c r="M18" i="16"/>
  <c r="H66" i="14"/>
  <c r="P66" i="14"/>
  <c r="Q66" i="14"/>
  <c r="L66" i="14"/>
  <c r="I66" i="14"/>
  <c r="L96" i="14"/>
  <c r="I96" i="14"/>
  <c r="H96" i="14"/>
  <c r="Q96" i="14"/>
  <c r="P96" i="14"/>
  <c r="P69" i="14"/>
  <c r="L69" i="14"/>
  <c r="I69" i="14"/>
  <c r="H69" i="14"/>
  <c r="Q69" i="14"/>
  <c r="Q95" i="14"/>
  <c r="P95" i="14"/>
  <c r="L95" i="14"/>
  <c r="I95" i="14"/>
  <c r="H95" i="14"/>
  <c r="L46" i="13"/>
  <c r="J46" i="13"/>
  <c r="N83" i="13"/>
  <c r="O59" i="13"/>
  <c r="P147" i="11"/>
  <c r="R147" i="11"/>
  <c r="Q147" i="11"/>
  <c r="K147" i="11"/>
  <c r="J147" i="11"/>
  <c r="I4" i="12"/>
  <c r="R108" i="11"/>
  <c r="Q108" i="11"/>
  <c r="P108" i="11"/>
  <c r="K108" i="11"/>
  <c r="J108" i="11"/>
  <c r="O76" i="11"/>
  <c r="L70" i="11"/>
  <c r="K37" i="11"/>
  <c r="J37" i="11"/>
  <c r="R37" i="11"/>
  <c r="Q37" i="11"/>
  <c r="P37" i="11"/>
  <c r="Q198" i="10"/>
  <c r="P198" i="10"/>
  <c r="K198" i="10"/>
  <c r="J198" i="10"/>
  <c r="R198" i="10"/>
  <c r="H4" i="10"/>
  <c r="R76" i="9"/>
  <c r="Q76" i="9"/>
  <c r="P76" i="9"/>
  <c r="K76" i="9"/>
  <c r="J76" i="9"/>
  <c r="K149" i="10"/>
  <c r="J149" i="10"/>
  <c r="R149" i="10"/>
  <c r="Q149" i="10"/>
  <c r="P149" i="10"/>
  <c r="K47" i="8"/>
  <c r="J47" i="8"/>
  <c r="R47" i="8"/>
  <c r="Q47" i="8"/>
  <c r="P47" i="8"/>
  <c r="K95" i="8"/>
  <c r="J95" i="8"/>
  <c r="R95" i="8"/>
  <c r="Q95" i="8"/>
  <c r="P95" i="8"/>
  <c r="N224" i="7"/>
  <c r="M287" i="7"/>
  <c r="P287" i="7"/>
  <c r="O252" i="7"/>
  <c r="P248" i="6"/>
  <c r="K248" i="6"/>
  <c r="R248" i="6"/>
  <c r="Q248" i="6"/>
  <c r="J248" i="6"/>
  <c r="M255" i="6"/>
  <c r="R136" i="7"/>
  <c r="O341" i="7"/>
  <c r="K73" i="6"/>
  <c r="J73" i="6"/>
  <c r="Q73" i="6"/>
  <c r="P73" i="6"/>
  <c r="R73" i="6"/>
  <c r="E4" i="6"/>
  <c r="E13" i="5" s="1"/>
  <c r="T18" i="3"/>
  <c r="K37" i="6"/>
  <c r="J37" i="6"/>
  <c r="R37" i="6"/>
  <c r="Q37" i="6"/>
  <c r="P37" i="6"/>
  <c r="U8" i="3"/>
  <c r="U109" i="13"/>
  <c r="W109" i="13" s="1"/>
  <c r="X109" i="13" s="1"/>
  <c r="T107" i="13"/>
  <c r="V107" i="13" s="1"/>
  <c r="S106" i="13"/>
  <c r="U94" i="13"/>
  <c r="W94" i="13" s="1"/>
  <c r="X94" i="13" s="1"/>
  <c r="T93" i="13"/>
  <c r="V93" i="13" s="1"/>
  <c r="S92" i="13"/>
  <c r="U79" i="13"/>
  <c r="W79" i="13" s="1"/>
  <c r="X79" i="13" s="1"/>
  <c r="S78" i="13"/>
  <c r="U110" i="13"/>
  <c r="W110" i="13" s="1"/>
  <c r="X110" i="13" s="1"/>
  <c r="T109" i="13"/>
  <c r="V109" i="13" s="1"/>
  <c r="S107" i="13"/>
  <c r="U95" i="13"/>
  <c r="W95" i="13" s="1"/>
  <c r="X95" i="13" s="1"/>
  <c r="T94" i="13"/>
  <c r="V94" i="13" s="1"/>
  <c r="S93" i="13"/>
  <c r="U80" i="13"/>
  <c r="W80" i="13" s="1"/>
  <c r="X80" i="13" s="1"/>
  <c r="T79" i="13"/>
  <c r="V79" i="13" s="1"/>
  <c r="U108" i="13"/>
  <c r="W108" i="13" s="1"/>
  <c r="X108" i="13" s="1"/>
  <c r="T110" i="13"/>
  <c r="V110" i="13" s="1"/>
  <c r="S109" i="13"/>
  <c r="T95" i="13"/>
  <c r="V95" i="13" s="1"/>
  <c r="S94" i="13"/>
  <c r="T80" i="13"/>
  <c r="V80" i="13" s="1"/>
  <c r="S79" i="13"/>
  <c r="T108" i="13"/>
  <c r="V108" i="13" s="1"/>
  <c r="S110" i="13"/>
  <c r="S95" i="13"/>
  <c r="S80" i="13"/>
  <c r="S108" i="13"/>
  <c r="U100" i="13"/>
  <c r="U84" i="13"/>
  <c r="U72" i="13"/>
  <c r="U115" i="13"/>
  <c r="T100" i="13"/>
  <c r="U85" i="13"/>
  <c r="W85" i="13" s="1"/>
  <c r="X85" i="13" s="1"/>
  <c r="T84" i="13"/>
  <c r="T72" i="13"/>
  <c r="U116" i="13"/>
  <c r="W116" i="13" s="1"/>
  <c r="X116" i="13" s="1"/>
  <c r="T115" i="13"/>
  <c r="U101" i="13"/>
  <c r="W101" i="13" s="1"/>
  <c r="X101" i="13" s="1"/>
  <c r="S100" i="13"/>
  <c r="U87" i="13"/>
  <c r="W87" i="13" s="1"/>
  <c r="X87" i="13" s="1"/>
  <c r="T85" i="13"/>
  <c r="V85" i="13" s="1"/>
  <c r="S84" i="13"/>
  <c r="U73" i="13"/>
  <c r="W73" i="13" s="1"/>
  <c r="X73" i="13" s="1"/>
  <c r="S72" i="13"/>
  <c r="U62" i="13"/>
  <c r="W62" i="13" s="1"/>
  <c r="X62" i="13" s="1"/>
  <c r="T61" i="13"/>
  <c r="V61" i="13" s="1"/>
  <c r="U49" i="13"/>
  <c r="W49" i="13" s="1"/>
  <c r="X49" i="13" s="1"/>
  <c r="T48" i="13"/>
  <c r="V48" i="13" s="1"/>
  <c r="U36" i="13"/>
  <c r="W36" i="13" s="1"/>
  <c r="X36" i="13" s="1"/>
  <c r="T35" i="13"/>
  <c r="V35" i="13" s="1"/>
  <c r="S34" i="13"/>
  <c r="U29" i="13"/>
  <c r="W29" i="13" s="1"/>
  <c r="X29" i="13" s="1"/>
  <c r="T24" i="13"/>
  <c r="U10" i="13"/>
  <c r="W10" i="13" s="1"/>
  <c r="X10" i="13" s="1"/>
  <c r="S9" i="13"/>
  <c r="U159" i="12"/>
  <c r="W159" i="12" s="1"/>
  <c r="X159" i="12" s="1"/>
  <c r="T158" i="12"/>
  <c r="V158" i="12" s="1"/>
  <c r="S157" i="12"/>
  <c r="U117" i="13"/>
  <c r="W117" i="13" s="1"/>
  <c r="X117" i="13" s="1"/>
  <c r="T116" i="13"/>
  <c r="V116" i="13" s="1"/>
  <c r="S115" i="13"/>
  <c r="U102" i="13"/>
  <c r="W102" i="13" s="1"/>
  <c r="X102" i="13" s="1"/>
  <c r="T101" i="13"/>
  <c r="V101" i="13" s="1"/>
  <c r="U86" i="13"/>
  <c r="W86" i="13" s="1"/>
  <c r="X86" i="13" s="1"/>
  <c r="T87" i="13"/>
  <c r="V87" i="13" s="1"/>
  <c r="S85" i="13"/>
  <c r="T117" i="13"/>
  <c r="V117" i="13" s="1"/>
  <c r="S116" i="13"/>
  <c r="T102" i="13"/>
  <c r="V102" i="13" s="1"/>
  <c r="S101" i="13"/>
  <c r="T86" i="13"/>
  <c r="V86" i="13" s="1"/>
  <c r="S87" i="13"/>
  <c r="T74" i="13"/>
  <c r="V74" i="13" s="1"/>
  <c r="S73" i="13"/>
  <c r="S117" i="13"/>
  <c r="S102" i="13"/>
  <c r="S86" i="13"/>
  <c r="S74" i="13"/>
  <c r="U106" i="13"/>
  <c r="U92" i="13"/>
  <c r="U78" i="13"/>
  <c r="U107" i="13"/>
  <c r="W107" i="13" s="1"/>
  <c r="X107" i="13" s="1"/>
  <c r="T106" i="13"/>
  <c r="U93" i="13"/>
  <c r="W93" i="13" s="1"/>
  <c r="X93" i="13" s="1"/>
  <c r="T92" i="13"/>
  <c r="T78" i="13"/>
  <c r="T66" i="13"/>
  <c r="U74" i="13"/>
  <c r="W74" i="13" s="1"/>
  <c r="X74" i="13" s="1"/>
  <c r="T73" i="13"/>
  <c r="V73" i="13" s="1"/>
  <c r="U68" i="13"/>
  <c r="W68" i="13" s="1"/>
  <c r="X68" i="13" s="1"/>
  <c r="U60" i="13"/>
  <c r="U54" i="13"/>
  <c r="U39" i="13"/>
  <c r="W39" i="13" s="1"/>
  <c r="X39" i="13" s="1"/>
  <c r="T68" i="13"/>
  <c r="V68" i="13" s="1"/>
  <c r="U66" i="13"/>
  <c r="T60" i="13"/>
  <c r="S68" i="13"/>
  <c r="S66" i="13"/>
  <c r="U61" i="13"/>
  <c r="W61" i="13" s="1"/>
  <c r="X61" i="13" s="1"/>
  <c r="S61" i="13"/>
  <c r="U55" i="13"/>
  <c r="W55" i="13" s="1"/>
  <c r="X55" i="13" s="1"/>
  <c r="U48" i="13"/>
  <c r="W48" i="13" s="1"/>
  <c r="X48" i="13" s="1"/>
  <c r="T40" i="13"/>
  <c r="V40" i="13" s="1"/>
  <c r="T36" i="13"/>
  <c r="V36" i="13" s="1"/>
  <c r="U30" i="13"/>
  <c r="W30" i="13" s="1"/>
  <c r="X30" i="13" s="1"/>
  <c r="S28" i="13"/>
  <c r="T23" i="13"/>
  <c r="V23" i="13" s="1"/>
  <c r="T18" i="13"/>
  <c r="V18" i="13" s="1"/>
  <c r="U170" i="12"/>
  <c r="W170" i="12" s="1"/>
  <c r="X170" i="12" s="1"/>
  <c r="S169" i="12"/>
  <c r="U157" i="12"/>
  <c r="S150" i="12"/>
  <c r="U138" i="12"/>
  <c r="W138" i="12" s="1"/>
  <c r="X138" i="12" s="1"/>
  <c r="S137" i="12"/>
  <c r="U126" i="12"/>
  <c r="W126" i="12" s="1"/>
  <c r="X126" i="12" s="1"/>
  <c r="S125" i="12"/>
  <c r="U114" i="12"/>
  <c r="W114" i="12" s="1"/>
  <c r="X114" i="12" s="1"/>
  <c r="S113" i="12"/>
  <c r="T103" i="12"/>
  <c r="U91" i="12"/>
  <c r="W91" i="12" s="1"/>
  <c r="X91" i="12" s="1"/>
  <c r="S90" i="12"/>
  <c r="S89" i="12" s="1"/>
  <c r="S78" i="12"/>
  <c r="U67" i="12"/>
  <c r="T54" i="12"/>
  <c r="V54" i="12" s="1"/>
  <c r="T45" i="12"/>
  <c r="U32" i="12"/>
  <c r="W32" i="12" s="1"/>
  <c r="X32" i="12" s="1"/>
  <c r="T31" i="12"/>
  <c r="V31" i="12" s="1"/>
  <c r="S30" i="12"/>
  <c r="U21" i="12"/>
  <c r="W21" i="12" s="1"/>
  <c r="X21" i="12" s="1"/>
  <c r="T19" i="12"/>
  <c r="V19" i="12" s="1"/>
  <c r="S18" i="12"/>
  <c r="U12" i="12"/>
  <c r="W12" i="12" s="1"/>
  <c r="X12" i="12" s="1"/>
  <c r="T267" i="11"/>
  <c r="V267" i="11" s="1"/>
  <c r="S266" i="11"/>
  <c r="U250" i="11"/>
  <c r="W250" i="11" s="1"/>
  <c r="X250" i="11" s="1"/>
  <c r="T249" i="11"/>
  <c r="U230" i="11"/>
  <c r="W230" i="11" s="1"/>
  <c r="X230" i="11" s="1"/>
  <c r="T229" i="11"/>
  <c r="S210" i="11"/>
  <c r="U194" i="11"/>
  <c r="W194" i="11" s="1"/>
  <c r="X194" i="11" s="1"/>
  <c r="T195" i="11"/>
  <c r="V195" i="11" s="1"/>
  <c r="S196" i="11"/>
  <c r="T181" i="11"/>
  <c r="S163" i="11"/>
  <c r="S149" i="11"/>
  <c r="U137" i="11"/>
  <c r="W137" i="11" s="1"/>
  <c r="X137" i="11" s="1"/>
  <c r="T136" i="11"/>
  <c r="V136" i="11" s="1"/>
  <c r="T124" i="11"/>
  <c r="V124" i="11" s="1"/>
  <c r="T62" i="13"/>
  <c r="V62" i="13" s="1"/>
  <c r="T55" i="13"/>
  <c r="V55" i="13" s="1"/>
  <c r="S48" i="13"/>
  <c r="U41" i="13"/>
  <c r="W41" i="13" s="1"/>
  <c r="X41" i="13" s="1"/>
  <c r="S40" i="13"/>
  <c r="U67" i="13"/>
  <c r="W67" i="13" s="1"/>
  <c r="X67" i="13" s="1"/>
  <c r="S62" i="13"/>
  <c r="U56" i="13"/>
  <c r="W56" i="13" s="1"/>
  <c r="X56" i="13" s="1"/>
  <c r="S55" i="13"/>
  <c r="T49" i="13"/>
  <c r="V49" i="13" s="1"/>
  <c r="T67" i="13"/>
  <c r="V67" i="13" s="1"/>
  <c r="T56" i="13"/>
  <c r="V56" i="13" s="1"/>
  <c r="S49" i="13"/>
  <c r="S67" i="13"/>
  <c r="S56" i="13"/>
  <c r="S60" i="13"/>
  <c r="S59" i="13" s="1"/>
  <c r="T41" i="13"/>
  <c r="V41" i="13" s="1"/>
  <c r="T32" i="13"/>
  <c r="V32" i="13" s="1"/>
  <c r="S27" i="13"/>
  <c r="S16" i="13"/>
  <c r="U168" i="12"/>
  <c r="W168" i="12" s="1"/>
  <c r="X168" i="12" s="1"/>
  <c r="T143" i="12"/>
  <c r="T131" i="12"/>
  <c r="T54" i="13"/>
  <c r="S41" i="13"/>
  <c r="T39" i="13"/>
  <c r="V39" i="13" s="1"/>
  <c r="S54" i="13"/>
  <c r="S39" i="13"/>
  <c r="U37" i="13"/>
  <c r="W37" i="13" s="1"/>
  <c r="X37" i="13" s="1"/>
  <c r="U33" i="13"/>
  <c r="W33" i="13" s="1"/>
  <c r="X33" i="13" s="1"/>
  <c r="T28" i="13"/>
  <c r="V28" i="13" s="1"/>
  <c r="T26" i="13"/>
  <c r="V26" i="13" s="1"/>
  <c r="T17" i="13"/>
  <c r="V17" i="13" s="1"/>
  <c r="S168" i="12"/>
  <c r="S159" i="12"/>
  <c r="U151" i="12"/>
  <c r="W151" i="12" s="1"/>
  <c r="X151" i="12" s="1"/>
  <c r="T144" i="12"/>
  <c r="V144" i="12" s="1"/>
  <c r="S138" i="12"/>
  <c r="U132" i="12"/>
  <c r="W132" i="12" s="1"/>
  <c r="X132" i="12" s="1"/>
  <c r="T126" i="12"/>
  <c r="V126" i="12" s="1"/>
  <c r="S119" i="12"/>
  <c r="T37" i="13"/>
  <c r="V37" i="13" s="1"/>
  <c r="T33" i="13"/>
  <c r="V33" i="13" s="1"/>
  <c r="S26" i="13"/>
  <c r="U24" i="13"/>
  <c r="S17" i="13"/>
  <c r="U169" i="12"/>
  <c r="W169" i="12" s="1"/>
  <c r="X169" i="12" s="1"/>
  <c r="T151" i="12"/>
  <c r="V151" i="12" s="1"/>
  <c r="U145" i="12"/>
  <c r="W145" i="12" s="1"/>
  <c r="X145" i="12" s="1"/>
  <c r="S144" i="12"/>
  <c r="T132" i="12"/>
  <c r="V132" i="12" s="1"/>
  <c r="S37" i="13"/>
  <c r="S33" i="13"/>
  <c r="T30" i="13"/>
  <c r="V30" i="13" s="1"/>
  <c r="S24" i="13"/>
  <c r="U18" i="13"/>
  <c r="W18" i="13" s="1"/>
  <c r="X18" i="13" s="1"/>
  <c r="U9" i="13"/>
  <c r="T169" i="12"/>
  <c r="V169" i="12" s="1"/>
  <c r="U160" i="12"/>
  <c r="W160" i="12" s="1"/>
  <c r="X160" i="12" s="1"/>
  <c r="S151" i="12"/>
  <c r="T145" i="12"/>
  <c r="V145" i="12" s="1"/>
  <c r="U139" i="12"/>
  <c r="W139" i="12" s="1"/>
  <c r="X139" i="12" s="1"/>
  <c r="U133" i="12"/>
  <c r="W133" i="12" s="1"/>
  <c r="X133" i="12" s="1"/>
  <c r="U34" i="13"/>
  <c r="W34" i="13" s="1"/>
  <c r="X34" i="13" s="1"/>
  <c r="S30" i="13"/>
  <c r="S18" i="13"/>
  <c r="U15" i="13"/>
  <c r="T9" i="13"/>
  <c r="T160" i="12"/>
  <c r="V160" i="12" s="1"/>
  <c r="S145" i="12"/>
  <c r="T139" i="12"/>
  <c r="V139" i="12" s="1"/>
  <c r="U42" i="13"/>
  <c r="W42" i="13" s="1"/>
  <c r="X42" i="13" s="1"/>
  <c r="T34" i="13"/>
  <c r="V34" i="13" s="1"/>
  <c r="U25" i="13"/>
  <c r="W25" i="13" s="1"/>
  <c r="X25" i="13" s="1"/>
  <c r="T29" i="13"/>
  <c r="V29" i="13" s="1"/>
  <c r="U19" i="13"/>
  <c r="W19" i="13" s="1"/>
  <c r="X19" i="13" s="1"/>
  <c r="T15" i="13"/>
  <c r="T170" i="12"/>
  <c r="V170" i="12" s="1"/>
  <c r="U166" i="12"/>
  <c r="S160" i="12"/>
  <c r="T157" i="12"/>
  <c r="U152" i="12"/>
  <c r="W152" i="12" s="1"/>
  <c r="X152" i="12" s="1"/>
  <c r="S139" i="12"/>
  <c r="S133" i="12"/>
  <c r="S127" i="12"/>
  <c r="T42" i="13"/>
  <c r="V42" i="13" s="1"/>
  <c r="U40" i="13"/>
  <c r="W40" i="13" s="1"/>
  <c r="X40" i="13" s="1"/>
  <c r="U38" i="13"/>
  <c r="W38" i="13" s="1"/>
  <c r="X38" i="13" s="1"/>
  <c r="U31" i="13"/>
  <c r="W31" i="13" s="1"/>
  <c r="X31" i="13" s="1"/>
  <c r="T25" i="13"/>
  <c r="V25" i="13" s="1"/>
  <c r="S29" i="13"/>
  <c r="T19" i="13"/>
  <c r="V19" i="13" s="1"/>
  <c r="S15" i="13"/>
  <c r="S14" i="13" s="1"/>
  <c r="S170" i="12"/>
  <c r="T166" i="12"/>
  <c r="T152" i="12"/>
  <c r="V152" i="12" s="1"/>
  <c r="S121" i="12"/>
  <c r="S115" i="12"/>
  <c r="U47" i="13"/>
  <c r="S42" i="13"/>
  <c r="T38" i="13"/>
  <c r="V38" i="13" s="1"/>
  <c r="U35" i="13"/>
  <c r="W35" i="13" s="1"/>
  <c r="X35" i="13" s="1"/>
  <c r="T31" i="13"/>
  <c r="V31" i="13" s="1"/>
  <c r="S25" i="13"/>
  <c r="S19" i="13"/>
  <c r="T10" i="13"/>
  <c r="V10" i="13" s="1"/>
  <c r="S166" i="12"/>
  <c r="U161" i="12"/>
  <c r="W161" i="12" s="1"/>
  <c r="X161" i="12" s="1"/>
  <c r="S152" i="12"/>
  <c r="T47" i="13"/>
  <c r="S38" i="13"/>
  <c r="S35" i="13"/>
  <c r="S31" i="13"/>
  <c r="U23" i="13"/>
  <c r="W23" i="13" s="1"/>
  <c r="X23" i="13" s="1"/>
  <c r="S10" i="13"/>
  <c r="U167" i="12"/>
  <c r="W167" i="12" s="1"/>
  <c r="X167" i="12" s="1"/>
  <c r="T161" i="12"/>
  <c r="V161" i="12" s="1"/>
  <c r="U158" i="12"/>
  <c r="W158" i="12" s="1"/>
  <c r="X158" i="12" s="1"/>
  <c r="S47" i="13"/>
  <c r="S46" i="13" s="1"/>
  <c r="U27" i="13"/>
  <c r="W27" i="13" s="1"/>
  <c r="X27" i="13" s="1"/>
  <c r="S23" i="13"/>
  <c r="U16" i="13"/>
  <c r="W16" i="13" s="1"/>
  <c r="X16" i="13" s="1"/>
  <c r="T167" i="12"/>
  <c r="V167" i="12" s="1"/>
  <c r="S161" i="12"/>
  <c r="S158" i="12"/>
  <c r="T153" i="12"/>
  <c r="V153" i="12" s="1"/>
  <c r="T150" i="12"/>
  <c r="U137" i="12"/>
  <c r="U127" i="12"/>
  <c r="W127" i="12" s="1"/>
  <c r="X127" i="12" s="1"/>
  <c r="U113" i="12"/>
  <c r="S106" i="12"/>
  <c r="U96" i="12"/>
  <c r="U90" i="12"/>
  <c r="S83" i="12"/>
  <c r="U78" i="12"/>
  <c r="W78" i="12" s="1"/>
  <c r="X78" i="12" s="1"/>
  <c r="S77" i="12"/>
  <c r="U63" i="12"/>
  <c r="W63" i="12" s="1"/>
  <c r="X63" i="12" s="1"/>
  <c r="S62" i="12"/>
  <c r="S55" i="12"/>
  <c r="T138" i="12"/>
  <c r="V138" i="12" s="1"/>
  <c r="T127" i="12"/>
  <c r="V127" i="12" s="1"/>
  <c r="T113" i="12"/>
  <c r="U107" i="12"/>
  <c r="W107" i="12" s="1"/>
  <c r="X107" i="12" s="1"/>
  <c r="U103" i="12"/>
  <c r="T96" i="12"/>
  <c r="T90" i="12"/>
  <c r="U84" i="12"/>
  <c r="W84" i="12" s="1"/>
  <c r="X84" i="12" s="1"/>
  <c r="T78" i="12"/>
  <c r="V78" i="12" s="1"/>
  <c r="T63" i="12"/>
  <c r="V63" i="12" s="1"/>
  <c r="U52" i="12"/>
  <c r="T46" i="12"/>
  <c r="V46" i="12" s="1"/>
  <c r="U40" i="12"/>
  <c r="W40" i="12" s="1"/>
  <c r="X40" i="12" s="1"/>
  <c r="S39" i="12"/>
  <c r="U150" i="12"/>
  <c r="T137" i="12"/>
  <c r="S132" i="12"/>
  <c r="U131" i="12"/>
  <c r="U120" i="12"/>
  <c r="W120" i="12" s="1"/>
  <c r="X120" i="12" s="1"/>
  <c r="T107" i="12"/>
  <c r="V107" i="12" s="1"/>
  <c r="S103" i="12"/>
  <c r="S96" i="12"/>
  <c r="T84" i="12"/>
  <c r="V84" i="12" s="1"/>
  <c r="S63" i="12"/>
  <c r="T52" i="12"/>
  <c r="S46" i="12"/>
  <c r="T40" i="12"/>
  <c r="V40" i="12" s="1"/>
  <c r="S167" i="12"/>
  <c r="T159" i="12"/>
  <c r="V159" i="12" s="1"/>
  <c r="U153" i="12"/>
  <c r="W153" i="12" s="1"/>
  <c r="X153" i="12" s="1"/>
  <c r="S131" i="12"/>
  <c r="T120" i="12"/>
  <c r="V120" i="12" s="1"/>
  <c r="T114" i="12"/>
  <c r="V114" i="12" s="1"/>
  <c r="U108" i="12"/>
  <c r="W108" i="12" s="1"/>
  <c r="X108" i="12" s="1"/>
  <c r="S107" i="12"/>
  <c r="U97" i="12"/>
  <c r="W97" i="12" s="1"/>
  <c r="X97" i="12" s="1"/>
  <c r="T91" i="12"/>
  <c r="V91" i="12" s="1"/>
  <c r="U85" i="12"/>
  <c r="W85" i="12" s="1"/>
  <c r="X85" i="12" s="1"/>
  <c r="S84" i="12"/>
  <c r="U74" i="12"/>
  <c r="S52" i="12"/>
  <c r="U26" i="13"/>
  <c r="W26" i="13" s="1"/>
  <c r="X26" i="13" s="1"/>
  <c r="T168" i="12"/>
  <c r="V168" i="12" s="1"/>
  <c r="S153" i="12"/>
  <c r="S126" i="12"/>
  <c r="S120" i="12"/>
  <c r="S114" i="12"/>
  <c r="T16" i="13"/>
  <c r="V16" i="13" s="1"/>
  <c r="U115" i="12"/>
  <c r="W115" i="12" s="1"/>
  <c r="X115" i="12" s="1"/>
  <c r="T109" i="12"/>
  <c r="V109" i="12" s="1"/>
  <c r="S104" i="12"/>
  <c r="T98" i="12"/>
  <c r="V98" i="12" s="1"/>
  <c r="T92" i="12"/>
  <c r="V92" i="12" s="1"/>
  <c r="T86" i="12"/>
  <c r="V86" i="12" s="1"/>
  <c r="U82" i="12"/>
  <c r="U75" i="12"/>
  <c r="W75" i="12" s="1"/>
  <c r="X75" i="12" s="1"/>
  <c r="T67" i="12"/>
  <c r="T60" i="12"/>
  <c r="T27" i="13"/>
  <c r="V27" i="13" s="1"/>
  <c r="U121" i="12"/>
  <c r="W121" i="12" s="1"/>
  <c r="X121" i="12" s="1"/>
  <c r="T115" i="12"/>
  <c r="V115" i="12" s="1"/>
  <c r="S109" i="12"/>
  <c r="U105" i="12"/>
  <c r="W105" i="12" s="1"/>
  <c r="X105" i="12" s="1"/>
  <c r="U99" i="12"/>
  <c r="W99" i="12" s="1"/>
  <c r="X99" i="12" s="1"/>
  <c r="S98" i="12"/>
  <c r="S92" i="12"/>
  <c r="S86" i="12"/>
  <c r="T82" i="12"/>
  <c r="T75" i="12"/>
  <c r="V75" i="12" s="1"/>
  <c r="S67" i="12"/>
  <c r="S66" i="12" s="1"/>
  <c r="S60" i="12"/>
  <c r="S59" i="12" s="1"/>
  <c r="U54" i="12"/>
  <c r="W54" i="12" s="1"/>
  <c r="X54" i="12" s="1"/>
  <c r="T48" i="12"/>
  <c r="V48" i="12" s="1"/>
  <c r="S37" i="12"/>
  <c r="U32" i="13"/>
  <c r="W32" i="13" s="1"/>
  <c r="X32" i="13" s="1"/>
  <c r="U17" i="13"/>
  <c r="W17" i="13" s="1"/>
  <c r="X17" i="13" s="1"/>
  <c r="T121" i="12"/>
  <c r="V121" i="12" s="1"/>
  <c r="U119" i="12"/>
  <c r="T105" i="12"/>
  <c r="V105" i="12" s="1"/>
  <c r="T99" i="12"/>
  <c r="V99" i="12" s="1"/>
  <c r="S82" i="12"/>
  <c r="U76" i="12"/>
  <c r="W76" i="12" s="1"/>
  <c r="X76" i="12" s="1"/>
  <c r="S75" i="12"/>
  <c r="U61" i="12"/>
  <c r="W61" i="12" s="1"/>
  <c r="X61" i="12" s="1"/>
  <c r="S54" i="12"/>
  <c r="S36" i="13"/>
  <c r="S32" i="13"/>
  <c r="U28" i="13"/>
  <c r="W28" i="13" s="1"/>
  <c r="X28" i="13" s="1"/>
  <c r="U144" i="12"/>
  <c r="W144" i="12" s="1"/>
  <c r="X144" i="12" s="1"/>
  <c r="U125" i="12"/>
  <c r="T119" i="12"/>
  <c r="S105" i="12"/>
  <c r="S99" i="12"/>
  <c r="T76" i="12"/>
  <c r="V76" i="12" s="1"/>
  <c r="U70" i="12"/>
  <c r="W70" i="12" s="1"/>
  <c r="X70" i="12" s="1"/>
  <c r="T61" i="12"/>
  <c r="V61" i="12" s="1"/>
  <c r="U143" i="12"/>
  <c r="T125" i="12"/>
  <c r="U106" i="12"/>
  <c r="W106" i="12" s="1"/>
  <c r="X106" i="12" s="1"/>
  <c r="U83" i="12"/>
  <c r="W83" i="12" s="1"/>
  <c r="X83" i="12" s="1"/>
  <c r="U77" i="12"/>
  <c r="W77" i="12" s="1"/>
  <c r="X77" i="12" s="1"/>
  <c r="S76" i="12"/>
  <c r="T70" i="12"/>
  <c r="V70" i="12" s="1"/>
  <c r="U62" i="12"/>
  <c r="W62" i="12" s="1"/>
  <c r="X62" i="12" s="1"/>
  <c r="S61" i="12"/>
  <c r="U55" i="12"/>
  <c r="W55" i="12" s="1"/>
  <c r="X55" i="12" s="1"/>
  <c r="S48" i="12"/>
  <c r="S41" i="12"/>
  <c r="U31" i="12"/>
  <c r="W31" i="12" s="1"/>
  <c r="X31" i="12" s="1"/>
  <c r="S24" i="12"/>
  <c r="S21" i="12"/>
  <c r="U14" i="12"/>
  <c r="W14" i="12" s="1"/>
  <c r="X14" i="12" s="1"/>
  <c r="S244" i="11"/>
  <c r="T236" i="11"/>
  <c r="V236" i="11" s="1"/>
  <c r="T230" i="11"/>
  <c r="V230" i="11" s="1"/>
  <c r="U222" i="11"/>
  <c r="U216" i="11"/>
  <c r="T188" i="11"/>
  <c r="V188" i="11" s="1"/>
  <c r="U183" i="11"/>
  <c r="W183" i="11" s="1"/>
  <c r="X183" i="11" s="1"/>
  <c r="U176" i="11"/>
  <c r="W176" i="11" s="1"/>
  <c r="X176" i="11" s="1"/>
  <c r="S175" i="11"/>
  <c r="T167" i="11"/>
  <c r="V167" i="11" s="1"/>
  <c r="U162" i="11"/>
  <c r="W162" i="11" s="1"/>
  <c r="X162" i="11" s="1"/>
  <c r="T148" i="11"/>
  <c r="U143" i="11"/>
  <c r="T128" i="11"/>
  <c r="S117" i="11"/>
  <c r="S143" i="12"/>
  <c r="T133" i="12"/>
  <c r="V133" i="12" s="1"/>
  <c r="T55" i="12"/>
  <c r="V55" i="12" s="1"/>
  <c r="U53" i="12"/>
  <c r="W53" i="12" s="1"/>
  <c r="X53" i="12" s="1"/>
  <c r="U47" i="12"/>
  <c r="W47" i="12" s="1"/>
  <c r="X47" i="12" s="1"/>
  <c r="U45" i="12"/>
  <c r="U39" i="12"/>
  <c r="W39" i="12" s="1"/>
  <c r="X39" i="12" s="1"/>
  <c r="U37" i="12"/>
  <c r="S31" i="12"/>
  <c r="U20" i="12"/>
  <c r="W20" i="12" s="1"/>
  <c r="X20" i="12" s="1"/>
  <c r="T14" i="12"/>
  <c r="V14" i="12" s="1"/>
  <c r="U264" i="11"/>
  <c r="U256" i="11"/>
  <c r="U237" i="11"/>
  <c r="W237" i="11" s="1"/>
  <c r="X237" i="11" s="1"/>
  <c r="S236" i="11"/>
  <c r="S230" i="11"/>
  <c r="T222" i="11"/>
  <c r="T216" i="11"/>
  <c r="S188" i="11"/>
  <c r="T183" i="11"/>
  <c r="V183" i="11" s="1"/>
  <c r="T176" i="11"/>
  <c r="V176" i="11" s="1"/>
  <c r="S167" i="11"/>
  <c r="T162" i="11"/>
  <c r="V162" i="11" s="1"/>
  <c r="U156" i="11"/>
  <c r="W156" i="11" s="1"/>
  <c r="X156" i="11" s="1"/>
  <c r="U150" i="11"/>
  <c r="W150" i="11" s="1"/>
  <c r="X150" i="11" s="1"/>
  <c r="S148" i="11"/>
  <c r="T143" i="11"/>
  <c r="U135" i="11"/>
  <c r="S70" i="12"/>
  <c r="T53" i="12"/>
  <c r="V53" i="12" s="1"/>
  <c r="T47" i="12"/>
  <c r="V47" i="12" s="1"/>
  <c r="S45" i="12"/>
  <c r="T39" i="12"/>
  <c r="V39" i="12" s="1"/>
  <c r="T37" i="12"/>
  <c r="T20" i="12"/>
  <c r="V20" i="12" s="1"/>
  <c r="S14" i="12"/>
  <c r="U9" i="12"/>
  <c r="T264" i="11"/>
  <c r="T256" i="11"/>
  <c r="T237" i="11"/>
  <c r="V237" i="11" s="1"/>
  <c r="U231" i="11"/>
  <c r="W231" i="11" s="1"/>
  <c r="X231" i="11" s="1"/>
  <c r="U223" i="11"/>
  <c r="W223" i="11" s="1"/>
  <c r="X223" i="11" s="1"/>
  <c r="S222" i="11"/>
  <c r="S216" i="11"/>
  <c r="U208" i="11"/>
  <c r="S183" i="11"/>
  <c r="S176" i="11"/>
  <c r="U168" i="11"/>
  <c r="W168" i="11" s="1"/>
  <c r="X168" i="11" s="1"/>
  <c r="U163" i="11"/>
  <c r="W163" i="11" s="1"/>
  <c r="X163" i="11" s="1"/>
  <c r="S162" i="11"/>
  <c r="T156" i="11"/>
  <c r="V156" i="11" s="1"/>
  <c r="T150" i="11"/>
  <c r="V150" i="11" s="1"/>
  <c r="S143" i="11"/>
  <c r="T135" i="11"/>
  <c r="T122" i="11"/>
  <c r="T97" i="12"/>
  <c r="V97" i="12" s="1"/>
  <c r="S53" i="12"/>
  <c r="S47" i="12"/>
  <c r="T32" i="12"/>
  <c r="V32" i="12" s="1"/>
  <c r="U28" i="12"/>
  <c r="S20" i="12"/>
  <c r="U13" i="12"/>
  <c r="W13" i="12" s="1"/>
  <c r="X13" i="12" s="1"/>
  <c r="T9" i="12"/>
  <c r="U265" i="11"/>
  <c r="W265" i="11" s="1"/>
  <c r="X265" i="11" s="1"/>
  <c r="S264" i="11"/>
  <c r="S256" i="11"/>
  <c r="U249" i="11"/>
  <c r="S237" i="11"/>
  <c r="T231" i="11"/>
  <c r="V231" i="11" s="1"/>
  <c r="T223" i="11"/>
  <c r="V223" i="11" s="1"/>
  <c r="U215" i="11"/>
  <c r="W215" i="11" s="1"/>
  <c r="X215" i="11" s="1"/>
  <c r="T208" i="11"/>
  <c r="U201" i="11"/>
  <c r="T168" i="11"/>
  <c r="V168" i="11" s="1"/>
  <c r="T163" i="11"/>
  <c r="V163" i="11" s="1"/>
  <c r="S156" i="11"/>
  <c r="U149" i="11"/>
  <c r="W149" i="11" s="1"/>
  <c r="X149" i="11" s="1"/>
  <c r="S150" i="11"/>
  <c r="U141" i="11"/>
  <c r="W141" i="11" s="1"/>
  <c r="X141" i="11" s="1"/>
  <c r="S135" i="11"/>
  <c r="U129" i="11"/>
  <c r="W129" i="11" s="1"/>
  <c r="X129" i="11" s="1"/>
  <c r="U123" i="11"/>
  <c r="W123" i="11" s="1"/>
  <c r="X123" i="11" s="1"/>
  <c r="S122" i="11"/>
  <c r="U110" i="11"/>
  <c r="W110" i="11" s="1"/>
  <c r="X110" i="11" s="1"/>
  <c r="S109" i="11"/>
  <c r="U98" i="12"/>
  <c r="W98" i="12" s="1"/>
  <c r="X98" i="12" s="1"/>
  <c r="S97" i="12"/>
  <c r="S32" i="12"/>
  <c r="T28" i="12"/>
  <c r="U22" i="12"/>
  <c r="W22" i="12" s="1"/>
  <c r="X22" i="12" s="1"/>
  <c r="T13" i="12"/>
  <c r="V13" i="12" s="1"/>
  <c r="S9" i="12"/>
  <c r="T265" i="11"/>
  <c r="V265" i="11" s="1"/>
  <c r="U257" i="11"/>
  <c r="W257" i="11" s="1"/>
  <c r="X257" i="11" s="1"/>
  <c r="S249" i="11"/>
  <c r="S231" i="11"/>
  <c r="U224" i="11"/>
  <c r="W224" i="11" s="1"/>
  <c r="X224" i="11" s="1"/>
  <c r="S223" i="11"/>
  <c r="T215" i="11"/>
  <c r="V215" i="11" s="1"/>
  <c r="U209" i="11"/>
  <c r="W209" i="11" s="1"/>
  <c r="X209" i="11" s="1"/>
  <c r="S208" i="11"/>
  <c r="T201" i="11"/>
  <c r="S168" i="11"/>
  <c r="U157" i="11"/>
  <c r="W157" i="11" s="1"/>
  <c r="X157" i="11" s="1"/>
  <c r="T149" i="11"/>
  <c r="V149" i="11" s="1"/>
  <c r="T141" i="11"/>
  <c r="V141" i="11" s="1"/>
  <c r="U136" i="11"/>
  <c r="W136" i="11" s="1"/>
  <c r="X136" i="11" s="1"/>
  <c r="T129" i="11"/>
  <c r="V129" i="11" s="1"/>
  <c r="T123" i="11"/>
  <c r="V123" i="11" s="1"/>
  <c r="T77" i="12"/>
  <c r="V77" i="12" s="1"/>
  <c r="S28" i="12"/>
  <c r="T22" i="12"/>
  <c r="V22" i="12" s="1"/>
  <c r="S13" i="12"/>
  <c r="U266" i="11"/>
  <c r="W266" i="11" s="1"/>
  <c r="X266" i="11" s="1"/>
  <c r="S265" i="11"/>
  <c r="T257" i="11"/>
  <c r="V257" i="11" s="1"/>
  <c r="T250" i="11"/>
  <c r="V250" i="11" s="1"/>
  <c r="T224" i="11"/>
  <c r="V224" i="11" s="1"/>
  <c r="S215" i="11"/>
  <c r="T209" i="11"/>
  <c r="V209" i="11" s="1"/>
  <c r="S201" i="11"/>
  <c r="U196" i="11"/>
  <c r="T157" i="11"/>
  <c r="V157" i="11" s="1"/>
  <c r="U142" i="11"/>
  <c r="W142" i="11" s="1"/>
  <c r="X142" i="11" s="1"/>
  <c r="S141" i="11"/>
  <c r="S136" i="11"/>
  <c r="S40" i="12"/>
  <c r="U29" i="12"/>
  <c r="W29" i="12" s="1"/>
  <c r="X29" i="12" s="1"/>
  <c r="S22" i="12"/>
  <c r="T12" i="12"/>
  <c r="V12" i="12" s="1"/>
  <c r="U10" i="12"/>
  <c r="W10" i="12" s="1"/>
  <c r="X10" i="12" s="1"/>
  <c r="T266" i="11"/>
  <c r="V266" i="11" s="1"/>
  <c r="U258" i="11"/>
  <c r="W258" i="11" s="1"/>
  <c r="X258" i="11" s="1"/>
  <c r="S257" i="11"/>
  <c r="S250" i="11"/>
  <c r="U242" i="11"/>
  <c r="S224" i="11"/>
  <c r="U217" i="11"/>
  <c r="W217" i="11" s="1"/>
  <c r="X217" i="11" s="1"/>
  <c r="U210" i="11"/>
  <c r="W210" i="11" s="1"/>
  <c r="X210" i="11" s="1"/>
  <c r="S209" i="11"/>
  <c r="U203" i="11"/>
  <c r="W203" i="11" s="1"/>
  <c r="X203" i="11" s="1"/>
  <c r="T196" i="11"/>
  <c r="U181" i="11"/>
  <c r="S157" i="11"/>
  <c r="T142" i="11"/>
  <c r="V142" i="11" s="1"/>
  <c r="T137" i="11"/>
  <c r="V137" i="11" s="1"/>
  <c r="T130" i="11"/>
  <c r="V130" i="11" s="1"/>
  <c r="T74" i="12"/>
  <c r="U38" i="12"/>
  <c r="W38" i="12" s="1"/>
  <c r="X38" i="12" s="1"/>
  <c r="T29" i="12"/>
  <c r="V29" i="12" s="1"/>
  <c r="U23" i="12"/>
  <c r="W23" i="12" s="1"/>
  <c r="X23" i="12" s="1"/>
  <c r="U18" i="12"/>
  <c r="S12" i="12"/>
  <c r="T10" i="12"/>
  <c r="V10" i="12" s="1"/>
  <c r="U267" i="11"/>
  <c r="W267" i="11" s="1"/>
  <c r="X267" i="11" s="1"/>
  <c r="T258" i="11"/>
  <c r="V258" i="11" s="1"/>
  <c r="U251" i="11"/>
  <c r="W251" i="11" s="1"/>
  <c r="X251" i="11" s="1"/>
  <c r="T242" i="11"/>
  <c r="T217" i="11"/>
  <c r="V217" i="11" s="1"/>
  <c r="T210" i="11"/>
  <c r="V210" i="11" s="1"/>
  <c r="T203" i="11"/>
  <c r="V203" i="11" s="1"/>
  <c r="U195" i="11"/>
  <c r="W195" i="11" s="1"/>
  <c r="X195" i="11" s="1"/>
  <c r="U187" i="11"/>
  <c r="S181" i="11"/>
  <c r="S142" i="11"/>
  <c r="S137" i="11"/>
  <c r="U131" i="11"/>
  <c r="W131" i="11" s="1"/>
  <c r="X131" i="11" s="1"/>
  <c r="S130" i="11"/>
  <c r="U109" i="12"/>
  <c r="W109" i="12" s="1"/>
  <c r="X109" i="12" s="1"/>
  <c r="T108" i="12"/>
  <c r="V108" i="12" s="1"/>
  <c r="T106" i="12"/>
  <c r="V106" i="12" s="1"/>
  <c r="U104" i="12"/>
  <c r="W104" i="12" s="1"/>
  <c r="X104" i="12" s="1"/>
  <c r="U92" i="12"/>
  <c r="W92" i="12" s="1"/>
  <c r="X92" i="12" s="1"/>
  <c r="S91" i="12"/>
  <c r="S74" i="12"/>
  <c r="S73" i="12" s="1"/>
  <c r="U46" i="12"/>
  <c r="W46" i="12" s="1"/>
  <c r="X46" i="12" s="1"/>
  <c r="T38" i="12"/>
  <c r="V38" i="12" s="1"/>
  <c r="S29" i="12"/>
  <c r="T23" i="12"/>
  <c r="V23" i="12" s="1"/>
  <c r="T18" i="12"/>
  <c r="S10" i="12"/>
  <c r="S267" i="11"/>
  <c r="U259" i="11"/>
  <c r="W259" i="11" s="1"/>
  <c r="X259" i="11" s="1"/>
  <c r="S258" i="11"/>
  <c r="T251" i="11"/>
  <c r="V251" i="11" s="1"/>
  <c r="U243" i="11"/>
  <c r="W243" i="11" s="1"/>
  <c r="X243" i="11" s="1"/>
  <c r="S242" i="11"/>
  <c r="U235" i="11"/>
  <c r="S217" i="11"/>
  <c r="U202" i="11"/>
  <c r="W202" i="11" s="1"/>
  <c r="X202" i="11" s="1"/>
  <c r="S203" i="11"/>
  <c r="S195" i="11"/>
  <c r="T187" i="11"/>
  <c r="U174" i="11"/>
  <c r="U169" i="11"/>
  <c r="S108" i="12"/>
  <c r="T104" i="12"/>
  <c r="V104" i="12" s="1"/>
  <c r="T62" i="12"/>
  <c r="V62" i="12" s="1"/>
  <c r="S38" i="12"/>
  <c r="U30" i="12"/>
  <c r="W30" i="12" s="1"/>
  <c r="X30" i="12" s="1"/>
  <c r="S23" i="12"/>
  <c r="U19" i="12"/>
  <c r="W19" i="12" s="1"/>
  <c r="X19" i="12" s="1"/>
  <c r="U11" i="12"/>
  <c r="W11" i="12" s="1"/>
  <c r="X11" i="12" s="1"/>
  <c r="T259" i="11"/>
  <c r="V259" i="11" s="1"/>
  <c r="S251" i="11"/>
  <c r="T243" i="11"/>
  <c r="V243" i="11" s="1"/>
  <c r="T235" i="11"/>
  <c r="T202" i="11"/>
  <c r="V202" i="11" s="1"/>
  <c r="T194" i="11"/>
  <c r="V194" i="11" s="1"/>
  <c r="U189" i="11"/>
  <c r="W189" i="11" s="1"/>
  <c r="X189" i="11" s="1"/>
  <c r="S187" i="11"/>
  <c r="U182" i="11"/>
  <c r="W182" i="11" s="1"/>
  <c r="X182" i="11" s="1"/>
  <c r="T174" i="11"/>
  <c r="T169" i="11"/>
  <c r="U161" i="11"/>
  <c r="U86" i="12"/>
  <c r="W86" i="12" s="1"/>
  <c r="X86" i="12" s="1"/>
  <c r="T85" i="12"/>
  <c r="V85" i="12" s="1"/>
  <c r="T83" i="12"/>
  <c r="V83" i="12" s="1"/>
  <c r="U60" i="12"/>
  <c r="U41" i="12"/>
  <c r="W41" i="12" s="1"/>
  <c r="X41" i="12" s="1"/>
  <c r="T30" i="12"/>
  <c r="V30" i="12" s="1"/>
  <c r="U24" i="12"/>
  <c r="W24" i="12" s="1"/>
  <c r="X24" i="12" s="1"/>
  <c r="S19" i="12"/>
  <c r="T11" i="12"/>
  <c r="V11" i="12" s="1"/>
  <c r="S259" i="11"/>
  <c r="U244" i="11"/>
  <c r="W244" i="11" s="1"/>
  <c r="X244" i="11" s="1"/>
  <c r="S243" i="11"/>
  <c r="S235" i="11"/>
  <c r="U229" i="11"/>
  <c r="S202" i="11"/>
  <c r="S194" i="11"/>
  <c r="T189" i="11"/>
  <c r="V189" i="11" s="1"/>
  <c r="T182" i="11"/>
  <c r="V182" i="11" s="1"/>
  <c r="U175" i="11"/>
  <c r="W175" i="11" s="1"/>
  <c r="X175" i="11" s="1"/>
  <c r="S174" i="11"/>
  <c r="S169" i="11"/>
  <c r="T161" i="11"/>
  <c r="T155" i="11"/>
  <c r="S229" i="11"/>
  <c r="S155" i="11"/>
  <c r="S124" i="11"/>
  <c r="S105" i="11"/>
  <c r="T92" i="11"/>
  <c r="V92" i="11" s="1"/>
  <c r="S91" i="11"/>
  <c r="T80" i="11"/>
  <c r="V80" i="11" s="1"/>
  <c r="S79" i="11"/>
  <c r="T67" i="11"/>
  <c r="V67" i="11" s="1"/>
  <c r="S66" i="11"/>
  <c r="T55" i="11"/>
  <c r="V55" i="11" s="1"/>
  <c r="S54" i="11"/>
  <c r="U44" i="11"/>
  <c r="U31" i="11"/>
  <c r="W31" i="11" s="1"/>
  <c r="X31" i="11" s="1"/>
  <c r="T30" i="11"/>
  <c r="V30" i="11" s="1"/>
  <c r="S29" i="11"/>
  <c r="T18" i="11"/>
  <c r="U246" i="10"/>
  <c r="W246" i="10" s="1"/>
  <c r="X246" i="10" s="1"/>
  <c r="T245" i="10"/>
  <c r="V245" i="10" s="1"/>
  <c r="S244" i="10"/>
  <c r="T229" i="10"/>
  <c r="V229" i="10" s="1"/>
  <c r="S228" i="10"/>
  <c r="U214" i="10"/>
  <c r="W214" i="10" s="1"/>
  <c r="X214" i="10" s="1"/>
  <c r="T244" i="11"/>
  <c r="V244" i="11" s="1"/>
  <c r="T175" i="11"/>
  <c r="V175" i="11" s="1"/>
  <c r="T131" i="11"/>
  <c r="V131" i="11" s="1"/>
  <c r="S92" i="11"/>
  <c r="S80" i="11"/>
  <c r="S67" i="11"/>
  <c r="S55" i="11"/>
  <c r="T44" i="11"/>
  <c r="U32" i="11"/>
  <c r="W32" i="11" s="1"/>
  <c r="X32" i="11" s="1"/>
  <c r="T31" i="11"/>
  <c r="V31" i="11" s="1"/>
  <c r="S30" i="11"/>
  <c r="U19" i="11"/>
  <c r="W19" i="11" s="1"/>
  <c r="X19" i="11" s="1"/>
  <c r="S18" i="11"/>
  <c r="U247" i="10"/>
  <c r="W247" i="10" s="1"/>
  <c r="X247" i="10" s="1"/>
  <c r="T246" i="10"/>
  <c r="V246" i="10" s="1"/>
  <c r="S245" i="10"/>
  <c r="S229" i="10"/>
  <c r="U215" i="10"/>
  <c r="W215" i="10" s="1"/>
  <c r="X215" i="10" s="1"/>
  <c r="T214" i="10"/>
  <c r="V214" i="10" s="1"/>
  <c r="S213" i="10"/>
  <c r="U201" i="10"/>
  <c r="S11" i="12"/>
  <c r="U236" i="11"/>
  <c r="W236" i="11" s="1"/>
  <c r="X236" i="11" s="1"/>
  <c r="S131" i="11"/>
  <c r="U115" i="11"/>
  <c r="U109" i="11"/>
  <c r="U97" i="11"/>
  <c r="U84" i="11"/>
  <c r="U71" i="11"/>
  <c r="U59" i="11"/>
  <c r="U45" i="11"/>
  <c r="W45" i="11" s="1"/>
  <c r="X45" i="11" s="1"/>
  <c r="S44" i="11"/>
  <c r="U33" i="11"/>
  <c r="W33" i="11" s="1"/>
  <c r="X33" i="11" s="1"/>
  <c r="T32" i="11"/>
  <c r="V32" i="11" s="1"/>
  <c r="S31" i="11"/>
  <c r="U20" i="11"/>
  <c r="W20" i="11" s="1"/>
  <c r="X20" i="11" s="1"/>
  <c r="T19" i="11"/>
  <c r="V19" i="11" s="1"/>
  <c r="T247" i="10"/>
  <c r="V247" i="10" s="1"/>
  <c r="S246" i="10"/>
  <c r="U234" i="10"/>
  <c r="T215" i="10"/>
  <c r="V215" i="10" s="1"/>
  <c r="S214" i="10"/>
  <c r="U199" i="10"/>
  <c r="W199" i="10" s="1"/>
  <c r="X199" i="10" s="1"/>
  <c r="T201" i="10"/>
  <c r="T21" i="12"/>
  <c r="V21" i="12" s="1"/>
  <c r="U130" i="11"/>
  <c r="W130" i="11" s="1"/>
  <c r="X130" i="11" s="1"/>
  <c r="S123" i="11"/>
  <c r="T115" i="11"/>
  <c r="T109" i="11"/>
  <c r="T97" i="11"/>
  <c r="T84" i="11"/>
  <c r="T71" i="11"/>
  <c r="T59" i="11"/>
  <c r="U46" i="11"/>
  <c r="W46" i="11" s="1"/>
  <c r="X46" i="11" s="1"/>
  <c r="T45" i="11"/>
  <c r="V45" i="11" s="1"/>
  <c r="U34" i="11"/>
  <c r="W34" i="11" s="1"/>
  <c r="X34" i="11" s="1"/>
  <c r="T33" i="11"/>
  <c r="V33" i="11" s="1"/>
  <c r="S32" i="11"/>
  <c r="U21" i="11"/>
  <c r="W21" i="11" s="1"/>
  <c r="X21" i="11" s="1"/>
  <c r="T20" i="11"/>
  <c r="V20" i="11" s="1"/>
  <c r="S19" i="11"/>
  <c r="U9" i="11"/>
  <c r="S247" i="10"/>
  <c r="U236" i="10"/>
  <c r="W236" i="10" s="1"/>
  <c r="X236" i="10" s="1"/>
  <c r="T234" i="10"/>
  <c r="S215" i="10"/>
  <c r="U200" i="10"/>
  <c r="W200" i="10" s="1"/>
  <c r="X200" i="10" s="1"/>
  <c r="S115" i="11"/>
  <c r="U98" i="11"/>
  <c r="W98" i="11" s="1"/>
  <c r="X98" i="11" s="1"/>
  <c r="S97" i="11"/>
  <c r="U85" i="11"/>
  <c r="W85" i="11" s="1"/>
  <c r="X85" i="11" s="1"/>
  <c r="S84" i="11"/>
  <c r="U72" i="11"/>
  <c r="W72" i="11" s="1"/>
  <c r="X72" i="11" s="1"/>
  <c r="S71" i="11"/>
  <c r="U60" i="11"/>
  <c r="W60" i="11" s="1"/>
  <c r="X60" i="11" s="1"/>
  <c r="S59" i="11"/>
  <c r="T46" i="11"/>
  <c r="V46" i="11" s="1"/>
  <c r="S45" i="11"/>
  <c r="T34" i="11"/>
  <c r="V34" i="11" s="1"/>
  <c r="S33" i="11"/>
  <c r="U22" i="11"/>
  <c r="W22" i="11" s="1"/>
  <c r="X22" i="11" s="1"/>
  <c r="T21" i="11"/>
  <c r="V21" i="11" s="1"/>
  <c r="S20" i="11"/>
  <c r="T9" i="11"/>
  <c r="U235" i="10"/>
  <c r="W235" i="10" s="1"/>
  <c r="X235" i="10" s="1"/>
  <c r="T236" i="10"/>
  <c r="V236" i="10" s="1"/>
  <c r="S234" i="10"/>
  <c r="U220" i="10"/>
  <c r="T200" i="10"/>
  <c r="V200" i="10" s="1"/>
  <c r="U48" i="12"/>
  <c r="W48" i="12" s="1"/>
  <c r="X48" i="12" s="1"/>
  <c r="S182" i="11"/>
  <c r="T110" i="11"/>
  <c r="V110" i="11" s="1"/>
  <c r="U99" i="11"/>
  <c r="W99" i="11" s="1"/>
  <c r="X99" i="11" s="1"/>
  <c r="T98" i="11"/>
  <c r="V98" i="11" s="1"/>
  <c r="U86" i="11"/>
  <c r="W86" i="11" s="1"/>
  <c r="X86" i="11" s="1"/>
  <c r="T85" i="11"/>
  <c r="V85" i="11" s="1"/>
  <c r="U73" i="11"/>
  <c r="W73" i="11" s="1"/>
  <c r="X73" i="11" s="1"/>
  <c r="T72" i="11"/>
  <c r="V72" i="11" s="1"/>
  <c r="U61" i="11"/>
  <c r="W61" i="11" s="1"/>
  <c r="X61" i="11" s="1"/>
  <c r="T60" i="11"/>
  <c r="V60" i="11" s="1"/>
  <c r="S46" i="11"/>
  <c r="S34" i="11"/>
  <c r="T22" i="11"/>
  <c r="V22" i="11" s="1"/>
  <c r="S21" i="11"/>
  <c r="U10" i="11"/>
  <c r="W10" i="11" s="1"/>
  <c r="X10" i="11" s="1"/>
  <c r="S9" i="11"/>
  <c r="U237" i="10"/>
  <c r="W237" i="10" s="1"/>
  <c r="X237" i="10" s="1"/>
  <c r="T235" i="10"/>
  <c r="V235" i="10" s="1"/>
  <c r="S236" i="10"/>
  <c r="U221" i="10"/>
  <c r="W221" i="10" s="1"/>
  <c r="X221" i="10" s="1"/>
  <c r="T220" i="10"/>
  <c r="S129" i="11"/>
  <c r="U116" i="11"/>
  <c r="W116" i="11" s="1"/>
  <c r="X116" i="11" s="1"/>
  <c r="S110" i="11"/>
  <c r="T99" i="11"/>
  <c r="V99" i="11" s="1"/>
  <c r="S98" i="11"/>
  <c r="T86" i="11"/>
  <c r="V86" i="11" s="1"/>
  <c r="S85" i="11"/>
  <c r="T73" i="11"/>
  <c r="V73" i="11" s="1"/>
  <c r="S72" i="11"/>
  <c r="T61" i="11"/>
  <c r="V61" i="11" s="1"/>
  <c r="S60" i="11"/>
  <c r="U51" i="11"/>
  <c r="U38" i="11"/>
  <c r="S22" i="11"/>
  <c r="U11" i="11"/>
  <c r="W11" i="11" s="1"/>
  <c r="X11" i="11" s="1"/>
  <c r="T10" i="11"/>
  <c r="V10" i="11" s="1"/>
  <c r="U238" i="10"/>
  <c r="W238" i="10" s="1"/>
  <c r="X238" i="10" s="1"/>
  <c r="T237" i="10"/>
  <c r="V237" i="10" s="1"/>
  <c r="S235" i="10"/>
  <c r="U222" i="10"/>
  <c r="W222" i="10" s="1"/>
  <c r="X222" i="10" s="1"/>
  <c r="T221" i="10"/>
  <c r="V221" i="10" s="1"/>
  <c r="S220" i="10"/>
  <c r="U206" i="10"/>
  <c r="T24" i="12"/>
  <c r="V24" i="12" s="1"/>
  <c r="U122" i="11"/>
  <c r="T116" i="11"/>
  <c r="V116" i="11" s="1"/>
  <c r="U111" i="11"/>
  <c r="W111" i="11" s="1"/>
  <c r="X111" i="11" s="1"/>
  <c r="S99" i="11"/>
  <c r="S86" i="11"/>
  <c r="S73" i="11"/>
  <c r="S61" i="11"/>
  <c r="T51" i="11"/>
  <c r="T38" i="11"/>
  <c r="U27" i="11"/>
  <c r="U12" i="11"/>
  <c r="W12" i="11" s="1"/>
  <c r="X12" i="11" s="1"/>
  <c r="T11" i="11"/>
  <c r="V11" i="11" s="1"/>
  <c r="S10" i="11"/>
  <c r="T238" i="10"/>
  <c r="V238" i="10" s="1"/>
  <c r="S237" i="10"/>
  <c r="T222" i="10"/>
  <c r="V222" i="10" s="1"/>
  <c r="S221" i="10"/>
  <c r="U207" i="10"/>
  <c r="W207" i="10" s="1"/>
  <c r="X207" i="10" s="1"/>
  <c r="T206" i="10"/>
  <c r="S116" i="11"/>
  <c r="T111" i="11"/>
  <c r="V111" i="11" s="1"/>
  <c r="U103" i="11"/>
  <c r="U90" i="11"/>
  <c r="U77" i="11"/>
  <c r="U65" i="11"/>
  <c r="U52" i="11"/>
  <c r="W52" i="11" s="1"/>
  <c r="X52" i="11" s="1"/>
  <c r="S51" i="11"/>
  <c r="U39" i="11"/>
  <c r="W39" i="11" s="1"/>
  <c r="X39" i="11" s="1"/>
  <c r="S38" i="11"/>
  <c r="U26" i="11"/>
  <c r="W26" i="11" s="1"/>
  <c r="X26" i="11" s="1"/>
  <c r="T27" i="11"/>
  <c r="U13" i="11"/>
  <c r="W13" i="11" s="1"/>
  <c r="X13" i="11" s="1"/>
  <c r="T12" i="11"/>
  <c r="V12" i="11" s="1"/>
  <c r="S11" i="11"/>
  <c r="S238" i="10"/>
  <c r="U117" i="11"/>
  <c r="W117" i="11" s="1"/>
  <c r="X117" i="11" s="1"/>
  <c r="S111" i="11"/>
  <c r="U104" i="11"/>
  <c r="W104" i="11" s="1"/>
  <c r="X104" i="11" s="1"/>
  <c r="T103" i="11"/>
  <c r="T90" i="11"/>
  <c r="T77" i="11"/>
  <c r="T65" i="11"/>
  <c r="U53" i="11"/>
  <c r="W53" i="11" s="1"/>
  <c r="X53" i="11" s="1"/>
  <c r="T52" i="11"/>
  <c r="V52" i="11" s="1"/>
  <c r="U40" i="11"/>
  <c r="W40" i="11" s="1"/>
  <c r="X40" i="11" s="1"/>
  <c r="T39" i="11"/>
  <c r="V39" i="11" s="1"/>
  <c r="U28" i="11"/>
  <c r="W28" i="11" s="1"/>
  <c r="X28" i="11" s="1"/>
  <c r="T26" i="11"/>
  <c r="V26" i="11" s="1"/>
  <c r="S27" i="11"/>
  <c r="T13" i="11"/>
  <c r="V13" i="11" s="1"/>
  <c r="S12" i="11"/>
  <c r="U243" i="10"/>
  <c r="S85" i="12"/>
  <c r="S189" i="11"/>
  <c r="S161" i="11"/>
  <c r="U148" i="11"/>
  <c r="U128" i="11"/>
  <c r="T117" i="11"/>
  <c r="V117" i="11" s="1"/>
  <c r="U105" i="11"/>
  <c r="W105" i="11" s="1"/>
  <c r="X105" i="11" s="1"/>
  <c r="T104" i="11"/>
  <c r="V104" i="11" s="1"/>
  <c r="S103" i="11"/>
  <c r="U91" i="11"/>
  <c r="W91" i="11" s="1"/>
  <c r="X91" i="11" s="1"/>
  <c r="S90" i="11"/>
  <c r="U79" i="11"/>
  <c r="W79" i="11" s="1"/>
  <c r="X79" i="11" s="1"/>
  <c r="S77" i="11"/>
  <c r="U66" i="11"/>
  <c r="W66" i="11" s="1"/>
  <c r="X66" i="11" s="1"/>
  <c r="S65" i="11"/>
  <c r="U54" i="11"/>
  <c r="W54" i="11" s="1"/>
  <c r="X54" i="11" s="1"/>
  <c r="T53" i="11"/>
  <c r="V53" i="11" s="1"/>
  <c r="S52" i="11"/>
  <c r="T40" i="11"/>
  <c r="V40" i="11" s="1"/>
  <c r="S39" i="11"/>
  <c r="U29" i="11"/>
  <c r="W29" i="11" s="1"/>
  <c r="X29" i="11" s="1"/>
  <c r="T28" i="11"/>
  <c r="V28" i="11" s="1"/>
  <c r="S26" i="11"/>
  <c r="S13" i="11"/>
  <c r="U244" i="10"/>
  <c r="W244" i="10" s="1"/>
  <c r="X244" i="10" s="1"/>
  <c r="T243" i="10"/>
  <c r="U228" i="10"/>
  <c r="W228" i="10" s="1"/>
  <c r="X228" i="10" s="1"/>
  <c r="T227" i="10"/>
  <c r="S208" i="10"/>
  <c r="U229" i="10"/>
  <c r="W229" i="10" s="1"/>
  <c r="X229" i="10" s="1"/>
  <c r="U192" i="10"/>
  <c r="T173" i="10"/>
  <c r="V173" i="10" s="1"/>
  <c r="S172" i="10"/>
  <c r="U159" i="10"/>
  <c r="W159" i="10" s="1"/>
  <c r="X159" i="10" s="1"/>
  <c r="T157" i="10"/>
  <c r="U144" i="10"/>
  <c r="U131" i="10"/>
  <c r="W131" i="10" s="1"/>
  <c r="X131" i="10" s="1"/>
  <c r="T130" i="10"/>
  <c r="V130" i="10" s="1"/>
  <c r="S129" i="10"/>
  <c r="U119" i="10"/>
  <c r="U106" i="10"/>
  <c r="W106" i="10" s="1"/>
  <c r="X106" i="10" s="1"/>
  <c r="T105" i="10"/>
  <c r="V105" i="10" s="1"/>
  <c r="S104" i="10"/>
  <c r="U94" i="10"/>
  <c r="W94" i="10" s="1"/>
  <c r="X94" i="10" s="1"/>
  <c r="T93" i="10"/>
  <c r="V93" i="10" s="1"/>
  <c r="S92" i="10"/>
  <c r="U79" i="10"/>
  <c r="W79" i="10" s="1"/>
  <c r="X79" i="10" s="1"/>
  <c r="T78" i="10"/>
  <c r="V78" i="10" s="1"/>
  <c r="U66" i="10"/>
  <c r="U52" i="10"/>
  <c r="U124" i="11"/>
  <c r="W124" i="11" s="1"/>
  <c r="X124" i="11" s="1"/>
  <c r="U55" i="11"/>
  <c r="W55" i="11" s="1"/>
  <c r="X55" i="11" s="1"/>
  <c r="S53" i="11"/>
  <c r="T228" i="10"/>
  <c r="V228" i="10" s="1"/>
  <c r="U193" i="10"/>
  <c r="W193" i="10" s="1"/>
  <c r="X193" i="10" s="1"/>
  <c r="T192" i="10"/>
  <c r="S173" i="10"/>
  <c r="U158" i="10"/>
  <c r="W158" i="10" s="1"/>
  <c r="X158" i="10" s="1"/>
  <c r="T159" i="10"/>
  <c r="V159" i="10" s="1"/>
  <c r="S157" i="10"/>
  <c r="T144" i="10"/>
  <c r="U132" i="10"/>
  <c r="W132" i="10" s="1"/>
  <c r="X132" i="10" s="1"/>
  <c r="T131" i="10"/>
  <c r="V131" i="10" s="1"/>
  <c r="S130" i="10"/>
  <c r="T119" i="10"/>
  <c r="T106" i="10"/>
  <c r="V106" i="10" s="1"/>
  <c r="S105" i="10"/>
  <c r="U95" i="10"/>
  <c r="W95" i="10" s="1"/>
  <c r="X95" i="10" s="1"/>
  <c r="T94" i="10"/>
  <c r="V94" i="10" s="1"/>
  <c r="S93" i="10"/>
  <c r="T79" i="10"/>
  <c r="V79" i="10" s="1"/>
  <c r="S78" i="10"/>
  <c r="U67" i="10"/>
  <c r="W67" i="10" s="1"/>
  <c r="X67" i="10" s="1"/>
  <c r="T66" i="10"/>
  <c r="T52" i="10"/>
  <c r="T36" i="10"/>
  <c r="V36" i="10" s="1"/>
  <c r="T54" i="11"/>
  <c r="V54" i="11" s="1"/>
  <c r="U227" i="10"/>
  <c r="U208" i="10"/>
  <c r="W208" i="10" s="1"/>
  <c r="X208" i="10" s="1"/>
  <c r="T193" i="10"/>
  <c r="V193" i="10" s="1"/>
  <c r="S192" i="10"/>
  <c r="U178" i="10"/>
  <c r="T158" i="10"/>
  <c r="V158" i="10" s="1"/>
  <c r="S159" i="10"/>
  <c r="U145" i="10"/>
  <c r="W145" i="10" s="1"/>
  <c r="X145" i="10" s="1"/>
  <c r="S144" i="10"/>
  <c r="S143" i="10" s="1"/>
  <c r="U133" i="10"/>
  <c r="W133" i="10" s="1"/>
  <c r="X133" i="10" s="1"/>
  <c r="T132" i="10"/>
  <c r="V132" i="10" s="1"/>
  <c r="S131" i="10"/>
  <c r="U120" i="10"/>
  <c r="W120" i="10" s="1"/>
  <c r="X120" i="10" s="1"/>
  <c r="S119" i="10"/>
  <c r="S106" i="10"/>
  <c r="U96" i="10"/>
  <c r="W96" i="10" s="1"/>
  <c r="X96" i="10" s="1"/>
  <c r="T95" i="10"/>
  <c r="V95" i="10" s="1"/>
  <c r="S94" i="10"/>
  <c r="S79" i="10"/>
  <c r="U68" i="10"/>
  <c r="W68" i="10" s="1"/>
  <c r="X68" i="10" s="1"/>
  <c r="T67" i="10"/>
  <c r="V67" i="10" s="1"/>
  <c r="S66" i="10"/>
  <c r="S65" i="10" s="1"/>
  <c r="U53" i="10"/>
  <c r="W53" i="10" s="1"/>
  <c r="X53" i="10" s="1"/>
  <c r="S52" i="10"/>
  <c r="S36" i="10"/>
  <c r="U188" i="11"/>
  <c r="W188" i="11" s="1"/>
  <c r="X188" i="11" s="1"/>
  <c r="U155" i="11"/>
  <c r="S104" i="11"/>
  <c r="S227" i="10"/>
  <c r="T208" i="10"/>
  <c r="V208" i="10" s="1"/>
  <c r="S201" i="10"/>
  <c r="U194" i="10"/>
  <c r="W194" i="10" s="1"/>
  <c r="X194" i="10" s="1"/>
  <c r="S193" i="10"/>
  <c r="U180" i="10"/>
  <c r="W180" i="10" s="1"/>
  <c r="X180" i="10" s="1"/>
  <c r="T178" i="10"/>
  <c r="S158" i="10"/>
  <c r="U146" i="10"/>
  <c r="W146" i="10" s="1"/>
  <c r="X146" i="10" s="1"/>
  <c r="T145" i="10"/>
  <c r="V145" i="10" s="1"/>
  <c r="U134" i="10"/>
  <c r="W134" i="10" s="1"/>
  <c r="X134" i="10" s="1"/>
  <c r="T133" i="10"/>
  <c r="V133" i="10" s="1"/>
  <c r="S132" i="10"/>
  <c r="U121" i="10"/>
  <c r="W121" i="10" s="1"/>
  <c r="X121" i="10" s="1"/>
  <c r="T120" i="10"/>
  <c r="V120" i="10" s="1"/>
  <c r="U110" i="10"/>
  <c r="U97" i="10"/>
  <c r="W97" i="10" s="1"/>
  <c r="X97" i="10" s="1"/>
  <c r="T96" i="10"/>
  <c r="V96" i="10" s="1"/>
  <c r="S95" i="10"/>
  <c r="U83" i="10"/>
  <c r="U69" i="10"/>
  <c r="W69" i="10" s="1"/>
  <c r="X69" i="10" s="1"/>
  <c r="T68" i="10"/>
  <c r="V68" i="10" s="1"/>
  <c r="S67" i="10"/>
  <c r="T105" i="11"/>
  <c r="V105" i="11" s="1"/>
  <c r="S40" i="11"/>
  <c r="T207" i="10"/>
  <c r="V207" i="10" s="1"/>
  <c r="T194" i="10"/>
  <c r="V194" i="10" s="1"/>
  <c r="U179" i="10"/>
  <c r="W179" i="10" s="1"/>
  <c r="X179" i="10" s="1"/>
  <c r="T180" i="10"/>
  <c r="V180" i="10" s="1"/>
  <c r="S178" i="10"/>
  <c r="U164" i="10"/>
  <c r="T146" i="10"/>
  <c r="V146" i="10" s="1"/>
  <c r="S145" i="10"/>
  <c r="T134" i="10"/>
  <c r="V134" i="10" s="1"/>
  <c r="S133" i="10"/>
  <c r="U122" i="10"/>
  <c r="W122" i="10" s="1"/>
  <c r="X122" i="10" s="1"/>
  <c r="T121" i="10"/>
  <c r="V121" i="10" s="1"/>
  <c r="S120" i="10"/>
  <c r="T110" i="10"/>
  <c r="T97" i="10"/>
  <c r="V97" i="10" s="1"/>
  <c r="S96" i="10"/>
  <c r="U84" i="10"/>
  <c r="W84" i="10" s="1"/>
  <c r="X84" i="10" s="1"/>
  <c r="T83" i="10"/>
  <c r="U70" i="10"/>
  <c r="W70" i="10" s="1"/>
  <c r="X70" i="10" s="1"/>
  <c r="T69" i="10"/>
  <c r="V69" i="10" s="1"/>
  <c r="S68" i="10"/>
  <c r="U92" i="11"/>
  <c r="W92" i="11" s="1"/>
  <c r="X92" i="11" s="1"/>
  <c r="T91" i="11"/>
  <c r="V91" i="11" s="1"/>
  <c r="U213" i="10"/>
  <c r="S207" i="10"/>
  <c r="S200" i="10"/>
  <c r="S194" i="10"/>
  <c r="T179" i="10"/>
  <c r="V179" i="10" s="1"/>
  <c r="S180" i="10"/>
  <c r="U165" i="10"/>
  <c r="W165" i="10" s="1"/>
  <c r="X165" i="10" s="1"/>
  <c r="T164" i="10"/>
  <c r="S146" i="10"/>
  <c r="S134" i="10"/>
  <c r="U123" i="10"/>
  <c r="W123" i="10" s="1"/>
  <c r="X123" i="10" s="1"/>
  <c r="T122" i="10"/>
  <c r="V122" i="10" s="1"/>
  <c r="S121" i="10"/>
  <c r="U111" i="10"/>
  <c r="W111" i="10" s="1"/>
  <c r="X111" i="10" s="1"/>
  <c r="S110" i="10"/>
  <c r="S109" i="10" s="1"/>
  <c r="S97" i="10"/>
  <c r="U85" i="10"/>
  <c r="W85" i="10" s="1"/>
  <c r="X85" i="10" s="1"/>
  <c r="T84" i="10"/>
  <c r="V84" i="10" s="1"/>
  <c r="S83" i="10"/>
  <c r="U71" i="10"/>
  <c r="W71" i="10" s="1"/>
  <c r="X71" i="10" s="1"/>
  <c r="T70" i="10"/>
  <c r="V70" i="10" s="1"/>
  <c r="S69" i="10"/>
  <c r="S54" i="10"/>
  <c r="U41" i="10"/>
  <c r="W41" i="10" s="1"/>
  <c r="X41" i="10" s="1"/>
  <c r="T45" i="10"/>
  <c r="V45" i="10" s="1"/>
  <c r="S42" i="10"/>
  <c r="T41" i="12"/>
  <c r="V41" i="12" s="1"/>
  <c r="T213" i="10"/>
  <c r="S206" i="10"/>
  <c r="S205" i="10" s="1"/>
  <c r="S179" i="10"/>
  <c r="U166" i="10"/>
  <c r="W166" i="10" s="1"/>
  <c r="X166" i="10" s="1"/>
  <c r="T165" i="10"/>
  <c r="V165" i="10" s="1"/>
  <c r="S164" i="10"/>
  <c r="U150" i="10"/>
  <c r="U138" i="10"/>
  <c r="T123" i="10"/>
  <c r="V123" i="10" s="1"/>
  <c r="S122" i="10"/>
  <c r="U112" i="10"/>
  <c r="W112" i="10" s="1"/>
  <c r="X112" i="10" s="1"/>
  <c r="T111" i="10"/>
  <c r="V111" i="10" s="1"/>
  <c r="U101" i="10"/>
  <c r="T85" i="10"/>
  <c r="V85" i="10" s="1"/>
  <c r="S84" i="10"/>
  <c r="U72" i="10"/>
  <c r="W72" i="10" s="1"/>
  <c r="X72" i="10" s="1"/>
  <c r="T71" i="10"/>
  <c r="V71" i="10" s="1"/>
  <c r="S70" i="10"/>
  <c r="U58" i="10"/>
  <c r="U167" i="11"/>
  <c r="W167" i="11" s="1"/>
  <c r="X167" i="11" s="1"/>
  <c r="U80" i="11"/>
  <c r="W80" i="11" s="1"/>
  <c r="X80" i="11" s="1"/>
  <c r="T79" i="11"/>
  <c r="V79" i="11" s="1"/>
  <c r="S28" i="11"/>
  <c r="U186" i="10"/>
  <c r="T166" i="10"/>
  <c r="V166" i="10" s="1"/>
  <c r="S165" i="10"/>
  <c r="U151" i="10"/>
  <c r="W151" i="10" s="1"/>
  <c r="X151" i="10" s="1"/>
  <c r="T150" i="10"/>
  <c r="T138" i="10"/>
  <c r="S123" i="10"/>
  <c r="U113" i="10"/>
  <c r="W113" i="10" s="1"/>
  <c r="X113" i="10" s="1"/>
  <c r="T112" i="10"/>
  <c r="V112" i="10" s="1"/>
  <c r="S111" i="10"/>
  <c r="T101" i="10"/>
  <c r="S85" i="10"/>
  <c r="T72" i="10"/>
  <c r="V72" i="10" s="1"/>
  <c r="S71" i="10"/>
  <c r="U59" i="10"/>
  <c r="W59" i="10" s="1"/>
  <c r="X59" i="10" s="1"/>
  <c r="T58" i="10"/>
  <c r="U44" i="10"/>
  <c r="W44" i="10" s="1"/>
  <c r="X44" i="10" s="1"/>
  <c r="T43" i="10"/>
  <c r="V43" i="10" s="1"/>
  <c r="S41" i="10"/>
  <c r="U30" i="11"/>
  <c r="W30" i="11" s="1"/>
  <c r="X30" i="11" s="1"/>
  <c r="T29" i="11"/>
  <c r="V29" i="11" s="1"/>
  <c r="U18" i="11"/>
  <c r="T244" i="10"/>
  <c r="V244" i="10" s="1"/>
  <c r="S243" i="10"/>
  <c r="S222" i="10"/>
  <c r="T199" i="10"/>
  <c r="V199" i="10" s="1"/>
  <c r="U185" i="10"/>
  <c r="W185" i="10" s="1"/>
  <c r="X185" i="10" s="1"/>
  <c r="T186" i="10"/>
  <c r="S166" i="10"/>
  <c r="U152" i="10"/>
  <c r="W152" i="10" s="1"/>
  <c r="X152" i="10" s="1"/>
  <c r="T151" i="10"/>
  <c r="V151" i="10" s="1"/>
  <c r="S150" i="10"/>
  <c r="U139" i="10"/>
  <c r="W139" i="10" s="1"/>
  <c r="X139" i="10" s="1"/>
  <c r="S138" i="10"/>
  <c r="U128" i="10"/>
  <c r="U114" i="10"/>
  <c r="W114" i="10" s="1"/>
  <c r="X114" i="10" s="1"/>
  <c r="T113" i="10"/>
  <c r="V113" i="10" s="1"/>
  <c r="S112" i="10"/>
  <c r="U102" i="10"/>
  <c r="W102" i="10" s="1"/>
  <c r="X102" i="10" s="1"/>
  <c r="S101" i="10"/>
  <c r="S100" i="10" s="1"/>
  <c r="U91" i="10"/>
  <c r="S72" i="10"/>
  <c r="U60" i="10"/>
  <c r="W60" i="10" s="1"/>
  <c r="X60" i="10" s="1"/>
  <c r="T59" i="10"/>
  <c r="V59" i="10" s="1"/>
  <c r="S58" i="10"/>
  <c r="U245" i="10"/>
  <c r="W245" i="10" s="1"/>
  <c r="X245" i="10" s="1"/>
  <c r="S199" i="10"/>
  <c r="U187" i="10"/>
  <c r="W187" i="10" s="1"/>
  <c r="X187" i="10" s="1"/>
  <c r="T185" i="10"/>
  <c r="V185" i="10" s="1"/>
  <c r="S186" i="10"/>
  <c r="U171" i="10"/>
  <c r="T152" i="10"/>
  <c r="V152" i="10" s="1"/>
  <c r="S151" i="10"/>
  <c r="U140" i="10"/>
  <c r="W140" i="10" s="1"/>
  <c r="X140" i="10" s="1"/>
  <c r="T139" i="10"/>
  <c r="V139" i="10" s="1"/>
  <c r="T128" i="10"/>
  <c r="U115" i="10"/>
  <c r="W115" i="10" s="1"/>
  <c r="X115" i="10" s="1"/>
  <c r="T114" i="10"/>
  <c r="V114" i="10" s="1"/>
  <c r="S113" i="10"/>
  <c r="U103" i="10"/>
  <c r="W103" i="10" s="1"/>
  <c r="X103" i="10" s="1"/>
  <c r="T102" i="10"/>
  <c r="V102" i="10" s="1"/>
  <c r="U90" i="10"/>
  <c r="W90" i="10" s="1"/>
  <c r="X90" i="10" s="1"/>
  <c r="T91" i="10"/>
  <c r="U77" i="10"/>
  <c r="U61" i="10"/>
  <c r="W61" i="10" s="1"/>
  <c r="X61" i="10" s="1"/>
  <c r="T60" i="10"/>
  <c r="V60" i="10" s="1"/>
  <c r="S128" i="11"/>
  <c r="U67" i="11"/>
  <c r="W67" i="11" s="1"/>
  <c r="X67" i="11" s="1"/>
  <c r="T66" i="11"/>
  <c r="V66" i="11" s="1"/>
  <c r="T187" i="10"/>
  <c r="V187" i="10" s="1"/>
  <c r="S185" i="10"/>
  <c r="U172" i="10"/>
  <c r="W172" i="10" s="1"/>
  <c r="X172" i="10" s="1"/>
  <c r="T171" i="10"/>
  <c r="S152" i="10"/>
  <c r="T140" i="10"/>
  <c r="V140" i="10" s="1"/>
  <c r="S139" i="10"/>
  <c r="U129" i="10"/>
  <c r="W129" i="10" s="1"/>
  <c r="X129" i="10" s="1"/>
  <c r="S128" i="10"/>
  <c r="T115" i="10"/>
  <c r="V115" i="10" s="1"/>
  <c r="S114" i="10"/>
  <c r="U104" i="10"/>
  <c r="W104" i="10" s="1"/>
  <c r="X104" i="10" s="1"/>
  <c r="T103" i="10"/>
  <c r="V103" i="10" s="1"/>
  <c r="S102" i="10"/>
  <c r="U92" i="10"/>
  <c r="W92" i="10" s="1"/>
  <c r="X92" i="10" s="1"/>
  <c r="T90" i="10"/>
  <c r="V90" i="10" s="1"/>
  <c r="S91" i="10"/>
  <c r="T77" i="10"/>
  <c r="T61" i="10"/>
  <c r="V61" i="10" s="1"/>
  <c r="S60" i="10"/>
  <c r="T47" i="10"/>
  <c r="V47" i="10" s="1"/>
  <c r="S46" i="10"/>
  <c r="T35" i="10"/>
  <c r="V35" i="10" s="1"/>
  <c r="S34" i="10"/>
  <c r="U22" i="10"/>
  <c r="T144" i="9"/>
  <c r="V144" i="9" s="1"/>
  <c r="S143" i="9"/>
  <c r="U130" i="9"/>
  <c r="W130" i="9" s="1"/>
  <c r="X130" i="9" s="1"/>
  <c r="T129" i="9"/>
  <c r="V129" i="9" s="1"/>
  <c r="U116" i="9"/>
  <c r="W116" i="9" s="1"/>
  <c r="X116" i="9" s="1"/>
  <c r="S115" i="9"/>
  <c r="U108" i="9"/>
  <c r="W108" i="9" s="1"/>
  <c r="X108" i="9" s="1"/>
  <c r="S109" i="9"/>
  <c r="S97" i="9"/>
  <c r="U77" i="9"/>
  <c r="U46" i="9"/>
  <c r="W46" i="9" s="1"/>
  <c r="X46" i="9" s="1"/>
  <c r="S45" i="9"/>
  <c r="U33" i="9"/>
  <c r="W33" i="9" s="1"/>
  <c r="X33" i="9" s="1"/>
  <c r="T32" i="9"/>
  <c r="V32" i="9" s="1"/>
  <c r="S31" i="9"/>
  <c r="U21" i="9"/>
  <c r="W21" i="9" s="1"/>
  <c r="X21" i="9" s="1"/>
  <c r="T19" i="9"/>
  <c r="V19" i="9" s="1"/>
  <c r="S18" i="9"/>
  <c r="T172" i="10"/>
  <c r="V172" i="10" s="1"/>
  <c r="U157" i="10"/>
  <c r="U130" i="10"/>
  <c r="W130" i="10" s="1"/>
  <c r="X130" i="10" s="1"/>
  <c r="S103" i="10"/>
  <c r="U47" i="10"/>
  <c r="W47" i="10" s="1"/>
  <c r="X47" i="10" s="1"/>
  <c r="U45" i="10"/>
  <c r="W45" i="10" s="1"/>
  <c r="X45" i="10" s="1"/>
  <c r="S35" i="10"/>
  <c r="U23" i="10"/>
  <c r="W23" i="10" s="1"/>
  <c r="X23" i="10" s="1"/>
  <c r="T22" i="10"/>
  <c r="U14" i="10"/>
  <c r="S144" i="9"/>
  <c r="U131" i="9"/>
  <c r="W131" i="9" s="1"/>
  <c r="X131" i="9" s="1"/>
  <c r="T130" i="9"/>
  <c r="V130" i="9" s="1"/>
  <c r="S129" i="9"/>
  <c r="T116" i="9"/>
  <c r="V116" i="9" s="1"/>
  <c r="T108" i="9"/>
  <c r="V108" i="9" s="1"/>
  <c r="U101" i="9"/>
  <c r="U89" i="9"/>
  <c r="T77" i="9"/>
  <c r="U47" i="9"/>
  <c r="W47" i="9" s="1"/>
  <c r="X47" i="9" s="1"/>
  <c r="T46" i="9"/>
  <c r="V46" i="9" s="1"/>
  <c r="U34" i="9"/>
  <c r="W34" i="9" s="1"/>
  <c r="X34" i="9" s="1"/>
  <c r="T33" i="9"/>
  <c r="V33" i="9" s="1"/>
  <c r="S32" i="9"/>
  <c r="U22" i="9"/>
  <c r="W22" i="9" s="1"/>
  <c r="X22" i="9" s="1"/>
  <c r="T21" i="9"/>
  <c r="V21" i="9" s="1"/>
  <c r="T104" i="10"/>
  <c r="V104" i="10" s="1"/>
  <c r="S47" i="10"/>
  <c r="U43" i="10"/>
  <c r="W43" i="10" s="1"/>
  <c r="X43" i="10" s="1"/>
  <c r="S45" i="10"/>
  <c r="U24" i="10"/>
  <c r="W24" i="10" s="1"/>
  <c r="X24" i="10" s="1"/>
  <c r="T23" i="10"/>
  <c r="V23" i="10" s="1"/>
  <c r="S22" i="10"/>
  <c r="U9" i="10"/>
  <c r="W9" i="10" s="1"/>
  <c r="X9" i="10" s="1"/>
  <c r="T14" i="10"/>
  <c r="T131" i="9"/>
  <c r="V131" i="9" s="1"/>
  <c r="S130" i="9"/>
  <c r="S116" i="9"/>
  <c r="U112" i="9"/>
  <c r="W112" i="9" s="1"/>
  <c r="X112" i="9" s="1"/>
  <c r="S108" i="9"/>
  <c r="T101" i="9"/>
  <c r="T89" i="9"/>
  <c r="U78" i="9"/>
  <c r="W78" i="9" s="1"/>
  <c r="X78" i="9" s="1"/>
  <c r="S77" i="9"/>
  <c r="T47" i="9"/>
  <c r="V47" i="9" s="1"/>
  <c r="S46" i="9"/>
  <c r="U35" i="9"/>
  <c r="W35" i="9" s="1"/>
  <c r="X35" i="9" s="1"/>
  <c r="T34" i="9"/>
  <c r="V34" i="9" s="1"/>
  <c r="S33" i="9"/>
  <c r="U23" i="9"/>
  <c r="W23" i="9" s="1"/>
  <c r="X23" i="9" s="1"/>
  <c r="T22" i="9"/>
  <c r="V22" i="9" s="1"/>
  <c r="S21" i="9"/>
  <c r="S187" i="10"/>
  <c r="U173" i="10"/>
  <c r="W173" i="10" s="1"/>
  <c r="X173" i="10" s="1"/>
  <c r="U105" i="10"/>
  <c r="W105" i="10" s="1"/>
  <c r="X105" i="10" s="1"/>
  <c r="S43" i="10"/>
  <c r="U36" i="10"/>
  <c r="W36" i="10" s="1"/>
  <c r="X36" i="10" s="1"/>
  <c r="U25" i="10"/>
  <c r="W25" i="10" s="1"/>
  <c r="X25" i="10" s="1"/>
  <c r="T24" i="10"/>
  <c r="V24" i="10" s="1"/>
  <c r="S23" i="10"/>
  <c r="U12" i="10"/>
  <c r="W12" i="10" s="1"/>
  <c r="X12" i="10" s="1"/>
  <c r="T9" i="10"/>
  <c r="V9" i="10" s="1"/>
  <c r="S14" i="10"/>
  <c r="S131" i="9"/>
  <c r="U121" i="9"/>
  <c r="T112" i="9"/>
  <c r="V112" i="9" s="1"/>
  <c r="U102" i="9"/>
  <c r="W102" i="9" s="1"/>
  <c r="X102" i="9" s="1"/>
  <c r="S101" i="9"/>
  <c r="U90" i="9"/>
  <c r="W90" i="9" s="1"/>
  <c r="X90" i="9" s="1"/>
  <c r="S89" i="9"/>
  <c r="U79" i="9"/>
  <c r="W79" i="9" s="1"/>
  <c r="X79" i="9" s="1"/>
  <c r="T78" i="9"/>
  <c r="V78" i="9" s="1"/>
  <c r="S47" i="9"/>
  <c r="U36" i="9"/>
  <c r="W36" i="9" s="1"/>
  <c r="X36" i="9" s="1"/>
  <c r="T35" i="9"/>
  <c r="V35" i="9" s="1"/>
  <c r="S34" i="9"/>
  <c r="U24" i="9"/>
  <c r="W24" i="9" s="1"/>
  <c r="X24" i="9" s="1"/>
  <c r="T23" i="9"/>
  <c r="V23" i="9" s="1"/>
  <c r="S22" i="9"/>
  <c r="S77" i="10"/>
  <c r="S61" i="10"/>
  <c r="U46" i="10"/>
  <c r="W46" i="10" s="1"/>
  <c r="X46" i="10" s="1"/>
  <c r="T25" i="10"/>
  <c r="V25" i="10" s="1"/>
  <c r="S24" i="10"/>
  <c r="U11" i="10"/>
  <c r="W11" i="10" s="1"/>
  <c r="X11" i="10" s="1"/>
  <c r="T12" i="10"/>
  <c r="V12" i="10" s="1"/>
  <c r="S9" i="10"/>
  <c r="U136" i="9"/>
  <c r="U122" i="9"/>
  <c r="W122" i="9" s="1"/>
  <c r="X122" i="9" s="1"/>
  <c r="T121" i="9"/>
  <c r="U113" i="9"/>
  <c r="W113" i="9" s="1"/>
  <c r="X113" i="9" s="1"/>
  <c r="S112" i="9"/>
  <c r="U103" i="9"/>
  <c r="W103" i="9" s="1"/>
  <c r="X103" i="9" s="1"/>
  <c r="T102" i="9"/>
  <c r="V102" i="9" s="1"/>
  <c r="U91" i="9"/>
  <c r="W91" i="9" s="1"/>
  <c r="X91" i="9" s="1"/>
  <c r="T90" i="9"/>
  <c r="V90" i="9" s="1"/>
  <c r="T79" i="9"/>
  <c r="V79" i="9" s="1"/>
  <c r="S78" i="9"/>
  <c r="U37" i="9"/>
  <c r="W37" i="9" s="1"/>
  <c r="X37" i="9" s="1"/>
  <c r="T36" i="9"/>
  <c r="V36" i="9" s="1"/>
  <c r="S35" i="9"/>
  <c r="U25" i="9"/>
  <c r="W25" i="9" s="1"/>
  <c r="X25" i="9" s="1"/>
  <c r="T24" i="9"/>
  <c r="V24" i="9" s="1"/>
  <c r="S23" i="9"/>
  <c r="T9" i="9"/>
  <c r="S90" i="10"/>
  <c r="S59" i="10"/>
  <c r="U54" i="10"/>
  <c r="W54" i="10" s="1"/>
  <c r="X54" i="10" s="1"/>
  <c r="T46" i="10"/>
  <c r="V46" i="10" s="1"/>
  <c r="S25" i="10"/>
  <c r="U13" i="10"/>
  <c r="W13" i="10" s="1"/>
  <c r="X13" i="10" s="1"/>
  <c r="T11" i="10"/>
  <c r="V11" i="10" s="1"/>
  <c r="S12" i="10"/>
  <c r="U137" i="9"/>
  <c r="W137" i="9" s="1"/>
  <c r="X137" i="9" s="1"/>
  <c r="T136" i="9"/>
  <c r="U124" i="9"/>
  <c r="W124" i="9" s="1"/>
  <c r="X124" i="9" s="1"/>
  <c r="T122" i="9"/>
  <c r="V122" i="9" s="1"/>
  <c r="S121" i="9"/>
  <c r="T113" i="9"/>
  <c r="V113" i="9" s="1"/>
  <c r="T103" i="9"/>
  <c r="V103" i="9" s="1"/>
  <c r="S102" i="9"/>
  <c r="T91" i="9"/>
  <c r="V91" i="9" s="1"/>
  <c r="S90" i="9"/>
  <c r="S79" i="9"/>
  <c r="U38" i="9"/>
  <c r="W38" i="9" s="1"/>
  <c r="X38" i="9" s="1"/>
  <c r="T37" i="9"/>
  <c r="V37" i="9" s="1"/>
  <c r="S36" i="9"/>
  <c r="U26" i="9"/>
  <c r="W26" i="9" s="1"/>
  <c r="X26" i="9" s="1"/>
  <c r="T25" i="9"/>
  <c r="V25" i="9" s="1"/>
  <c r="S24" i="9"/>
  <c r="U10" i="9"/>
  <c r="W10" i="9" s="1"/>
  <c r="X10" i="9" s="1"/>
  <c r="T92" i="10"/>
  <c r="V92" i="10" s="1"/>
  <c r="U78" i="10"/>
  <c r="W78" i="10" s="1"/>
  <c r="X78" i="10" s="1"/>
  <c r="T54" i="10"/>
  <c r="V54" i="10" s="1"/>
  <c r="U42" i="10"/>
  <c r="U31" i="10"/>
  <c r="U10" i="10"/>
  <c r="W10" i="10" s="1"/>
  <c r="X10" i="10" s="1"/>
  <c r="T13" i="10"/>
  <c r="V13" i="10" s="1"/>
  <c r="S11" i="10"/>
  <c r="U138" i="9"/>
  <c r="W138" i="9" s="1"/>
  <c r="X138" i="9" s="1"/>
  <c r="T137" i="9"/>
  <c r="V137" i="9" s="1"/>
  <c r="S136" i="9"/>
  <c r="U123" i="9"/>
  <c r="W123" i="9" s="1"/>
  <c r="X123" i="9" s="1"/>
  <c r="T124" i="9"/>
  <c r="V124" i="9" s="1"/>
  <c r="S122" i="9"/>
  <c r="U110" i="9"/>
  <c r="W110" i="9" s="1"/>
  <c r="X110" i="9" s="1"/>
  <c r="S113" i="9"/>
  <c r="S103" i="9"/>
  <c r="S91" i="9"/>
  <c r="U83" i="9"/>
  <c r="U70" i="9"/>
  <c r="U93" i="10"/>
  <c r="W93" i="10" s="1"/>
  <c r="X93" i="10" s="1"/>
  <c r="T53" i="10"/>
  <c r="V53" i="10" s="1"/>
  <c r="T42" i="10"/>
  <c r="U30" i="10"/>
  <c r="W30" i="10" s="1"/>
  <c r="X30" i="10" s="1"/>
  <c r="T31" i="10"/>
  <c r="U15" i="10"/>
  <c r="W15" i="10" s="1"/>
  <c r="X15" i="10" s="1"/>
  <c r="T10" i="10"/>
  <c r="V10" i="10" s="1"/>
  <c r="S13" i="10"/>
  <c r="T138" i="9"/>
  <c r="V138" i="9" s="1"/>
  <c r="S137" i="9"/>
  <c r="T123" i="9"/>
  <c r="V123" i="9" s="1"/>
  <c r="S124" i="9"/>
  <c r="T110" i="9"/>
  <c r="V110" i="9" s="1"/>
  <c r="U95" i="9"/>
  <c r="T83" i="9"/>
  <c r="T70" i="9"/>
  <c r="U40" i="9"/>
  <c r="W40" i="9" s="1"/>
  <c r="X40" i="9" s="1"/>
  <c r="T39" i="9"/>
  <c r="V39" i="9" s="1"/>
  <c r="S38" i="9"/>
  <c r="U28" i="9"/>
  <c r="W28" i="9" s="1"/>
  <c r="X28" i="9" s="1"/>
  <c r="T27" i="9"/>
  <c r="V27" i="9" s="1"/>
  <c r="S26" i="9"/>
  <c r="S10" i="9"/>
  <c r="S115" i="10"/>
  <c r="S53" i="10"/>
  <c r="T44" i="10"/>
  <c r="V44" i="10" s="1"/>
  <c r="T41" i="10"/>
  <c r="V41" i="10" s="1"/>
  <c r="U32" i="10"/>
  <c r="W32" i="10" s="1"/>
  <c r="X32" i="10" s="1"/>
  <c r="T30" i="10"/>
  <c r="V30" i="10" s="1"/>
  <c r="S31" i="10"/>
  <c r="U16" i="10"/>
  <c r="W16" i="10" s="1"/>
  <c r="X16" i="10" s="1"/>
  <c r="T15" i="10"/>
  <c r="V15" i="10" s="1"/>
  <c r="S10" i="10"/>
  <c r="S138" i="9"/>
  <c r="S123" i="9"/>
  <c r="U111" i="9"/>
  <c r="W111" i="9" s="1"/>
  <c r="X111" i="9" s="1"/>
  <c r="S110" i="9"/>
  <c r="U114" i="9"/>
  <c r="T95" i="9"/>
  <c r="U84" i="9"/>
  <c r="W84" i="9" s="1"/>
  <c r="X84" i="9" s="1"/>
  <c r="S83" i="9"/>
  <c r="U71" i="9"/>
  <c r="W71" i="9" s="1"/>
  <c r="X71" i="9" s="1"/>
  <c r="S70" i="9"/>
  <c r="T40" i="9"/>
  <c r="V40" i="9" s="1"/>
  <c r="S39" i="9"/>
  <c r="U29" i="9"/>
  <c r="W29" i="9" s="1"/>
  <c r="X29" i="9" s="1"/>
  <c r="T28" i="9"/>
  <c r="V28" i="9" s="1"/>
  <c r="S27" i="9"/>
  <c r="U17" i="9"/>
  <c r="S44" i="10"/>
  <c r="U33" i="10"/>
  <c r="W33" i="10" s="1"/>
  <c r="X33" i="10" s="1"/>
  <c r="T32" i="10"/>
  <c r="V32" i="10" s="1"/>
  <c r="S30" i="10"/>
  <c r="U17" i="10"/>
  <c r="W17" i="10" s="1"/>
  <c r="X17" i="10" s="1"/>
  <c r="T16" i="10"/>
  <c r="V16" i="10" s="1"/>
  <c r="S15" i="10"/>
  <c r="U142" i="9"/>
  <c r="U128" i="9"/>
  <c r="T111" i="9"/>
  <c r="V111" i="9" s="1"/>
  <c r="T114" i="9"/>
  <c r="U96" i="9"/>
  <c r="W96" i="9" s="1"/>
  <c r="X96" i="9" s="1"/>
  <c r="S95" i="9"/>
  <c r="U85" i="9"/>
  <c r="W85" i="9" s="1"/>
  <c r="X85" i="9" s="1"/>
  <c r="T84" i="9"/>
  <c r="V84" i="9" s="1"/>
  <c r="U72" i="9"/>
  <c r="W72" i="9" s="1"/>
  <c r="X72" i="9" s="1"/>
  <c r="T71" i="9"/>
  <c r="V71" i="9" s="1"/>
  <c r="S140" i="10"/>
  <c r="U34" i="10"/>
  <c r="W34" i="10" s="1"/>
  <c r="X34" i="10" s="1"/>
  <c r="T33" i="10"/>
  <c r="V33" i="10" s="1"/>
  <c r="S32" i="10"/>
  <c r="T17" i="10"/>
  <c r="V17" i="10" s="1"/>
  <c r="S16" i="10"/>
  <c r="U143" i="9"/>
  <c r="W143" i="9" s="1"/>
  <c r="X143" i="9" s="1"/>
  <c r="T142" i="9"/>
  <c r="T128" i="9"/>
  <c r="U115" i="9"/>
  <c r="W115" i="9" s="1"/>
  <c r="X115" i="9" s="1"/>
  <c r="S111" i="9"/>
  <c r="U109" i="9"/>
  <c r="W109" i="9" s="1"/>
  <c r="X109" i="9" s="1"/>
  <c r="S114" i="9"/>
  <c r="U97" i="9"/>
  <c r="W97" i="9" s="1"/>
  <c r="X97" i="9" s="1"/>
  <c r="T96" i="9"/>
  <c r="V96" i="9" s="1"/>
  <c r="T85" i="9"/>
  <c r="V85" i="9" s="1"/>
  <c r="S84" i="9"/>
  <c r="T72" i="9"/>
  <c r="V72" i="9" s="1"/>
  <c r="S71" i="9"/>
  <c r="U45" i="9"/>
  <c r="U31" i="9"/>
  <c r="W31" i="9" s="1"/>
  <c r="X31" i="9" s="1"/>
  <c r="T30" i="9"/>
  <c r="V30" i="9" s="1"/>
  <c r="S29" i="9"/>
  <c r="U18" i="9"/>
  <c r="W18" i="9" s="1"/>
  <c r="X18" i="9" s="1"/>
  <c r="T97" i="9"/>
  <c r="V97" i="9" s="1"/>
  <c r="S85" i="9"/>
  <c r="S9" i="9"/>
  <c r="U128" i="8"/>
  <c r="W128" i="8" s="1"/>
  <c r="X128" i="8" s="1"/>
  <c r="T127" i="8"/>
  <c r="V127" i="8" s="1"/>
  <c r="S129" i="8"/>
  <c r="U116" i="8"/>
  <c r="W116" i="8" s="1"/>
  <c r="X116" i="8" s="1"/>
  <c r="T115" i="8"/>
  <c r="V115" i="8" s="1"/>
  <c r="U104" i="8"/>
  <c r="W104" i="8" s="1"/>
  <c r="X104" i="8" s="1"/>
  <c r="T103" i="8"/>
  <c r="V103" i="8" s="1"/>
  <c r="U92" i="8"/>
  <c r="W92" i="8" s="1"/>
  <c r="X92" i="8" s="1"/>
  <c r="T91" i="8"/>
  <c r="V91" i="8" s="1"/>
  <c r="S90" i="8"/>
  <c r="U80" i="8"/>
  <c r="W80" i="8" s="1"/>
  <c r="X80" i="8" s="1"/>
  <c r="T79" i="8"/>
  <c r="V79" i="8" s="1"/>
  <c r="S78" i="8"/>
  <c r="S65" i="8"/>
  <c r="U55" i="8"/>
  <c r="W55" i="8" s="1"/>
  <c r="X55" i="8" s="1"/>
  <c r="S54" i="8"/>
  <c r="U43" i="8"/>
  <c r="W43" i="8" s="1"/>
  <c r="X43" i="8" s="1"/>
  <c r="T42" i="8"/>
  <c r="V42" i="8" s="1"/>
  <c r="T32" i="8"/>
  <c r="T24" i="8"/>
  <c r="S17" i="10"/>
  <c r="S72" i="9"/>
  <c r="U19" i="9"/>
  <c r="W19" i="9" s="1"/>
  <c r="X19" i="9" s="1"/>
  <c r="T128" i="8"/>
  <c r="V128" i="8" s="1"/>
  <c r="S127" i="8"/>
  <c r="T116" i="8"/>
  <c r="V116" i="8" s="1"/>
  <c r="S115" i="8"/>
  <c r="T104" i="8"/>
  <c r="V104" i="8" s="1"/>
  <c r="S103" i="8"/>
  <c r="T92" i="8"/>
  <c r="V92" i="8" s="1"/>
  <c r="S91" i="8"/>
  <c r="T80" i="8"/>
  <c r="V80" i="8" s="1"/>
  <c r="S79" i="8"/>
  <c r="U70" i="8"/>
  <c r="U56" i="8"/>
  <c r="W56" i="8" s="1"/>
  <c r="X56" i="8" s="1"/>
  <c r="T55" i="8"/>
  <c r="V55" i="8" s="1"/>
  <c r="U44" i="8"/>
  <c r="W44" i="8" s="1"/>
  <c r="X44" i="8" s="1"/>
  <c r="T43" i="8"/>
  <c r="V43" i="8" s="1"/>
  <c r="S42" i="8"/>
  <c r="U33" i="8"/>
  <c r="W33" i="8" s="1"/>
  <c r="X33" i="8" s="1"/>
  <c r="S32" i="8"/>
  <c r="U25" i="8"/>
  <c r="W25" i="8" s="1"/>
  <c r="X25" i="8" s="1"/>
  <c r="S24" i="8"/>
  <c r="S11" i="8"/>
  <c r="U352" i="7"/>
  <c r="W352" i="7" s="1"/>
  <c r="X352" i="7" s="1"/>
  <c r="T353" i="7"/>
  <c r="V353" i="7" s="1"/>
  <c r="S351" i="7"/>
  <c r="S33" i="10"/>
  <c r="T109" i="9"/>
  <c r="V109" i="9" s="1"/>
  <c r="U32" i="9"/>
  <c r="W32" i="9" s="1"/>
  <c r="X32" i="9" s="1"/>
  <c r="S19" i="9"/>
  <c r="U131" i="8"/>
  <c r="W131" i="8" s="1"/>
  <c r="X131" i="8" s="1"/>
  <c r="S128" i="8"/>
  <c r="S116" i="8"/>
  <c r="S104" i="8"/>
  <c r="S92" i="8"/>
  <c r="S80" i="8"/>
  <c r="T70" i="8"/>
  <c r="U57" i="8"/>
  <c r="W57" i="8" s="1"/>
  <c r="X57" i="8" s="1"/>
  <c r="T56" i="8"/>
  <c r="V56" i="8" s="1"/>
  <c r="S55" i="8"/>
  <c r="T44" i="8"/>
  <c r="V44" i="8" s="1"/>
  <c r="S43" i="8"/>
  <c r="U34" i="8"/>
  <c r="W34" i="8" s="1"/>
  <c r="X34" i="8" s="1"/>
  <c r="T33" i="8"/>
  <c r="V33" i="8" s="1"/>
  <c r="T25" i="8"/>
  <c r="V25" i="8" s="1"/>
  <c r="U16" i="8"/>
  <c r="U35" i="10"/>
  <c r="W35" i="10" s="1"/>
  <c r="X35" i="10" s="1"/>
  <c r="T31" i="9"/>
  <c r="V31" i="9" s="1"/>
  <c r="T18" i="9"/>
  <c r="V18" i="9" s="1"/>
  <c r="T131" i="8"/>
  <c r="V131" i="8" s="1"/>
  <c r="U120" i="8"/>
  <c r="U108" i="8"/>
  <c r="U96" i="8"/>
  <c r="U84" i="8"/>
  <c r="U71" i="8"/>
  <c r="W71" i="8" s="1"/>
  <c r="X71" i="8" s="1"/>
  <c r="S70" i="8"/>
  <c r="S69" i="8" s="1"/>
  <c r="T57" i="8"/>
  <c r="V57" i="8" s="1"/>
  <c r="S56" i="8"/>
  <c r="S44" i="8"/>
  <c r="T34" i="8"/>
  <c r="V34" i="8" s="1"/>
  <c r="S33" i="8"/>
  <c r="U26" i="8"/>
  <c r="W26" i="8" s="1"/>
  <c r="X26" i="8" s="1"/>
  <c r="S25" i="8"/>
  <c r="T16" i="8"/>
  <c r="T34" i="10"/>
  <c r="V34" i="10" s="1"/>
  <c r="U30" i="9"/>
  <c r="W30" i="9" s="1"/>
  <c r="X30" i="9" s="1"/>
  <c r="U20" i="9"/>
  <c r="W20" i="9" s="1"/>
  <c r="X20" i="9" s="1"/>
  <c r="S131" i="8"/>
  <c r="T120" i="8"/>
  <c r="T108" i="8"/>
  <c r="T96" i="8"/>
  <c r="T84" i="8"/>
  <c r="U72" i="8"/>
  <c r="W72" i="8" s="1"/>
  <c r="X72" i="8" s="1"/>
  <c r="T71" i="8"/>
  <c r="V71" i="8" s="1"/>
  <c r="S57" i="8"/>
  <c r="U48" i="8"/>
  <c r="U35" i="8"/>
  <c r="W35" i="8" s="1"/>
  <c r="X35" i="8" s="1"/>
  <c r="S34" i="8"/>
  <c r="T26" i="8"/>
  <c r="V26" i="8" s="1"/>
  <c r="U17" i="8"/>
  <c r="W17" i="8" s="1"/>
  <c r="X17" i="8" s="1"/>
  <c r="S16" i="8"/>
  <c r="U358" i="7"/>
  <c r="T129" i="10"/>
  <c r="V129" i="10" s="1"/>
  <c r="S30" i="9"/>
  <c r="T29" i="9"/>
  <c r="V29" i="9" s="1"/>
  <c r="S28" i="9"/>
  <c r="T26" i="9"/>
  <c r="V26" i="9" s="1"/>
  <c r="S25" i="9"/>
  <c r="T20" i="9"/>
  <c r="V20" i="9" s="1"/>
  <c r="U130" i="8"/>
  <c r="W130" i="8" s="1"/>
  <c r="X130" i="8" s="1"/>
  <c r="U121" i="8"/>
  <c r="W121" i="8" s="1"/>
  <c r="X121" i="8" s="1"/>
  <c r="S120" i="8"/>
  <c r="S119" i="8" s="1"/>
  <c r="U109" i="8"/>
  <c r="W109" i="8" s="1"/>
  <c r="X109" i="8" s="1"/>
  <c r="S108" i="8"/>
  <c r="S107" i="8" s="1"/>
  <c r="U97" i="8"/>
  <c r="W97" i="8" s="1"/>
  <c r="X97" i="8" s="1"/>
  <c r="S96" i="8"/>
  <c r="U85" i="8"/>
  <c r="W85" i="8" s="1"/>
  <c r="X85" i="8" s="1"/>
  <c r="S84" i="8"/>
  <c r="T72" i="8"/>
  <c r="V72" i="8" s="1"/>
  <c r="S71" i="8"/>
  <c r="U61" i="8"/>
  <c r="T48" i="8"/>
  <c r="U36" i="8"/>
  <c r="W36" i="8" s="1"/>
  <c r="X36" i="8" s="1"/>
  <c r="T35" i="8"/>
  <c r="V35" i="8" s="1"/>
  <c r="U27" i="8"/>
  <c r="W27" i="8" s="1"/>
  <c r="X27" i="8" s="1"/>
  <c r="S26" i="8"/>
  <c r="U18" i="8"/>
  <c r="W18" i="8" s="1"/>
  <c r="X18" i="8" s="1"/>
  <c r="T17" i="8"/>
  <c r="V17" i="8" s="1"/>
  <c r="U359" i="7"/>
  <c r="W359" i="7" s="1"/>
  <c r="X359" i="7" s="1"/>
  <c r="T358" i="7"/>
  <c r="U27" i="9"/>
  <c r="W27" i="9" s="1"/>
  <c r="X27" i="9" s="1"/>
  <c r="S20" i="9"/>
  <c r="T130" i="8"/>
  <c r="V130" i="8" s="1"/>
  <c r="U122" i="8"/>
  <c r="W122" i="8" s="1"/>
  <c r="X122" i="8" s="1"/>
  <c r="T121" i="8"/>
  <c r="V121" i="8" s="1"/>
  <c r="U110" i="8"/>
  <c r="W110" i="8" s="1"/>
  <c r="X110" i="8" s="1"/>
  <c r="T109" i="8"/>
  <c r="V109" i="8" s="1"/>
  <c r="U98" i="8"/>
  <c r="W98" i="8" s="1"/>
  <c r="X98" i="8" s="1"/>
  <c r="T97" i="8"/>
  <c r="V97" i="8" s="1"/>
  <c r="U86" i="8"/>
  <c r="W86" i="8" s="1"/>
  <c r="X86" i="8" s="1"/>
  <c r="T85" i="8"/>
  <c r="V85" i="8" s="1"/>
  <c r="S72" i="8"/>
  <c r="T61" i="8"/>
  <c r="U49" i="8"/>
  <c r="W49" i="8" s="1"/>
  <c r="X49" i="8" s="1"/>
  <c r="S48" i="8"/>
  <c r="U37" i="8"/>
  <c r="W37" i="8" s="1"/>
  <c r="X37" i="8" s="1"/>
  <c r="T36" i="8"/>
  <c r="V36" i="8" s="1"/>
  <c r="S35" i="8"/>
  <c r="T27" i="8"/>
  <c r="V27" i="8" s="1"/>
  <c r="U19" i="8"/>
  <c r="W19" i="8" s="1"/>
  <c r="X19" i="8" s="1"/>
  <c r="T18" i="8"/>
  <c r="V18" i="8" s="1"/>
  <c r="S17" i="8"/>
  <c r="U360" i="7"/>
  <c r="W360" i="7" s="1"/>
  <c r="X360" i="7" s="1"/>
  <c r="T359" i="7"/>
  <c r="V359" i="7" s="1"/>
  <c r="S358" i="7"/>
  <c r="T17" i="9"/>
  <c r="S130" i="8"/>
  <c r="T122" i="8"/>
  <c r="V122" i="8" s="1"/>
  <c r="S121" i="8"/>
  <c r="T110" i="8"/>
  <c r="V110" i="8" s="1"/>
  <c r="S109" i="8"/>
  <c r="T98" i="8"/>
  <c r="V98" i="8" s="1"/>
  <c r="S97" i="8"/>
  <c r="U87" i="8"/>
  <c r="W87" i="8" s="1"/>
  <c r="X87" i="8" s="1"/>
  <c r="T86" i="8"/>
  <c r="V86" i="8" s="1"/>
  <c r="S85" i="8"/>
  <c r="U76" i="8"/>
  <c r="U62" i="8"/>
  <c r="W62" i="8" s="1"/>
  <c r="X62" i="8" s="1"/>
  <c r="S61" i="8"/>
  <c r="U50" i="8"/>
  <c r="W50" i="8" s="1"/>
  <c r="X50" i="8" s="1"/>
  <c r="T49" i="8"/>
  <c r="V49" i="8" s="1"/>
  <c r="T37" i="8"/>
  <c r="V37" i="8" s="1"/>
  <c r="S36" i="8"/>
  <c r="U28" i="8"/>
  <c r="W28" i="8" s="1"/>
  <c r="X28" i="8" s="1"/>
  <c r="S27" i="8"/>
  <c r="U20" i="8"/>
  <c r="W20" i="8" s="1"/>
  <c r="X20" i="8" s="1"/>
  <c r="T19" i="8"/>
  <c r="V19" i="8" s="1"/>
  <c r="S18" i="8"/>
  <c r="S40" i="9"/>
  <c r="T38" i="9"/>
  <c r="V38" i="9" s="1"/>
  <c r="S37" i="9"/>
  <c r="S17" i="9"/>
  <c r="S122" i="8"/>
  <c r="S110" i="8"/>
  <c r="S98" i="8"/>
  <c r="U88" i="8"/>
  <c r="W88" i="8" s="1"/>
  <c r="X88" i="8" s="1"/>
  <c r="T87" i="8"/>
  <c r="V87" i="8" s="1"/>
  <c r="S86" i="8"/>
  <c r="T76" i="8"/>
  <c r="U63" i="8"/>
  <c r="W63" i="8" s="1"/>
  <c r="X63" i="8" s="1"/>
  <c r="T62" i="8"/>
  <c r="V62" i="8" s="1"/>
  <c r="T50" i="8"/>
  <c r="V50" i="8" s="1"/>
  <c r="S49" i="8"/>
  <c r="S37" i="8"/>
  <c r="T28" i="8"/>
  <c r="V28" i="8" s="1"/>
  <c r="T20" i="8"/>
  <c r="V20" i="8" s="1"/>
  <c r="S19" i="8"/>
  <c r="U39" i="9"/>
  <c r="W39" i="9" s="1"/>
  <c r="X39" i="9" s="1"/>
  <c r="T10" i="9"/>
  <c r="V10" i="9" s="1"/>
  <c r="U126" i="8"/>
  <c r="U114" i="8"/>
  <c r="U102" i="8"/>
  <c r="U89" i="8"/>
  <c r="W89" i="8" s="1"/>
  <c r="X89" i="8" s="1"/>
  <c r="T88" i="8"/>
  <c r="V88" i="8" s="1"/>
  <c r="S87" i="8"/>
  <c r="U77" i="8"/>
  <c r="W77" i="8" s="1"/>
  <c r="X77" i="8" s="1"/>
  <c r="S76" i="8"/>
  <c r="S75" i="8" s="1"/>
  <c r="U64" i="8"/>
  <c r="W64" i="8" s="1"/>
  <c r="X64" i="8" s="1"/>
  <c r="T63" i="8"/>
  <c r="V63" i="8" s="1"/>
  <c r="S62" i="8"/>
  <c r="S50" i="8"/>
  <c r="U41" i="8"/>
  <c r="S28" i="8"/>
  <c r="S20" i="8"/>
  <c r="T9" i="8"/>
  <c r="S361" i="7"/>
  <c r="U144" i="9"/>
  <c r="W144" i="9" s="1"/>
  <c r="X144" i="9" s="1"/>
  <c r="S142" i="9"/>
  <c r="T115" i="9"/>
  <c r="V115" i="9" s="1"/>
  <c r="U129" i="8"/>
  <c r="W129" i="8" s="1"/>
  <c r="X129" i="8" s="1"/>
  <c r="T126" i="8"/>
  <c r="T114" i="8"/>
  <c r="T102" i="8"/>
  <c r="U90" i="8"/>
  <c r="W90" i="8" s="1"/>
  <c r="X90" i="8" s="1"/>
  <c r="T89" i="8"/>
  <c r="V89" i="8" s="1"/>
  <c r="S88" i="8"/>
  <c r="U78" i="8"/>
  <c r="W78" i="8" s="1"/>
  <c r="X78" i="8" s="1"/>
  <c r="T77" i="8"/>
  <c r="V77" i="8" s="1"/>
  <c r="U65" i="8"/>
  <c r="W65" i="8" s="1"/>
  <c r="X65" i="8" s="1"/>
  <c r="T64" i="8"/>
  <c r="V64" i="8" s="1"/>
  <c r="S63" i="8"/>
  <c r="U54" i="8"/>
  <c r="T41" i="8"/>
  <c r="S96" i="9"/>
  <c r="S102" i="8"/>
  <c r="S101" i="8" s="1"/>
  <c r="U24" i="8"/>
  <c r="U11" i="8"/>
  <c r="W11" i="8" s="1"/>
  <c r="X11" i="8" s="1"/>
  <c r="U350" i="7"/>
  <c r="T345" i="7"/>
  <c r="V345" i="7" s="1"/>
  <c r="U343" i="7"/>
  <c r="W343" i="7" s="1"/>
  <c r="X343" i="7" s="1"/>
  <c r="T342" i="7"/>
  <c r="S323" i="7"/>
  <c r="U310" i="7"/>
  <c r="W310" i="7" s="1"/>
  <c r="X310" i="7" s="1"/>
  <c r="T309" i="7"/>
  <c r="V309" i="7" s="1"/>
  <c r="S308" i="7"/>
  <c r="U295" i="7"/>
  <c r="S276" i="7"/>
  <c r="U262" i="7"/>
  <c r="W262" i="7" s="1"/>
  <c r="X262" i="7" s="1"/>
  <c r="T261" i="7"/>
  <c r="V261" i="7" s="1"/>
  <c r="U247" i="7"/>
  <c r="W247" i="7" s="1"/>
  <c r="X247" i="7" s="1"/>
  <c r="S246" i="7"/>
  <c r="T232" i="7"/>
  <c r="U218" i="7"/>
  <c r="U205" i="7"/>
  <c r="U191" i="7"/>
  <c r="W191" i="7" s="1"/>
  <c r="X191" i="7" s="1"/>
  <c r="T190" i="7"/>
  <c r="V190" i="7" s="1"/>
  <c r="U177" i="7"/>
  <c r="W177" i="7" s="1"/>
  <c r="X177" i="7" s="1"/>
  <c r="T175" i="7"/>
  <c r="V175" i="7" s="1"/>
  <c r="S176" i="7"/>
  <c r="U127" i="8"/>
  <c r="W127" i="8" s="1"/>
  <c r="X127" i="8" s="1"/>
  <c r="T129" i="8"/>
  <c r="V129" i="8" s="1"/>
  <c r="S126" i="8"/>
  <c r="U103" i="8"/>
  <c r="W103" i="8" s="1"/>
  <c r="X103" i="8" s="1"/>
  <c r="T11" i="8"/>
  <c r="V11" i="8" s="1"/>
  <c r="U361" i="7"/>
  <c r="W361" i="7" s="1"/>
  <c r="X361" i="7" s="1"/>
  <c r="T352" i="7"/>
  <c r="V352" i="7" s="1"/>
  <c r="T350" i="7"/>
  <c r="S345" i="7"/>
  <c r="T343" i="7"/>
  <c r="V343" i="7" s="1"/>
  <c r="S342" i="7"/>
  <c r="U328" i="7"/>
  <c r="T310" i="7"/>
  <c r="V310" i="7" s="1"/>
  <c r="S309" i="7"/>
  <c r="T295" i="7"/>
  <c r="U281" i="7"/>
  <c r="T262" i="7"/>
  <c r="V262" i="7" s="1"/>
  <c r="S261" i="7"/>
  <c r="U248" i="7"/>
  <c r="W248" i="7" s="1"/>
  <c r="X248" i="7" s="1"/>
  <c r="T247" i="7"/>
  <c r="V247" i="7" s="1"/>
  <c r="U233" i="7"/>
  <c r="W233" i="7" s="1"/>
  <c r="X233" i="7" s="1"/>
  <c r="S232" i="7"/>
  <c r="T218" i="7"/>
  <c r="T205" i="7"/>
  <c r="U192" i="7"/>
  <c r="W192" i="7" s="1"/>
  <c r="X192" i="7" s="1"/>
  <c r="T191" i="7"/>
  <c r="V191" i="7" s="1"/>
  <c r="S190" i="7"/>
  <c r="U129" i="9"/>
  <c r="W129" i="9" s="1"/>
  <c r="X129" i="9" s="1"/>
  <c r="S128" i="9"/>
  <c r="T361" i="7"/>
  <c r="V361" i="7" s="1"/>
  <c r="S352" i="7"/>
  <c r="S350" i="7"/>
  <c r="S343" i="7"/>
  <c r="U329" i="7"/>
  <c r="W329" i="7" s="1"/>
  <c r="X329" i="7" s="1"/>
  <c r="T328" i="7"/>
  <c r="S310" i="7"/>
  <c r="U296" i="7"/>
  <c r="W296" i="7" s="1"/>
  <c r="X296" i="7" s="1"/>
  <c r="S295" i="7"/>
  <c r="T281" i="7"/>
  <c r="S262" i="7"/>
  <c r="T248" i="7"/>
  <c r="V248" i="7" s="1"/>
  <c r="S247" i="7"/>
  <c r="U234" i="7"/>
  <c r="W234" i="7" s="1"/>
  <c r="X234" i="7" s="1"/>
  <c r="T233" i="7"/>
  <c r="V233" i="7" s="1"/>
  <c r="U219" i="7"/>
  <c r="W219" i="7" s="1"/>
  <c r="X219" i="7" s="1"/>
  <c r="S218" i="7"/>
  <c r="U206" i="7"/>
  <c r="W206" i="7" s="1"/>
  <c r="X206" i="7" s="1"/>
  <c r="S205" i="7"/>
  <c r="U193" i="7"/>
  <c r="W193" i="7" s="1"/>
  <c r="X193" i="7" s="1"/>
  <c r="T192" i="7"/>
  <c r="V192" i="7" s="1"/>
  <c r="S191" i="7"/>
  <c r="S177" i="7"/>
  <c r="S64" i="8"/>
  <c r="U330" i="7"/>
  <c r="W330" i="7" s="1"/>
  <c r="X330" i="7" s="1"/>
  <c r="T329" i="7"/>
  <c r="V329" i="7" s="1"/>
  <c r="S328" i="7"/>
  <c r="U314" i="7"/>
  <c r="U297" i="7"/>
  <c r="W297" i="7" s="1"/>
  <c r="X297" i="7" s="1"/>
  <c r="T296" i="7"/>
  <c r="V296" i="7" s="1"/>
  <c r="U282" i="7"/>
  <c r="W282" i="7" s="1"/>
  <c r="X282" i="7" s="1"/>
  <c r="S281" i="7"/>
  <c r="U267" i="7"/>
  <c r="S248" i="7"/>
  <c r="T234" i="7"/>
  <c r="V234" i="7" s="1"/>
  <c r="S233" i="7"/>
  <c r="U220" i="7"/>
  <c r="W220" i="7" s="1"/>
  <c r="X220" i="7" s="1"/>
  <c r="T219" i="7"/>
  <c r="V219" i="7" s="1"/>
  <c r="U207" i="7"/>
  <c r="W207" i="7" s="1"/>
  <c r="X207" i="7" s="1"/>
  <c r="T206" i="7"/>
  <c r="V206" i="7" s="1"/>
  <c r="T193" i="7"/>
  <c r="V193" i="7" s="1"/>
  <c r="S192" i="7"/>
  <c r="U182" i="7"/>
  <c r="T65" i="8"/>
  <c r="V65" i="8" s="1"/>
  <c r="U10" i="8"/>
  <c r="W10" i="8" s="1"/>
  <c r="X10" i="8" s="1"/>
  <c r="U351" i="7"/>
  <c r="W351" i="7" s="1"/>
  <c r="X351" i="7" s="1"/>
  <c r="T330" i="7"/>
  <c r="V330" i="7" s="1"/>
  <c r="S329" i="7"/>
  <c r="U315" i="7"/>
  <c r="W315" i="7" s="1"/>
  <c r="X315" i="7" s="1"/>
  <c r="T314" i="7"/>
  <c r="T297" i="7"/>
  <c r="V297" i="7" s="1"/>
  <c r="S296" i="7"/>
  <c r="U283" i="7"/>
  <c r="W283" i="7" s="1"/>
  <c r="X283" i="7" s="1"/>
  <c r="T282" i="7"/>
  <c r="V282" i="7" s="1"/>
  <c r="U269" i="7"/>
  <c r="W269" i="7" s="1"/>
  <c r="X269" i="7" s="1"/>
  <c r="T267" i="7"/>
  <c r="U253" i="7"/>
  <c r="S234" i="7"/>
  <c r="T220" i="7"/>
  <c r="V220" i="7" s="1"/>
  <c r="S219" i="7"/>
  <c r="T207" i="7"/>
  <c r="V207" i="7" s="1"/>
  <c r="S206" i="7"/>
  <c r="S193" i="7"/>
  <c r="T182" i="7"/>
  <c r="U169" i="7"/>
  <c r="S171" i="10"/>
  <c r="U79" i="8"/>
  <c r="W79" i="8" s="1"/>
  <c r="X79" i="8" s="1"/>
  <c r="T78" i="8"/>
  <c r="V78" i="8" s="1"/>
  <c r="S77" i="8"/>
  <c r="T10" i="8"/>
  <c r="V10" i="8" s="1"/>
  <c r="T360" i="7"/>
  <c r="V360" i="7" s="1"/>
  <c r="T351" i="7"/>
  <c r="V351" i="7" s="1"/>
  <c r="U344" i="7"/>
  <c r="W344" i="7" s="1"/>
  <c r="X344" i="7" s="1"/>
  <c r="S330" i="7"/>
  <c r="U316" i="7"/>
  <c r="W316" i="7" s="1"/>
  <c r="X316" i="7" s="1"/>
  <c r="T315" i="7"/>
  <c r="V315" i="7" s="1"/>
  <c r="S314" i="7"/>
  <c r="S297" i="7"/>
  <c r="T283" i="7"/>
  <c r="V283" i="7" s="1"/>
  <c r="S282" i="7"/>
  <c r="U268" i="7"/>
  <c r="W268" i="7" s="1"/>
  <c r="X268" i="7" s="1"/>
  <c r="T269" i="7"/>
  <c r="V269" i="7" s="1"/>
  <c r="S267" i="7"/>
  <c r="U254" i="7"/>
  <c r="W254" i="7" s="1"/>
  <c r="X254" i="7" s="1"/>
  <c r="T253" i="7"/>
  <c r="U240" i="7"/>
  <c r="S220" i="7"/>
  <c r="S207" i="7"/>
  <c r="U197" i="7"/>
  <c r="U183" i="7"/>
  <c r="W183" i="7" s="1"/>
  <c r="X183" i="7" s="1"/>
  <c r="S182" i="7"/>
  <c r="T169" i="7"/>
  <c r="S114" i="8"/>
  <c r="S113" i="8" s="1"/>
  <c r="S10" i="8"/>
  <c r="U9" i="8"/>
  <c r="S360" i="7"/>
  <c r="T344" i="7"/>
  <c r="V344" i="7" s="1"/>
  <c r="U335" i="7"/>
  <c r="T316" i="7"/>
  <c r="V316" i="7" s="1"/>
  <c r="S315" i="7"/>
  <c r="U302" i="7"/>
  <c r="S283" i="7"/>
  <c r="T268" i="7"/>
  <c r="V268" i="7" s="1"/>
  <c r="S269" i="7"/>
  <c r="U255" i="7"/>
  <c r="W255" i="7" s="1"/>
  <c r="X255" i="7" s="1"/>
  <c r="T254" i="7"/>
  <c r="V254" i="7" s="1"/>
  <c r="S253" i="7"/>
  <c r="U239" i="7"/>
  <c r="W239" i="7" s="1"/>
  <c r="X239" i="7" s="1"/>
  <c r="T240" i="7"/>
  <c r="U226" i="7"/>
  <c r="U211" i="7"/>
  <c r="T197" i="7"/>
  <c r="U184" i="7"/>
  <c r="W184" i="7" s="1"/>
  <c r="X184" i="7" s="1"/>
  <c r="T183" i="7"/>
  <c r="V183" i="7" s="1"/>
  <c r="T143" i="9"/>
  <c r="V143" i="9" s="1"/>
  <c r="U115" i="8"/>
  <c r="W115" i="8" s="1"/>
  <c r="X115" i="8" s="1"/>
  <c r="U91" i="8"/>
  <c r="W91" i="8" s="1"/>
  <c r="X91" i="8" s="1"/>
  <c r="T90" i="8"/>
  <c r="V90" i="8" s="1"/>
  <c r="S89" i="8"/>
  <c r="U32" i="8"/>
  <c r="S9" i="8"/>
  <c r="S344" i="7"/>
  <c r="U336" i="7"/>
  <c r="W336" i="7" s="1"/>
  <c r="X336" i="7" s="1"/>
  <c r="T335" i="7"/>
  <c r="S316" i="7"/>
  <c r="U303" i="7"/>
  <c r="W303" i="7" s="1"/>
  <c r="X303" i="7" s="1"/>
  <c r="T302" i="7"/>
  <c r="U288" i="7"/>
  <c r="S268" i="7"/>
  <c r="T255" i="7"/>
  <c r="V255" i="7" s="1"/>
  <c r="S254" i="7"/>
  <c r="U241" i="7"/>
  <c r="W241" i="7" s="1"/>
  <c r="X241" i="7" s="1"/>
  <c r="T239" i="7"/>
  <c r="V239" i="7" s="1"/>
  <c r="S240" i="7"/>
  <c r="U225" i="7"/>
  <c r="W225" i="7" s="1"/>
  <c r="X225" i="7" s="1"/>
  <c r="T226" i="7"/>
  <c r="T211" i="7"/>
  <c r="U198" i="7"/>
  <c r="W198" i="7" s="1"/>
  <c r="X198" i="7" s="1"/>
  <c r="S197" i="7"/>
  <c r="T184" i="7"/>
  <c r="V184" i="7" s="1"/>
  <c r="S183" i="7"/>
  <c r="U171" i="7"/>
  <c r="W171" i="7" s="1"/>
  <c r="X171" i="7" s="1"/>
  <c r="T170" i="7"/>
  <c r="V170" i="7" s="1"/>
  <c r="S41" i="8"/>
  <c r="U353" i="7"/>
  <c r="W353" i="7" s="1"/>
  <c r="X353" i="7" s="1"/>
  <c r="U337" i="7"/>
  <c r="W337" i="7" s="1"/>
  <c r="X337" i="7" s="1"/>
  <c r="T336" i="7"/>
  <c r="V336" i="7" s="1"/>
  <c r="S335" i="7"/>
  <c r="U321" i="7"/>
  <c r="T303" i="7"/>
  <c r="V303" i="7" s="1"/>
  <c r="S302" i="7"/>
  <c r="U290" i="7"/>
  <c r="W290" i="7" s="1"/>
  <c r="X290" i="7" s="1"/>
  <c r="T288" i="7"/>
  <c r="U275" i="7"/>
  <c r="S255" i="7"/>
  <c r="T241" i="7"/>
  <c r="V241" i="7" s="1"/>
  <c r="S239" i="7"/>
  <c r="U227" i="7"/>
  <c r="W227" i="7" s="1"/>
  <c r="X227" i="7" s="1"/>
  <c r="T225" i="7"/>
  <c r="V225" i="7" s="1"/>
  <c r="S226" i="7"/>
  <c r="U212" i="7"/>
  <c r="W212" i="7" s="1"/>
  <c r="X212" i="7" s="1"/>
  <c r="S211" i="7"/>
  <c r="U199" i="7"/>
  <c r="W199" i="7" s="1"/>
  <c r="X199" i="7" s="1"/>
  <c r="U9" i="9"/>
  <c r="T54" i="8"/>
  <c r="S353" i="7"/>
  <c r="T337" i="7"/>
  <c r="V337" i="7" s="1"/>
  <c r="S336" i="7"/>
  <c r="U322" i="7"/>
  <c r="W322" i="7" s="1"/>
  <c r="X322" i="7" s="1"/>
  <c r="T321" i="7"/>
  <c r="S303" i="7"/>
  <c r="U289" i="7"/>
  <c r="W289" i="7" s="1"/>
  <c r="X289" i="7" s="1"/>
  <c r="T290" i="7"/>
  <c r="V290" i="7" s="1"/>
  <c r="S288" i="7"/>
  <c r="U274" i="7"/>
  <c r="W274" i="7" s="1"/>
  <c r="X274" i="7" s="1"/>
  <c r="T275" i="7"/>
  <c r="U260" i="7"/>
  <c r="S241" i="7"/>
  <c r="T227" i="7"/>
  <c r="V227" i="7" s="1"/>
  <c r="S225" i="7"/>
  <c r="U213" i="7"/>
  <c r="W213" i="7" s="1"/>
  <c r="X213" i="7" s="1"/>
  <c r="T212" i="7"/>
  <c r="V212" i="7" s="1"/>
  <c r="T45" i="9"/>
  <c r="U42" i="8"/>
  <c r="W42" i="8" s="1"/>
  <c r="X42" i="8" s="1"/>
  <c r="S359" i="7"/>
  <c r="S337" i="7"/>
  <c r="U323" i="7"/>
  <c r="W323" i="7" s="1"/>
  <c r="X323" i="7" s="1"/>
  <c r="T322" i="7"/>
  <c r="V322" i="7" s="1"/>
  <c r="S321" i="7"/>
  <c r="U308" i="7"/>
  <c r="T289" i="7"/>
  <c r="V289" i="7" s="1"/>
  <c r="S290" i="7"/>
  <c r="U276" i="7"/>
  <c r="W276" i="7" s="1"/>
  <c r="X276" i="7" s="1"/>
  <c r="T274" i="7"/>
  <c r="V274" i="7" s="1"/>
  <c r="S275" i="7"/>
  <c r="T260" i="7"/>
  <c r="U246" i="7"/>
  <c r="S227" i="7"/>
  <c r="T213" i="7"/>
  <c r="V213" i="7" s="1"/>
  <c r="S212" i="7"/>
  <c r="T200" i="7"/>
  <c r="V200" i="7" s="1"/>
  <c r="S199" i="7"/>
  <c r="T189" i="7"/>
  <c r="U176" i="7"/>
  <c r="T246" i="7"/>
  <c r="U232" i="7"/>
  <c r="S184" i="7"/>
  <c r="U175" i="7"/>
  <c r="W175" i="7" s="1"/>
  <c r="X175" i="7" s="1"/>
  <c r="T162" i="7"/>
  <c r="T149" i="7"/>
  <c r="T137" i="7"/>
  <c r="T125" i="7"/>
  <c r="U111" i="7"/>
  <c r="W111" i="7" s="1"/>
  <c r="X111" i="7" s="1"/>
  <c r="T110" i="7"/>
  <c r="V110" i="7" s="1"/>
  <c r="S109" i="7"/>
  <c r="T97" i="7"/>
  <c r="V97" i="7" s="1"/>
  <c r="S96" i="7"/>
  <c r="S84" i="7"/>
  <c r="T73" i="7"/>
  <c r="V73" i="7" s="1"/>
  <c r="S72" i="7"/>
  <c r="U63" i="7"/>
  <c r="U50" i="7"/>
  <c r="W50" i="7" s="1"/>
  <c r="X50" i="7" s="1"/>
  <c r="T49" i="7"/>
  <c r="V49" i="7" s="1"/>
  <c r="S48" i="7"/>
  <c r="S36" i="7"/>
  <c r="T25" i="7"/>
  <c r="U11" i="7"/>
  <c r="W11" i="7" s="1"/>
  <c r="X11" i="7" s="1"/>
  <c r="T10" i="7"/>
  <c r="V10" i="7" s="1"/>
  <c r="U264" i="6"/>
  <c r="W264" i="6" s="1"/>
  <c r="X264" i="6" s="1"/>
  <c r="T263" i="6"/>
  <c r="S244" i="6"/>
  <c r="U230" i="6"/>
  <c r="W230" i="6" s="1"/>
  <c r="X230" i="6" s="1"/>
  <c r="T229" i="6"/>
  <c r="V229" i="6" s="1"/>
  <c r="S228" i="6"/>
  <c r="S260" i="7"/>
  <c r="S213" i="7"/>
  <c r="S175" i="7"/>
  <c r="U163" i="7"/>
  <c r="W163" i="7" s="1"/>
  <c r="X163" i="7" s="1"/>
  <c r="S162" i="7"/>
  <c r="U150" i="7"/>
  <c r="W150" i="7" s="1"/>
  <c r="X150" i="7" s="1"/>
  <c r="S149" i="7"/>
  <c r="U138" i="7"/>
  <c r="W138" i="7" s="1"/>
  <c r="X138" i="7" s="1"/>
  <c r="S137" i="7"/>
  <c r="U126" i="7"/>
  <c r="W126" i="7" s="1"/>
  <c r="X126" i="7" s="1"/>
  <c r="S125" i="7"/>
  <c r="T111" i="7"/>
  <c r="V111" i="7" s="1"/>
  <c r="S110" i="7"/>
  <c r="S97" i="7"/>
  <c r="U88" i="7"/>
  <c r="S73" i="7"/>
  <c r="T63" i="7"/>
  <c r="U51" i="7"/>
  <c r="W51" i="7" s="1"/>
  <c r="X51" i="7" s="1"/>
  <c r="T50" i="7"/>
  <c r="V50" i="7" s="1"/>
  <c r="S49" i="7"/>
  <c r="U40" i="7"/>
  <c r="U26" i="7"/>
  <c r="W26" i="7" s="1"/>
  <c r="X26" i="7" s="1"/>
  <c r="S25" i="7"/>
  <c r="U12" i="7"/>
  <c r="W12" i="7" s="1"/>
  <c r="X12" i="7" s="1"/>
  <c r="T11" i="7"/>
  <c r="V11" i="7" s="1"/>
  <c r="S10" i="7"/>
  <c r="U265" i="6"/>
  <c r="W265" i="6" s="1"/>
  <c r="X265" i="6" s="1"/>
  <c r="T264" i="6"/>
  <c r="V264" i="6" s="1"/>
  <c r="S263" i="6"/>
  <c r="U249" i="6"/>
  <c r="U261" i="7"/>
  <c r="W261" i="7" s="1"/>
  <c r="X261" i="7" s="1"/>
  <c r="U170" i="7"/>
  <c r="W170" i="7" s="1"/>
  <c r="X170" i="7" s="1"/>
  <c r="U164" i="7"/>
  <c r="W164" i="7" s="1"/>
  <c r="X164" i="7" s="1"/>
  <c r="T163" i="7"/>
  <c r="V163" i="7" s="1"/>
  <c r="U151" i="7"/>
  <c r="W151" i="7" s="1"/>
  <c r="X151" i="7" s="1"/>
  <c r="T150" i="7"/>
  <c r="V150" i="7" s="1"/>
  <c r="U139" i="7"/>
  <c r="W139" i="7" s="1"/>
  <c r="X139" i="7" s="1"/>
  <c r="T138" i="7"/>
  <c r="V138" i="7" s="1"/>
  <c r="U127" i="7"/>
  <c r="W127" i="7" s="1"/>
  <c r="X127" i="7" s="1"/>
  <c r="T126" i="7"/>
  <c r="V126" i="7" s="1"/>
  <c r="S111" i="7"/>
  <c r="U101" i="7"/>
  <c r="T88" i="7"/>
  <c r="U77" i="7"/>
  <c r="U64" i="7"/>
  <c r="W64" i="7" s="1"/>
  <c r="X64" i="7" s="1"/>
  <c r="S63" i="7"/>
  <c r="U52" i="7"/>
  <c r="W52" i="7" s="1"/>
  <c r="X52" i="7" s="1"/>
  <c r="T51" i="7"/>
  <c r="V51" i="7" s="1"/>
  <c r="S50" i="7"/>
  <c r="T40" i="7"/>
  <c r="U27" i="7"/>
  <c r="W27" i="7" s="1"/>
  <c r="X27" i="7" s="1"/>
  <c r="T26" i="7"/>
  <c r="V26" i="7" s="1"/>
  <c r="U13" i="7"/>
  <c r="W13" i="7" s="1"/>
  <c r="X13" i="7" s="1"/>
  <c r="T12" i="7"/>
  <c r="V12" i="7" s="1"/>
  <c r="S11" i="7"/>
  <c r="U266" i="6"/>
  <c r="W266" i="6" s="1"/>
  <c r="X266" i="6" s="1"/>
  <c r="T265" i="6"/>
  <c r="V265" i="6" s="1"/>
  <c r="S264" i="6"/>
  <c r="U250" i="6"/>
  <c r="W250" i="6" s="1"/>
  <c r="X250" i="6" s="1"/>
  <c r="T249" i="6"/>
  <c r="S230" i="6"/>
  <c r="T198" i="7"/>
  <c r="V198" i="7" s="1"/>
  <c r="U190" i="7"/>
  <c r="W190" i="7" s="1"/>
  <c r="X190" i="7" s="1"/>
  <c r="S170" i="7"/>
  <c r="T164" i="7"/>
  <c r="V164" i="7" s="1"/>
  <c r="S163" i="7"/>
  <c r="T151" i="7"/>
  <c r="V151" i="7" s="1"/>
  <c r="S150" i="7"/>
  <c r="T139" i="7"/>
  <c r="V139" i="7" s="1"/>
  <c r="S138" i="7"/>
  <c r="T127" i="7"/>
  <c r="V127" i="7" s="1"/>
  <c r="S126" i="7"/>
  <c r="U116" i="7"/>
  <c r="T101" i="7"/>
  <c r="U89" i="7"/>
  <c r="W89" i="7" s="1"/>
  <c r="X89" i="7" s="1"/>
  <c r="S88" i="7"/>
  <c r="T77" i="7"/>
  <c r="U65" i="7"/>
  <c r="W65" i="7" s="1"/>
  <c r="X65" i="7" s="1"/>
  <c r="T64" i="7"/>
  <c r="V64" i="7" s="1"/>
  <c r="U53" i="7"/>
  <c r="W53" i="7" s="1"/>
  <c r="X53" i="7" s="1"/>
  <c r="T52" i="7"/>
  <c r="V52" i="7" s="1"/>
  <c r="S51" i="7"/>
  <c r="U41" i="7"/>
  <c r="W41" i="7" s="1"/>
  <c r="X41" i="7" s="1"/>
  <c r="S40" i="7"/>
  <c r="S39" i="7" s="1"/>
  <c r="U28" i="7"/>
  <c r="W28" i="7" s="1"/>
  <c r="X28" i="7" s="1"/>
  <c r="T27" i="7"/>
  <c r="V27" i="7" s="1"/>
  <c r="S26" i="7"/>
  <c r="T13" i="7"/>
  <c r="V13" i="7" s="1"/>
  <c r="S12" i="7"/>
  <c r="U200" i="7"/>
  <c r="W200" i="7" s="1"/>
  <c r="X200" i="7" s="1"/>
  <c r="S198" i="7"/>
  <c r="U189" i="7"/>
  <c r="T176" i="7"/>
  <c r="S164" i="7"/>
  <c r="S151" i="7"/>
  <c r="S139" i="7"/>
  <c r="S127" i="7"/>
  <c r="T116" i="7"/>
  <c r="U102" i="7"/>
  <c r="W102" i="7" s="1"/>
  <c r="X102" i="7" s="1"/>
  <c r="S101" i="7"/>
  <c r="U90" i="7"/>
  <c r="W90" i="7" s="1"/>
  <c r="X90" i="7" s="1"/>
  <c r="T89" i="7"/>
  <c r="V89" i="7" s="1"/>
  <c r="U78" i="7"/>
  <c r="W78" i="7" s="1"/>
  <c r="X78" i="7" s="1"/>
  <c r="S77" i="7"/>
  <c r="T65" i="7"/>
  <c r="V65" i="7" s="1"/>
  <c r="S64" i="7"/>
  <c r="T53" i="7"/>
  <c r="V53" i="7" s="1"/>
  <c r="S52" i="7"/>
  <c r="U42" i="7"/>
  <c r="W42" i="7" s="1"/>
  <c r="X42" i="7" s="1"/>
  <c r="T41" i="7"/>
  <c r="V41" i="7" s="1"/>
  <c r="U29" i="7"/>
  <c r="W29" i="7" s="1"/>
  <c r="X29" i="7" s="1"/>
  <c r="T28" i="7"/>
  <c r="V28" i="7" s="1"/>
  <c r="S27" i="7"/>
  <c r="S13" i="7"/>
  <c r="T267" i="6"/>
  <c r="V267" i="6" s="1"/>
  <c r="S266" i="6"/>
  <c r="T251" i="6"/>
  <c r="V251" i="6" s="1"/>
  <c r="T276" i="7"/>
  <c r="V276" i="7" s="1"/>
  <c r="S200" i="7"/>
  <c r="T199" i="7"/>
  <c r="V199" i="7" s="1"/>
  <c r="S189" i="7"/>
  <c r="S188" i="7" s="1"/>
  <c r="U155" i="7"/>
  <c r="U143" i="7"/>
  <c r="U131" i="7"/>
  <c r="U117" i="7"/>
  <c r="W117" i="7" s="1"/>
  <c r="X117" i="7" s="1"/>
  <c r="S116" i="7"/>
  <c r="U103" i="7"/>
  <c r="W103" i="7" s="1"/>
  <c r="X103" i="7" s="1"/>
  <c r="T102" i="7"/>
  <c r="V102" i="7" s="1"/>
  <c r="U91" i="7"/>
  <c r="W91" i="7" s="1"/>
  <c r="X91" i="7" s="1"/>
  <c r="T90" i="7"/>
  <c r="V90" i="7" s="1"/>
  <c r="S89" i="7"/>
  <c r="U79" i="7"/>
  <c r="W79" i="7" s="1"/>
  <c r="X79" i="7" s="1"/>
  <c r="T78" i="7"/>
  <c r="V78" i="7" s="1"/>
  <c r="S65" i="7"/>
  <c r="S53" i="7"/>
  <c r="T42" i="7"/>
  <c r="V42" i="7" s="1"/>
  <c r="S41" i="7"/>
  <c r="T29" i="7"/>
  <c r="V29" i="7" s="1"/>
  <c r="S28" i="7"/>
  <c r="U18" i="7"/>
  <c r="S267" i="6"/>
  <c r="S251" i="6"/>
  <c r="U237" i="6"/>
  <c r="W237" i="6" s="1"/>
  <c r="X237" i="6" s="1"/>
  <c r="T236" i="6"/>
  <c r="V236" i="6" s="1"/>
  <c r="S235" i="6"/>
  <c r="U221" i="6"/>
  <c r="U342" i="7"/>
  <c r="U309" i="7"/>
  <c r="W309" i="7" s="1"/>
  <c r="X309" i="7" s="1"/>
  <c r="T308" i="7"/>
  <c r="S274" i="7"/>
  <c r="T155" i="7"/>
  <c r="T143" i="7"/>
  <c r="T131" i="7"/>
  <c r="U118" i="7"/>
  <c r="W118" i="7" s="1"/>
  <c r="X118" i="7" s="1"/>
  <c r="T117" i="7"/>
  <c r="V117" i="7" s="1"/>
  <c r="T103" i="7"/>
  <c r="V103" i="7" s="1"/>
  <c r="S102" i="7"/>
  <c r="T91" i="7"/>
  <c r="V91" i="7" s="1"/>
  <c r="S90" i="7"/>
  <c r="U80" i="7"/>
  <c r="W80" i="7" s="1"/>
  <c r="X80" i="7" s="1"/>
  <c r="T79" i="7"/>
  <c r="V79" i="7" s="1"/>
  <c r="S78" i="7"/>
  <c r="U69" i="7"/>
  <c r="U57" i="7"/>
  <c r="S42" i="7"/>
  <c r="S29" i="7"/>
  <c r="T18" i="7"/>
  <c r="U272" i="6"/>
  <c r="U256" i="6"/>
  <c r="T237" i="6"/>
  <c r="V237" i="6" s="1"/>
  <c r="S236" i="6"/>
  <c r="U156" i="7"/>
  <c r="W156" i="7" s="1"/>
  <c r="X156" i="7" s="1"/>
  <c r="S155" i="7"/>
  <c r="U144" i="7"/>
  <c r="W144" i="7" s="1"/>
  <c r="X144" i="7" s="1"/>
  <c r="S143" i="7"/>
  <c r="U132" i="7"/>
  <c r="W132" i="7" s="1"/>
  <c r="X132" i="7" s="1"/>
  <c r="S131" i="7"/>
  <c r="U119" i="7"/>
  <c r="W119" i="7" s="1"/>
  <c r="X119" i="7" s="1"/>
  <c r="T118" i="7"/>
  <c r="V118" i="7" s="1"/>
  <c r="S117" i="7"/>
  <c r="S103" i="7"/>
  <c r="S91" i="7"/>
  <c r="U81" i="7"/>
  <c r="W81" i="7" s="1"/>
  <c r="X81" i="7" s="1"/>
  <c r="T80" i="7"/>
  <c r="V80" i="7" s="1"/>
  <c r="S79" i="7"/>
  <c r="T69" i="7"/>
  <c r="T57" i="7"/>
  <c r="U46" i="7"/>
  <c r="U34" i="7"/>
  <c r="U19" i="7"/>
  <c r="W19" i="7" s="1"/>
  <c r="X19" i="7" s="1"/>
  <c r="S18" i="7"/>
  <c r="U273" i="6"/>
  <c r="W273" i="6" s="1"/>
  <c r="X273" i="6" s="1"/>
  <c r="T272" i="6"/>
  <c r="U257" i="6"/>
  <c r="W257" i="6" s="1"/>
  <c r="X257" i="6" s="1"/>
  <c r="T256" i="6"/>
  <c r="S237" i="6"/>
  <c r="U223" i="6"/>
  <c r="W223" i="6" s="1"/>
  <c r="X223" i="6" s="1"/>
  <c r="T323" i="7"/>
  <c r="V323" i="7" s="1"/>
  <c r="T177" i="7"/>
  <c r="V177" i="7" s="1"/>
  <c r="S169" i="7"/>
  <c r="U157" i="7"/>
  <c r="W157" i="7" s="1"/>
  <c r="X157" i="7" s="1"/>
  <c r="T156" i="7"/>
  <c r="V156" i="7" s="1"/>
  <c r="U145" i="7"/>
  <c r="W145" i="7" s="1"/>
  <c r="X145" i="7" s="1"/>
  <c r="T144" i="7"/>
  <c r="V144" i="7" s="1"/>
  <c r="U133" i="7"/>
  <c r="W133" i="7" s="1"/>
  <c r="X133" i="7" s="1"/>
  <c r="T132" i="7"/>
  <c r="V132" i="7" s="1"/>
  <c r="U120" i="7"/>
  <c r="W120" i="7" s="1"/>
  <c r="X120" i="7" s="1"/>
  <c r="T119" i="7"/>
  <c r="V119" i="7" s="1"/>
  <c r="S118" i="7"/>
  <c r="U108" i="7"/>
  <c r="U95" i="7"/>
  <c r="U82" i="7"/>
  <c r="W82" i="7" s="1"/>
  <c r="X82" i="7" s="1"/>
  <c r="T81" i="7"/>
  <c r="V81" i="7" s="1"/>
  <c r="S80" i="7"/>
  <c r="U70" i="7"/>
  <c r="W70" i="7" s="1"/>
  <c r="X70" i="7" s="1"/>
  <c r="S69" i="7"/>
  <c r="U58" i="7"/>
  <c r="W58" i="7" s="1"/>
  <c r="X58" i="7" s="1"/>
  <c r="S57" i="7"/>
  <c r="T46" i="7"/>
  <c r="T34" i="7"/>
  <c r="U20" i="7"/>
  <c r="W20" i="7" s="1"/>
  <c r="X20" i="7" s="1"/>
  <c r="T19" i="7"/>
  <c r="V19" i="7" s="1"/>
  <c r="U274" i="6"/>
  <c r="W274" i="6" s="1"/>
  <c r="X274" i="6" s="1"/>
  <c r="T273" i="6"/>
  <c r="V273" i="6" s="1"/>
  <c r="S272" i="6"/>
  <c r="U258" i="6"/>
  <c r="W258" i="6" s="1"/>
  <c r="X258" i="6" s="1"/>
  <c r="T257" i="6"/>
  <c r="V257" i="6" s="1"/>
  <c r="S256" i="6"/>
  <c r="U242" i="6"/>
  <c r="U345" i="7"/>
  <c r="W345" i="7" s="1"/>
  <c r="X345" i="7" s="1"/>
  <c r="S322" i="7"/>
  <c r="T171" i="7"/>
  <c r="V171" i="7" s="1"/>
  <c r="T157" i="7"/>
  <c r="V157" i="7" s="1"/>
  <c r="S156" i="7"/>
  <c r="T145" i="7"/>
  <c r="V145" i="7" s="1"/>
  <c r="S144" i="7"/>
  <c r="T133" i="7"/>
  <c r="V133" i="7" s="1"/>
  <c r="S132" i="7"/>
  <c r="T120" i="7"/>
  <c r="V120" i="7" s="1"/>
  <c r="S119" i="7"/>
  <c r="U107" i="7"/>
  <c r="W107" i="7" s="1"/>
  <c r="X107" i="7" s="1"/>
  <c r="T108" i="7"/>
  <c r="T95" i="7"/>
  <c r="U83" i="7"/>
  <c r="W83" i="7" s="1"/>
  <c r="X83" i="7" s="1"/>
  <c r="T82" i="7"/>
  <c r="V82" i="7" s="1"/>
  <c r="S81" i="7"/>
  <c r="U71" i="7"/>
  <c r="W71" i="7" s="1"/>
  <c r="X71" i="7" s="1"/>
  <c r="T70" i="7"/>
  <c r="V70" i="7" s="1"/>
  <c r="U59" i="7"/>
  <c r="W59" i="7" s="1"/>
  <c r="X59" i="7" s="1"/>
  <c r="T58" i="7"/>
  <c r="V58" i="7" s="1"/>
  <c r="U47" i="7"/>
  <c r="W47" i="7" s="1"/>
  <c r="X47" i="7" s="1"/>
  <c r="S46" i="7"/>
  <c r="U35" i="7"/>
  <c r="W35" i="7" s="1"/>
  <c r="X35" i="7" s="1"/>
  <c r="S34" i="7"/>
  <c r="T20" i="7"/>
  <c r="V20" i="7" s="1"/>
  <c r="S19" i="7"/>
  <c r="U9" i="7"/>
  <c r="S289" i="7"/>
  <c r="S171" i="7"/>
  <c r="S157" i="7"/>
  <c r="S145" i="7"/>
  <c r="S133" i="7"/>
  <c r="S120" i="7"/>
  <c r="U109" i="7"/>
  <c r="W109" i="7" s="1"/>
  <c r="X109" i="7" s="1"/>
  <c r="T107" i="7"/>
  <c r="V107" i="7" s="1"/>
  <c r="S108" i="7"/>
  <c r="U96" i="7"/>
  <c r="W96" i="7" s="1"/>
  <c r="X96" i="7" s="1"/>
  <c r="S95" i="7"/>
  <c r="U84" i="7"/>
  <c r="W84" i="7" s="1"/>
  <c r="X84" i="7" s="1"/>
  <c r="T83" i="7"/>
  <c r="V83" i="7" s="1"/>
  <c r="S82" i="7"/>
  <c r="U72" i="7"/>
  <c r="W72" i="7" s="1"/>
  <c r="X72" i="7" s="1"/>
  <c r="T71" i="7"/>
  <c r="V71" i="7" s="1"/>
  <c r="S70" i="7"/>
  <c r="T59" i="7"/>
  <c r="V59" i="7" s="1"/>
  <c r="S58" i="7"/>
  <c r="U48" i="7"/>
  <c r="W48" i="7" s="1"/>
  <c r="X48" i="7" s="1"/>
  <c r="T47" i="7"/>
  <c r="V47" i="7" s="1"/>
  <c r="U36" i="7"/>
  <c r="W36" i="7" s="1"/>
  <c r="X36" i="7" s="1"/>
  <c r="T35" i="7"/>
  <c r="V35" i="7" s="1"/>
  <c r="S20" i="7"/>
  <c r="T9" i="7"/>
  <c r="S274" i="6"/>
  <c r="S258" i="6"/>
  <c r="U244" i="6"/>
  <c r="W244" i="6" s="1"/>
  <c r="X244" i="6" s="1"/>
  <c r="T243" i="6"/>
  <c r="V243" i="6" s="1"/>
  <c r="S242" i="6"/>
  <c r="U137" i="7"/>
  <c r="U110" i="7"/>
  <c r="W110" i="7" s="1"/>
  <c r="X110" i="7" s="1"/>
  <c r="U97" i="7"/>
  <c r="W97" i="7" s="1"/>
  <c r="X97" i="7" s="1"/>
  <c r="U73" i="7"/>
  <c r="W73" i="7" s="1"/>
  <c r="X73" i="7" s="1"/>
  <c r="U222" i="6"/>
  <c r="W222" i="6" s="1"/>
  <c r="X222" i="6" s="1"/>
  <c r="U208" i="6"/>
  <c r="W208" i="6" s="1"/>
  <c r="X208" i="6" s="1"/>
  <c r="T209" i="6"/>
  <c r="U193" i="6"/>
  <c r="S172" i="6"/>
  <c r="T156" i="6"/>
  <c r="V156" i="6" s="1"/>
  <c r="S159" i="6"/>
  <c r="U144" i="6"/>
  <c r="W144" i="6" s="1"/>
  <c r="X144" i="6" s="1"/>
  <c r="T143" i="6"/>
  <c r="V143" i="6" s="1"/>
  <c r="S142" i="6"/>
  <c r="T129" i="6"/>
  <c r="V129" i="6" s="1"/>
  <c r="S128" i="6"/>
  <c r="T116" i="6"/>
  <c r="V116" i="6" s="1"/>
  <c r="S115" i="6"/>
  <c r="S101" i="6"/>
  <c r="U90" i="6"/>
  <c r="W90" i="6" s="1"/>
  <c r="X90" i="6" s="1"/>
  <c r="T89" i="6"/>
  <c r="V89" i="6" s="1"/>
  <c r="S76" i="6"/>
  <c r="T109" i="7"/>
  <c r="V109" i="7" s="1"/>
  <c r="T96" i="7"/>
  <c r="V96" i="7" s="1"/>
  <c r="T72" i="7"/>
  <c r="V72" i="7" s="1"/>
  <c r="S35" i="7"/>
  <c r="S273" i="6"/>
  <c r="U263" i="6"/>
  <c r="U251" i="6"/>
  <c r="W251" i="6" s="1"/>
  <c r="X251" i="6" s="1"/>
  <c r="T250" i="6"/>
  <c r="V250" i="6" s="1"/>
  <c r="T244" i="6"/>
  <c r="V244" i="6" s="1"/>
  <c r="U243" i="6"/>
  <c r="W243" i="6" s="1"/>
  <c r="X243" i="6" s="1"/>
  <c r="T222" i="6"/>
  <c r="V222" i="6" s="1"/>
  <c r="U207" i="6"/>
  <c r="W207" i="6" s="1"/>
  <c r="X207" i="6" s="1"/>
  <c r="T208" i="6"/>
  <c r="V208" i="6" s="1"/>
  <c r="S209" i="6"/>
  <c r="U192" i="6"/>
  <c r="W192" i="6" s="1"/>
  <c r="X192" i="6" s="1"/>
  <c r="T193" i="6"/>
  <c r="U177" i="6"/>
  <c r="S156" i="6"/>
  <c r="T144" i="6"/>
  <c r="V144" i="6" s="1"/>
  <c r="S143" i="6"/>
  <c r="S129" i="6"/>
  <c r="S116" i="6"/>
  <c r="U106" i="6"/>
  <c r="T90" i="6"/>
  <c r="V90" i="6" s="1"/>
  <c r="S89" i="6"/>
  <c r="U80" i="6"/>
  <c r="U67" i="6"/>
  <c r="W67" i="6" s="1"/>
  <c r="X67" i="6" s="1"/>
  <c r="T66" i="6"/>
  <c r="V66" i="6" s="1"/>
  <c r="U125" i="7"/>
  <c r="T274" i="6"/>
  <c r="V274" i="6" s="1"/>
  <c r="S250" i="6"/>
  <c r="S243" i="6"/>
  <c r="T242" i="6"/>
  <c r="S222" i="6"/>
  <c r="T207" i="6"/>
  <c r="V207" i="6" s="1"/>
  <c r="S208" i="6"/>
  <c r="U195" i="6"/>
  <c r="W195" i="6" s="1"/>
  <c r="X195" i="6" s="1"/>
  <c r="T192" i="6"/>
  <c r="V192" i="6" s="1"/>
  <c r="S193" i="6"/>
  <c r="U179" i="6"/>
  <c r="W179" i="6" s="1"/>
  <c r="X179" i="6" s="1"/>
  <c r="T177" i="6"/>
  <c r="U164" i="6"/>
  <c r="S144" i="6"/>
  <c r="U134" i="6"/>
  <c r="U121" i="6"/>
  <c r="T106" i="6"/>
  <c r="S90" i="6"/>
  <c r="S47" i="7"/>
  <c r="T36" i="7"/>
  <c r="V36" i="7" s="1"/>
  <c r="S9" i="7"/>
  <c r="S207" i="6"/>
  <c r="U194" i="6"/>
  <c r="W194" i="6" s="1"/>
  <c r="X194" i="6" s="1"/>
  <c r="T195" i="6"/>
  <c r="V195" i="6" s="1"/>
  <c r="S192" i="6"/>
  <c r="U178" i="6"/>
  <c r="W178" i="6" s="1"/>
  <c r="X178" i="6" s="1"/>
  <c r="T179" i="6"/>
  <c r="V179" i="6" s="1"/>
  <c r="S177" i="6"/>
  <c r="T164" i="6"/>
  <c r="U149" i="6"/>
  <c r="T134" i="6"/>
  <c r="T121" i="6"/>
  <c r="U107" i="6"/>
  <c r="W107" i="6" s="1"/>
  <c r="X107" i="6" s="1"/>
  <c r="S106" i="6"/>
  <c r="U95" i="6"/>
  <c r="U81" i="6"/>
  <c r="W81" i="6" s="1"/>
  <c r="X81" i="6" s="1"/>
  <c r="S80" i="6"/>
  <c r="U69" i="6"/>
  <c r="W69" i="6" s="1"/>
  <c r="X69" i="6" s="1"/>
  <c r="T68" i="6"/>
  <c r="V68" i="6" s="1"/>
  <c r="S67" i="6"/>
  <c r="U10" i="7"/>
  <c r="W10" i="7" s="1"/>
  <c r="X10" i="7" s="1"/>
  <c r="S249" i="6"/>
  <c r="U229" i="6"/>
  <c r="W229" i="6" s="1"/>
  <c r="X229" i="6" s="1"/>
  <c r="U214" i="6"/>
  <c r="T194" i="6"/>
  <c r="V194" i="6" s="1"/>
  <c r="S195" i="6"/>
  <c r="U180" i="6"/>
  <c r="W180" i="6" s="1"/>
  <c r="X180" i="6" s="1"/>
  <c r="T178" i="6"/>
  <c r="V178" i="6" s="1"/>
  <c r="S179" i="6"/>
  <c r="U165" i="6"/>
  <c r="W165" i="6" s="1"/>
  <c r="X165" i="6" s="1"/>
  <c r="S164" i="6"/>
  <c r="U150" i="6"/>
  <c r="W150" i="6" s="1"/>
  <c r="X150" i="6" s="1"/>
  <c r="T149" i="6"/>
  <c r="U135" i="6"/>
  <c r="W135" i="6" s="1"/>
  <c r="X135" i="6" s="1"/>
  <c r="S134" i="6"/>
  <c r="U122" i="6"/>
  <c r="W122" i="6" s="1"/>
  <c r="X122" i="6" s="1"/>
  <c r="S121" i="6"/>
  <c r="U108" i="6"/>
  <c r="W108" i="6" s="1"/>
  <c r="X108" i="6" s="1"/>
  <c r="T107" i="6"/>
  <c r="V107" i="6" s="1"/>
  <c r="U94" i="6"/>
  <c r="W94" i="6" s="1"/>
  <c r="X94" i="6" s="1"/>
  <c r="T95" i="6"/>
  <c r="U82" i="6"/>
  <c r="W82" i="6" s="1"/>
  <c r="X82" i="6" s="1"/>
  <c r="T81" i="6"/>
  <c r="V81" i="6" s="1"/>
  <c r="U70" i="6"/>
  <c r="W70" i="6" s="1"/>
  <c r="X70" i="6" s="1"/>
  <c r="U49" i="7"/>
  <c r="W49" i="7" s="1"/>
  <c r="X49" i="7" s="1"/>
  <c r="T48" i="7"/>
  <c r="V48" i="7" s="1"/>
  <c r="U236" i="6"/>
  <c r="W236" i="6" s="1"/>
  <c r="X236" i="6" s="1"/>
  <c r="S229" i="6"/>
  <c r="U215" i="6"/>
  <c r="W215" i="6" s="1"/>
  <c r="X215" i="6" s="1"/>
  <c r="T214" i="6"/>
  <c r="S194" i="6"/>
  <c r="T180" i="6"/>
  <c r="V180" i="6" s="1"/>
  <c r="S178" i="6"/>
  <c r="U166" i="6"/>
  <c r="W166" i="6" s="1"/>
  <c r="X166" i="6" s="1"/>
  <c r="T165" i="6"/>
  <c r="V165" i="6" s="1"/>
  <c r="U151" i="6"/>
  <c r="W151" i="6" s="1"/>
  <c r="X151" i="6" s="1"/>
  <c r="T150" i="6"/>
  <c r="V150" i="6" s="1"/>
  <c r="S149" i="6"/>
  <c r="U136" i="6"/>
  <c r="W136" i="6" s="1"/>
  <c r="X136" i="6" s="1"/>
  <c r="T135" i="6"/>
  <c r="V135" i="6" s="1"/>
  <c r="U123" i="6"/>
  <c r="W123" i="6" s="1"/>
  <c r="X123" i="6" s="1"/>
  <c r="T122" i="6"/>
  <c r="V122" i="6" s="1"/>
  <c r="T108" i="6"/>
  <c r="V108" i="6" s="1"/>
  <c r="S107" i="6"/>
  <c r="U96" i="6"/>
  <c r="W96" i="6" s="1"/>
  <c r="X96" i="6" s="1"/>
  <c r="T94" i="6"/>
  <c r="V94" i="6" s="1"/>
  <c r="S95" i="6"/>
  <c r="U83" i="6"/>
  <c r="W83" i="6" s="1"/>
  <c r="X83" i="6" s="1"/>
  <c r="T82" i="6"/>
  <c r="V82" i="6" s="1"/>
  <c r="S81" i="6"/>
  <c r="T70" i="6"/>
  <c r="V70" i="6" s="1"/>
  <c r="S69" i="6"/>
  <c r="S257" i="6"/>
  <c r="T223" i="6"/>
  <c r="V223" i="6" s="1"/>
  <c r="U216" i="6"/>
  <c r="W216" i="6" s="1"/>
  <c r="X216" i="6" s="1"/>
  <c r="T215" i="6"/>
  <c r="V215" i="6" s="1"/>
  <c r="S214" i="6"/>
  <c r="U201" i="6"/>
  <c r="S180" i="6"/>
  <c r="T166" i="6"/>
  <c r="V166" i="6" s="1"/>
  <c r="S165" i="6"/>
  <c r="T151" i="6"/>
  <c r="V151" i="6" s="1"/>
  <c r="S150" i="6"/>
  <c r="T136" i="6"/>
  <c r="V136" i="6" s="1"/>
  <c r="S135" i="6"/>
  <c r="T123" i="6"/>
  <c r="V123" i="6" s="1"/>
  <c r="S122" i="6"/>
  <c r="S108" i="6"/>
  <c r="U97" i="6"/>
  <c r="W97" i="6" s="1"/>
  <c r="X97" i="6" s="1"/>
  <c r="T96" i="6"/>
  <c r="V96" i="6" s="1"/>
  <c r="S94" i="6"/>
  <c r="U84" i="6"/>
  <c r="W84" i="6" s="1"/>
  <c r="X84" i="6" s="1"/>
  <c r="T83" i="6"/>
  <c r="V83" i="6" s="1"/>
  <c r="S82" i="6"/>
  <c r="S70" i="6"/>
  <c r="T258" i="6"/>
  <c r="V258" i="6" s="1"/>
  <c r="S223" i="6"/>
  <c r="T216" i="6"/>
  <c r="V216" i="6" s="1"/>
  <c r="S215" i="6"/>
  <c r="U200" i="6"/>
  <c r="W200" i="6" s="1"/>
  <c r="X200" i="6" s="1"/>
  <c r="T201" i="6"/>
  <c r="U185" i="6"/>
  <c r="S166" i="6"/>
  <c r="S151" i="6"/>
  <c r="S136" i="6"/>
  <c r="S123" i="6"/>
  <c r="U112" i="6"/>
  <c r="U99" i="6"/>
  <c r="W99" i="6" s="1"/>
  <c r="X99" i="6" s="1"/>
  <c r="T97" i="6"/>
  <c r="V97" i="6" s="1"/>
  <c r="S96" i="6"/>
  <c r="T84" i="6"/>
  <c r="V84" i="6" s="1"/>
  <c r="S83" i="6"/>
  <c r="U74" i="6"/>
  <c r="S83" i="7"/>
  <c r="U267" i="6"/>
  <c r="W267" i="6" s="1"/>
  <c r="X267" i="6" s="1"/>
  <c r="T266" i="6"/>
  <c r="V266" i="6" s="1"/>
  <c r="U235" i="6"/>
  <c r="S216" i="6"/>
  <c r="U202" i="6"/>
  <c r="W202" i="6" s="1"/>
  <c r="X202" i="6" s="1"/>
  <c r="T200" i="6"/>
  <c r="V200" i="6" s="1"/>
  <c r="S201" i="6"/>
  <c r="U186" i="6"/>
  <c r="W186" i="6" s="1"/>
  <c r="X186" i="6" s="1"/>
  <c r="T185" i="6"/>
  <c r="U170" i="6"/>
  <c r="U157" i="6"/>
  <c r="U140" i="6"/>
  <c r="U127" i="6"/>
  <c r="U113" i="6"/>
  <c r="W113" i="6" s="1"/>
  <c r="X113" i="6" s="1"/>
  <c r="T112" i="6"/>
  <c r="U98" i="6"/>
  <c r="W98" i="6" s="1"/>
  <c r="X98" i="6" s="1"/>
  <c r="T99" i="6"/>
  <c r="V99" i="6" s="1"/>
  <c r="S97" i="6"/>
  <c r="S84" i="6"/>
  <c r="T74" i="6"/>
  <c r="U162" i="7"/>
  <c r="T235" i="6"/>
  <c r="T202" i="6"/>
  <c r="V202" i="6" s="1"/>
  <c r="S200" i="6"/>
  <c r="U187" i="6"/>
  <c r="W187" i="6" s="1"/>
  <c r="X187" i="6" s="1"/>
  <c r="T186" i="6"/>
  <c r="V186" i="6" s="1"/>
  <c r="S185" i="6"/>
  <c r="U171" i="6"/>
  <c r="W171" i="6" s="1"/>
  <c r="X171" i="6" s="1"/>
  <c r="T170" i="6"/>
  <c r="U158" i="6"/>
  <c r="W158" i="6" s="1"/>
  <c r="X158" i="6" s="1"/>
  <c r="T157" i="6"/>
  <c r="U141" i="6"/>
  <c r="W141" i="6" s="1"/>
  <c r="X141" i="6" s="1"/>
  <c r="T140" i="6"/>
  <c r="T127" i="6"/>
  <c r="U114" i="6"/>
  <c r="W114" i="6" s="1"/>
  <c r="X114" i="6" s="1"/>
  <c r="T113" i="6"/>
  <c r="V113" i="6" s="1"/>
  <c r="S112" i="6"/>
  <c r="U100" i="6"/>
  <c r="W100" i="6" s="1"/>
  <c r="X100" i="6" s="1"/>
  <c r="T98" i="6"/>
  <c r="V98" i="6" s="1"/>
  <c r="S99" i="6"/>
  <c r="T84" i="7"/>
  <c r="V84" i="7" s="1"/>
  <c r="S59" i="7"/>
  <c r="U25" i="7"/>
  <c r="S265" i="6"/>
  <c r="T230" i="6"/>
  <c r="V230" i="6" s="1"/>
  <c r="U228" i="6"/>
  <c r="T221" i="6"/>
  <c r="S202" i="6"/>
  <c r="T187" i="6"/>
  <c r="V187" i="6" s="1"/>
  <c r="S186" i="6"/>
  <c r="U172" i="6"/>
  <c r="W172" i="6" s="1"/>
  <c r="X172" i="6" s="1"/>
  <c r="T171" i="6"/>
  <c r="V171" i="6" s="1"/>
  <c r="S170" i="6"/>
  <c r="U159" i="6"/>
  <c r="W159" i="6" s="1"/>
  <c r="X159" i="6" s="1"/>
  <c r="T158" i="6"/>
  <c r="V158" i="6" s="1"/>
  <c r="S157" i="6"/>
  <c r="U142" i="6"/>
  <c r="W142" i="6" s="1"/>
  <c r="X142" i="6" s="1"/>
  <c r="T141" i="6"/>
  <c r="V141" i="6" s="1"/>
  <c r="S140" i="6"/>
  <c r="U128" i="6"/>
  <c r="W128" i="6" s="1"/>
  <c r="X128" i="6" s="1"/>
  <c r="S127" i="6"/>
  <c r="U115" i="6"/>
  <c r="W115" i="6" s="1"/>
  <c r="X115" i="6" s="1"/>
  <c r="T114" i="6"/>
  <c r="V114" i="6" s="1"/>
  <c r="S113" i="6"/>
  <c r="U101" i="6"/>
  <c r="W101" i="6" s="1"/>
  <c r="X101" i="6" s="1"/>
  <c r="T100" i="6"/>
  <c r="V100" i="6" s="1"/>
  <c r="S98" i="6"/>
  <c r="T88" i="6"/>
  <c r="U76" i="6"/>
  <c r="W76" i="6" s="1"/>
  <c r="X76" i="6" s="1"/>
  <c r="T75" i="6"/>
  <c r="V75" i="6" s="1"/>
  <c r="U143" i="6"/>
  <c r="W143" i="6" s="1"/>
  <c r="X143" i="6" s="1"/>
  <c r="S59" i="6"/>
  <c r="U48" i="6"/>
  <c r="W48" i="6" s="1"/>
  <c r="X48" i="6" s="1"/>
  <c r="T47" i="6"/>
  <c r="V47" i="6" s="1"/>
  <c r="S46" i="6"/>
  <c r="U33" i="6"/>
  <c r="W33" i="6" s="1"/>
  <c r="X33" i="6" s="1"/>
  <c r="T32" i="6"/>
  <c r="V32" i="6" s="1"/>
  <c r="S31" i="6"/>
  <c r="S17" i="6"/>
  <c r="T159" i="6"/>
  <c r="V159" i="6" s="1"/>
  <c r="S158" i="6"/>
  <c r="T101" i="6"/>
  <c r="V101" i="6" s="1"/>
  <c r="S100" i="6"/>
  <c r="T76" i="6"/>
  <c r="V76" i="6" s="1"/>
  <c r="U75" i="6"/>
  <c r="W75" i="6" s="1"/>
  <c r="X75" i="6" s="1"/>
  <c r="U64" i="6"/>
  <c r="U49" i="6"/>
  <c r="W49" i="6" s="1"/>
  <c r="X49" i="6" s="1"/>
  <c r="T48" i="6"/>
  <c r="V48" i="6" s="1"/>
  <c r="S47" i="6"/>
  <c r="U34" i="6"/>
  <c r="W34" i="6" s="1"/>
  <c r="X34" i="6" s="1"/>
  <c r="T33" i="6"/>
  <c r="V33" i="6" s="1"/>
  <c r="S32" i="6"/>
  <c r="U23" i="6"/>
  <c r="S71" i="7"/>
  <c r="S114" i="6"/>
  <c r="S75" i="6"/>
  <c r="T64" i="6"/>
  <c r="U50" i="6"/>
  <c r="W50" i="6" s="1"/>
  <c r="X50" i="6" s="1"/>
  <c r="T49" i="6"/>
  <c r="V49" i="6" s="1"/>
  <c r="S48" i="6"/>
  <c r="T34" i="6"/>
  <c r="V34" i="6" s="1"/>
  <c r="S33" i="6"/>
  <c r="T23" i="6"/>
  <c r="U10" i="6"/>
  <c r="T115" i="6"/>
  <c r="V115" i="6" s="1"/>
  <c r="U68" i="6"/>
  <c r="W68" i="6" s="1"/>
  <c r="X68" i="6" s="1"/>
  <c r="U65" i="6"/>
  <c r="W65" i="6" s="1"/>
  <c r="X65" i="6" s="1"/>
  <c r="S64" i="6"/>
  <c r="U51" i="6"/>
  <c r="W51" i="6" s="1"/>
  <c r="X51" i="6" s="1"/>
  <c r="T50" i="6"/>
  <c r="V50" i="6" s="1"/>
  <c r="S49" i="6"/>
  <c r="S34" i="6"/>
  <c r="U24" i="6"/>
  <c r="W24" i="6" s="1"/>
  <c r="X24" i="6" s="1"/>
  <c r="S23" i="6"/>
  <c r="U13" i="6"/>
  <c r="W13" i="6" s="1"/>
  <c r="X13" i="6" s="1"/>
  <c r="T10" i="6"/>
  <c r="U156" i="6"/>
  <c r="W156" i="6" s="1"/>
  <c r="X156" i="6" s="1"/>
  <c r="T80" i="6"/>
  <c r="S68" i="6"/>
  <c r="T65" i="6"/>
  <c r="V65" i="6" s="1"/>
  <c r="U52" i="6"/>
  <c r="W52" i="6" s="1"/>
  <c r="X52" i="6" s="1"/>
  <c r="T51" i="6"/>
  <c r="V51" i="6" s="1"/>
  <c r="S50" i="6"/>
  <c r="U38" i="6"/>
  <c r="U25" i="6"/>
  <c r="W25" i="6" s="1"/>
  <c r="X25" i="6" s="1"/>
  <c r="T24" i="6"/>
  <c r="V24" i="6" s="1"/>
  <c r="U14" i="6"/>
  <c r="W14" i="6" s="1"/>
  <c r="X14" i="6" s="1"/>
  <c r="T13" i="6"/>
  <c r="V13" i="6" s="1"/>
  <c r="S10" i="6"/>
  <c r="T128" i="6"/>
  <c r="V128" i="6" s="1"/>
  <c r="U66" i="6"/>
  <c r="W66" i="6" s="1"/>
  <c r="X66" i="6" s="1"/>
  <c r="S65" i="6"/>
  <c r="U53" i="6"/>
  <c r="W53" i="6" s="1"/>
  <c r="X53" i="6" s="1"/>
  <c r="T52" i="6"/>
  <c r="V52" i="6" s="1"/>
  <c r="S51" i="6"/>
  <c r="U39" i="6"/>
  <c r="W39" i="6" s="1"/>
  <c r="X39" i="6" s="1"/>
  <c r="T38" i="6"/>
  <c r="U26" i="6"/>
  <c r="W26" i="6" s="1"/>
  <c r="X26" i="6" s="1"/>
  <c r="T25" i="6"/>
  <c r="V25" i="6" s="1"/>
  <c r="S24" i="6"/>
  <c r="U9" i="6"/>
  <c r="W9" i="6" s="1"/>
  <c r="X9" i="6" s="1"/>
  <c r="T14" i="6"/>
  <c r="V14" i="6" s="1"/>
  <c r="S13" i="6"/>
  <c r="S221" i="6"/>
  <c r="T172" i="6"/>
  <c r="V172" i="6" s="1"/>
  <c r="S171" i="6"/>
  <c r="U116" i="6"/>
  <c r="W116" i="6" s="1"/>
  <c r="X116" i="6" s="1"/>
  <c r="S66" i="6"/>
  <c r="T53" i="6"/>
  <c r="V53" i="6" s="1"/>
  <c r="S52" i="6"/>
  <c r="U40" i="6"/>
  <c r="W40" i="6" s="1"/>
  <c r="X40" i="6" s="1"/>
  <c r="T39" i="6"/>
  <c r="V39" i="6" s="1"/>
  <c r="S38" i="6"/>
  <c r="T26" i="6"/>
  <c r="V26" i="6" s="1"/>
  <c r="S25" i="6"/>
  <c r="U11" i="6"/>
  <c r="W11" i="6" s="1"/>
  <c r="X11" i="6" s="1"/>
  <c r="T9" i="6"/>
  <c r="V9" i="6" s="1"/>
  <c r="S14" i="6"/>
  <c r="S107" i="7"/>
  <c r="U129" i="6"/>
  <c r="W129" i="6" s="1"/>
  <c r="X129" i="6" s="1"/>
  <c r="U88" i="6"/>
  <c r="S53" i="6"/>
  <c r="U41" i="6"/>
  <c r="W41" i="6" s="1"/>
  <c r="X41" i="6" s="1"/>
  <c r="T40" i="6"/>
  <c r="V40" i="6" s="1"/>
  <c r="S39" i="6"/>
  <c r="S26" i="6"/>
  <c r="U12" i="6"/>
  <c r="W12" i="6" s="1"/>
  <c r="X12" i="6" s="1"/>
  <c r="T11" i="6"/>
  <c r="V11" i="6" s="1"/>
  <c r="S9" i="6"/>
  <c r="S88" i="6"/>
  <c r="U57" i="6"/>
  <c r="T41" i="6"/>
  <c r="V41" i="6" s="1"/>
  <c r="S40" i="6"/>
  <c r="U30" i="6"/>
  <c r="U15" i="6"/>
  <c r="W15" i="6" s="1"/>
  <c r="X15" i="6" s="1"/>
  <c r="T12" i="6"/>
  <c r="V12" i="6" s="1"/>
  <c r="S11" i="6"/>
  <c r="U149" i="7"/>
  <c r="T228" i="6"/>
  <c r="S187" i="6"/>
  <c r="T67" i="6"/>
  <c r="V67" i="6" s="1"/>
  <c r="U58" i="6"/>
  <c r="W58" i="6" s="1"/>
  <c r="X58" i="6" s="1"/>
  <c r="T57" i="6"/>
  <c r="S41" i="6"/>
  <c r="T30" i="6"/>
  <c r="U16" i="6"/>
  <c r="W16" i="6" s="1"/>
  <c r="X16" i="6" s="1"/>
  <c r="T15" i="6"/>
  <c r="V15" i="6" s="1"/>
  <c r="S12" i="6"/>
  <c r="T142" i="6"/>
  <c r="V142" i="6" s="1"/>
  <c r="S141" i="6"/>
  <c r="U89" i="6"/>
  <c r="W89" i="6" s="1"/>
  <c r="X89" i="6" s="1"/>
  <c r="T69" i="6"/>
  <c r="V69" i="6" s="1"/>
  <c r="U59" i="6"/>
  <c r="W59" i="6" s="1"/>
  <c r="X59" i="6" s="1"/>
  <c r="T58" i="6"/>
  <c r="V58" i="6" s="1"/>
  <c r="S57" i="6"/>
  <c r="U46" i="6"/>
  <c r="U31" i="6"/>
  <c r="W31" i="6" s="1"/>
  <c r="X31" i="6" s="1"/>
  <c r="S30" i="6"/>
  <c r="U17" i="6"/>
  <c r="W17" i="6" s="1"/>
  <c r="X17" i="6" s="1"/>
  <c r="T16" i="6"/>
  <c r="V16" i="6" s="1"/>
  <c r="S15" i="6"/>
  <c r="S58" i="6"/>
  <c r="T59" i="6"/>
  <c r="V59" i="6" s="1"/>
  <c r="T17" i="6"/>
  <c r="V17" i="6" s="1"/>
  <c r="S16" i="6"/>
  <c r="U209" i="6"/>
  <c r="T31" i="6"/>
  <c r="V31" i="6" s="1"/>
  <c r="S74" i="6"/>
  <c r="U32" i="6"/>
  <c r="W32" i="6" s="1"/>
  <c r="X32" i="6" s="1"/>
  <c r="T46" i="6"/>
  <c r="U47" i="6"/>
  <c r="W47" i="6" s="1"/>
  <c r="X47" i="6" s="1"/>
  <c r="O5" i="1"/>
  <c r="N99" i="13"/>
  <c r="K224" i="7"/>
  <c r="J224" i="7"/>
  <c r="R224" i="7"/>
  <c r="Q224" i="7"/>
  <c r="P224" i="7"/>
  <c r="I331" i="18"/>
  <c r="P324" i="18"/>
  <c r="R324" i="18"/>
  <c r="Q324" i="18"/>
  <c r="AA324" i="18"/>
  <c r="K324" i="18"/>
  <c r="J324" i="18"/>
  <c r="W324" i="18"/>
  <c r="X324" i="18" s="1"/>
  <c r="V324" i="18"/>
  <c r="R317" i="18"/>
  <c r="J31" i="16"/>
  <c r="U31" i="16"/>
  <c r="V31" i="16" s="1"/>
  <c r="I31" i="16"/>
  <c r="T31" i="16"/>
  <c r="S31" i="16"/>
  <c r="O31" i="16"/>
  <c r="N31" i="16"/>
  <c r="O62" i="18"/>
  <c r="O4" i="15"/>
  <c r="H68" i="14"/>
  <c r="P68" i="14"/>
  <c r="Q68" i="14"/>
  <c r="L68" i="14"/>
  <c r="I68" i="14"/>
  <c r="I89" i="14"/>
  <c r="H89" i="14"/>
  <c r="Q89" i="14"/>
  <c r="P89" i="14"/>
  <c r="L89" i="14"/>
  <c r="P71" i="14"/>
  <c r="I71" i="14"/>
  <c r="H71" i="14"/>
  <c r="Q71" i="14"/>
  <c r="L71" i="14"/>
  <c r="P88" i="14"/>
  <c r="L88" i="14"/>
  <c r="I88" i="14"/>
  <c r="H88" i="14"/>
  <c r="Q88" i="14"/>
  <c r="O8" i="15"/>
  <c r="H30" i="14"/>
  <c r="Q30" i="14"/>
  <c r="P30" i="14"/>
  <c r="L30" i="14"/>
  <c r="I30" i="14"/>
  <c r="N165" i="12"/>
  <c r="L156" i="12"/>
  <c r="K66" i="12"/>
  <c r="J66" i="12"/>
  <c r="R66" i="12"/>
  <c r="Q66" i="12"/>
  <c r="P66" i="12"/>
  <c r="H4" i="12"/>
  <c r="Q4" i="12" s="1"/>
  <c r="N186" i="11"/>
  <c r="R27" i="12"/>
  <c r="Q27" i="12"/>
  <c r="P27" i="12"/>
  <c r="K27" i="12"/>
  <c r="J27" i="12"/>
  <c r="P207" i="11"/>
  <c r="R207" i="11"/>
  <c r="Q207" i="11"/>
  <c r="K207" i="11"/>
  <c r="J207" i="11"/>
  <c r="M95" i="12"/>
  <c r="R228" i="11"/>
  <c r="M112" i="12"/>
  <c r="L112" i="12"/>
  <c r="O200" i="11"/>
  <c r="R114" i="11"/>
  <c r="Q114" i="11"/>
  <c r="P114" i="11"/>
  <c r="K114" i="11"/>
  <c r="J114" i="11"/>
  <c r="R214" i="11"/>
  <c r="N64" i="11"/>
  <c r="Q64" i="11"/>
  <c r="K173" i="11"/>
  <c r="O205" i="10"/>
  <c r="M205" i="10"/>
  <c r="M108" i="11"/>
  <c r="I4" i="11"/>
  <c r="K205" i="10"/>
  <c r="J205" i="10"/>
  <c r="P205" i="10"/>
  <c r="R205" i="10"/>
  <c r="Q205" i="10"/>
  <c r="O137" i="10"/>
  <c r="Q127" i="9"/>
  <c r="P127" i="9"/>
  <c r="K127" i="9"/>
  <c r="J127" i="9"/>
  <c r="R127" i="9"/>
  <c r="R21" i="10"/>
  <c r="Q21" i="10"/>
  <c r="P21" i="10"/>
  <c r="K21" i="10"/>
  <c r="J21" i="10"/>
  <c r="M65" i="10"/>
  <c r="K120" i="9"/>
  <c r="J120" i="9"/>
  <c r="R120" i="9"/>
  <c r="Q120" i="9"/>
  <c r="P120" i="9"/>
  <c r="O51" i="10"/>
  <c r="Q125" i="8"/>
  <c r="P125" i="8"/>
  <c r="K125" i="8"/>
  <c r="J125" i="8"/>
  <c r="R125" i="8"/>
  <c r="N107" i="8"/>
  <c r="M47" i="8"/>
  <c r="L21" i="10"/>
  <c r="I4" i="9"/>
  <c r="O8" i="9"/>
  <c r="N100" i="9"/>
  <c r="R231" i="7"/>
  <c r="Q231" i="7"/>
  <c r="P231" i="7"/>
  <c r="K231" i="7"/>
  <c r="J231" i="7"/>
  <c r="R294" i="7"/>
  <c r="Q294" i="7"/>
  <c r="P294" i="7"/>
  <c r="K294" i="7"/>
  <c r="J294" i="7"/>
  <c r="R327" i="7"/>
  <c r="Q327" i="7"/>
  <c r="P327" i="7"/>
  <c r="K327" i="7"/>
  <c r="J327" i="7"/>
  <c r="M252" i="7"/>
  <c r="K334" i="7"/>
  <c r="J334" i="7"/>
  <c r="R334" i="7"/>
  <c r="Q334" i="7"/>
  <c r="P334" i="7"/>
  <c r="M341" i="7"/>
  <c r="K301" i="7"/>
  <c r="J301" i="7"/>
  <c r="R301" i="7"/>
  <c r="Q301" i="7"/>
  <c r="P301" i="7"/>
  <c r="M320" i="7"/>
  <c r="L115" i="7"/>
  <c r="N234" i="6"/>
  <c r="L234" i="6"/>
  <c r="K181" i="7"/>
  <c r="R181" i="7"/>
  <c r="P181" i="7"/>
  <c r="J181" i="7"/>
  <c r="Q181" i="7"/>
  <c r="J76" i="7"/>
  <c r="R76" i="7"/>
  <c r="Q76" i="7"/>
  <c r="P76" i="7"/>
  <c r="K76" i="7"/>
  <c r="N255" i="6"/>
  <c r="P155" i="6"/>
  <c r="K155" i="6"/>
  <c r="J155" i="6"/>
  <c r="R155" i="6"/>
  <c r="Q155" i="6"/>
  <c r="R124" i="7"/>
  <c r="R262" i="6"/>
  <c r="N199" i="6"/>
  <c r="O248" i="6"/>
  <c r="K56" i="7"/>
  <c r="J56" i="7"/>
  <c r="R56" i="7"/>
  <c r="Q56" i="7"/>
  <c r="P56" i="7"/>
  <c r="O111" i="6"/>
  <c r="M126" i="6"/>
  <c r="N174" i="7"/>
  <c r="Q174" i="7"/>
  <c r="J8" i="6"/>
  <c r="R8" i="6"/>
  <c r="Q8" i="6"/>
  <c r="P8" i="6"/>
  <c r="D4" i="6"/>
  <c r="K8" i="6"/>
  <c r="P33" i="7"/>
  <c r="Q18" i="3"/>
  <c r="X18" i="3" s="1"/>
  <c r="Q5" i="1"/>
  <c r="P5" i="1"/>
  <c r="R8" i="3"/>
  <c r="B9" i="3"/>
  <c r="S8" i="3"/>
  <c r="Z8" i="3" s="1"/>
  <c r="M56" i="6"/>
  <c r="L208" i="18"/>
  <c r="M208" i="18"/>
  <c r="O208" i="18"/>
  <c r="L325" i="18"/>
  <c r="J325" i="18"/>
  <c r="T331" i="18"/>
  <c r="V331" i="18" s="1"/>
  <c r="N208" i="18"/>
  <c r="N220" i="18"/>
  <c r="Q208" i="18"/>
  <c r="K208" i="18"/>
  <c r="J208" i="18"/>
  <c r="W208" i="18"/>
  <c r="X208" i="18" s="1"/>
  <c r="V208" i="18"/>
  <c r="R208" i="18"/>
  <c r="P208" i="18"/>
  <c r="W163" i="18"/>
  <c r="X163" i="18" s="1"/>
  <c r="V163" i="18"/>
  <c r="R163" i="18"/>
  <c r="Q163" i="18"/>
  <c r="P163" i="18"/>
  <c r="K163" i="18"/>
  <c r="J163" i="18"/>
  <c r="N135" i="18"/>
  <c r="O135" i="18"/>
  <c r="O163" i="18"/>
  <c r="L113" i="18"/>
  <c r="M20" i="18"/>
  <c r="G8" i="17"/>
  <c r="J63" i="16"/>
  <c r="I63" i="16"/>
  <c r="U63" i="16"/>
  <c r="V63" i="16" s="1"/>
  <c r="T63" i="16"/>
  <c r="O63" i="16"/>
  <c r="N63" i="16"/>
  <c r="H70" i="14"/>
  <c r="P70" i="14"/>
  <c r="L70" i="14"/>
  <c r="I70" i="14"/>
  <c r="Q70" i="14"/>
  <c r="I101" i="14"/>
  <c r="H101" i="14"/>
  <c r="Q101" i="14"/>
  <c r="P101" i="14"/>
  <c r="L101" i="14"/>
  <c r="P56" i="14"/>
  <c r="Q56" i="14"/>
  <c r="L56" i="14"/>
  <c r="I56" i="14"/>
  <c r="H56" i="14"/>
  <c r="P100" i="14"/>
  <c r="L100" i="14"/>
  <c r="I100" i="14"/>
  <c r="H100" i="14"/>
  <c r="Q100" i="14"/>
  <c r="Q61" i="14"/>
  <c r="H61" i="14"/>
  <c r="P61" i="14"/>
  <c r="L61" i="14"/>
  <c r="I61" i="14"/>
  <c r="H16" i="14"/>
  <c r="Q16" i="14"/>
  <c r="P16" i="14"/>
  <c r="L16" i="14"/>
  <c r="I16" i="14"/>
  <c r="L86" i="14"/>
  <c r="I86" i="14"/>
  <c r="H86" i="14"/>
  <c r="Q86" i="14"/>
  <c r="P86" i="14"/>
  <c r="L44" i="14"/>
  <c r="I44" i="14"/>
  <c r="H44" i="14"/>
  <c r="Q44" i="14"/>
  <c r="P44" i="14"/>
  <c r="N71" i="13"/>
  <c r="Q46" i="13"/>
  <c r="P53" i="13"/>
  <c r="K59" i="12"/>
  <c r="J59" i="12"/>
  <c r="R59" i="12"/>
  <c r="Q59" i="12"/>
  <c r="P59" i="12"/>
  <c r="N124" i="12"/>
  <c r="M124" i="12"/>
  <c r="L124" i="12"/>
  <c r="N95" i="12"/>
  <c r="O71" i="13"/>
  <c r="O73" i="12"/>
  <c r="Q263" i="11"/>
  <c r="R263" i="11"/>
  <c r="P263" i="11"/>
  <c r="K263" i="11"/>
  <c r="J263" i="11"/>
  <c r="J248" i="11"/>
  <c r="R248" i="11"/>
  <c r="Q248" i="11"/>
  <c r="P248" i="11"/>
  <c r="K248" i="11"/>
  <c r="O166" i="11"/>
  <c r="Q242" i="10"/>
  <c r="P242" i="10"/>
  <c r="K242" i="10"/>
  <c r="J242" i="10"/>
  <c r="R242" i="10"/>
  <c r="N193" i="11"/>
  <c r="K140" i="11"/>
  <c r="R140" i="11"/>
  <c r="Q140" i="11"/>
  <c r="P140" i="11"/>
  <c r="J140" i="11"/>
  <c r="R121" i="11"/>
  <c r="J121" i="11"/>
  <c r="Q121" i="11"/>
  <c r="P121" i="11"/>
  <c r="K121" i="11"/>
  <c r="M27" i="12"/>
  <c r="N25" i="11"/>
  <c r="N102" i="11"/>
  <c r="Q102" i="11"/>
  <c r="R160" i="11"/>
  <c r="N198" i="10"/>
  <c r="M121" i="11"/>
  <c r="L149" i="10"/>
  <c r="N149" i="10"/>
  <c r="P57" i="10"/>
  <c r="K57" i="10"/>
  <c r="J57" i="10"/>
  <c r="R57" i="10"/>
  <c r="Q57" i="10"/>
  <c r="M69" i="9"/>
  <c r="N137" i="10"/>
  <c r="O141" i="9"/>
  <c r="R141" i="9"/>
  <c r="R51" i="10"/>
  <c r="J51" i="10"/>
  <c r="Q51" i="10"/>
  <c r="P51" i="10"/>
  <c r="K51" i="10"/>
  <c r="K184" i="10"/>
  <c r="N95" i="8"/>
  <c r="M119" i="8"/>
  <c r="O107" i="9"/>
  <c r="P320" i="7"/>
  <c r="K320" i="7"/>
  <c r="J320" i="7"/>
  <c r="R320" i="7"/>
  <c r="Q320" i="7"/>
  <c r="Q75" i="8"/>
  <c r="L313" i="7"/>
  <c r="O119" i="8"/>
  <c r="K107" i="8"/>
  <c r="J107" i="8"/>
  <c r="R107" i="8"/>
  <c r="Q107" i="8"/>
  <c r="P107" i="8"/>
  <c r="K266" i="7"/>
  <c r="J266" i="7"/>
  <c r="R266" i="7"/>
  <c r="Q266" i="7"/>
  <c r="P266" i="7"/>
  <c r="M224" i="7"/>
  <c r="L60" i="8"/>
  <c r="O266" i="7"/>
  <c r="M181" i="7"/>
  <c r="R161" i="7"/>
  <c r="Q161" i="7"/>
  <c r="P161" i="7"/>
  <c r="K161" i="7"/>
  <c r="J161" i="7"/>
  <c r="K287" i="7"/>
  <c r="M154" i="7"/>
  <c r="P139" i="6"/>
  <c r="K139" i="6"/>
  <c r="J139" i="6"/>
  <c r="R139" i="6"/>
  <c r="Q139" i="6"/>
  <c r="Q220" i="6"/>
  <c r="P220" i="6"/>
  <c r="K220" i="6"/>
  <c r="J220" i="6"/>
  <c r="R220" i="6"/>
  <c r="R105" i="6"/>
  <c r="Q105" i="6"/>
  <c r="P105" i="6"/>
  <c r="K105" i="6"/>
  <c r="J105" i="6"/>
  <c r="O181" i="7"/>
  <c r="L262" i="6"/>
  <c r="K68" i="7"/>
  <c r="J68" i="7"/>
  <c r="R68" i="7"/>
  <c r="Q68" i="7"/>
  <c r="P68" i="7"/>
  <c r="I4" i="6"/>
  <c r="O8" i="6"/>
  <c r="R63" i="6"/>
  <c r="Q63" i="6"/>
  <c r="P63" i="6"/>
  <c r="K63" i="6"/>
  <c r="J63" i="6"/>
  <c r="M241" i="6"/>
  <c r="Q33" i="7"/>
  <c r="O139" i="6"/>
  <c r="C53" i="5"/>
  <c r="N53" i="5"/>
  <c r="G53" i="5"/>
  <c r="M53" i="5"/>
  <c r="A53" i="5"/>
  <c r="L53" i="5"/>
  <c r="H53" i="5"/>
  <c r="B52" i="5"/>
  <c r="K53" i="5"/>
  <c r="J53" i="5"/>
  <c r="F53" i="5"/>
  <c r="I53" i="5"/>
  <c r="D53" i="5"/>
  <c r="P53" i="5"/>
  <c r="E53" i="5"/>
  <c r="O31" i="2"/>
  <c r="O32" i="2"/>
  <c r="O54" i="5"/>
  <c r="P339" i="18"/>
  <c r="Q339" i="18"/>
  <c r="K339" i="18"/>
  <c r="J339" i="18"/>
  <c r="W339" i="18"/>
  <c r="X339" i="18" s="1"/>
  <c r="V339" i="18"/>
  <c r="R339" i="18"/>
  <c r="L91" i="14"/>
  <c r="I91" i="14"/>
  <c r="H91" i="14"/>
  <c r="Q91" i="14"/>
  <c r="P91" i="14"/>
  <c r="H8" i="17"/>
  <c r="G4" i="8"/>
  <c r="M8" i="8"/>
  <c r="G331" i="18"/>
  <c r="P331" i="18" s="1"/>
  <c r="M316" i="18"/>
  <c r="L316" i="18"/>
  <c r="O316" i="18"/>
  <c r="F4" i="16"/>
  <c r="K8" i="16"/>
  <c r="I4" i="17"/>
  <c r="G4" i="17"/>
  <c r="P4" i="15"/>
  <c r="K4" i="15"/>
  <c r="J4" i="15"/>
  <c r="R4" i="15"/>
  <c r="H72" i="14"/>
  <c r="P72" i="14"/>
  <c r="Q72" i="14"/>
  <c r="L72" i="14"/>
  <c r="I72" i="14"/>
  <c r="I82" i="14"/>
  <c r="H82" i="14"/>
  <c r="Q82" i="14"/>
  <c r="P82" i="14"/>
  <c r="L82" i="14"/>
  <c r="Q74" i="14"/>
  <c r="P74" i="14"/>
  <c r="L74" i="14"/>
  <c r="I74" i="14"/>
  <c r="H74" i="14"/>
  <c r="L93" i="14"/>
  <c r="I93" i="14"/>
  <c r="H93" i="14"/>
  <c r="Q93" i="14"/>
  <c r="P93" i="14"/>
  <c r="Q58" i="14"/>
  <c r="H58" i="14"/>
  <c r="P58" i="14"/>
  <c r="L58" i="14"/>
  <c r="I58" i="14"/>
  <c r="H12" i="14"/>
  <c r="Q12" i="14"/>
  <c r="P12" i="14"/>
  <c r="L12" i="14"/>
  <c r="I12" i="14"/>
  <c r="M8" i="16"/>
  <c r="H4" i="16"/>
  <c r="L42" i="14"/>
  <c r="I42" i="14"/>
  <c r="H42" i="14"/>
  <c r="Q42" i="14"/>
  <c r="P42" i="14"/>
  <c r="H38" i="14"/>
  <c r="P38" i="14"/>
  <c r="L38" i="14"/>
  <c r="I38" i="14"/>
  <c r="Q38" i="14"/>
  <c r="Q65" i="13"/>
  <c r="O83" i="13"/>
  <c r="R156" i="12"/>
  <c r="J156" i="12"/>
  <c r="Q156" i="12"/>
  <c r="P156" i="12"/>
  <c r="K156" i="12"/>
  <c r="J118" i="12"/>
  <c r="R118" i="12"/>
  <c r="Q118" i="12"/>
  <c r="K118" i="12"/>
  <c r="P118" i="12"/>
  <c r="K73" i="12"/>
  <c r="R95" i="12"/>
  <c r="Q95" i="12"/>
  <c r="P95" i="12"/>
  <c r="K95" i="12"/>
  <c r="J95" i="12"/>
  <c r="R17" i="11"/>
  <c r="Q17" i="11"/>
  <c r="P17" i="11"/>
  <c r="K17" i="11"/>
  <c r="J17" i="11"/>
  <c r="L8" i="12"/>
  <c r="F4" i="12"/>
  <c r="K4" i="12" s="1"/>
  <c r="J70" i="11"/>
  <c r="R70" i="11"/>
  <c r="Q70" i="11"/>
  <c r="P70" i="11"/>
  <c r="K70" i="11"/>
  <c r="R76" i="11"/>
  <c r="M89" i="11"/>
  <c r="N108" i="11"/>
  <c r="R8" i="10"/>
  <c r="Q8" i="10"/>
  <c r="P8" i="10"/>
  <c r="K8" i="10"/>
  <c r="J8" i="10"/>
  <c r="O121" i="11"/>
  <c r="AD17" i="5"/>
  <c r="M100" i="9"/>
  <c r="K119" i="8"/>
  <c r="J119" i="8"/>
  <c r="R119" i="8"/>
  <c r="Q119" i="8"/>
  <c r="P119" i="8"/>
  <c r="K83" i="8"/>
  <c r="J83" i="8"/>
  <c r="R83" i="8"/>
  <c r="Q83" i="8"/>
  <c r="P83" i="8"/>
  <c r="G4" i="9"/>
  <c r="O95" i="8"/>
  <c r="N273" i="7"/>
  <c r="P106" i="7"/>
  <c r="K106" i="7"/>
  <c r="J106" i="7"/>
  <c r="R106" i="7"/>
  <c r="Q106" i="7"/>
  <c r="K17" i="7"/>
  <c r="N252" i="7"/>
  <c r="M196" i="7"/>
  <c r="P196" i="7"/>
  <c r="M93" i="6"/>
  <c r="P174" i="7"/>
  <c r="R227" i="6"/>
  <c r="P227" i="6"/>
  <c r="K227" i="6"/>
  <c r="Q227" i="6"/>
  <c r="J227" i="6"/>
  <c r="E4" i="7"/>
  <c r="E14" i="5" s="1"/>
  <c r="R33" i="7"/>
  <c r="N56" i="6"/>
  <c r="Q56" i="6"/>
  <c r="M4" i="13"/>
  <c r="G20" i="5"/>
  <c r="K200" i="11"/>
  <c r="R200" i="11"/>
  <c r="Q200" i="11"/>
  <c r="P200" i="11"/>
  <c r="J200" i="11"/>
  <c r="O234" i="11"/>
  <c r="R234" i="11"/>
  <c r="J177" i="10"/>
  <c r="R177" i="10"/>
  <c r="Q177" i="10"/>
  <c r="P177" i="10"/>
  <c r="K177" i="10"/>
  <c r="R44" i="9"/>
  <c r="Q44" i="9"/>
  <c r="P44" i="9"/>
  <c r="K44" i="9"/>
  <c r="J44" i="9"/>
  <c r="M45" i="7"/>
  <c r="P45" i="7"/>
  <c r="J120" i="6"/>
  <c r="R120" i="6"/>
  <c r="Q120" i="6"/>
  <c r="P120" i="6"/>
  <c r="K120" i="6"/>
  <c r="N314" i="18"/>
  <c r="L172" i="18"/>
  <c r="O341" i="18"/>
  <c r="M340" i="18"/>
  <c r="V300" i="18"/>
  <c r="I313" i="18"/>
  <c r="O313" i="18" s="1"/>
  <c r="Q318" i="18"/>
  <c r="N318" i="18"/>
  <c r="Q343" i="18"/>
  <c r="R319" i="18"/>
  <c r="N270" i="18"/>
  <c r="M314" i="18"/>
  <c r="U291" i="18"/>
  <c r="L163" i="18"/>
  <c r="P308" i="18"/>
  <c r="G313" i="18"/>
  <c r="P302" i="18"/>
  <c r="M302" i="18"/>
  <c r="K220" i="18"/>
  <c r="N113" i="18"/>
  <c r="M113" i="18"/>
  <c r="W113" i="18"/>
  <c r="X113" i="18" s="1"/>
  <c r="K113" i="18"/>
  <c r="V113" i="18"/>
  <c r="J113" i="18"/>
  <c r="R113" i="18"/>
  <c r="Q113" i="18"/>
  <c r="P113" i="18"/>
  <c r="M87" i="16"/>
  <c r="H73" i="14"/>
  <c r="P73" i="14"/>
  <c r="Q73" i="14"/>
  <c r="L73" i="14"/>
  <c r="I73" i="14"/>
  <c r="I94" i="14"/>
  <c r="H94" i="14"/>
  <c r="Q94" i="14"/>
  <c r="P94" i="14"/>
  <c r="L94" i="14"/>
  <c r="Q76" i="14"/>
  <c r="P76" i="14"/>
  <c r="L76" i="14"/>
  <c r="I76" i="14"/>
  <c r="H76" i="14"/>
  <c r="H40" i="14"/>
  <c r="Q40" i="14"/>
  <c r="P40" i="14"/>
  <c r="L40" i="14"/>
  <c r="I40" i="14"/>
  <c r="H4" i="15"/>
  <c r="N4" i="15" s="1"/>
  <c r="N8" i="15"/>
  <c r="Q52" i="14"/>
  <c r="H52" i="14"/>
  <c r="P52" i="14"/>
  <c r="L52" i="14"/>
  <c r="I52" i="14"/>
  <c r="L98" i="14"/>
  <c r="I98" i="14"/>
  <c r="H98" i="14"/>
  <c r="Q98" i="14"/>
  <c r="P98" i="14"/>
  <c r="L10" i="14"/>
  <c r="I10" i="14"/>
  <c r="H10" i="14"/>
  <c r="Q10" i="14"/>
  <c r="P10" i="14"/>
  <c r="L29" i="14"/>
  <c r="I29" i="14"/>
  <c r="H29" i="14"/>
  <c r="Q29" i="14"/>
  <c r="P29" i="14"/>
  <c r="M71" i="13"/>
  <c r="O22" i="13"/>
  <c r="P73" i="12"/>
  <c r="M8" i="12"/>
  <c r="G4" i="12"/>
  <c r="P4" i="12" s="1"/>
  <c r="R124" i="12"/>
  <c r="J124" i="12"/>
  <c r="Q124" i="12"/>
  <c r="P124" i="12"/>
  <c r="K124" i="12"/>
  <c r="N241" i="11"/>
  <c r="M186" i="11"/>
  <c r="R193" i="11"/>
  <c r="K193" i="11"/>
  <c r="J193" i="11"/>
  <c r="Q193" i="11"/>
  <c r="P193" i="11"/>
  <c r="O180" i="11"/>
  <c r="G4" i="11"/>
  <c r="M8" i="11"/>
  <c r="N234" i="11"/>
  <c r="K89" i="11"/>
  <c r="N200" i="11"/>
  <c r="K166" i="11"/>
  <c r="E4" i="12"/>
  <c r="E19" i="5" s="1"/>
  <c r="M76" i="11"/>
  <c r="K50" i="11"/>
  <c r="J50" i="11"/>
  <c r="R50" i="11"/>
  <c r="Q50" i="11"/>
  <c r="P50" i="11"/>
  <c r="K219" i="10"/>
  <c r="J219" i="10"/>
  <c r="R219" i="10"/>
  <c r="Q219" i="10"/>
  <c r="P219" i="10"/>
  <c r="K137" i="10"/>
  <c r="J137" i="10"/>
  <c r="R137" i="10"/>
  <c r="Q137" i="10"/>
  <c r="P137" i="10"/>
  <c r="R89" i="10"/>
  <c r="K100" i="10"/>
  <c r="J100" i="10"/>
  <c r="R100" i="10"/>
  <c r="Q100" i="10"/>
  <c r="P100" i="10"/>
  <c r="M29" i="10"/>
  <c r="M107" i="9"/>
  <c r="Q113" i="8"/>
  <c r="P113" i="8"/>
  <c r="K113" i="8"/>
  <c r="J113" i="8"/>
  <c r="R113" i="8"/>
  <c r="K29" i="10"/>
  <c r="J29" i="10"/>
  <c r="R29" i="10"/>
  <c r="Q29" i="10"/>
  <c r="P29" i="10"/>
  <c r="N83" i="8"/>
  <c r="M95" i="8"/>
  <c r="R69" i="8"/>
  <c r="Q69" i="8"/>
  <c r="P69" i="8"/>
  <c r="K69" i="8"/>
  <c r="J69" i="8"/>
  <c r="J75" i="8"/>
  <c r="R217" i="7"/>
  <c r="Q217" i="7"/>
  <c r="P217" i="7"/>
  <c r="K217" i="7"/>
  <c r="J217" i="7"/>
  <c r="N287" i="7"/>
  <c r="R349" i="7"/>
  <c r="O280" i="7"/>
  <c r="R87" i="7"/>
  <c r="Q87" i="7"/>
  <c r="P87" i="7"/>
  <c r="K87" i="7"/>
  <c r="J87" i="7"/>
  <c r="R39" i="7"/>
  <c r="Q39" i="7"/>
  <c r="P39" i="7"/>
  <c r="K39" i="7"/>
  <c r="J39" i="7"/>
  <c r="E4" i="9"/>
  <c r="E16" i="5" s="1"/>
  <c r="J100" i="7"/>
  <c r="R100" i="7"/>
  <c r="Q100" i="7"/>
  <c r="P100" i="7"/>
  <c r="K100" i="7"/>
  <c r="N68" i="7"/>
  <c r="O188" i="7"/>
  <c r="R188" i="7"/>
  <c r="M313" i="7"/>
  <c r="N313" i="7"/>
  <c r="P126" i="6"/>
  <c r="K126" i="6"/>
  <c r="J126" i="6"/>
  <c r="R126" i="6"/>
  <c r="Q126" i="6"/>
  <c r="R206" i="6"/>
  <c r="Q206" i="6"/>
  <c r="P206" i="6"/>
  <c r="K206" i="6"/>
  <c r="J206" i="6"/>
  <c r="R176" i="6"/>
  <c r="Q176" i="6"/>
  <c r="P176" i="6"/>
  <c r="K176" i="6"/>
  <c r="J176" i="6"/>
  <c r="M111" i="6"/>
  <c r="F4" i="6"/>
  <c r="L8" i="6"/>
  <c r="P111" i="6"/>
  <c r="E33" i="5"/>
  <c r="P33" i="5"/>
  <c r="D33" i="5"/>
  <c r="C33" i="5"/>
  <c r="N33" i="5"/>
  <c r="K33" i="5"/>
  <c r="J33" i="5"/>
  <c r="F33" i="5"/>
  <c r="H33" i="5"/>
  <c r="M33" i="5"/>
  <c r="A33" i="5"/>
  <c r="L33" i="5"/>
  <c r="I33" i="5"/>
  <c r="G33" i="5"/>
  <c r="B32" i="5"/>
  <c r="M198" i="10"/>
  <c r="L198" i="10"/>
  <c r="L342" i="18"/>
  <c r="K342" i="18"/>
  <c r="M342" i="18"/>
  <c r="K316" i="18"/>
  <c r="M270" i="18"/>
  <c r="N340" i="18"/>
  <c r="N328" i="18"/>
  <c r="Q316" i="18"/>
  <c r="E331" i="18"/>
  <c r="J331" i="18" s="1"/>
  <c r="M172" i="18"/>
  <c r="N8" i="18"/>
  <c r="H75" i="14"/>
  <c r="P75" i="14"/>
  <c r="L75" i="14"/>
  <c r="I75" i="14"/>
  <c r="Q75" i="14"/>
  <c r="Q55" i="14"/>
  <c r="P55" i="14"/>
  <c r="L55" i="14"/>
  <c r="I55" i="14"/>
  <c r="H55" i="14"/>
  <c r="H47" i="14"/>
  <c r="L47" i="14"/>
  <c r="I47" i="14"/>
  <c r="Q47" i="14"/>
  <c r="P47" i="14"/>
  <c r="K99" i="13"/>
  <c r="J99" i="13"/>
  <c r="R99" i="13"/>
  <c r="Q99" i="13"/>
  <c r="P99" i="13"/>
  <c r="L25" i="14"/>
  <c r="I25" i="14"/>
  <c r="H25" i="14"/>
  <c r="Q25" i="14"/>
  <c r="P25" i="14"/>
  <c r="K14" i="13"/>
  <c r="R14" i="13"/>
  <c r="Q14" i="13"/>
  <c r="P14" i="13"/>
  <c r="J14" i="13"/>
  <c r="R212" i="10"/>
  <c r="Q212" i="10"/>
  <c r="P212" i="10"/>
  <c r="K212" i="10"/>
  <c r="J212" i="10"/>
  <c r="J96" i="11"/>
  <c r="R96" i="11"/>
  <c r="Q96" i="11"/>
  <c r="P96" i="11"/>
  <c r="K96" i="11"/>
  <c r="R221" i="11"/>
  <c r="O221" i="11"/>
  <c r="R64" i="11"/>
  <c r="K109" i="10"/>
  <c r="J109" i="10"/>
  <c r="R109" i="10"/>
  <c r="Q109" i="10"/>
  <c r="P109" i="10"/>
  <c r="R65" i="10"/>
  <c r="P65" i="10"/>
  <c r="K65" i="10"/>
  <c r="J65" i="10"/>
  <c r="Q65" i="10"/>
  <c r="J40" i="10"/>
  <c r="R40" i="10"/>
  <c r="P40" i="10"/>
  <c r="Q40" i="10"/>
  <c r="K40" i="10"/>
  <c r="K8" i="9"/>
  <c r="P8" i="9"/>
  <c r="J8" i="9"/>
  <c r="R8" i="9"/>
  <c r="Q8" i="9"/>
  <c r="K135" i="9"/>
  <c r="J135" i="9"/>
  <c r="R135" i="9"/>
  <c r="Q135" i="9"/>
  <c r="P135" i="9"/>
  <c r="Q40" i="8"/>
  <c r="P40" i="8"/>
  <c r="K40" i="8"/>
  <c r="J40" i="8"/>
  <c r="R40" i="8"/>
  <c r="R53" i="8"/>
  <c r="Q53" i="8"/>
  <c r="P53" i="8"/>
  <c r="K53" i="8"/>
  <c r="J53" i="8"/>
  <c r="P94" i="9"/>
  <c r="P273" i="7"/>
  <c r="K273" i="7"/>
  <c r="J273" i="7"/>
  <c r="R273" i="7"/>
  <c r="Q273" i="7"/>
  <c r="Q196" i="7"/>
  <c r="N196" i="7"/>
  <c r="P94" i="7"/>
  <c r="K94" i="7"/>
  <c r="J94" i="7"/>
  <c r="R94" i="7"/>
  <c r="Q94" i="7"/>
  <c r="O238" i="7"/>
  <c r="R191" i="6"/>
  <c r="Q191" i="6"/>
  <c r="P191" i="6"/>
  <c r="K191" i="6"/>
  <c r="J191" i="6"/>
  <c r="J133" i="6"/>
  <c r="R133" i="6"/>
  <c r="Q133" i="6"/>
  <c r="P133" i="6"/>
  <c r="K133" i="6"/>
  <c r="M8" i="7"/>
  <c r="G4" i="7"/>
  <c r="P4" i="7" s="1"/>
  <c r="H4" i="6"/>
  <c r="B19" i="3"/>
  <c r="N18" i="3"/>
  <c r="W18" i="3" s="1"/>
  <c r="S18" i="3"/>
  <c r="R18" i="3"/>
  <c r="P18" i="3"/>
  <c r="N93" i="6"/>
  <c r="J271" i="6"/>
  <c r="R271" i="6"/>
  <c r="P271" i="6"/>
  <c r="Q271" i="6"/>
  <c r="K271" i="6"/>
  <c r="G4" i="6"/>
  <c r="M8" i="6"/>
  <c r="N8" i="6"/>
  <c r="J58" i="11"/>
  <c r="R58" i="11"/>
  <c r="Q58" i="11"/>
  <c r="P58" i="11"/>
  <c r="K58" i="11"/>
  <c r="K8" i="11"/>
  <c r="J8" i="11"/>
  <c r="R8" i="11"/>
  <c r="Q8" i="11"/>
  <c r="D4" i="11"/>
  <c r="P8" i="11"/>
  <c r="R62" i="7"/>
  <c r="Q62" i="7"/>
  <c r="P62" i="7"/>
  <c r="K62" i="7"/>
  <c r="J62" i="7"/>
  <c r="K357" i="7"/>
  <c r="R357" i="7"/>
  <c r="P357" i="7"/>
  <c r="J357" i="7"/>
  <c r="Q357" i="7"/>
  <c r="N5" i="1"/>
  <c r="T4" i="1"/>
  <c r="T6" i="1" s="1"/>
  <c r="H4" i="1"/>
  <c r="L4" i="1"/>
  <c r="L6" i="1" s="1"/>
  <c r="G4" i="1"/>
  <c r="G6" i="1" s="1"/>
  <c r="F4" i="1"/>
  <c r="N4" i="1" s="1"/>
  <c r="E4" i="1"/>
  <c r="K4" i="1"/>
  <c r="K6" i="1" s="1"/>
  <c r="M4" i="1"/>
  <c r="M6" i="1" s="1"/>
  <c r="I4" i="1"/>
  <c r="I6" i="1" s="1"/>
  <c r="J4" i="1"/>
  <c r="J6" i="1" s="1"/>
  <c r="O328" i="18"/>
  <c r="Q172" i="18"/>
  <c r="P172" i="18"/>
  <c r="W172" i="18"/>
  <c r="X172" i="18" s="1"/>
  <c r="J172" i="18"/>
  <c r="K172" i="18"/>
  <c r="V172" i="18"/>
  <c r="R172" i="18"/>
  <c r="O333" i="18"/>
  <c r="P301" i="18"/>
  <c r="M301" i="18"/>
  <c r="E291" i="18"/>
  <c r="L291" i="18" s="1"/>
  <c r="L326" i="18"/>
  <c r="O326" i="18"/>
  <c r="H313" i="18"/>
  <c r="N313" i="18" s="1"/>
  <c r="M341" i="18"/>
  <c r="R326" i="18"/>
  <c r="P326" i="18"/>
  <c r="AA326" i="18"/>
  <c r="K326" i="18"/>
  <c r="J326" i="18"/>
  <c r="W326" i="18"/>
  <c r="X326" i="18" s="1"/>
  <c r="V326" i="18"/>
  <c r="Q326" i="18"/>
  <c r="Q234" i="18"/>
  <c r="P234" i="18"/>
  <c r="K234" i="18"/>
  <c r="W234" i="18"/>
  <c r="X234" i="18" s="1"/>
  <c r="V234" i="18"/>
  <c r="R234" i="18"/>
  <c r="J234" i="18"/>
  <c r="M281" i="18"/>
  <c r="V29" i="18"/>
  <c r="J29" i="18"/>
  <c r="R29" i="18"/>
  <c r="Q29" i="18"/>
  <c r="P29" i="18"/>
  <c r="W29" i="18"/>
  <c r="X29" i="18" s="1"/>
  <c r="K29" i="18"/>
  <c r="G4" i="15"/>
  <c r="M4" i="15" s="1"/>
  <c r="M8" i="15"/>
  <c r="L18" i="16"/>
  <c r="I87" i="14"/>
  <c r="H87" i="14"/>
  <c r="Q87" i="14"/>
  <c r="P87" i="14"/>
  <c r="L87" i="14"/>
  <c r="H36" i="14"/>
  <c r="L36" i="14"/>
  <c r="I36" i="14"/>
  <c r="Q36" i="14"/>
  <c r="P36" i="14"/>
  <c r="R4" i="12"/>
  <c r="D19" i="5"/>
  <c r="Q134" i="11"/>
  <c r="R134" i="11"/>
  <c r="P134" i="11"/>
  <c r="K134" i="11"/>
  <c r="J134" i="11"/>
  <c r="Q73" i="12"/>
  <c r="P270" i="18"/>
  <c r="K270" i="18"/>
  <c r="J270" i="18"/>
  <c r="W270" i="18"/>
  <c r="X270" i="18" s="1"/>
  <c r="V270" i="18"/>
  <c r="R270" i="18"/>
  <c r="Q270" i="18"/>
  <c r="P315" i="18"/>
  <c r="O342" i="18"/>
  <c r="L327" i="18"/>
  <c r="J327" i="18"/>
  <c r="M307" i="18"/>
  <c r="P307" i="18"/>
  <c r="P336" i="18"/>
  <c r="Q336" i="18"/>
  <c r="V336" i="18"/>
  <c r="R336" i="18"/>
  <c r="K336" i="18"/>
  <c r="J336" i="18"/>
  <c r="W336" i="18"/>
  <c r="X336" i="18" s="1"/>
  <c r="U313" i="18"/>
  <c r="Q342" i="18"/>
  <c r="S313" i="18"/>
  <c r="S4" i="18" s="1"/>
  <c r="S23" i="5" s="1"/>
  <c r="G291" i="18"/>
  <c r="M291" i="18" s="1"/>
  <c r="E313" i="18"/>
  <c r="E4" i="18" s="1"/>
  <c r="E23" i="5" s="1"/>
  <c r="O220" i="18"/>
  <c r="M62" i="18"/>
  <c r="V8" i="18"/>
  <c r="J54" i="16"/>
  <c r="Q8" i="18"/>
  <c r="U8" i="16"/>
  <c r="V8" i="16" s="1"/>
  <c r="O8" i="16"/>
  <c r="N8" i="16"/>
  <c r="D4" i="16"/>
  <c r="J8" i="16"/>
  <c r="I8" i="16"/>
  <c r="T8" i="16"/>
  <c r="K8" i="15"/>
  <c r="J8" i="15"/>
  <c r="R8" i="15"/>
  <c r="Q8" i="15"/>
  <c r="P8" i="15"/>
  <c r="L81" i="14"/>
  <c r="I81" i="14"/>
  <c r="H81" i="14"/>
  <c r="Q81" i="14"/>
  <c r="P81" i="14"/>
  <c r="I54" i="14"/>
  <c r="H54" i="14"/>
  <c r="Q54" i="14"/>
  <c r="P54" i="14"/>
  <c r="L54" i="14"/>
  <c r="I99" i="14"/>
  <c r="H99" i="14"/>
  <c r="Q99" i="14"/>
  <c r="P99" i="14"/>
  <c r="L99" i="14"/>
  <c r="Q78" i="14"/>
  <c r="P78" i="14"/>
  <c r="L78" i="14"/>
  <c r="I78" i="14"/>
  <c r="H78" i="14"/>
  <c r="Q49" i="14"/>
  <c r="P49" i="14"/>
  <c r="L49" i="14"/>
  <c r="I49" i="14"/>
  <c r="H49" i="14"/>
  <c r="I39" i="14"/>
  <c r="H39" i="14"/>
  <c r="Q39" i="14"/>
  <c r="P39" i="14"/>
  <c r="L39" i="14"/>
  <c r="N77" i="13"/>
  <c r="Q77" i="13"/>
  <c r="L28" i="14"/>
  <c r="I28" i="14"/>
  <c r="H28" i="14"/>
  <c r="Q28" i="14"/>
  <c r="P28" i="14"/>
  <c r="Q142" i="12"/>
  <c r="K142" i="12"/>
  <c r="J142" i="12"/>
  <c r="R142" i="12"/>
  <c r="P142" i="12"/>
  <c r="M59" i="13"/>
  <c r="L130" i="12"/>
  <c r="K130" i="12"/>
  <c r="M200" i="11"/>
  <c r="O193" i="11"/>
  <c r="R255" i="11"/>
  <c r="Q255" i="11"/>
  <c r="P255" i="11"/>
  <c r="K255" i="11"/>
  <c r="J255" i="11"/>
  <c r="L66" i="12"/>
  <c r="M66" i="12"/>
  <c r="R102" i="12"/>
  <c r="Q102" i="12"/>
  <c r="P102" i="12"/>
  <c r="K102" i="12"/>
  <c r="J102" i="12"/>
  <c r="L241" i="11"/>
  <c r="K180" i="11"/>
  <c r="J180" i="11"/>
  <c r="R180" i="11"/>
  <c r="Q180" i="11"/>
  <c r="P180" i="11"/>
  <c r="P228" i="11"/>
  <c r="K76" i="11"/>
  <c r="F4" i="11"/>
  <c r="L8" i="11"/>
  <c r="N89" i="11"/>
  <c r="Q89" i="11"/>
  <c r="N36" i="12"/>
  <c r="Q36" i="12"/>
  <c r="K160" i="11"/>
  <c r="O100" i="9"/>
  <c r="N82" i="9"/>
  <c r="M83" i="8"/>
  <c r="R204" i="7"/>
  <c r="Q204" i="7"/>
  <c r="P204" i="7"/>
  <c r="J204" i="7"/>
  <c r="K204" i="7"/>
  <c r="N238" i="7"/>
  <c r="O259" i="7"/>
  <c r="R259" i="7"/>
  <c r="M60" i="8"/>
  <c r="R148" i="7"/>
  <c r="Q148" i="7"/>
  <c r="P148" i="7"/>
  <c r="K148" i="7"/>
  <c r="J148" i="7"/>
  <c r="R24" i="7"/>
  <c r="Q24" i="7"/>
  <c r="P24" i="7"/>
  <c r="K24" i="7"/>
  <c r="J24" i="7"/>
  <c r="P154" i="7"/>
  <c r="M262" i="6"/>
  <c r="P262" i="6"/>
  <c r="K234" i="6"/>
  <c r="R234" i="6"/>
  <c r="Q234" i="6"/>
  <c r="P234" i="6"/>
  <c r="J234" i="6"/>
  <c r="K213" i="6"/>
  <c r="J213" i="6"/>
  <c r="R213" i="6"/>
  <c r="Q213" i="6"/>
  <c r="P213" i="6"/>
  <c r="N111" i="6"/>
  <c r="F18" i="3"/>
  <c r="U18" i="3" s="1"/>
  <c r="O169" i="6"/>
  <c r="Q32" i="2"/>
  <c r="Q31" i="2"/>
  <c r="W12" i="3"/>
  <c r="T8" i="3"/>
  <c r="X12" i="3"/>
  <c r="L333" i="18"/>
  <c r="K333" i="18"/>
  <c r="M333" i="18"/>
  <c r="L22" i="14"/>
  <c r="I22" i="14"/>
  <c r="H22" i="14"/>
  <c r="Q22" i="14"/>
  <c r="P22" i="14"/>
  <c r="M328" i="18"/>
  <c r="L328" i="18"/>
  <c r="L8" i="18"/>
  <c r="F4" i="18"/>
  <c r="G4" i="16"/>
  <c r="L8" i="16"/>
  <c r="D4" i="18"/>
  <c r="I62" i="14"/>
  <c r="Q62" i="14"/>
  <c r="P62" i="14"/>
  <c r="L62" i="14"/>
  <c r="H62" i="14"/>
  <c r="L77" i="14"/>
  <c r="I77" i="14"/>
  <c r="H77" i="14"/>
  <c r="Q77" i="14"/>
  <c r="P77" i="14"/>
  <c r="H80" i="14"/>
  <c r="Q80" i="14"/>
  <c r="P80" i="14"/>
  <c r="L80" i="14"/>
  <c r="I80" i="14"/>
  <c r="Q85" i="14"/>
  <c r="P85" i="14"/>
  <c r="L85" i="14"/>
  <c r="I85" i="14"/>
  <c r="H85" i="14"/>
  <c r="Q33" i="14"/>
  <c r="P33" i="14"/>
  <c r="L33" i="14"/>
  <c r="I33" i="14"/>
  <c r="H33" i="14"/>
  <c r="H43" i="14"/>
  <c r="Q43" i="14"/>
  <c r="P43" i="14"/>
  <c r="L43" i="14"/>
  <c r="I43" i="14"/>
  <c r="H34" i="14"/>
  <c r="L34" i="14"/>
  <c r="I34" i="14"/>
  <c r="Q34" i="14"/>
  <c r="P34" i="14"/>
  <c r="Q60" i="14"/>
  <c r="L60" i="14"/>
  <c r="I60" i="14"/>
  <c r="H60" i="14"/>
  <c r="P60" i="14"/>
  <c r="J4" i="14"/>
  <c r="F21" i="5"/>
  <c r="L17" i="14"/>
  <c r="I17" i="14"/>
  <c r="H17" i="14"/>
  <c r="Q17" i="14"/>
  <c r="P17" i="14"/>
  <c r="K4" i="14"/>
  <c r="G21" i="5"/>
  <c r="R53" i="13"/>
  <c r="E4" i="13"/>
  <c r="E20" i="5" s="1"/>
  <c r="R8" i="13"/>
  <c r="Q8" i="13"/>
  <c r="P8" i="13"/>
  <c r="K8" i="13"/>
  <c r="J8" i="13"/>
  <c r="D4" i="13"/>
  <c r="M234" i="11"/>
  <c r="P234" i="11"/>
  <c r="M154" i="11"/>
  <c r="P154" i="11"/>
  <c r="Q226" i="10"/>
  <c r="P226" i="10"/>
  <c r="K226" i="10"/>
  <c r="J226" i="10"/>
  <c r="R226" i="10"/>
  <c r="N154" i="11"/>
  <c r="Q154" i="11"/>
  <c r="O89" i="11"/>
  <c r="P160" i="11"/>
  <c r="L219" i="10"/>
  <c r="O219" i="10"/>
  <c r="Q170" i="10"/>
  <c r="P170" i="10"/>
  <c r="K170" i="10"/>
  <c r="J170" i="10"/>
  <c r="R170" i="10"/>
  <c r="L109" i="10"/>
  <c r="F4" i="10"/>
  <c r="M4" i="10" s="1"/>
  <c r="D4" i="10"/>
  <c r="M51" i="10"/>
  <c r="N29" i="10"/>
  <c r="M82" i="9"/>
  <c r="Q101" i="8"/>
  <c r="P101" i="8"/>
  <c r="K101" i="8"/>
  <c r="J101" i="8"/>
  <c r="R101" i="8"/>
  <c r="F4" i="9"/>
  <c r="I4" i="10"/>
  <c r="N334" i="7"/>
  <c r="O287" i="7"/>
  <c r="R31" i="8"/>
  <c r="Q31" i="8"/>
  <c r="P31" i="8"/>
  <c r="K31" i="8"/>
  <c r="J31" i="8"/>
  <c r="N320" i="7"/>
  <c r="K210" i="7"/>
  <c r="J210" i="7"/>
  <c r="R210" i="7"/>
  <c r="P210" i="7"/>
  <c r="Q210" i="7"/>
  <c r="L196" i="7"/>
  <c r="Q168" i="7"/>
  <c r="Q17" i="7"/>
  <c r="P142" i="7"/>
  <c r="J255" i="6"/>
  <c r="R255" i="6"/>
  <c r="P255" i="6"/>
  <c r="Q255" i="6"/>
  <c r="K255" i="6"/>
  <c r="M168" i="7"/>
  <c r="M94" i="7"/>
  <c r="N169" i="6"/>
  <c r="N139" i="6"/>
  <c r="L271" i="6"/>
  <c r="R184" i="6"/>
  <c r="S5" i="1"/>
  <c r="AD19" i="5"/>
  <c r="S331" i="18"/>
  <c r="F331" i="18"/>
  <c r="N331" i="18" s="1"/>
  <c r="J307" i="18"/>
  <c r="L307" i="18"/>
  <c r="W62" i="18"/>
  <c r="X62" i="18" s="1"/>
  <c r="K62" i="18"/>
  <c r="V62" i="18"/>
  <c r="J62" i="18"/>
  <c r="R62" i="18"/>
  <c r="Q62" i="18"/>
  <c r="P62" i="18"/>
  <c r="R309" i="18"/>
  <c r="R340" i="18"/>
  <c r="P340" i="18"/>
  <c r="K340" i="18"/>
  <c r="J340" i="18"/>
  <c r="W340" i="18"/>
  <c r="X340" i="18" s="1"/>
  <c r="V340" i="18"/>
  <c r="Q340" i="18"/>
  <c r="L314" i="18"/>
  <c r="F313" i="18"/>
  <c r="N333" i="18"/>
  <c r="U331" i="18"/>
  <c r="W331" i="18" s="1"/>
  <c r="X331" i="18" s="1"/>
  <c r="W332" i="18"/>
  <c r="X332" i="18" s="1"/>
  <c r="T313" i="18"/>
  <c r="T4" i="18" s="1"/>
  <c r="T23" i="5" s="1"/>
  <c r="L270" i="18"/>
  <c r="W291" i="18"/>
  <c r="X291" i="18" s="1"/>
  <c r="K291" i="18"/>
  <c r="J291" i="18"/>
  <c r="V291" i="18"/>
  <c r="R291" i="18"/>
  <c r="Q291" i="18"/>
  <c r="I291" i="18"/>
  <c r="O291" i="18" s="1"/>
  <c r="J39" i="16"/>
  <c r="I39" i="16"/>
  <c r="U39" i="16"/>
  <c r="V39" i="16" s="1"/>
  <c r="T39" i="16"/>
  <c r="O39" i="16"/>
  <c r="N39" i="16"/>
  <c r="U4" i="18"/>
  <c r="U23" i="5" s="1"/>
  <c r="I4" i="18"/>
  <c r="K20" i="18"/>
  <c r="Q59" i="14"/>
  <c r="P59" i="14"/>
  <c r="L59" i="14"/>
  <c r="I59" i="14"/>
  <c r="H59" i="14"/>
  <c r="L79" i="14"/>
  <c r="I79" i="14"/>
  <c r="H79" i="14"/>
  <c r="Q79" i="14"/>
  <c r="P79" i="14"/>
  <c r="H92" i="14"/>
  <c r="Q92" i="14"/>
  <c r="P92" i="14"/>
  <c r="L92" i="14"/>
  <c r="I92" i="14"/>
  <c r="Q97" i="14"/>
  <c r="P97" i="14"/>
  <c r="L97" i="14"/>
  <c r="I97" i="14"/>
  <c r="H97" i="14"/>
  <c r="Q35" i="14"/>
  <c r="P35" i="14"/>
  <c r="L35" i="14"/>
  <c r="I35" i="14"/>
  <c r="H35" i="14"/>
  <c r="M83" i="13"/>
  <c r="L114" i="13"/>
  <c r="N114" i="13"/>
  <c r="Q57" i="14"/>
  <c r="L57" i="14"/>
  <c r="I57" i="14"/>
  <c r="H57" i="14"/>
  <c r="P57" i="14"/>
  <c r="K83" i="13"/>
  <c r="J83" i="13"/>
  <c r="R83" i="13"/>
  <c r="Q83" i="13"/>
  <c r="P83" i="13"/>
  <c r="L23" i="14"/>
  <c r="I23" i="14"/>
  <c r="H23" i="14"/>
  <c r="Q23" i="14"/>
  <c r="P23" i="14"/>
  <c r="M22" i="13"/>
  <c r="I4" i="13"/>
  <c r="Q130" i="12"/>
  <c r="P241" i="11"/>
  <c r="K241" i="11"/>
  <c r="J241" i="11"/>
  <c r="R241" i="11"/>
  <c r="Q241" i="11"/>
  <c r="O44" i="12"/>
  <c r="Q173" i="11"/>
  <c r="J127" i="11"/>
  <c r="Q127" i="11"/>
  <c r="R127" i="11"/>
  <c r="P127" i="11"/>
  <c r="K127" i="11"/>
  <c r="M44" i="12"/>
  <c r="R43" i="11"/>
  <c r="Q43" i="11"/>
  <c r="P43" i="11"/>
  <c r="K43" i="11"/>
  <c r="J43" i="11"/>
  <c r="R17" i="12"/>
  <c r="K17" i="12"/>
  <c r="J17" i="12"/>
  <c r="Q17" i="12"/>
  <c r="P17" i="12"/>
  <c r="M25" i="11"/>
  <c r="P25" i="11"/>
  <c r="N8" i="12"/>
  <c r="N121" i="11"/>
  <c r="K82" i="10"/>
  <c r="J82" i="10"/>
  <c r="R82" i="10"/>
  <c r="Q82" i="10"/>
  <c r="P82" i="10"/>
  <c r="N127" i="10"/>
  <c r="Q127" i="10"/>
  <c r="N107" i="9"/>
  <c r="K82" i="9"/>
  <c r="J82" i="9"/>
  <c r="R82" i="9"/>
  <c r="Q82" i="9"/>
  <c r="P82" i="9"/>
  <c r="N69" i="9"/>
  <c r="O8" i="10"/>
  <c r="O107" i="8"/>
  <c r="R341" i="7"/>
  <c r="Q341" i="7"/>
  <c r="P341" i="7"/>
  <c r="K341" i="7"/>
  <c r="J341" i="7"/>
  <c r="M238" i="7"/>
  <c r="K313" i="7"/>
  <c r="J313" i="7"/>
  <c r="R313" i="7"/>
  <c r="Q313" i="7"/>
  <c r="P313" i="7"/>
  <c r="K252" i="7"/>
  <c r="J252" i="7"/>
  <c r="R252" i="7"/>
  <c r="Q252" i="7"/>
  <c r="P252" i="7"/>
  <c r="P241" i="6"/>
  <c r="K241" i="6"/>
  <c r="J241" i="6"/>
  <c r="R241" i="6"/>
  <c r="Q241" i="6"/>
  <c r="O68" i="7"/>
  <c r="M17" i="7"/>
  <c r="M280" i="7"/>
  <c r="P130" i="7"/>
  <c r="M273" i="7"/>
  <c r="R79" i="6"/>
  <c r="Q79" i="6"/>
  <c r="P79" i="6"/>
  <c r="K79" i="6"/>
  <c r="J79" i="6"/>
  <c r="L199" i="6"/>
  <c r="E18" i="3"/>
  <c r="O126" i="6"/>
  <c r="U32" i="2"/>
  <c r="U31" i="2"/>
  <c r="Q34" i="5"/>
  <c r="Y24" i="5"/>
  <c r="AA19" i="5" s="1"/>
  <c r="S33" i="5" l="1"/>
  <c r="O33" i="5"/>
  <c r="S53" i="5"/>
  <c r="H27" i="14"/>
  <c r="L27" i="14"/>
  <c r="Q27" i="14"/>
  <c r="P27" i="14"/>
  <c r="I27" i="14"/>
  <c r="O4" i="1"/>
  <c r="O6" i="1" s="1"/>
  <c r="P37" i="14"/>
  <c r="L37" i="14"/>
  <c r="H37" i="14"/>
  <c r="I37" i="14"/>
  <c r="Q37" i="14"/>
  <c r="H32" i="14"/>
  <c r="I32" i="14"/>
  <c r="L32" i="14"/>
  <c r="Q32" i="14"/>
  <c r="P32" i="14"/>
  <c r="Q18" i="14"/>
  <c r="P18" i="14"/>
  <c r="I18" i="14"/>
  <c r="H18" i="14"/>
  <c r="L18" i="14"/>
  <c r="H21" i="14"/>
  <c r="I21" i="14"/>
  <c r="P21" i="14"/>
  <c r="L21" i="14"/>
  <c r="Q21" i="14"/>
  <c r="Q20" i="14"/>
  <c r="P20" i="14"/>
  <c r="I20" i="14"/>
  <c r="H20" i="14"/>
  <c r="L20" i="14"/>
  <c r="I13" i="14"/>
  <c r="L13" i="14"/>
  <c r="H13" i="14"/>
  <c r="Q13" i="14"/>
  <c r="P13" i="14"/>
  <c r="Q9" i="14"/>
  <c r="I9" i="14"/>
  <c r="P9" i="14"/>
  <c r="H9" i="14"/>
  <c r="L9" i="14"/>
  <c r="H14" i="14"/>
  <c r="I14" i="14"/>
  <c r="L14" i="14"/>
  <c r="Q14" i="14"/>
  <c r="P14" i="14"/>
  <c r="S4" i="1"/>
  <c r="I24" i="14"/>
  <c r="Q24" i="14"/>
  <c r="P24" i="14"/>
  <c r="H24" i="14"/>
  <c r="L24" i="14"/>
  <c r="H6" i="1"/>
  <c r="H31" i="14"/>
  <c r="L31" i="14"/>
  <c r="I31" i="14"/>
  <c r="Q31" i="14"/>
  <c r="P31" i="14"/>
  <c r="L26" i="14"/>
  <c r="I26" i="14"/>
  <c r="P26" i="14"/>
  <c r="H26" i="14"/>
  <c r="L45" i="14"/>
  <c r="Q45" i="14"/>
  <c r="H45" i="14"/>
  <c r="I45" i="14"/>
  <c r="P45" i="14"/>
  <c r="Q46" i="14"/>
  <c r="P46" i="14"/>
  <c r="L46" i="14"/>
  <c r="I46" i="14"/>
  <c r="H46" i="14"/>
  <c r="O331" i="18"/>
  <c r="S114" i="13"/>
  <c r="S173" i="11"/>
  <c r="S160" i="11"/>
  <c r="S226" i="10"/>
  <c r="S170" i="10"/>
  <c r="Q4" i="9"/>
  <c r="S82" i="9"/>
  <c r="S76" i="9"/>
  <c r="S94" i="7"/>
  <c r="S196" i="7"/>
  <c r="S181" i="7"/>
  <c r="S204" i="7"/>
  <c r="S210" i="7"/>
  <c r="R4" i="7"/>
  <c r="S301" i="7"/>
  <c r="S287" i="7"/>
  <c r="S259" i="7"/>
  <c r="S68" i="7"/>
  <c r="S341" i="7"/>
  <c r="S327" i="7"/>
  <c r="S174" i="7"/>
  <c r="K4" i="7"/>
  <c r="D14" i="5"/>
  <c r="S169" i="6"/>
  <c r="S133" i="6"/>
  <c r="S37" i="6"/>
  <c r="S234" i="6"/>
  <c r="S220" i="6"/>
  <c r="S105" i="6"/>
  <c r="S255" i="6"/>
  <c r="S64" i="11"/>
  <c r="S127" i="11"/>
  <c r="AA17" i="5"/>
  <c r="AB23" i="5"/>
  <c r="AB15" i="5"/>
  <c r="AB22" i="5"/>
  <c r="AB16" i="5"/>
  <c r="AB13" i="5"/>
  <c r="AB24" i="5"/>
  <c r="AB19" i="5"/>
  <c r="AB17" i="5"/>
  <c r="AB14" i="5"/>
  <c r="AB20" i="5"/>
  <c r="S214" i="11"/>
  <c r="AB18" i="5"/>
  <c r="S8" i="11"/>
  <c r="S96" i="11"/>
  <c r="S186" i="11"/>
  <c r="S241" i="11"/>
  <c r="S221" i="11"/>
  <c r="S255" i="11"/>
  <c r="V185" i="6"/>
  <c r="T184" i="6"/>
  <c r="V184" i="6" s="1"/>
  <c r="U93" i="6"/>
  <c r="W93" i="6" s="1"/>
  <c r="X93" i="6" s="1"/>
  <c r="W95" i="6"/>
  <c r="X95" i="6" s="1"/>
  <c r="U327" i="7"/>
  <c r="W327" i="7" s="1"/>
  <c r="X327" i="7" s="1"/>
  <c r="W328" i="7"/>
  <c r="X328" i="7" s="1"/>
  <c r="T51" i="10"/>
  <c r="V51" i="10" s="1"/>
  <c r="V52" i="10"/>
  <c r="U186" i="11"/>
  <c r="W186" i="11" s="1"/>
  <c r="X186" i="11" s="1"/>
  <c r="W187" i="11"/>
  <c r="X187" i="11" s="1"/>
  <c r="U22" i="13"/>
  <c r="W22" i="13" s="1"/>
  <c r="X22" i="13" s="1"/>
  <c r="W24" i="13"/>
  <c r="X24" i="13" s="1"/>
  <c r="V92" i="13"/>
  <c r="T91" i="13"/>
  <c r="V91" i="13" s="1"/>
  <c r="I8" i="14"/>
  <c r="H8" i="14"/>
  <c r="Q8" i="14"/>
  <c r="P8" i="14"/>
  <c r="L8" i="14"/>
  <c r="D4" i="14"/>
  <c r="V10" i="6"/>
  <c r="T8" i="6"/>
  <c r="T87" i="6"/>
  <c r="V87" i="6" s="1"/>
  <c r="V88" i="6"/>
  <c r="S191" i="6"/>
  <c r="S45" i="7"/>
  <c r="T217" i="7"/>
  <c r="V217" i="7" s="1"/>
  <c r="V218" i="7"/>
  <c r="U294" i="7"/>
  <c r="W294" i="7" s="1"/>
  <c r="X294" i="7" s="1"/>
  <c r="W295" i="7"/>
  <c r="X295" i="7" s="1"/>
  <c r="T113" i="8"/>
  <c r="V113" i="8" s="1"/>
  <c r="V114" i="8"/>
  <c r="U357" i="7"/>
  <c r="W357" i="7" s="1"/>
  <c r="X357" i="7" s="1"/>
  <c r="W358" i="7"/>
  <c r="X358" i="7" s="1"/>
  <c r="U15" i="8"/>
  <c r="W15" i="8" s="1"/>
  <c r="X15" i="8" s="1"/>
  <c r="W16" i="8"/>
  <c r="X16" i="8" s="1"/>
  <c r="S23" i="8"/>
  <c r="V32" i="8"/>
  <c r="T31" i="8"/>
  <c r="V31" i="8" s="1"/>
  <c r="V77" i="10"/>
  <c r="T76" i="10"/>
  <c r="V76" i="10" s="1"/>
  <c r="T89" i="10"/>
  <c r="V89" i="10" s="1"/>
  <c r="V91" i="10"/>
  <c r="W52" i="10"/>
  <c r="X52" i="10" s="1"/>
  <c r="U51" i="10"/>
  <c r="W51" i="10" s="1"/>
  <c r="X51" i="10" s="1"/>
  <c r="V243" i="10"/>
  <c r="T242" i="10"/>
  <c r="V242" i="10" s="1"/>
  <c r="T64" i="11"/>
  <c r="V64" i="11" s="1"/>
  <c r="V65" i="11"/>
  <c r="W201" i="10"/>
  <c r="X201" i="10" s="1"/>
  <c r="U198" i="10"/>
  <c r="W198" i="10" s="1"/>
  <c r="X198" i="10" s="1"/>
  <c r="T200" i="11"/>
  <c r="V200" i="11" s="1"/>
  <c r="V201" i="11"/>
  <c r="T134" i="11"/>
  <c r="V134" i="11" s="1"/>
  <c r="V135" i="11"/>
  <c r="T214" i="11"/>
  <c r="V214" i="11" s="1"/>
  <c r="V216" i="11"/>
  <c r="W45" i="12"/>
  <c r="X45" i="12" s="1"/>
  <c r="U44" i="12"/>
  <c r="W44" i="12" s="1"/>
  <c r="X44" i="12" s="1"/>
  <c r="U142" i="12"/>
  <c r="W142" i="12" s="1"/>
  <c r="X142" i="12" s="1"/>
  <c r="W143" i="12"/>
  <c r="X143" i="12" s="1"/>
  <c r="V52" i="12"/>
  <c r="T51" i="12"/>
  <c r="V51" i="12" s="1"/>
  <c r="W137" i="12"/>
  <c r="X137" i="12" s="1"/>
  <c r="U136" i="12"/>
  <c r="W136" i="12" s="1"/>
  <c r="X136" i="12" s="1"/>
  <c r="T8" i="13"/>
  <c r="V9" i="13"/>
  <c r="T59" i="13"/>
  <c r="V59" i="13" s="1"/>
  <c r="V60" i="13"/>
  <c r="N4" i="10"/>
  <c r="H17" i="5"/>
  <c r="N17" i="5" s="1"/>
  <c r="O4" i="12"/>
  <c r="I19" i="5"/>
  <c r="N4" i="8"/>
  <c r="H15" i="5"/>
  <c r="L4" i="8"/>
  <c r="F15" i="5"/>
  <c r="L15" i="5" s="1"/>
  <c r="T139" i="6"/>
  <c r="V139" i="6" s="1"/>
  <c r="V140" i="6"/>
  <c r="M4" i="16"/>
  <c r="H22" i="5"/>
  <c r="W10" i="6"/>
  <c r="X10" i="6" s="1"/>
  <c r="U8" i="6"/>
  <c r="S155" i="6"/>
  <c r="T73" i="6"/>
  <c r="V73" i="6" s="1"/>
  <c r="V74" i="6"/>
  <c r="T213" i="6"/>
  <c r="V213" i="6" s="1"/>
  <c r="V214" i="6"/>
  <c r="W137" i="7"/>
  <c r="X137" i="7" s="1"/>
  <c r="U136" i="7"/>
  <c r="W136" i="7" s="1"/>
  <c r="X136" i="7" s="1"/>
  <c r="U271" i="6"/>
  <c r="W271" i="6" s="1"/>
  <c r="X271" i="6" s="1"/>
  <c r="W272" i="6"/>
  <c r="X272" i="6" s="1"/>
  <c r="T248" i="6"/>
  <c r="V248" i="6" s="1"/>
  <c r="V249" i="6"/>
  <c r="S227" i="6"/>
  <c r="T148" i="7"/>
  <c r="V148" i="7" s="1"/>
  <c r="V149" i="7"/>
  <c r="T327" i="7"/>
  <c r="V327" i="7" s="1"/>
  <c r="V328" i="7"/>
  <c r="T107" i="8"/>
  <c r="V107" i="8" s="1"/>
  <c r="V108" i="8"/>
  <c r="T69" i="9"/>
  <c r="V69" i="9" s="1"/>
  <c r="V70" i="9"/>
  <c r="T8" i="10"/>
  <c r="V14" i="10"/>
  <c r="U170" i="10"/>
  <c r="W170" i="10" s="1"/>
  <c r="X170" i="10" s="1"/>
  <c r="W171" i="10"/>
  <c r="X171" i="10" s="1"/>
  <c r="T65" i="10"/>
  <c r="V65" i="10" s="1"/>
  <c r="V66" i="10"/>
  <c r="AA20" i="5"/>
  <c r="AA14" i="5"/>
  <c r="AA24" i="5"/>
  <c r="AA18" i="5"/>
  <c r="AA15" i="5"/>
  <c r="AA13" i="5"/>
  <c r="AA16" i="5"/>
  <c r="AA23" i="5"/>
  <c r="AA22" i="5"/>
  <c r="AC24" i="5"/>
  <c r="Y8" i="3"/>
  <c r="M313" i="18"/>
  <c r="T22" i="6"/>
  <c r="V22" i="6" s="1"/>
  <c r="V23" i="6"/>
  <c r="W25" i="7"/>
  <c r="X25" i="7" s="1"/>
  <c r="U24" i="7"/>
  <c r="W24" i="7" s="1"/>
  <c r="X24" i="7" s="1"/>
  <c r="V157" i="6"/>
  <c r="T155" i="6"/>
  <c r="V155" i="6" s="1"/>
  <c r="S199" i="6"/>
  <c r="S120" i="6"/>
  <c r="S8" i="7"/>
  <c r="U79" i="6"/>
  <c r="W79" i="6" s="1"/>
  <c r="X79" i="6" s="1"/>
  <c r="W80" i="6"/>
  <c r="X80" i="6" s="1"/>
  <c r="S206" i="6"/>
  <c r="S241" i="6"/>
  <c r="S17" i="7"/>
  <c r="T17" i="7"/>
  <c r="V17" i="7" s="1"/>
  <c r="V18" i="7"/>
  <c r="S24" i="7"/>
  <c r="S124" i="7"/>
  <c r="W63" i="7"/>
  <c r="X63" i="7" s="1"/>
  <c r="U62" i="7"/>
  <c r="W62" i="7" s="1"/>
  <c r="X62" i="7" s="1"/>
  <c r="T161" i="7"/>
  <c r="V161" i="7" s="1"/>
  <c r="V162" i="7"/>
  <c r="W246" i="7"/>
  <c r="X246" i="7" s="1"/>
  <c r="U245" i="7"/>
  <c r="W245" i="7" s="1"/>
  <c r="X245" i="7" s="1"/>
  <c r="U320" i="7"/>
  <c r="W320" i="7" s="1"/>
  <c r="X320" i="7" s="1"/>
  <c r="W321" i="7"/>
  <c r="X321" i="7" s="1"/>
  <c r="T210" i="7"/>
  <c r="V210" i="7" s="1"/>
  <c r="V211" i="7"/>
  <c r="U301" i="7"/>
  <c r="W301" i="7" s="1"/>
  <c r="X301" i="7" s="1"/>
  <c r="W302" i="7"/>
  <c r="X302" i="7" s="1"/>
  <c r="W197" i="7"/>
  <c r="X197" i="7" s="1"/>
  <c r="U196" i="7"/>
  <c r="W196" i="7" s="1"/>
  <c r="X196" i="7" s="1"/>
  <c r="S313" i="7"/>
  <c r="U168" i="7"/>
  <c r="W168" i="7" s="1"/>
  <c r="X168" i="7" s="1"/>
  <c r="W169" i="7"/>
  <c r="X169" i="7" s="1"/>
  <c r="S217" i="7"/>
  <c r="S231" i="7"/>
  <c r="S307" i="7"/>
  <c r="T40" i="8"/>
  <c r="V40" i="8" s="1"/>
  <c r="V41" i="8"/>
  <c r="T125" i="8"/>
  <c r="V125" i="8" s="1"/>
  <c r="V126" i="8"/>
  <c r="S15" i="8"/>
  <c r="T119" i="8"/>
  <c r="V119" i="8" s="1"/>
  <c r="V120" i="8"/>
  <c r="V128" i="9"/>
  <c r="T127" i="9"/>
  <c r="V127" i="9" s="1"/>
  <c r="V95" i="9"/>
  <c r="T94" i="9"/>
  <c r="V94" i="9" s="1"/>
  <c r="T82" i="9"/>
  <c r="V82" i="9" s="1"/>
  <c r="V83" i="9"/>
  <c r="T40" i="10"/>
  <c r="V40" i="10" s="1"/>
  <c r="V42" i="10"/>
  <c r="S135" i="9"/>
  <c r="S120" i="9"/>
  <c r="S88" i="9"/>
  <c r="U8" i="10"/>
  <c r="W14" i="10"/>
  <c r="X14" i="10" s="1"/>
  <c r="S89" i="10"/>
  <c r="S184" i="10"/>
  <c r="U100" i="10"/>
  <c r="W100" i="10" s="1"/>
  <c r="X100" i="10" s="1"/>
  <c r="W101" i="10"/>
  <c r="X101" i="10" s="1"/>
  <c r="T212" i="10"/>
  <c r="V212" i="10" s="1"/>
  <c r="V213" i="10"/>
  <c r="U109" i="10"/>
  <c r="W109" i="10" s="1"/>
  <c r="X109" i="10" s="1"/>
  <c r="W110" i="10"/>
  <c r="X110" i="10" s="1"/>
  <c r="T143" i="10"/>
  <c r="V143" i="10" s="1"/>
  <c r="V144" i="10"/>
  <c r="U65" i="10"/>
  <c r="W65" i="10" s="1"/>
  <c r="X65" i="10" s="1"/>
  <c r="W66" i="10"/>
  <c r="X66" i="10" s="1"/>
  <c r="S76" i="11"/>
  <c r="T76" i="11"/>
  <c r="V76" i="11" s="1"/>
  <c r="V77" i="11"/>
  <c r="S37" i="11"/>
  <c r="S114" i="11"/>
  <c r="T198" i="10"/>
  <c r="V198" i="10" s="1"/>
  <c r="V201" i="10"/>
  <c r="S43" i="11"/>
  <c r="S212" i="10"/>
  <c r="T43" i="11"/>
  <c r="V43" i="11" s="1"/>
  <c r="V44" i="11"/>
  <c r="S207" i="11"/>
  <c r="V28" i="12"/>
  <c r="V27" i="12" s="1"/>
  <c r="T27" i="12"/>
  <c r="S263" i="11"/>
  <c r="S140" i="11"/>
  <c r="V222" i="11"/>
  <c r="T221" i="11"/>
  <c r="V221" i="11" s="1"/>
  <c r="T149" i="12"/>
  <c r="V149" i="12" s="1"/>
  <c r="V150" i="12"/>
  <c r="U165" i="12"/>
  <c r="W165" i="12" s="1"/>
  <c r="X165" i="12" s="1"/>
  <c r="W166" i="12"/>
  <c r="X166" i="12" s="1"/>
  <c r="U14" i="13"/>
  <c r="W14" i="13" s="1"/>
  <c r="X14" i="13" s="1"/>
  <c r="W15" i="13"/>
  <c r="X15" i="13" s="1"/>
  <c r="S22" i="13"/>
  <c r="T180" i="11"/>
  <c r="V180" i="11" s="1"/>
  <c r="V181" i="11"/>
  <c r="S17" i="12"/>
  <c r="T102" i="12"/>
  <c r="V102" i="12" s="1"/>
  <c r="V103" i="12"/>
  <c r="U65" i="13"/>
  <c r="W65" i="13" s="1"/>
  <c r="X65" i="13" s="1"/>
  <c r="W66" i="13"/>
  <c r="X66" i="13" s="1"/>
  <c r="T105" i="13"/>
  <c r="V105" i="13" s="1"/>
  <c r="V106" i="13"/>
  <c r="T71" i="13"/>
  <c r="V71" i="13" s="1"/>
  <c r="V72" i="13"/>
  <c r="K4" i="8"/>
  <c r="J4" i="8"/>
  <c r="R4" i="8"/>
  <c r="Q4" i="8"/>
  <c r="P4" i="8"/>
  <c r="D15" i="5"/>
  <c r="T191" i="6"/>
  <c r="V191" i="6" s="1"/>
  <c r="V193" i="6"/>
  <c r="S22" i="6"/>
  <c r="S62" i="7"/>
  <c r="V260" i="7"/>
  <c r="T259" i="7"/>
  <c r="V259" i="7" s="1"/>
  <c r="S224" i="7"/>
  <c r="S334" i="7"/>
  <c r="T224" i="7"/>
  <c r="V224" i="7" s="1"/>
  <c r="V226" i="7"/>
  <c r="T334" i="7"/>
  <c r="V334" i="7" s="1"/>
  <c r="V335" i="7"/>
  <c r="T196" i="7"/>
  <c r="V196" i="7" s="1"/>
  <c r="V197" i="7"/>
  <c r="T181" i="7"/>
  <c r="V181" i="7" s="1"/>
  <c r="V182" i="7"/>
  <c r="U313" i="7"/>
  <c r="W313" i="7" s="1"/>
  <c r="X313" i="7" s="1"/>
  <c r="W314" i="7"/>
  <c r="X314" i="7" s="1"/>
  <c r="U53" i="8"/>
  <c r="W53" i="8" s="1"/>
  <c r="X53" i="8" s="1"/>
  <c r="W54" i="8"/>
  <c r="X54" i="8" s="1"/>
  <c r="S31" i="8"/>
  <c r="U44" i="9"/>
  <c r="W44" i="9" s="1"/>
  <c r="X44" i="9" s="1"/>
  <c r="W45" i="9"/>
  <c r="X45" i="9" s="1"/>
  <c r="V142" i="9"/>
  <c r="T141" i="9"/>
  <c r="V141" i="9" s="1"/>
  <c r="S94" i="9"/>
  <c r="W114" i="9"/>
  <c r="X114" i="9" s="1"/>
  <c r="U107" i="9"/>
  <c r="W107" i="9" s="1"/>
  <c r="X107" i="9" s="1"/>
  <c r="U94" i="9"/>
  <c r="W94" i="9" s="1"/>
  <c r="X94" i="9" s="1"/>
  <c r="W95" i="9"/>
  <c r="X95" i="9" s="1"/>
  <c r="T8" i="9"/>
  <c r="V9" i="9"/>
  <c r="S21" i="10"/>
  <c r="T21" i="10"/>
  <c r="V21" i="10" s="1"/>
  <c r="V22" i="10"/>
  <c r="T170" i="10"/>
  <c r="V170" i="10" s="1"/>
  <c r="V171" i="10"/>
  <c r="U184" i="10"/>
  <c r="W184" i="10" s="1"/>
  <c r="X184" i="10" s="1"/>
  <c r="W186" i="10"/>
  <c r="X186" i="10" s="1"/>
  <c r="T109" i="10"/>
  <c r="V109" i="10" s="1"/>
  <c r="V110" i="10"/>
  <c r="S198" i="10"/>
  <c r="S156" i="10"/>
  <c r="W144" i="10"/>
  <c r="X144" i="10" s="1"/>
  <c r="U143" i="10"/>
  <c r="W143" i="10" s="1"/>
  <c r="X143" i="10" s="1"/>
  <c r="U242" i="10"/>
  <c r="W242" i="10" s="1"/>
  <c r="X242" i="10" s="1"/>
  <c r="W243" i="10"/>
  <c r="X243" i="10" s="1"/>
  <c r="T89" i="11"/>
  <c r="V89" i="11" s="1"/>
  <c r="V90" i="11"/>
  <c r="T73" i="12"/>
  <c r="V73" i="12" s="1"/>
  <c r="V74" i="12"/>
  <c r="W242" i="11"/>
  <c r="X242" i="11" s="1"/>
  <c r="U241" i="11"/>
  <c r="W241" i="11" s="1"/>
  <c r="X241" i="11" s="1"/>
  <c r="U134" i="11"/>
  <c r="W134" i="11" s="1"/>
  <c r="X134" i="11" s="1"/>
  <c r="W135" i="11"/>
  <c r="X135" i="11" s="1"/>
  <c r="W52" i="12"/>
  <c r="X52" i="12" s="1"/>
  <c r="U51" i="12"/>
  <c r="W51" i="12" s="1"/>
  <c r="X51" i="12" s="1"/>
  <c r="S193" i="11"/>
  <c r="S112" i="12"/>
  <c r="S156" i="12"/>
  <c r="T83" i="13"/>
  <c r="V83" i="13" s="1"/>
  <c r="V84" i="13"/>
  <c r="L4" i="11"/>
  <c r="F18" i="5"/>
  <c r="L18" i="5" s="1"/>
  <c r="U255" i="6"/>
  <c r="W255" i="6" s="1"/>
  <c r="X255" i="6" s="1"/>
  <c r="W256" i="6"/>
  <c r="X256" i="6" s="1"/>
  <c r="U181" i="7"/>
  <c r="W181" i="7" s="1"/>
  <c r="X181" i="7" s="1"/>
  <c r="W182" i="7"/>
  <c r="X182" i="7" s="1"/>
  <c r="T101" i="8"/>
  <c r="V101" i="8" s="1"/>
  <c r="V102" i="8"/>
  <c r="T121" i="11"/>
  <c r="V121" i="11" s="1"/>
  <c r="V122" i="11"/>
  <c r="Q53" i="5"/>
  <c r="M4" i="6"/>
  <c r="G13" i="5"/>
  <c r="T29" i="6"/>
  <c r="V29" i="6" s="1"/>
  <c r="V30" i="6"/>
  <c r="U87" i="6"/>
  <c r="W87" i="6" s="1"/>
  <c r="X87" i="6" s="1"/>
  <c r="W88" i="6"/>
  <c r="X88" i="6" s="1"/>
  <c r="T37" i="6"/>
  <c r="V37" i="6" s="1"/>
  <c r="V38" i="6"/>
  <c r="V170" i="6"/>
  <c r="T169" i="6"/>
  <c r="V169" i="6" s="1"/>
  <c r="U111" i="6"/>
  <c r="W111" i="6" s="1"/>
  <c r="X111" i="6" s="1"/>
  <c r="W112" i="6"/>
  <c r="X112" i="6" s="1"/>
  <c r="T133" i="6"/>
  <c r="V133" i="6" s="1"/>
  <c r="V134" i="6"/>
  <c r="S271" i="6"/>
  <c r="U33" i="7"/>
  <c r="W33" i="7" s="1"/>
  <c r="X33" i="7" s="1"/>
  <c r="W34" i="7"/>
  <c r="X34" i="7" s="1"/>
  <c r="S130" i="7"/>
  <c r="T130" i="7"/>
  <c r="V130" i="7" s="1"/>
  <c r="V131" i="7"/>
  <c r="T174" i="7"/>
  <c r="V174" i="7" s="1"/>
  <c r="V176" i="7"/>
  <c r="U39" i="7"/>
  <c r="W39" i="7" s="1"/>
  <c r="X39" i="7" s="1"/>
  <c r="W40" i="7"/>
  <c r="X40" i="7" s="1"/>
  <c r="S136" i="7"/>
  <c r="S273" i="7"/>
  <c r="T44" i="9"/>
  <c r="V44" i="9" s="1"/>
  <c r="V45" i="9"/>
  <c r="U210" i="7"/>
  <c r="W210" i="7" s="1"/>
  <c r="X210" i="7" s="1"/>
  <c r="W211" i="7"/>
  <c r="X211" i="7" s="1"/>
  <c r="S349" i="7"/>
  <c r="T349" i="7"/>
  <c r="V349" i="7" s="1"/>
  <c r="V350" i="7"/>
  <c r="S53" i="8"/>
  <c r="U16" i="9"/>
  <c r="W16" i="9" s="1"/>
  <c r="X16" i="9" s="1"/>
  <c r="W17" i="9"/>
  <c r="X17" i="9" s="1"/>
  <c r="S76" i="10"/>
  <c r="S100" i="9"/>
  <c r="S242" i="10"/>
  <c r="S40" i="10"/>
  <c r="T156" i="10"/>
  <c r="V156" i="10" s="1"/>
  <c r="V157" i="10"/>
  <c r="S89" i="11"/>
  <c r="T102" i="11"/>
  <c r="V102" i="11" s="1"/>
  <c r="V103" i="11"/>
  <c r="S50" i="11"/>
  <c r="W59" i="11"/>
  <c r="X59" i="11" s="1"/>
  <c r="U58" i="11"/>
  <c r="W58" i="11" s="1"/>
  <c r="X58" i="11" s="1"/>
  <c r="T17" i="11"/>
  <c r="V17" i="11" s="1"/>
  <c r="V18" i="11"/>
  <c r="U59" i="12"/>
  <c r="W59" i="12" s="1"/>
  <c r="X59" i="12" s="1"/>
  <c r="W60" i="12"/>
  <c r="X60" i="12" s="1"/>
  <c r="V235" i="11"/>
  <c r="T234" i="11"/>
  <c r="V234" i="11" s="1"/>
  <c r="U166" i="11"/>
  <c r="W166" i="11" s="1"/>
  <c r="X166" i="11" s="1"/>
  <c r="W169" i="11"/>
  <c r="X169" i="11" s="1"/>
  <c r="S27" i="12"/>
  <c r="T8" i="12"/>
  <c r="V9" i="12"/>
  <c r="T255" i="11"/>
  <c r="V255" i="11" s="1"/>
  <c r="V256" i="11"/>
  <c r="V143" i="11"/>
  <c r="T140" i="11"/>
  <c r="V140" i="11" s="1"/>
  <c r="T59" i="12"/>
  <c r="V59" i="12" s="1"/>
  <c r="V60" i="12"/>
  <c r="S95" i="12"/>
  <c r="T14" i="13"/>
  <c r="V14" i="13" s="1"/>
  <c r="V15" i="13"/>
  <c r="S118" i="12"/>
  <c r="W78" i="13"/>
  <c r="X78" i="13" s="1"/>
  <c r="U77" i="13"/>
  <c r="W77" i="13" s="1"/>
  <c r="X77" i="13" s="1"/>
  <c r="P313" i="18"/>
  <c r="J313" i="18"/>
  <c r="W313" i="18"/>
  <c r="X313" i="18" s="1"/>
  <c r="V313" i="18"/>
  <c r="R313" i="18"/>
  <c r="K313" i="18"/>
  <c r="Q313" i="18"/>
  <c r="J16" i="5"/>
  <c r="T301" i="7"/>
  <c r="V301" i="7" s="1"/>
  <c r="V302" i="7"/>
  <c r="U76" i="10"/>
  <c r="W76" i="10" s="1"/>
  <c r="X76" i="10" s="1"/>
  <c r="W77" i="10"/>
  <c r="X77" i="10" s="1"/>
  <c r="U8" i="13"/>
  <c r="W9" i="13"/>
  <c r="X9" i="13" s="1"/>
  <c r="J4" i="6"/>
  <c r="R4" i="6"/>
  <c r="Q4" i="6"/>
  <c r="P4" i="6"/>
  <c r="D13" i="5"/>
  <c r="K4" i="6"/>
  <c r="C19" i="3"/>
  <c r="B20" i="3" s="1"/>
  <c r="S19" i="3"/>
  <c r="R19" i="3"/>
  <c r="Q19" i="3"/>
  <c r="X19" i="3" s="1"/>
  <c r="P19" i="3"/>
  <c r="O19" i="3"/>
  <c r="N19" i="3"/>
  <c r="E19" i="3"/>
  <c r="Q33" i="5"/>
  <c r="L4" i="6"/>
  <c r="F13" i="5"/>
  <c r="K4" i="16"/>
  <c r="F22" i="5"/>
  <c r="L22" i="5" s="1"/>
  <c r="R53" i="5"/>
  <c r="O4" i="9"/>
  <c r="I16" i="5"/>
  <c r="S73" i="6"/>
  <c r="U45" i="6"/>
  <c r="W45" i="6" s="1"/>
  <c r="X45" i="6" s="1"/>
  <c r="W46" i="6"/>
  <c r="X46" i="6" s="1"/>
  <c r="U37" i="6"/>
  <c r="W37" i="6" s="1"/>
  <c r="X37" i="6" s="1"/>
  <c r="W38" i="6"/>
  <c r="X38" i="6" s="1"/>
  <c r="S148" i="6"/>
  <c r="S248" i="6"/>
  <c r="U148" i="6"/>
  <c r="W148" i="6" s="1"/>
  <c r="X148" i="6" s="1"/>
  <c r="W149" i="6"/>
  <c r="X149" i="6" s="1"/>
  <c r="U105" i="6"/>
  <c r="W105" i="6" s="1"/>
  <c r="X105" i="6" s="1"/>
  <c r="W106" i="6"/>
  <c r="X106" i="6" s="1"/>
  <c r="S168" i="7"/>
  <c r="U45" i="7"/>
  <c r="W45" i="7" s="1"/>
  <c r="X45" i="7" s="1"/>
  <c r="W46" i="7"/>
  <c r="X46" i="7" s="1"/>
  <c r="U56" i="7"/>
  <c r="W56" i="7" s="1"/>
  <c r="X56" i="7" s="1"/>
  <c r="W57" i="7"/>
  <c r="X57" i="7" s="1"/>
  <c r="T142" i="7"/>
  <c r="V142" i="7" s="1"/>
  <c r="V143" i="7"/>
  <c r="W18" i="7"/>
  <c r="X18" i="7" s="1"/>
  <c r="U17" i="7"/>
  <c r="W17" i="7" s="1"/>
  <c r="X17" i="7" s="1"/>
  <c r="S76" i="7"/>
  <c r="U188" i="7"/>
  <c r="W188" i="7" s="1"/>
  <c r="X188" i="7" s="1"/>
  <c r="W189" i="7"/>
  <c r="X189" i="7" s="1"/>
  <c r="U76" i="7"/>
  <c r="W76" i="7" s="1"/>
  <c r="X76" i="7" s="1"/>
  <c r="W77" i="7"/>
  <c r="X77" i="7" s="1"/>
  <c r="T262" i="6"/>
  <c r="V262" i="6" s="1"/>
  <c r="V263" i="6"/>
  <c r="W232" i="7"/>
  <c r="X232" i="7" s="1"/>
  <c r="U231" i="7"/>
  <c r="W231" i="7" s="1"/>
  <c r="X231" i="7" s="1"/>
  <c r="T320" i="7"/>
  <c r="V320" i="7" s="1"/>
  <c r="V321" i="7"/>
  <c r="S238" i="7"/>
  <c r="U224" i="7"/>
  <c r="W224" i="7" s="1"/>
  <c r="X224" i="7" s="1"/>
  <c r="W226" i="7"/>
  <c r="X226" i="7" s="1"/>
  <c r="U334" i="7"/>
  <c r="W334" i="7" s="1"/>
  <c r="X334" i="7" s="1"/>
  <c r="W335" i="7"/>
  <c r="X335" i="7" s="1"/>
  <c r="U238" i="7"/>
  <c r="W238" i="7" s="1"/>
  <c r="X238" i="7" s="1"/>
  <c r="W240" i="7"/>
  <c r="X240" i="7" s="1"/>
  <c r="T313" i="7"/>
  <c r="V313" i="7" s="1"/>
  <c r="V314" i="7"/>
  <c r="U204" i="7"/>
  <c r="W204" i="7" s="1"/>
  <c r="X204" i="7" s="1"/>
  <c r="W205" i="7"/>
  <c r="X205" i="7" s="1"/>
  <c r="S141" i="9"/>
  <c r="S16" i="9"/>
  <c r="V48" i="8"/>
  <c r="T47" i="8"/>
  <c r="V47" i="8" s="1"/>
  <c r="U83" i="8"/>
  <c r="W83" i="8" s="1"/>
  <c r="X83" i="8" s="1"/>
  <c r="W84" i="8"/>
  <c r="X84" i="8" s="1"/>
  <c r="T107" i="9"/>
  <c r="V107" i="9" s="1"/>
  <c r="V114" i="9"/>
  <c r="U69" i="9"/>
  <c r="W69" i="9" s="1"/>
  <c r="X69" i="9" s="1"/>
  <c r="W70" i="9"/>
  <c r="X70" i="9" s="1"/>
  <c r="T135" i="9"/>
  <c r="V135" i="9" s="1"/>
  <c r="V136" i="9"/>
  <c r="T76" i="9"/>
  <c r="V76" i="9" s="1"/>
  <c r="V77" i="9"/>
  <c r="W128" i="10"/>
  <c r="X128" i="10" s="1"/>
  <c r="U127" i="10"/>
  <c r="W127" i="10" s="1"/>
  <c r="X127" i="10" s="1"/>
  <c r="T100" i="10"/>
  <c r="V100" i="10" s="1"/>
  <c r="V101" i="10"/>
  <c r="U212" i="10"/>
  <c r="W212" i="10" s="1"/>
  <c r="X212" i="10" s="1"/>
  <c r="W213" i="10"/>
  <c r="X213" i="10" s="1"/>
  <c r="U177" i="10"/>
  <c r="W177" i="10" s="1"/>
  <c r="X177" i="10" s="1"/>
  <c r="W178" i="10"/>
  <c r="X178" i="10" s="1"/>
  <c r="T233" i="10"/>
  <c r="V233" i="10" s="1"/>
  <c r="V234" i="10"/>
  <c r="T58" i="11"/>
  <c r="V58" i="11" s="1"/>
  <c r="V59" i="11"/>
  <c r="W71" i="11"/>
  <c r="X71" i="11" s="1"/>
  <c r="U70" i="11"/>
  <c r="W70" i="11" s="1"/>
  <c r="X70" i="11" s="1"/>
  <c r="U173" i="11"/>
  <c r="W173" i="11" s="1"/>
  <c r="X173" i="11" s="1"/>
  <c r="W174" i="11"/>
  <c r="X174" i="11" s="1"/>
  <c r="V242" i="11"/>
  <c r="T241" i="11"/>
  <c r="V241" i="11" s="1"/>
  <c r="U193" i="11"/>
  <c r="W193" i="11" s="1"/>
  <c r="X193" i="11" s="1"/>
  <c r="W196" i="11"/>
  <c r="X196" i="11" s="1"/>
  <c r="T263" i="11"/>
  <c r="V263" i="11" s="1"/>
  <c r="V264" i="11"/>
  <c r="S147" i="11"/>
  <c r="U214" i="11"/>
  <c r="W214" i="11" s="1"/>
  <c r="X214" i="11" s="1"/>
  <c r="W216" i="11"/>
  <c r="X216" i="11" s="1"/>
  <c r="S81" i="12"/>
  <c r="T66" i="12"/>
  <c r="V66" i="12" s="1"/>
  <c r="V67" i="12"/>
  <c r="S102" i="12"/>
  <c r="S124" i="12"/>
  <c r="U53" i="13"/>
  <c r="W53" i="13" s="1"/>
  <c r="X53" i="13" s="1"/>
  <c r="W54" i="13"/>
  <c r="X54" i="13" s="1"/>
  <c r="W92" i="13"/>
  <c r="X92" i="13" s="1"/>
  <c r="U91" i="13"/>
  <c r="W91" i="13" s="1"/>
  <c r="X91" i="13" s="1"/>
  <c r="S71" i="13"/>
  <c r="T99" i="13"/>
  <c r="V99" i="13" s="1"/>
  <c r="V100" i="13"/>
  <c r="R4" i="13"/>
  <c r="J4" i="13"/>
  <c r="Q4" i="13"/>
  <c r="K4" i="13"/>
  <c r="P4" i="13"/>
  <c r="D20" i="5"/>
  <c r="T136" i="7"/>
  <c r="V136" i="7" s="1"/>
  <c r="V137" i="7"/>
  <c r="V24" i="8"/>
  <c r="T23" i="8"/>
  <c r="V23" i="8" s="1"/>
  <c r="T205" i="10"/>
  <c r="V205" i="10" s="1"/>
  <c r="V206" i="10"/>
  <c r="L4" i="18"/>
  <c r="F23" i="5"/>
  <c r="L23" i="5" s="1"/>
  <c r="W30" i="6"/>
  <c r="X30" i="6" s="1"/>
  <c r="U29" i="6"/>
  <c r="W29" i="6" s="1"/>
  <c r="X29" i="6" s="1"/>
  <c r="F6" i="1"/>
  <c r="N4" i="6"/>
  <c r="H13" i="5"/>
  <c r="M4" i="9"/>
  <c r="G16" i="5"/>
  <c r="P16" i="5" s="1"/>
  <c r="L4" i="12"/>
  <c r="F19" i="5"/>
  <c r="L19" i="5" s="1"/>
  <c r="O53" i="5"/>
  <c r="O4" i="6"/>
  <c r="I13" i="5"/>
  <c r="N9" i="3"/>
  <c r="F9" i="3"/>
  <c r="U9" i="3" s="1"/>
  <c r="E9" i="3"/>
  <c r="C9" i="3"/>
  <c r="B10" i="3" s="1"/>
  <c r="R9" i="3"/>
  <c r="P9" i="3"/>
  <c r="O9" i="3"/>
  <c r="S56" i="6"/>
  <c r="T56" i="6"/>
  <c r="V56" i="6" s="1"/>
  <c r="V57" i="6"/>
  <c r="W57" i="6"/>
  <c r="X57" i="6" s="1"/>
  <c r="U56" i="6"/>
  <c r="W56" i="6" s="1"/>
  <c r="X56" i="6" s="1"/>
  <c r="S45" i="6"/>
  <c r="S184" i="6"/>
  <c r="T111" i="6"/>
  <c r="V111" i="6" s="1"/>
  <c r="V112" i="6"/>
  <c r="U234" i="6"/>
  <c r="W234" i="6" s="1"/>
  <c r="X234" i="6" s="1"/>
  <c r="W235" i="6"/>
  <c r="X235" i="6" s="1"/>
  <c r="V149" i="6"/>
  <c r="T148" i="6"/>
  <c r="V148" i="6" s="1"/>
  <c r="T163" i="6"/>
  <c r="V163" i="6" s="1"/>
  <c r="V164" i="6"/>
  <c r="V106" i="6"/>
  <c r="T105" i="6"/>
  <c r="V105" i="6" s="1"/>
  <c r="U191" i="6"/>
  <c r="W191" i="6" s="1"/>
  <c r="X191" i="6" s="1"/>
  <c r="W193" i="6"/>
  <c r="X193" i="6" s="1"/>
  <c r="U94" i="7"/>
  <c r="W94" i="7" s="1"/>
  <c r="X94" i="7" s="1"/>
  <c r="W95" i="7"/>
  <c r="X95" i="7" s="1"/>
  <c r="T56" i="7"/>
  <c r="V56" i="7" s="1"/>
  <c r="V57" i="7"/>
  <c r="S142" i="7"/>
  <c r="U68" i="7"/>
  <c r="W68" i="7" s="1"/>
  <c r="X68" i="7" s="1"/>
  <c r="W69" i="7"/>
  <c r="X69" i="7" s="1"/>
  <c r="T154" i="7"/>
  <c r="V154" i="7" s="1"/>
  <c r="V155" i="7"/>
  <c r="T87" i="7"/>
  <c r="V87" i="7" s="1"/>
  <c r="V88" i="7"/>
  <c r="S148" i="7"/>
  <c r="V246" i="7"/>
  <c r="T245" i="7"/>
  <c r="V245" i="7" s="1"/>
  <c r="S8" i="8"/>
  <c r="T238" i="7"/>
  <c r="V238" i="7" s="1"/>
  <c r="V240" i="7"/>
  <c r="T252" i="7"/>
  <c r="V252" i="7" s="1"/>
  <c r="V253" i="7"/>
  <c r="U217" i="7"/>
  <c r="W217" i="7" s="1"/>
  <c r="X217" i="7" s="1"/>
  <c r="W218" i="7"/>
  <c r="X218" i="7" s="1"/>
  <c r="V342" i="7"/>
  <c r="T341" i="7"/>
  <c r="V341" i="7" s="1"/>
  <c r="S60" i="8"/>
  <c r="S47" i="8"/>
  <c r="W61" i="8"/>
  <c r="X61" i="8" s="1"/>
  <c r="U60" i="8"/>
  <c r="W60" i="8" s="1"/>
  <c r="X60" i="8" s="1"/>
  <c r="U95" i="8"/>
  <c r="W95" i="8" s="1"/>
  <c r="X95" i="8" s="1"/>
  <c r="W96" i="8"/>
  <c r="X96" i="8" s="1"/>
  <c r="U82" i="9"/>
  <c r="W82" i="9" s="1"/>
  <c r="X82" i="9" s="1"/>
  <c r="W83" i="9"/>
  <c r="X83" i="9" s="1"/>
  <c r="T120" i="9"/>
  <c r="V120" i="9" s="1"/>
  <c r="V121" i="9"/>
  <c r="T88" i="9"/>
  <c r="V88" i="9" s="1"/>
  <c r="V89" i="9"/>
  <c r="W89" i="9"/>
  <c r="X89" i="9" s="1"/>
  <c r="U88" i="9"/>
  <c r="W88" i="9" s="1"/>
  <c r="X88" i="9" s="1"/>
  <c r="S44" i="9"/>
  <c r="W22" i="10"/>
  <c r="X22" i="10" s="1"/>
  <c r="U21" i="10"/>
  <c r="W21" i="10" s="1"/>
  <c r="X21" i="10" s="1"/>
  <c r="S137" i="10"/>
  <c r="W18" i="11"/>
  <c r="X18" i="11" s="1"/>
  <c r="U17" i="11"/>
  <c r="W17" i="11" s="1"/>
  <c r="X17" i="11" s="1"/>
  <c r="S191" i="10"/>
  <c r="S102" i="11"/>
  <c r="S25" i="11"/>
  <c r="U64" i="11"/>
  <c r="W64" i="11" s="1"/>
  <c r="X64" i="11" s="1"/>
  <c r="W65" i="11"/>
  <c r="X65" i="11" s="1"/>
  <c r="U121" i="11"/>
  <c r="W121" i="11" s="1"/>
  <c r="X121" i="11" s="1"/>
  <c r="W122" i="11"/>
  <c r="X122" i="11" s="1"/>
  <c r="U37" i="11"/>
  <c r="W37" i="11" s="1"/>
  <c r="X37" i="11" s="1"/>
  <c r="W38" i="11"/>
  <c r="X38" i="11" s="1"/>
  <c r="U219" i="10"/>
  <c r="W219" i="10" s="1"/>
  <c r="X219" i="10" s="1"/>
  <c r="W220" i="10"/>
  <c r="X220" i="10" s="1"/>
  <c r="S58" i="11"/>
  <c r="T70" i="11"/>
  <c r="V70" i="11" s="1"/>
  <c r="V71" i="11"/>
  <c r="W234" i="10"/>
  <c r="X234" i="10" s="1"/>
  <c r="U233" i="10"/>
  <c r="W233" i="10" s="1"/>
  <c r="X233" i="10" s="1"/>
  <c r="W84" i="11"/>
  <c r="X84" i="11" s="1"/>
  <c r="U83" i="11"/>
  <c r="W83" i="11" s="1"/>
  <c r="X83" i="11" s="1"/>
  <c r="W229" i="11"/>
  <c r="X229" i="11" s="1"/>
  <c r="U228" i="11"/>
  <c r="W228" i="11" s="1"/>
  <c r="X228" i="11" s="1"/>
  <c r="T186" i="11"/>
  <c r="V186" i="11" s="1"/>
  <c r="V187" i="11"/>
  <c r="S200" i="11"/>
  <c r="S108" i="11"/>
  <c r="U200" i="11"/>
  <c r="W200" i="11" s="1"/>
  <c r="X200" i="11" s="1"/>
  <c r="W201" i="11"/>
  <c r="X201" i="11" s="1"/>
  <c r="U8" i="12"/>
  <c r="W9" i="12"/>
  <c r="X9" i="12" s="1"/>
  <c r="W256" i="11"/>
  <c r="X256" i="11" s="1"/>
  <c r="U255" i="11"/>
  <c r="W255" i="11" s="1"/>
  <c r="X255" i="11" s="1"/>
  <c r="S142" i="12"/>
  <c r="W222" i="11"/>
  <c r="X222" i="11" s="1"/>
  <c r="U221" i="11"/>
  <c r="W221" i="11" s="1"/>
  <c r="X221" i="11" s="1"/>
  <c r="T81" i="12"/>
  <c r="V81" i="12" s="1"/>
  <c r="V82" i="12"/>
  <c r="U46" i="13"/>
  <c r="W46" i="13" s="1"/>
  <c r="X46" i="13" s="1"/>
  <c r="W47" i="13"/>
  <c r="X47" i="13" s="1"/>
  <c r="S53" i="13"/>
  <c r="U59" i="13"/>
  <c r="W59" i="13" s="1"/>
  <c r="X59" i="13" s="1"/>
  <c r="W60" i="13"/>
  <c r="X60" i="13" s="1"/>
  <c r="W106" i="13"/>
  <c r="X106" i="13" s="1"/>
  <c r="U105" i="13"/>
  <c r="W105" i="13" s="1"/>
  <c r="X105" i="13" s="1"/>
  <c r="S8" i="13"/>
  <c r="U114" i="13"/>
  <c r="W114" i="13" s="1"/>
  <c r="X114" i="13" s="1"/>
  <c r="W115" i="13"/>
  <c r="X115" i="13" s="1"/>
  <c r="S77" i="13"/>
  <c r="N4" i="11"/>
  <c r="J4" i="9"/>
  <c r="O4" i="16"/>
  <c r="U4" i="16"/>
  <c r="V4" i="16" s="1"/>
  <c r="T4" i="16"/>
  <c r="S4" i="16"/>
  <c r="N4" i="16"/>
  <c r="J4" i="16"/>
  <c r="I4" i="16"/>
  <c r="D22" i="5"/>
  <c r="L32" i="5"/>
  <c r="K32" i="5"/>
  <c r="D32" i="5"/>
  <c r="J32" i="5"/>
  <c r="I32" i="5"/>
  <c r="C32" i="5"/>
  <c r="H32" i="5"/>
  <c r="G32" i="5"/>
  <c r="B31" i="5"/>
  <c r="P32" i="5"/>
  <c r="A32" i="5"/>
  <c r="F32" i="5"/>
  <c r="E32" i="5"/>
  <c r="M32" i="5"/>
  <c r="N32" i="5"/>
  <c r="S8" i="6"/>
  <c r="W162" i="7"/>
  <c r="X162" i="7" s="1"/>
  <c r="U161" i="7"/>
  <c r="W161" i="7" s="1"/>
  <c r="X161" i="7" s="1"/>
  <c r="U241" i="6"/>
  <c r="W241" i="6" s="1"/>
  <c r="X241" i="6" s="1"/>
  <c r="W242" i="6"/>
  <c r="X242" i="6" s="1"/>
  <c r="V186" i="10"/>
  <c r="T184" i="10"/>
  <c r="V184" i="10" s="1"/>
  <c r="T114" i="13"/>
  <c r="V114" i="13" s="1"/>
  <c r="V115" i="13"/>
  <c r="O4" i="10"/>
  <c r="I17" i="5"/>
  <c r="O17" i="5" s="1"/>
  <c r="M4" i="7"/>
  <c r="G14" i="5"/>
  <c r="P14" i="5" s="1"/>
  <c r="M4" i="11"/>
  <c r="G18" i="5"/>
  <c r="W209" i="6"/>
  <c r="X209" i="6" s="1"/>
  <c r="U206" i="6"/>
  <c r="W206" i="6" s="1"/>
  <c r="X206" i="6" s="1"/>
  <c r="S87" i="6"/>
  <c r="U63" i="6"/>
  <c r="W63" i="6" s="1"/>
  <c r="X63" i="6" s="1"/>
  <c r="W64" i="6"/>
  <c r="X64" i="6" s="1"/>
  <c r="S176" i="6"/>
  <c r="U120" i="6"/>
  <c r="W120" i="6" s="1"/>
  <c r="X120" i="6" s="1"/>
  <c r="W121" i="6"/>
  <c r="X121" i="6" s="1"/>
  <c r="T241" i="6"/>
  <c r="V241" i="6" s="1"/>
  <c r="V242" i="6"/>
  <c r="T206" i="6"/>
  <c r="V206" i="6" s="1"/>
  <c r="V209" i="6"/>
  <c r="V9" i="7"/>
  <c r="T8" i="7"/>
  <c r="U106" i="7"/>
  <c r="W106" i="7" s="1"/>
  <c r="X106" i="7" s="1"/>
  <c r="W108" i="7"/>
  <c r="X108" i="7" s="1"/>
  <c r="T68" i="7"/>
  <c r="V68" i="7" s="1"/>
  <c r="V69" i="7"/>
  <c r="S115" i="7"/>
  <c r="U100" i="7"/>
  <c r="W100" i="7" s="1"/>
  <c r="X100" i="7" s="1"/>
  <c r="W101" i="7"/>
  <c r="X101" i="7" s="1"/>
  <c r="U248" i="6"/>
  <c r="W248" i="6" s="1"/>
  <c r="X248" i="6" s="1"/>
  <c r="W249" i="6"/>
  <c r="X249" i="6" s="1"/>
  <c r="U174" i="7"/>
  <c r="W174" i="7" s="1"/>
  <c r="X174" i="7" s="1"/>
  <c r="W176" i="7"/>
  <c r="X176" i="7" s="1"/>
  <c r="S40" i="8"/>
  <c r="W32" i="8"/>
  <c r="X32" i="8" s="1"/>
  <c r="U31" i="8"/>
  <c r="W31" i="8" s="1"/>
  <c r="X31" i="8" s="1"/>
  <c r="S127" i="9"/>
  <c r="T231" i="7"/>
  <c r="V231" i="7" s="1"/>
  <c r="V232" i="7"/>
  <c r="T16" i="9"/>
  <c r="V16" i="9" s="1"/>
  <c r="V17" i="9"/>
  <c r="W48" i="8"/>
  <c r="X48" i="8" s="1"/>
  <c r="U47" i="8"/>
  <c r="W47" i="8" s="1"/>
  <c r="X47" i="8" s="1"/>
  <c r="T15" i="8"/>
  <c r="V15" i="8" s="1"/>
  <c r="V16" i="8"/>
  <c r="U107" i="8"/>
  <c r="W107" i="8" s="1"/>
  <c r="X107" i="8" s="1"/>
  <c r="W108" i="8"/>
  <c r="X108" i="8" s="1"/>
  <c r="U127" i="9"/>
  <c r="W127" i="9" s="1"/>
  <c r="X127" i="9" s="1"/>
  <c r="W128" i="9"/>
  <c r="X128" i="9" s="1"/>
  <c r="W121" i="9"/>
  <c r="X121" i="9" s="1"/>
  <c r="U120" i="9"/>
  <c r="W120" i="9" s="1"/>
  <c r="X120" i="9" s="1"/>
  <c r="T100" i="9"/>
  <c r="V100" i="9" s="1"/>
  <c r="V101" i="9"/>
  <c r="U100" i="9"/>
  <c r="W100" i="9" s="1"/>
  <c r="X100" i="9" s="1"/>
  <c r="W101" i="9"/>
  <c r="X101" i="9" s="1"/>
  <c r="S57" i="10"/>
  <c r="U137" i="10"/>
  <c r="W137" i="10" s="1"/>
  <c r="X137" i="10" s="1"/>
  <c r="W138" i="10"/>
  <c r="X138" i="10" s="1"/>
  <c r="U154" i="11"/>
  <c r="W154" i="11" s="1"/>
  <c r="X154" i="11" s="1"/>
  <c r="W155" i="11"/>
  <c r="X155" i="11" s="1"/>
  <c r="T191" i="10"/>
  <c r="V191" i="10" s="1"/>
  <c r="V192" i="10"/>
  <c r="W77" i="11"/>
  <c r="X77" i="11" s="1"/>
  <c r="U76" i="11"/>
  <c r="W76" i="11" s="1"/>
  <c r="X76" i="11" s="1"/>
  <c r="U50" i="11"/>
  <c r="W50" i="11" s="1"/>
  <c r="X50" i="11" s="1"/>
  <c r="W51" i="11"/>
  <c r="X51" i="11" s="1"/>
  <c r="T219" i="10"/>
  <c r="V219" i="10" s="1"/>
  <c r="V220" i="10"/>
  <c r="S233" i="10"/>
  <c r="T83" i="11"/>
  <c r="V83" i="11" s="1"/>
  <c r="V84" i="11"/>
  <c r="W97" i="11"/>
  <c r="X97" i="11" s="1"/>
  <c r="U96" i="11"/>
  <c r="W96" i="11" s="1"/>
  <c r="X96" i="11" s="1"/>
  <c r="S154" i="11"/>
  <c r="S234" i="11"/>
  <c r="T17" i="12"/>
  <c r="V17" i="12" s="1"/>
  <c r="V18" i="12"/>
  <c r="T207" i="11"/>
  <c r="V207" i="11" s="1"/>
  <c r="V208" i="11"/>
  <c r="W28" i="12"/>
  <c r="X28" i="12" s="1"/>
  <c r="U27" i="12"/>
  <c r="W27" i="12" s="1"/>
  <c r="X27" i="12" s="1"/>
  <c r="U263" i="11"/>
  <c r="W263" i="11" s="1"/>
  <c r="X263" i="11" s="1"/>
  <c r="W264" i="11"/>
  <c r="X264" i="11" s="1"/>
  <c r="T118" i="12"/>
  <c r="V118" i="12" s="1"/>
  <c r="V119" i="12"/>
  <c r="U81" i="12"/>
  <c r="W81" i="12" s="1"/>
  <c r="X81" i="12" s="1"/>
  <c r="W82" i="12"/>
  <c r="X82" i="12" s="1"/>
  <c r="S130" i="12"/>
  <c r="T89" i="12"/>
  <c r="V89" i="12" s="1"/>
  <c r="V90" i="12"/>
  <c r="T46" i="13"/>
  <c r="V46" i="13" s="1"/>
  <c r="V47" i="13"/>
  <c r="V229" i="11"/>
  <c r="T228" i="11"/>
  <c r="V228" i="11" s="1"/>
  <c r="S136" i="12"/>
  <c r="S83" i="13"/>
  <c r="U71" i="13"/>
  <c r="W71" i="13" s="1"/>
  <c r="X71" i="13" s="1"/>
  <c r="W72" i="13"/>
  <c r="X72" i="13" s="1"/>
  <c r="N4" i="13"/>
  <c r="H20" i="5"/>
  <c r="N20" i="5" s="1"/>
  <c r="O4" i="18"/>
  <c r="I23" i="5"/>
  <c r="W249" i="11"/>
  <c r="X249" i="11" s="1"/>
  <c r="U248" i="11"/>
  <c r="W248" i="11" s="1"/>
  <c r="X248" i="11" s="1"/>
  <c r="T124" i="12"/>
  <c r="V124" i="12" s="1"/>
  <c r="V125" i="12"/>
  <c r="V46" i="6"/>
  <c r="T45" i="6"/>
  <c r="V45" i="6" s="1"/>
  <c r="V121" i="6"/>
  <c r="T120" i="6"/>
  <c r="V120" i="6" s="1"/>
  <c r="L331" i="18"/>
  <c r="S6" i="1"/>
  <c r="R4" i="10"/>
  <c r="Q4" i="10"/>
  <c r="P4" i="10"/>
  <c r="K4" i="10"/>
  <c r="J4" i="10"/>
  <c r="D17" i="5"/>
  <c r="N6" i="1"/>
  <c r="E6" i="1"/>
  <c r="L4" i="9"/>
  <c r="F16" i="5"/>
  <c r="L16" i="5" s="1"/>
  <c r="L4" i="10"/>
  <c r="F17" i="5"/>
  <c r="L17" i="5" s="1"/>
  <c r="R19" i="5"/>
  <c r="J19" i="5"/>
  <c r="K19" i="5"/>
  <c r="Q4" i="1"/>
  <c r="Q6" i="1" s="1"/>
  <c r="P4" i="1"/>
  <c r="P6" i="1"/>
  <c r="T63" i="6"/>
  <c r="V63" i="6" s="1"/>
  <c r="V64" i="6"/>
  <c r="S126" i="6"/>
  <c r="S111" i="6"/>
  <c r="U126" i="6"/>
  <c r="W126" i="6" s="1"/>
  <c r="X126" i="6" s="1"/>
  <c r="W127" i="6"/>
  <c r="X127" i="6" s="1"/>
  <c r="S93" i="6"/>
  <c r="S163" i="6"/>
  <c r="U133" i="6"/>
  <c r="W133" i="6" s="1"/>
  <c r="X133" i="6" s="1"/>
  <c r="W134" i="6"/>
  <c r="X134" i="6" s="1"/>
  <c r="U8" i="7"/>
  <c r="W9" i="7"/>
  <c r="X9" i="7" s="1"/>
  <c r="S154" i="7"/>
  <c r="V308" i="7"/>
  <c r="T307" i="7"/>
  <c r="V307" i="7" s="1"/>
  <c r="V77" i="7"/>
  <c r="T76" i="7"/>
  <c r="V76" i="7" s="1"/>
  <c r="S262" i="6"/>
  <c r="T62" i="7"/>
  <c r="V62" i="7" s="1"/>
  <c r="V63" i="7"/>
  <c r="S161" i="7"/>
  <c r="V189" i="7"/>
  <c r="T188" i="7"/>
  <c r="V188" i="7" s="1"/>
  <c r="S252" i="7"/>
  <c r="W9" i="8"/>
  <c r="X9" i="8" s="1"/>
  <c r="U8" i="8"/>
  <c r="S266" i="7"/>
  <c r="U280" i="7"/>
  <c r="W280" i="7" s="1"/>
  <c r="X280" i="7" s="1"/>
  <c r="W281" i="7"/>
  <c r="X281" i="7" s="1"/>
  <c r="S245" i="7"/>
  <c r="V9" i="8"/>
  <c r="T8" i="8"/>
  <c r="U75" i="8"/>
  <c r="W75" i="8" s="1"/>
  <c r="X75" i="8" s="1"/>
  <c r="W76" i="8"/>
  <c r="X76" i="8" s="1"/>
  <c r="S357" i="7"/>
  <c r="T60" i="8"/>
  <c r="V60" i="8" s="1"/>
  <c r="V61" i="8"/>
  <c r="U119" i="8"/>
  <c r="W119" i="8" s="1"/>
  <c r="X119" i="8" s="1"/>
  <c r="W120" i="8"/>
  <c r="X120" i="8" s="1"/>
  <c r="S8" i="9"/>
  <c r="U141" i="9"/>
  <c r="W141" i="9" s="1"/>
  <c r="X141" i="9" s="1"/>
  <c r="W142" i="9"/>
  <c r="X142" i="9" s="1"/>
  <c r="U29" i="10"/>
  <c r="W29" i="10" s="1"/>
  <c r="X29" i="10" s="1"/>
  <c r="W31" i="10"/>
  <c r="X31" i="10" s="1"/>
  <c r="U135" i="9"/>
  <c r="W135" i="9" s="1"/>
  <c r="X135" i="9" s="1"/>
  <c r="W136" i="9"/>
  <c r="X136" i="9" s="1"/>
  <c r="W77" i="9"/>
  <c r="X77" i="9" s="1"/>
  <c r="U76" i="9"/>
  <c r="W76" i="9" s="1"/>
  <c r="X76" i="9" s="1"/>
  <c r="T127" i="10"/>
  <c r="V127" i="10" s="1"/>
  <c r="V128" i="10"/>
  <c r="S149" i="10"/>
  <c r="U57" i="10"/>
  <c r="W57" i="10" s="1"/>
  <c r="X57" i="10" s="1"/>
  <c r="W58" i="10"/>
  <c r="X58" i="10" s="1"/>
  <c r="U149" i="10"/>
  <c r="W149" i="10" s="1"/>
  <c r="X149" i="10" s="1"/>
  <c r="W150" i="10"/>
  <c r="X150" i="10" s="1"/>
  <c r="S118" i="10"/>
  <c r="W192" i="10"/>
  <c r="X192" i="10" s="1"/>
  <c r="U191" i="10"/>
  <c r="W191" i="10" s="1"/>
  <c r="X191" i="10" s="1"/>
  <c r="U89" i="11"/>
  <c r="W89" i="11" s="1"/>
  <c r="X89" i="11" s="1"/>
  <c r="W90" i="11"/>
  <c r="X90" i="11" s="1"/>
  <c r="U205" i="10"/>
  <c r="W205" i="10" s="1"/>
  <c r="X205" i="10" s="1"/>
  <c r="W206" i="10"/>
  <c r="X206" i="10" s="1"/>
  <c r="S70" i="11"/>
  <c r="U8" i="11"/>
  <c r="W9" i="11"/>
  <c r="X9" i="11" s="1"/>
  <c r="V97" i="11"/>
  <c r="T96" i="11"/>
  <c r="V96" i="11" s="1"/>
  <c r="W109" i="11"/>
  <c r="X109" i="11" s="1"/>
  <c r="U108" i="11"/>
  <c r="W108" i="11" s="1"/>
  <c r="X108" i="11" s="1"/>
  <c r="W44" i="11"/>
  <c r="X44" i="11" s="1"/>
  <c r="U43" i="11"/>
  <c r="W43" i="11" s="1"/>
  <c r="X43" i="11" s="1"/>
  <c r="S228" i="11"/>
  <c r="W161" i="11"/>
  <c r="X161" i="11" s="1"/>
  <c r="U160" i="11"/>
  <c r="W160" i="11" s="1"/>
  <c r="X160" i="11" s="1"/>
  <c r="U180" i="11"/>
  <c r="W180" i="11" s="1"/>
  <c r="X180" i="11" s="1"/>
  <c r="W181" i="11"/>
  <c r="X181" i="11" s="1"/>
  <c r="S248" i="11"/>
  <c r="S121" i="11"/>
  <c r="T127" i="11"/>
  <c r="V127" i="11" s="1"/>
  <c r="V128" i="11"/>
  <c r="U124" i="12"/>
  <c r="W124" i="12" s="1"/>
  <c r="X124" i="12" s="1"/>
  <c r="W125" i="12"/>
  <c r="X125" i="12" s="1"/>
  <c r="U118" i="12"/>
  <c r="W118" i="12" s="1"/>
  <c r="X118" i="12" s="1"/>
  <c r="W119" i="12"/>
  <c r="X119" i="12" s="1"/>
  <c r="U130" i="12"/>
  <c r="W130" i="12" s="1"/>
  <c r="X130" i="12" s="1"/>
  <c r="W131" i="12"/>
  <c r="X131" i="12" s="1"/>
  <c r="T95" i="12"/>
  <c r="V95" i="12" s="1"/>
  <c r="V96" i="12"/>
  <c r="U89" i="12"/>
  <c r="W89" i="12" s="1"/>
  <c r="X89" i="12" s="1"/>
  <c r="W90" i="12"/>
  <c r="X90" i="12" s="1"/>
  <c r="V45" i="12"/>
  <c r="T44" i="12"/>
  <c r="V44" i="12" s="1"/>
  <c r="T22" i="13"/>
  <c r="V22" i="13" s="1"/>
  <c r="V24" i="13"/>
  <c r="U83" i="13"/>
  <c r="W83" i="13" s="1"/>
  <c r="X83" i="13" s="1"/>
  <c r="W84" i="13"/>
  <c r="X84" i="13" s="1"/>
  <c r="S91" i="13"/>
  <c r="L4" i="7"/>
  <c r="F14" i="5"/>
  <c r="L14" i="5" s="1"/>
  <c r="O4" i="8"/>
  <c r="I15" i="5"/>
  <c r="O15" i="5" s="1"/>
  <c r="J14" i="5"/>
  <c r="R4" i="9"/>
  <c r="T271" i="6"/>
  <c r="V271" i="6" s="1"/>
  <c r="V272" i="6"/>
  <c r="W214" i="6"/>
  <c r="X214" i="6" s="1"/>
  <c r="U213" i="6"/>
  <c r="W213" i="6" s="1"/>
  <c r="X213" i="6" s="1"/>
  <c r="Z18" i="3"/>
  <c r="P291" i="18"/>
  <c r="Q4" i="15"/>
  <c r="M331" i="18"/>
  <c r="N4" i="12"/>
  <c r="H19" i="5"/>
  <c r="S63" i="6"/>
  <c r="U139" i="6"/>
  <c r="W139" i="6" s="1"/>
  <c r="X139" i="6" s="1"/>
  <c r="W140" i="6"/>
  <c r="X140" i="6" s="1"/>
  <c r="U184" i="6"/>
  <c r="W184" i="6" s="1"/>
  <c r="X184" i="6" s="1"/>
  <c r="W185" i="6"/>
  <c r="X185" i="6" s="1"/>
  <c r="U199" i="6"/>
  <c r="W199" i="6" s="1"/>
  <c r="X199" i="6" s="1"/>
  <c r="W201" i="6"/>
  <c r="X201" i="6" s="1"/>
  <c r="V34" i="7"/>
  <c r="T33" i="7"/>
  <c r="V33" i="7" s="1"/>
  <c r="W131" i="7"/>
  <c r="X131" i="7" s="1"/>
  <c r="U130" i="7"/>
  <c r="W130" i="7" s="1"/>
  <c r="X130" i="7" s="1"/>
  <c r="S100" i="7"/>
  <c r="S87" i="7"/>
  <c r="T24" i="7"/>
  <c r="V24" i="7" s="1"/>
  <c r="V25" i="7"/>
  <c r="W308" i="7"/>
  <c r="X308" i="7" s="1"/>
  <c r="U307" i="7"/>
  <c r="W307" i="7" s="1"/>
  <c r="X307" i="7" s="1"/>
  <c r="U273" i="7"/>
  <c r="W273" i="7" s="1"/>
  <c r="X273" i="7" s="1"/>
  <c r="W275" i="7"/>
  <c r="X275" i="7" s="1"/>
  <c r="T280" i="7"/>
  <c r="V280" i="7" s="1"/>
  <c r="V281" i="7"/>
  <c r="T294" i="7"/>
  <c r="V294" i="7" s="1"/>
  <c r="V295" i="7"/>
  <c r="S125" i="8"/>
  <c r="U349" i="7"/>
  <c r="W349" i="7" s="1"/>
  <c r="X349" i="7" s="1"/>
  <c r="W350" i="7"/>
  <c r="X350" i="7" s="1"/>
  <c r="W102" i="8"/>
  <c r="X102" i="8" s="1"/>
  <c r="U101" i="8"/>
  <c r="W101" i="8" s="1"/>
  <c r="X101" i="8" s="1"/>
  <c r="T357" i="7"/>
  <c r="V357" i="7" s="1"/>
  <c r="V358" i="7"/>
  <c r="S83" i="8"/>
  <c r="U40" i="10"/>
  <c r="W40" i="10" s="1"/>
  <c r="X40" i="10" s="1"/>
  <c r="W42" i="10"/>
  <c r="X42" i="10" s="1"/>
  <c r="S8" i="10"/>
  <c r="S163" i="10"/>
  <c r="U226" i="10"/>
  <c r="W226" i="10" s="1"/>
  <c r="X226" i="10" s="1"/>
  <c r="W227" i="10"/>
  <c r="X227" i="10" s="1"/>
  <c r="U102" i="11"/>
  <c r="W102" i="11" s="1"/>
  <c r="X102" i="11" s="1"/>
  <c r="W103" i="11"/>
  <c r="X103" i="11" s="1"/>
  <c r="U25" i="11"/>
  <c r="W25" i="11" s="1"/>
  <c r="X25" i="11" s="1"/>
  <c r="W27" i="11"/>
  <c r="X27" i="11" s="1"/>
  <c r="S219" i="10"/>
  <c r="V109" i="11"/>
  <c r="T108" i="11"/>
  <c r="V108" i="11" s="1"/>
  <c r="W115" i="11"/>
  <c r="X115" i="11" s="1"/>
  <c r="U114" i="11"/>
  <c r="W114" i="11" s="1"/>
  <c r="X114" i="11" s="1"/>
  <c r="S17" i="11"/>
  <c r="T154" i="11"/>
  <c r="V154" i="11" s="1"/>
  <c r="V155" i="11"/>
  <c r="T166" i="11"/>
  <c r="V166" i="11" s="1"/>
  <c r="V169" i="11"/>
  <c r="T193" i="11"/>
  <c r="V193" i="11" s="1"/>
  <c r="V196" i="11"/>
  <c r="V37" i="12"/>
  <c r="T36" i="12"/>
  <c r="V36" i="12" s="1"/>
  <c r="W143" i="11"/>
  <c r="X143" i="11" s="1"/>
  <c r="U140" i="11"/>
  <c r="W140" i="11" s="1"/>
  <c r="X140" i="11" s="1"/>
  <c r="S51" i="12"/>
  <c r="U102" i="12"/>
  <c r="W102" i="12" s="1"/>
  <c r="X102" i="12" s="1"/>
  <c r="W103" i="12"/>
  <c r="X103" i="12" s="1"/>
  <c r="U95" i="12"/>
  <c r="W95" i="12" s="1"/>
  <c r="X95" i="12" s="1"/>
  <c r="W96" i="12"/>
  <c r="X96" i="12" s="1"/>
  <c r="T53" i="13"/>
  <c r="V53" i="13" s="1"/>
  <c r="V54" i="13"/>
  <c r="T248" i="11"/>
  <c r="V248" i="11" s="1"/>
  <c r="V249" i="11"/>
  <c r="S149" i="12"/>
  <c r="U99" i="13"/>
  <c r="W99" i="13" s="1"/>
  <c r="X99" i="13" s="1"/>
  <c r="W100" i="13"/>
  <c r="X100" i="13" s="1"/>
  <c r="N4" i="7"/>
  <c r="H14" i="5"/>
  <c r="R331" i="18"/>
  <c r="P4" i="9"/>
  <c r="O4" i="13"/>
  <c r="I20" i="5"/>
  <c r="U22" i="6"/>
  <c r="W22" i="6" s="1"/>
  <c r="X22" i="6" s="1"/>
  <c r="W23" i="6"/>
  <c r="X23" i="6" s="1"/>
  <c r="T204" i="7"/>
  <c r="V204" i="7" s="1"/>
  <c r="V205" i="7"/>
  <c r="T29" i="10"/>
  <c r="V29" i="10" s="1"/>
  <c r="V31" i="10"/>
  <c r="S177" i="10"/>
  <c r="S36" i="12"/>
  <c r="T156" i="12"/>
  <c r="V156" i="12" s="1"/>
  <c r="V157" i="12"/>
  <c r="M4" i="12"/>
  <c r="G19" i="5"/>
  <c r="M19" i="5" s="1"/>
  <c r="S29" i="6"/>
  <c r="L313" i="18"/>
  <c r="V4" i="18"/>
  <c r="J4" i="18"/>
  <c r="R4" i="18"/>
  <c r="K4" i="18"/>
  <c r="W4" i="18"/>
  <c r="X4" i="18" s="1"/>
  <c r="D23" i="5"/>
  <c r="R4" i="1"/>
  <c r="R6" i="1" s="1"/>
  <c r="H4" i="18"/>
  <c r="Q4" i="18" s="1"/>
  <c r="R33" i="5"/>
  <c r="T227" i="6"/>
  <c r="V227" i="6" s="1"/>
  <c r="V228" i="6"/>
  <c r="S139" i="6"/>
  <c r="T220" i="6"/>
  <c r="V220" i="6" s="1"/>
  <c r="V221" i="6"/>
  <c r="U155" i="6"/>
  <c r="W155" i="6" s="1"/>
  <c r="X155" i="6" s="1"/>
  <c r="W157" i="6"/>
  <c r="X157" i="6" s="1"/>
  <c r="U73" i="6"/>
  <c r="W73" i="6" s="1"/>
  <c r="X73" i="6" s="1"/>
  <c r="W74" i="6"/>
  <c r="X74" i="6" s="1"/>
  <c r="T199" i="6"/>
  <c r="V199" i="6" s="1"/>
  <c r="V201" i="6"/>
  <c r="S213" i="6"/>
  <c r="V95" i="6"/>
  <c r="T93" i="6"/>
  <c r="V93" i="6" s="1"/>
  <c r="S79" i="6"/>
  <c r="U163" i="6"/>
  <c r="W163" i="6" s="1"/>
  <c r="X163" i="6" s="1"/>
  <c r="W164" i="6"/>
  <c r="X164" i="6" s="1"/>
  <c r="U262" i="6"/>
  <c r="W262" i="6" s="1"/>
  <c r="X262" i="6" s="1"/>
  <c r="W263" i="6"/>
  <c r="X263" i="6" s="1"/>
  <c r="T94" i="7"/>
  <c r="V94" i="7" s="1"/>
  <c r="V95" i="7"/>
  <c r="V46" i="7"/>
  <c r="T45" i="7"/>
  <c r="V45" i="7" s="1"/>
  <c r="T255" i="6"/>
  <c r="V255" i="6" s="1"/>
  <c r="V256" i="6"/>
  <c r="W342" i="7"/>
  <c r="X342" i="7" s="1"/>
  <c r="U341" i="7"/>
  <c r="W341" i="7" s="1"/>
  <c r="X341" i="7" s="1"/>
  <c r="W143" i="7"/>
  <c r="X143" i="7" s="1"/>
  <c r="U142" i="7"/>
  <c r="W142" i="7" s="1"/>
  <c r="X142" i="7" s="1"/>
  <c r="U87" i="7"/>
  <c r="W87" i="7" s="1"/>
  <c r="X87" i="7" s="1"/>
  <c r="W88" i="7"/>
  <c r="X88" i="7" s="1"/>
  <c r="S320" i="7"/>
  <c r="W260" i="7"/>
  <c r="X260" i="7" s="1"/>
  <c r="U259" i="7"/>
  <c r="W259" i="7" s="1"/>
  <c r="X259" i="7" s="1"/>
  <c r="T53" i="8"/>
  <c r="V53" i="8" s="1"/>
  <c r="V54" i="8"/>
  <c r="V288" i="7"/>
  <c r="T287" i="7"/>
  <c r="V287" i="7" s="1"/>
  <c r="U252" i="7"/>
  <c r="W252" i="7" s="1"/>
  <c r="X252" i="7" s="1"/>
  <c r="W253" i="7"/>
  <c r="X253" i="7" s="1"/>
  <c r="U266" i="7"/>
  <c r="W266" i="7" s="1"/>
  <c r="X266" i="7" s="1"/>
  <c r="W267" i="7"/>
  <c r="X267" i="7" s="1"/>
  <c r="S294" i="7"/>
  <c r="W114" i="8"/>
  <c r="X114" i="8" s="1"/>
  <c r="U113" i="8"/>
  <c r="W113" i="8" s="1"/>
  <c r="X113" i="8" s="1"/>
  <c r="V76" i="8"/>
  <c r="T75" i="8"/>
  <c r="V75" i="8" s="1"/>
  <c r="T69" i="8"/>
  <c r="V69" i="8" s="1"/>
  <c r="V70" i="8"/>
  <c r="U69" i="8"/>
  <c r="W69" i="8" s="1"/>
  <c r="X69" i="8" s="1"/>
  <c r="W70" i="8"/>
  <c r="X70" i="8" s="1"/>
  <c r="S107" i="9"/>
  <c r="S69" i="9"/>
  <c r="U156" i="10"/>
  <c r="W156" i="10" s="1"/>
  <c r="X156" i="10" s="1"/>
  <c r="W157" i="10"/>
  <c r="X157" i="10" s="1"/>
  <c r="S127" i="10"/>
  <c r="T137" i="10"/>
  <c r="V137" i="10" s="1"/>
  <c r="V138" i="10"/>
  <c r="V164" i="10"/>
  <c r="T163" i="10"/>
  <c r="V163" i="10" s="1"/>
  <c r="U82" i="10"/>
  <c r="W82" i="10" s="1"/>
  <c r="X82" i="10" s="1"/>
  <c r="W83" i="10"/>
  <c r="X83" i="10" s="1"/>
  <c r="S51" i="10"/>
  <c r="T118" i="10"/>
  <c r="V118" i="10" s="1"/>
  <c r="V119" i="10"/>
  <c r="U127" i="11"/>
  <c r="W127" i="11" s="1"/>
  <c r="X127" i="11" s="1"/>
  <c r="W128" i="11"/>
  <c r="X128" i="11" s="1"/>
  <c r="T37" i="11"/>
  <c r="V37" i="11" s="1"/>
  <c r="V38" i="11"/>
  <c r="T8" i="11"/>
  <c r="V9" i="11"/>
  <c r="S83" i="11"/>
  <c r="T114" i="11"/>
  <c r="V114" i="11" s="1"/>
  <c r="V115" i="11"/>
  <c r="V161" i="11"/>
  <c r="T160" i="11"/>
  <c r="V160" i="11" s="1"/>
  <c r="T173" i="11"/>
  <c r="V173" i="11" s="1"/>
  <c r="V174" i="11"/>
  <c r="U207" i="11"/>
  <c r="W207" i="11" s="1"/>
  <c r="X207" i="11" s="1"/>
  <c r="W208" i="11"/>
  <c r="X208" i="11" s="1"/>
  <c r="V148" i="11"/>
  <c r="T147" i="11"/>
  <c r="V147" i="11" s="1"/>
  <c r="U73" i="12"/>
  <c r="W73" i="12" s="1"/>
  <c r="X73" i="12" s="1"/>
  <c r="W74" i="12"/>
  <c r="X74" i="12" s="1"/>
  <c r="V137" i="12"/>
  <c r="T136" i="12"/>
  <c r="V136" i="12" s="1"/>
  <c r="S165" i="12"/>
  <c r="T165" i="12"/>
  <c r="V165" i="12" s="1"/>
  <c r="V166" i="12"/>
  <c r="T130" i="12"/>
  <c r="V130" i="12" s="1"/>
  <c r="V131" i="12"/>
  <c r="W67" i="12"/>
  <c r="X67" i="12" s="1"/>
  <c r="U66" i="12"/>
  <c r="W66" i="12" s="1"/>
  <c r="X66" i="12" s="1"/>
  <c r="U156" i="12"/>
  <c r="W156" i="12" s="1"/>
  <c r="X156" i="12" s="1"/>
  <c r="W157" i="12"/>
  <c r="X157" i="12" s="1"/>
  <c r="V66" i="13"/>
  <c r="T65" i="13"/>
  <c r="V65" i="13" s="1"/>
  <c r="S99" i="13"/>
  <c r="Y18" i="3"/>
  <c r="L4" i="13"/>
  <c r="F20" i="5"/>
  <c r="L20" i="5" s="1"/>
  <c r="J4" i="7"/>
  <c r="K331" i="18"/>
  <c r="K4" i="9"/>
  <c r="L4" i="16"/>
  <c r="G22" i="5"/>
  <c r="M22" i="5" s="1"/>
  <c r="U115" i="7"/>
  <c r="W115" i="7" s="1"/>
  <c r="X115" i="7" s="1"/>
  <c r="W116" i="7"/>
  <c r="X116" i="7" s="1"/>
  <c r="T95" i="8"/>
  <c r="V95" i="8" s="1"/>
  <c r="V96" i="8"/>
  <c r="T57" i="10"/>
  <c r="V57" i="10" s="1"/>
  <c r="V58" i="10"/>
  <c r="T25" i="11"/>
  <c r="V25" i="11" s="1"/>
  <c r="V27" i="11"/>
  <c r="J4" i="12"/>
  <c r="J4" i="11"/>
  <c r="R4" i="11"/>
  <c r="Q4" i="11"/>
  <c r="P4" i="11"/>
  <c r="K4" i="11"/>
  <c r="D18" i="5"/>
  <c r="M4" i="8"/>
  <c r="G15" i="5"/>
  <c r="J52" i="5"/>
  <c r="P52" i="5"/>
  <c r="I52" i="5"/>
  <c r="N52" i="5"/>
  <c r="H52" i="5"/>
  <c r="G52" i="5"/>
  <c r="B51" i="5"/>
  <c r="C52" i="5"/>
  <c r="K52" i="5"/>
  <c r="F52" i="5"/>
  <c r="E52" i="5"/>
  <c r="M52" i="5"/>
  <c r="A52" i="5"/>
  <c r="D52" i="5"/>
  <c r="L52" i="5"/>
  <c r="O4" i="11"/>
  <c r="I18" i="5"/>
  <c r="O18" i="5" s="1"/>
  <c r="W149" i="7"/>
  <c r="X149" i="7" s="1"/>
  <c r="U148" i="7"/>
  <c r="W148" i="7" s="1"/>
  <c r="X148" i="7" s="1"/>
  <c r="T79" i="6"/>
  <c r="V79" i="6" s="1"/>
  <c r="V80" i="6"/>
  <c r="U227" i="6"/>
  <c r="W227" i="6" s="1"/>
  <c r="X227" i="6" s="1"/>
  <c r="W228" i="6"/>
  <c r="X228" i="6" s="1"/>
  <c r="T126" i="6"/>
  <c r="V126" i="6" s="1"/>
  <c r="V127" i="6"/>
  <c r="T234" i="6"/>
  <c r="V234" i="6" s="1"/>
  <c r="V235" i="6"/>
  <c r="W170" i="6"/>
  <c r="X170" i="6" s="1"/>
  <c r="U169" i="6"/>
  <c r="W169" i="6" s="1"/>
  <c r="X169" i="6" s="1"/>
  <c r="T176" i="6"/>
  <c r="V176" i="6" s="1"/>
  <c r="V177" i="6"/>
  <c r="W125" i="7"/>
  <c r="X125" i="7" s="1"/>
  <c r="U124" i="7"/>
  <c r="W124" i="7" s="1"/>
  <c r="X124" i="7" s="1"/>
  <c r="U176" i="6"/>
  <c r="W176" i="6" s="1"/>
  <c r="X176" i="6" s="1"/>
  <c r="W177" i="6"/>
  <c r="X177" i="6" s="1"/>
  <c r="S106" i="7"/>
  <c r="S33" i="7"/>
  <c r="T106" i="7"/>
  <c r="V106" i="7" s="1"/>
  <c r="V108" i="7"/>
  <c r="S56" i="7"/>
  <c r="U220" i="6"/>
  <c r="W220" i="6" s="1"/>
  <c r="X220" i="6" s="1"/>
  <c r="W221" i="6"/>
  <c r="X221" i="6" s="1"/>
  <c r="W155" i="7"/>
  <c r="X155" i="7" s="1"/>
  <c r="U154" i="7"/>
  <c r="W154" i="7" s="1"/>
  <c r="X154" i="7" s="1"/>
  <c r="T115" i="7"/>
  <c r="V115" i="7" s="1"/>
  <c r="V116" i="7"/>
  <c r="V101" i="7"/>
  <c r="T100" i="7"/>
  <c r="V100" i="7" s="1"/>
  <c r="T39" i="7"/>
  <c r="V39" i="7" s="1"/>
  <c r="V40" i="7"/>
  <c r="T124" i="7"/>
  <c r="V124" i="7" s="1"/>
  <c r="V125" i="7"/>
  <c r="T273" i="7"/>
  <c r="V273" i="7" s="1"/>
  <c r="V275" i="7"/>
  <c r="U8" i="9"/>
  <c r="W9" i="9"/>
  <c r="X9" i="9" s="1"/>
  <c r="U287" i="7"/>
  <c r="W287" i="7" s="1"/>
  <c r="X287" i="7" s="1"/>
  <c r="W288" i="7"/>
  <c r="X288" i="7" s="1"/>
  <c r="T168" i="7"/>
  <c r="V168" i="7" s="1"/>
  <c r="V169" i="7"/>
  <c r="T266" i="7"/>
  <c r="V266" i="7" s="1"/>
  <c r="V267" i="7"/>
  <c r="S280" i="7"/>
  <c r="W24" i="8"/>
  <c r="X24" i="8" s="1"/>
  <c r="U23" i="8"/>
  <c r="W23" i="8" s="1"/>
  <c r="X23" i="8" s="1"/>
  <c r="U40" i="8"/>
  <c r="W40" i="8" s="1"/>
  <c r="X40" i="8" s="1"/>
  <c r="W41" i="8"/>
  <c r="X41" i="8" s="1"/>
  <c r="W126" i="8"/>
  <c r="X126" i="8" s="1"/>
  <c r="U125" i="8"/>
  <c r="W125" i="8" s="1"/>
  <c r="X125" i="8" s="1"/>
  <c r="S95" i="8"/>
  <c r="T83" i="8"/>
  <c r="V83" i="8" s="1"/>
  <c r="V84" i="8"/>
  <c r="S29" i="10"/>
  <c r="W91" i="10"/>
  <c r="X91" i="10" s="1"/>
  <c r="U89" i="10"/>
  <c r="W89" i="10" s="1"/>
  <c r="X89" i="10" s="1"/>
  <c r="T149" i="10"/>
  <c r="V149" i="10" s="1"/>
  <c r="V150" i="10"/>
  <c r="S82" i="10"/>
  <c r="T82" i="10"/>
  <c r="V82" i="10" s="1"/>
  <c r="V83" i="10"/>
  <c r="U163" i="10"/>
  <c r="W163" i="10" s="1"/>
  <c r="X163" i="10" s="1"/>
  <c r="W164" i="10"/>
  <c r="X164" i="10" s="1"/>
  <c r="V178" i="10"/>
  <c r="T177" i="10"/>
  <c r="V177" i="10" s="1"/>
  <c r="U118" i="10"/>
  <c r="W118" i="10" s="1"/>
  <c r="X118" i="10" s="1"/>
  <c r="W119" i="10"/>
  <c r="X119" i="10" s="1"/>
  <c r="V227" i="10"/>
  <c r="T226" i="10"/>
  <c r="V226" i="10" s="1"/>
  <c r="W148" i="11"/>
  <c r="X148" i="11" s="1"/>
  <c r="U147" i="11"/>
  <c r="W147" i="11" s="1"/>
  <c r="X147" i="11" s="1"/>
  <c r="T50" i="11"/>
  <c r="V50" i="11" s="1"/>
  <c r="V51" i="11"/>
  <c r="S166" i="11"/>
  <c r="W235" i="11"/>
  <c r="X235" i="11" s="1"/>
  <c r="U234" i="11"/>
  <c r="W234" i="11" s="1"/>
  <c r="X234" i="11" s="1"/>
  <c r="S180" i="11"/>
  <c r="U17" i="12"/>
  <c r="W17" i="12" s="1"/>
  <c r="X17" i="12" s="1"/>
  <c r="W18" i="12"/>
  <c r="X18" i="12" s="1"/>
  <c r="S8" i="12"/>
  <c r="S4" i="12" s="1"/>
  <c r="S19" i="5" s="1"/>
  <c r="S134" i="11"/>
  <c r="S44" i="12"/>
  <c r="U36" i="12"/>
  <c r="W36" i="12" s="1"/>
  <c r="X36" i="12" s="1"/>
  <c r="W37" i="12"/>
  <c r="X37" i="12" s="1"/>
  <c r="U149" i="12"/>
  <c r="W149" i="12" s="1"/>
  <c r="X149" i="12" s="1"/>
  <c r="W150" i="12"/>
  <c r="X150" i="12" s="1"/>
  <c r="T112" i="12"/>
  <c r="V112" i="12" s="1"/>
  <c r="V113" i="12"/>
  <c r="U112" i="12"/>
  <c r="W112" i="12" s="1"/>
  <c r="X112" i="12" s="1"/>
  <c r="W113" i="12"/>
  <c r="X113" i="12" s="1"/>
  <c r="T142" i="12"/>
  <c r="V142" i="12" s="1"/>
  <c r="V143" i="12"/>
  <c r="S65" i="13"/>
  <c r="V78" i="13"/>
  <c r="T77" i="13"/>
  <c r="V77" i="13" s="1"/>
  <c r="S105" i="13"/>
  <c r="E24" i="5"/>
  <c r="O4" i="7"/>
  <c r="I14" i="5"/>
  <c r="N4" i="9"/>
  <c r="H16" i="5"/>
  <c r="N16" i="5" s="1"/>
  <c r="G4" i="18"/>
  <c r="R52" i="5" l="1"/>
  <c r="Z19" i="3"/>
  <c r="S52" i="5"/>
  <c r="R32" i="5"/>
  <c r="Q32" i="5"/>
  <c r="W9" i="3"/>
  <c r="W19" i="3"/>
  <c r="N19" i="5"/>
  <c r="M17" i="5"/>
  <c r="O16" i="5"/>
  <c r="M15" i="5"/>
  <c r="N14" i="5"/>
  <c r="M14" i="5"/>
  <c r="M18" i="5"/>
  <c r="S4" i="11"/>
  <c r="S18" i="5" s="1"/>
  <c r="E51" i="5"/>
  <c r="P51" i="5"/>
  <c r="D51" i="5"/>
  <c r="I51" i="5"/>
  <c r="C51" i="5"/>
  <c r="N51" i="5"/>
  <c r="K51" i="5"/>
  <c r="J51" i="5"/>
  <c r="M51" i="5"/>
  <c r="A51" i="5"/>
  <c r="L51" i="5"/>
  <c r="H51" i="5"/>
  <c r="F51" i="5"/>
  <c r="G51" i="5"/>
  <c r="B50" i="5"/>
  <c r="T4" i="11"/>
  <c r="V8" i="11"/>
  <c r="U4" i="8"/>
  <c r="W8" i="8"/>
  <c r="X8" i="8" s="1"/>
  <c r="O13" i="5"/>
  <c r="F19" i="3"/>
  <c r="U19" i="3" s="1"/>
  <c r="U4" i="9"/>
  <c r="W8" i="9"/>
  <c r="X8" i="9" s="1"/>
  <c r="R23" i="5"/>
  <c r="K23" i="5"/>
  <c r="J23" i="5"/>
  <c r="W23" i="5"/>
  <c r="X23" i="5" s="1"/>
  <c r="V23" i="5"/>
  <c r="S4" i="6"/>
  <c r="U4" i="10"/>
  <c r="W8" i="10"/>
  <c r="X8" i="10" s="1"/>
  <c r="S4" i="7"/>
  <c r="U4" i="6"/>
  <c r="W8" i="6"/>
  <c r="X8" i="6" s="1"/>
  <c r="T4" i="12"/>
  <c r="V8" i="12"/>
  <c r="Q14" i="5"/>
  <c r="U4" i="7"/>
  <c r="W8" i="7"/>
  <c r="X8" i="7" s="1"/>
  <c r="Q16" i="5"/>
  <c r="K15" i="5"/>
  <c r="J15" i="5"/>
  <c r="P15" i="5"/>
  <c r="R15" i="5"/>
  <c r="Q15" i="5"/>
  <c r="O22" i="5"/>
  <c r="N22" i="5"/>
  <c r="M4" i="18"/>
  <c r="G23" i="5"/>
  <c r="M23" i="5" s="1"/>
  <c r="P4" i="18"/>
  <c r="S4" i="10"/>
  <c r="S17" i="5" s="1"/>
  <c r="S32" i="5"/>
  <c r="X9" i="3"/>
  <c r="N18" i="5"/>
  <c r="R16" i="5"/>
  <c r="T4" i="10"/>
  <c r="V8" i="10"/>
  <c r="L4" i="14"/>
  <c r="I4" i="14"/>
  <c r="I21" i="5" s="1"/>
  <c r="I24" i="5" s="1"/>
  <c r="H4" i="14"/>
  <c r="H21" i="5" s="1"/>
  <c r="Q4" i="14"/>
  <c r="P4" i="14"/>
  <c r="D21" i="5"/>
  <c r="D24" i="5" s="1"/>
  <c r="T4" i="6"/>
  <c r="V8" i="6"/>
  <c r="Q52" i="5"/>
  <c r="V22" i="5"/>
  <c r="J22" i="5"/>
  <c r="P22" i="5"/>
  <c r="K22" i="5"/>
  <c r="R22" i="5"/>
  <c r="Q22" i="5"/>
  <c r="W22" i="5"/>
  <c r="X22" i="5" s="1"/>
  <c r="S4" i="8"/>
  <c r="M16" i="5"/>
  <c r="T4" i="8"/>
  <c r="V8" i="8"/>
  <c r="R17" i="5"/>
  <c r="K17" i="5"/>
  <c r="J17" i="5"/>
  <c r="P17" i="5"/>
  <c r="Q17" i="5"/>
  <c r="S4" i="13"/>
  <c r="S20" i="5" s="1"/>
  <c r="S9" i="3"/>
  <c r="Z9" i="3" s="1"/>
  <c r="T19" i="3"/>
  <c r="Y19" i="3" s="1"/>
  <c r="U4" i="13"/>
  <c r="W8" i="13"/>
  <c r="X8" i="13" s="1"/>
  <c r="T4" i="9"/>
  <c r="V8" i="9"/>
  <c r="T4" i="13"/>
  <c r="V8" i="13"/>
  <c r="O14" i="5"/>
  <c r="K18" i="5"/>
  <c r="J18" i="5"/>
  <c r="P18" i="5"/>
  <c r="R18" i="5"/>
  <c r="Q18" i="5"/>
  <c r="K14" i="5"/>
  <c r="T9" i="3"/>
  <c r="N13" i="5"/>
  <c r="L13" i="5"/>
  <c r="F24" i="5"/>
  <c r="L24" i="5" s="1"/>
  <c r="P20" i="3"/>
  <c r="O20" i="3"/>
  <c r="N20" i="3"/>
  <c r="F20" i="3"/>
  <c r="E20" i="3"/>
  <c r="C20" i="3"/>
  <c r="B21" i="3" s="1"/>
  <c r="R14" i="5"/>
  <c r="Q19" i="5"/>
  <c r="G31" i="5"/>
  <c r="B30" i="5"/>
  <c r="F31" i="5"/>
  <c r="M31" i="5"/>
  <c r="E31" i="5"/>
  <c r="P31" i="5"/>
  <c r="D31" i="5"/>
  <c r="A31" i="5"/>
  <c r="K31" i="5"/>
  <c r="J31" i="5"/>
  <c r="L31" i="5"/>
  <c r="C31" i="5"/>
  <c r="N31" i="5"/>
  <c r="H31" i="5"/>
  <c r="I31" i="5"/>
  <c r="C10" i="3"/>
  <c r="O10" i="3" s="1"/>
  <c r="T10" i="3"/>
  <c r="S10" i="3"/>
  <c r="R10" i="3"/>
  <c r="P10" i="3"/>
  <c r="K20" i="5"/>
  <c r="J20" i="5"/>
  <c r="R20" i="5"/>
  <c r="P20" i="5"/>
  <c r="Q20" i="5"/>
  <c r="O52" i="5"/>
  <c r="P19" i="5"/>
  <c r="T4" i="7"/>
  <c r="V8" i="7"/>
  <c r="N15" i="5"/>
  <c r="S4" i="9"/>
  <c r="S16" i="5" s="1"/>
  <c r="U4" i="12"/>
  <c r="W8" i="12"/>
  <c r="X8" i="12" s="1"/>
  <c r="J13" i="5"/>
  <c r="R13" i="5"/>
  <c r="P13" i="5"/>
  <c r="Q13" i="5"/>
  <c r="K13" i="5"/>
  <c r="M13" i="5"/>
  <c r="M20" i="5"/>
  <c r="U4" i="11"/>
  <c r="W8" i="11"/>
  <c r="X8" i="11" s="1"/>
  <c r="N4" i="18"/>
  <c r="H23" i="5"/>
  <c r="O20" i="5"/>
  <c r="O32" i="5"/>
  <c r="K16" i="5"/>
  <c r="O19" i="5"/>
  <c r="S51" i="5" l="1"/>
  <c r="Q31" i="5"/>
  <c r="Y9" i="3"/>
  <c r="N23" i="5"/>
  <c r="G24" i="5"/>
  <c r="M24" i="5" s="1"/>
  <c r="T16" i="5"/>
  <c r="V16" i="5" s="1"/>
  <c r="V4" i="9"/>
  <c r="S14" i="5"/>
  <c r="AB4" i="7"/>
  <c r="U16" i="5"/>
  <c r="W16" i="5" s="1"/>
  <c r="X16" i="5" s="1"/>
  <c r="W4" i="9"/>
  <c r="X4" i="9" s="1"/>
  <c r="T13" i="5"/>
  <c r="V4" i="6"/>
  <c r="U17" i="5"/>
  <c r="W17" i="5" s="1"/>
  <c r="X17" i="5" s="1"/>
  <c r="W4" i="10"/>
  <c r="X4" i="10" s="1"/>
  <c r="S13" i="5"/>
  <c r="AB4" i="6"/>
  <c r="Q51" i="5"/>
  <c r="Y10" i="3"/>
  <c r="S15" i="5"/>
  <c r="AB4" i="8"/>
  <c r="O23" i="5"/>
  <c r="T15" i="5"/>
  <c r="V15" i="5" s="1"/>
  <c r="V4" i="8"/>
  <c r="N30" i="5"/>
  <c r="R30" i="5" s="1"/>
  <c r="M30" i="5"/>
  <c r="A30" i="5"/>
  <c r="K30" i="5"/>
  <c r="G30" i="5"/>
  <c r="L30" i="5"/>
  <c r="E30" i="5"/>
  <c r="C30" i="5"/>
  <c r="H30" i="5"/>
  <c r="B29" i="5"/>
  <c r="J30" i="5"/>
  <c r="I30" i="5"/>
  <c r="F30" i="5"/>
  <c r="P30" i="5"/>
  <c r="D30" i="5"/>
  <c r="R20" i="3"/>
  <c r="P24" i="5"/>
  <c r="J24" i="5"/>
  <c r="K24" i="5"/>
  <c r="R24" i="5"/>
  <c r="U19" i="5"/>
  <c r="W19" i="5" s="1"/>
  <c r="X19" i="5" s="1"/>
  <c r="W4" i="12"/>
  <c r="X4" i="12" s="1"/>
  <c r="Q20" i="3"/>
  <c r="X20" i="3" s="1"/>
  <c r="R31" i="5"/>
  <c r="S20" i="3"/>
  <c r="Z20" i="3" s="1"/>
  <c r="U15" i="5"/>
  <c r="W15" i="5" s="1"/>
  <c r="X15" i="5" s="1"/>
  <c r="W4" i="8"/>
  <c r="X4" i="8" s="1"/>
  <c r="R51" i="5"/>
  <c r="U20" i="5"/>
  <c r="W20" i="5" s="1"/>
  <c r="X20" i="5" s="1"/>
  <c r="W4" i="13"/>
  <c r="X4" i="13" s="1"/>
  <c r="U14" i="5"/>
  <c r="W14" i="5" s="1"/>
  <c r="X14" i="5" s="1"/>
  <c r="W4" i="7"/>
  <c r="X4" i="7" s="1"/>
  <c r="E10" i="3"/>
  <c r="Z10" i="3" s="1"/>
  <c r="O31" i="5"/>
  <c r="P23" i="5"/>
  <c r="O51" i="5"/>
  <c r="W20" i="3"/>
  <c r="V21" i="5"/>
  <c r="W21" i="5"/>
  <c r="X21" i="5" s="1"/>
  <c r="F10" i="3"/>
  <c r="U10" i="3" s="1"/>
  <c r="S31" i="5"/>
  <c r="Q23" i="5"/>
  <c r="T18" i="5"/>
  <c r="V18" i="5" s="1"/>
  <c r="V4" i="11"/>
  <c r="T14" i="5"/>
  <c r="V14" i="5" s="1"/>
  <c r="V4" i="7"/>
  <c r="N10" i="3"/>
  <c r="W10" i="3" s="1"/>
  <c r="T20" i="3"/>
  <c r="T19" i="5"/>
  <c r="V19" i="5" s="1"/>
  <c r="V4" i="12"/>
  <c r="L50" i="5"/>
  <c r="K50" i="5"/>
  <c r="F50" i="5"/>
  <c r="D50" i="5"/>
  <c r="J50" i="5"/>
  <c r="I50" i="5"/>
  <c r="E50" i="5"/>
  <c r="P50" i="5"/>
  <c r="M50" i="5"/>
  <c r="Q50" i="5" s="1"/>
  <c r="H50" i="5"/>
  <c r="G50" i="5"/>
  <c r="B49" i="5"/>
  <c r="C50" i="5"/>
  <c r="A50" i="5"/>
  <c r="N50" i="5"/>
  <c r="U18" i="5"/>
  <c r="W18" i="5" s="1"/>
  <c r="X18" i="5" s="1"/>
  <c r="W4" i="11"/>
  <c r="X4" i="11" s="1"/>
  <c r="C21" i="3"/>
  <c r="B22" i="3" s="1"/>
  <c r="T21" i="3"/>
  <c r="H24" i="5"/>
  <c r="N24" i="5" s="1"/>
  <c r="T20" i="5"/>
  <c r="V20" i="5" s="1"/>
  <c r="V4" i="13"/>
  <c r="T17" i="5"/>
  <c r="V17" i="5" s="1"/>
  <c r="V4" i="10"/>
  <c r="X10" i="3"/>
  <c r="U13" i="5"/>
  <c r="W4" i="6"/>
  <c r="X4" i="6" s="1"/>
  <c r="Q30" i="5" l="1"/>
  <c r="C22" i="3"/>
  <c r="B23" i="3" s="1"/>
  <c r="S22" i="3"/>
  <c r="R22" i="3"/>
  <c r="Q22" i="3"/>
  <c r="P22" i="3"/>
  <c r="O22" i="3"/>
  <c r="F22" i="3"/>
  <c r="U22" i="3" s="1"/>
  <c r="E22" i="3"/>
  <c r="Z22" i="3" s="1"/>
  <c r="N22" i="3"/>
  <c r="E21" i="3"/>
  <c r="O21" i="3"/>
  <c r="W21" i="3" s="1"/>
  <c r="Q24" i="5"/>
  <c r="T24" i="5"/>
  <c r="V24" i="5" s="1"/>
  <c r="V13" i="5"/>
  <c r="I29" i="5"/>
  <c r="H29" i="5"/>
  <c r="F29" i="5"/>
  <c r="M29" i="5"/>
  <c r="G29" i="5"/>
  <c r="B28" i="5"/>
  <c r="N29" i="5"/>
  <c r="R29" i="5" s="1"/>
  <c r="L29" i="5"/>
  <c r="S29" i="5" s="1"/>
  <c r="E29" i="5"/>
  <c r="P29" i="5"/>
  <c r="D29" i="5"/>
  <c r="A29" i="5"/>
  <c r="C29" i="5"/>
  <c r="K29" i="5"/>
  <c r="J29" i="5"/>
  <c r="U20" i="3"/>
  <c r="F21" i="3"/>
  <c r="U21" i="3" s="1"/>
  <c r="R50" i="5"/>
  <c r="O30" i="5"/>
  <c r="U24" i="5"/>
  <c r="W24" i="5" s="1"/>
  <c r="X24" i="5" s="1"/>
  <c r="W13" i="5"/>
  <c r="X13" i="5" s="1"/>
  <c r="N21" i="3"/>
  <c r="P21" i="3"/>
  <c r="R21" i="3"/>
  <c r="O50" i="5"/>
  <c r="S30" i="5"/>
  <c r="Q21" i="3"/>
  <c r="S50" i="5"/>
  <c r="S21" i="3"/>
  <c r="Y21" i="3" s="1"/>
  <c r="G49" i="5"/>
  <c r="B48" i="5"/>
  <c r="M49" i="5"/>
  <c r="Q49" i="5" s="1"/>
  <c r="F49" i="5"/>
  <c r="E49" i="5"/>
  <c r="P49" i="5"/>
  <c r="D49" i="5"/>
  <c r="A49" i="5"/>
  <c r="L49" i="5"/>
  <c r="C49" i="5"/>
  <c r="N49" i="5"/>
  <c r="K49" i="5"/>
  <c r="J49" i="5"/>
  <c r="I49" i="5"/>
  <c r="H49" i="5"/>
  <c r="S24" i="5"/>
  <c r="Y20" i="3"/>
  <c r="O24" i="5"/>
  <c r="N48" i="5" l="1"/>
  <c r="M48" i="5"/>
  <c r="A48" i="5"/>
  <c r="F48" i="5"/>
  <c r="L48" i="5"/>
  <c r="K48" i="5"/>
  <c r="G48" i="5"/>
  <c r="C48" i="5"/>
  <c r="O48" i="5" s="1"/>
  <c r="B47" i="5"/>
  <c r="J48" i="5"/>
  <c r="I48" i="5"/>
  <c r="E48" i="5"/>
  <c r="H48" i="5"/>
  <c r="P48" i="5"/>
  <c r="D48" i="5"/>
  <c r="P28" i="5"/>
  <c r="D28" i="5"/>
  <c r="C28" i="5"/>
  <c r="A28" i="5"/>
  <c r="N28" i="5"/>
  <c r="M28" i="5"/>
  <c r="Q28" i="5" s="1"/>
  <c r="J28" i="5"/>
  <c r="H28" i="5"/>
  <c r="B27" i="5"/>
  <c r="G28" i="5"/>
  <c r="L28" i="5"/>
  <c r="K28" i="5"/>
  <c r="I28" i="5"/>
  <c r="E28" i="5"/>
  <c r="F28" i="5"/>
  <c r="Z21" i="3"/>
  <c r="Q29" i="5"/>
  <c r="W22" i="3"/>
  <c r="R49" i="5"/>
  <c r="S49" i="5"/>
  <c r="X21" i="3"/>
  <c r="X22" i="3"/>
  <c r="O49" i="5"/>
  <c r="T22" i="3"/>
  <c r="Y22" i="3" s="1"/>
  <c r="O29" i="5"/>
  <c r="S23" i="3"/>
  <c r="R23" i="3"/>
  <c r="Q23" i="3"/>
  <c r="P23" i="3"/>
  <c r="O23" i="3"/>
  <c r="N23" i="3"/>
  <c r="F23" i="3"/>
  <c r="U23" i="3" s="1"/>
  <c r="E23" i="3"/>
  <c r="Z23" i="3" s="1"/>
  <c r="C23" i="3"/>
  <c r="B24" i="3" s="1"/>
  <c r="W23" i="3" l="1"/>
  <c r="I47" i="5"/>
  <c r="I57" i="5" s="1"/>
  <c r="C47" i="5"/>
  <c r="H47" i="5"/>
  <c r="H57" i="5" s="1"/>
  <c r="N47" i="5"/>
  <c r="A47" i="5"/>
  <c r="G47" i="5"/>
  <c r="G57" i="5" s="1"/>
  <c r="B46" i="5"/>
  <c r="F47" i="5"/>
  <c r="F57" i="5" s="1"/>
  <c r="M47" i="5"/>
  <c r="E47" i="5"/>
  <c r="E57" i="5" s="1"/>
  <c r="P47" i="5"/>
  <c r="P57" i="5" s="1"/>
  <c r="D47" i="5"/>
  <c r="D57" i="5" s="1"/>
  <c r="L47" i="5"/>
  <c r="J47" i="5"/>
  <c r="J57" i="5" s="1"/>
  <c r="K47" i="5"/>
  <c r="K57" i="5" s="1"/>
  <c r="O28" i="5"/>
  <c r="X23" i="3"/>
  <c r="S48" i="5"/>
  <c r="R28" i="5"/>
  <c r="K27" i="5"/>
  <c r="K35" i="5" s="1"/>
  <c r="J27" i="5"/>
  <c r="J35" i="5" s="1"/>
  <c r="D27" i="5"/>
  <c r="D35" i="5" s="1"/>
  <c r="I27" i="5"/>
  <c r="I35" i="5" s="1"/>
  <c r="H27" i="5"/>
  <c r="H35" i="5" s="1"/>
  <c r="P27" i="5"/>
  <c r="P35" i="5" s="1"/>
  <c r="N27" i="5"/>
  <c r="L27" i="5"/>
  <c r="G27" i="5"/>
  <c r="G35" i="5" s="1"/>
  <c r="F27" i="5"/>
  <c r="F35" i="5" s="1"/>
  <c r="C27" i="5"/>
  <c r="E27" i="5"/>
  <c r="E35" i="5" s="1"/>
  <c r="M27" i="5"/>
  <c r="A27" i="5"/>
  <c r="T23" i="3"/>
  <c r="Y23" i="3" s="1"/>
  <c r="S28" i="5"/>
  <c r="Q48" i="5"/>
  <c r="C24" i="3"/>
  <c r="B25" i="3" s="1"/>
  <c r="T24" i="3"/>
  <c r="S24" i="3"/>
  <c r="Q24" i="3"/>
  <c r="R24" i="3"/>
  <c r="P24" i="3"/>
  <c r="R48" i="5"/>
  <c r="Y24" i="3" l="1"/>
  <c r="M57" i="5"/>
  <c r="Q47" i="5"/>
  <c r="P46" i="5"/>
  <c r="D46" i="5"/>
  <c r="C46" i="5"/>
  <c r="N46" i="5"/>
  <c r="M46" i="5"/>
  <c r="A46" i="5"/>
  <c r="I46" i="5"/>
  <c r="H46" i="5"/>
  <c r="E46" i="5"/>
  <c r="L46" i="5"/>
  <c r="K46" i="5"/>
  <c r="G46" i="5"/>
  <c r="B45" i="5"/>
  <c r="J46" i="5"/>
  <c r="F46" i="5"/>
  <c r="E24" i="3"/>
  <c r="Z24" i="3" s="1"/>
  <c r="N57" i="5"/>
  <c r="R57" i="5" s="1"/>
  <c r="R47" i="5"/>
  <c r="Q27" i="5"/>
  <c r="M35" i="5"/>
  <c r="Q35" i="5" s="1"/>
  <c r="O27" i="5"/>
  <c r="C35" i="5"/>
  <c r="F24" i="3"/>
  <c r="U24" i="3" s="1"/>
  <c r="S27" i="5"/>
  <c r="L35" i="5"/>
  <c r="S35" i="5" s="1"/>
  <c r="C25" i="3"/>
  <c r="B26" i="3" s="1"/>
  <c r="T25" i="3"/>
  <c r="S25" i="3"/>
  <c r="R25" i="3"/>
  <c r="Q25" i="3"/>
  <c r="P25" i="3"/>
  <c r="O25" i="3"/>
  <c r="F25" i="3"/>
  <c r="U25" i="3" s="1"/>
  <c r="N24" i="3"/>
  <c r="N35" i="5"/>
  <c r="R27" i="5"/>
  <c r="C57" i="5"/>
  <c r="O47" i="5"/>
  <c r="O24" i="3"/>
  <c r="W24" i="3" s="1"/>
  <c r="S47" i="5"/>
  <c r="L57" i="5"/>
  <c r="S57" i="5" s="1"/>
  <c r="O46" i="5" l="1"/>
  <c r="S46" i="5"/>
  <c r="X25" i="3"/>
  <c r="Q46" i="5"/>
  <c r="Y25" i="3"/>
  <c r="X24" i="3"/>
  <c r="R46" i="5"/>
  <c r="O57" i="5"/>
  <c r="R35" i="5"/>
  <c r="K45" i="5"/>
  <c r="J45" i="5"/>
  <c r="I45" i="5"/>
  <c r="H45" i="5"/>
  <c r="E45" i="5"/>
  <c r="P45" i="5"/>
  <c r="D45" i="5"/>
  <c r="G45" i="5"/>
  <c r="B44" i="5"/>
  <c r="F45" i="5"/>
  <c r="N45" i="5"/>
  <c r="C45" i="5"/>
  <c r="L45" i="5"/>
  <c r="M45" i="5"/>
  <c r="Q45" i="5" s="1"/>
  <c r="A45" i="5"/>
  <c r="S26" i="3"/>
  <c r="C26" i="3"/>
  <c r="B27" i="3" s="1"/>
  <c r="T26" i="3"/>
  <c r="E25" i="3"/>
  <c r="Z25" i="3" s="1"/>
  <c r="N25" i="3"/>
  <c r="W25" i="3" s="1"/>
  <c r="O35" i="5"/>
  <c r="Q57" i="5"/>
  <c r="O45" i="5" l="1"/>
  <c r="C27" i="3"/>
  <c r="B28" i="3" s="1"/>
  <c r="T27" i="3"/>
  <c r="S27" i="3"/>
  <c r="Q27" i="3"/>
  <c r="R27" i="3"/>
  <c r="P27" i="3"/>
  <c r="E26" i="3"/>
  <c r="Z26" i="3" s="1"/>
  <c r="F26" i="3"/>
  <c r="N26" i="3"/>
  <c r="F44" i="5"/>
  <c r="L44" i="5"/>
  <c r="E44" i="5"/>
  <c r="J44" i="5"/>
  <c r="P44" i="5"/>
  <c r="D44" i="5"/>
  <c r="C44" i="5"/>
  <c r="K44" i="5"/>
  <c r="G44" i="5"/>
  <c r="N44" i="5"/>
  <c r="M44" i="5"/>
  <c r="A44" i="5"/>
  <c r="I44" i="5"/>
  <c r="B43" i="5"/>
  <c r="H44" i="5"/>
  <c r="S45" i="5"/>
  <c r="P26" i="3"/>
  <c r="Y26" i="3"/>
  <c r="O26" i="3"/>
  <c r="W26" i="3" s="1"/>
  <c r="Q26" i="3"/>
  <c r="R45" i="5"/>
  <c r="R26" i="3"/>
  <c r="Q44" i="5" l="1"/>
  <c r="X26" i="3"/>
  <c r="U26" i="3"/>
  <c r="Y27" i="3"/>
  <c r="O44" i="5"/>
  <c r="C28" i="3"/>
  <c r="B29" i="3" s="1"/>
  <c r="T28" i="3"/>
  <c r="S28" i="3"/>
  <c r="R28" i="3"/>
  <c r="Q28" i="3"/>
  <c r="P28" i="3"/>
  <c r="O28" i="3"/>
  <c r="F28" i="3"/>
  <c r="U28" i="3" s="1"/>
  <c r="N28" i="3"/>
  <c r="R44" i="5"/>
  <c r="E27" i="3"/>
  <c r="Z27" i="3" s="1"/>
  <c r="S44" i="5"/>
  <c r="F27" i="3"/>
  <c r="U27" i="3" s="1"/>
  <c r="M43" i="5"/>
  <c r="A43" i="5"/>
  <c r="L43" i="5"/>
  <c r="B42" i="5"/>
  <c r="K43" i="5"/>
  <c r="J43" i="5"/>
  <c r="G43" i="5"/>
  <c r="P43" i="5"/>
  <c r="I43" i="5"/>
  <c r="H43" i="5"/>
  <c r="E43" i="5"/>
  <c r="D43" i="5"/>
  <c r="N43" i="5"/>
  <c r="F43" i="5"/>
  <c r="C43" i="5"/>
  <c r="O43" i="5" s="1"/>
  <c r="N27" i="3"/>
  <c r="O27" i="3"/>
  <c r="W27" i="3" s="1"/>
  <c r="R43" i="5" l="1"/>
  <c r="W28" i="3"/>
  <c r="X28" i="3"/>
  <c r="H42" i="5"/>
  <c r="N42" i="5"/>
  <c r="G42" i="5"/>
  <c r="B41" i="5"/>
  <c r="F42" i="5"/>
  <c r="E42" i="5"/>
  <c r="M42" i="5"/>
  <c r="L42" i="5"/>
  <c r="S42" i="5" s="1"/>
  <c r="A42" i="5"/>
  <c r="P42" i="5"/>
  <c r="D42" i="5"/>
  <c r="C42" i="5"/>
  <c r="K42" i="5"/>
  <c r="J42" i="5"/>
  <c r="I42" i="5"/>
  <c r="S43" i="5"/>
  <c r="S29" i="3"/>
  <c r="R29" i="3"/>
  <c r="Q29" i="3"/>
  <c r="P29" i="3"/>
  <c r="O29" i="3"/>
  <c r="N29" i="3"/>
  <c r="C29" i="3"/>
  <c r="B30" i="3" s="1"/>
  <c r="T29" i="3"/>
  <c r="Q43" i="5"/>
  <c r="Y28" i="3"/>
  <c r="E28" i="3"/>
  <c r="Z28" i="3" s="1"/>
  <c r="X27" i="3"/>
  <c r="C41" i="5" l="1"/>
  <c r="N41" i="5"/>
  <c r="B40" i="5"/>
  <c r="M41" i="5"/>
  <c r="A41" i="5"/>
  <c r="L41" i="5"/>
  <c r="H41" i="5"/>
  <c r="P41" i="5"/>
  <c r="K41" i="5"/>
  <c r="J41" i="5"/>
  <c r="G41" i="5"/>
  <c r="F41" i="5"/>
  <c r="I41" i="5"/>
  <c r="D41" i="5"/>
  <c r="E41" i="5"/>
  <c r="W29" i="3"/>
  <c r="Q42" i="5"/>
  <c r="R42" i="5"/>
  <c r="Y29" i="3"/>
  <c r="X29" i="3"/>
  <c r="O30" i="3"/>
  <c r="N30" i="3"/>
  <c r="F30" i="3"/>
  <c r="U30" i="3" s="1"/>
  <c r="E30" i="3"/>
  <c r="Z30" i="3" s="1"/>
  <c r="C30" i="3"/>
  <c r="B31" i="3" s="1"/>
  <c r="T30" i="3"/>
  <c r="S30" i="3"/>
  <c r="Q30" i="3"/>
  <c r="R30" i="3"/>
  <c r="P30" i="3"/>
  <c r="O42" i="5"/>
  <c r="E29" i="3"/>
  <c r="Z29" i="3" s="1"/>
  <c r="F29" i="3"/>
  <c r="U29" i="3" s="1"/>
  <c r="Y30" i="3" l="1"/>
  <c r="W30" i="3"/>
  <c r="S41" i="5"/>
  <c r="Q41" i="5"/>
  <c r="J40" i="5"/>
  <c r="I40" i="5"/>
  <c r="H40" i="5"/>
  <c r="G40" i="5"/>
  <c r="P40" i="5"/>
  <c r="N40" i="5"/>
  <c r="A40" i="5"/>
  <c r="D40" i="5"/>
  <c r="C40" i="5"/>
  <c r="F40" i="5"/>
  <c r="E40" i="5"/>
  <c r="M40" i="5"/>
  <c r="K40" i="5"/>
  <c r="L40" i="5"/>
  <c r="R41" i="5"/>
  <c r="X30" i="3"/>
  <c r="C31" i="3"/>
  <c r="B32" i="3" s="1"/>
  <c r="O41" i="5"/>
  <c r="R31" i="3" l="1"/>
  <c r="H56" i="5"/>
  <c r="H55" i="5"/>
  <c r="D56" i="5"/>
  <c r="D55" i="5"/>
  <c r="T31" i="3"/>
  <c r="Y31" i="3" s="1"/>
  <c r="I56" i="5"/>
  <c r="I55" i="5"/>
  <c r="P56" i="5"/>
  <c r="P55" i="5"/>
  <c r="N31" i="3"/>
  <c r="J56" i="5"/>
  <c r="J55" i="5"/>
  <c r="Q31" i="3"/>
  <c r="S31" i="3"/>
  <c r="G56" i="5"/>
  <c r="G55" i="5"/>
  <c r="K55" i="5"/>
  <c r="K56" i="5"/>
  <c r="F31" i="3"/>
  <c r="U31" i="3" s="1"/>
  <c r="M55" i="5"/>
  <c r="Q55" i="5" s="1"/>
  <c r="Q40" i="5"/>
  <c r="M56" i="5"/>
  <c r="Q56" i="5" s="1"/>
  <c r="C55" i="5"/>
  <c r="O40" i="5"/>
  <c r="C56" i="5"/>
  <c r="N55" i="5"/>
  <c r="R40" i="5"/>
  <c r="N56" i="5"/>
  <c r="L55" i="5"/>
  <c r="S40" i="5"/>
  <c r="L56" i="5"/>
  <c r="E31" i="3"/>
  <c r="Z31" i="3" s="1"/>
  <c r="O31" i="3"/>
  <c r="E56" i="5"/>
  <c r="E55" i="5"/>
  <c r="O32" i="3"/>
  <c r="N32" i="3"/>
  <c r="F32" i="3"/>
  <c r="U32" i="3" s="1"/>
  <c r="C32" i="3"/>
  <c r="B33" i="3" s="1"/>
  <c r="Q32" i="3"/>
  <c r="R32" i="3"/>
  <c r="P32" i="3"/>
  <c r="P31" i="3"/>
  <c r="F56" i="5"/>
  <c r="F55" i="5"/>
  <c r="O56" i="5" l="1"/>
  <c r="R55" i="5"/>
  <c r="O55" i="5"/>
  <c r="X32" i="3"/>
  <c r="R56" i="5"/>
  <c r="W31" i="3"/>
  <c r="S56" i="5"/>
  <c r="C33" i="3"/>
  <c r="B34" i="3" s="1"/>
  <c r="Q33" i="3"/>
  <c r="S32" i="3"/>
  <c r="S55" i="5"/>
  <c r="E32" i="3"/>
  <c r="T32" i="3"/>
  <c r="X31" i="3"/>
  <c r="W32" i="3"/>
  <c r="Y32" i="3" l="1"/>
  <c r="Z32" i="3"/>
  <c r="E33" i="3"/>
  <c r="C34" i="3"/>
  <c r="B35" i="3" s="1"/>
  <c r="Q34" i="3"/>
  <c r="R34" i="3"/>
  <c r="P34" i="3"/>
  <c r="S33" i="3"/>
  <c r="T33" i="3"/>
  <c r="F33" i="3"/>
  <c r="U33" i="3" s="1"/>
  <c r="N33" i="3"/>
  <c r="O33" i="3"/>
  <c r="W33" i="3" s="1"/>
  <c r="P33" i="3"/>
  <c r="R33" i="3"/>
  <c r="Y33" i="3" l="1"/>
  <c r="C35" i="3"/>
  <c r="B36" i="3" s="1"/>
  <c r="R35" i="3"/>
  <c r="Q35" i="3"/>
  <c r="P35" i="3"/>
  <c r="O35" i="3"/>
  <c r="N35" i="3"/>
  <c r="F35" i="3"/>
  <c r="U35" i="3" s="1"/>
  <c r="E35" i="3"/>
  <c r="T35" i="3"/>
  <c r="S34" i="3"/>
  <c r="E34" i="3"/>
  <c r="T34" i="3"/>
  <c r="F34" i="3"/>
  <c r="U34" i="3" s="1"/>
  <c r="N34" i="3"/>
  <c r="O34" i="3"/>
  <c r="Z33" i="3"/>
  <c r="X33" i="3"/>
  <c r="W34" i="3" l="1"/>
  <c r="W35" i="3"/>
  <c r="X35" i="3"/>
  <c r="C36" i="3"/>
  <c r="T36" i="3" s="1"/>
  <c r="Y34" i="3"/>
  <c r="S35" i="3"/>
  <c r="Y35" i="3" s="1"/>
  <c r="Z34" i="3"/>
  <c r="X34" i="3"/>
  <c r="R36" i="3" l="1"/>
  <c r="E36" i="3"/>
  <c r="B37" i="3"/>
  <c r="AJ36" i="3"/>
  <c r="AI36" i="3" s="1"/>
  <c r="S36" i="3"/>
  <c r="Y36" i="3" s="1"/>
  <c r="F36" i="3"/>
  <c r="J36" i="3"/>
  <c r="N36" i="3"/>
  <c r="O36" i="3"/>
  <c r="AA36" i="3"/>
  <c r="I36" i="3"/>
  <c r="M36" i="3"/>
  <c r="G36" i="3"/>
  <c r="H36" i="3"/>
  <c r="P36" i="3"/>
  <c r="Z35" i="3"/>
  <c r="Q36" i="3"/>
  <c r="W36" i="3" l="1"/>
  <c r="V36" i="3"/>
  <c r="U36" i="3"/>
  <c r="X36" i="3"/>
  <c r="C37" i="3"/>
  <c r="E37" i="3" s="1"/>
  <c r="AA37" i="3"/>
  <c r="O37" i="3"/>
  <c r="Z36" i="3"/>
  <c r="P37" i="3" l="1"/>
  <c r="Q37" i="3"/>
  <c r="X37" i="3" s="1"/>
  <c r="AJ37" i="3"/>
  <c r="AI37" i="3" s="1"/>
  <c r="B38" i="3"/>
  <c r="T37" i="3"/>
  <c r="S37" i="3"/>
  <c r="Z37" i="3" s="1"/>
  <c r="I37" i="3"/>
  <c r="J37" i="3"/>
  <c r="M37" i="3"/>
  <c r="F37" i="3"/>
  <c r="H37" i="3"/>
  <c r="R37" i="3"/>
  <c r="G37" i="3"/>
  <c r="N37" i="3"/>
  <c r="W37" i="3" s="1"/>
  <c r="Y37" i="3" l="1"/>
  <c r="U37" i="3"/>
  <c r="V37" i="3"/>
  <c r="O38" i="3"/>
  <c r="N38" i="3"/>
  <c r="M38" i="3"/>
  <c r="J38" i="3"/>
  <c r="I38" i="3"/>
  <c r="H38" i="3"/>
  <c r="G38" i="3"/>
  <c r="T38" i="3"/>
  <c r="Y38" i="3" s="1"/>
  <c r="C38" i="3"/>
  <c r="S38" i="3"/>
  <c r="Q38" i="3"/>
  <c r="E38" i="3"/>
  <c r="Z38" i="3" s="1"/>
  <c r="X38" i="3" l="1"/>
  <c r="W38" i="3"/>
  <c r="B39" i="3"/>
  <c r="AJ38" i="3"/>
  <c r="AI38" i="3" s="1"/>
  <c r="R38" i="3"/>
  <c r="AA38" i="3"/>
  <c r="P38" i="3"/>
  <c r="F38" i="3"/>
  <c r="V38" i="3" l="1"/>
  <c r="U38" i="3"/>
  <c r="N39" i="3"/>
  <c r="M39" i="3"/>
  <c r="J39" i="3"/>
  <c r="I39" i="3"/>
  <c r="H39" i="3"/>
  <c r="G39" i="3"/>
  <c r="T39" i="3"/>
  <c r="F39" i="3"/>
  <c r="S39" i="3"/>
  <c r="E39" i="3"/>
  <c r="Z39" i="3" s="1"/>
  <c r="C39" i="3"/>
  <c r="P39" i="3"/>
  <c r="AA39" i="3"/>
  <c r="Q39" i="3"/>
  <c r="O39" i="3"/>
  <c r="W39" i="3" s="1"/>
  <c r="V39" i="3" l="1"/>
  <c r="U39" i="3"/>
  <c r="Y39" i="3"/>
  <c r="X39" i="3"/>
  <c r="B40" i="3"/>
  <c r="AJ39" i="3"/>
  <c r="AI39" i="3" s="1"/>
  <c r="R39" i="3"/>
  <c r="C40" i="3" l="1"/>
  <c r="F40" i="3" s="1"/>
  <c r="P40" i="3"/>
  <c r="AA40" i="3"/>
  <c r="V40" i="3" l="1"/>
  <c r="B41" i="3"/>
  <c r="AJ40" i="3"/>
  <c r="AI40" i="3" s="1"/>
  <c r="E40" i="3"/>
  <c r="S40" i="3"/>
  <c r="N40" i="3"/>
  <c r="J40" i="3"/>
  <c r="H40" i="3"/>
  <c r="Q40" i="3"/>
  <c r="X40" i="3" s="1"/>
  <c r="R40" i="3"/>
  <c r="T40" i="3"/>
  <c r="Y40" i="3" s="1"/>
  <c r="G40" i="3"/>
  <c r="M40" i="3"/>
  <c r="O40" i="3"/>
  <c r="I40" i="3"/>
  <c r="Z40" i="3" l="1"/>
  <c r="W40" i="3"/>
  <c r="C41" i="3"/>
  <c r="P41" i="3"/>
  <c r="AA41" i="3"/>
  <c r="O41" i="3"/>
  <c r="U40" i="3"/>
  <c r="B42" i="3" l="1"/>
  <c r="AJ41" i="3"/>
  <c r="AI41" i="3" s="1"/>
  <c r="E41" i="3"/>
  <c r="Q41" i="3"/>
  <c r="X41" i="3" s="1"/>
  <c r="R41" i="3"/>
  <c r="I41" i="3"/>
  <c r="F41" i="3"/>
  <c r="G41" i="3"/>
  <c r="S41" i="3"/>
  <c r="H41" i="3"/>
  <c r="J41" i="3"/>
  <c r="T41" i="3"/>
  <c r="M41" i="3"/>
  <c r="N41" i="3"/>
  <c r="W41" i="3" s="1"/>
  <c r="V41" i="3" l="1"/>
  <c r="U41" i="3"/>
  <c r="Z41" i="3"/>
  <c r="P42" i="3"/>
  <c r="AA42" i="3"/>
  <c r="O42" i="3"/>
  <c r="N42" i="3"/>
  <c r="C42" i="3"/>
  <c r="T42" i="3"/>
  <c r="R42" i="3"/>
  <c r="F42" i="3"/>
  <c r="Y41" i="3"/>
  <c r="W42" i="3" l="1"/>
  <c r="AJ42" i="3"/>
  <c r="AI42" i="3" s="1"/>
  <c r="AK42" i="3" s="1"/>
  <c r="AL42" i="3" s="1"/>
  <c r="G42" i="3" s="1"/>
  <c r="B43" i="3"/>
  <c r="Q42" i="3"/>
  <c r="X42" i="3" s="1"/>
  <c r="E42" i="3"/>
  <c r="Z42" i="3" s="1"/>
  <c r="S42" i="3"/>
  <c r="Y42" i="3" s="1"/>
  <c r="M42" i="3" l="1"/>
  <c r="J42" i="3"/>
  <c r="I42" i="3"/>
  <c r="H42" i="3"/>
  <c r="C43" i="3"/>
  <c r="U42" i="3"/>
  <c r="V42" i="3"/>
  <c r="B44" i="3" l="1"/>
  <c r="AJ43" i="3"/>
  <c r="AI43" i="3" s="1"/>
  <c r="AK43" i="3" s="1"/>
  <c r="AL43" i="3" s="1"/>
  <c r="H43" i="3" s="1"/>
  <c r="E43" i="3"/>
  <c r="T43" i="3"/>
  <c r="R43" i="3"/>
  <c r="S43" i="3"/>
  <c r="F43" i="3"/>
  <c r="O43" i="3"/>
  <c r="Q43" i="3"/>
  <c r="AA43" i="3"/>
  <c r="P43" i="3"/>
  <c r="N43" i="3"/>
  <c r="J43" i="3" l="1"/>
  <c r="I43" i="3"/>
  <c r="W43" i="3"/>
  <c r="G43" i="3"/>
  <c r="M43" i="3"/>
  <c r="V43" i="3"/>
  <c r="U43" i="3"/>
  <c r="Y43" i="3"/>
  <c r="Z43" i="3"/>
  <c r="X43" i="3"/>
  <c r="T44" i="3"/>
  <c r="C44" i="3"/>
  <c r="Q44" i="3"/>
  <c r="P44" i="3"/>
  <c r="AA44" i="3"/>
  <c r="O44" i="3"/>
  <c r="N44" i="3"/>
  <c r="W44" i="3" l="1"/>
  <c r="X44" i="3"/>
  <c r="B45" i="3"/>
  <c r="AJ44" i="3"/>
  <c r="AI44" i="3" s="1"/>
  <c r="AK44" i="3" s="1"/>
  <c r="AL44" i="3" s="1"/>
  <c r="R44" i="3"/>
  <c r="E44" i="3"/>
  <c r="S44" i="3"/>
  <c r="Y44" i="3" s="1"/>
  <c r="F44" i="3"/>
  <c r="Z44" i="3" l="1"/>
  <c r="V44" i="3"/>
  <c r="U44" i="3"/>
  <c r="I44" i="3"/>
  <c r="H44" i="3"/>
  <c r="G44" i="3"/>
  <c r="M44" i="3"/>
  <c r="J44" i="3"/>
  <c r="T45" i="3"/>
  <c r="F45" i="3"/>
  <c r="S45" i="3"/>
  <c r="E45" i="3"/>
  <c r="R45" i="3"/>
  <c r="C45" i="3"/>
  <c r="Q45" i="3"/>
  <c r="P45" i="3"/>
  <c r="AA45" i="3"/>
  <c r="O45" i="3"/>
  <c r="N45" i="3"/>
  <c r="Z45" i="3" l="1"/>
  <c r="W45" i="3"/>
  <c r="U45" i="3"/>
  <c r="Y45" i="3"/>
  <c r="X45" i="3"/>
  <c r="B46" i="3"/>
  <c r="AJ45" i="3"/>
  <c r="AI45" i="3" s="1"/>
  <c r="AK45" i="3" s="1"/>
  <c r="AL45" i="3" s="1"/>
  <c r="M45" i="3" l="1"/>
  <c r="J45" i="3"/>
  <c r="H45" i="3"/>
  <c r="I45" i="3"/>
  <c r="G45" i="3"/>
  <c r="N46" i="3"/>
  <c r="S46" i="3"/>
  <c r="E46" i="3"/>
  <c r="C46" i="3"/>
  <c r="O46" i="3" s="1"/>
  <c r="W46" i="3" s="1"/>
  <c r="V45" i="3"/>
  <c r="Z46" i="3" l="1"/>
  <c r="AJ46" i="3"/>
  <c r="AI46" i="3" s="1"/>
  <c r="AK46" i="3" s="1"/>
  <c r="AL46" i="3" s="1"/>
  <c r="B47" i="3"/>
  <c r="F46" i="3"/>
  <c r="AA46" i="3"/>
  <c r="R46" i="3"/>
  <c r="P46" i="3"/>
  <c r="T46" i="3"/>
  <c r="Y46" i="3" s="1"/>
  <c r="Q46" i="3"/>
  <c r="X46" i="3" s="1"/>
  <c r="V46" i="3" l="1"/>
  <c r="U46" i="3"/>
  <c r="N47" i="3"/>
  <c r="T47" i="3"/>
  <c r="F47" i="3"/>
  <c r="S47" i="3"/>
  <c r="E47" i="3"/>
  <c r="Z47" i="3" s="1"/>
  <c r="C47" i="3"/>
  <c r="P47" i="3"/>
  <c r="O47" i="3"/>
  <c r="W47" i="3" s="1"/>
  <c r="AA47" i="3"/>
  <c r="Q47" i="3"/>
  <c r="X47" i="3" s="1"/>
  <c r="I46" i="3"/>
  <c r="G46" i="3"/>
  <c r="M46" i="3"/>
  <c r="J46" i="3"/>
  <c r="H46" i="3"/>
  <c r="U47" i="3" l="1"/>
  <c r="Y47" i="3"/>
  <c r="B48" i="3"/>
  <c r="AJ47" i="3"/>
  <c r="AI47" i="3" s="1"/>
  <c r="AK47" i="3" s="1"/>
  <c r="AL47" i="3" s="1"/>
  <c r="R47" i="3"/>
  <c r="M47" i="3" l="1"/>
  <c r="J47" i="3"/>
  <c r="I47" i="3"/>
  <c r="H47" i="3"/>
  <c r="G47" i="3"/>
  <c r="C48" i="3"/>
  <c r="N48" i="3" s="1"/>
  <c r="P48" i="3"/>
  <c r="AA48" i="3"/>
  <c r="V47" i="3"/>
  <c r="R48" i="3" l="1"/>
  <c r="Q48" i="3"/>
  <c r="B49" i="3"/>
  <c r="AJ48" i="3"/>
  <c r="AI48" i="3" s="1"/>
  <c r="AK48" i="3" s="1"/>
  <c r="AL48" i="3" s="1"/>
  <c r="J48" i="3" s="1"/>
  <c r="E48" i="3"/>
  <c r="S48" i="3"/>
  <c r="F48" i="3"/>
  <c r="T48" i="3"/>
  <c r="Y48" i="3" s="1"/>
  <c r="O48" i="3"/>
  <c r="W48" i="3" s="1"/>
  <c r="I48" i="3" l="1"/>
  <c r="H48" i="3"/>
  <c r="M48" i="3"/>
  <c r="G48" i="3"/>
  <c r="V48" i="3"/>
  <c r="U48" i="3"/>
  <c r="Z48" i="3"/>
  <c r="C49" i="3"/>
  <c r="AA49" i="3"/>
  <c r="X48" i="3"/>
  <c r="B50" i="3" l="1"/>
  <c r="AJ49" i="3"/>
  <c r="AI49" i="3" s="1"/>
  <c r="AK49" i="3" s="1"/>
  <c r="AL49" i="3" s="1"/>
  <c r="G49" i="3" s="1"/>
  <c r="Q49" i="3"/>
  <c r="R49" i="3"/>
  <c r="N49" i="3"/>
  <c r="P49" i="3"/>
  <c r="E49" i="3"/>
  <c r="S49" i="3"/>
  <c r="F49" i="3"/>
  <c r="T49" i="3"/>
  <c r="Y49" i="3" s="1"/>
  <c r="O49" i="3"/>
  <c r="Z49" i="3" l="1"/>
  <c r="X49" i="3"/>
  <c r="V49" i="3"/>
  <c r="U49" i="3"/>
  <c r="J49" i="3"/>
  <c r="H49" i="3"/>
  <c r="I49" i="3"/>
  <c r="W49" i="3"/>
  <c r="M49" i="3"/>
  <c r="AA50" i="3"/>
  <c r="O50" i="3"/>
  <c r="N50" i="3"/>
  <c r="C50" i="3"/>
  <c r="P50" i="3" s="1"/>
  <c r="R50" i="3"/>
  <c r="F50" i="3"/>
  <c r="W50" i="3" l="1"/>
  <c r="T50" i="3"/>
  <c r="AJ50" i="3"/>
  <c r="AI50" i="3" s="1"/>
  <c r="AK50" i="3" s="1"/>
  <c r="AL50" i="3" s="1"/>
  <c r="V50" i="3" s="1"/>
  <c r="B51" i="3"/>
  <c r="Q50" i="3"/>
  <c r="X50" i="3" s="1"/>
  <c r="E50" i="3"/>
  <c r="S50" i="3"/>
  <c r="I50" i="3" l="1"/>
  <c r="H50" i="3"/>
  <c r="G50" i="3"/>
  <c r="Z50" i="3"/>
  <c r="T51" i="3"/>
  <c r="F51" i="3"/>
  <c r="S51" i="3"/>
  <c r="E51" i="3"/>
  <c r="R51" i="3"/>
  <c r="C51" i="3"/>
  <c r="N51" i="3" s="1"/>
  <c r="Q51" i="3"/>
  <c r="O51" i="3"/>
  <c r="Y50" i="3"/>
  <c r="M50" i="3"/>
  <c r="U50" i="3"/>
  <c r="J50" i="3"/>
  <c r="Z51" i="3" l="1"/>
  <c r="X51" i="3"/>
  <c r="U51" i="3"/>
  <c r="Y51" i="3"/>
  <c r="W51" i="3"/>
  <c r="AA51" i="3"/>
  <c r="P51" i="3"/>
  <c r="B52" i="3"/>
  <c r="AJ51" i="3"/>
  <c r="AI51" i="3" s="1"/>
  <c r="AK51" i="3" s="1"/>
  <c r="AL51" i="3" s="1"/>
  <c r="J51" i="3" l="1"/>
  <c r="I51" i="3"/>
  <c r="H51" i="3"/>
  <c r="G51" i="3"/>
  <c r="C52" i="3"/>
  <c r="Q52" i="3"/>
  <c r="P52" i="3"/>
  <c r="AA52" i="3"/>
  <c r="M51" i="3"/>
  <c r="V51" i="3"/>
  <c r="R52" i="3" l="1"/>
  <c r="E52" i="3"/>
  <c r="S52" i="3"/>
  <c r="T52" i="3"/>
  <c r="Y52" i="3" s="1"/>
  <c r="N52" i="3"/>
  <c r="B53" i="3"/>
  <c r="AJ52" i="3"/>
  <c r="AI52" i="3" s="1"/>
  <c r="AK52" i="3" s="1"/>
  <c r="AL52" i="3" s="1"/>
  <c r="H52" i="3" s="1"/>
  <c r="F52" i="3"/>
  <c r="O52" i="3"/>
  <c r="G52" i="3" l="1"/>
  <c r="J52" i="3"/>
  <c r="V52" i="3"/>
  <c r="U52" i="3"/>
  <c r="C53" i="3"/>
  <c r="Q53" i="3"/>
  <c r="P53" i="3"/>
  <c r="AA53" i="3"/>
  <c r="O53" i="3"/>
  <c r="Z52" i="3"/>
  <c r="I52" i="3"/>
  <c r="W52" i="3"/>
  <c r="X52" i="3"/>
  <c r="M52" i="3"/>
  <c r="X53" i="3" l="1"/>
  <c r="B54" i="3"/>
  <c r="AJ53" i="3"/>
  <c r="AI53" i="3" s="1"/>
  <c r="AK53" i="3" s="1"/>
  <c r="AL53" i="3" s="1"/>
  <c r="M53" i="3" s="1"/>
  <c r="R53" i="3"/>
  <c r="F53" i="3"/>
  <c r="E53" i="3"/>
  <c r="S53" i="3"/>
  <c r="T53" i="3"/>
  <c r="N53" i="3"/>
  <c r="W53" i="3" s="1"/>
  <c r="J53" i="3" l="1"/>
  <c r="H53" i="3"/>
  <c r="Z53" i="3"/>
  <c r="V53" i="3"/>
  <c r="U53" i="3"/>
  <c r="I53" i="3"/>
  <c r="G53" i="3"/>
  <c r="C54" i="3"/>
  <c r="P54" i="3" s="1"/>
  <c r="Y53" i="3"/>
  <c r="N54" i="3" l="1"/>
  <c r="O54" i="3"/>
  <c r="AJ54" i="3"/>
  <c r="AI54" i="3" s="1"/>
  <c r="AK54" i="3" s="1"/>
  <c r="AL54" i="3" s="1"/>
  <c r="H54" i="3" s="1"/>
  <c r="B55" i="3"/>
  <c r="F54" i="3"/>
  <c r="AA54" i="3"/>
  <c r="R54" i="3"/>
  <c r="T54" i="3"/>
  <c r="Q54" i="3"/>
  <c r="X54" i="3" s="1"/>
  <c r="E54" i="3"/>
  <c r="S54" i="3"/>
  <c r="W54" i="3" l="1"/>
  <c r="I54" i="3"/>
  <c r="Z54" i="3"/>
  <c r="Y54" i="3"/>
  <c r="V54" i="3"/>
  <c r="U54" i="3"/>
  <c r="T55" i="3"/>
  <c r="F55" i="3"/>
  <c r="C55" i="3"/>
  <c r="N55" i="3" s="1"/>
  <c r="P55" i="3"/>
  <c r="O55" i="3"/>
  <c r="AA55" i="3"/>
  <c r="Q55" i="3"/>
  <c r="J54" i="3"/>
  <c r="M54" i="3"/>
  <c r="G54" i="3"/>
  <c r="X55" i="3" l="1"/>
  <c r="U55" i="3"/>
  <c r="W55" i="3"/>
  <c r="B56" i="3"/>
  <c r="AJ55" i="3"/>
  <c r="AI55" i="3" s="1"/>
  <c r="AK55" i="3" s="1"/>
  <c r="AL55" i="3" s="1"/>
  <c r="R55" i="3"/>
  <c r="E55" i="3"/>
  <c r="Z55" i="3" s="1"/>
  <c r="S55" i="3"/>
  <c r="Y55" i="3" s="1"/>
  <c r="C56" i="3" l="1"/>
  <c r="Q56" i="3"/>
  <c r="P56" i="3"/>
  <c r="AA56" i="3"/>
  <c r="M55" i="3"/>
  <c r="J55" i="3"/>
  <c r="I55" i="3"/>
  <c r="H55" i="3"/>
  <c r="G55" i="3"/>
  <c r="V55" i="3"/>
  <c r="B57" i="3" l="1"/>
  <c r="AJ56" i="3"/>
  <c r="AI56" i="3" s="1"/>
  <c r="AK56" i="3" s="1"/>
  <c r="AL56" i="3" s="1"/>
  <c r="H56" i="3" s="1"/>
  <c r="R56" i="3"/>
  <c r="E56" i="3"/>
  <c r="S56" i="3"/>
  <c r="F56" i="3"/>
  <c r="T56" i="3"/>
  <c r="Y56" i="3" s="1"/>
  <c r="N56" i="3"/>
  <c r="O56" i="3"/>
  <c r="G56" i="3" l="1"/>
  <c r="V56" i="3"/>
  <c r="U56" i="3"/>
  <c r="M56" i="3"/>
  <c r="J56" i="3"/>
  <c r="Z56" i="3"/>
  <c r="I56" i="3"/>
  <c r="W56" i="3"/>
  <c r="T57" i="3"/>
  <c r="F57" i="3"/>
  <c r="S57" i="3"/>
  <c r="E57" i="3"/>
  <c r="Z57" i="3" s="1"/>
  <c r="R57" i="3"/>
  <c r="C57" i="3"/>
  <c r="Q57" i="3"/>
  <c r="P57" i="3"/>
  <c r="AA57" i="3"/>
  <c r="O57" i="3"/>
  <c r="N57" i="3"/>
  <c r="X56" i="3"/>
  <c r="U57" i="3" l="1"/>
  <c r="Y57" i="3"/>
  <c r="W57" i="3"/>
  <c r="X57" i="3"/>
  <c r="B58" i="3"/>
  <c r="AJ57" i="3"/>
  <c r="AI57" i="3" s="1"/>
  <c r="AK57" i="3" s="1"/>
  <c r="AL57" i="3" s="1"/>
  <c r="G57" i="3" l="1"/>
  <c r="M57" i="3"/>
  <c r="J57" i="3"/>
  <c r="H57" i="3"/>
  <c r="I57" i="3"/>
  <c r="T58" i="3"/>
  <c r="F58" i="3"/>
  <c r="C58" i="3"/>
  <c r="V57" i="3"/>
  <c r="AJ58" i="3" l="1"/>
  <c r="AI58" i="3" s="1"/>
  <c r="AK58" i="3" s="1"/>
  <c r="AL58" i="3" s="1"/>
  <c r="V58" i="3" s="1"/>
  <c r="B59" i="3"/>
  <c r="E58" i="3"/>
  <c r="N58" i="3"/>
  <c r="O58" i="3"/>
  <c r="W58" i="3" s="1"/>
  <c r="R58" i="3"/>
  <c r="AA58" i="3"/>
  <c r="P58" i="3"/>
  <c r="S58" i="3"/>
  <c r="Y58" i="3" s="1"/>
  <c r="Q58" i="3"/>
  <c r="U58" i="3" s="1"/>
  <c r="Z58" i="3" l="1"/>
  <c r="T59" i="3"/>
  <c r="S59" i="3"/>
  <c r="R59" i="3"/>
  <c r="F59" i="3"/>
  <c r="Q59" i="3"/>
  <c r="C59" i="3"/>
  <c r="AA59" i="3"/>
  <c r="O59" i="3"/>
  <c r="N59" i="3"/>
  <c r="H58" i="3"/>
  <c r="M58" i="3"/>
  <c r="I58" i="3"/>
  <c r="J58" i="3"/>
  <c r="G58" i="3"/>
  <c r="X58" i="3"/>
  <c r="X59" i="3" l="1"/>
  <c r="U59" i="3"/>
  <c r="Y59" i="3"/>
  <c r="W59" i="3"/>
  <c r="B60" i="3"/>
  <c r="AJ59" i="3"/>
  <c r="AI59" i="3" s="1"/>
  <c r="AK59" i="3" s="1"/>
  <c r="AL59" i="3" s="1"/>
  <c r="K59" i="3" s="1"/>
  <c r="P59" i="3"/>
  <c r="E59" i="3"/>
  <c r="Z59" i="3" s="1"/>
  <c r="J59" i="3" l="1"/>
  <c r="I59" i="3"/>
  <c r="H59" i="3"/>
  <c r="M59" i="3"/>
  <c r="G59" i="3"/>
  <c r="C60" i="3"/>
  <c r="P60" i="3" s="1"/>
  <c r="AA60" i="3"/>
  <c r="O60" i="3"/>
  <c r="N60" i="3"/>
  <c r="V59" i="3"/>
  <c r="L59" i="3"/>
  <c r="AJ60" i="3" l="1"/>
  <c r="AI60" i="3" s="1"/>
  <c r="AK60" i="3" s="1"/>
  <c r="AL60" i="3" s="1"/>
  <c r="M60" i="3" s="1"/>
  <c r="B61" i="3"/>
  <c r="Q60" i="3"/>
  <c r="X60" i="3" s="1"/>
  <c r="W60" i="3"/>
  <c r="E60" i="3"/>
  <c r="T60" i="3"/>
  <c r="F60" i="3"/>
  <c r="R60" i="3"/>
  <c r="S60" i="3"/>
  <c r="Y60" i="3" l="1"/>
  <c r="Z60" i="3"/>
  <c r="G60" i="3"/>
  <c r="K60" i="3"/>
  <c r="V60" i="3"/>
  <c r="U60" i="3"/>
  <c r="I60" i="3"/>
  <c r="J60" i="3"/>
  <c r="H60" i="3"/>
  <c r="L60" i="3"/>
  <c r="C61" i="3"/>
  <c r="E61" i="3" s="1"/>
  <c r="AA61" i="3"/>
  <c r="O61" i="3"/>
  <c r="B62" i="3" l="1"/>
  <c r="AJ61" i="3"/>
  <c r="AI61" i="3" s="1"/>
  <c r="AK61" i="3" s="1"/>
  <c r="AL61" i="3" s="1"/>
  <c r="I61" i="3" s="1"/>
  <c r="P61" i="3"/>
  <c r="Q61" i="3"/>
  <c r="X61" i="3" s="1"/>
  <c r="N61" i="3"/>
  <c r="W61" i="3" s="1"/>
  <c r="F61" i="3"/>
  <c r="R61" i="3"/>
  <c r="S61" i="3"/>
  <c r="Z61" i="3" s="1"/>
  <c r="T61" i="3"/>
  <c r="Y61" i="3" s="1"/>
  <c r="V61" i="3" l="1"/>
  <c r="U61" i="3"/>
  <c r="M61" i="3"/>
  <c r="L61" i="3"/>
  <c r="C62" i="3"/>
  <c r="AA62" i="3"/>
  <c r="H61" i="3"/>
  <c r="K61" i="3"/>
  <c r="J61" i="3"/>
  <c r="G61" i="3"/>
  <c r="B63" i="3" l="1"/>
  <c r="AJ62" i="3"/>
  <c r="AI62" i="3" s="1"/>
  <c r="AK62" i="3" s="1"/>
  <c r="AL62" i="3" s="1"/>
  <c r="H62" i="3" s="1"/>
  <c r="Q62" i="3"/>
  <c r="T62" i="3"/>
  <c r="F62" i="3"/>
  <c r="R62" i="3"/>
  <c r="S62" i="3"/>
  <c r="N62" i="3"/>
  <c r="O62" i="3"/>
  <c r="W62" i="3" s="1"/>
  <c r="P62" i="3"/>
  <c r="E62" i="3"/>
  <c r="M62" i="3" l="1"/>
  <c r="G62" i="3"/>
  <c r="U62" i="3"/>
  <c r="V62" i="3"/>
  <c r="Z62" i="3"/>
  <c r="Y62" i="3"/>
  <c r="L62" i="3"/>
  <c r="K62" i="3"/>
  <c r="I62" i="3"/>
  <c r="J62" i="3"/>
  <c r="X62" i="3"/>
  <c r="C63" i="3"/>
  <c r="AA63" i="3"/>
  <c r="R63" i="3"/>
  <c r="S63" i="3" l="1"/>
  <c r="B64" i="3"/>
  <c r="AJ63" i="3"/>
  <c r="AI63" i="3" s="1"/>
  <c r="AK63" i="3" s="1"/>
  <c r="AL63" i="3" s="1"/>
  <c r="G63" i="3" s="1"/>
  <c r="P63" i="3"/>
  <c r="T63" i="3"/>
  <c r="Y63" i="3" s="1"/>
  <c r="E63" i="3"/>
  <c r="Z63" i="3" s="1"/>
  <c r="Q63" i="3"/>
  <c r="N63" i="3"/>
  <c r="F63" i="3"/>
  <c r="O63" i="3"/>
  <c r="W63" i="3" s="1"/>
  <c r="M63" i="3" l="1"/>
  <c r="L63" i="3"/>
  <c r="K63" i="3"/>
  <c r="J63" i="3"/>
  <c r="I63" i="3"/>
  <c r="V63" i="3"/>
  <c r="U63" i="3"/>
  <c r="T64" i="3"/>
  <c r="S64" i="3"/>
  <c r="R64" i="3"/>
  <c r="F64" i="3"/>
  <c r="Q64" i="3"/>
  <c r="C64" i="3"/>
  <c r="AA64" i="3"/>
  <c r="O64" i="3"/>
  <c r="N64" i="3"/>
  <c r="X63" i="3"/>
  <c r="H63" i="3"/>
  <c r="X64" i="3" l="1"/>
  <c r="Y64" i="3"/>
  <c r="W64" i="3"/>
  <c r="B65" i="3"/>
  <c r="AJ64" i="3"/>
  <c r="AI64" i="3" s="1"/>
  <c r="AK64" i="3" s="1"/>
  <c r="AL64" i="3" s="1"/>
  <c r="K64" i="3" s="1"/>
  <c r="P64" i="3"/>
  <c r="E64" i="3"/>
  <c r="Z64" i="3" s="1"/>
  <c r="U64" i="3"/>
  <c r="V64" i="3" l="1"/>
  <c r="J64" i="3"/>
  <c r="I64" i="3"/>
  <c r="H64" i="3"/>
  <c r="M64" i="3"/>
  <c r="L64" i="3"/>
  <c r="G64" i="3"/>
  <c r="R65" i="3"/>
  <c r="F65" i="3"/>
  <c r="Q65" i="3"/>
  <c r="E65" i="3"/>
  <c r="P65" i="3"/>
  <c r="C65" i="3"/>
  <c r="AA65" i="3"/>
  <c r="O65" i="3"/>
  <c r="N65" i="3"/>
  <c r="T65" i="3"/>
  <c r="S65" i="3"/>
  <c r="X65" i="3" l="1"/>
  <c r="Z65" i="3"/>
  <c r="U65" i="3"/>
  <c r="W65" i="3"/>
  <c r="Y65" i="3"/>
  <c r="AJ65" i="3"/>
  <c r="AI65" i="3" s="1"/>
  <c r="AK65" i="3" s="1"/>
  <c r="AL65" i="3" s="1"/>
  <c r="B66" i="3"/>
  <c r="G65" i="3" l="1"/>
  <c r="M65" i="3"/>
  <c r="L65" i="3"/>
  <c r="K65" i="3"/>
  <c r="J65" i="3"/>
  <c r="I65" i="3"/>
  <c r="H65" i="3"/>
  <c r="T66" i="3"/>
  <c r="S66" i="3"/>
  <c r="R66" i="3"/>
  <c r="F66" i="3"/>
  <c r="Q66" i="3"/>
  <c r="C66" i="3"/>
  <c r="AA66" i="3"/>
  <c r="O66" i="3"/>
  <c r="N66" i="3"/>
  <c r="V65" i="3"/>
  <c r="X66" i="3" l="1"/>
  <c r="Y66" i="3"/>
  <c r="W66" i="3"/>
  <c r="B67" i="3"/>
  <c r="AJ66" i="3"/>
  <c r="AI66" i="3" s="1"/>
  <c r="AK66" i="3" s="1"/>
  <c r="AL66" i="3" s="1"/>
  <c r="L66" i="3" s="1"/>
  <c r="P66" i="3"/>
  <c r="E66" i="3"/>
  <c r="Z66" i="3" s="1"/>
  <c r="U66" i="3"/>
  <c r="V66" i="3" l="1"/>
  <c r="M66" i="3"/>
  <c r="H66" i="3"/>
  <c r="G66" i="3"/>
  <c r="I66" i="3"/>
  <c r="K66" i="3"/>
  <c r="C67" i="3"/>
  <c r="J66" i="3"/>
  <c r="B68" i="3" l="1"/>
  <c r="AJ67" i="3"/>
  <c r="AI67" i="3" s="1"/>
  <c r="AK67" i="3" s="1"/>
  <c r="AL67" i="3" s="1"/>
  <c r="G67" i="3" s="1"/>
  <c r="AA67" i="3"/>
  <c r="E67" i="3"/>
  <c r="F67" i="3"/>
  <c r="R67" i="3"/>
  <c r="O67" i="3"/>
  <c r="P67" i="3"/>
  <c r="S67" i="3"/>
  <c r="N67" i="3"/>
  <c r="T67" i="3"/>
  <c r="Y67" i="3" s="1"/>
  <c r="Q67" i="3"/>
  <c r="X67" i="3" s="1"/>
  <c r="Z67" i="3" l="1"/>
  <c r="H67" i="3"/>
  <c r="K67" i="3"/>
  <c r="J67" i="3"/>
  <c r="I67" i="3"/>
  <c r="W67" i="3"/>
  <c r="M67" i="3"/>
  <c r="V67" i="3"/>
  <c r="U67" i="3"/>
  <c r="L67" i="3"/>
  <c r="C68" i="3"/>
  <c r="R68" i="3" s="1"/>
  <c r="P68" i="3" l="1"/>
  <c r="E68" i="3"/>
  <c r="Q68" i="3"/>
  <c r="F68" i="3"/>
  <c r="B69" i="3"/>
  <c r="AJ68" i="3"/>
  <c r="AI68" i="3" s="1"/>
  <c r="AK68" i="3" s="1"/>
  <c r="AL68" i="3" s="1"/>
  <c r="K68" i="3" s="1"/>
  <c r="N68" i="3"/>
  <c r="O68" i="3"/>
  <c r="W68" i="3" s="1"/>
  <c r="AA68" i="3"/>
  <c r="S68" i="3"/>
  <c r="T68" i="3"/>
  <c r="Y68" i="3" s="1"/>
  <c r="Z68" i="3" l="1"/>
  <c r="I68" i="3"/>
  <c r="H68" i="3"/>
  <c r="M68" i="3"/>
  <c r="L68" i="3"/>
  <c r="C69" i="3"/>
  <c r="V68" i="3"/>
  <c r="U68" i="3"/>
  <c r="X68" i="3"/>
  <c r="G68" i="3"/>
  <c r="J68" i="3"/>
  <c r="Q69" i="3" l="1"/>
  <c r="B70" i="3"/>
  <c r="AJ69" i="3"/>
  <c r="AI69" i="3" s="1"/>
  <c r="AK69" i="3" s="1"/>
  <c r="AL69" i="3" s="1"/>
  <c r="K69" i="3" s="1"/>
  <c r="E69" i="3"/>
  <c r="S69" i="3"/>
  <c r="P69" i="3"/>
  <c r="F69" i="3"/>
  <c r="R69" i="3"/>
  <c r="N69" i="3"/>
  <c r="T69" i="3"/>
  <c r="O69" i="3"/>
  <c r="W69" i="3" s="1"/>
  <c r="AA69" i="3"/>
  <c r="G69" i="3" l="1"/>
  <c r="V69" i="3"/>
  <c r="U69" i="3"/>
  <c r="I69" i="3"/>
  <c r="J69" i="3"/>
  <c r="H69" i="3"/>
  <c r="Z69" i="3"/>
  <c r="Y69" i="3"/>
  <c r="C70" i="3"/>
  <c r="R70" i="3"/>
  <c r="M69" i="3"/>
  <c r="X69" i="3"/>
  <c r="L69" i="3"/>
  <c r="AJ70" i="3" l="1"/>
  <c r="AI70" i="3" s="1"/>
  <c r="AK70" i="3" s="1"/>
  <c r="AL70" i="3" s="1"/>
  <c r="K70" i="3" s="1"/>
  <c r="B71" i="3"/>
  <c r="P70" i="3"/>
  <c r="E70" i="3"/>
  <c r="AA70" i="3"/>
  <c r="S70" i="3"/>
  <c r="T70" i="3"/>
  <c r="Q70" i="3"/>
  <c r="N70" i="3"/>
  <c r="F70" i="3"/>
  <c r="O70" i="3"/>
  <c r="W70" i="3" s="1"/>
  <c r="Y70" i="3" l="1"/>
  <c r="X70" i="3"/>
  <c r="V70" i="3"/>
  <c r="U70" i="3"/>
  <c r="L70" i="3"/>
  <c r="J70" i="3"/>
  <c r="H70" i="3"/>
  <c r="G70" i="3"/>
  <c r="I70" i="3"/>
  <c r="Z70" i="3"/>
  <c r="M70" i="3"/>
  <c r="C71" i="3"/>
  <c r="AA71" i="3"/>
  <c r="B72" i="3" l="1"/>
  <c r="AJ71" i="3"/>
  <c r="AI71" i="3" s="1"/>
  <c r="AK71" i="3" s="1"/>
  <c r="AL71" i="3" s="1"/>
  <c r="J71" i="3" s="1"/>
  <c r="P71" i="3"/>
  <c r="E71" i="3"/>
  <c r="Q71" i="3"/>
  <c r="F71" i="3"/>
  <c r="R71" i="3"/>
  <c r="S71" i="3"/>
  <c r="T71" i="3"/>
  <c r="N71" i="3"/>
  <c r="O71" i="3"/>
  <c r="W71" i="3" s="1"/>
  <c r="M71" i="3" l="1"/>
  <c r="G71" i="3"/>
  <c r="V71" i="3"/>
  <c r="U71" i="3"/>
  <c r="X71" i="3"/>
  <c r="Z71" i="3"/>
  <c r="I71" i="3"/>
  <c r="L71" i="3"/>
  <c r="K71" i="3"/>
  <c r="Y71" i="3"/>
  <c r="H71" i="3"/>
  <c r="S72" i="3"/>
  <c r="R72" i="3"/>
  <c r="C72" i="3"/>
  <c r="AA72" i="3"/>
  <c r="O72" i="3"/>
  <c r="N72" i="3"/>
  <c r="W72" i="3" l="1"/>
  <c r="AJ72" i="3"/>
  <c r="AI72" i="3" s="1"/>
  <c r="AK72" i="3" s="1"/>
  <c r="AL72" i="3" s="1"/>
  <c r="H72" i="3" s="1"/>
  <c r="B73" i="3"/>
  <c r="P72" i="3"/>
  <c r="E72" i="3"/>
  <c r="Z72" i="3" s="1"/>
  <c r="T72" i="3"/>
  <c r="Y72" i="3" s="1"/>
  <c r="Q72" i="3"/>
  <c r="X72" i="3" s="1"/>
  <c r="F72" i="3"/>
  <c r="V72" i="3" l="1"/>
  <c r="U72" i="3"/>
  <c r="I72" i="3"/>
  <c r="T73" i="3"/>
  <c r="S73" i="3"/>
  <c r="F73" i="3"/>
  <c r="C73" i="3"/>
  <c r="O73" i="3"/>
  <c r="AA73" i="3"/>
  <c r="J72" i="3"/>
  <c r="M72" i="3"/>
  <c r="L72" i="3"/>
  <c r="G72" i="3"/>
  <c r="K72" i="3"/>
  <c r="Y73" i="3" l="1"/>
  <c r="B74" i="3"/>
  <c r="AJ73" i="3"/>
  <c r="AI73" i="3" s="1"/>
  <c r="AK73" i="3" s="1"/>
  <c r="AL73" i="3" s="1"/>
  <c r="L73" i="3" s="1"/>
  <c r="P73" i="3"/>
  <c r="E73" i="3"/>
  <c r="Z73" i="3" s="1"/>
  <c r="Q73" i="3"/>
  <c r="X73" i="3" s="1"/>
  <c r="N73" i="3"/>
  <c r="W73" i="3" s="1"/>
  <c r="R73" i="3"/>
  <c r="M73" i="3" l="1"/>
  <c r="J73" i="3"/>
  <c r="I73" i="3"/>
  <c r="H73" i="3"/>
  <c r="K73" i="3"/>
  <c r="C74" i="3"/>
  <c r="AA74" i="3"/>
  <c r="G73" i="3"/>
  <c r="U73" i="3"/>
  <c r="V73" i="3"/>
  <c r="B75" i="3" l="1"/>
  <c r="AJ74" i="3"/>
  <c r="AI74" i="3" s="1"/>
  <c r="AK74" i="3" s="1"/>
  <c r="AL74" i="3" s="1"/>
  <c r="J74" i="3" s="1"/>
  <c r="P74" i="3"/>
  <c r="F74" i="3"/>
  <c r="E74" i="3"/>
  <c r="Q74" i="3"/>
  <c r="R74" i="3"/>
  <c r="S74" i="3"/>
  <c r="N74" i="3"/>
  <c r="T74" i="3"/>
  <c r="Y74" i="3" s="1"/>
  <c r="O74" i="3"/>
  <c r="X74" i="3" l="1"/>
  <c r="Z74" i="3"/>
  <c r="L74" i="3"/>
  <c r="H74" i="3"/>
  <c r="K74" i="3"/>
  <c r="M74" i="3"/>
  <c r="I74" i="3"/>
  <c r="G74" i="3"/>
  <c r="W74" i="3"/>
  <c r="U74" i="3"/>
  <c r="V74" i="3"/>
  <c r="C75" i="3"/>
  <c r="T75" i="3" s="1"/>
  <c r="AA75" i="3"/>
  <c r="O75" i="3"/>
  <c r="N75" i="3"/>
  <c r="R75" i="3"/>
  <c r="F75" i="3"/>
  <c r="Q75" i="3"/>
  <c r="X75" i="3" s="1"/>
  <c r="E75" i="3"/>
  <c r="U75" i="3" l="1"/>
  <c r="W75" i="3"/>
  <c r="S75" i="3"/>
  <c r="Y75" i="3" s="1"/>
  <c r="P75" i="3"/>
  <c r="B76" i="3"/>
  <c r="AJ75" i="3"/>
  <c r="AI75" i="3" s="1"/>
  <c r="AK75" i="3" s="1"/>
  <c r="AL75" i="3" s="1"/>
  <c r="I75" i="3" s="1"/>
  <c r="Z75" i="3" l="1"/>
  <c r="M75" i="3"/>
  <c r="K75" i="3"/>
  <c r="J75" i="3"/>
  <c r="L75" i="3"/>
  <c r="G75" i="3"/>
  <c r="T76" i="3"/>
  <c r="S76" i="3"/>
  <c r="R76" i="3"/>
  <c r="F76" i="3"/>
  <c r="Q76" i="3"/>
  <c r="E76" i="3"/>
  <c r="P76" i="3"/>
  <c r="C76" i="3"/>
  <c r="AA76" i="3"/>
  <c r="O76" i="3"/>
  <c r="N76" i="3"/>
  <c r="H75" i="3"/>
  <c r="V75" i="3"/>
  <c r="X76" i="3" l="1"/>
  <c r="Y76" i="3"/>
  <c r="W76" i="3"/>
  <c r="B77" i="3"/>
  <c r="AJ76" i="3"/>
  <c r="AI76" i="3" s="1"/>
  <c r="AK76" i="3" s="1"/>
  <c r="AL76" i="3" s="1"/>
  <c r="G76" i="3" s="1"/>
  <c r="U76" i="3"/>
  <c r="Z76" i="3"/>
  <c r="L76" i="3" l="1"/>
  <c r="J76" i="3"/>
  <c r="I76" i="3"/>
  <c r="H76" i="3"/>
  <c r="M76" i="3"/>
  <c r="V76" i="3"/>
  <c r="K76" i="3"/>
  <c r="C77" i="3"/>
  <c r="AA77" i="3"/>
  <c r="O77" i="3"/>
  <c r="N77" i="3"/>
  <c r="W77" i="3" l="1"/>
  <c r="AJ77" i="3"/>
  <c r="AI77" i="3" s="1"/>
  <c r="AK77" i="3" s="1"/>
  <c r="AL77" i="3" s="1"/>
  <c r="H77" i="3" s="1"/>
  <c r="B78" i="3"/>
  <c r="S77" i="3"/>
  <c r="Q77" i="3"/>
  <c r="X77" i="3" s="1"/>
  <c r="R77" i="3"/>
  <c r="P77" i="3"/>
  <c r="E77" i="3"/>
  <c r="Z77" i="3" s="1"/>
  <c r="T77" i="3"/>
  <c r="Y77" i="3" s="1"/>
  <c r="F77" i="3"/>
  <c r="V77" i="3" l="1"/>
  <c r="U77" i="3"/>
  <c r="I77" i="3"/>
  <c r="G77" i="3"/>
  <c r="M77" i="3"/>
  <c r="L77" i="3"/>
  <c r="T78" i="3"/>
  <c r="R78" i="3"/>
  <c r="F78" i="3"/>
  <c r="Q78" i="3"/>
  <c r="X78" i="3" s="1"/>
  <c r="C78" i="3"/>
  <c r="AA78" i="3"/>
  <c r="O78" i="3"/>
  <c r="N78" i="3"/>
  <c r="K77" i="3"/>
  <c r="J77" i="3"/>
  <c r="W78" i="3" l="1"/>
  <c r="B79" i="3"/>
  <c r="AJ78" i="3"/>
  <c r="AI78" i="3" s="1"/>
  <c r="AK78" i="3" s="1"/>
  <c r="AL78" i="3" s="1"/>
  <c r="K78" i="3" s="1"/>
  <c r="P78" i="3"/>
  <c r="E78" i="3"/>
  <c r="Z78" i="3" s="1"/>
  <c r="U78" i="3"/>
  <c r="S78" i="3"/>
  <c r="Y78" i="3" s="1"/>
  <c r="V78" i="3" l="1"/>
  <c r="M78" i="3"/>
  <c r="L78" i="3"/>
  <c r="I78" i="3"/>
  <c r="G78" i="3"/>
  <c r="C79" i="3"/>
  <c r="P79" i="3" s="1"/>
  <c r="AA79" i="3"/>
  <c r="O79" i="3"/>
  <c r="H78" i="3"/>
  <c r="J78" i="3"/>
  <c r="B80" i="3" l="1"/>
  <c r="AJ79" i="3"/>
  <c r="AI79" i="3" s="1"/>
  <c r="AK79" i="3" s="1"/>
  <c r="AL79" i="3" s="1"/>
  <c r="M79" i="3" s="1"/>
  <c r="Q79" i="3"/>
  <c r="X79" i="3" s="1"/>
  <c r="F79" i="3"/>
  <c r="R79" i="3"/>
  <c r="S79" i="3"/>
  <c r="N79" i="3"/>
  <c r="W79" i="3" s="1"/>
  <c r="T79" i="3"/>
  <c r="Y79" i="3" s="1"/>
  <c r="E79" i="3"/>
  <c r="Z79" i="3" s="1"/>
  <c r="G79" i="3" l="1"/>
  <c r="J79" i="3"/>
  <c r="I79" i="3"/>
  <c r="H79" i="3"/>
  <c r="L79" i="3"/>
  <c r="K79" i="3"/>
  <c r="V79" i="3"/>
  <c r="U79" i="3"/>
  <c r="T80" i="3"/>
  <c r="C80" i="3"/>
  <c r="B81" i="3" l="1"/>
  <c r="AJ80" i="3"/>
  <c r="AI80" i="3" s="1"/>
  <c r="AK80" i="3" s="1"/>
  <c r="AL80" i="3" s="1"/>
  <c r="J80" i="3" s="1"/>
  <c r="P80" i="3"/>
  <c r="E80" i="3"/>
  <c r="Q80" i="3"/>
  <c r="O80" i="3"/>
  <c r="N80" i="3"/>
  <c r="F80" i="3"/>
  <c r="R80" i="3"/>
  <c r="AA80" i="3"/>
  <c r="S80" i="3"/>
  <c r="Y80" i="3" s="1"/>
  <c r="W80" i="3" l="1"/>
  <c r="G80" i="3"/>
  <c r="M80" i="3"/>
  <c r="L80" i="3"/>
  <c r="K80" i="3"/>
  <c r="X80" i="3"/>
  <c r="Z80" i="3"/>
  <c r="I80" i="3"/>
  <c r="H80" i="3"/>
  <c r="T81" i="3"/>
  <c r="S81" i="3"/>
  <c r="R81" i="3"/>
  <c r="F81" i="3"/>
  <c r="C81" i="3"/>
  <c r="E81" i="3" s="1"/>
  <c r="Z81" i="3" s="1"/>
  <c r="AA81" i="3"/>
  <c r="O81" i="3"/>
  <c r="N81" i="3"/>
  <c r="V80" i="3"/>
  <c r="U80" i="3"/>
  <c r="W81" i="3" l="1"/>
  <c r="Y81" i="3"/>
  <c r="B82" i="3"/>
  <c r="AJ81" i="3"/>
  <c r="AI81" i="3" s="1"/>
  <c r="AK81" i="3" s="1"/>
  <c r="AL81" i="3" s="1"/>
  <c r="V81" i="3" s="1"/>
  <c r="P81" i="3"/>
  <c r="Q81" i="3"/>
  <c r="X81" i="3" s="1"/>
  <c r="U81" i="3" l="1"/>
  <c r="L81" i="3"/>
  <c r="G81" i="3"/>
  <c r="K81" i="3"/>
  <c r="J81" i="3"/>
  <c r="I81" i="3"/>
  <c r="H81" i="3"/>
  <c r="M81" i="3"/>
  <c r="C82" i="3"/>
  <c r="S82" i="3" s="1"/>
  <c r="AJ82" i="3" l="1"/>
  <c r="AI82" i="3" s="1"/>
  <c r="AK82" i="3" s="1"/>
  <c r="AL82" i="3" s="1"/>
  <c r="G82" i="3" s="1"/>
  <c r="B83" i="3"/>
  <c r="P82" i="3"/>
  <c r="E82" i="3"/>
  <c r="Z82" i="3" s="1"/>
  <c r="T82" i="3"/>
  <c r="Y82" i="3" s="1"/>
  <c r="Q82" i="3"/>
  <c r="N82" i="3"/>
  <c r="F82" i="3"/>
  <c r="O82" i="3"/>
  <c r="W82" i="3" s="1"/>
  <c r="R82" i="3"/>
  <c r="AA82" i="3"/>
  <c r="X82" i="3" l="1"/>
  <c r="L82" i="3"/>
  <c r="K82" i="3"/>
  <c r="J82" i="3"/>
  <c r="I82" i="3"/>
  <c r="H82" i="3"/>
  <c r="V82" i="3"/>
  <c r="U82" i="3"/>
  <c r="T83" i="3"/>
  <c r="S83" i="3"/>
  <c r="R83" i="3"/>
  <c r="F83" i="3"/>
  <c r="C83" i="3"/>
  <c r="AA83" i="3"/>
  <c r="O83" i="3"/>
  <c r="N83" i="3"/>
  <c r="M82" i="3"/>
  <c r="Y83" i="3" l="1"/>
  <c r="W83" i="3"/>
  <c r="B84" i="3"/>
  <c r="AJ83" i="3"/>
  <c r="AI83" i="3" s="1"/>
  <c r="AK83" i="3" s="1"/>
  <c r="AL83" i="3" s="1"/>
  <c r="L83" i="3" s="1"/>
  <c r="P83" i="3"/>
  <c r="E83" i="3"/>
  <c r="Z83" i="3" s="1"/>
  <c r="Q83" i="3"/>
  <c r="X83" i="3" s="1"/>
  <c r="U83" i="3" l="1"/>
  <c r="V83" i="3"/>
  <c r="K83" i="3"/>
  <c r="G83" i="3"/>
  <c r="I83" i="3"/>
  <c r="J83" i="3"/>
  <c r="H83" i="3"/>
  <c r="M83" i="3"/>
  <c r="S84" i="3"/>
  <c r="R84" i="3"/>
  <c r="F84" i="3"/>
  <c r="C84" i="3"/>
  <c r="E84" i="3" s="1"/>
  <c r="AA84" i="3"/>
  <c r="O84" i="3"/>
  <c r="N84" i="3"/>
  <c r="Z84" i="3" l="1"/>
  <c r="W84" i="3"/>
  <c r="AJ84" i="3"/>
  <c r="AI84" i="3" s="1"/>
  <c r="AK84" i="3" s="1"/>
  <c r="AL84" i="3" s="1"/>
  <c r="H84" i="3" s="1"/>
  <c r="B85" i="3"/>
  <c r="P84" i="3"/>
  <c r="T84" i="3"/>
  <c r="Y84" i="3" s="1"/>
  <c r="Q84" i="3"/>
  <c r="X84" i="3" s="1"/>
  <c r="T85" i="3" l="1"/>
  <c r="S85" i="3"/>
  <c r="R85" i="3"/>
  <c r="F85" i="3"/>
  <c r="C85" i="3"/>
  <c r="AA85" i="3"/>
  <c r="O85" i="3"/>
  <c r="U84" i="3"/>
  <c r="I84" i="3"/>
  <c r="M84" i="3"/>
  <c r="L84" i="3"/>
  <c r="J84" i="3"/>
  <c r="G84" i="3"/>
  <c r="K84" i="3"/>
  <c r="V84" i="3"/>
  <c r="Y85" i="3" l="1"/>
  <c r="B86" i="3"/>
  <c r="AJ85" i="3"/>
  <c r="AI85" i="3" s="1"/>
  <c r="AK85" i="3" s="1"/>
  <c r="AL85" i="3" s="1"/>
  <c r="L85" i="3" s="1"/>
  <c r="P85" i="3"/>
  <c r="E85" i="3"/>
  <c r="Z85" i="3" s="1"/>
  <c r="Q85" i="3"/>
  <c r="X85" i="3" s="1"/>
  <c r="N85" i="3"/>
  <c r="W85" i="3" s="1"/>
  <c r="U85" i="3" l="1"/>
  <c r="V85" i="3"/>
  <c r="M85" i="3"/>
  <c r="K85" i="3"/>
  <c r="I85" i="3"/>
  <c r="J85" i="3"/>
  <c r="H85" i="3"/>
  <c r="G85" i="3"/>
  <c r="T86" i="3"/>
  <c r="S86" i="3"/>
  <c r="C86" i="3"/>
  <c r="AA86" i="3"/>
  <c r="O86" i="3"/>
  <c r="N86" i="3"/>
  <c r="W86" i="3" l="1"/>
  <c r="Y86" i="3"/>
  <c r="B87" i="3"/>
  <c r="AJ86" i="3"/>
  <c r="AI86" i="3" s="1"/>
  <c r="AK86" i="3" s="1"/>
  <c r="AL86" i="3" s="1"/>
  <c r="J86" i="3" s="1"/>
  <c r="P86" i="3"/>
  <c r="E86" i="3"/>
  <c r="Z86" i="3" s="1"/>
  <c r="Q86" i="3"/>
  <c r="X86" i="3" s="1"/>
  <c r="F86" i="3"/>
  <c r="R86" i="3"/>
  <c r="G86" i="3" l="1"/>
  <c r="K86" i="3"/>
  <c r="U86" i="3"/>
  <c r="V86" i="3"/>
  <c r="C87" i="3"/>
  <c r="AA87" i="3"/>
  <c r="O87" i="3"/>
  <c r="N87" i="3"/>
  <c r="R87" i="3"/>
  <c r="F87" i="3"/>
  <c r="Q87" i="3"/>
  <c r="X87" i="3" s="1"/>
  <c r="E87" i="3"/>
  <c r="L86" i="3"/>
  <c r="H86" i="3"/>
  <c r="M86" i="3"/>
  <c r="I86" i="3"/>
  <c r="W87" i="3" l="1"/>
  <c r="U87" i="3"/>
  <c r="B88" i="3"/>
  <c r="AJ87" i="3"/>
  <c r="AI87" i="3" s="1"/>
  <c r="AK87" i="3" s="1"/>
  <c r="AL87" i="3" s="1"/>
  <c r="G87" i="3" s="1"/>
  <c r="S87" i="3"/>
  <c r="Z87" i="3" s="1"/>
  <c r="P87" i="3"/>
  <c r="T87" i="3"/>
  <c r="Y87" i="3" l="1"/>
  <c r="H87" i="3"/>
  <c r="J87" i="3"/>
  <c r="I87" i="3"/>
  <c r="K87" i="3"/>
  <c r="M87" i="3"/>
  <c r="L87" i="3"/>
  <c r="V87" i="3"/>
  <c r="T88" i="3"/>
  <c r="C88" i="3"/>
  <c r="AA88" i="3"/>
  <c r="O88" i="3"/>
  <c r="N88" i="3"/>
  <c r="W88" i="3" l="1"/>
  <c r="B89" i="3"/>
  <c r="AJ88" i="3"/>
  <c r="AI88" i="3" s="1"/>
  <c r="AK88" i="3" s="1"/>
  <c r="AL88" i="3" s="1"/>
  <c r="I88" i="3" s="1"/>
  <c r="P88" i="3"/>
  <c r="E88" i="3"/>
  <c r="Q88" i="3"/>
  <c r="X88" i="3" s="1"/>
  <c r="F88" i="3"/>
  <c r="R88" i="3"/>
  <c r="S88" i="3"/>
  <c r="Y88" i="3" s="1"/>
  <c r="Z88" i="3" l="1"/>
  <c r="G88" i="3"/>
  <c r="V88" i="3"/>
  <c r="U88" i="3"/>
  <c r="J88" i="3"/>
  <c r="H88" i="3"/>
  <c r="K88" i="3"/>
  <c r="M88" i="3"/>
  <c r="C89" i="3"/>
  <c r="L88" i="3"/>
  <c r="AJ89" i="3" l="1"/>
  <c r="AI89" i="3" s="1"/>
  <c r="AK89" i="3" s="1"/>
  <c r="AL89" i="3" s="1"/>
  <c r="K89" i="3" s="1"/>
  <c r="B90" i="3"/>
  <c r="P89" i="3"/>
  <c r="E89" i="3"/>
  <c r="S89" i="3"/>
  <c r="T89" i="3"/>
  <c r="Y89" i="3" s="1"/>
  <c r="Q89" i="3"/>
  <c r="F89" i="3"/>
  <c r="R89" i="3"/>
  <c r="N89" i="3"/>
  <c r="O89" i="3"/>
  <c r="W89" i="3" s="1"/>
  <c r="AA89" i="3"/>
  <c r="J89" i="3" l="1"/>
  <c r="X89" i="3"/>
  <c r="H89" i="3"/>
  <c r="G89" i="3"/>
  <c r="I89" i="3"/>
  <c r="V89" i="3"/>
  <c r="U89" i="3"/>
  <c r="M89" i="3"/>
  <c r="Z89" i="3"/>
  <c r="L89" i="3"/>
  <c r="T90" i="3"/>
  <c r="C90" i="3"/>
  <c r="E90" i="3" s="1"/>
  <c r="AA90" i="3"/>
  <c r="O90" i="3"/>
  <c r="N90" i="3"/>
  <c r="W90" i="3" l="1"/>
  <c r="B91" i="3"/>
  <c r="AJ90" i="3"/>
  <c r="AI90" i="3" s="1"/>
  <c r="AK90" i="3" s="1"/>
  <c r="AL90" i="3" s="1"/>
  <c r="L90" i="3" s="1"/>
  <c r="P90" i="3"/>
  <c r="Q90" i="3"/>
  <c r="X90" i="3" s="1"/>
  <c r="F90" i="3"/>
  <c r="R90" i="3"/>
  <c r="S90" i="3"/>
  <c r="Z90" i="3" s="1"/>
  <c r="V90" i="3" l="1"/>
  <c r="U90" i="3"/>
  <c r="M90" i="3"/>
  <c r="T91" i="3"/>
  <c r="S91" i="3"/>
  <c r="R91" i="3"/>
  <c r="F91" i="3"/>
  <c r="Q91" i="3"/>
  <c r="X91" i="3" s="1"/>
  <c r="E91" i="3"/>
  <c r="Z91" i="3" s="1"/>
  <c r="P91" i="3"/>
  <c r="C91" i="3"/>
  <c r="AA91" i="3"/>
  <c r="O91" i="3"/>
  <c r="N91" i="3"/>
  <c r="Y90" i="3"/>
  <c r="I90" i="3"/>
  <c r="J90" i="3"/>
  <c r="H90" i="3"/>
  <c r="K90" i="3"/>
  <c r="G90" i="3"/>
  <c r="Y91" i="3" l="1"/>
  <c r="U91" i="3"/>
  <c r="W91" i="3"/>
  <c r="B92" i="3"/>
  <c r="AJ91" i="3"/>
  <c r="AI91" i="3" s="1"/>
  <c r="AK91" i="3" s="1"/>
  <c r="AL91" i="3" s="1"/>
  <c r="H91" i="3" l="1"/>
  <c r="M91" i="3"/>
  <c r="L91" i="3"/>
  <c r="G91" i="3"/>
  <c r="K91" i="3"/>
  <c r="J91" i="3"/>
  <c r="I91" i="3"/>
  <c r="T92" i="3"/>
  <c r="S92" i="3"/>
  <c r="C92" i="3"/>
  <c r="O92" i="3" s="1"/>
  <c r="V91" i="3"/>
  <c r="Y92" i="3" l="1"/>
  <c r="B93" i="3"/>
  <c r="AJ92" i="3"/>
  <c r="AI92" i="3" s="1"/>
  <c r="AK92" i="3" s="1"/>
  <c r="AL92" i="3" s="1"/>
  <c r="M92" i="3" s="1"/>
  <c r="P92" i="3"/>
  <c r="E92" i="3"/>
  <c r="Z92" i="3" s="1"/>
  <c r="Q92" i="3"/>
  <c r="X92" i="3" s="1"/>
  <c r="N92" i="3"/>
  <c r="W92" i="3" s="1"/>
  <c r="F92" i="3"/>
  <c r="R92" i="3"/>
  <c r="AA92" i="3"/>
  <c r="I92" i="3" l="1"/>
  <c r="H92" i="3"/>
  <c r="G92" i="3"/>
  <c r="C93" i="3"/>
  <c r="P93" i="3" s="1"/>
  <c r="L92" i="3"/>
  <c r="K92" i="3"/>
  <c r="J92" i="3"/>
  <c r="V92" i="3"/>
  <c r="U92" i="3"/>
  <c r="B94" i="3" l="1"/>
  <c r="AJ93" i="3"/>
  <c r="AI93" i="3" s="1"/>
  <c r="AK93" i="3" s="1"/>
  <c r="AL93" i="3" s="1"/>
  <c r="L93" i="3" s="1"/>
  <c r="E93" i="3"/>
  <c r="Q93" i="3"/>
  <c r="F93" i="3"/>
  <c r="R93" i="3"/>
  <c r="S93" i="3"/>
  <c r="N93" i="3"/>
  <c r="T93" i="3"/>
  <c r="Y93" i="3" s="1"/>
  <c r="O93" i="3"/>
  <c r="W93" i="3" s="1"/>
  <c r="AA93" i="3"/>
  <c r="I93" i="3" l="1"/>
  <c r="H93" i="3"/>
  <c r="M93" i="3"/>
  <c r="G93" i="3"/>
  <c r="K93" i="3"/>
  <c r="J93" i="3"/>
  <c r="V93" i="3"/>
  <c r="U93" i="3"/>
  <c r="X93" i="3"/>
  <c r="Z93" i="3"/>
  <c r="C94" i="3"/>
  <c r="T94" i="3" s="1"/>
  <c r="AA94" i="3"/>
  <c r="O94" i="3"/>
  <c r="N94" i="3"/>
  <c r="S94" i="3"/>
  <c r="R94" i="3"/>
  <c r="F94" i="3"/>
  <c r="Q94" i="3"/>
  <c r="X94" i="3" s="1"/>
  <c r="E94" i="3"/>
  <c r="W94" i="3" l="1"/>
  <c r="Y94" i="3"/>
  <c r="Z94" i="3"/>
  <c r="U94" i="3"/>
  <c r="P94" i="3"/>
  <c r="B95" i="3"/>
  <c r="AJ94" i="3"/>
  <c r="AI94" i="3" s="1"/>
  <c r="AK94" i="3" s="1"/>
  <c r="AL94" i="3" s="1"/>
  <c r="H94" i="3" s="1"/>
  <c r="J94" i="3" l="1"/>
  <c r="I94" i="3"/>
  <c r="M94" i="3"/>
  <c r="L94" i="3"/>
  <c r="K94" i="3"/>
  <c r="G94" i="3"/>
  <c r="C95" i="3"/>
  <c r="V94" i="3"/>
  <c r="B96" i="3" l="1"/>
  <c r="AJ95" i="3"/>
  <c r="AI95" i="3" s="1"/>
  <c r="AK95" i="3" s="1"/>
  <c r="AL95" i="3" s="1"/>
  <c r="M95" i="3" s="1"/>
  <c r="Q95" i="3"/>
  <c r="P95" i="3"/>
  <c r="E95" i="3"/>
  <c r="F95" i="3"/>
  <c r="R95" i="3"/>
  <c r="S95" i="3"/>
  <c r="N95" i="3"/>
  <c r="T95" i="3"/>
  <c r="O95" i="3"/>
  <c r="W95" i="3" s="1"/>
  <c r="AA95" i="3"/>
  <c r="Y95" i="3" l="1"/>
  <c r="G95" i="3"/>
  <c r="V95" i="3"/>
  <c r="U95" i="3"/>
  <c r="Z95" i="3"/>
  <c r="J95" i="3"/>
  <c r="H95" i="3"/>
  <c r="I95" i="3"/>
  <c r="L95" i="3"/>
  <c r="K95" i="3"/>
  <c r="X95" i="3"/>
  <c r="P96" i="3"/>
  <c r="C96" i="3"/>
  <c r="AA96" i="3"/>
  <c r="O96" i="3"/>
  <c r="N96" i="3"/>
  <c r="T96" i="3"/>
  <c r="S96" i="3"/>
  <c r="R96" i="3"/>
  <c r="F96" i="3"/>
  <c r="Q96" i="3"/>
  <c r="X96" i="3" s="1"/>
  <c r="E96" i="3"/>
  <c r="Z96" i="3" l="1"/>
  <c r="Y96" i="3"/>
  <c r="W96" i="3"/>
  <c r="U96" i="3"/>
  <c r="B97" i="3"/>
  <c r="AJ96" i="3"/>
  <c r="AI96" i="3" s="1"/>
  <c r="AK96" i="3" s="1"/>
  <c r="AL96" i="3" s="1"/>
  <c r="C97" i="3" l="1"/>
  <c r="G96" i="3"/>
  <c r="L96" i="3"/>
  <c r="K96" i="3"/>
  <c r="J96" i="3"/>
  <c r="I96" i="3"/>
  <c r="M96" i="3"/>
  <c r="H96" i="3"/>
  <c r="V96" i="3"/>
  <c r="B98" i="3" l="1"/>
  <c r="AJ97" i="3"/>
  <c r="AI97" i="3" s="1"/>
  <c r="AK97" i="3" s="1"/>
  <c r="AL97" i="3" s="1"/>
  <c r="K97" i="3" s="1"/>
  <c r="P97" i="3"/>
  <c r="E97" i="3"/>
  <c r="N97" i="3"/>
  <c r="T97" i="3"/>
  <c r="Q97" i="3"/>
  <c r="F97" i="3"/>
  <c r="R97" i="3"/>
  <c r="S97" i="3"/>
  <c r="O97" i="3"/>
  <c r="W97" i="3" s="1"/>
  <c r="AA97" i="3"/>
  <c r="H97" i="3" l="1"/>
  <c r="V97" i="3"/>
  <c r="U97" i="3"/>
  <c r="X97" i="3"/>
  <c r="Y97" i="3"/>
  <c r="M97" i="3"/>
  <c r="J97" i="3"/>
  <c r="L97" i="3"/>
  <c r="G97" i="3"/>
  <c r="I97" i="3"/>
  <c r="Z97" i="3"/>
  <c r="C98" i="3"/>
  <c r="P98" i="3" s="1"/>
  <c r="B99" i="3" l="1"/>
  <c r="AJ98" i="3"/>
  <c r="AI98" i="3" s="1"/>
  <c r="AK98" i="3" s="1"/>
  <c r="AL98" i="3" s="1"/>
  <c r="G98" i="3" s="1"/>
  <c r="S98" i="3"/>
  <c r="T98" i="3"/>
  <c r="Y98" i="3" s="1"/>
  <c r="N98" i="3"/>
  <c r="E98" i="3"/>
  <c r="Z98" i="3" s="1"/>
  <c r="O98" i="3"/>
  <c r="Q98" i="3"/>
  <c r="F98" i="3"/>
  <c r="R98" i="3"/>
  <c r="AA98" i="3"/>
  <c r="X98" i="3" l="1"/>
  <c r="V98" i="3"/>
  <c r="U98" i="3"/>
  <c r="L98" i="3"/>
  <c r="K98" i="3"/>
  <c r="J98" i="3"/>
  <c r="I98" i="3"/>
  <c r="H98" i="3"/>
  <c r="M98" i="3"/>
  <c r="T99" i="3"/>
  <c r="C99" i="3"/>
  <c r="AA99" i="3"/>
  <c r="O99" i="3"/>
  <c r="N99" i="3"/>
  <c r="W98" i="3"/>
  <c r="W99" i="3" l="1"/>
  <c r="B100" i="3"/>
  <c r="AJ99" i="3"/>
  <c r="AI99" i="3" s="1"/>
  <c r="AK99" i="3" s="1"/>
  <c r="AL99" i="3" s="1"/>
  <c r="G99" i="3" s="1"/>
  <c r="P99" i="3"/>
  <c r="E99" i="3"/>
  <c r="Q99" i="3"/>
  <c r="X99" i="3" s="1"/>
  <c r="R99" i="3"/>
  <c r="F99" i="3"/>
  <c r="S99" i="3"/>
  <c r="Y99" i="3" s="1"/>
  <c r="Z99" i="3" l="1"/>
  <c r="L99" i="3"/>
  <c r="K99" i="3"/>
  <c r="V99" i="3"/>
  <c r="U99" i="3"/>
  <c r="J99" i="3"/>
  <c r="I99" i="3"/>
  <c r="H99" i="3"/>
  <c r="M99" i="3"/>
  <c r="C100" i="3"/>
  <c r="N100" i="3" s="1"/>
  <c r="B101" i="3" l="1"/>
  <c r="AJ100" i="3"/>
  <c r="AI100" i="3" s="1"/>
  <c r="AK100" i="3" s="1"/>
  <c r="AL100" i="3" s="1"/>
  <c r="K100" i="3" s="1"/>
  <c r="P100" i="3"/>
  <c r="E100" i="3"/>
  <c r="Q100" i="3"/>
  <c r="F100" i="3"/>
  <c r="O100" i="3"/>
  <c r="W100" i="3" s="1"/>
  <c r="R100" i="3"/>
  <c r="AA100" i="3"/>
  <c r="S100" i="3"/>
  <c r="T100" i="3"/>
  <c r="Z100" i="3" l="1"/>
  <c r="V100" i="3"/>
  <c r="U100" i="3"/>
  <c r="X100" i="3"/>
  <c r="M100" i="3"/>
  <c r="J100" i="3"/>
  <c r="I100" i="3"/>
  <c r="Y100" i="3"/>
  <c r="H100" i="3"/>
  <c r="L100" i="3"/>
  <c r="T101" i="3"/>
  <c r="S101" i="3"/>
  <c r="C101" i="3"/>
  <c r="AA101" i="3"/>
  <c r="O101" i="3"/>
  <c r="N101" i="3"/>
  <c r="G100" i="3"/>
  <c r="Y101" i="3" l="1"/>
  <c r="W101" i="3"/>
  <c r="AJ101" i="3"/>
  <c r="AI101" i="3" s="1"/>
  <c r="AK101" i="3" s="1"/>
  <c r="AL101" i="3" s="1"/>
  <c r="I101" i="3" s="1"/>
  <c r="B102" i="3"/>
  <c r="P101" i="3"/>
  <c r="E101" i="3"/>
  <c r="Z101" i="3" s="1"/>
  <c r="F101" i="3"/>
  <c r="Q101" i="3"/>
  <c r="X101" i="3" s="1"/>
  <c r="R101" i="3"/>
  <c r="K101" i="3" l="1"/>
  <c r="J101" i="3"/>
  <c r="V101" i="3"/>
  <c r="U101" i="3"/>
  <c r="T102" i="3"/>
  <c r="S102" i="3"/>
  <c r="R102" i="3"/>
  <c r="C102" i="3"/>
  <c r="AJ102" i="3" s="1"/>
  <c r="AI102" i="3" s="1"/>
  <c r="AK102" i="3" s="1"/>
  <c r="AL102" i="3" s="1"/>
  <c r="J102" i="3" s="1"/>
  <c r="AA102" i="3"/>
  <c r="O102" i="3"/>
  <c r="N102" i="3"/>
  <c r="L101" i="3"/>
  <c r="H101" i="3"/>
  <c r="M101" i="3"/>
  <c r="G101" i="3"/>
  <c r="J104" i="3" l="1"/>
  <c r="J103" i="3"/>
  <c r="G102" i="3"/>
  <c r="S103" i="3"/>
  <c r="S104" i="3"/>
  <c r="H102" i="3"/>
  <c r="N104" i="3"/>
  <c r="N103" i="3"/>
  <c r="T103" i="3"/>
  <c r="Y102" i="3"/>
  <c r="T104" i="3"/>
  <c r="O104" i="3"/>
  <c r="W102" i="3"/>
  <c r="O103" i="3"/>
  <c r="I102" i="3"/>
  <c r="L102" i="3"/>
  <c r="AA104" i="3"/>
  <c r="AA103" i="3"/>
  <c r="K102" i="3"/>
  <c r="P102" i="3"/>
  <c r="E102" i="3"/>
  <c r="M102" i="3"/>
  <c r="Q102" i="3"/>
  <c r="F102" i="3"/>
  <c r="R103" i="3"/>
  <c r="R104" i="3"/>
  <c r="F103" i="3" l="1"/>
  <c r="V102" i="3"/>
  <c r="U102" i="3"/>
  <c r="F104" i="3"/>
  <c r="X102" i="3"/>
  <c r="Q103" i="3"/>
  <c r="Q104" i="3"/>
  <c r="M104" i="3"/>
  <c r="M103" i="3"/>
  <c r="Y104" i="3"/>
  <c r="Y103" i="3"/>
  <c r="E103" i="3"/>
  <c r="E104" i="3"/>
  <c r="Z102" i="3"/>
  <c r="K104" i="3"/>
  <c r="K103" i="3"/>
  <c r="P103" i="3"/>
  <c r="P104" i="3"/>
  <c r="H103" i="3"/>
  <c r="H104" i="3"/>
  <c r="I104" i="3"/>
  <c r="I103" i="3"/>
  <c r="L104" i="3"/>
  <c r="L103" i="3"/>
  <c r="G103" i="3"/>
  <c r="G104" i="3"/>
  <c r="W104" i="3"/>
  <c r="W103" i="3"/>
  <c r="U104" i="3" l="1"/>
  <c r="U103" i="3"/>
  <c r="X104" i="3"/>
  <c r="X103" i="3"/>
  <c r="Z104" i="3"/>
  <c r="Z103" i="3"/>
  <c r="V104" i="3"/>
  <c r="V103" i="3"/>
</calcChain>
</file>

<file path=xl/sharedStrings.xml><?xml version="1.0" encoding="utf-8"?>
<sst xmlns="http://schemas.openxmlformats.org/spreadsheetml/2006/main" count="34554" uniqueCount="4326">
  <si>
    <t/>
  </si>
  <si>
    <t>커버링 B2C</t>
  </si>
  <si>
    <t>부터</t>
  </si>
  <si>
    <t>까지</t>
  </si>
  <si>
    <t>14일 전</t>
  </si>
  <si>
    <t>일수</t>
  </si>
  <si>
    <t>기준</t>
  </si>
  <si>
    <t>현재까지 사용</t>
  </si>
  <si>
    <t>월간 잔액</t>
  </si>
  <si>
    <t>목표 일 예산</t>
  </si>
  <si>
    <t>목표 첫이용자 달성율</t>
  </si>
  <si>
    <t>기간</t>
  </si>
  <si>
    <t>1. 목표 회원 가입 CPA 9,485</t>
  </si>
  <si>
    <t>2.Paid 보정 cpa는 ~3.1만원 내에서 운영 / 보정 계수 46%로 반영된 값/ 우선 2.9만원 목표로 움직임</t>
  </si>
  <si>
    <t>4. 4월 마케팅 예산 최대 4.5억 목표(다 쓰면 안됨)</t>
  </si>
  <si>
    <t>최근 7일 d7의 평균</t>
  </si>
  <si>
    <t>최근 7일 d30의 평균</t>
  </si>
  <si>
    <t>5. Paid CAC는 주기적으로 변동 가능성 염려해 두고 진행</t>
  </si>
  <si>
    <t>기존 Paid 비율</t>
  </si>
  <si>
    <t>보정된 Paid 비율</t>
  </si>
  <si>
    <t>보정 계수</t>
  </si>
  <si>
    <t>매체명</t>
  </si>
  <si>
    <t>소재별</t>
  </si>
  <si>
    <t>광고비</t>
  </si>
  <si>
    <t>노출수</t>
  </si>
  <si>
    <t>클릭수</t>
  </si>
  <si>
    <t>앱 설치</t>
  </si>
  <si>
    <t>회원가입</t>
  </si>
  <si>
    <t>구매</t>
  </si>
  <si>
    <t>CPM</t>
  </si>
  <si>
    <t>CPC</t>
  </si>
  <si>
    <t>CTR</t>
  </si>
  <si>
    <t>앱설치 CVR</t>
  </si>
  <si>
    <t>회원가입 CVR</t>
  </si>
  <si>
    <t>구매 CVR</t>
  </si>
  <si>
    <t>CPI</t>
  </si>
  <si>
    <t>회원가입 CPA</t>
  </si>
  <si>
    <t>구매 CPA</t>
  </si>
  <si>
    <t>앱설치</t>
  </si>
  <si>
    <t>구매 CAC(보정값)</t>
  </si>
  <si>
    <t>예산(현재)</t>
  </si>
  <si>
    <t>예산(변경)</t>
  </si>
  <si>
    <t>비중(현재)</t>
  </si>
  <si>
    <t>비중(변경)</t>
  </si>
  <si>
    <t>상태</t>
  </si>
  <si>
    <t>ON</t>
  </si>
  <si>
    <t>ASA 캠페인 전체</t>
  </si>
  <si>
    <t>전체 합친 값</t>
  </si>
  <si>
    <t>-</t>
  </si>
  <si>
    <t>합계</t>
  </si>
  <si>
    <t>* 최근 7일</t>
  </si>
  <si>
    <t>요일</t>
  </si>
  <si>
    <t>일자</t>
  </si>
  <si>
    <t>메타</t>
  </si>
  <si>
    <t>ASA</t>
  </si>
  <si>
    <t>Paid 외 비용</t>
  </si>
  <si>
    <t>구글애즈</t>
  </si>
  <si>
    <t>GFA</t>
  </si>
  <si>
    <t>틱톡</t>
  </si>
  <si>
    <t>iOS</t>
  </si>
  <si>
    <t>AOS</t>
  </si>
  <si>
    <t>가입</t>
  </si>
  <si>
    <t>지역 가입</t>
  </si>
  <si>
    <t>D30 이용수</t>
  </si>
  <si>
    <t>CAC(D30)</t>
  </si>
  <si>
    <t>봉투 배송</t>
  </si>
  <si>
    <t>지역내 가입 율</t>
  </si>
  <si>
    <t>전환율</t>
  </si>
  <si>
    <t>회원가입율</t>
  </si>
  <si>
    <t>* 최근 14일</t>
  </si>
  <si>
    <t>트위터</t>
  </si>
  <si>
    <t>토스애즈</t>
  </si>
  <si>
    <t>전주 합계</t>
  </si>
  <si>
    <t>금주 합계</t>
  </si>
  <si>
    <t>주별</t>
  </si>
  <si>
    <t>B2C 매출</t>
  </si>
  <si>
    <t>총 광고비</t>
  </si>
  <si>
    <t>가입자 수</t>
  </si>
  <si>
    <t>지역 내 가입자 수</t>
  </si>
  <si>
    <t>신규 유저</t>
  </si>
  <si>
    <t>신규 유저(D30)</t>
  </si>
  <si>
    <t>B2C 총 신청 수</t>
  </si>
  <si>
    <t>B2C 수거 완료</t>
  </si>
  <si>
    <t>B2C 수거 실패</t>
  </si>
  <si>
    <t>CAC</t>
  </si>
  <si>
    <t>지역내 가입율</t>
  </si>
  <si>
    <t>서비스 이용 전환율</t>
  </si>
  <si>
    <t>보정 이용 전환율</t>
  </si>
  <si>
    <t>수거 실패율</t>
  </si>
  <si>
    <t>객단가</t>
  </si>
  <si>
    <t>회원탈퇴수</t>
  </si>
  <si>
    <t>Q2 누적</t>
  </si>
  <si>
    <t>회고 전주</t>
  </si>
  <si>
    <t>회고 주</t>
  </si>
  <si>
    <t>2주 전 대비</t>
  </si>
  <si>
    <t>*대비 값 항상 더블 체킹 필요</t>
  </si>
  <si>
    <t>지표명</t>
  </si>
  <si>
    <t>입력값</t>
  </si>
  <si>
    <t>계산값</t>
  </si>
  <si>
    <t>Q2 시작일</t>
  </si>
  <si>
    <t>Q2 종료일</t>
  </si>
  <si>
    <t>목표 인원</t>
  </si>
  <si>
    <t>초록불 기준 비율</t>
  </si>
  <si>
    <t>현재 누적 신규 유저</t>
  </si>
  <si>
    <t>오늘 날짜</t>
  </si>
  <si>
    <t>경과 주수</t>
  </si>
  <si>
    <t>잔여 주수</t>
  </si>
  <si>
    <t>초록불 목표값 (명)</t>
  </si>
  <si>
    <t>주당 현재 속도 (명/주)</t>
  </si>
  <si>
    <t>초록불 달성 필요 주당 속도 (명/주)</t>
  </si>
  <si>
    <t>`</t>
  </si>
  <si>
    <t>Q2 말 예상 누적 (명)</t>
  </si>
  <si>
    <t>달성율</t>
  </si>
  <si>
    <t>신호등 판정</t>
  </si>
  <si>
    <t>월별</t>
  </si>
  <si>
    <t>앱 설치수</t>
  </si>
  <si>
    <t>B2C 수거 완료 수</t>
  </si>
  <si>
    <t>B2C 수거 실패 수</t>
  </si>
  <si>
    <t>D1 비율평균</t>
  </si>
  <si>
    <t>D2 비율평균</t>
  </si>
  <si>
    <t>D3 비율평균</t>
  </si>
  <si>
    <t>D7 비율평균</t>
  </si>
  <si>
    <t>D30 비율평균</t>
  </si>
  <si>
    <t>D1 예측</t>
  </si>
  <si>
    <t>D2 예측</t>
  </si>
  <si>
    <t>D3 예측</t>
  </si>
  <si>
    <t>D7 예측</t>
  </si>
  <si>
    <t>24년 1월</t>
  </si>
  <si>
    <t>24년 2월</t>
  </si>
  <si>
    <t>24년 3월</t>
  </si>
  <si>
    <t>24년 4월</t>
  </si>
  <si>
    <t>24년 5월</t>
  </si>
  <si>
    <t>24년 6월</t>
  </si>
  <si>
    <t>24년 7월</t>
  </si>
  <si>
    <t>24년 8월</t>
  </si>
  <si>
    <t>24년 9월</t>
  </si>
  <si>
    <t>24년 10월</t>
  </si>
  <si>
    <t>24년 11월</t>
  </si>
  <si>
    <t>24년 12월</t>
  </si>
  <si>
    <t>25년 1월</t>
  </si>
  <si>
    <t>*전월 건너뛰고 최근 3개월의 평균값</t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</si>
  <si>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</si>
  <si>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</si>
  <si>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</si>
  <si>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</si>
  <si>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</si>
  <si>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</si>
  <si>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</si>
  <si>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</si>
  <si>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</si>
  <si>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</si>
  <si>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</si>
  <si>
    <t>26년 1월</t>
  </si>
  <si>
    <t>26년 2월</t>
  </si>
  <si>
    <t>26년 3월</t>
  </si>
  <si>
    <t>26년 4월</t>
  </si>
  <si>
    <t>전월대비</t>
  </si>
  <si>
    <t>전전월대비</t>
  </si>
  <si>
    <t>메타 P_CPA</t>
  </si>
  <si>
    <t>ASA P_CPA</t>
  </si>
  <si>
    <t>X P_CPA</t>
  </si>
  <si>
    <t>구글 P_CPA</t>
  </si>
  <si>
    <t>SA</t>
  </si>
  <si>
    <t>틱톡 P_CPA</t>
  </si>
  <si>
    <t>P_CAC(보정값)</t>
  </si>
  <si>
    <t>메타 PU</t>
  </si>
  <si>
    <t>ASA PU</t>
  </si>
  <si>
    <t>구글 PU</t>
  </si>
  <si>
    <t>틱톡 PU</t>
  </si>
  <si>
    <t>Unattributed</t>
  </si>
  <si>
    <t>Paid로 귀속시킬 비율</t>
  </si>
  <si>
    <t>24년 5월 4주차</t>
  </si>
  <si>
    <t>24년 6월 1주차</t>
  </si>
  <si>
    <t>24년 6월 2주차</t>
  </si>
  <si>
    <t>24년 6월 4주차</t>
  </si>
  <si>
    <t>24년 6월 5주차</t>
  </si>
  <si>
    <t>24년 7월 1주차</t>
  </si>
  <si>
    <t>24년 7월 3주차</t>
  </si>
  <si>
    <t>24년 7월 5주차</t>
  </si>
  <si>
    <t>24년 8월 1주차</t>
  </si>
  <si>
    <t>24년 8월 2주차</t>
  </si>
  <si>
    <t>24년 8월 3주차</t>
  </si>
  <si>
    <t>24년 8월 4주차</t>
  </si>
  <si>
    <t>24년 9월 1주차</t>
  </si>
  <si>
    <t>24년 9월 2주차</t>
  </si>
  <si>
    <t>24년 9월 3주차</t>
  </si>
  <si>
    <t>24년 9월 4주차</t>
  </si>
  <si>
    <t>24년 9월 5주차</t>
  </si>
  <si>
    <t>24년 10월 1주차</t>
  </si>
  <si>
    <t>24년 10월 2주차</t>
  </si>
  <si>
    <t>24년 10월 3주차</t>
  </si>
  <si>
    <t>24년 10월 4주차</t>
  </si>
  <si>
    <t>24년 11월 1주차</t>
  </si>
  <si>
    <t>24년 11월 2주차</t>
  </si>
  <si>
    <t>24년 11월 3주차</t>
  </si>
  <si>
    <t>24년 11월 4주차</t>
  </si>
  <si>
    <t>24년 12월 1주차</t>
  </si>
  <si>
    <t>24년 12월 2주차</t>
  </si>
  <si>
    <t>24년 12월 3주차</t>
  </si>
  <si>
    <t>24년 12월 4주차</t>
  </si>
  <si>
    <t>24년 12월 5주차</t>
  </si>
  <si>
    <t>25년 1월 1주차</t>
  </si>
  <si>
    <t>25년 1월 2주차</t>
  </si>
  <si>
    <t>25년 1월 3주차</t>
  </si>
  <si>
    <t>25년 1월 4주차</t>
  </si>
  <si>
    <t>25년 2월 1주차</t>
  </si>
  <si>
    <t>25년 2월 2주차</t>
  </si>
  <si>
    <t>25년 2월 3주차</t>
  </si>
  <si>
    <t>25년 2월 4주차</t>
  </si>
  <si>
    <t>25년 3월 1주차</t>
  </si>
  <si>
    <t>25년 3월 2주차</t>
  </si>
  <si>
    <t>25년 3월 3주차</t>
  </si>
  <si>
    <t>25년 3월 4주차</t>
  </si>
  <si>
    <t>25년 3월 5주차</t>
  </si>
  <si>
    <t>25년 4월 1주차</t>
  </si>
  <si>
    <t>25년 4월 2주차</t>
  </si>
  <si>
    <t>25년 4월 3주차</t>
  </si>
  <si>
    <t>25년 4월 4주차</t>
  </si>
  <si>
    <t>25년 5월 1주차</t>
  </si>
  <si>
    <t>25년 5월 2주차</t>
  </si>
  <si>
    <t>25년 5월 3주차</t>
  </si>
  <si>
    <t>25년 5월 4주차</t>
  </si>
  <si>
    <t>25년 6월 1주차</t>
  </si>
  <si>
    <t>25년 6월 2주차</t>
  </si>
  <si>
    <t>25년 6월 3주차</t>
  </si>
  <si>
    <t>25년 6월 4주차</t>
  </si>
  <si>
    <t>25년 6월 5주차</t>
  </si>
  <si>
    <t>25년 7월 1주차</t>
  </si>
  <si>
    <t>25년 7월 2주차</t>
  </si>
  <si>
    <t>25년 7월 3주차</t>
  </si>
  <si>
    <t>25년 7월 4주차</t>
  </si>
  <si>
    <t>25년 8월 1주차</t>
  </si>
  <si>
    <t>25년 8월 2주차</t>
  </si>
  <si>
    <t>25년 8월 3주차</t>
  </si>
  <si>
    <t>25년 8월 4주차</t>
  </si>
  <si>
    <t>25년 9월 1주차</t>
  </si>
  <si>
    <t>25년 9월 2주차</t>
  </si>
  <si>
    <t>25년 9월 3주차</t>
  </si>
  <si>
    <t>25년 9월 4주차</t>
  </si>
  <si>
    <t>25년 10월 1주차</t>
  </si>
  <si>
    <t>25년 10월 2주차</t>
  </si>
  <si>
    <t>25년 10월 3주차</t>
  </si>
  <si>
    <t>25년 10월 4주차</t>
  </si>
  <si>
    <t>25년 10월 5주차</t>
  </si>
  <si>
    <t>25년 11월 1주차</t>
  </si>
  <si>
    <t>25년 11월 2주차</t>
  </si>
  <si>
    <t>25년 11월 3주차</t>
  </si>
  <si>
    <t>25년 12월 1주차</t>
  </si>
  <si>
    <t>25년 12월 2주차</t>
  </si>
  <si>
    <t>25년 12월 3주차</t>
  </si>
  <si>
    <t>25년 12월 4주차</t>
  </si>
  <si>
    <t>25년 12월 5주차</t>
  </si>
  <si>
    <t>26년 1월 1주차</t>
  </si>
  <si>
    <t>26년 1월 2주차</t>
  </si>
  <si>
    <t>26년 1월 3주차</t>
  </si>
  <si>
    <t>26년 1월 4주차</t>
  </si>
  <si>
    <t>26년 2월 1주차</t>
  </si>
  <si>
    <t>26년 2월 2주차</t>
  </si>
  <si>
    <t>26년 2월 3주차</t>
  </si>
  <si>
    <t>26년 2월 4주차</t>
  </si>
  <si>
    <t>26년 3월 1주차</t>
  </si>
  <si>
    <t>26년 3월 2주차</t>
  </si>
  <si>
    <t>26년 3월 3주차</t>
  </si>
  <si>
    <t>26년 3월 4주차</t>
  </si>
  <si>
    <t>26년 3월 5주차</t>
  </si>
  <si>
    <t>26년 4월 1주차</t>
  </si>
  <si>
    <t>26년 4월 2주차</t>
  </si>
  <si>
    <t>26년 4월 3주차</t>
  </si>
  <si>
    <t>전주 대비</t>
  </si>
  <si>
    <t>전전주 대비</t>
  </si>
  <si>
    <t>광고비 합계</t>
  </si>
  <si>
    <t>총 앱 설치수</t>
  </si>
  <si>
    <t>CAC(익일)</t>
  </si>
  <si>
    <t>CAC(D3)</t>
  </si>
  <si>
    <t>CAC(D2)</t>
  </si>
  <si>
    <t>CAC(D1)</t>
  </si>
  <si>
    <t>회원 가입율</t>
  </si>
  <si>
    <t>D- 61</t>
  </si>
  <si>
    <t>D- 31</t>
  </si>
  <si>
    <t>D3 이용수</t>
  </si>
  <si>
    <t>D3 비율</t>
  </si>
  <si>
    <t>D30 비율</t>
  </si>
  <si>
    <t>D2 이용수</t>
  </si>
  <si>
    <t>D2 비율</t>
  </si>
  <si>
    <t>D1 이용수</t>
  </si>
  <si>
    <t>D1 비율</t>
  </si>
  <si>
    <t>첫봉투 배송</t>
  </si>
  <si>
    <t>신규 이용 유저 수(신청일 기준)</t>
  </si>
  <si>
    <t>총 신청 수(봉투 포함)</t>
  </si>
  <si>
    <t>B2C 총 신청 수(봉투 포함)</t>
  </si>
  <si>
    <t>주문 취소(유저)</t>
  </si>
  <si>
    <t>수거 완료(봉투 제외)</t>
  </si>
  <si>
    <t>B2C 수거 완료(봉투 제외)</t>
  </si>
  <si>
    <t>신규 가입자 수(전체)</t>
  </si>
  <si>
    <t>신규 가입자 수(지역 내)</t>
  </si>
  <si>
    <t>지역내 가입자 비율</t>
  </si>
  <si>
    <t>지역내 가입 &gt; 이용</t>
  </si>
  <si>
    <t>총 유저 수</t>
  </si>
  <si>
    <t>지역 내 총 가입자 수</t>
  </si>
  <si>
    <t>활성유저 수(7D)</t>
  </si>
  <si>
    <t>활성유저 수(14D)</t>
  </si>
  <si>
    <t>활성유저 수(30D)</t>
  </si>
  <si>
    <t>기타 특이 사항</t>
  </si>
  <si>
    <t>오프라인 마케팅</t>
  </si>
  <si>
    <t>ASA 광고비</t>
  </si>
  <si>
    <t>krw 시세</t>
  </si>
  <si>
    <t>D7 이용수</t>
  </si>
  <si>
    <t>D7 비율</t>
  </si>
  <si>
    <t>인플루언서/기여(N일)</t>
  </si>
  <si>
    <t>비용</t>
  </si>
  <si>
    <t>B2B 비용</t>
  </si>
  <si>
    <t>월요일</t>
  </si>
  <si>
    <t>화요일</t>
  </si>
  <si>
    <t>수요일</t>
  </si>
  <si>
    <t>목요일</t>
  </si>
  <si>
    <t>금요일</t>
  </si>
  <si>
    <t>토요일</t>
  </si>
  <si>
    <t>일요일</t>
  </si>
  <si>
    <t>역삼 서비스 오픈</t>
  </si>
  <si>
    <t>논현 서비스 오픈</t>
  </si>
  <si>
    <t>서포터즈</t>
  </si>
  <si>
    <t>b2b 메일링 시작</t>
  </si>
  <si>
    <t>패밀리 카톡방 공유</t>
  </si>
  <si>
    <t>페이스북 광고 끔</t>
  </si>
  <si>
    <t>과금 변경</t>
  </si>
  <si>
    <t>왕십리2동, 행당2동, 왕십리도선동 오픈</t>
  </si>
  <si>
    <t>안드로이드 페이스북 광고 중지, 구글 ads만 이용 / 애플은 지속</t>
  </si>
  <si>
    <t>마포, 용산, 영등포 서비스 중단</t>
  </si>
  <si>
    <t>체크시작</t>
  </si>
  <si>
    <t>서비스 지역 확장(서초구, 송파구, 강서구, 관악구, 동작구)</t>
  </si>
  <si>
    <t>서비스 지역 확장(영등포구)</t>
  </si>
  <si>
    <t>푸딩 주문 이전으로 인해 데이터 부정확</t>
  </si>
  <si>
    <t>마포, 서대문구 오픈</t>
  </si>
  <si>
    <t>종로, 중구, 용산구 오픈</t>
  </si>
  <si>
    <t>중랑구, 성북구, 동대문구 오픈</t>
  </si>
  <si>
    <t>커버링 V2 배포</t>
  </si>
  <si>
    <t>서비스 배포로 디비가 바꾸어 기존 유저가 이용한 것도 신규 이용으로 잡힘, 위에 날짜도 영향 있을 것</t>
  </si>
  <si>
    <t>리뉴얼 알림톡 발송(대상자 7,000명)</t>
  </si>
  <si>
    <t>서비스 지역 오픈(은평, 강서, 양천, 노원, 강북)</t>
  </si>
  <si>
    <t>서비스 지역 오픈(구로, 금천)</t>
  </si>
  <si>
    <t>서비스 지역 오픈(강동구)</t>
  </si>
  <si>
    <t>이탈고객에게 봉투 신청 crm 발송</t>
  </si>
  <si>
    <t>설문 crm 발송</t>
  </si>
  <si>
    <t>파리 올림픽 crm 발송</t>
  </si>
  <si>
    <t>봉투발송유도 알림톡 발송 시작</t>
  </si>
  <si>
    <t>봉투 당일 배송 시작</t>
  </si>
  <si>
    <t>등급제, 배출량 적용</t>
  </si>
  <si>
    <t>봉투 배송에 대한 DEPOSIT 오전 중 적용</t>
  </si>
  <si>
    <t>도형 설계한 crm 발송 시작</t>
  </si>
  <si>
    <t>도형 설계한 crm 발송 오류 수정하여 재시작</t>
  </si>
  <si>
    <t>crm 28일자 발송되는 건 강제 발송으로 변경</t>
  </si>
  <si>
    <t>19시 추석 휴무 안내 crm 발송</t>
  </si>
  <si>
    <t>추석</t>
  </si>
  <si>
    <t>봉투 배송 무료 배송으로 롤백</t>
  </si>
  <si>
    <t>8kg 인센티브 25%에서 20%로 변경</t>
  </si>
  <si>
    <t>짐싸 어플 노출</t>
  </si>
  <si>
    <t>app's flyer 도입, 매주 쿠폰 할인율 20% =&gt; 5% 변경</t>
  </si>
  <si>
    <t>app's flyer ios 15 이벤트 들어오기 시작, 봉투 배송에서 카드 입력 없앰</t>
  </si>
  <si>
    <t>d30 이용 비율에 3%p 씩 12.08까지 더하기</t>
  </si>
  <si>
    <t>짐싸 배너 바뀜</t>
  </si>
  <si>
    <t>온보딩 끝난 시점에 쿠폰 발급 내용 보여주기</t>
  </si>
  <si>
    <t>11.27부터 12.14까지 메타 이벤트 집계 방식에 문제 존재</t>
  </si>
  <si>
    <t>연말 대청소 프로모션 시작</t>
  </si>
  <si>
    <t>AOS 미리보기 이미지 변경</t>
  </si>
  <si>
    <t>IOS 미리보기 이미지 변경</t>
  </si>
  <si>
    <t>라이더스 코멘트 추가</t>
  </si>
  <si>
    <t>트와이스 나연 유튜브에 나옮</t>
  </si>
  <si>
    <t>수거 휴무</t>
  </si>
  <si>
    <t>오전 8:10 990원 이벤트 마감 알림톡 발송</t>
  </si>
  <si>
    <t>구글애즈 광고비에 1.1 곱해서 입력 시작</t>
  </si>
  <si>
    <t>가입 후 3개월 간 2500 쿠폰 매주 발급 진행</t>
  </si>
  <si>
    <t>보정치 그만/ 미이용 고객 대상 첫이용 무료 쿠폰 19시 발송</t>
  </si>
  <si>
    <t>성남시 오픈</t>
  </si>
  <si>
    <t>설 20%, 10% 할인 알림톡 발송(19시발송)</t>
  </si>
  <si>
    <t>설 휴무 알림톡 (13시 발송)</t>
  </si>
  <si>
    <t>설 휴무</t>
  </si>
  <si>
    <t>여기부터 D7, D30일자를 알 수 있도록 기입</t>
  </si>
  <si>
    <t>하남, 구리 지역 오픈 관련 알림톡 발송</t>
  </si>
  <si>
    <t>하남, 구리 지역 오픈</t>
  </si>
  <si>
    <t>하남, 구리 지역 오픈 관련 쿠폰 알림톡 발송</t>
  </si>
  <si>
    <t>친구 초대 이벤트 시작 및 알림톡 발송</t>
  </si>
  <si>
    <t>회원 가입 후 서비스 이용 방법 안내 알림톡 발송 시작, 친구 초대 이벤트 마감</t>
  </si>
  <si>
    <t>이용방법 변경 됨</t>
  </si>
  <si>
    <t>D16 30%쿠폰, D30 서비스 무료 쿠폰 발급 시작</t>
  </si>
  <si>
    <t>서비스 지역 오픈(인천 일부, 경기도 일부)</t>
  </si>
  <si>
    <t>메타 결제 문재 발생</t>
  </si>
  <si>
    <t>럭키 클로버 이벤트 카플 발송</t>
  </si>
  <si>
    <t>럭키 클로버 이벤트 문자 발송</t>
  </si>
  <si>
    <t>홀리(트위터)/6일</t>
  </si>
  <si>
    <t>petite(트위터)/5일</t>
  </si>
  <si>
    <t>민델리/30일</t>
  </si>
  <si>
    <t>엘베광고/30일</t>
  </si>
  <si>
    <t>원룸만들기/30일</t>
  </si>
  <si>
    <t>동탄,오산,평택 오픈</t>
  </si>
  <si>
    <t>미미짱/30일</t>
  </si>
  <si>
    <t>GFA구독/30일</t>
  </si>
  <si>
    <t>유하맘/30일</t>
  </si>
  <si>
    <t>땡스맘/비용x</t>
  </si>
  <si>
    <t>7월 프로모션/5일</t>
  </si>
  <si>
    <t>청산유수현/30일(기입 필요)</t>
  </si>
  <si>
    <t>살림토끼/30일</t>
  </si>
  <si>
    <t>리뷰한다송미니/30일</t>
  </si>
  <si>
    <t>원룸만들기</t>
  </si>
  <si>
    <t>추석 휴무(서울, 수원만 운영)</t>
  </si>
  <si>
    <t>인프피리뷰</t>
  </si>
  <si>
    <t>과천, 남양주_퇴계원읍 오픈</t>
  </si>
  <si>
    <t>시은니야</t>
  </si>
  <si>
    <t>셀프캠(이다인)</t>
  </si>
  <si>
    <t>셀프캠 (임세은)</t>
  </si>
  <si>
    <t>슈퍼차트 11월 PA 10명</t>
  </si>
  <si>
    <t>시은니야 2차 활용 +1개월</t>
  </si>
  <si>
    <t>첫 봉투 무료 배송 롤백</t>
  </si>
  <si>
    <t>슈퍼차트 11월 PA 2차활용 (5명)</t>
  </si>
  <si>
    <t>김포 회원 가입 확장</t>
  </si>
  <si>
    <t>김포 확장</t>
  </si>
  <si>
    <t>슈퍼차트 11월 PA 2차활용 (2명)</t>
  </si>
  <si>
    <t>슈퍼차트 12월 PA 7명</t>
  </si>
  <si>
    <t>클린스마스 프로모션 15시부터 시작</t>
  </si>
  <si>
    <t>슈퍼차트 12월 PA 2차 활용(7명)</t>
  </si>
  <si>
    <t>첫봉투 개선</t>
  </si>
  <si>
    <t>클린스마스 프로모션 21:59분 경으로 종료</t>
  </si>
  <si>
    <t>크리플래닛 1월 PA 20명</t>
  </si>
  <si>
    <t>의정부, 안성시, 경기도 광주시 오픈</t>
  </si>
  <si>
    <t>파주시 오픈</t>
  </si>
  <si>
    <t>봉투 신청 기능 배포</t>
  </si>
  <si>
    <t>메타 타겟 및 캠페인 구조 개편</t>
  </si>
  <si>
    <t>천안 아산 오픈, 용인, 평택, 남양주 기타지역 오픈</t>
  </si>
  <si>
    <t>크리플래닛 2월 PA 5명</t>
  </si>
  <si>
    <t>슈퍼차트 DM 바이럴 5명</t>
  </si>
  <si>
    <t>슈퍼차트 DM 바이럴 5명 2차 활용</t>
  </si>
  <si>
    <t>슈퍼차트 3월 PA 7명</t>
  </si>
  <si>
    <t>친구 초대 프로모션 ~04/09</t>
  </si>
  <si>
    <t>야호엔터 3월 PA 3명</t>
  </si>
  <si>
    <t>마이그레이션 진행</t>
  </si>
  <si>
    <t>야호엔터 4월 PA 8명</t>
  </si>
  <si>
    <t>TOTAL</t>
  </si>
  <si>
    <t>세트명</t>
  </si>
  <si>
    <t>보정 구매 CPA</t>
  </si>
  <si>
    <t>적정 회원가입 CPA</t>
  </si>
  <si>
    <t>메타_AOS논타겟 구매 캠페인 전체</t>
  </si>
  <si>
    <t>진행액션</t>
  </si>
  <si>
    <t>aos_vd_all_테크덕후(선풍기)3_cr1_26.01.28</t>
  </si>
  <si>
    <t>aos_vd_all_가장짧은시간(정리함)2_sj1_26.04.27</t>
  </si>
  <si>
    <t>aos_vd_all_여러분(가구)1_mk1_26.04.10</t>
  </si>
  <si>
    <t>aos_im_all_해결(스티커_무빙)9_cr1_26.02.26</t>
  </si>
  <si>
    <t>aos_vd_all_부피3대장(이불)1_cr1_26.01.28</t>
  </si>
  <si>
    <t>aos_vd_all_자취고인물(헌 옷)1_nk1_26.04.08</t>
  </si>
  <si>
    <t>aos_vd_all_이사(전기장판)3_hn1_26.03.10</t>
  </si>
  <si>
    <t>aos_vd_all_여러분(가전)3_mk1_26.04.10</t>
  </si>
  <si>
    <t>aos_vd_all_여러분(침구류)2_mk1_26.04.10</t>
  </si>
  <si>
    <t>aos_vd_all_폐기물(아이용품)2_hn1_26.01.28</t>
  </si>
  <si>
    <t>OFF 처리된 세트</t>
  </si>
  <si>
    <t>aos_vd_all_오순의집2_hn1_25.01.28</t>
  </si>
  <si>
    <t>aos_vd_all_이천커플1_hn1_26.01.28</t>
  </si>
  <si>
    <t>aos_vd_all_지지팀장7_hn1_26.01.28</t>
  </si>
  <si>
    <t>aos_vd_all_블레스홈6_hn1_26.01.28</t>
  </si>
  <si>
    <t>aos_vd_all_이사반배너(주말)3_sj1_26.01.28</t>
  </si>
  <si>
    <t>aos_vd_all_이사치트키(주말)3_cr1_26.01.28</t>
  </si>
  <si>
    <t>aos_vd_지치셨죠(이사)4_26.01.28</t>
  </si>
  <si>
    <t>aos_vd_all_이사짤(소형가전)1_sj1_26.01.28</t>
  </si>
  <si>
    <t>aos_vd_폐기물(이불)2_sj1_26.01.28</t>
  </si>
  <si>
    <t>aos_vd_써야이유(치킨분리)5_26.01.28</t>
  </si>
  <si>
    <t>aos_vd_all_커버링써(냉동실)3_cr1_26.01.28</t>
  </si>
  <si>
    <t>aos_vd_all_화해했어요(냉동식품)3_nk1_26.03.05</t>
  </si>
  <si>
    <t>aos_vd_all_프로모션_음식물(냉동식품)2_dh1_26.01.28</t>
  </si>
  <si>
    <t>aos_vd_all_임산부이사(쓰레기집)2_cr1_26.01.28</t>
  </si>
  <si>
    <t>aos_vd_all_워킹맘(육퇴)2_hn1_26.03.25</t>
  </si>
  <si>
    <t>aos_vd_워킹맘(베란다)4_26.03.25</t>
  </si>
  <si>
    <t>aos_vd_mom_전화(손목)2_cr1_26.03.25</t>
  </si>
  <si>
    <t>aos_vd_all_선배맘추천(산후우울증)2_cr1_26.02.26</t>
  </si>
  <si>
    <t>aos_vd_all_아니워킹맘(헌책)2_sj1_26.01.28</t>
  </si>
  <si>
    <t>aos_vd_all_주부인터뷰(특수마대)2_cr1_26.01.28</t>
  </si>
  <si>
    <t>aos_vd_all_선배맘추천(초보엄빠)1_cr1_26.02.26</t>
  </si>
  <si>
    <t>aos_vd_all_도움(버틴)1_26.01.28</t>
  </si>
  <si>
    <t>aos_vd_all_프로모션_폐기물(폐기물)2_dh1_26.01.28</t>
  </si>
  <si>
    <t>aos_vd_all_프로모션_아직쓰지마(연말)4_sj1_26.01.28</t>
  </si>
  <si>
    <t>aos_im_all_큰일나(굳은치킨)2_mk1_26.03.10</t>
  </si>
  <si>
    <t>aos_vd_써야이유(치킨분리)5_26.02.11</t>
  </si>
  <si>
    <t>aos_vd_lookalike(7%)_썰(귤껍질)2_sj1_26.03.10</t>
  </si>
  <si>
    <t>aos_vd_불편해(유통기한)2_26.02.11</t>
  </si>
  <si>
    <t>aos_vd_방치(클렌징)3_26.02.11</t>
  </si>
  <si>
    <t>aos_vd_all_커뮤니티(솜이불)1_cr1_26.02.11</t>
  </si>
  <si>
    <t>aos_vd_워킹맘(베란다)4_dh1_26.02.11</t>
  </si>
  <si>
    <t>aos_vd_all_화해했어요(냉동식품)3_nk1_26.02.12</t>
  </si>
  <si>
    <t>aos_vd_all_화해했어요(배달음식)2_nk1_26.02.12</t>
  </si>
  <si>
    <t>aos_vd_all_화해했어요(반찬)1_nk1_26.02.12</t>
  </si>
  <si>
    <t>aos_vd_all_해리_1월11_hn1_26.02.12</t>
  </si>
  <si>
    <t>aos_vd_all_루루뷰티_1월16_hn1_26.02.12</t>
  </si>
  <si>
    <t>aos_vd_all_시온_1월12_hn1_26.02.12</t>
  </si>
  <si>
    <t>aos_vd_all_세띠_1월13_hn1_26.02.12</t>
  </si>
  <si>
    <t>aos_vd_all_다빈_1월15_hn1_26.02.12</t>
  </si>
  <si>
    <t>aos_vd_all_지역확장(김장김치)2_nk1_26.02.12</t>
  </si>
  <si>
    <t>aos_vd_all_지역확장(배달음식)3_nk1_26.02.12</t>
  </si>
  <si>
    <t>aos_vd_all_지역확장(냉동식품)1_nk1_26.02.12</t>
  </si>
  <si>
    <t>aos_vd_all_오순의집2_hn1_26.02.13</t>
  </si>
  <si>
    <t>aos_vd_all_데일리리본(2월)3_mk1_26.04.23</t>
  </si>
  <si>
    <t>aos_vd_all_달소유_1월20_hn1_26.04.27</t>
  </si>
  <si>
    <t>aos_vd_all_수수룸_1월19_hn1_26.04.27</t>
  </si>
  <si>
    <t>aos_vd_all_블레스홈6_hn1_26.02.13</t>
  </si>
  <si>
    <t>aos_vd_all_이지홈_1월9_hn1_26.03.10</t>
  </si>
  <si>
    <t>aos_vd_all_지지팀장7_hn1_26.02.14</t>
  </si>
  <si>
    <t>aos_vd_all_이천커플1_hn1_26.02.13</t>
  </si>
  <si>
    <t>aos_vd_all_여기서뭐해(언음쓰)3_cr1_26.02.19</t>
  </si>
  <si>
    <t>aos_vd_all_여기서뭐해(쓰봉)2_cr1_26.02.19</t>
  </si>
  <si>
    <t>aos_vd_all_여기서뭐해(미생물)1_cr1_26.02.19</t>
  </si>
  <si>
    <t>aos_vd_all_진형(2월)1_hn1_26.02.23</t>
  </si>
  <si>
    <t>aos_vd_all_레이미네(2월)4_hn1_26.02.23</t>
  </si>
  <si>
    <t>aos_vd_all_데일리리본(2월)3_hn1_26.02.23</t>
  </si>
  <si>
    <t>aos_vd_all_원어비(2월)2_hn1_26.02.23</t>
  </si>
  <si>
    <t>aos_vd_all_수빈(2월)5_hn1_26.02.23</t>
  </si>
  <si>
    <t>aos_vd_all_그냥하자(김치)2_hn1_26.02.24</t>
  </si>
  <si>
    <t>aos_vd_all_그냥하자(반찬)3_hn1_26.02.24</t>
  </si>
  <si>
    <t>aos_vd_all_그냥하자(냉동실)1_hn1_26.02.24</t>
  </si>
  <si>
    <t>aos_vd_all_친정엄마(계단)2_cr1_26.03.02</t>
  </si>
  <si>
    <t>aos_vd_all_친정엄마(무릎)1_cr1_26.03.02</t>
  </si>
  <si>
    <t>aos_vd_all_친정엄마(전화)3_cr1_26.03.02</t>
  </si>
  <si>
    <t>off 처리된 세트</t>
  </si>
  <si>
    <t>aos_vd_all_자취고인물(화장품)3_nk1_26.03.20</t>
  </si>
  <si>
    <t>aos_vd_all_자취고인물(헌 옷)1_nk1_26.03.20</t>
  </si>
  <si>
    <t>aos_vd_all_자취고인물(가전 제품)2_nk1_26.03.20</t>
  </si>
  <si>
    <t>aos_vd_all_커버링써(냉동실)3_cr1_26.04.17</t>
  </si>
  <si>
    <t>aos_vd_all_오픈(냉동식품)2_mk1_26.03.20</t>
  </si>
  <si>
    <t>aos_vd_all_오픈(반찬통)1_mk1_26.03.20</t>
  </si>
  <si>
    <t>aos_vd_all_그냥하자(반찬)3_hn1_26.04.17</t>
  </si>
  <si>
    <t>aos_vd_all_오픈(치킨뼈)3_mk1_26.03.20</t>
  </si>
  <si>
    <t>aos_vd_all_이모든걸(살림용품)2_cr1_26.03.31</t>
  </si>
  <si>
    <t>aos_vd_all_이모든걸(육아용품)1_cr1_26.03.31</t>
  </si>
  <si>
    <t>aos_vd_all_이모든걸(펫용품)3_cr1_26.03.31</t>
  </si>
  <si>
    <t>aos_vd_all_신친정엄마(계단)2_cr1_26.04.04</t>
  </si>
  <si>
    <t>aos_vd_all_친정엄마(계단)2_cr1_26.04.17</t>
  </si>
  <si>
    <t>aos_vd_all_신친정엄마(효도)1_cr1_26.04.04</t>
  </si>
  <si>
    <t>aos_vd_all_신친정엄마(현관문)3_cr1_26.04.04</t>
  </si>
  <si>
    <t>잘못 세팅된 세트OFF 처리</t>
  </si>
  <si>
    <t>aos_vd_all_150L(가구)1_hn1_26.04.07</t>
  </si>
  <si>
    <t>aos_vd_all_150L(튼튼)3_hn1_26.04.07</t>
  </si>
  <si>
    <t>aos_vd_all_150L(무게)2_hn1_26.04.07</t>
  </si>
  <si>
    <t>aos_vd_all_필요없어요(친구)3_cr1_25.04.08</t>
  </si>
  <si>
    <t>aos_vd_all_필요없어요(신고)1_cr1_25.04.08</t>
  </si>
  <si>
    <t>aos_vd_all_필요없어요(허리)2_cr1_25.04.08</t>
  </si>
  <si>
    <t>aos_vd_all_부럽다천안50(김치)1_nk1_26.04.08</t>
  </si>
  <si>
    <t>aos_vd_all_잘들어(천안/워킹맘)2_hn1_26.04.17</t>
  </si>
  <si>
    <t>aos_vd_all_부럽다천안50(냉동식품)3_nk1_26.04.08</t>
  </si>
  <si>
    <t>aos_vd_all_부럽다천안50(치킨)2_nk1_26.04.08</t>
  </si>
  <si>
    <t>aos_vd_all_하던나(커튼)2_cr1_26.04.12</t>
  </si>
  <si>
    <t>aos_vd_all_하던나(조명)1_cr1_26.04.12</t>
  </si>
  <si>
    <t>aos_vd_all_하던나(텀블러)3_cr1_26.04.12</t>
  </si>
  <si>
    <t>aos_vd_all_하던나(식용유)3_cr1_26.04.12</t>
  </si>
  <si>
    <t>aos_vd_all_봉투에던져(언음쓰)1_cr1_26.04.17</t>
  </si>
  <si>
    <t>aos_vd_all_하던나(곰팡이)2_cr1_26.04.12</t>
  </si>
  <si>
    <t>aos_vd_all_하던나(냉장고)1_cr1_26.04.12</t>
  </si>
  <si>
    <t>aos_vd_all_여러분(가전)3_mk1_26.04.11</t>
  </si>
  <si>
    <t>aos_vd_all_여러분(침구류)2_mk1_26.04.11</t>
  </si>
  <si>
    <t>aos_vd_all_여러분(가구)1_mk1_26.04.11</t>
  </si>
  <si>
    <t>aos_vd_all_가장짧은시간(하이체어)3_cr1_26.04.11</t>
  </si>
  <si>
    <t>aos_vd_all_가장짧은시간(정리함)2_cr1_26.04.11</t>
  </si>
  <si>
    <t>aos_vd_all_가장짧은시간(매트)1_cr1_26.04.11</t>
  </si>
  <si>
    <t>aos_vd_all_150L(가구)1_hn1_26.04.10</t>
  </si>
  <si>
    <t>aos_vd_all_150L(튼튼)3_hn1_26.04.10</t>
  </si>
  <si>
    <t>aos_vd_all_150L(무게)2_hn1_26.04.10</t>
  </si>
  <si>
    <t>aos_vd_all_팀장님(이사)2_hn1_26.04.14</t>
  </si>
  <si>
    <t>aos_vd_all_팀장님(배출품목)1_hn1_26.04.14</t>
  </si>
  <si>
    <t>aos_vd_all_팀장님(수거)3_hn1_26.04.14</t>
  </si>
  <si>
    <t>라이브 이뤄진지 얼마 안돼 유지</t>
  </si>
  <si>
    <t>aos_dcj_vd_50(대형가구)1_dh1_26.04.23</t>
  </si>
  <si>
    <t>aos_dcj_vd_50(가전)2_dh1_26.04.23</t>
  </si>
  <si>
    <t>aos_dcj_vd_50(침구)3_dh1_26.04.23</t>
  </si>
  <si>
    <t>aos_vd_dcj_150L(가구)1_hn1_26.04.23</t>
  </si>
  <si>
    <t>aos_vd_dcj_150L(튼튼)3_hn1_26.04.23</t>
  </si>
  <si>
    <t>aos_vd_dcj_150L(무게)2_hn1_26.04.23</t>
  </si>
  <si>
    <t>aos_vd_cna/asn_150L(가구)1_hn1_26.04.23</t>
  </si>
  <si>
    <t>aos_vd_cna/asn_150L(튼튼)3_hn1_26.04.23</t>
  </si>
  <si>
    <t>aos_vd_cna/asn_150L(무게)2_hn1_26.04.23</t>
  </si>
  <si>
    <t>aos_vd_all_잘들어(천안/맞벌이)3_hn1_26.04.23</t>
  </si>
  <si>
    <t>aos_vd_all_잘들어(천안/워킹맘)2_hn1_26.04.23</t>
  </si>
  <si>
    <t>aos_vd_all_잘들어(천안/직장인)1_hn1_26.04.23</t>
  </si>
  <si>
    <t>aos_vd_all_잘들어(아산/맞벌이)3_hn1_26.04.23</t>
  </si>
  <si>
    <t>aos_vd_all_잘들어(아산/워킹맘)2_hn1_26.04.23</t>
  </si>
  <si>
    <t>aos_vd_all_잘들어(아산/직장인)1_hn1_26.04.23</t>
  </si>
  <si>
    <t>aos_vd_all_지지팀장7_sj1_26.04.23</t>
  </si>
  <si>
    <t>aos_vd_all_데일리리본(2월)3_sj1_26.04.23</t>
  </si>
  <si>
    <t>aos_vd_all_달소유_1월20_sj1_26.04.23</t>
  </si>
  <si>
    <t>aos_vd_all_예진_1월4_sj1_26.04.23</t>
  </si>
  <si>
    <t>aos_vd_all_블레스홈6_sj1_26.04.23</t>
  </si>
  <si>
    <t>aos_vd_dcj_신주목세종대전청주50(가전)2_dh1_26.04.23</t>
  </si>
  <si>
    <t>aos_vd_dcj_신주목세종대전청주50(대형가구)1_dh1_26.04.23</t>
  </si>
  <si>
    <t>aos_vd_dcj_신주목세종대전청주50(침구)3_dh1_26.04.23</t>
  </si>
  <si>
    <t>메타_AOS논타겟 web2app 캠페인 전체</t>
  </si>
  <si>
    <t>aos_vd_all_이사(전기장판)3_hn1_26.02.05</t>
  </si>
  <si>
    <t>aos_vd_뭐게요(이사)3_dh1_26.02.05</t>
  </si>
  <si>
    <t>aos_vd_all_이사반배너(주말)3_sj1_26.02.05</t>
  </si>
  <si>
    <t>aos_vd_all_이거맞아(청소업체)1_hn1_26.02.05</t>
  </si>
  <si>
    <t>aos_vd_all_이사짤(소형가전)1_sj1_26.02.05</t>
  </si>
  <si>
    <t>aos_vd_아귀찮아(냉동실)3_cr1_26.02.03</t>
  </si>
  <si>
    <t>aos_vd_아귀찮아(이많은걸)1_cr1_26.02.03</t>
  </si>
  <si>
    <t>aos_vd_아귀찮아(배달음식)2_cr1_26.02.03</t>
  </si>
  <si>
    <t>aos_purchase_all_vd_12월프로모션_음식물(사지마세요)_dh1_26.02.05</t>
  </si>
  <si>
    <t>aos_vd_뉴껍질(한약재)1_26.02.05</t>
  </si>
  <si>
    <t>aos_vd_all_프로모션_버티세요(음식물)1_hn1_26.02.05</t>
  </si>
  <si>
    <t>aos_vd_all_프로모션_아직쓰지마(냉장고)3_sj1_26.02.05</t>
  </si>
  <si>
    <t>aos_vd_all_댓글읽기(치킨뼈)1_hn1_26.02.05</t>
  </si>
  <si>
    <t>aos_vd_mom_전화(손목)2_cr1_26.02.07</t>
  </si>
  <si>
    <t>aos_vd_mom_전화(습진)1_cr1_26.02.07</t>
  </si>
  <si>
    <t>aos_vd_mom_전화(추위)3_cr1_26.02.07</t>
  </si>
  <si>
    <t>aos_vd_mom_전화(손목)2_cr1_26.02.12</t>
  </si>
  <si>
    <t>aos_vd_mom_전화(습진)1_cr1_26.02.12</t>
  </si>
  <si>
    <t>aos_vd_mom_전화(추위)3_cr1_26.02.12</t>
  </si>
  <si>
    <t>aos_vd_all_이사짤(소형가전)1_sj1_26.02.12</t>
  </si>
  <si>
    <t>aos_vd_all_저만그래요(의자)1_nk1_26.03.20</t>
  </si>
  <si>
    <t>aos_vd_뭐게요(이사)3_dh1_26.02.12</t>
  </si>
  <si>
    <t>aos_vd_all_이거맞아(청소업체)1_hn1_26.02.12</t>
  </si>
  <si>
    <t>aos_vd_all_커뮤니티(솜이불)1_cr1_26.03.11</t>
  </si>
  <si>
    <t>aos_vd_all_이거맞아(청소업체)1_hn1_26.02.12 - 사본</t>
  </si>
  <si>
    <t>aos_vd_all_이사반배너(주말)3_sj1_26.02.12</t>
  </si>
  <si>
    <t>aos_vd_all_이사(전기장판)3_hn1_26.02.12</t>
  </si>
  <si>
    <t>트래픽 캠페인에 재세팅 완료, OFF된 세트</t>
  </si>
  <si>
    <t>aos_sl_빡친사람(베란다)3_hn1_26.02.09</t>
  </si>
  <si>
    <t>aos_sl_빡친사람(황장군)2_hn1_26.02.09</t>
  </si>
  <si>
    <t>aos_sl_빡친사람(귤곰팡이)1_hn1_26.02.09</t>
  </si>
  <si>
    <t>aos_vd_아귀찮아(냉동실)3_cr1_26.02.12</t>
  </si>
  <si>
    <t>aos_vd_아귀찮아(배달음식)2_cr1_26.02.12</t>
  </si>
  <si>
    <t>aos_vd_아귀찮아(이많은걸)1_cr1_26.02.12</t>
  </si>
  <si>
    <t>aos_purchase_all_vd_12월프로모션_음식물(사지마세요)_dh1_26.02.12</t>
  </si>
  <si>
    <t>aos_vd_뉴껍질(한약재)1_26.02.12</t>
  </si>
  <si>
    <t>aos_vd_all_프로모션_아직쓰지마(냉장고)3_sj1_26.02.12</t>
  </si>
  <si>
    <t>aos_vd_all_프로모션_버티세요(음식물)1_hn1_26.02.12</t>
  </si>
  <si>
    <t>aos_vd_all_댓글읽기(치킨뼈)1_hn1_26.02.12</t>
  </si>
  <si>
    <t>OFF 처리된 세트, 파랑색 소재에 한하여 재세팅 진행</t>
  </si>
  <si>
    <t>aos_vd_all_스티커없이(식탁)2_cr1_25.02.19</t>
  </si>
  <si>
    <t>aos_vd_all_저만그래요(소파)2_nk1_26.03.25</t>
  </si>
  <si>
    <t>aos_vd_all_이거모르고(옷장정리)1_cr1_26.03.31</t>
  </si>
  <si>
    <t>aos_vd_all_이거모르고(베란다)3_cr1_26.03.31</t>
  </si>
  <si>
    <t>aos_vd_all_저만그래요(매트리스)3_nk1_26.03.25</t>
  </si>
  <si>
    <t>aos_vd_all_스티커없이(매트리스)3_cr1_25.02.19</t>
  </si>
  <si>
    <t>aos_vd_all_스티커없이(소파)1_cr1_25.02.19</t>
  </si>
  <si>
    <t>aos_sl_빡친사람(베란다)3_hn1_26.02.24</t>
  </si>
  <si>
    <t>aos_vd_all_설날(반찬)2_nk1_26.03.03</t>
  </si>
  <si>
    <t>aos_vd_all_설날(명절 세트)4_nk1_26.03.03</t>
  </si>
  <si>
    <t>aos_vd_all_설날(김치통)1_nk1_26.03.03</t>
  </si>
  <si>
    <t>aos_vd_all_설날(차례)3_nk1_26.03.03</t>
  </si>
  <si>
    <t>aos_vd_all_저만그래요(소파)2_nk1_26.03.06</t>
  </si>
  <si>
    <t>aos_vd_all_저만그래요(매트리스)3_nk1_26.03.06</t>
  </si>
  <si>
    <t>aos_vd_all_저만그래요(의자)1_nk1_26.03.06</t>
  </si>
  <si>
    <t>aos_vd_all_이거모르고(옷장정리)1_cr1_26.03.07</t>
  </si>
  <si>
    <t>aos_vd_all_이거모르고(베란다)3_cr1_26.03.07</t>
  </si>
  <si>
    <t>aos_vd_all_이거모르고(헌옷)2_cr1_26.03.07</t>
  </si>
  <si>
    <t>aos_vd_all_대형폐기물(가전)3_mk1_26.03.06</t>
  </si>
  <si>
    <t>aos_vd_all_이거모르고(옷장정리)1_mk1_26.04.23</t>
  </si>
  <si>
    <t>aos_vd_all_이거모르고(베란다)3_mk1_26.04.23</t>
  </si>
  <si>
    <t>aos_vd_all_대형폐기물(책상)1_mk1_26.03.06</t>
  </si>
  <si>
    <t>aos_vd_all_대형폐기물(냉장고)2_mk1_26.03.06</t>
  </si>
  <si>
    <t>aos_vd_all_부럽다천안50(김치통)1_nk1_26.03.18</t>
  </si>
  <si>
    <t>aos_vd_all_주목천안50(매트릭스)3_mk1_26.04.08</t>
  </si>
  <si>
    <t>aos_vd_all_주목천안50(가구)1_mk1_26.04.08</t>
  </si>
  <si>
    <t>aos_vd_all_부럽다천안50(치킨뼈)2_nk1_26.03.18</t>
  </si>
  <si>
    <t>aos_vd_all_부럽다천안50(냉동식품)3_nk1_26.03.18</t>
  </si>
  <si>
    <t>aos_vd_all_부럽다천안100(냉동식품)3_nk1_26.03.18</t>
  </si>
  <si>
    <t>aos_vd_all_부럽다천안100(김치통)1_nk1_26.03.18</t>
  </si>
  <si>
    <t>aos_vd_all_부럽다천안100(치킨뼈)2_nk1_26.03.18</t>
  </si>
  <si>
    <t>OFF처리된 세트</t>
  </si>
  <si>
    <t>aos_vd_all_부럽다아산100(냉동식품)3_nk1_26.03.18</t>
  </si>
  <si>
    <t>aos_vd_all_부럽다아산100(치킨뼈)2_nk1_26.03.18</t>
  </si>
  <si>
    <t>aos_vd_all_부럽다아산100(김치통)1_nk1_26.03.18</t>
  </si>
  <si>
    <t>aos_vd_all_주목천안50(매트릭스)3_mk1_26.03.18</t>
  </si>
  <si>
    <t>aos_vd_all_주목천안50(가구)1_mk1_26.03.18</t>
  </si>
  <si>
    <t>aos_vd_all_주목천안50(가전)2_mk1_26.03.18</t>
  </si>
  <si>
    <t>aos_vd_all_주목천안100(가전)2_mk1_26.03.18</t>
  </si>
  <si>
    <t>aos_vd_all_주목천안100(가구)1_mk1_26.03.18</t>
  </si>
  <si>
    <t>aos_vd_all_주목천안100(매트릭스)3_mk1_26.03.18</t>
  </si>
  <si>
    <t>aos_vd_all_주목아산100(가구)1_mk1_26.03.18</t>
  </si>
  <si>
    <t>aos_vd_all_주목아산100(가전)2_mk1_26.03.18</t>
  </si>
  <si>
    <t>aos_vd_all_주목아산100(매트릭스)3_mk1_26.03.18</t>
  </si>
  <si>
    <t>os_vd_all_청소부(신고)1_cr1_26.03.18</t>
  </si>
  <si>
    <t>os_vd_all_청소부(버리고싶은)2_cr1_26.03.18</t>
  </si>
  <si>
    <t>os_vd_all_청소부(지역)3_cr1_26.03.18</t>
  </si>
  <si>
    <t>os_vd_all_사투리(도움)1_cr1_26.03.18</t>
  </si>
  <si>
    <t>os_vd_all_사투리(아이스크림)3_cr1_26.03.18</t>
  </si>
  <si>
    <t>os_vd_all_사투리(1초)2_cr1_26.03.18</t>
  </si>
  <si>
    <t>aos_vd_all_필요없어요(친구)3_cr1_25.03.25</t>
  </si>
  <si>
    <t>aos_vd_all_필요없어요(허리)2_cr1_25.03.25</t>
  </si>
  <si>
    <t>aos_vd_all_필요없어요(신고)1_cr1_25.03.25</t>
  </si>
  <si>
    <t>aos_vd_all_팀장님(수거)3_hn1_26.03.25</t>
  </si>
  <si>
    <t>aos_vd_all_팀장님(이사)2_hn1_26.03.25</t>
  </si>
  <si>
    <t>aos_vd_all_팀장님(배출품목)1_hn1_26.03.25</t>
  </si>
  <si>
    <t>aos_vd_all_가장짧은시간(하이체어)3_cr1_26.03.25</t>
  </si>
  <si>
    <t>aos_vd_all_가장짧은시간(매트)1_cr1_26.03.25</t>
  </si>
  <si>
    <t>aos_vd_all_가장짧은시간(정리함)2_cr1_26.03.25</t>
  </si>
  <si>
    <t>aos_vd_all_김윤정(3월)9_hn1_26.03.26</t>
  </si>
  <si>
    <t>aos_vd_all_살림알림(3월)7_hn1_26.04.07</t>
  </si>
  <si>
    <t>aos_vd_all_권세혁(3월)10_hn1_26.03.26</t>
  </si>
  <si>
    <t>aos_vd_all_남솔지(3월)8_hn1_26.03.26</t>
  </si>
  <si>
    <t>aos_vd_all_멍지(3월)3_hn1_26.04.07</t>
  </si>
  <si>
    <t>aos_vd_all_살림알림(3월)7_hn1_26.03.26</t>
  </si>
  <si>
    <t>aos_vd_all_멍지(3월)3_hn1_26.03.26</t>
  </si>
  <si>
    <t>aos_vd_all_다미(3월)1_hn1_26.03.26</t>
  </si>
  <si>
    <t>aos_vd_all_로운(3월)2_hn1_26.03.26</t>
  </si>
  <si>
    <t>aos_vd_all_주도연(3월)4_hn1_26.03.26</t>
  </si>
  <si>
    <t>aos_vd_all_채다경(3월)6_hn1_26.03.26</t>
  </si>
  <si>
    <t>aos_vd_all_비키니보이즈(3월)5_hn1_26.03.26</t>
  </si>
  <si>
    <t>aos_vd_all_봉투에던져(배달음식)2_cr1_26.03.30</t>
  </si>
  <si>
    <t>aos_vd_all_봉투에던져(언음쓰)1_cr1_26.03.30</t>
  </si>
  <si>
    <t>aos_vd_all_봉투에던져(반찬통)3_cr1_26.03.30</t>
  </si>
  <si>
    <t>aos_vd_all_청소부50(지역)3_cr1_26.04.04</t>
  </si>
  <si>
    <t>aos_vd_all_청소부50(소파)2_cr1_26.04.04</t>
  </si>
  <si>
    <t>aos_vd_all_청소부50(신고)1_cr1_26.04.04</t>
  </si>
  <si>
    <t>aos_vd_all_청소부2500(소파)2_cr1_26.04.04</t>
  </si>
  <si>
    <t>aos_vd_all_청소부2500(신고)1_cr1_26.04.04</t>
  </si>
  <si>
    <t>aos_vd_all_청소부2500(지역)3_cr1_26.04.04</t>
  </si>
  <si>
    <t>aos_vd_all_청소부100(신고)1_cr1_26.04.04</t>
  </si>
  <si>
    <t>aos_vd_all_청소부100(지역)3_cr1_26.04.04</t>
  </si>
  <si>
    <t>aos_vd_all_청소부100(소파)2_cr1_26.04.04</t>
  </si>
  <si>
    <t>aos_vd_all_신주목세종대전청주50(침구)3_mk1_26.04.03</t>
  </si>
  <si>
    <t>aos_vd_all_신주목세종대전청주50(대형가구)1_mk1_26.04.03</t>
  </si>
  <si>
    <t>aos_vd_all_신주목세종대전청주50(가전)2_mk1_26.04.03</t>
  </si>
  <si>
    <t>aos_vd_all_신주목2500(대형가구)1_mk1_26.04.03</t>
  </si>
  <si>
    <t>aos_vd_all_신주목주2500(침구)3_mk1_26.04.03</t>
  </si>
  <si>
    <t>aos_vd_all_신주목2500(가전)2_mk1_26.04.03</t>
  </si>
  <si>
    <t>aos_vd_all_신주목100(대형가구)1_mk1_26.04.03</t>
  </si>
  <si>
    <t>aos_vd_all_신주목100(침구)3_mk1_26.04.03</t>
  </si>
  <si>
    <t>aos_vd_all_신주목100(가전)2_mk1_26.04.03</t>
  </si>
  <si>
    <t>aos_vd_all_신부럽다2500(냉동식품)3_nk1_26.04.03</t>
  </si>
  <si>
    <t>aos_vd_all_신부럽다2500(김치통)1_nk1_26.04.03</t>
  </si>
  <si>
    <t>aos_vd_all_신부럽다2500(치킨뼈)2_nk1_26.04.03</t>
  </si>
  <si>
    <t>aos_vd_all_신부럽다50(냉동식품)3_nk1_26.04.03</t>
  </si>
  <si>
    <t>aos_vd_all_신부럽다50(김치통)1_nk1_26.04.03</t>
  </si>
  <si>
    <t>aos_vd_all_신부럽다50(치킨뼈)2_nk1_26.04.03</t>
  </si>
  <si>
    <t>aos_vd_all_신부럽다100(치킨뼈)2_nk1_26.04.03</t>
  </si>
  <si>
    <t>aos_vd_all_신부럽다100(김치통)1_nk1_26.04.03</t>
  </si>
  <si>
    <t>aos_vd_all_신부럽다100(냉동식품)3_nk1_26.04.03</t>
  </si>
  <si>
    <t>aos_vd_all_사투리50(반찬통)2_cr1_26.04.04</t>
  </si>
  <si>
    <t>aos_vd_all_사투리50(아이스크림)3_cr1_26.04.04</t>
  </si>
  <si>
    <t>aos_vd_all_사투리50(도움)1_cr1_26.04.04</t>
  </si>
  <si>
    <t>aos_vd_all_사투리2500(도움)1_cr1_26.04.04</t>
  </si>
  <si>
    <t>aos_vd_all_사투리2500(아이스크림)3_cr1_26.04.04</t>
  </si>
  <si>
    <t>aos_vd_all_사투리2500(반찬통)2_cr1_26.04.04</t>
  </si>
  <si>
    <t>aos_vd_all_사투리100(아이스크림)3_cr1_26.04.04</t>
  </si>
  <si>
    <t>aos_vd_all_사투리100(반찬통)2_cr1_26.04.04</t>
  </si>
  <si>
    <t>aos_vd_all_사투리100(도움)1_cr1_26.04.04</t>
  </si>
  <si>
    <t>aos_vd_all_잘들어(천안/맞벌이)3_hn1_26.04.10</t>
  </si>
  <si>
    <t>aos_vd_all_잘들어(천안/워킹맘)2_hn1_26.04.10</t>
  </si>
  <si>
    <t>aos_vd_all_잘들어(아산/맞벌이)3_hn1_26.04.10</t>
  </si>
  <si>
    <t>aos_vd_all_잘들어(아산/직장인)1_hn1_26.04.10</t>
  </si>
  <si>
    <t>aos_vd_all_잘들어(아산/워킹맘)2_hn1_26.04.10</t>
  </si>
  <si>
    <t>aos_vd_all_지구의날(팀장님)1_mk1_26.04.22</t>
  </si>
  <si>
    <t>aos_vd_all_지구의날(실수로)3_mk1_26.04.22</t>
  </si>
  <si>
    <t>aos_vd_all_지구의날(마케터)2_mk1_26.04.22</t>
  </si>
  <si>
    <t>aos_vd_all_지구의날(게으른)2_cr1_26.04.22</t>
  </si>
  <si>
    <t>aos_vd_all_지구의날(죄책감)3_cr1_26.04.22</t>
  </si>
  <si>
    <t>aos_vd_all_지구의날(환경)1_cr1_26.04.22</t>
  </si>
  <si>
    <t>aos_vd_all_봄맞이(스티커)2_cr1_26.04.22</t>
  </si>
  <si>
    <t>aos_vd_all_봄맞이(봉투)3_cr1_26.04.22</t>
  </si>
  <si>
    <t>aos_vd_all_봄맞이(분류)1_cr1_26.04.22</t>
  </si>
  <si>
    <t>aos_vd_all_홍우열(지구의날4월pa)7_mk1_26.04.23</t>
  </si>
  <si>
    <t>aos_vd_all_류소향(지구의날4월pa)5_mk1_26.04.23</t>
  </si>
  <si>
    <t>aos_vd_all_부기빌리지(지구의날4월pa)6_mk1_26.04.23</t>
  </si>
  <si>
    <t>aos_vd_all_서혜진(지구의날4월pa)3_mk1_26.04.23</t>
  </si>
  <si>
    <t>aos_vd_all_김보라(지구의날4월pa)2_mk1_26.04.23</t>
  </si>
  <si>
    <t>aos_vd_all_이아현(지구의날4월pa)1_mk1_26.04.23</t>
  </si>
  <si>
    <t>aos_vd_all_김선미(지구의날4월pa)4_mk1_26.04.23</t>
  </si>
  <si>
    <t>aos_im_all_지구의날(귀찮)2_26.04.22</t>
  </si>
  <si>
    <t>aos_im_all_지구의날(소각)4_26.04.22</t>
  </si>
  <si>
    <t>aos_im_all_지구의날(안돼)1_26.04.22</t>
  </si>
  <si>
    <t>aos_im_all_지구의날(의심)3_26.04.22</t>
  </si>
  <si>
    <t>aos_im_all_봄맞이(빵꾸)4_sj1_26.04.22</t>
  </si>
  <si>
    <t>aos_im_all_봄맞이(빛)3_sj1_26.04.22</t>
  </si>
  <si>
    <t>aos_im_all_봄맞이(특가)2_sj1_26.04.22</t>
  </si>
  <si>
    <t>aos_im_all_봄맞이(진짜)1_sj1_26.04.22</t>
  </si>
  <si>
    <t>메타_AOS논타겟 회원가입 캠페인 전체</t>
  </si>
  <si>
    <t>off된 세트</t>
  </si>
  <si>
    <t>aos_vd_all_화해했어요(반찬)1_nk1_26.02.02</t>
  </si>
  <si>
    <t>aos_vd_all_화해했어요(배달음식)2_nk1_26.02.02</t>
  </si>
  <si>
    <t>aos_vd_all_화해했어요(냉동식품)3_nk1_26.02.02</t>
  </si>
  <si>
    <t>aos_vd_all_소형(화분)3_sj1_26.01.29</t>
  </si>
  <si>
    <t>aos_vd_all_승무원화장품(캐리어쓰레기)3_cr1_26.01.29</t>
  </si>
  <si>
    <t>aos_vd_all_이거맞아(폐기물신고)2_hn1_26.01.29</t>
  </si>
  <si>
    <t>aos_vd_워킹맘(베란다)4_dh1_26.01.30</t>
  </si>
  <si>
    <t>aos_vd_all_이거맞아(청소업체)1_hn1_26.01.29</t>
  </si>
  <si>
    <t>OFF된 세트</t>
  </si>
  <si>
    <t>aos_vd_all_세띠_1월13_hn1_26.01.29</t>
  </si>
  <si>
    <t>aos_vd_all_해리_1월11_hn1_26.01.29</t>
  </si>
  <si>
    <t>aos_vd_all_시온_1월12_hn1_26.01.29</t>
  </si>
  <si>
    <t>aos_vd_all_루루뷰티_1월16_hn1_26.01.29</t>
  </si>
  <si>
    <t>aos_vd_all_다빈_1월15_hn1_26.01.29</t>
  </si>
  <si>
    <t>aos_vd_all_비앳홈(2월DM)_sj1_26.03.10</t>
  </si>
  <si>
    <t>aos_vd_all_살림을더하다(2월DM)_sj1_26.03.10</t>
  </si>
  <si>
    <t>aos_vd_all_조사마_1월14_hn1_26.01.29</t>
  </si>
  <si>
    <t>aos_vd_all_예진_1월4_hn1_26.02.26</t>
  </si>
  <si>
    <t>aos_vd_all_수수룸_1월19_hn1_26.01.29</t>
  </si>
  <si>
    <t>aos_vd_all_봄몽_1월10_hn1_26.01.29</t>
  </si>
  <si>
    <t>aos_vd_all_달소유_1월20_hn1_26.01.29</t>
  </si>
  <si>
    <t>aos_vd_all_비지하우스_1월17_hn1_26.01.29</t>
  </si>
  <si>
    <t>aos_vd_all_이지홈_1월9_hn1_26.01.29</t>
  </si>
  <si>
    <t>aos_vd_all_베베엘리_1월18_hn1_26.01.29</t>
  </si>
  <si>
    <t>aos_vd_all_밍지의방_1월8_hn1_26.01.29</t>
  </si>
  <si>
    <t>aos_vd_all_뭉글이_1월6_hn1_26.01.29</t>
  </si>
  <si>
    <t>aos_vd_all_미요_1월7_hn1_26.01.29</t>
  </si>
  <si>
    <t>aos_vd_all_포차코5_hn1_26.01.28</t>
  </si>
  <si>
    <t>aos_vd_all_춘남이_1월3_hn1_26.01.28</t>
  </si>
  <si>
    <t>aos_vd_all_잘살자_1월5_hn1_26.01.28</t>
  </si>
  <si>
    <t>aos_vd_all_예진_1월4_hn1_26.01.28</t>
  </si>
  <si>
    <t>aos_vd_all_겨울(롱패딩)1_cr1_26.01.29</t>
  </si>
  <si>
    <t>aos_vd_all_그냥하자(반찬)3_hn1_26.01.29</t>
  </si>
  <si>
    <t>aos_vd_all_그냥하자(김치)2_hn1_26.01.29</t>
  </si>
  <si>
    <t>aos_vd_all_그냥하자(냉동실)1_hn1_26.01.29</t>
  </si>
  <si>
    <t>aos_vd_all_겨울(언배달음식)3_cr1_26.01.29</t>
  </si>
  <si>
    <t>aos_vd_워킹맘(베란다)4_dh1_26.01.29</t>
  </si>
  <si>
    <t>aos_vd_all_임산부이사(쓰레기집)2_cr1_26.01.29</t>
  </si>
  <si>
    <t>aos_vd_all_임산부이사(배뭉침)1_cr1_26.01.29</t>
  </si>
  <si>
    <t>aos_im_all_실제후기(폐기물)2_hn1_26.01.29</t>
  </si>
  <si>
    <t>aos_vd_all_아니워킹맘(장난감)1_sj1_26.01.29</t>
  </si>
  <si>
    <t>aos_im_all_실제후기(이삿짐)3_hn1_26.01.29</t>
  </si>
  <si>
    <t>aos_im_all_실제후기(배출일)1_hn1_26.01.29</t>
  </si>
  <si>
    <t>aos_vd_all_아니워킹맘(의류)3_sj1_26.01.29</t>
  </si>
  <si>
    <t>aos_im_all_해결(스티커_무빙)9_cr1_26.01.29</t>
  </si>
  <si>
    <t>aos_im_all_해결(요가매트_무빙)10_cr1_26.01.29</t>
  </si>
  <si>
    <t>aos_im_all_문앞에툭(일정_무빙)7_cr1_26.01.29</t>
  </si>
  <si>
    <t>aos_im_all_해결(음쓰_신규)2_cr1_26.01.29</t>
  </si>
  <si>
    <t>aos_im_all_문앞에툭(공부_무빙)8_cr1_26.01.29</t>
  </si>
  <si>
    <t>aos_im_all_해결(소스통_무빙)8_cr1_26.01.29</t>
  </si>
  <si>
    <t>aos_im_all_문앞에툭(일정_신규)2_cr1_26.01.29</t>
  </si>
  <si>
    <t>aos_im_all_문앞에툭(스티커_신규)4_cr1_26.01.29</t>
  </si>
  <si>
    <t>aos_im_all_해결(소스통_신규)3_cr1_26.01.29</t>
  </si>
  <si>
    <t>aos_vd_all_구름이(대형쿠션)3_mk1_26.02.03</t>
  </si>
  <si>
    <t>aos_vd_all_구름이(계단)2_mk1_26.02.03</t>
  </si>
  <si>
    <t>aos_vd_all_구름이(캔넬)1_mk1_26.02.03</t>
  </si>
  <si>
    <t>aos_im_all_진짜임(치킨뼈)1_nk1_26.02.06</t>
  </si>
  <si>
    <t>aos_im_all_진짜임(한약재)1_nk1_26.02.06</t>
  </si>
  <si>
    <t>aos_im_all_진짜임(김치)1_nk1_26.02.06</t>
  </si>
  <si>
    <t>aos_vd_all_이모든걸(살림용품)2_cr1_26.02.09</t>
  </si>
  <si>
    <t>aos_vd_all_이모든걸(육아용품)1_cr1_26.02.09</t>
  </si>
  <si>
    <t>aos_vd_all_이모든걸(펫용품)3_cr1_26.02.09</t>
  </si>
  <si>
    <t>aos_vd_all_선배맘추천(산후우울증)2_cr1_26.02.07</t>
  </si>
  <si>
    <t>aos_vd_all_선배맘추천(초보엄빠)1_cr1_26.02.07</t>
  </si>
  <si>
    <t>aos_vd_all_선배맘추천(조리원퇴소)3_cr1_26.02.07</t>
  </si>
  <si>
    <t>aos_im_all_150L(가구)1_hn1_26.02.19</t>
  </si>
  <si>
    <t>aos_im_all_150L(튼튼)3_hn1_26.02.19</t>
  </si>
  <si>
    <t>aos_im_all_150L(무게)2_hn1_26.02.19</t>
  </si>
  <si>
    <t>aos_vd_all_커뮤니티(솜이불)1_cr1_26.03.25</t>
  </si>
  <si>
    <t>aos_vd_all_여러분(가전)3_mk1_26.04.27</t>
  </si>
  <si>
    <t>aos_vd_all_이사(전기장판)3_hn1_26.03.25</t>
  </si>
  <si>
    <t>aos_vd_워킹맘(베란다)4_dh1_26.03.25</t>
  </si>
  <si>
    <t>aos_im_all_해결(스티커_무빙)9_cr1_26.03.25</t>
  </si>
  <si>
    <t>aos_im_all_큰일나(굳은치킨)2_mk1_26.03.25</t>
  </si>
  <si>
    <t>논타겟의 30%에 한해서만 예산 사용</t>
  </si>
  <si>
    <t>메타_AOS리타겟 캠페인 전체</t>
  </si>
  <si>
    <t>aos_vd_990원(떴네요)2_24.12.23</t>
  </si>
  <si>
    <t>aos_vd_990원(드디어)3_24.12.23</t>
  </si>
  <si>
    <t>aos_vd_990원(특가)1_24.12.23</t>
  </si>
  <si>
    <t>aos_vd_리타겟_신껍질디벨롭(양많은음식)1_25.04.01</t>
  </si>
  <si>
    <t>aos_vd_리타겟콘텐츠(분리수거)1_25.02.28</t>
  </si>
  <si>
    <t>aos_vd_all_150L(튼튼)3_hn1_26.03.25</t>
  </si>
  <si>
    <t>aos_vd_all_오픈(냉동식품)2_sj1_26.04.27</t>
  </si>
  <si>
    <t>aos_vd_all_150L(가구)1_hn1_26.03.25</t>
  </si>
  <si>
    <t>aos_vd_all_30만명(쌍둥이)3_cr1_26.03.05</t>
  </si>
  <si>
    <t>aos_vd_all_30만명(끊을수없죠)1_cr1_26.03.05</t>
  </si>
  <si>
    <t>aos_vd_990원(특가)1_25.07.23</t>
  </si>
  <si>
    <t>aos_vd_all_댓글읽기(기름)2_hn1_25.10.24</t>
  </si>
  <si>
    <t>aos_vd_all_이천커플1_hn1_26.01.07</t>
  </si>
  <si>
    <t>aos_vd_re_찐빵3_hn1_26.01.07</t>
  </si>
  <si>
    <t>aos_vd_re_우주맘4_hn1_26.01.07</t>
  </si>
  <si>
    <t>aos_vd_990원(떴네요)2_25.08.08</t>
  </si>
  <si>
    <t>aos_vd_all_마케터(냉장고)3_sj1_25.11.04</t>
  </si>
  <si>
    <t>aos_vd_all_댓글읽기(치킨뼈)1_hn1_25.10.28</t>
  </si>
  <si>
    <t>aos_vd_all_댓글읽기(껍질)3_hn1_25.10.28</t>
  </si>
  <si>
    <t>aos_vd_re_대표님(배달)1_hn1_25.09.23</t>
  </si>
  <si>
    <t>aos_vd_re_대표님(폐기물)2_hn1_25.09.23</t>
  </si>
  <si>
    <t>aos_vd_re_대표님(냉장고)3_hn1_25.09.23</t>
  </si>
  <si>
    <t>aos_vd_리타겟_신껍질디벨롭(배달음식과태료)2_sj1_25.09.12</t>
  </si>
  <si>
    <t>aos_vd_리뷰(냉장고)1_dh1_25.09.12</t>
  </si>
  <si>
    <t>aos_vd_리뷰(일쓰)1_25.07.23</t>
  </si>
  <si>
    <t>aos_vd_re_심지어(드디어)2_25.07.23</t>
  </si>
  <si>
    <t>aos_vd_990원(드디어)3_25.08.08</t>
  </si>
  <si>
    <t>aos_vd_짤(2500)2_25.07.23</t>
  </si>
  <si>
    <t>aos_vd_짤(8장)1_25.07.23</t>
  </si>
  <si>
    <t>aos_re_vd_추석(연휴)1_25.09.24</t>
  </si>
  <si>
    <t>aos_re_vd_추석(베란다)2_25.09.24</t>
  </si>
  <si>
    <t>aos_re_vd_추석(냉장고)3_25.09.24</t>
  </si>
  <si>
    <t>aos_vd_all_마케터(냉장고)3_sj1_25.11.04-1</t>
  </si>
  <si>
    <t>aos_vd_990원(떴네요)2_25.08.08-1</t>
  </si>
  <si>
    <t>aos_vd_all_댓글읽기(기름)2_hn1_25.10.24-1</t>
  </si>
  <si>
    <t>aos_vd_re_대표님(배달)1_hn1_25.09.23-1</t>
  </si>
  <si>
    <t>aos_vd_all_댓글읽기(껍질)3_hn1_25.10.28-1</t>
  </si>
  <si>
    <t>aos_vd_리뷰(일쓰)1_25.07.23-1</t>
  </si>
  <si>
    <t>aos_vd_990원(특가)1_25.07.23-1</t>
  </si>
  <si>
    <t>aos_vd_re_심지어(드디어)2_25.07.23-1</t>
  </si>
  <si>
    <t>aos_vd_짤(2500)2_25.07.23-1</t>
  </si>
  <si>
    <t>aos_vd_re_대표님(냉장고)3_hn1_25.09.23-1</t>
  </si>
  <si>
    <t>aos_vd_리뷰(냉장고)1_dh1_25.09.12-1</t>
  </si>
  <si>
    <t>aos_vd_990원(드디어)3_25.08.08-1</t>
  </si>
  <si>
    <t>aos_vd_짤(8장)1_25.07.23-1</t>
  </si>
  <si>
    <t>aos_vd_re_대표님(폐기물)2_hn1_25.09.23-1</t>
  </si>
  <si>
    <t>aos_vd_all_댓글읽기(치킨뼈)1_hn1_25.10.28-1</t>
  </si>
  <si>
    <t>aos_vd_리타겟_신껍질디벨롭(배달음식과태료)2_sj1_25.09.12-1</t>
  </si>
  <si>
    <t>ios_vd_re_대표님(폐기물)2_hn1_25.09.23</t>
  </si>
  <si>
    <t>ios_vd_re_대표님(배달)1_hn1_25.09.23</t>
  </si>
  <si>
    <t>ios_vd_re_대표님(냉장고)3_hn1_25.09.23</t>
  </si>
  <si>
    <t>ios_vd_re_추석(연휴)1_sj1_25.09.24</t>
  </si>
  <si>
    <t>ios_vd_re_추석(냉장고)3_sj1_25.09.24</t>
  </si>
  <si>
    <t>ios_vd_re_추석(베란다)2_sj1_25.09.24</t>
  </si>
  <si>
    <t>aos_vd_all_30만명(끊을수없죠)1_cr1_26.01.16</t>
  </si>
  <si>
    <t>aos_vd_all_30만명(쌍둥이)3_cr1_26.01.16</t>
  </si>
  <si>
    <t>aos_vd_all_30만명(평점)2_cr1_26.01.16</t>
  </si>
  <si>
    <t>aos_vd_re_지역확장(김장김치)2_nk1_26.02.03 - 사본 - 사본</t>
  </si>
  <si>
    <t>aos_vd_re_지역확장(배달음식)3_nk1_26.02.03 - 사본 - 사본</t>
  </si>
  <si>
    <t>aos_vd_re_지역확장(냉동식품)1_nk1_26.02.03 - 사본</t>
  </si>
  <si>
    <t>aos_vd_re_자취생(배달음식)1_mk1_26.02.03</t>
  </si>
  <si>
    <t>aos_vd_re_자취생(치킨뼈)3_mk1_26.02.03</t>
  </si>
  <si>
    <t>aos_vd_re_자취생(오래된반찬통)2_mk1_26.02.03</t>
  </si>
  <si>
    <t>aos_vd_all_150L(가구)1_hn1_26.02.19</t>
  </si>
  <si>
    <t>aos_vd_all_150L(튼튼)3_hn1_26.02.19</t>
  </si>
  <si>
    <t>aos_vd_all_150L(무게)2_hn1_26.02.19</t>
  </si>
  <si>
    <t>aos_trial_re_vd_고효율소재모음(2)_dh1_26.02.20</t>
  </si>
  <si>
    <t>aos_vd_폐기물(이불)2_sj1_26.02.20</t>
  </si>
  <si>
    <t>aos_vd_all_커버링써(냉동실)3_cr1_26.02.20</t>
  </si>
  <si>
    <t>aos_vd_타임어택(저기요)1_mk1_26.04.23</t>
  </si>
  <si>
    <t>aos_vd_all_30만명(끊을수없죠)1_cr1_26.04.27</t>
  </si>
  <si>
    <t>aos_vd_타임어택(주부9단)2_cr1_26.04.27</t>
  </si>
  <si>
    <t>aos_vd_아직도2_dh1_26.02.20</t>
  </si>
  <si>
    <t>aos_vd_all_세띠_1월13_hn1_26.02.20</t>
  </si>
  <si>
    <t>aos_vd_써야이유(껍질)3_dh1_26.02.20</t>
  </si>
  <si>
    <t>aos_vd_all_달소유_1월20_hn1_26.02.20</t>
  </si>
  <si>
    <t>aos_im_re_방문요금(A버전)1_sj1_26.03.25</t>
  </si>
  <si>
    <t>aos_im_re_방문요금(C버전)3_sj1_26.03.25</t>
  </si>
  <si>
    <t>aos_im_re_방문요금(D버전)4_sj1_26.03.25</t>
  </si>
  <si>
    <t>aos_im_re_방문요금(B버전)2_sj1_26.03.25</t>
  </si>
  <si>
    <t>aos_im_re_기본요금(C버전)3_sj1_26.03.25</t>
  </si>
  <si>
    <t>aos_im_re_기본요금(B버전)2_sj1_26.03.25</t>
  </si>
  <si>
    <t>aos_im_re_기본요금(D버전)4_sj1_26.03.25</t>
  </si>
  <si>
    <t>aos_im_re_기본요금(A버전)1_sj1_26.03.25</t>
  </si>
  <si>
    <t>aos_vd_타임어택(주부9단)2_cr1_26.03.30</t>
  </si>
  <si>
    <t>aos_vd_타임어택(냉동실)3_cr1_26.03.30</t>
  </si>
  <si>
    <t>aos_vd_타임어택(저기요)1_cr1_26.03.30</t>
  </si>
  <si>
    <t>aos_vd_all_커바니AI(수거시간)2_hn1_26.04.23</t>
  </si>
  <si>
    <t>aos_vd_all_커바니AI(방문요금)1_hn1_26.04.23</t>
  </si>
  <si>
    <t>aos_vd_all_커바니AI(여름음쓰)3_hn1_26.04.23</t>
  </si>
  <si>
    <t>메타_IOS논타겟 구매 캠페인 전체</t>
  </si>
  <si>
    <t>ios_vd_all_테크덕후(선풍기)3_cr1_26.01.29</t>
  </si>
  <si>
    <t>ios_vd_all_부피3대장(이불)1_cr1_26.01.29</t>
  </si>
  <si>
    <t>ios_vd_all_자취고인물(헌 옷)1_nk1_26.04.08</t>
  </si>
  <si>
    <t>ios_vd_all_스티커없이(소파)1_cr1_26.04.27</t>
  </si>
  <si>
    <t>ios_vd_all_가장짧은시간(하이체어)3_cr1_26.04.27</t>
  </si>
  <si>
    <t>ios_vd_all_이사할때 짤(가전)5_mk1_26.03.10</t>
  </si>
  <si>
    <t>ios_vd_all_주부인터뷰(특수마대)2_cr1_26.02.24</t>
  </si>
  <si>
    <t>ios_im_all_실제후기(폐기물)2_hn1_26.02.24</t>
  </si>
  <si>
    <t>ios_vd_폐기물(아이용품)2_hn1_26.01.29</t>
  </si>
  <si>
    <t>ios_vd_all_오순의집2_hn1_26.01.29</t>
  </si>
  <si>
    <t>ios_vd_all_지지팀장7_hn1_26.01.29</t>
  </si>
  <si>
    <t>ios_vd_all_블레스홈6_hn1_26.01.29</t>
  </si>
  <si>
    <t>ios_vd_all_이천커플1_hn1_26.01.28</t>
  </si>
  <si>
    <t>ios_vd_all_이사(전기장판)3_hn1_26.03.25</t>
  </si>
  <si>
    <t>ios_vd_all_이사치트키(주말)3_cr1_26.01.29</t>
  </si>
  <si>
    <t>ios_vd_all_이사짤(소형가전)1_sj1_26.01.29</t>
  </si>
  <si>
    <t>ios_vd_all_이거모르고(베란다)3_cr1_26.03.25</t>
  </si>
  <si>
    <t>ios_vd_all_이사반배너(주말)3_sj1_26.01.29</t>
  </si>
  <si>
    <t>ios_vd_지치셨죠(이사)4_26.01.29</t>
  </si>
  <si>
    <t>ios_vd_폐기물(이불)2_sj1_26.01.29</t>
  </si>
  <si>
    <t>ios_vd_all_커버링써(냉동실)3_cr1_26.01.29</t>
  </si>
  <si>
    <t>ios_vd_all_봉투에던져(반찬통)3_cr1_26.04.17</t>
  </si>
  <si>
    <t>ios_vd_all_그냥하자(냉동실)1_hn1_26.03.10</t>
  </si>
  <si>
    <t>ios_vd_아귀찮아(이많은걸)1_cr1_26.03.10</t>
  </si>
  <si>
    <t>ios_vd_all_오픈(냉동식품)2_mk1_26.04.09</t>
  </si>
  <si>
    <t>ios_vd_써야이유(치킨분리)5_26.01.29</t>
  </si>
  <si>
    <t>ios_vd_all_프로모션_음식물(냉동식품)2_dh1_26.01.29</t>
  </si>
  <si>
    <t>ios_vd_all_아니워킹맘(장난감)1_sj1_26.01.28</t>
  </si>
  <si>
    <t>ios_im_all_실제후기(폐기물)2_hn1_26.01.29</t>
  </si>
  <si>
    <t>ios_vd_all_주부인터뷰(특수마대)2_cr1_26.01.28</t>
  </si>
  <si>
    <t>ios_vd_all_도움(버틴)1_26.01.29</t>
  </si>
  <si>
    <t>ios_vd_all_프로모션_버티세요(홈파티)3_hn1_26.01.29</t>
  </si>
  <si>
    <t>ios_vd_all_모르면손해(캣타워)1_mk1_26.03.20</t>
  </si>
  <si>
    <t>ios_vd_all_프로모션_음식물(냉동식품)2_dh1_26.01.30</t>
  </si>
  <si>
    <t>ios_vd_all_비앳홈(2월DM)_sj1_26.04.07</t>
  </si>
  <si>
    <t>ios_vd_all_이천커플1_hn1_26.04.08</t>
  </si>
  <si>
    <t>ios_vd_all_조사마_1월14_hn1_26.03.20</t>
  </si>
  <si>
    <t>ios_vd_lookalike(7%)_제이_1월2_hn1_26.02.12</t>
  </si>
  <si>
    <t>ios_vd_lookalike(7%)_밍지의방_1월8_hn1_26.02.12</t>
  </si>
  <si>
    <t>ios_vd_lookalike(7%)_미요_1월7_hn1_26.02.12</t>
  </si>
  <si>
    <t>ios_vd_lookalike(7%)_뭉글이_1월6_hn1_26.02.12</t>
  </si>
  <si>
    <t>ios_vd_all_오순의집2_hn1_26.02.13</t>
  </si>
  <si>
    <t>ios_vd_all_우주맘4_hn1_26.02.13</t>
  </si>
  <si>
    <t>ios_vd_all_이천커플1_hn1_26.02.13</t>
  </si>
  <si>
    <t>ios_vd_all_여기서뭐해(언음쓰)3_cr1_26.02.19</t>
  </si>
  <si>
    <t>ios_vd_all_여기서뭐해(쓰봉)2_cr1_26.02.19</t>
  </si>
  <si>
    <t>ios_vd_all_여기서뭐해(미생물)1_cr1_26.02.19</t>
  </si>
  <si>
    <t>ios_vd_all_진형(2월)1_hn1_26.02.23</t>
  </si>
  <si>
    <t>ios_vd_all_데일리리본(2월)3_hn1_26.04.17</t>
  </si>
  <si>
    <t>ios_vd_lookalike(7%)_이지홈_1월9_hn1_26.03.20</t>
  </si>
  <si>
    <t>ios_vd_all_예진_1월4_hn1_26.03.20</t>
  </si>
  <si>
    <t>ios_vd_all_데일리리본(2월)3_hn1_26.02.23</t>
  </si>
  <si>
    <t>ios_vd_all_원어비(2월)2_hn1_26.02.23</t>
  </si>
  <si>
    <t>ios_vd_all_수빈(2월)5_hn1_26.02.23</t>
  </si>
  <si>
    <t>ios_vd_all_레이미네(2월)4_hn1_26.02.23</t>
  </si>
  <si>
    <t>ios_vd_lookalike(7%)_비지하우스_1월17_hn1_26.02.24</t>
  </si>
  <si>
    <t>ios_vd_lookalike(7%)_이지홈_1월9_hn1_26.02.24</t>
  </si>
  <si>
    <t>ios_vd_lookalike(7%)_잘살자_1월5_hn1_26.02.24</t>
  </si>
  <si>
    <t>ios_vd_lookalike(7%)_베베엘리_1월18_hn1_26.02.24</t>
  </si>
  <si>
    <t>ios_vd_lookalike(7%)_예진_1월4_hn1_26.02.24</t>
  </si>
  <si>
    <t>ios_vd_lookalike(7%)_달소유_1월20_hn1_26.02.24</t>
  </si>
  <si>
    <t>ios_vd_써야이유(치킨분리)5_26.03.25</t>
  </si>
  <si>
    <t>ios_vd_아귀찮아(냉동실)3_cr1_26.03.25</t>
  </si>
  <si>
    <t>ios_vd_lookalike(7%)_그냥하자(반찬)3_hn1_26.02.24</t>
  </si>
  <si>
    <t>ios_vd_lookalike(7%)_그냥하자(김치)2_hn1_26.02.24</t>
  </si>
  <si>
    <t>ios_vd_lookalike(7%)_그냥하자(냉동실)1_hn1_26.02.24</t>
  </si>
  <si>
    <t>ios_vd_lookalike(7%)_겨울(언배달음식)3_cr1_26.02.24</t>
  </si>
  <si>
    <t>ios_vd_all_모르면손해(캣타워)1_mk1_26.02.26</t>
  </si>
  <si>
    <t>ios_vd_all_모르면손해(대형쿠션)3_mk1_26.02.26</t>
  </si>
  <si>
    <t>ios_vd_all_모르면손해(캣휠)2_mk1_26.02.26</t>
  </si>
  <si>
    <t>ios_purchase_all_vd_복합소구모음_hn1_26.03.20</t>
  </si>
  <si>
    <t>ios_vd_all_오순의집2_hn1_26.03.31</t>
  </si>
  <si>
    <t>ios_vd_all_밍지의방_1월8_hn1_26.03.05</t>
  </si>
  <si>
    <t>ios_vd_all_지지팀장7_hn1_26.03.05</t>
  </si>
  <si>
    <t>ios_vd_all_예진_1월4_hn1_26.03.05</t>
  </si>
  <si>
    <t>ios_vd_all_우주맘4_hn1_26.03.31</t>
  </si>
  <si>
    <t>ios_vd_all_달소유_1월20_hn1_26.03.05</t>
  </si>
  <si>
    <t>ios_vd_all_조사마_1월14_hn1_26.03.05</t>
  </si>
  <si>
    <t>ios_vd_all_자취고인물(화장품)3_nk1_26.03.20</t>
  </si>
  <si>
    <t>ios_vd_all_자취고인물(헌 옷)1_nk1_26.03.20</t>
  </si>
  <si>
    <t>ios_vd_all_자취고인물(가전 제품)2_nk1_26.03.20</t>
  </si>
  <si>
    <t>ios_vd_all_오픈(냉동식품)2_mk1_26.03.20</t>
  </si>
  <si>
    <t>ios_vd_all_오픈(반찬통)1_mk1_26.03.20</t>
  </si>
  <si>
    <t>ios_vd_all_오픈(치킨뼈)3_mk1_26.03.20</t>
  </si>
  <si>
    <t>ios_vd_all_이거모르고(헌옷)2_cr1_26.03.25</t>
  </si>
  <si>
    <t>ios_vd_all_이거모르고(옷장정리)1_cr1_26.03.25</t>
  </si>
  <si>
    <t>ios_vd_all_이거모르고(베란다)3_cr1_26.03.26</t>
  </si>
  <si>
    <t>ios_vd_all_신친정엄마(계단)2_cr1_26.04.04</t>
  </si>
  <si>
    <t>ios_vd_all_신친정엄마(효도)1_cr1_26.04.04</t>
  </si>
  <si>
    <t>ios_vd_all_신친정엄마(현관문)3_cr1_26.04.04</t>
  </si>
  <si>
    <t>ios_vd_all_부럽다천안50(냉동식품)3_nk1_26.04.08</t>
  </si>
  <si>
    <t>ios_vd_all_부럽다천안50(치킨)2_nk1_26.04.08</t>
  </si>
  <si>
    <t>ios_vd_all_부럽다천안50(김치통)1_nk1_26.04.08</t>
  </si>
  <si>
    <t>aos_vd_all_가장짧은시간(정리함)2_cr1_26.04.08</t>
  </si>
  <si>
    <t>aos_vd_all_가장짧은시간(하이체어)3_cr1_26.04.08</t>
  </si>
  <si>
    <t>aos_vd_all_가장짧은시간(매트)1_cr1_26.04.08</t>
  </si>
  <si>
    <t>ios_vd_all_하던나(텀블러)3_cr1_26.04.12</t>
  </si>
  <si>
    <t>ios_vd_all_하던나(조명)1_cr1_26.04.12</t>
  </si>
  <si>
    <t>ios_vd_all_하던나(커튼)2_cr1_26.04.12</t>
  </si>
  <si>
    <t>ios_vd_all_하던나(곰팡이)2_cr1_26.04.12</t>
  </si>
  <si>
    <t>ios_vd_all_하던나(식용유)3_cr1_26.04.12</t>
  </si>
  <si>
    <t>ios_vd_all_하던나(냉장고)1_cr1_26.04.12</t>
  </si>
  <si>
    <t>ios_vd_all_여러분(가구)1_mk1_26.04.10</t>
  </si>
  <si>
    <t>ios_vd_all_여러분(침구류)2_mk1_26.04.10</t>
  </si>
  <si>
    <t>ios_vd_all_여러분(가전)3_mk1_26.04.10</t>
  </si>
  <si>
    <t>ios_vd_all_팀장님(배출품목)1_hn1_26.04.14</t>
  </si>
  <si>
    <t>ios_vd_all_팀장님(이사)2_hn1_26.04.14</t>
  </si>
  <si>
    <t>ios_vd_all_팀장님(수거)3_hn1_26.04.14</t>
  </si>
  <si>
    <t>라이브 이뤄진지 얼마 안된 소재</t>
  </si>
  <si>
    <t>ios_vd_dcj_150L(가구)1_hn1_26.04.23</t>
  </si>
  <si>
    <t>ios_vd_dcj_150L(튼튼)3_hn1_26.04.23</t>
  </si>
  <si>
    <t>ios_vd_dcj_150L(무게)2_hn1_26.04.23</t>
  </si>
  <si>
    <t>ios_vd_cna/asn_150L(가구)1_hn1_26.04.23</t>
  </si>
  <si>
    <t>ios_vd_cna/asn_150L(튼튼)3_hn1_26.04.23</t>
  </si>
  <si>
    <t>ios_vd_cna/asn_150L(무게)2_hn1_26.04.23</t>
  </si>
  <si>
    <t>ios_vd_all_잘들어(천안/워킹맘)2_hn1_26.04.23</t>
  </si>
  <si>
    <t>ios_vd_all_잘들어(천안/맞벌이)3_hn1_26.04.23</t>
  </si>
  <si>
    <t>ios_vd_all_잘들어(천안/직장인)1_hn1_26.04.23</t>
  </si>
  <si>
    <t>ios_vd_all_잘들어(아산/직장인)1_hn1_26.04.23</t>
  </si>
  <si>
    <t>ios_vd_all_잘들어(아산/맞벌이)3_hn1_26.04.23</t>
  </si>
  <si>
    <t>ios_vd_all_잘들어(아산/워킹맘)2_hn1_26.04.23</t>
  </si>
  <si>
    <t>ios_vd_all_밍지의방_1월8_sj1_26.04.23</t>
  </si>
  <si>
    <t>ios_vd_all_수수룸_1월19_sj1_26.04.23</t>
  </si>
  <si>
    <t>ios_vd_all_새로미_1월1_sj1_26.04.23</t>
  </si>
  <si>
    <t>ios_vd_all_우주맘4_sj1_26.04.23</t>
  </si>
  <si>
    <t>ios_vd_all_예진_1월4_sj1_26.04.23</t>
  </si>
  <si>
    <t>ios_vd_all_테크덕후(선풍기)3_sj1_26.04.23</t>
  </si>
  <si>
    <t>ios_vd_all_이사(전기장판)3_sj1_26.04.23</t>
  </si>
  <si>
    <t>ios_vd_아귀찮아(냉동실)3_sj1_26.04.23</t>
  </si>
  <si>
    <t>ios_vd_all_팀장님(배출품목)1_sj1_26.04.23</t>
  </si>
  <si>
    <t>ios_vd_all_그냥하자(반찬)3_sj1_26.04.23</t>
  </si>
  <si>
    <t>메타_iOS논타겟 web2app 캠페인 전체</t>
  </si>
  <si>
    <t>ios_vd_all_이사(전기장판)3_hn1_26.02.05</t>
  </si>
  <si>
    <t>ios_vd_뭐게요(이사)3_dh1_26.02.05</t>
  </si>
  <si>
    <t>ios_vd_all_이사반배너(주말)3_sj1_26.02.05</t>
  </si>
  <si>
    <t>ios_vd_all_이거맞아(청소업체)1_hn1_26.02.05</t>
  </si>
  <si>
    <t>ios_vd_all_이사짤(소형가전)1_sj1_26.02.05</t>
  </si>
  <si>
    <t>ios_vd_뉴껍질(한약재)1_26.02.05</t>
  </si>
  <si>
    <t>ios_vd_all_프로모션_버티세요(음식물)1_hn1_26.02.05</t>
  </si>
  <si>
    <t>ios_vd_all_프로모션_아직쓰지마(냉장고)3_sj1_26.02.05</t>
  </si>
  <si>
    <t>ios_vd_all_프로모션_음식물(김치냉장고)1_dh1_26.02.05</t>
  </si>
  <si>
    <t>ios_vd_뭐게요(김치냉장고)2_26.02.05</t>
  </si>
  <si>
    <t>ios_vd_all_그냥하자(반찬)3_hn1_26.03.10</t>
  </si>
  <si>
    <t>ios_vd_써야이유(치킨분리)5_26.04.08</t>
  </si>
  <si>
    <t>ios_vd_all_오픈(냉동식품)2_mk1_26.04.08</t>
  </si>
  <si>
    <t>ios_vd_all_커버링써(냉동실)3_cr1_26.03.31</t>
  </si>
  <si>
    <t>ios_vd_뉴껍질(한약재)1_26.03.31</t>
  </si>
  <si>
    <t>ios_vd_lookalike_화해했어요(냉동식품)3_nk1_26.03.10</t>
  </si>
  <si>
    <t>ios_vd_아귀찮아(배달음식)2_cr1_26.02.03</t>
  </si>
  <si>
    <t>ios_vd_아귀찮아(냉동실)3_cr1_26.02.03</t>
  </si>
  <si>
    <t>ios_vd_아귀찮아(이많은걸)1_cr1_26.02.03</t>
  </si>
  <si>
    <t>ios_vd_mom_전화(습진)1_cr1_26.02.07</t>
  </si>
  <si>
    <t>ios_vd_mom_전화(손목)2_cr1_26.02.07</t>
  </si>
  <si>
    <t>ios_vd_mom_전화(추위)3_cr1_26.02.07</t>
  </si>
  <si>
    <t>ios_vd_mom_전화(추위)3_cr1_26.02.12</t>
  </si>
  <si>
    <t>ios_vd_mom_전화(습진)1_cr1_26.02.12</t>
  </si>
  <si>
    <t>ios_vd_mom_전화(손목)2_cr1_26.02.12</t>
  </si>
  <si>
    <t>ios_vd_뭐게요(김치냉장고)2_26.02.12</t>
  </si>
  <si>
    <t>ios_vd_all_프로모션_버티세요(음식물)1_hn1_26.02.12</t>
  </si>
  <si>
    <t>ios_vd_all_프로모션_음식물(김치냉장고)1_dh1_26.02.12</t>
  </si>
  <si>
    <t>ios_vd_뉴껍질(한약재)1_26.02.12</t>
  </si>
  <si>
    <t>ios_vd_all_프로모션_아직쓰지마(냉장고)3_sj1_26.02.12</t>
  </si>
  <si>
    <t>ios_vd_all_스티커없이(소파)1_cr1_25.02.19</t>
  </si>
  <si>
    <t>ios_vd_all_스티커없이(식탁)2_cr1_25.02.19</t>
  </si>
  <si>
    <t>ios_vd_all_스티커없이(매트리스)3_cr1_25.02.19</t>
  </si>
  <si>
    <t>ios_sl_빡친사람(베란다)3_hn1_26.02.24</t>
  </si>
  <si>
    <t>ios_sl_빡친사람(귤곰팡이)1_hn1_26.02.24</t>
  </si>
  <si>
    <t>ios_sl_빡친사람(황장군)2_hn1_26.02.24</t>
  </si>
  <si>
    <t>ios_vd_lookalike(7%)_썰(곰팡이)1_sj1_26.02.24</t>
  </si>
  <si>
    <t>ios_vd_lookalike(7%)_썰(귤껍질)2_sj1_26.02.24</t>
  </si>
  <si>
    <t>ios_vd_lookalike(7%)_썰(겨울철)3_sj1_26.02.24</t>
  </si>
  <si>
    <t>ios_vd_all_설날(명절 세트)4_nk1_26.03.03</t>
  </si>
  <si>
    <t>ios_vd_all_설날(김치통)1_nk1_26.03.03</t>
  </si>
  <si>
    <t>ios_vd_all_설날(반찬)2_nk1_26.03.03</t>
  </si>
  <si>
    <t>ios_vd_all_설날(차례)3_nk1_26.03.03</t>
  </si>
  <si>
    <t>ios_vd_all_부럽다천안100(김치통)1_nk1_26.03.18</t>
  </si>
  <si>
    <t>ios_vd_all_부럽다천안100(냉동식품)3_nk1_26.03.18</t>
  </si>
  <si>
    <t>ios_vd_all_부럽다천안100(치킨뼈)2_nk1_26.03.18</t>
  </si>
  <si>
    <t>ios_vd_all_부럽다아산100(냉동식품)3_nk1_26.03.18</t>
  </si>
  <si>
    <t>ios_vd_all_부럽다아산100(김치통)1_nk1_26.03.18</t>
  </si>
  <si>
    <t>ios_vd_all_부럽다아산100(치킨뼈)2_nk1_26.03.18</t>
  </si>
  <si>
    <t>ios_vd_all_팀장님(배출품목)1_hn1_26.03.25</t>
  </si>
  <si>
    <t>ios_vd_all_팀장님(수거)3_hn1_26.03.25</t>
  </si>
  <si>
    <t>ios_vd_all_팀장님(이사)2_hn1_26.03.25</t>
  </si>
  <si>
    <t>ios_vd_lookalike_필요없어요(허리)2_cr1_26.03.25</t>
  </si>
  <si>
    <t>ios_vd_lookalike_필요없어요(신고)1_cr1_26.03.25</t>
  </si>
  <si>
    <t>ios_vd_lookalike_필요없어요(친구)3_cr1_26.03.25</t>
  </si>
  <si>
    <t>ios_vd_lookalike_가장짧은시간(매트)1_cr1_26.03.25</t>
  </si>
  <si>
    <t>ios_vd_lookalike_가장짧은시간(하이체어)3_cr1_26.03.25</t>
  </si>
  <si>
    <t>ios_vd_lookalike_가장짧은시간(정리함)2_cr1_26.03.25</t>
  </si>
  <si>
    <t>ios_vd_all_봉투에던져(반찬통)3_cr1_26.03.30</t>
  </si>
  <si>
    <t>ios_vd_all_봉투에던져(배달음식)2_cr1_26.03.30</t>
  </si>
  <si>
    <t>ios_vd_all_봉투에던져(언음쓰)1_cr1_26.03.30</t>
  </si>
  <si>
    <t>ios_vd_all_권세혁(3월)10_hn1_26.03.26</t>
  </si>
  <si>
    <t>ios_vd_all_김윤정(3월)9_hn1_26.03.26</t>
  </si>
  <si>
    <t>ios_vd_all_남솔지(3월)8_hn1_26.03.26</t>
  </si>
  <si>
    <t>ios_vd_all_멍지(3월)3_hn1_26.03.26</t>
  </si>
  <si>
    <t>ios_vd_all_다미(3월)1_hn1_26.03.26</t>
  </si>
  <si>
    <t>ios_vd_all_살림알림(3월)7_hn1_26.03.26</t>
  </si>
  <si>
    <t>ios_vd_all_로운(3월)2_hn1_26.03.26</t>
  </si>
  <si>
    <t>ios_vd_all_주도연(3월)4_hn1_26.03.26</t>
  </si>
  <si>
    <t>ios_vd_all_채다경(3월)6_hn1_26.03.26</t>
  </si>
  <si>
    <t>ios_vd_all_비키니보이즈(3월)5_hn1_26.03.26</t>
  </si>
  <si>
    <t>ios_vd_all_청소부50(소파)2_cr1_26.04.04</t>
  </si>
  <si>
    <t>ios_vd_all_청소부50(신고)1_cr1_26.04.04</t>
  </si>
  <si>
    <t>ios_vd_all_청소부50(지역)3_cr1_26.04.04</t>
  </si>
  <si>
    <t>ios_vd_all_청소부2500(신고)1_cr1_26.04.04</t>
  </si>
  <si>
    <t>ios_vd_all_청소부2500(소파)2_cr1_26.04.04</t>
  </si>
  <si>
    <t>ios_vd_all_청소부2500(지역)3_cr1_26.04.04</t>
  </si>
  <si>
    <t>ios_vd_all_청소부100(소파)2_cr1_26.04.04</t>
  </si>
  <si>
    <t>ios_vd_all_청소부100(지역)3_cr1_26.04.04</t>
  </si>
  <si>
    <t>ios_vd_all_청소부100(신고)1_cr1_26.04.04</t>
  </si>
  <si>
    <t>ios_vd_all_신주목50(침구)3_mk1_26.04.03</t>
  </si>
  <si>
    <t>ios_vd_all_신주목50(가전)2_mk1_26.04.03</t>
  </si>
  <si>
    <t>ios_vd_all_신주목50(대형가구)1_mk1_26.04.03</t>
  </si>
  <si>
    <t>ios_vd_all_신주목2500(가전)2_mk1_26.04.03</t>
  </si>
  <si>
    <t>ios_vd_all_신주목2500(대형가구)1_mk1_26.04.03</t>
  </si>
  <si>
    <t>ios_vd_all_신주목2500(침구)3_mk1_26.04.03</t>
  </si>
  <si>
    <t>ios_vd_all_신주목100(대형가구)1_mk1_26.04.03</t>
  </si>
  <si>
    <t>ios_vd_all_신주목100(가전)2_mk1_26.04.03</t>
  </si>
  <si>
    <t>ios_vd_all_신주목100(침구)3_mk1_26.04.03</t>
  </si>
  <si>
    <t>ios_vd_all_신부럽다2500(냉동식품)3_nk1_26.04.03</t>
  </si>
  <si>
    <t>ios_vd_all_신부럽다2500(치킨뼈)2_nk1_26.04.03</t>
  </si>
  <si>
    <t>ios_vd_all_신부럽다2500(김치통)1_nk1_26.04.03</t>
  </si>
  <si>
    <t>ios_vd_all_신부럽다50(냉동식품)3_nk1_26.04.03 -</t>
  </si>
  <si>
    <t>ios_vd_all_신부럽다50(치킨뼈)2_nk1_26.04.03</t>
  </si>
  <si>
    <t>ios_vd_all_신부럽다50(김치통)1_nk1_26.04.03</t>
  </si>
  <si>
    <t>ios_vd_all_신부럽다100(치킨뼈)2_nk1_26.04.03</t>
  </si>
  <si>
    <t>ios_vd_all_신부럽다100(냉동식품)3_nk1_26.04.03</t>
  </si>
  <si>
    <t>ios_vd_all_신부럽다100(김치통)1_nk1_26.04.03</t>
  </si>
  <si>
    <t>ios_vd_all_사투리50(도움)1_cr1_26.04.04</t>
  </si>
  <si>
    <t>ios_vd_all_사투리50(아이스크림)3_cr1_26.04.04</t>
  </si>
  <si>
    <t>ios_vd_all_사투리50(반찬통)2_cr1_26.04.04</t>
  </si>
  <si>
    <t>ios_vd_all_사투리2500(도움)1_cr1_26.04.04</t>
  </si>
  <si>
    <t>ios_vd_all_사투리2500(아이스크림)3_cr1_26.04.04</t>
  </si>
  <si>
    <t>ios_vd_all_사투리2500(반찬통)2_cr1_26.04.04</t>
  </si>
  <si>
    <t>ios_vd_all_사투리100(아이스크림)3_cr1_26.04.04</t>
  </si>
  <si>
    <t>ios_vd_all_사투리100(도움)1_cr1_26.04.04</t>
  </si>
  <si>
    <t>ios_vd_all_사투리100(반찬통)2_cr1_26.04.04</t>
  </si>
  <si>
    <t>ios_vd_all_잘들어(천안/워킹맘)2_hn1_26.04.10</t>
  </si>
  <si>
    <t>ios_vd_all_잘들어(천안/맞벌이)3_hn1_26.04.10</t>
  </si>
  <si>
    <t>ios_vd_all_잘들어(천안/직장인)1_hn1_26.04.10</t>
  </si>
  <si>
    <t>ios_vd_all_잘들어(아산/직장인)1_hn1_26.04.10</t>
  </si>
  <si>
    <t>ios_vd_all_잘들어(아산/워킹맘)2_hn1_26.04.10</t>
  </si>
  <si>
    <t>ios_vd_all_잘들어(아산/맞벌이)3_hn1_26.04.10</t>
  </si>
  <si>
    <t>ios_vd_all_지구의날(실수로)3_mk1_26.04.22</t>
  </si>
  <si>
    <t>ios_vd_all_지구의날(마케터)2_mk1_26.04.22</t>
  </si>
  <si>
    <t>ios_vd_all_지구의날(팀장님)1_mk1_26.04.22</t>
  </si>
  <si>
    <t>ios_vd_all_지구의날(게으른)2_cr1_26.04.22</t>
  </si>
  <si>
    <t>ios_vd_all_지구의날(환경)1_cr1_26.04.22</t>
  </si>
  <si>
    <t>ios_vd_all_지구의날(죄책감)3_cr1_26.04.22</t>
  </si>
  <si>
    <t>ios_vd_all_부기빌리지(지구의날4월pa)6_mk1_26.04.23</t>
  </si>
  <si>
    <t>ios_vd_all_류소향(지구의날4월pa)5_mk1_26.04.23</t>
  </si>
  <si>
    <t>ios_vd_all_홍우열(지구의날4월pa)7_mk1_26.04.23</t>
  </si>
  <si>
    <t>ios_vd_all_서혜진(지구의날4월pa)3_mk1_26.04.23</t>
  </si>
  <si>
    <t>ios_vd_all_이아현(지구의날4월pa)1_mk1_26.04.23</t>
  </si>
  <si>
    <t>ios_vd_all_김보라(지구의날4월pa)2_mk1_26.04.23</t>
  </si>
  <si>
    <t>ios_vd_all_김선미(지구의날4월pa)4_mk1_26.04.23</t>
  </si>
  <si>
    <t>ios_im_all_봄맞이(빵꾸)4_sj1_26.04.22</t>
  </si>
  <si>
    <t>ios_im_all_봄맞이(빛)3_sj1_26.04.22</t>
  </si>
  <si>
    <t>ios_im_all_봄맞이(진짜)1_sj1_26.04.22</t>
  </si>
  <si>
    <t>ios_im_all_봄맞이(특가)2_sj1_26.04.22</t>
  </si>
  <si>
    <t>메타_IOS논타겟 회원가입 캠페인 전체</t>
  </si>
  <si>
    <t>ios_vd_lookalike_화해했어요(배달음식)2_nk1_26.02.02</t>
  </si>
  <si>
    <t>ios_vd_lookalike_화해했어요(냉동식품)3_nk1_26.02.02</t>
  </si>
  <si>
    <t>ios_vd_lookalike_화해했어요(반찬)1_nk1_26.02.02</t>
  </si>
  <si>
    <t>ios_vd_lookalike(7%)_커뮤니티(솜이불)1_cr1_26.02.01</t>
  </si>
  <si>
    <t>ios_vd_lookalike(7%)_커뮤니티(원룸)3_cr1_26.02.01</t>
  </si>
  <si>
    <t>ios_vd_lookalike(7%)_커뮤니티(전기장판)2_cr1_26.02.01</t>
  </si>
  <si>
    <t>ios_vd_lookalike(7%)_워킹맘(베란다)4_dh1_26.01.30</t>
  </si>
  <si>
    <t>ios_vd_lookalike(7%)_스티커없이(소파)1_cr1_26.03.20</t>
  </si>
  <si>
    <t>ios_vd_lookalike(7%)_뭐게요(이사)3_26.03.25</t>
  </si>
  <si>
    <t>ios_vd_lookalike(7%)_이거맞아(폐기물신고)2_hn1_26.01.28</t>
  </si>
  <si>
    <t>ios_vd_lookalike(7%)_승무원화장품(캐리어쓰레기)3_cr1_26.01.28</t>
  </si>
  <si>
    <t>ios_vd_lookalike(7%)_소형(화분)3_sj1_26.01.28</t>
  </si>
  <si>
    <t>ios_vd_lookalike(7%)_이거맞아(청소업체)1_hn1_26.01.28</t>
  </si>
  <si>
    <t>전환 발생 X, 기대 포인트 없어 세트 OFF</t>
  </si>
  <si>
    <t>ios_vd_lookalike(7%)_세띠_1월13_hn1_26.0128</t>
  </si>
  <si>
    <t>ios_vd_lookalike(7%)_다빈_1월15_hn1_26.01.28</t>
  </si>
  <si>
    <t>ios_vd_lookalike(7%)_해리_1월11_hn1_26.01.28</t>
  </si>
  <si>
    <t>ios_vd_lookalike(7%)_시온_1월12_hn1_26.01.28</t>
  </si>
  <si>
    <t>ios_vd_lookalike(7%)_루루뷰티_1월16_hn1_26.01.28</t>
  </si>
  <si>
    <t>ios_vd_all_데일리리본(2월)3_hn1_26.03.31</t>
  </si>
  <si>
    <t>ios_vd_all_이천커플1_hn1_26.03.31</t>
  </si>
  <si>
    <t>ios_vd_lookalike(7%)_수수룸_1월19_hn1_26.01.28</t>
  </si>
  <si>
    <t>ios_vd_lookalike(7%)_조사마_1월14_hn1_26.01.28</t>
  </si>
  <si>
    <t>ios_vd_lookalike(7%)_봄몽_1월10_hn1_26.01.28</t>
  </si>
  <si>
    <t>ios_vd_lookalike(7%)_달소유_1월20_hn1_26.01.28</t>
  </si>
  <si>
    <t>ios_vd_lookalike(7%)_비지하우스_1월17_hn1_26.01.28</t>
  </si>
  <si>
    <t>ios_vd_lookalike(7%)_베베엘리_1월18_hn1_26.01.28</t>
  </si>
  <si>
    <t>ios_vd_lookalike(7%)_이지홈_1월9_hn1_26.01.28</t>
  </si>
  <si>
    <t>OFF된 세트/ 구매 캠페인에 재세팅 완료</t>
  </si>
  <si>
    <t>ios_vd_lookalike(7%)_밍지의방_1월8_hn1_26.01.28</t>
  </si>
  <si>
    <t>ios_vd_lookalike(7%)_뭉글이_1월6_hn1_26.01.28</t>
  </si>
  <si>
    <t>ios_vd_lookalike(7%)_미요_1월7_hn1_26.01.28</t>
  </si>
  <si>
    <t>ios_vd_lookalike(7%)_제이_1월2_hn1_26.01.28</t>
  </si>
  <si>
    <t>ios_vd_lookalike(7%)_예진_1월4_hn1_26.01.28</t>
  </si>
  <si>
    <t>ios_vd_lookalike(7%)_포차코5_hn1_26.01.28</t>
  </si>
  <si>
    <t>ios_vd_lookalike(7%)_춘남이_1월3_hn1_26.01.28</t>
  </si>
  <si>
    <t>ios_vd_lookalike(7%)_잘살자_1월5_hn1_26.01.28</t>
  </si>
  <si>
    <t>ios_vd_lookalike(7%)_이사(전기장판)3_hn1_26.01.28</t>
  </si>
  <si>
    <t>ios_vd_lookalike(7%)_뭐게요(이사)3_26.03.26</t>
  </si>
  <si>
    <t>ios_vd_lookalike(7%)_뭐게요(이사)3_26.01.28</t>
  </si>
  <si>
    <t>ios_vd_all_이모든걸(살림용품)2_cr1_26.03.11</t>
  </si>
  <si>
    <t>ios_vd_lookalike(7%)_그냥하자(반찬)3_hn1_26.01.28</t>
  </si>
  <si>
    <t>ios_vd_lookalike(7%)_겨울(롱패딩)1_cr1_26.01.28</t>
  </si>
  <si>
    <t>ios_vd_lookalike(7%)_그냥하자(냉동실)1_hn1_26.01.28</t>
  </si>
  <si>
    <t>ios_vd_lookalike(7%)_그냥하자(김치)2_hn1_26.01.28</t>
  </si>
  <si>
    <t>ios_vd_lookalike(7%)_겨울(언배달음식)3_cr1_26.01.28</t>
  </si>
  <si>
    <t>ios_vd_lookalike(7%)_워킹맘(베란다)4_dh1_26.01.28</t>
  </si>
  <si>
    <t>ios_vd_lookalike(7%)_임산부이사(쓰레기집)2_cr1_26.01.28</t>
  </si>
  <si>
    <t>ios_vd_lookalike(7%)_아니워킹맘(장난감)1_sj1_26.01.28</t>
  </si>
  <si>
    <t>ios_vd_lookalike(7%)_임산부이사(배뭉침)1_cr1_26.01.28</t>
  </si>
  <si>
    <t>ios_vd_lookalike(7%)_아니워킹맘(의류)3_sj1_26.01.28</t>
  </si>
  <si>
    <t>ios_im_lookalike(7%)_실제후기(배출일)1_hn1_26.01.28</t>
  </si>
  <si>
    <t>ios_im_lookalike(7%)_실제후기(이삿짐)3_hn1_26.01.28</t>
  </si>
  <si>
    <t>ios_im_lookalike(7%)_실제후기(폐기물)2_hn1_26.01.28</t>
  </si>
  <si>
    <t>ios_im_lookalike(7%)_문앞에툭(스티커_신규)4_cr1_26.01.28</t>
  </si>
  <si>
    <t>ios_im_lookalike(7%)_문앞에툭(일정_무빙)7_cr1_26.01.28</t>
  </si>
  <si>
    <t>ios_im_lookalike(7%)_문앞에툭(일정_신규)2_cr1_26.01.28</t>
  </si>
  <si>
    <t>ios_im_lookalike(7%)_문앞에툭(공부_무빙)8_cr1_26.01.28</t>
  </si>
  <si>
    <t>ios_vd_all_이모든걸(살림용품)2_cr1_26.03.10</t>
  </si>
  <si>
    <t>ios_im_lookalike(7%)_해결(요가매트_무빙)10_cr1_26.01.28</t>
  </si>
  <si>
    <t>ios_im_lookalike(7%)_해결(소스통_신규)3_cr1_26.01.28</t>
  </si>
  <si>
    <t>ios_im_lookalike(7%)_문앞에툭(스티커_신규)4_cr1_26.03.05</t>
  </si>
  <si>
    <t>ios_im_lookalike(7%)_해결(음쓰_신규)2_cr1_26.01.28</t>
  </si>
  <si>
    <t>ios_im_lookalike(7%)_해결(소스통_무빙)8_cr1_26.01.28</t>
  </si>
  <si>
    <t>ios_im_lookalike(7%)_해결(스티커_무빙)9_cr1_26.01.28</t>
  </si>
  <si>
    <t>ios_vd_all_커뮤니티(솜이불)1_cr1_26.02.03</t>
  </si>
  <si>
    <t>ios_vd_all_커뮤니티(원룸)3_cr1_26.02.03</t>
  </si>
  <si>
    <t>ios_vd_all_커뮤니티(전기장판)2_cr1_26.02.03</t>
  </si>
  <si>
    <t>ios_vd_all구름이(대형쿠션)3_mk1_26.02.03</t>
  </si>
  <si>
    <t>ios_vd_all 구름이(캔넬)1_mk1_26.02.03</t>
  </si>
  <si>
    <t>ios_vd_all 구름이(계단)2_mk1_26.02.03</t>
  </si>
  <si>
    <t>ios_vd_all_큰일나(굳은치킨)2_mk1_26.02.09</t>
  </si>
  <si>
    <t>ios_vd_all_큰일나(닭가슴살)1_mk1_26.02.09</t>
  </si>
  <si>
    <t>ios_vd_all_큰일나(얼린국물)3_mk1_26.02.09</t>
  </si>
  <si>
    <t>ios_vd_all_진짜임(김치)3_nk1_26.02.06</t>
  </si>
  <si>
    <t>ios_vd_all_진짜임(한약재)2_nk1_26.02.06</t>
  </si>
  <si>
    <t>ios_vd_all_진짜임(치킨뼈)1_nk1_26.02.06</t>
  </si>
  <si>
    <t>ios_vd_all_선배맘추천(산후우울증)2_cr1_26.02.07</t>
  </si>
  <si>
    <t>ios_vd_all_선배맘추천(초보엄빠)1_cr1_26.02.07</t>
  </si>
  <si>
    <t>ios_vd_all_선배맘추천(조리원퇴소)3_cr1_26.02.07</t>
  </si>
  <si>
    <t>ios_vd_all_150L(가구)1_hn1_26.02.19</t>
  </si>
  <si>
    <t>ios_vd_all_150L(튼튼)3_hn1_26.02.19</t>
  </si>
  <si>
    <t>ios_vd_all_150L(무게)2_hn1_26.02.19</t>
  </si>
  <si>
    <t>aos_vd_all_잘살자_1월5_hn1_26.02.24</t>
  </si>
  <si>
    <t>aos_vd_all_포차코5_hn1_26.02.24</t>
  </si>
  <si>
    <t>aos_vd_all_춘남이_1월3_hn1_26.02.24</t>
  </si>
  <si>
    <t>aos_vd_all_예진_1월4_hn1_26.02.24</t>
  </si>
  <si>
    <t>ios_vd_dcj_달소유_1월20_dh1_26.04.24</t>
  </si>
  <si>
    <t>ios_vd_dcj_밍지의방_1월8_dh1_26.04.24</t>
  </si>
  <si>
    <t>ios_vd_dcj_수수룸_1월19_dh1_26.04.24</t>
  </si>
  <si>
    <t>ios_vd_dcj_이지홈_1월9_dh1_26.04.24</t>
  </si>
  <si>
    <t>ios_vd_dcj_해리_1월11_dh1_26.04.24</t>
  </si>
  <si>
    <t>ios_vd_all_밍지의방_1월8_dh1_26.04.23</t>
  </si>
  <si>
    <t>ios_vd_all_달소유_1월20_dh1_26.04.23</t>
  </si>
  <si>
    <t>ios_vd_all_수수룸_1월19_dh1_26.04.23</t>
  </si>
  <si>
    <t>ios_vd_all_이지홈_1월9_dh1_26.04.23</t>
  </si>
  <si>
    <t>ios_vd_all_해리_1월11_dh1_26.04.23</t>
  </si>
  <si>
    <t>메타_IOS리타겟 캠페인 전체</t>
  </si>
  <si>
    <t>ios_vd_이거알아(반찬통)3_25.05.16</t>
  </si>
  <si>
    <t>ios_vd_이거알아(배달)2_25.05.16</t>
  </si>
  <si>
    <t>ios_vd_이거알아(폐기물)1_25.05.16</t>
  </si>
  <si>
    <t>ios_vd_짤(8장)1_25.07.02</t>
  </si>
  <si>
    <t>ios_vd_990원(특가)1_25.07.02</t>
  </si>
  <si>
    <t>ios_vd_리뷰(일쓰)1_25.07.02</t>
  </si>
  <si>
    <t>ios_vd_신껍질디벨롭(배달음식과태료)2_25.07.02</t>
  </si>
  <si>
    <t>ios_vd_불편해(유통기한)2_25.07.02</t>
  </si>
  <si>
    <t>ios_vd_re_150L(가구)1_hn1_26.04.08</t>
  </si>
  <si>
    <t>ios_vd_re_150L(튼튼)3_hn1_26.04.08</t>
  </si>
  <si>
    <t>ios_vd_re_150L(무게)2_hn1_26.04.08</t>
  </si>
  <si>
    <t>ios_vd_all_팀장님(이사)2_hn1_26.04.27</t>
  </si>
  <si>
    <t>ios_vd_all_댓글읽기(껍질)3_hn1_25.10.28</t>
  </si>
  <si>
    <t>ios_vd_re_자취생(배달음식)1_mk1_26.02.24</t>
  </si>
  <si>
    <t>ios_vd_re_30만명(쌍둥이)3_cr1_26.02.24</t>
  </si>
  <si>
    <t>ios_vd_re_30만명(끊을수없죠)1_cr1_26.02.24</t>
  </si>
  <si>
    <t>ios_vd_990원(특가)1_25.07.23</t>
  </si>
  <si>
    <t>ios_vd_all_댓글읽기(치킨뼈)1_hn1_25.10.28</t>
  </si>
  <si>
    <t>ios_vd_re_심지어(드디어)2_25.07.23</t>
  </si>
  <si>
    <t>ios_vd_리뷰(일쓰)1_25.07.23</t>
  </si>
  <si>
    <t>ios_vd_이거알아(반찬통)3_25.08.01</t>
  </si>
  <si>
    <t>ios_vd_all_마케터(베란다)2_sj1_25.11.04</t>
  </si>
  <si>
    <t>ios_vd_all_대표님(배달)1_hn1_25.10.14</t>
  </si>
  <si>
    <t>ios_vd_re_프로모션_아직쓰지마(연말)4_sj1_26.01.14</t>
  </si>
  <si>
    <t>ios_vd_all_시은니야_애견(특가)3_sj1_25.11.17</t>
  </si>
  <si>
    <t>ios_vd_짤(8장)1_25.07.23</t>
  </si>
  <si>
    <t>ios_vd_all_댓글읽기(기름)2_hn1_25.10.24</t>
  </si>
  <si>
    <t>ios_vd_짤(2500)2_25.07.23</t>
  </si>
  <si>
    <t>ios_vd_re_30만명(끊을수없죠)1_cr1_26.01.16</t>
  </si>
  <si>
    <t>ios_vd_re_30만명(쌍둥이)3_cr1_26.01.16</t>
  </si>
  <si>
    <t>ios_vd_re_30만명(평점)2_cr1_26.01.16</t>
  </si>
  <si>
    <t>OFF된 소재</t>
  </si>
  <si>
    <t>ios_vd_re_지역확장(배달음식)3_nk1_26.02.04 - 사본</t>
  </si>
  <si>
    <t>ios_vd_re_지역확장(냉동식품)1_nk1_26.02.04</t>
  </si>
  <si>
    <t>ios_vd_re_지역확장(김장김치)2_nk1_26.02.04 - 사본</t>
  </si>
  <si>
    <t>ios_vd_re_자취생(배달음식)1_mk1_26.02.03</t>
  </si>
  <si>
    <t>ios_vd_re_자취생(오래된반찬통)2_mk1_26.02.03</t>
  </si>
  <si>
    <t>ios_vd_re_자취생(치킨뼈)3_mk1_26.02.03</t>
  </si>
  <si>
    <t>ios_vd_re_150L(가구)1_hn1_26.02.19</t>
  </si>
  <si>
    <t>ios_vd_re_150L(튼튼)3_hn1_26.02.19</t>
  </si>
  <si>
    <t>ios_vd_re_150L(무게)2_hn1_26.02.19</t>
  </si>
  <si>
    <t>ios_im_re_방문요금(A버전)1_sj1_26.03.25</t>
  </si>
  <si>
    <t>ios_im_re_방문요금(C버전)1_sj1_26.03.25</t>
  </si>
  <si>
    <t>ios_im_re_방문요금(D버전)1_sj1_26.03.25</t>
  </si>
  <si>
    <t>ios_im_re_방문요금(B버전)1_sj1_26.03.25</t>
  </si>
  <si>
    <t>ios_im_re_기본요금(A버전)1_sj1_26.03.25</t>
  </si>
  <si>
    <t>ios_im_re_기본요금(B버전)1_sj1_26.03.25</t>
  </si>
  <si>
    <t>ios_im_re_기본요금(D버전)1_sj1_26.03.25</t>
  </si>
  <si>
    <t>ios_im_re_기본요금(C버전)1_sj1_26.03.25</t>
  </si>
  <si>
    <t>ios_vd_타임어택(냉동실)3_cr1_26.03.30</t>
  </si>
  <si>
    <t>ios_vd_타임어택(저기요)1_cr1_26.03.30</t>
  </si>
  <si>
    <t>ios_vd_타임어택(주부9단)2_cr1_26.03.30</t>
  </si>
  <si>
    <t>ios_vd_폐기물(이불)2_sj1_26.04.12</t>
  </si>
  <si>
    <t>ios_vd_써야이유(껍질)3_dh1_26.04.12</t>
  </si>
  <si>
    <t>ios_vd_타임어택(냉동실)3_cr1_26.04.12</t>
  </si>
  <si>
    <t>ios_vd_타임어택(저기요)1_cr1_26.04.12</t>
  </si>
  <si>
    <t>ios_vd_타임어택(주부9단)2_cr1_26.04.12</t>
  </si>
  <si>
    <t>ios_vd_all_커바니AI(방문요금)1_hn1_26.04.23</t>
  </si>
  <si>
    <t>ios_vd_all_커바니AI(여름음쓰)3_hn1_26.04.23</t>
  </si>
  <si>
    <t>ios_vd_all_커바니AI(수거시간)2_hn1_26.04.23</t>
  </si>
  <si>
    <t>←데이터 추출 전일자 환율</t>
  </si>
  <si>
    <t>런드리고</t>
  </si>
  <si>
    <t>세탁</t>
  </si>
  <si>
    <t>CVR</t>
  </si>
  <si>
    <t>입찰가(현재)</t>
  </si>
  <si>
    <t>입찰가(변경)</t>
  </si>
  <si>
    <t>필터링 캠페인 별 진행 중</t>
  </si>
  <si>
    <t>키워드</t>
  </si>
  <si>
    <t>액션</t>
  </si>
  <si>
    <t>탐색_Broad_25.10.29_Automated</t>
  </si>
  <si>
    <t>불필요한 키워드 제외 처리, 예산 유지</t>
  </si>
  <si>
    <t>탐색_Broad_25.10.29_Search Match</t>
  </si>
  <si>
    <t>카테고리_Exact_25.10.29_쓰레기수거</t>
  </si>
  <si>
    <t>카테고리_Exact_25.10.29_쓰레기</t>
  </si>
  <si>
    <t>카테고리_Exact_25.10.29_폐기물</t>
  </si>
  <si>
    <t>카테고리_Exact_25.10.29_폐기물 수거</t>
  </si>
  <si>
    <t>카테고리_Exact_25.10.29_쓰레기 수거</t>
  </si>
  <si>
    <t>카테고리_Exact_25.10.29_수거</t>
  </si>
  <si>
    <t>카테고리_Exact_25.10.29_옷 수거</t>
  </si>
  <si>
    <t>카테고리_Exact_25.10.29_분리수거</t>
  </si>
  <si>
    <t>카테고리_Exact_25.10.29_재활용</t>
  </si>
  <si>
    <t>카테고리_Exact_25.10.29_지구하다</t>
  </si>
  <si>
    <t>카테고리_Exact_25.10.29_이사짐버리기</t>
  </si>
  <si>
    <t>카테고리_Exact_25.10.29_쓰레기수거어플</t>
  </si>
  <si>
    <t>카테고리_Exact_25.10.29_폐가전</t>
  </si>
  <si>
    <t>카테고리_Exact_25.10.29_쓰레기배출</t>
  </si>
  <si>
    <t>카테고리_Exact_25.10.29_생활폐기물</t>
  </si>
  <si>
    <t>카테고리_Exact_25.10.29_폐기물 처리</t>
  </si>
  <si>
    <t>카테고리_Exact_25.10.29_분리배출</t>
  </si>
  <si>
    <t>카테고리_Exact_25.10.29_생활쓰레기</t>
  </si>
  <si>
    <t>카테고리_Exact_25.10.29_음식물처리</t>
  </si>
  <si>
    <t>카테고리_Exact_25.10.29_쓰레기처리</t>
  </si>
  <si>
    <t>카테고리_Exact_25.10.29_음식물쓰레기</t>
  </si>
  <si>
    <t>카테고리_Exact_25.10.29_가구 수거</t>
  </si>
  <si>
    <t>카테고리_Exact_25.10.29_잔반</t>
  </si>
  <si>
    <t>카테고리_Exact_25.10.29_일반쓰레기</t>
  </si>
  <si>
    <t>카테고리_Exact_25.10.29_이사</t>
  </si>
  <si>
    <t>카테고리_Exact_25.10.29_옷수거</t>
  </si>
  <si>
    <t>카테고리_Exact_25.10.29_이사청소</t>
  </si>
  <si>
    <t>카테고리_Exact_25.10.29_의류수거</t>
  </si>
  <si>
    <t>카테고리_Exact_25.10.29_폐기물처리</t>
  </si>
  <si>
    <t>브랜드_Exact_25.10.29_커버링</t>
  </si>
  <si>
    <t>브랜드_Exact_25.10.29_커버링 - 생활 쓰레기 수거 서비스</t>
  </si>
  <si>
    <t>브랜드_Exact_25.10.29_covering</t>
  </si>
  <si>
    <t>브랜드_Exact_25.10.29_커버링 쓰레기</t>
  </si>
  <si>
    <t>브랜드_Exact_25.10.29_커버링쓰레기</t>
  </si>
  <si>
    <t>브랜드_Exact_25.10.29_커버링수거</t>
  </si>
  <si>
    <t>브랜드&amp;일반_Exact_쓰레기수거</t>
  </si>
  <si>
    <t>중복되는 키워드로 OFF 처리 진행</t>
  </si>
  <si>
    <t>브랜드&amp;일반_Exact_폐기물</t>
  </si>
  <si>
    <t>키워드 겹쳐서 OFF 처리</t>
  </si>
  <si>
    <t>브랜드&amp;일반_Exact_커버링</t>
  </si>
  <si>
    <t>유지</t>
  </si>
  <si>
    <t>(직접)경쟁사_Exact_25.10.29_오늘 수거</t>
  </si>
  <si>
    <t>(직접)경쟁사_Exact_25.10.29_여기로</t>
  </si>
  <si>
    <t>(직접)경쟁사_Exact_25.10.29_빼기</t>
  </si>
  <si>
    <t>(직접)경쟁사_Exact_25.10.29_오늘수거</t>
  </si>
  <si>
    <t>(직접)경쟁사_Exact_25.10.29_아파트너</t>
  </si>
  <si>
    <t>(직접)경쟁사_Exact_25.10.29_bbq 치킨</t>
  </si>
  <si>
    <t>(직접)경쟁사_Exact_25.10.29_빼기 앱</t>
  </si>
  <si>
    <t>(직접)경쟁사_Exact_25.10.29_비비큐</t>
  </si>
  <si>
    <t>(직접)경쟁사_Exact_25.10.29_차란</t>
  </si>
  <si>
    <t>(직접)경쟁사_Exact_25.10.29_교촌</t>
  </si>
  <si>
    <t>(직접)경쟁사_Exact_25.10.29_판다헤이</t>
  </si>
  <si>
    <t>(직접)경쟁사_Exact_25.10.29_빼기 폐기물</t>
  </si>
  <si>
    <t>(직접)경쟁사_Exact_25.10.29_오늘의집</t>
  </si>
  <si>
    <t>(직접)경쟁사_Exact_25.10.29_마켓컬리</t>
  </si>
  <si>
    <t>(직접)경쟁사_Exact_25.10.29_번개장터</t>
  </si>
  <si>
    <t>(직접)경쟁사_Exact_25.10.29_컬리</t>
  </si>
  <si>
    <t>(직접)경쟁사_Exact_25.10.29_배달의민족</t>
  </si>
  <si>
    <t>(직접)경쟁사_Exact_25.10.29_당근</t>
  </si>
  <si>
    <t>(직접)경쟁사_Exact_25.10.29_빼기앱</t>
  </si>
  <si>
    <t>(직접)경쟁사_Exact_25.10.29_쿠팡이츠</t>
  </si>
  <si>
    <t>(직접)경쟁사_Exact_25.10.29_요기요</t>
  </si>
  <si>
    <t>(직접)경쟁사_Exact_25.10.29_중고나라</t>
  </si>
  <si>
    <t>(직접)경쟁사_Exact_25.10.29_쓰레기 빼기</t>
  </si>
  <si>
    <t>(직접)경쟁사_Exact_25.10.29_런드리고</t>
  </si>
  <si>
    <t>(직접)경쟁사_Exact_25.10.29_세탁</t>
  </si>
  <si>
    <t>(직접)경쟁사_Exact_25.10.29_아파트아이</t>
  </si>
  <si>
    <t>(직접)경쟁사_Exact_25.10.29_쿠캣</t>
  </si>
  <si>
    <t>브랜드&amp;일반_Exact_수거</t>
  </si>
  <si>
    <t>브랜드&amp;일반_Exact_폐기</t>
  </si>
  <si>
    <t>OFF 후 카테고리 페이지로 옮기기</t>
  </si>
  <si>
    <t>해당 캠페인 예산 증액</t>
  </si>
  <si>
    <t>브랜드&amp;일반_Exact_쓰레기</t>
  </si>
  <si>
    <t>브랜드&amp;일반_Exact_헌옷</t>
  </si>
  <si>
    <t>브랜드&amp;일반_Exact_의류수거</t>
  </si>
  <si>
    <t>브랜드&amp;일반_Exact_헌옷수거</t>
  </si>
  <si>
    <t>브랜드&amp;일반_Exact_빼기</t>
  </si>
  <si>
    <t>브랜드&amp;일반_Exact_생활폐기물</t>
  </si>
  <si>
    <t>브랜드&amp;일반_Exact_음식물수거</t>
  </si>
  <si>
    <t>브랜드&amp;일반_Exact_쓰레기 수거</t>
  </si>
  <si>
    <t>브랜드&amp;일반_Exact_음식물쓰레기</t>
  </si>
  <si>
    <t>브랜드&amp;일반_Exact_폐기물 수거</t>
  </si>
  <si>
    <t>브랜드&amp;일반_Exact_옷 수거</t>
  </si>
  <si>
    <t>브랜드&amp;일반_Exact_생활쓰레기</t>
  </si>
  <si>
    <t>브랜드&amp;일반_Exact_비비큐</t>
  </si>
  <si>
    <t>브랜드&amp;일반_Exact_쓰레기배출</t>
  </si>
  <si>
    <t>브랜드&amp;일반_Exact_분리수거</t>
  </si>
  <si>
    <t>브랜드&amp;일반_Exact_recl</t>
  </si>
  <si>
    <t>브랜드&amp;일반_Exact_배달의민족</t>
  </si>
  <si>
    <t>브랜드&amp;일반_Exact_컬리</t>
  </si>
  <si>
    <t>브랜드&amp;일반_Exact_빼기앱</t>
  </si>
  <si>
    <t>브랜드&amp;일반_Exact_쿠캣</t>
  </si>
  <si>
    <t>브랜드&amp;일반_Exact_교촌</t>
  </si>
  <si>
    <t>브랜드&amp;일반_Exact_요기요</t>
  </si>
  <si>
    <t>브랜드&amp;일반_Exact_쿠팡이츠</t>
  </si>
  <si>
    <t>트위터_논타겟 캠페인 전체</t>
  </si>
  <si>
    <t>해당 매체 라이브 이뤄진지 얼마 안 됐으나 회원 가입 CPA 너무 높은 상황, 해당 매체 OFF 처리 진행</t>
  </si>
  <si>
    <t>ios_vd_불편해(유통기한)ver2_성남(9대16)_VF_25.01.21</t>
  </si>
  <si>
    <t>ios_vd_굳이(대청소)ver5_성남(9대16)_vf_25.01.21</t>
  </si>
  <si>
    <t>ios_vd_껍질(한약재)ver1_성남(9대16)_vf_25.01.21</t>
  </si>
  <si>
    <t>ios_vd_지치셨죠ver1_성남(9대16)_vf_25.01.21</t>
  </si>
  <si>
    <t>ios_vd__아직도ver2_성남(9대16)_Vf_25.01.21</t>
  </si>
  <si>
    <t>aos_vd_불편해(유통기한)ver2_성남(9대16)_VF_25.01.21</t>
  </si>
  <si>
    <t>CPA 높아 OFF 처리</t>
  </si>
  <si>
    <t>aos_vd_껍질(한약재)ver1_성남(9대16)_vf_25.01.21</t>
  </si>
  <si>
    <t>aos_vd_굳이(대청소)ver5_성남(9대16)_vf_25.01.21</t>
  </si>
  <si>
    <t>aos_vd_지치셨죠ver1_성남(9대16)_vf_25.01.21</t>
  </si>
  <si>
    <t>aos_vd__아직도ver2_성남(9대16)_Vf_25.01.21</t>
  </si>
  <si>
    <t>회원가입/구매</t>
  </si>
  <si>
    <t>회원가입/ 구매 CPA</t>
  </si>
  <si>
    <t>구글애즈_논+리타겟 캠페인 전체</t>
  </si>
  <si>
    <t>OFF 처리된 캠페인</t>
  </si>
  <si>
    <t>캠페인명</t>
  </si>
  <si>
    <t>그룹명</t>
  </si>
  <si>
    <t>T-CPA</t>
  </si>
  <si>
    <t>예산(AOS)</t>
  </si>
  <si>
    <t>예산(IOS)</t>
  </si>
  <si>
    <t>uac_aos_purchase_aim_(인플루언서PA_1)_26.02.06</t>
  </si>
  <si>
    <t>uac_aos_purchase_aim_(이사소구)_25.12.31</t>
  </si>
  <si>
    <t>uac_aos_purchase_aim_(엄마소구)_25.08.06</t>
  </si>
  <si>
    <t>uac_aos_purchase_aim_(프로모션_인플루언서PA)_25.12.10</t>
  </si>
  <si>
    <t>uac_aos_purchase_aim_(시은니야)_25.11.19</t>
  </si>
  <si>
    <t>uac_aos_purchase_aim_(이사소구)_25.09.17</t>
  </si>
  <si>
    <t>uac_aos_purchase_aim_(복합소구)_25.04.23</t>
  </si>
  <si>
    <t>uac_aos_purchase_aim_(엄마소구)_25.12.31</t>
  </si>
  <si>
    <t>uac_aos_purchase_aim_(친정엄마)_26.04.23</t>
  </si>
  <si>
    <t>uac_aos_purchase_aim_(복합소구)_26.04.01</t>
  </si>
  <si>
    <t>uac_aos_purchase_aim_(대형봉투)_26.03.06</t>
  </si>
  <si>
    <t>uac_aos_purchase_aim_(인플루언서PA_2)_26.01.30</t>
  </si>
  <si>
    <t>uac_aos_purchase_aim_(인플루언서PA_1)_25.11.28</t>
  </si>
  <si>
    <t>uac_aos_purchase_aim_(프로모션)_25.12.13</t>
  </si>
  <si>
    <t>uac_aos_purchase_aim_(복합소구)_25.10.24</t>
  </si>
  <si>
    <t>uac_aos_purchase_aim_(엄마소구)_25.05.27</t>
  </si>
  <si>
    <t>T-roas</t>
  </si>
  <si>
    <t>uac_aos_purchase_aim_t-roas(워킹맘)_26.04.17</t>
  </si>
  <si>
    <t>uac_aos_purchase_aim_t-roas(복합소구)_26.04.17</t>
  </si>
  <si>
    <t>uac_aos_purchase_aim_t-roas(인플루언서PA)_26.04.17</t>
  </si>
  <si>
    <t>uac_aos_purchase_aim_t-roas(대형폐기물)_26.04.17</t>
  </si>
  <si>
    <t>OFF 처리됨</t>
  </si>
  <si>
    <t>vvc_cpv_all_25.06.12</t>
  </si>
  <si>
    <t>uac_ios_purchase_aim_(시은니야)_25.11.19</t>
  </si>
  <si>
    <t>uac_ios_purchase_aim_(인플루언서PA_1)_25.11.28</t>
  </si>
  <si>
    <t>uac_ios_purchase_aim_(복합소구)_25.10.01</t>
  </si>
  <si>
    <t>vac_ios_web2app_aim_(복합소구)_25.10.21</t>
  </si>
  <si>
    <t>OFF처리 진행</t>
  </si>
  <si>
    <t>p_max_aos_web2app_aim_(복합소구)_25.10.21</t>
  </si>
  <si>
    <t>p_max_ios_web2app_aim_(복합소구)_25.11.06</t>
  </si>
  <si>
    <t>T-ROAS</t>
  </si>
  <si>
    <t>uac_ios_purchase_aim_(이사소구)_25.12.31</t>
  </si>
  <si>
    <t>uac_ios_purchase_aim_(인플루언서PA_1)_25.12.13</t>
  </si>
  <si>
    <t>uac_ios_purchase_aim_(음식물소구)_25.12.31</t>
  </si>
  <si>
    <t>uac_ios_purchase_aim_(프로모션)_25.12.13</t>
  </si>
  <si>
    <t>uac_ios_purchase_aim_(프로모션_인플루언서PA)_25.12.13</t>
  </si>
  <si>
    <t>uac_ios_purchase_aim_(복합소구)_26.03.18</t>
  </si>
  <si>
    <t>uac_ios_purchase_aim_(대형봉투)_26.03.18</t>
  </si>
  <si>
    <t>uac_ios_purchase_aim_(음식물)_26.04.01</t>
  </si>
  <si>
    <t>uac_ios_purchase_aim_(폐기물)_26.04.01</t>
  </si>
  <si>
    <t>uac_ios_purchase_aim_(인플루언서PA_2)_26.03.18</t>
  </si>
  <si>
    <t>uac_ios_purchase_aim_(음식물)_26.04.10</t>
  </si>
  <si>
    <t>uac_ios_purchase_aim_(폐기물)_26.04.10</t>
  </si>
  <si>
    <t>uac_ios_purchase_aim_(대형봉투)_26.04.10</t>
  </si>
  <si>
    <t>uac_ios_purchase_aim_(인플루언서PA_2)_26.04.10</t>
  </si>
  <si>
    <t>p_max_os_web2app_aim_(대전세종청주)_26.04.15</t>
  </si>
  <si>
    <t>eCPM</t>
  </si>
  <si>
    <t>토스애즈_논타겟 캠페인 전체</t>
  </si>
  <si>
    <t>OFF 처리된 매체</t>
  </si>
  <si>
    <t>ios_bn_13_(폐기물)_24.10.02</t>
  </si>
  <si>
    <t>ios_bn_14_(기저귀)_24.10.02</t>
  </si>
  <si>
    <t>ios_bn_15_(애매한)_24.10.02</t>
  </si>
  <si>
    <t>ios_bn_17_(장난감)_24.10.02</t>
  </si>
  <si>
    <t>ios_bn_19_(스티커)_24.10.02</t>
  </si>
  <si>
    <t>ios_bn_20_(전부)_24.10.02</t>
  </si>
  <si>
    <t>ios_bn_21_(출시)_24.10.02</t>
  </si>
  <si>
    <t>ios_bn_(배달)_24.10.02</t>
  </si>
  <si>
    <t>ios_bn_(냉장고)_24.10.02</t>
  </si>
  <si>
    <t>ios_bn_03_(찾습니다)_24.10.02</t>
  </si>
  <si>
    <t>ios_bn_06_(서울)_24.10.02</t>
  </si>
  <si>
    <t>ios_bn_(한번에)_24.10.02</t>
  </si>
  <si>
    <t>ios_bn_22_(애매한)_24.11.08</t>
  </si>
  <si>
    <t>ios_bn_32(한번에)_24.11.22</t>
  </si>
  <si>
    <t>ios_bn_31_(서울)_24.11.22</t>
  </si>
  <si>
    <t>ios_bn_30(찾습니다)_24.11.22</t>
  </si>
  <si>
    <t>ios_bn_29(냉장고)_24.11.22</t>
  </si>
  <si>
    <t>ios_bn_28(배달)_24.11.22</t>
  </si>
  <si>
    <t>ios_bn_27_(전부)_24.11.22</t>
  </si>
  <si>
    <t>ios_bn_26_(스티커)_24.11.22</t>
  </si>
  <si>
    <t>ios_bn_25_(장난감)_24.11.22</t>
  </si>
  <si>
    <t>ios_bn_24_(기저귀)_24.11.22</t>
  </si>
  <si>
    <t>ios_bn_23_(폐기물)_24.11.22</t>
  </si>
  <si>
    <t>ios_bn_24_(기저귀)_24.11.22-ios_install_all_F19-44(주부)_24.12.04</t>
  </si>
  <si>
    <t>ios_bn_26_(스티커)_24.11.22-ios_install_all_F19-44(주부)_24.12.04</t>
  </si>
  <si>
    <t>ios_bn_27_(전부)_24.11.22-ios_install_all_F19-44(주부)_24.12.04</t>
  </si>
  <si>
    <t>ios_bn_28(배달)_24.11.22-ios_install_all_F19-44(주부)_24.12.04</t>
  </si>
  <si>
    <t>ios_bn_29(냉장고)_24.11.22-ios_install_all_F19-44(주부)_24.12.04</t>
  </si>
  <si>
    <t>ios_bn_30(찾습니다)_24.11.22-ios_install_all_F19-44(주부)_24.12.04</t>
  </si>
  <si>
    <t>ios_bn_31_(서울)_24.11.22-ios_install_all_F19-44(주부)_24.12.04</t>
  </si>
  <si>
    <t>ios_bn_32(한번에)_24.11.22-ios_install_all_F19-44(주부)_24.12.04</t>
  </si>
  <si>
    <t>캠페인</t>
  </si>
  <si>
    <t>틱톡_논타겟 캠페인 전체</t>
  </si>
  <si>
    <t>OFF 처리 됨</t>
  </si>
  <si>
    <t>iOS_SPC_회원가입_25.10.14</t>
  </si>
  <si>
    <t>광고 이름</t>
  </si>
  <si>
    <t>광고 세트 이름</t>
  </si>
  <si>
    <t>지출 금액 (KRW)</t>
  </si>
  <si>
    <t>노출</t>
  </si>
  <si>
    <t>고유 링크 클릭</t>
  </si>
  <si>
    <t>등록 완료</t>
  </si>
  <si>
    <t>광고 세트 예산</t>
  </si>
  <si>
    <t>ios_purchase_all_vd_인플루언서PA(1)_hn1_26.01.29</t>
  </si>
  <si>
    <t>ios_registration_lookalike(7%)_vd_150L(대형폐기물)_hn1_26.02.19</t>
  </si>
  <si>
    <t>aos(Web2App)_purchase_lookalike(7%)_vd_신부럽다/50%(음식물)_nk1_26.04.03</t>
  </si>
  <si>
    <t>ios_purchase_all_vd_하던나(폐기물)_cr1_26.04.12</t>
  </si>
  <si>
    <t>ios_purchase_re_im_기본요금_sj1_26.03.25</t>
  </si>
  <si>
    <t>ios_purchase_all_vd_복합소구모음_hn1_26.01.29</t>
  </si>
  <si>
    <t>ios_purchase_lookalike(7%)_vd_여기서뭐해(음식물)_cr1_26.02.19</t>
  </si>
  <si>
    <t>aos_purchase_all_vd_오픈(음식물)_mk1_26.03.20</t>
  </si>
  <si>
    <t>aos(Web2App)_purchase_all_vd_팀장님(대형폐기물)_hn1_26.03.25</t>
  </si>
  <si>
    <t>ios(Web2App)_purchase_lookalike(7%)_vd_신부럽다/50%(음식물)_nk1_26.04.03</t>
  </si>
  <si>
    <t>ios_purchase_all_vd_하던나(음식물)_cr1_26.04.12</t>
  </si>
  <si>
    <t>ios_purchase_all_vd_여러분(폐기물)_mk1_26.04.10</t>
  </si>
  <si>
    <t>aos_purchase_lookalike(7%)_vd_인플루언서PA(1)_sj1_26.02.13</t>
  </si>
  <si>
    <t>aos_purchase_all_vd_음식물모음_sj1_26.01.28</t>
  </si>
  <si>
    <t>aos(Web2App)_purchase_lookalike(7%)_vd_신부럽다/100%(음식물)_nk1_26.04.03</t>
  </si>
  <si>
    <t>aos(Web2App)_purchase_all_vd_봄맞이프로모션(복합)_cr1_26.04.22</t>
  </si>
  <si>
    <t>ios_purchase_all_vd_가장짧은시간(대형폐기물)_mk1_26.04.08</t>
  </si>
  <si>
    <t>aos_purchase_all_vd_필요없어요(대형폐기물)_mk1_26.04.08</t>
  </si>
  <si>
    <t>ios_purchase_lookalike(7%)_vd_인플루언서PA(1)_mk1_26.02.12</t>
  </si>
  <si>
    <t>aos_registration_lookalike(7%)_vd_고효율소재모음_hn1_26.03.25</t>
  </si>
  <si>
    <t>ios_purcahse_all_vd_이거모르고(대형폐기물)_cr1_26.03.25</t>
  </si>
  <si>
    <t>aos(Web2App)_purchase_all_vd_지구의날프로모션(복합)_mk1_26.04.22</t>
  </si>
  <si>
    <t>aos(Web2App)_purchase_all_vd_지구의날프로모션(복합)_cr1_26.04.22</t>
  </si>
  <si>
    <t>ios_purchase_re_im_방문요금_sj1_26.03.25</t>
  </si>
  <si>
    <t>aos_purchase_re_im_방문요금_sj1_26.03.25</t>
  </si>
  <si>
    <t>aos_purchase_all_vd_하던나(폐기물)_cr1_26.04.12</t>
  </si>
  <si>
    <t>ios_purchase_all_vd_신친정엄마(폐기물)_cr1_26.04.04</t>
  </si>
  <si>
    <t>ios_purchase_all_vd_음식물모음_hn1_26.01.29</t>
  </si>
  <si>
    <t>aos(Web2App)_purchase_lookalike(7%)_vd_사투리/2500(음식물)_cr1_26.04.04</t>
  </si>
  <si>
    <t>aos_purchase_lookalike(7%)_vd_인플루언서PA(2월)_hn1_26.02.23</t>
  </si>
  <si>
    <t>ios_purchase_lookalike(7%)_vd_인플루언서PA(2월)_hn1_26.02.23</t>
  </si>
  <si>
    <t>ios_vd_all_봄맞이(봉투)3_cr1_26.04.22</t>
  </si>
  <si>
    <t>ios(Web2App)_purchase_all_vd_봄맞이프로모션(복합)_cr1_26.04.22</t>
  </si>
  <si>
    <t>ios(Web2App)_purchase_all_vd_지구의날프로모션(복합)_cr1_26.04.22</t>
  </si>
  <si>
    <t>ios_registration_lookalike(7%)_vd_폐기물모음_hn1_26.01.28</t>
  </si>
  <si>
    <t>aos(Web2App)_purchase_lookalike(7%)_vd_청소부/2500(폐기물)_cr1_26.04.04</t>
  </si>
  <si>
    <t>ios_purchase_all_vd_인플루언서PA_dcj_sj1_26.04.23</t>
  </si>
  <si>
    <t>ios(Web2App)_purchase_lookalike(7%)_vd_사투리/2500(음식물)_cr1_26.04.04</t>
  </si>
  <si>
    <t>ios_purchase_all_vd_폐기물모음_hn1_26.01.29</t>
  </si>
  <si>
    <t>aos_purchase_all_vd_하던나(음식물)_cr1_26.04.12</t>
  </si>
  <si>
    <t>ios(Web2App)_purchase_all_vd_지구의날프로모션(복합)_mk1_26.04.22</t>
  </si>
  <si>
    <t>aos_purchase_all_vd_팀장님(대형폐기물)_hn1_26.04.14</t>
  </si>
  <si>
    <t>aos_purchase_all_vd_부럽다/천안50(음식물)_nk1_26.04.08</t>
  </si>
  <si>
    <t>ios(Web2App)_purchase_all_vd_필요없어요(대형폐기물)_cr1_26.03.25</t>
  </si>
  <si>
    <t>ios(Web2App)_purchase_all_vd_아귀찮아(음식물)_cr1_26.02.03</t>
  </si>
  <si>
    <t>aos_purchase_all_vd_폐기물모음_sj1_26.01.28</t>
  </si>
  <si>
    <t>aos(Web2App)_purchase_all_vd_결산(대형폐기물)_mk1_26.03.06</t>
  </si>
  <si>
    <t>aos_purchase_all_vd_복합소구모음_sj1_26.01.28</t>
  </si>
  <si>
    <t>ios_purchase_lookalike(7%)_vd_부럽다/천안50(음식물)_nk1_26.04.08</t>
  </si>
  <si>
    <t>ios_purchase_re_vd_고효율소재모음(2)_25.07.23</t>
  </si>
  <si>
    <t>ios_purchase_all_vd_이사모음_hn1_26.01.29</t>
  </si>
  <si>
    <t>ios_purchase_all_vd_고효율소재모음_dcj_sj1_26.04.23</t>
  </si>
  <si>
    <t>aos(Web2App)_purchase_all_im_지구의날프로모션(복합)_sj1_26.04.22</t>
  </si>
  <si>
    <t>aos(Web2App)_purchase_all_im_봄맞이프로모션(복합)_sj1_26.04.22</t>
  </si>
  <si>
    <t>ios(Web2App)_purchase_lookalike(7%)_vd_사투리/50(음식물)_cr1_26.04.04</t>
  </si>
  <si>
    <t>aos_purchase_lookalike(7%)_vd_이모든걸(대형폐기물)_mk1_26.03.31</t>
  </si>
  <si>
    <t>ios_purchase_all_vd_팀장님(대형폐기물)_hn1_26.04.14</t>
  </si>
  <si>
    <t>ios_purchase_re_vd_150L(대형폐기물)_hn1_26.02.19</t>
  </si>
  <si>
    <t>aos(Web2App)_purchase_all_vd_pa_지구의날프로모션(육아)_mk1_26.04.23</t>
  </si>
  <si>
    <t>ios_purchase_dcj_vd_150L(대형폐기물)_hn1_26.04.23</t>
  </si>
  <si>
    <t>aos_purchase_all_vd_신친정엄마(폐기물)_cr1_26.04.04</t>
  </si>
  <si>
    <t>ios(Web2App)_purchase_lookalike(7%)_vd_사투리/100(음식물)_cr1_26.04.04</t>
  </si>
  <si>
    <t>ios(Web2App)_purchase_lookalike(7%)_vd_청소부/50(폐기물)_cr1_26.04.04</t>
  </si>
  <si>
    <t>ios_trial_re_vd_고효율소재모음(1)_dh1_26.04.12</t>
  </si>
  <si>
    <t>ios(Web2App)_purchase_all_im_봄맞이프로모션(복합)_sj1_26.04.22</t>
  </si>
  <si>
    <t>ios(Web2App)_purchase_lookalike(7%)_vd_신주목/2500(대형폐기물)_mk1_26.04.03</t>
  </si>
  <si>
    <t>ios_im_all_지구의날(귀찮)2_26.04.22</t>
  </si>
  <si>
    <t>ios(Web2App)_purchase_all_im_지구의날프로모션(복합)_sj1_26.04.22</t>
  </si>
  <si>
    <t>ios(Web2App)_purchase_lookalike(7%)_vd_청소부/2500(폐기물)_cr1_26.04.04</t>
  </si>
  <si>
    <t>aos_purchase_all_vd_고효율소재모음_dcj_sj1_26.04.23</t>
  </si>
  <si>
    <t>aos(Web2App)_purchase_all_vd_pa_지구의날프로모션(환경)_mk1_26.04.23</t>
  </si>
  <si>
    <t>aos_purchase_all_vd_잘들어(천안)_hn1_26.04.23</t>
  </si>
  <si>
    <t>aos_purchase_all_vd_인플루언서PA_dcj_sj1_26.04.23</t>
  </si>
  <si>
    <t>ios_purchase_re_vd_커바니AI(재이용복합)_hn1_26.04.23</t>
  </si>
  <si>
    <t>ios_purchase_all_vd_잘들어(아산)_hn1_26.04.23</t>
  </si>
  <si>
    <t>ios_purchase_all_vd_잘들어(천안)_hn1_26.04.23</t>
  </si>
  <si>
    <t>ios_registration_lookalike(7%)_dcj_vd__인플루언서PA_dh1_26.04.24</t>
  </si>
  <si>
    <t>ios(Web2App)_purchase_all_vd_pa_지구의날프로모션(육아)_mk1_26.04.23</t>
  </si>
  <si>
    <t>aos_purchase_re_vd_커바니AI(재이용복합)_hn1_26.04.23</t>
  </si>
  <si>
    <t>ios_registration_lookalike(7%)_vd__인플루언서PA_dh1_26.04.23</t>
  </si>
  <si>
    <t>aos_purchase_all_vd_잘들어(아산)_hn1_26.04.23</t>
  </si>
  <si>
    <t>ios(Web2App)_purchase_all_vd_pa_지구의날프로모션(환경)_mk1_26.04.23</t>
  </si>
  <si>
    <t>aos_purchase_all_vd_여러분(폐기물)_mk1_26.04.10</t>
  </si>
  <si>
    <t>aos_purchase_dcj_vd_신주목/50%(대형폐기물)_dh1_26.04.23</t>
  </si>
  <si>
    <t>aos_purchase_all_vd_가장짧은시간(대형폐기물)_cr1_26.04.11</t>
  </si>
  <si>
    <t>ios(Web2App)_purchase_lookalike(7%)_vd_신주목/100%(대형폐기물)_mk1_26.04.03</t>
  </si>
  <si>
    <t>ios_vd_all_봄맞이(스티커)2_cr1_26.04.22</t>
  </si>
  <si>
    <t>aos(Web2App)_purchase_lookalike(7%)_vd_신주목/50%(대형폐기물)_mk1_26.04.03</t>
  </si>
  <si>
    <t>ios(Web2App)_purchase_all_vd_잘들어(천안)_hn1_26.04.10</t>
  </si>
  <si>
    <t>ios_vd_all_봄맞이(분류)1_cr1_26.04.22</t>
  </si>
  <si>
    <t>aos(Web2App)_purchase_all_vd_잘들어(아산)_hn1_26.04.10</t>
  </si>
  <si>
    <t>aos_vd_all_스티커없이(식탁)2_sj1_25.04.27</t>
  </si>
  <si>
    <t>aos_purchase_re_vd_고효율소재모음(1)_25.07.23</t>
  </si>
  <si>
    <t>aos(Web2App)_purchase_all_vd_잘들어(천안)_hn1_26.04.10</t>
  </si>
  <si>
    <t>ios_im_all_지구의날(안돼)1_26.04.22</t>
  </si>
  <si>
    <t>ios_im_all_지구의날(의심)3_26.04.22</t>
  </si>
  <si>
    <t>aos(Web2App)_purchase_lookalike(7%)_vd_신주목/100%(대형폐기물)_mk1_26.04.03</t>
  </si>
  <si>
    <t>ios(Web2App)_purchase_lookalike(7%)_vd_신부럽다/100%(음식물)_nk1_26.04.03</t>
  </si>
  <si>
    <t>ios_im_all_지구의날(소각)4_26.04.22</t>
  </si>
  <si>
    <t>aos_trial_re_vd_타임어택(음식물)_cr1_26.03.30</t>
  </si>
  <si>
    <t>ios_purchase_cna/asn_vd_150L(대형폐기물)_hn1_26.04.23</t>
  </si>
  <si>
    <t>aos_purchase_all_vd_워킹맘모음_sj1_26.01.28</t>
  </si>
  <si>
    <t>aos_registration_lookalike(7%)_vd_150L(대형폐기물)_hn1_26.02.19</t>
  </si>
  <si>
    <t>aos_vd_all_대형폐기물(냉장고)2_mk1_26.03.04.27</t>
  </si>
  <si>
    <t>aos_vd_all_스티커없이(식탁)2_cr1_25.04.27</t>
  </si>
  <si>
    <t>ios(Web2App)_purchase_all_vd_잘들어(아산)_hn1_26.04.10</t>
  </si>
  <si>
    <t>aos_purchase_re_vd_150L(대형폐기물)_hn1_26.02.19</t>
  </si>
  <si>
    <t>aos_purchase_dcj_vd_150L(대형폐기물)_hn1_26.04.23</t>
  </si>
  <si>
    <t>ios_vd_전기장판(천재)1_24.11.24</t>
  </si>
  <si>
    <t>ios_registration_all_vd_전기장판_24.11.24</t>
  </si>
  <si>
    <t>aos_vd_워킹맘(베란다)ver4(성남)2_25.01.15</t>
  </si>
  <si>
    <t>aos_registration_all_vd_성남(복합소구)_25.01.15</t>
  </si>
  <si>
    <t>ios_im_all_해결(음쓰_무빙)7_cr1_26.01.24</t>
  </si>
  <si>
    <t>ios_purchase_all_im_해결(복합소구)_cr1_26.01.24</t>
  </si>
  <si>
    <t>ios_vd_all_폐기물(인형)2_hn1_25.10.17</t>
  </si>
  <si>
    <t>ios_purchase_all_vd_폐기물(이사)_hn1_25.10.27</t>
  </si>
  <si>
    <t>aos_vd_아직도(껍질)3_24.10.17</t>
  </si>
  <si>
    <t>aos_registration_all_vd_아직도(냉장고)_24.10.17</t>
  </si>
  <si>
    <t>ios_vd_all_프로모션_온슬7_hn1_25.12.16</t>
  </si>
  <si>
    <t>ios_purchase_all_vd_12월프로모션_인플루언서PA(2)_hn1_25.12.16</t>
  </si>
  <si>
    <t>aos_purchase_all_vd_이사모음_sj1_26.01.28</t>
  </si>
  <si>
    <t>aos_registration_lookalike(7%)_vd_워킹맘모음(2)_sj1_26.01.29</t>
  </si>
  <si>
    <t>ios_vd_추석(지정배출요일)2_24.09.10</t>
  </si>
  <si>
    <t>ios_registration_all_vd_추석_24.09.10</t>
  </si>
  <si>
    <t>aos_vd_all_아니워킹맘(헌책)2_sj1_26.01.23</t>
  </si>
  <si>
    <t>aos_purchase_all_vd_아니워킹맘(이사폐기물)_sj1_26.01.23</t>
  </si>
  <si>
    <t>ios_vd_폐기물(신발)3_25.07.02</t>
  </si>
  <si>
    <t>ios_purchase_all_vd_폐기물(의류)_25.07.02</t>
  </si>
  <si>
    <t>aos_vd_폐기물(이불)2_25.08.27</t>
  </si>
  <si>
    <t>aos_purchase_lookalike(7%)_vd_고효율소재모음(2)_25.02.04</t>
  </si>
  <si>
    <t>aos_vd_1인칭(화장품)2_25.03.25</t>
  </si>
  <si>
    <t>aos_purchase_all_vd_1인칭_25.03.25</t>
  </si>
  <si>
    <t>aos_registration_lookalike(7%)_vd_이모든걸(대형폐기물)_cr1_26.02.09</t>
  </si>
  <si>
    <t>ios_vd_워킹맘(베란다)4_24.10.17</t>
  </si>
  <si>
    <t>ios_traffic_all_vd_브랜디드(신나리)_24.10.17</t>
  </si>
  <si>
    <t>aos_sl_all_팔천원(특징)1_nk1_26.02.20</t>
  </si>
  <si>
    <t>aos_registration_lookalike(7%)_vd_팔천원(음식물)_nk1_26.02.20</t>
  </si>
  <si>
    <t>ios_vd_이사콘텐츠(이사복합)3_25.02.13</t>
  </si>
  <si>
    <t>ios_purchase_all_vd_이사콘텐츠_25.02.13</t>
  </si>
  <si>
    <t>ios_vd_불편해(냉동실)5_24.08.22</t>
  </si>
  <si>
    <t>ios_registration_reels_vd_불편해(귀찮음)_24.08.22</t>
  </si>
  <si>
    <t>aos(Web2App)_purchase_all_vd_고효율소재 모음_비밀(음식물)_sj1_26.02.05</t>
  </si>
  <si>
    <t>aos_vd_지치셨죠(폐기물)2_dh1_25.10.21</t>
  </si>
  <si>
    <t>aos_install_lookalike(7%)_vd_고효율소재모음(3)_25.10.21</t>
  </si>
  <si>
    <t>ios_vd_뭐게요(냉고장)3_25.08.20</t>
  </si>
  <si>
    <t>ios_purchase_all_vd_뭐게요2(음식물)_25.08.20</t>
  </si>
  <si>
    <t>ios_vd_폐기물(아이용품)3_hn1_25.09.17</t>
  </si>
  <si>
    <t>ios_purchase_all_vd_폐기물(아이용품)_hn1_25.09.17</t>
  </si>
  <si>
    <t>aos_vd_신가사대체(워킹맘)2_25.05.09</t>
  </si>
  <si>
    <t>aos_purchase_all_vd_신가사대체_25.05.09</t>
  </si>
  <si>
    <t>aos_vd_신껍질(김치통)2_dh1_25.11.17</t>
  </si>
  <si>
    <t>aos_purchase_lookalike(7%)_vd_고효율소재모음(3)_25.11.17</t>
  </si>
  <si>
    <t>ios_vd_신불편해(유통기한)4_25.07.02</t>
  </si>
  <si>
    <t>ios_purchase_all_vd_여름(벌레)_25.07.02</t>
  </si>
  <si>
    <t>aos(Web2App)_purchase_lookalike(7%)_vd_부럽다/아산100(음식물)_nk1_26.03.18</t>
  </si>
  <si>
    <t>aos_vd_all_승무원화장품(캐리어쓰레기)3_cr1_26.01.07</t>
  </si>
  <si>
    <t>aos_purchase_all_vd_승무원(화장품)_cr1_26.01.07</t>
  </si>
  <si>
    <t>ios_sl_all_팔천원(해결)3_nk1_26.02.20</t>
  </si>
  <si>
    <t>ios_registration_lookalike(7%)_sl_팔천원(음식물)_nk1_26.02.20</t>
  </si>
  <si>
    <t>ios_purchase_lookalike(7%)_vd_인플루언서PA(2)_hn1_26.02.24</t>
  </si>
  <si>
    <t>ios_vd_아직도2_dh1_25.10.21</t>
  </si>
  <si>
    <t>ios_install_lookalike(7%)_vd_고효율소재모음(6)_25.10.21</t>
  </si>
  <si>
    <t>ios_vd_all_이거맞아(폐기물신고)2_hn1_25.01.13</t>
  </si>
  <si>
    <t>ios_purchase_all_vd_이거맞아(이사폐기물)_hn1_26.01.13</t>
  </si>
  <si>
    <t>aos_purchase_lookalike(7%)_vd_화해했어요(음식물)_nk1_26.02.12</t>
  </si>
  <si>
    <t>aos_vd_all_시은니야(A전남친)3_hn1_25.10.31</t>
  </si>
  <si>
    <t>aos_purchase_all_vd_시은니야(구간)_hn1_25.10.31</t>
  </si>
  <si>
    <t>aos_vd_all_텍스트고정(국물뚝뚝)1_cr1_26.01.16</t>
  </si>
  <si>
    <t>aos_purchase_all_vd_텍스트고정(이사음식물)_cr1_26.01.16</t>
  </si>
  <si>
    <t>aos_im_all_실제후기(이삿짐)3_hn1_26.01.30</t>
  </si>
  <si>
    <t>aos_registration_lookalike(7%)_vd_진짜임(음식물)_nk1_26.02.06</t>
  </si>
  <si>
    <t>ios_vd_all_신써야이유(과일)2_25.11.17</t>
  </si>
  <si>
    <t>ios_purchase_lookalike(3%)_vd_고효율소재모음(3)_25.08.21</t>
  </si>
  <si>
    <t>ios_vd_all_찐빵3_hn1_25.11.26</t>
  </si>
  <si>
    <t>ios_purchase_all_vd_인플루언서PA(1)_hn1_25.11.26</t>
  </si>
  <si>
    <t>ios_vd_신굳이(대청소)2_26.01.14</t>
  </si>
  <si>
    <t>ios_purchase_파주,안성,광주_vd_고효율소재모음(7)_dh1_25.01.14</t>
  </si>
  <si>
    <t>ios_vd_all_프로모션_결제마세요(그대로)2_cr1_25.12.13</t>
  </si>
  <si>
    <t>ios_purchase_all_vd_12월프로모션_결제마세요(복합소구)_cr1_25.12.13</t>
  </si>
  <si>
    <t>ios_vd_불편해(유통기한)2_25.11.24</t>
  </si>
  <si>
    <t>ios(Web2App)_purchase_all_vd_고효율소재모음(n)_25.11.24</t>
  </si>
  <si>
    <t>aos_vd_all_지지팀장7_hn1_26.02.13</t>
  </si>
  <si>
    <t>aos_purschase_천안,아산_vd_PA고효율소재모음_nk1_26.02.13</t>
  </si>
  <si>
    <t>ios_vd_폐기물(아이용품)2_hn1_25.09.17</t>
  </si>
  <si>
    <t>aos_vd_프로모션[폐기물](워킹맘_베란다)4_24.12.09</t>
  </si>
  <si>
    <t>aos_registration_all_vd_프로모션(폐기물)_24.12.09</t>
  </si>
  <si>
    <t>aos(Web2App)_traffic_lookalike(7%)_sl_빡친사람(겨울음식물)_hn1_26.02.24</t>
  </si>
  <si>
    <t>ios_vd_all_시은니야(B턱, 딱)8_hn1_25.10.31</t>
  </si>
  <si>
    <t>ios_purchase_all_vd_시은니야(구간)_hn1_25.10.31</t>
  </si>
  <si>
    <t>aos_vd_all_원어비(2월)2_hn1_26.03.05</t>
  </si>
  <si>
    <t>ios_vd_all_주목천안100(매트릭스)3_mk1_26.03.18</t>
  </si>
  <si>
    <t>ios(Web2App)_purchase_lookalike(7%)_vd_주목/천안100(대형폐기물)_mk1_26.03.18</t>
  </si>
  <si>
    <t>aos_vd_all_이사반배너(돈낭비)2_sj1_26.01.29</t>
  </si>
  <si>
    <t>aos_registration_lookalike(7%)_vd_이사모음_sj1_26.01.29</t>
  </si>
  <si>
    <t>aos_vd_all_시온_1월12_hn1_26.01.23</t>
  </si>
  <si>
    <t>aos_purchase_all_vd_인플루언서PA(6)_hn1_26.01.23</t>
  </si>
  <si>
    <t>aos(Web2App)_purchase_all_vd_PA(친구초대)_3월(2)_hn1_26.03.26</t>
  </si>
  <si>
    <t>aos(Web2App)_purchase_all_vd_이거모르고(대형폐기물)_cr1_26.03.07</t>
  </si>
  <si>
    <t>ios_vd_all_신써야이유(배달)1_25.05.28</t>
  </si>
  <si>
    <t>ios_purchase_all_vd_신써야이유_25.05.28</t>
  </si>
  <si>
    <t>ios(Web2App)_purchase_all_vd_스티커없이(대형폐기물)_cr1_26.02.19</t>
  </si>
  <si>
    <t>ios(Web2App)_purchase_all_vd_PA(친구초대)_3월(2)_hn1_26.03.26</t>
  </si>
  <si>
    <t>ios_registration_lookalike(7%)_vd_복합소구모음1_hn1_26.01.28</t>
  </si>
  <si>
    <t>ios_registration_lookalike(7%)_vd_인플루언서PA(1)_hn1_26.01.28</t>
  </si>
  <si>
    <t>aos_vd_all_해리_1월11_hn1_26.01.23</t>
  </si>
  <si>
    <t>aos_vd_이사콘텐츠(이사복합)3_25.02.25</t>
  </si>
  <si>
    <t>aos_registration_all_vd_폐기물(복합)_25.02.25</t>
  </si>
  <si>
    <t>aos_vd_all_이사(전기장판)3_hn1_25.10.24</t>
  </si>
  <si>
    <t>aos_purchase_all_vd_이사(폐기물)_hn1_25.10.24</t>
  </si>
  <si>
    <t>ios_vd_신불편해(유통기한)1_25.01.16</t>
  </si>
  <si>
    <t>ios_purchase_all_vd_신불편해_25.01.16</t>
  </si>
  <si>
    <t>ios_registration_lookalike(7%)_vd_구름이(페기물)_mk1_26.02.03</t>
  </si>
  <si>
    <t>ios_vd_아직도(반찬통)2_24.10.17</t>
  </si>
  <si>
    <t>ios_registration_all_vd_아직도(냉장고)_24.10.18</t>
  </si>
  <si>
    <t>ios(Web2App)_purchase_all_vd_고효율소재 모음_비밀(음식물)_sj1_26.02.05</t>
  </si>
  <si>
    <t>aos_vd_all_이사짤(냉장고)3_sj1_25.09.18</t>
  </si>
  <si>
    <t>aos_purchase_all_vd_이사짤(손해)_sj1_25.09.18</t>
  </si>
  <si>
    <t>aos_vd_all_프로모션_아직쓰지마(행운)6_sj1_25.12.12</t>
  </si>
  <si>
    <t>aos_purchase_all_vd_12월프로모션_후킹소구(아직쓰지마)_sj1_25.12.12</t>
  </si>
  <si>
    <t>aos_im_all_문앞에툭(공부_신규)3_cr1_26.01.24</t>
  </si>
  <si>
    <t>aos_purchase_all_im_문앞에툭(복합소구)_cr1_26.01.24</t>
  </si>
  <si>
    <t>aos(Web2App)_purchase_lookalike(7%)_vd_신부럽다/2500(음식물)_nk1_26.04.03</t>
  </si>
  <si>
    <t>aos_vd_나만몰랐지(향수)3_25.01.22</t>
  </si>
  <si>
    <t>aos_purchase_all_vd_나만몰랐지_25.01.22</t>
  </si>
  <si>
    <t>aos_vd_방치(화장품)2_25.05.02</t>
  </si>
  <si>
    <t>aos_purchase_all_vd_방치_25.05.02</t>
  </si>
  <si>
    <t>aos_purchase_re_vd_고효율소재모음(1)_타겟test_25.12.02</t>
  </si>
  <si>
    <t>aos_vd_all_프로모션_유진리2_hn1_25.12.10</t>
  </si>
  <si>
    <t>aos_purchase_all_vd_12월프로모션_인플루언서PA(1)_hn1_25.12.10</t>
  </si>
  <si>
    <t>ios_vd_all_이거모르고(베란다)3_cr1_26.03.07</t>
  </si>
  <si>
    <t>ios(Web2App)_purchase_all_vd_이거모르고(대형폐기물)_cr1_26.03.07</t>
  </si>
  <si>
    <t>ios_vd_미소리뷰(냉장고)3_25.02.20</t>
  </si>
  <si>
    <t>ios_purchase_all_vd_미소이사_25.02.20</t>
  </si>
  <si>
    <t>aos_vd_써야이유(껍질)3_25.12.17</t>
  </si>
  <si>
    <t>aos_purchase_s. gyeonggi_vd_고효율소재모음(4)_25.11.27</t>
  </si>
  <si>
    <t>ios(Web2App)_purchase_all_vd_고효율소재 모음_비밀(음식물)_sj1_26.02.12</t>
  </si>
  <si>
    <t>aos_vd_all_그냥하자(냉동실)1_hn1_26.01.23</t>
  </si>
  <si>
    <t>aos_purchase_all_vd_그냥하자(이사음식물)_hn1_26.01.23</t>
  </si>
  <si>
    <t>ios_vd_뭐게요(이사)3_dh1_26.02.12</t>
  </si>
  <si>
    <t>ios(Web2App)_purchase_lookalike(7%)_vd_소재 모음_이사(폐기물)_hn1_26.02.12</t>
  </si>
  <si>
    <t>aos_vd_프로모션[폐기물](지치셨죠)4_24.12.09</t>
  </si>
  <si>
    <t>ios(Web2App)_purchase_lookalike(7%)_vd_신주목/50%(대형폐기물)_mk1_26.04.03</t>
  </si>
  <si>
    <t>aos_vd_all_프로모션_결제마세요(결제)1_cr1_25.12.13</t>
  </si>
  <si>
    <t>aos_purchase_all_vd_12월프로모션_결제마세요(복합소구)_cr1_25.12.13</t>
  </si>
  <si>
    <t>aos_vd_all_텍스트고정(엘베바닥)4_cr1_26.01.16</t>
  </si>
  <si>
    <t>aos_vd_맘터뷰(화장품)1_25.04.25</t>
  </si>
  <si>
    <t>aos_purchase_all_vd_맘터뷰_25.04.25</t>
  </si>
  <si>
    <t>ios_traffic_re_vd_고효율소재모음(1)_25.07.02</t>
  </si>
  <si>
    <t>aos_vd_방치(향수)1_25.05.02</t>
  </si>
  <si>
    <t>ios_purcahse_all_vd_오픈(음식물)_mk1_26.03.20</t>
  </si>
  <si>
    <t>aos_vd_all_댓글읽기(치킨뼈)1_hn1_25.10.14</t>
  </si>
  <si>
    <t>aos_purchase_all_vd_댓글읽기(음식물)_hn1_25.10.14</t>
  </si>
  <si>
    <t>aos(Web2App)_purchase_lookalike(7%)_vd_부럽다/천안50(음식물)_nk1_26.03.18</t>
  </si>
  <si>
    <t>aos_vd_all_심지어(죄송)3_25.05.20</t>
  </si>
  <si>
    <t>aos_purchase_all_vd_심지어(소스변경)_25.05.20</t>
  </si>
  <si>
    <t>ios_vd_all_부피3대장(요가매트)2_cr1_26.01.07</t>
  </si>
  <si>
    <t>ios_purchase_all_vd_부피3대장(폐기물)_cr1_26.01.07</t>
  </si>
  <si>
    <t>aos_vd_써야이유(껍질)3_25.04.07</t>
  </si>
  <si>
    <t>aos_purchase_all_vd_페이백(복합)_25.04.07</t>
  </si>
  <si>
    <t>ios_im_all_문앞에툭(배달_신규)1_cr1_26.01.24</t>
  </si>
  <si>
    <t>ios_purchase_all_im_문앞에툭(복합소구)_cr1_26.01.24</t>
  </si>
  <si>
    <t>aos(Web2App)_purchase_lookalike(7%)_vd_전화(겨울+신체)_cr1_26.02.07</t>
  </si>
  <si>
    <t>aos_im_all_프로모션_마감배너(죄송)1_dh1_25.12.17</t>
  </si>
  <si>
    <t>aos_purchase_all_im_12월프로모션_복합소구(마감배너)_dh1_25.12.17</t>
  </si>
  <si>
    <t>aos_purchase_all_vd_인플루언서PA(1)_sj1_26.01.28</t>
  </si>
  <si>
    <t>aos_im_4월[페이백](망설임)5_25.04.07</t>
  </si>
  <si>
    <t>aos_purchase_all_im_4월(페이백)_25.04.07</t>
  </si>
  <si>
    <t>aos_vd_폐기물(옷)1_25.07.02</t>
  </si>
  <si>
    <t>aos_purchase_all_vd_폐기물(의류)_25.07.02</t>
  </si>
  <si>
    <t>aos_registration_lookalike(7%)_vd_인플루언서PA(4)_sj1_26.01.29</t>
  </si>
  <si>
    <t>ios_vd_all_이지홈_1월9_hn1_26.01.23</t>
  </si>
  <si>
    <t>ios_purchase_all_vd_인플루언서PA(5)_hn1_26.01.23</t>
  </si>
  <si>
    <t>ios_vd_all_루루뷰티_1월16_hn1_26.01.23</t>
  </si>
  <si>
    <t>ios_purchase_all_vd_인플루언서PA(7)_hn1_26.01.23</t>
  </si>
  <si>
    <t>ios_registration_lookalike(7%)_vd_인플루언서PA(2)_hn1_26.01.28</t>
  </si>
  <si>
    <t>aos_purchase_lookalike(7%)_vd_워킹맘모음_sj1_26.01.29</t>
  </si>
  <si>
    <t>aos_vd_써야이유(계란)6_25.03.12</t>
  </si>
  <si>
    <t>aos_purchase_all_vd_써야이유(냉장고2)_25.03.12</t>
  </si>
  <si>
    <t>c2_lunch_traffic_단체주문2_241028</t>
  </si>
  <si>
    <t>lunch_traffic_단체주문_241028</t>
  </si>
  <si>
    <t>ios_im_잔반7_25.07.23</t>
  </si>
  <si>
    <t>ios_purchase_all_im_gfa(베스트소재1)_25.07.23</t>
  </si>
  <si>
    <t>ios_vd_불편해(유통기한)2_dh1_25.10.21</t>
  </si>
  <si>
    <t>ios_vd_all_화장품(오일)1_hn1_25.12.17</t>
  </si>
  <si>
    <t>ios_purchase_all_vd_화장품(best)_hn1_25.12.17</t>
  </si>
  <si>
    <t>aos_vd_워킹맘디벨롭(분유통)2_25.04.29</t>
  </si>
  <si>
    <t>aos_purchase_all_vd_워킹맘디벨롭_25.04.29</t>
  </si>
  <si>
    <t>ios_vd_all_시은니야(A턱, 딱)4_hn1_25.10.31</t>
  </si>
  <si>
    <t>aos_vd_신불편해(냉장고)5_25.07.02</t>
  </si>
  <si>
    <t>aos_purchase_all_vd_여름(벌레)_25.07.02</t>
  </si>
  <si>
    <t>ios_registration_lookalike(7%)_vd_인플루언서PA(3)_hn1_26.01.28</t>
  </si>
  <si>
    <t>ios_vd_방치(클렌징)3_26.02.11</t>
  </si>
  <si>
    <t>ios_purchase_천안,아산_vd_고효율소재모음_sj1_26.02.11</t>
  </si>
  <si>
    <t>aos_vd_all_도움(모든)2_25.05.17</t>
  </si>
  <si>
    <t>aos_purchase_all_vd_도움_25.05.17</t>
  </si>
  <si>
    <t>ios_vd_all_프로모션_버티세요(폐기물)2_hn1_25.12.12</t>
  </si>
  <si>
    <t>ios_purchase_all_vd_12월프로모션_복합소구(버티세요)_hn1_25.12.12</t>
  </si>
  <si>
    <t>ios(Web2App)_purchase_re_vd_봉투에던져(음식물)_cr1_26.03.30</t>
  </si>
  <si>
    <t>ios_im_4월[페이백](사라짐)2_25.04.07</t>
  </si>
  <si>
    <t>ios_purchase_all_im_4월(페이백)_25.04.07</t>
  </si>
  <si>
    <t>aos_vd_all_지지팀장7_hn1_25.12.08</t>
  </si>
  <si>
    <t>aos_purchase_all_vd_인플루언서PA(2)_hn1_25.12.05</t>
  </si>
  <si>
    <t>ios_vd_껍질(한약재)1_dh1_25.10.21</t>
  </si>
  <si>
    <t>ios_vd_신껍질(김치통)2_25.12.31</t>
  </si>
  <si>
    <t>aos_vd_워킹맘(유아식)1_24.10.03</t>
  </si>
  <si>
    <t>aos_registration_all_vd_워킹맘(유아식)_24.10.03</t>
  </si>
  <si>
    <t>ios_vd_애매한디벨롭(소형가전)4_25.02.05</t>
  </si>
  <si>
    <t>ios_purchase_all_vd_애매한디벨롭_25.02.05</t>
  </si>
  <si>
    <t>ios_vd_all_이사(소형가전)1_hn1_25.10.24</t>
  </si>
  <si>
    <t>ios_purchase_all_vd_이사(폐기물)_hn1_25.10.24</t>
  </si>
  <si>
    <t>aos_vd_all_이사할때 짤(가전)5_mk1_26.03.03</t>
  </si>
  <si>
    <t>aos_purchase_all_vd_이사할때 짤(폐기물)_mk1_26.03.03</t>
  </si>
  <si>
    <t>ios_vd_애매한(대청소)5_24.07.30 - 사본</t>
  </si>
  <si>
    <t>ios_registration_all_vd_굳이(애매한)_24.07.30</t>
  </si>
  <si>
    <t>ios_vd_all_프로모션_아직쓰지마(연말)4_sj1_25.12.12</t>
  </si>
  <si>
    <t>ios_purchase_all_vd_12월프로모션_후킹소구(아직쓰지마)_sj1_25.12.12</t>
  </si>
  <si>
    <t>aos_vd_이사콘텐츠(냉장고정리)1_25.02.05</t>
  </si>
  <si>
    <t>aos_purchase_all_vd_이사콘텐츠_25.02.13</t>
  </si>
  <si>
    <t>aos_vd_all_우주맘4_hn1_25.11.26</t>
  </si>
  <si>
    <t>aos_purchase_all_vd_인플루언서PA(1)_hn1_25.11.26</t>
  </si>
  <si>
    <t>ios_vd_all_오순의집2_hn1_25.11.26</t>
  </si>
  <si>
    <t>ios_vd_all_이사반배너(주말)3_sj1_26.01.14</t>
  </si>
  <si>
    <t>ios_purchase_all_vd_이사반배너(폐기물)_sj1_26.01.14</t>
  </si>
  <si>
    <t>ios_vd_all_프로모션_폐기물(화장대)1_dh1_25.12.12</t>
  </si>
  <si>
    <t>ios_purchase_all_vd_12월프로모션_폐기물(사지마세요)_dh1_25.12.12</t>
  </si>
  <si>
    <t>aos_vd_all_그냥하자(반찬)3_hn1_26.01.23</t>
  </si>
  <si>
    <t>ios_vd_990원(떴네요)2_25.05.15</t>
  </si>
  <si>
    <t>ios_traffic_re_vd_상시용(990원)_25.05.15</t>
  </si>
  <si>
    <t>ios_registration_lookalike(7%)_vd_이사모음_hn1_26.01.28</t>
  </si>
  <si>
    <t>ios_vd_신껍질(샴푸통)3_26.01.14</t>
  </si>
  <si>
    <t>aos_vd_all_프로모션_음식물(냉동식품)2_dh1_25.12.12</t>
  </si>
  <si>
    <t>aos_purchase_all_vd_12월프로모션_음식물(사지마세요)_dh1_25.12.12</t>
  </si>
  <si>
    <t>aos_vd_all_커뮤니티(솜이불)1_cr1_26.02.01</t>
  </si>
  <si>
    <t>aos_registration_lookalike(7%)_vd_커뮤니티(폐기물)_cr1_26.02.02</t>
  </si>
  <si>
    <t>ios_purchase_천안,아산_vd_PA고효율소재모음_nk1_26.02.13</t>
  </si>
  <si>
    <t>ios_purchase_천안,아산_vd_PA고효율소재모음(2)_hn1_26.03.05</t>
  </si>
  <si>
    <t>aos_vd_all_시은니야(A캣타워)3_hn1_25.10.31</t>
  </si>
  <si>
    <t>aos_purchase_all_vd_시은니야(아이템)_hn1_25.10.31</t>
  </si>
  <si>
    <t>aos(Web2App)_purchase_lookalike(7%)_vd_주목/아산100(대형페기물)_mk1_26.03.18</t>
  </si>
  <si>
    <t>aos_vd_아직도2_25.02.04</t>
  </si>
  <si>
    <t>aos_vd_all_모르면 손해(대형쿠션)3_mk1_26.02.26</t>
  </si>
  <si>
    <t>aos_purchase_all_vd_모르면 손해(폐기물)_mk1_26.02.26</t>
  </si>
  <si>
    <t>aos_vd_신껍질디벨롭(냉장고청소)2_25.03.25</t>
  </si>
  <si>
    <t>aos_purchase_all_vd_인천(복합)_25.03.25</t>
  </si>
  <si>
    <t>aos_vd_리타겟콘텐츠(냉장고)5_25.02.07</t>
  </si>
  <si>
    <t>aos_purchase_re_vd_리타겟콘텐츠_25.02.07</t>
  </si>
  <si>
    <t>ios_vd_all_프로모션_폐기물(이삿짐)3_dh1_25.12.12</t>
  </si>
  <si>
    <t>aos_vd_all_프로모션_반배너(죄송)1_dh1_25.12.17</t>
  </si>
  <si>
    <t>aos_purchase_all_vd_12월프로모션_복합소구(마감반배너)_dh1_25.12.17</t>
  </si>
  <si>
    <t>ios_vd_all_이거맞아(청소업체)1_hn1_25.01.13</t>
  </si>
  <si>
    <t>ios_vd_이사콘텐츠(이사복합)3_25.02.25</t>
  </si>
  <si>
    <t>ios_registration_all_vd_폐기물(복합)_25.02.25</t>
  </si>
  <si>
    <t>ios_vd_all_포차코5_hn1_25.12.03</t>
  </si>
  <si>
    <t>ios_purchase_all_vd_커버링써(음식물)_cr1_25.12.24</t>
  </si>
  <si>
    <t>ios_vd_all_이모든걸(펫용품)3_cr1_26.02.09</t>
  </si>
  <si>
    <t>ios_registration_lookalike(7%)_vd_이모든걸(대형폐기물)_cr1_26.02.09</t>
  </si>
  <si>
    <t>aos_vd_all_부피3대장(이불)1_cr1_26.01.07</t>
  </si>
  <si>
    <t>aos_purchase_all_vd_부피3대장(폐기물)_cr1_26.01.07</t>
  </si>
  <si>
    <t>ios_vd_all_커버링써(냉동실)3_cr1_25.12.24</t>
  </si>
  <si>
    <t>aos(Web2App)_purchase_lookalike(7%)_sl_빡친사람(겨울음식물)_hn1_26.02.09</t>
  </si>
  <si>
    <t>aos_vd_all_잘살자_1월5_hn1_26.01.13</t>
  </si>
  <si>
    <t>aos_purchase_all_vd_인플루언서PA(3)_hn1_26.01.13</t>
  </si>
  <si>
    <t>ios_vd_all_시은니야(A골치아파)1_hn1_25.10.31</t>
  </si>
  <si>
    <t>aos_purchase_re_vd_30만명_cr1_26.01.16</t>
  </si>
  <si>
    <t>aos_vd_all_예진_1월4_hn1_26.01.13</t>
  </si>
  <si>
    <t>aos_vd_신껍질(김치통)2_25.01.23</t>
  </si>
  <si>
    <t>aos_purchase_all_vd_신껍질_25.01.23</t>
  </si>
  <si>
    <t>aos_registration_lookalike(7%)_vd_인플루언서PA(1)_sj1_26.01.28</t>
  </si>
  <si>
    <t>ios_vd_써야이유(배달음식)1_dh1_25.10.14</t>
  </si>
  <si>
    <t>ios_purchase_all_vd_써야이유(냉장고2)_25.03.12</t>
  </si>
  <si>
    <t>aos_vd_990원(특가)1_24.12.19</t>
  </si>
  <si>
    <t>aos_registration_all_vd_프로모션(990원)_24.12.19</t>
  </si>
  <si>
    <t>aos_registration_lookalike(7%)_vd_구름이(폐기물)_mk1_26.02.03</t>
  </si>
  <si>
    <t>aos_registration_lookalike(7%)_vd_음식물모음_sj1_26.01.29</t>
  </si>
  <si>
    <t>ios_vd_all_이사짤(이사끝)5_sj1_25.09.18</t>
  </si>
  <si>
    <t>ios_purchase_all_vd_이사짤(이득)_sj1_25.09.18</t>
  </si>
  <si>
    <t>aos_registration_lookalike(7%)_vd_화해했어요(음식물)_nk1_26.02.02</t>
  </si>
  <si>
    <t>aos_im_all_해결(배달_신규)1_cr1_26.01.24</t>
  </si>
  <si>
    <t>aos_purchase_all_im_해결(복합소구)_cr1_26.01.24</t>
  </si>
  <si>
    <t>ios_purchase_all_vd_시은니야_냉동(인플루언서)2_hn1_25.11.14</t>
  </si>
  <si>
    <t>ios_purchase_all_vd_시은니야_음식물(인플루언서)_hn1_25.11.14</t>
  </si>
  <si>
    <t>ios_im_all_실제후기(배출일)1_hn1_26.01.26</t>
  </si>
  <si>
    <t>ios_purchase_all_im_실제후기(워킹맘)_hn1_26.01.26</t>
  </si>
  <si>
    <t>aos_im_all_큰일나(굳은치킨)2_mk1_26.02.09</t>
  </si>
  <si>
    <t>aos_registration_lookalike(7%)_vd_큰일나(음식물)_ mk1_26.02.09</t>
  </si>
  <si>
    <t>aos_purchase_re_vd_지역확장(음식물)_nk1_26.02.04</t>
  </si>
  <si>
    <t>aos_vd_프로모션[냉장고](아직도)2_24.12.09</t>
  </si>
  <si>
    <t>aos_registration_all_vd_프로모션(냉장고)_24.12.09</t>
  </si>
  <si>
    <t>ios_vd_뭐게요(화장품)1_25.08.20</t>
  </si>
  <si>
    <t>ios_purchase_all_vd_뭐게요1(폐기물)_25.08.20</t>
  </si>
  <si>
    <t>ios_vd_직장인(승무원)2_25.08.22</t>
  </si>
  <si>
    <t>ios_im_all_배너(안쓰고)5_sj1_25.09.26</t>
  </si>
  <si>
    <t>ios_purchase_all_im_배너(다양)_sj1_25.09.26</t>
  </si>
  <si>
    <t>ios_vd_all_프로모션_노머니예스바이브5_hn1_25.12.16</t>
  </si>
  <si>
    <t>ios_vd_all_친정엄마(계단)2_cr1_26.03.02</t>
  </si>
  <si>
    <t>ios_purchase_all_vd_친정엄마(폐기물)_cr1_26.03.02</t>
  </si>
  <si>
    <t>aos_vd_도움(도움)3_25.04.07</t>
  </si>
  <si>
    <t>aos_purchase_all_vd_도움(페이백)_25.04.07</t>
  </si>
  <si>
    <t>ios_vd_애매한디벨롭(폐기물)2_25.02.05</t>
  </si>
  <si>
    <t>aos(Web2App)_purchase_all_vd_필요없어요(대형폐기물)_cr1_26.03.25</t>
  </si>
  <si>
    <t>aos_vd_all_커뮤니티(원룸)3_cr1_26.02.02</t>
  </si>
  <si>
    <t>aos_purchase_re_vd_음식물(배달음식)_mk1_26.02.02(원래 커뮤니티 기록 용으로 유지)</t>
  </si>
  <si>
    <t>aos(Web2App)_purchase_all_vd_고효율소재 모음_비밀(음식물)_sj1_26.02.12</t>
  </si>
  <si>
    <t>ios(Web2App)_purchase_all_vd_설날(음식물)_nk1_26.03.03</t>
  </si>
  <si>
    <t>ios_registration_lookalike(7%)_vd_폐기물모음_hn1_26.03.20</t>
  </si>
  <si>
    <t>c11_building_traffic_혼합폐2_241028</t>
  </si>
  <si>
    <t>building_traffic_혼합폐_241028</t>
  </si>
  <si>
    <t>aos_vd_all_설날(반찬)2_nk1_26.02.27</t>
  </si>
  <si>
    <t>aos(Web2App)_purchase_all_vd_스티커없이(대형폐기물)_cr1_26.02.19</t>
  </si>
  <si>
    <t>aos(Web2App)_purchase_lookalike(7%)_vd_주목/천안100(대형폐기물)_mk1_26.03.18</t>
  </si>
  <si>
    <t>ios_vd_짤(8장)1_24.08.20</t>
  </si>
  <si>
    <t>ios_registration_re_vd_짤_24.08.20</t>
  </si>
  <si>
    <t>ios_im_곰인형3_25.07.23</t>
  </si>
  <si>
    <t>ios_vd_신껍질(샴푸통)3_25.08.21</t>
  </si>
  <si>
    <t>ios_vd_all_워킹맘(육퇴)2_hn1_25.09.11</t>
  </si>
  <si>
    <t>ios_purchase_all_vd_워킹맘_hn1_25.09.11</t>
  </si>
  <si>
    <t>aos_vd_lookalike(7%)_썰(곰팡이)1_sj1_26.02.24</t>
  </si>
  <si>
    <t>aos(Web2App)_purchase_lookalike(7%)_vd_썰(겨울음식물)sj1_26.02.24</t>
  </si>
  <si>
    <t>ios_vd_all_신써야이유(주방)4_25.05.28</t>
  </si>
  <si>
    <t>aos_vd_all_댓글읽기(기름)2_hn1_25.10.14</t>
  </si>
  <si>
    <t>ios_vd_all_승무원화장품(캐리어쓰레기)3_cr1_26.01.07</t>
  </si>
  <si>
    <t>ios_purchase_all_vd_승무원(화장품)_cr1_26.01.07</t>
  </si>
  <si>
    <t>aos_vd_전기장판(아니이거)3_24.11.24</t>
  </si>
  <si>
    <t>aos_registration_all_vd_전기장판_24.11.24</t>
  </si>
  <si>
    <t>aos_vd_re_심지어(없어요)1_25.04.07</t>
  </si>
  <si>
    <t>aos_purchase_re_vd_심지어(페이백)_25.04.07</t>
  </si>
  <si>
    <t>ios_registration_lookalike(7%)_vd_커뮤니티(폐기물)_cr1_26.02.03</t>
  </si>
  <si>
    <t>ios_vd_all_춘남이_1월3_hn1_26.01.07</t>
  </si>
  <si>
    <t>aos_vd_all_커뮤니티(전기장판)2_cr1_26.02.01</t>
  </si>
  <si>
    <t>aos_registration_lookalike(7%)_vd_선배맘추천(폐기물)_cr1_26.02.07</t>
  </si>
  <si>
    <t>ios_vd_all_이거모르고(헌옷)2_cr1_26.03.07</t>
  </si>
  <si>
    <t>ios_vd_가사대체(맞벌이)3_25.03.18</t>
  </si>
  <si>
    <t>ios_purchase_all_vd_가사대체_25.03.18</t>
  </si>
  <si>
    <t>ios_vd_저요(치킨뼈)1_25.07.15</t>
  </si>
  <si>
    <t>ios_purchase_all_vd_저요(음식물)_25.07.15</t>
  </si>
  <si>
    <t>aos_registration_lookalike(7%)_vd_폐기물모음_sj1_26.01.29</t>
  </si>
  <si>
    <t>aos_vd_신불편해(유통기한)4_25.07.02</t>
  </si>
  <si>
    <t>aos_vd_신껍질디벨롭(냉장고청소)2_25.04.07</t>
  </si>
  <si>
    <t>ios_vd_all_시은니야_폐기물(캔넬)2_dh1_25.11.19</t>
  </si>
  <si>
    <t>ios_purchase_all_vd_시은니야_폐기물(인플루언서)_dh1_25.11.19</t>
  </si>
  <si>
    <t>ios_vd_all_이사치트키(주말)3_cr1_25.01.10</t>
  </si>
  <si>
    <t>ios_purchase_all_vd_이사치트키(폐기물)_cr1_26.01.10</t>
  </si>
  <si>
    <t>ios_vd_all_주목아산100(가구)1_mk1_26.03.18</t>
  </si>
  <si>
    <t>ios(Web2App)_purchase_lookalike(7%)_vd_주목/아산100(대형폐기물)_mk1_26.03.18</t>
  </si>
  <si>
    <t>ios_im_프로모션[마감](끝나요)1_24.12.09</t>
  </si>
  <si>
    <t>ios_registration_all_im_프로모션(마감)_24.12.09</t>
  </si>
  <si>
    <t>aos_purchase_lookalike(7%)_vd_그냥하자(이사음식물)_sj1_26.02.24</t>
  </si>
  <si>
    <t>ios_vd_like_심지어(죄송)3_25.04.07</t>
  </si>
  <si>
    <t>ios_purchase_lookalike(3%)_vd_심지어(페이백)_25.04.07</t>
  </si>
  <si>
    <t>ios_im_all_해결(소스통_무빙)8_cr1_26.01.24</t>
  </si>
  <si>
    <t>aos_vd_lookalike(7%)_썰(귤껍질)2_sj1_26.02.24</t>
  </si>
  <si>
    <t>aos_purchase_all_vd_친정엄마(폐기물)_cr1_26.03.02</t>
  </si>
  <si>
    <t>aos_vd_all_텍스트고정(변기)6_cr1_26.01.16</t>
  </si>
  <si>
    <t>ios_vd_all_폐기물(헌옷)3_hn1_25.11.07</t>
  </si>
  <si>
    <t>aos_registration_lookalike(7%)_im_복합소구모음_sj1_26.01.29</t>
  </si>
  <si>
    <t>ios_vd_all_이천커플1_hn1_25.11.26</t>
  </si>
  <si>
    <t>ios_vd_all_프로모션_폐기물(폐기물)2_dh1_25.12.12</t>
  </si>
  <si>
    <t>ios_vd_폐기물(이불)2_25.07.02</t>
  </si>
  <si>
    <t>aos(Web2App)_purchase_lookalike(7%)_vd_사투리/50(음식물)_cr1_26.04.04</t>
  </si>
  <si>
    <t>aos_vd_all_이사짤(화장대)6_sj1_25.09.18</t>
  </si>
  <si>
    <t>aos_purchase_all_vd_이사짤(이득)_sj1_25.09.18</t>
  </si>
  <si>
    <t>ios_vd_all_이모든걸(펫용품)3_cr1_26.02.10</t>
  </si>
  <si>
    <t>ios_vd_all_시은니야(B장난감)8_hn1_25.10.31</t>
  </si>
  <si>
    <t>ios_purchase_all_vd_시은니야(아이템)_hn1_25.10.31</t>
  </si>
  <si>
    <t>ios(Web2App)_purchase_all_vd_가장짧은시간(대형폐기물)_cr1_26.03.25</t>
  </si>
  <si>
    <t>ios_vd_all_주목천안100(가전)2_mk1_26.03.18</t>
  </si>
  <si>
    <t>ios(Web2App)_purchase_lookalike(7%)_vd_부럽다/천안100(음식물)_nk1_26.03.18</t>
  </si>
  <si>
    <t>aos_im_all_배너(죄송)6_sj1_25.09.26</t>
  </si>
  <si>
    <t>aos_purchase_all_im_배너(다양)_sj1_25.09.26</t>
  </si>
  <si>
    <t>ios_vd_아직도6_24.11.19</t>
  </si>
  <si>
    <t>ios_registration_lookalike_purchase(7%)_vd_고효율소재모음(1)_24.11.19</t>
  </si>
  <si>
    <t>ios_im_선택8_25.07.23</t>
  </si>
  <si>
    <t>ios_vd_all_잘살자_1월5_hn1_26.01.13</t>
  </si>
  <si>
    <t>ios_purchase_all_vd_인플루언서PA(3)_hn1_26.01.13</t>
  </si>
  <si>
    <t>ios_vd_all_예진_1월4_hn1_26.01.13</t>
  </si>
  <si>
    <t>ios_sl_빡친사람(황장군)2_hn1_26.02.09</t>
  </si>
  <si>
    <t>ios(Web2App)_purchase_lookalike(7%)_sl_빡친사람(겨울음식물)_hn1_26.02.09</t>
  </si>
  <si>
    <t>ios_vd_all_부럽다천안50(김치통)1_nk1_26.03.18</t>
  </si>
  <si>
    <t>ios(Web2App)_purchase_lookalike(7%)_vd_부럽다/천안50(음식물)_nk1_26.03.18</t>
  </si>
  <si>
    <t>ios_vd_지치셨죠(폐기물)3(고양)_25.05.21</t>
  </si>
  <si>
    <t>ios_purchase_all_vd_고양(복합)_25.05.21</t>
  </si>
  <si>
    <t>aos_vd_all_폐기물(아이용품)1_hn1_25.09.17</t>
  </si>
  <si>
    <t>aos_purchase_all_vd_폐기물(아이용품)_hn1_25.09.17</t>
  </si>
  <si>
    <t>aos(Web2App)_purchase_lookalike(7%)_vd_부럽다/천안100(음식물)_nk1_26.03.18</t>
  </si>
  <si>
    <t>aos_vd_워킹맘(베란다)4_25.10.29</t>
  </si>
  <si>
    <t>aos_purchase_all_vd_워킹맘_hn1_25.09.11</t>
  </si>
  <si>
    <t>aos(Web2App)_purchase_lookalike(7%)_vd_주목/천안50(대형폐기물)_mk1_26.03.18</t>
  </si>
  <si>
    <t>aos_registration_lookalike(7%)_vd_인플루언서PA(5)_sj1_26.01.29</t>
  </si>
  <si>
    <t>aos_purchase_re_im_기본요금_sj1_26.03.25</t>
  </si>
  <si>
    <t>aos_vd_all_프로모션_음식물(반찬통)3_dh1_25.12.12</t>
  </si>
  <si>
    <t>aos_purchase_cna/asn_vd_150L(대형폐기물)_hn1_26.04.23</t>
  </si>
  <si>
    <t>aos_vd_all_새로미_1월1_hn1_26.01.02</t>
  </si>
  <si>
    <t>ios(Web2App)_purchase_lookalike(7%)_vd_부럽다/아산100(음식물)_nk1_26.03.18</t>
  </si>
  <si>
    <t>ios_vd_찾습니다1_24.11.28</t>
  </si>
  <si>
    <t>ios_registration_문래로180_vd_고효율소재모음(3)_24.11.29</t>
  </si>
  <si>
    <t>aos_vd_990원(특가)1_25.12.17</t>
  </si>
  <si>
    <t>aos(Web2App)_purchase_all_vd_고효율소재모음(n)_25.11.24</t>
  </si>
  <si>
    <t>ios_vd_all_뭉글이_1월6_hn1_26.01.13</t>
  </si>
  <si>
    <t>aos_vd_all_세띠_1월13_hn1_26.01.23</t>
  </si>
  <si>
    <t>ios_im_all_문앞에툭(스티커_무빙)9_cr1_26.01.24</t>
  </si>
  <si>
    <t>ios_vd_뉴껍질(반찬통)6_25.09.08</t>
  </si>
  <si>
    <t>ios_purchase_all_vd_뉴껍질2(냉장고)_25.09.08</t>
  </si>
  <si>
    <t>c12_building_traffic_혼합폐3_241028</t>
  </si>
  <si>
    <t>ios(Web2App)_purchase_all_vd_팀장님(대형폐기물)_hn1_26.03.25</t>
  </si>
  <si>
    <t>ios_vd_써야이유(배달음식)1_dh1_25.11.27</t>
  </si>
  <si>
    <t>ios_purchase_s. gyeonggi_vd_고효율소재모음(4)_25.11.27</t>
  </si>
  <si>
    <t>aos_vd_써야이유(김치통)4_dh1_25.09.30</t>
  </si>
  <si>
    <t>aos_purchase_all_vd_써야이유(냉장고1)_25.03.12</t>
  </si>
  <si>
    <t>ios_vd_all_화장품(협찬)2_hn1_25.12.17</t>
  </si>
  <si>
    <t>ios_vd_방치(클렌징)3_sj1_25.11.27</t>
  </si>
  <si>
    <t>ios(Web2App)_purchase_lookalike(7%)_vd_소재 모음_이사(폐기물)_hn1_26.02.05</t>
  </si>
  <si>
    <t>ios_vd_미소리뷰(직장)6_24.08.22</t>
  </si>
  <si>
    <t>ios_registration_reels_vd_미소리뷰(인생힘듦)_24.08.22</t>
  </si>
  <si>
    <t>ios_vd_뭐게요(이사)3_25.08.22</t>
  </si>
  <si>
    <t>ios_purchase_all_vd_뭐게요1(폐기물)_25.08.22</t>
  </si>
  <si>
    <t>ios_vd_all_폐기물(헌이불)1_hn1_25.10.17</t>
  </si>
  <si>
    <t>aos_purschase_천안,아산_vd_고효율소재모음_ sj1_26.02.11</t>
  </si>
  <si>
    <t>aos_vd_all_제이_1월2_hn1_25.01.07</t>
  </si>
  <si>
    <t>ios_sl_all_시은니야_자취(엄빠)2_hn1_25.11.07</t>
  </si>
  <si>
    <t>ios_purchase_all_sl_시은니야_자취(인플루언서)_hn1_25.11.07</t>
  </si>
  <si>
    <t>web(office)_타겟님께(학원)1_hn1_25.10.20</t>
  </si>
  <si>
    <t>web(office)_purchase_all_vd_아직도_25.05.29</t>
  </si>
  <si>
    <t>ios_registration_lookalike(7%)_vd_복합소구모음2_hn1_26.01.28</t>
  </si>
  <si>
    <t>aos_vd_심지어(죄송)3_25.05.07</t>
  </si>
  <si>
    <t>aos_purchase_re_vd_심지어(소스변경)_25.05.07</t>
  </si>
  <si>
    <t>ios(Web2App)_traffic_lookalike(7%)_sl_빡친사람(겨울음식물)_hn1_26.02.24 - 사본</t>
  </si>
  <si>
    <t>aos_vd_애매한(대청소)1(고양)_25.05.21</t>
  </si>
  <si>
    <t>aos_purchase_all_vd_고양(복합)_25.05.21</t>
  </si>
  <si>
    <t>ios_vd_all_화장품(협찬)2_hn1_25.11.26</t>
  </si>
  <si>
    <t>ios_purchase_all_vd_화장품(마세요)_hn1_25.11.26</t>
  </si>
  <si>
    <t>aos_vd_신껍질(샴푸통)3_25.01.23</t>
  </si>
  <si>
    <t>ios_vd_all_시은니야_폐기물(쿨매트)3_dh1_25.11.19</t>
  </si>
  <si>
    <t>aos_sl_빡친사람(황장군)2_hn1_26.02.24</t>
  </si>
  <si>
    <t>aos_vd_all_시은니야_폐기물(캔넬)2_dh1_25.11.19</t>
  </si>
  <si>
    <t>aos_purchase_all_vd_시은니야_폐기물(인플루언서)_dh1_25.11.19</t>
  </si>
  <si>
    <t>aos_vd_all_이사짤(소형가전)1_sj1_26.01.14</t>
  </si>
  <si>
    <t>aos_purchase_all_vd_이사모음(폐기물)_sj1_26.01.14</t>
  </si>
  <si>
    <t>aos_vd_가사대체(맞벌이)3_25.03.18</t>
  </si>
  <si>
    <t>aos_purchase_all_vd_가사대체_25.03.18</t>
  </si>
  <si>
    <t>aos_purchase_all_vd_지역확장(음식물)_nk1_26.02.12</t>
  </si>
  <si>
    <t>aos_vd_all_프로모션_배주부6_hn1_25.12.16</t>
  </si>
  <si>
    <t>aos_purchase_all_vd_12월프로모션_인플루언서PA(2)_hn1_25.12.16</t>
  </si>
  <si>
    <t>aos_vd_all_폐기물(인형)2_hn1_25.11.07</t>
  </si>
  <si>
    <t>ios_vd_워킹맘(껍질)2_24.10.03</t>
  </si>
  <si>
    <t>ios_registration_all_vd_워킹맘(유아식)_24.10.03</t>
  </si>
  <si>
    <t>ios_im_all_해결(배달_무빙)6_cr1_26.01.24</t>
  </si>
  <si>
    <t>ios_vd_all_비지하우스_1월17_hn1_26.01.23</t>
  </si>
  <si>
    <t>aos_vd_all_프로모션_버티세요(폐기물)2_hn1_25.12.12</t>
  </si>
  <si>
    <t>aos_purchase_all_vd_12월프로모션_복합소구(버티세요)_hn1_25.12.12</t>
  </si>
  <si>
    <t>ios_vd_all_대형폐기물(냉장고)2_mk1_26.03.06</t>
  </si>
  <si>
    <t>ios(Web2App)_purchase_all_vd_결산(대형폐기물)_mk1_26.03.06</t>
  </si>
  <si>
    <t>os_vd_송미니_25.08.07</t>
  </si>
  <si>
    <t>os_reach_all_vd_송미니_25.08.06</t>
  </si>
  <si>
    <t>aos_vd_all_모르면 손해(캣휠)2_mk1_26.02.26</t>
  </si>
  <si>
    <t>aos(Web2App)_purchase_lookalike(7%)_vd_고효율소재 모음_이사(폐기물)_hn1_26.02.12</t>
  </si>
  <si>
    <t>aos_im_all_시은니야(샤라웃)4_dh1_25.10.31</t>
  </si>
  <si>
    <t>aos_purchase_all_im_시은니야(인플루언서)_dh1_25.10.31</t>
  </si>
  <si>
    <t>ios_vd_all_이사할때 짤(베란다)2_mk1_26.03.03</t>
  </si>
  <si>
    <t>ios_purchase_all_vd_이사할때 짤(폐기물)_mk1_26.03.03</t>
  </si>
  <si>
    <t>aos_vd_신불편해(반찬통)2_25.01.16</t>
  </si>
  <si>
    <t>aos_purchase_all_vd_신불편해_25.01.16</t>
  </si>
  <si>
    <t>aos_im_all_시은니야(인증)1_dh1_25.10.31</t>
  </si>
  <si>
    <t>aos_vd_지치셨죠(이사)4_26.01.14</t>
  </si>
  <si>
    <t>ios_vd_all_구름이(캔넬)1_mk1_26.01.28</t>
  </si>
  <si>
    <t>ios_purchase_all_vd_구름이(폐기물)_mk1_25.01.28</t>
  </si>
  <si>
    <t>aos_vd_워킹맘(베란다)4_dh1_25.10.21</t>
  </si>
  <si>
    <t>ios_vd_뉴껍질(냉동식)3_25.09.08</t>
  </si>
  <si>
    <t>ios_purchase_all_vd_뉴껍질1(음식물)_25.09.08</t>
  </si>
  <si>
    <t>ios_vd_가사대체(가사고민)5_25.03.18</t>
  </si>
  <si>
    <t>ios_vd_all_부피3대장(이불)1_cr1_26.02.11</t>
  </si>
  <si>
    <t>aos_vd_all_아니워킹맘(장난감)1_sj1_26.01.23</t>
  </si>
  <si>
    <t>ios_vd_껍질(한약재)1_24.11.05</t>
  </si>
  <si>
    <t>ios_registration_lookalike(3%)_vd_고효율소재모음(1)_24.11.05</t>
  </si>
  <si>
    <t>ios_vd_all_이사짤(의류)4_sj1_25.09.18</t>
  </si>
  <si>
    <t>aos_im_all_해결(음쓰_무빙)7_cr1_26.01.24</t>
  </si>
  <si>
    <t>aos_vd_all_승무원화장품(일정안맞음)1_cr1_26.01.07</t>
  </si>
  <si>
    <t>aos_registration_lookalike(7%)_vd_인플루언서PA(3)_sj1_26.01.29</t>
  </si>
  <si>
    <t>aos_im_all_배너(화장품)3_sj1_25.09.26</t>
  </si>
  <si>
    <t>aos(Web2App)_purchase_re_vd_봉투에던져(음식물)_cr1_26.03.30</t>
  </si>
  <si>
    <t>ios_vd_프로모션[냉장고](껍질_한약재)1_24.12.09</t>
  </si>
  <si>
    <t>ios_registration_all_vd_프로모션(냉장고)_24.12.09</t>
  </si>
  <si>
    <t>ios_vd_all_시은니야_애견(방석)1_sj1_25.11.04</t>
  </si>
  <si>
    <t>ios_purchase_all_vd_시은니야_애견(인플루언서)_sj1_25.11.04</t>
  </si>
  <si>
    <t>aos_im_all_배너(안쓰고)5_sj1_25.09.26</t>
  </si>
  <si>
    <t>aos_purchase_lookalike(7%)_vd_여기서뭐해(음식물)_cr1_26.02.19</t>
  </si>
  <si>
    <t>ios_vd_써야이유(껍질)3_25.08.21</t>
  </si>
  <si>
    <t>ios_vd_리뷰(이사)4_24.08.20</t>
  </si>
  <si>
    <t>ios_registration_re_vd_리뷰_24.08.20</t>
  </si>
  <si>
    <t>ios_vd_all_시은니야(A노즈워크)2_hn1_25.10.31</t>
  </si>
  <si>
    <t>aos(Web2App)_purchase_all_vd_설날(음식물)_nk1_26.03.03</t>
  </si>
  <si>
    <t>aos_im_4월[페이백](백프로)3_25.04.07</t>
  </si>
  <si>
    <t>ios_vd_all_프로모션_아직쓰지마(행운)6_sj1_25.12.12</t>
  </si>
  <si>
    <t>aos_vd_all_폐기물(인형)2_hn1_25.10.27</t>
  </si>
  <si>
    <t>aos_purchase_all_vd_폐기물(이사)_hn1_25.10.27</t>
  </si>
  <si>
    <t>ios_vd_아직도2_dh1_25.11.27</t>
  </si>
  <si>
    <t>aos_vd_all_시은니야(B턱, 딱)8_hn1_25.10.31</t>
  </si>
  <si>
    <t>ios(Web2App)_purchase_lookalike(7%)_vd_전화(겨울+신체)_cr1_26.02.12</t>
  </si>
  <si>
    <t>os(Web2Form)_lead_lookalike(7%)_vd_사투리(음식물)_cr1_26.03.18</t>
  </si>
  <si>
    <t>aos_sl_폐기물(이불)2_sj1_25.09.19</t>
  </si>
  <si>
    <t>aos_purchase_all_sl_카동(이사)_dh1_25.09.19</t>
  </si>
  <si>
    <t>ios_vd_써야이유(반찬통)2_dh1_25.10.14</t>
  </si>
  <si>
    <t>ios_vd_all_프로모션_미니홈1_hn1_25.12.10</t>
  </si>
  <si>
    <t>ios_purchase_all_vd_12월프로모션_인플루언서PA(1)_hn1_25.12.10</t>
  </si>
  <si>
    <t>aos_vd_all_소형(전기이불)2_sj1_25.10.24</t>
  </si>
  <si>
    <t>aos_purchase_all_vd_소형(폐기물)_sj1_25.10.24</t>
  </si>
  <si>
    <t>ios_vd_all_봄몽_1월10_hn1_26.01.23</t>
  </si>
  <si>
    <t>ios_purchase_all_vd_인플루언서PA(6)_hn1_26.01.23</t>
  </si>
  <si>
    <t>ios_im_all_실제후기(이삿짐)3_hn1_26.01.26</t>
  </si>
  <si>
    <t>aos_vd_all_커버링써(냉장고)2_cr1_25.12.24</t>
  </si>
  <si>
    <t>aos_purchase_all_vd_커버링써(음식물)_cr1_25.12.24</t>
  </si>
  <si>
    <t>ios_vd_워킹맘(워킹맘)3_24.10.03</t>
  </si>
  <si>
    <t>aos_vd_프로모션[폐기물](굳이_대청소)5_24.12.09</t>
  </si>
  <si>
    <t>aos_vd_all_마케터(베란다)2_sj1_25.10.27</t>
  </si>
  <si>
    <t>aos_purchase_all_vd_마케터(복합소구)_sj1_25.10.27</t>
  </si>
  <si>
    <t>aos_vd_all_소형(전기이불)2_sj1_25.11.10</t>
  </si>
  <si>
    <t>aos_vd_all_이사반배너(당장)1_sj1_26.01.14</t>
  </si>
  <si>
    <t>aos_purchase_all_vd_이사반배너(폐기물)_sj1_26.01.14</t>
  </si>
  <si>
    <t>ios_vd_all_프로모션_아직쓰지마(전기장판)2_sj1_25.12.12</t>
  </si>
  <si>
    <t>ios_purchase_all_vd_12월프로모션_복합소구(아직쓰지마)_sj1_25.12.12</t>
  </si>
  <si>
    <t>aos_vd_신굳이(이사)3_dh1_25.10.21</t>
  </si>
  <si>
    <t>aos_registration_lookalike(7%)_vd_인플루언서PA(1)_mk1_26.02.24</t>
  </si>
  <si>
    <t>ios_vd_워킹맘(기저귀)6_24.10.03</t>
  </si>
  <si>
    <t>ios_registration_all_vd_워킹맘(장난감)_24.10.03</t>
  </si>
  <si>
    <t>ios_sl_맞벌이(반찬)3_hn1_25.09.04</t>
  </si>
  <si>
    <t>ios_purchase_all_sl_반찬통(맞벌이)_hn1_25.09.04</t>
  </si>
  <si>
    <t>ios_vd_all_설날(차례)3_nk1_26.02.27</t>
  </si>
  <si>
    <t>aos(Web2App)_purchase_lookalike(7%)_vd_청소부/50(폐기물)_cr1_26.04.04</t>
  </si>
  <si>
    <t>aos_vd_아직도6_dh1_25.09.30</t>
  </si>
  <si>
    <t>aos_vd_all_폐기물(아이용품)3_hn1_25.09.17</t>
  </si>
  <si>
    <t>ios_sl_all_팔천원(끝)2_nk1_26.02.20</t>
  </si>
  <si>
    <t>ios_sl_all_시은니야_자취(짠순이)1_hn1_25.11.07</t>
  </si>
  <si>
    <t>aos_vd_여름철(과일껍질)3_25.06.20</t>
  </si>
  <si>
    <t>aos_purchase_all_vd_여름철_25.06.20</t>
  </si>
  <si>
    <t>ios_vd_all_프로모션_유진리2_hn1_25.12.10</t>
  </si>
  <si>
    <t>ios_purchase_all_vd_인플루언서PA(2)_hn1_25.12.03</t>
  </si>
  <si>
    <t>ios_im_all_배너(자취생)4_sj1_25.09.26</t>
  </si>
  <si>
    <t>aos_sl_all_시은니야_자취(엄빠)2_hn1_25.11.07</t>
  </si>
  <si>
    <t>aos_purchase_all_vd_시은니야_자취(인플루언서)_hn1_25.11.07</t>
  </si>
  <si>
    <t>aos_vd_all_살림을더하다(2월DM)_sj1_26.02.27</t>
  </si>
  <si>
    <t>aos_purchase_all_vd_인플루언서PA(DM2월)_sj1_26.02.27</t>
  </si>
  <si>
    <t>ios_registration_lookalike(7%)_vd_인플루언서PA(5)_hn1_26.01.28</t>
  </si>
  <si>
    <t>aos_vd_all_커뮤니티(원룸)3_cr1_26.02.02 - 사본</t>
  </si>
  <si>
    <t>ios_im_all_시은니야(애매)3_dh1_25.10.31</t>
  </si>
  <si>
    <t>ios_purchase_all_im_시은니야(인플루언서)_dh1_25.10.31</t>
  </si>
  <si>
    <t>aos_vd_리뷰(음쓰)3_24.08.20</t>
  </si>
  <si>
    <t>aos_purchase_re_vd_리뷰_24.08.20</t>
  </si>
  <si>
    <t>aos_vd_프로모션[냉장고](껍질_한약재)1_24.12.09</t>
  </si>
  <si>
    <t>ios(Web2App)_purchase_lookalike(7%)_vd_신부럽다2500(음식물)_nk1_26.04.03</t>
  </si>
  <si>
    <t>ios_im_프로모션[마감](망설임)2_24.12.09</t>
  </si>
  <si>
    <t>aos_vd_짤(8장)1_24.11.22</t>
  </si>
  <si>
    <t>aos_purchase_re_vd_짤&amp;리뷰_24.11.22</t>
  </si>
  <si>
    <t>ios_im_카톡1_25.07.23</t>
  </si>
  <si>
    <t>aos_vd_1인칭(야근)5_25.03.25</t>
  </si>
  <si>
    <t>ios_vd_아직도(아플때)4_24.08.22</t>
  </si>
  <si>
    <t>ios_registration_reels_vd_아직도(2)_24.08.22</t>
  </si>
  <si>
    <t>aos_vd_re_심지어(죄송)3_25.04.07</t>
  </si>
  <si>
    <t>ios_vd_1인칭(폐기물)4_25.03.25</t>
  </si>
  <si>
    <t>ios_purchase_all_vd_1인칭_25.03.25 (복사해서 세팅)</t>
  </si>
  <si>
    <t>aos_vd_리타겟_신껍질디벨롭(냉장고청소)3_25.03.11</t>
  </si>
  <si>
    <t>aos_purchase_re_vd_신껍질_디벨롭_리타겟_25.03.11</t>
  </si>
  <si>
    <t>ios_vd_all_비앳홈(2월DM)_sj1_26.02.27</t>
  </si>
  <si>
    <t>ios_purchase_all_vd_인플루언서 PA(DM2월)_sj1_26.02.27</t>
  </si>
  <si>
    <t>ios_vd_써야이유(계란)6_25.03.12</t>
  </si>
  <si>
    <t>aos_sl_맞벌이(부부)2_hn1_25.09.04</t>
  </si>
  <si>
    <t>aos_purchase_all_sl_반찬통(맞벌이)_hn1_25.09.04</t>
  </si>
  <si>
    <t>aos_vd_all_이사짤(폐기물)2_sj1_25.09.18</t>
  </si>
  <si>
    <t>aos_vd_불편해(유통기한)2_25.02.04</t>
  </si>
  <si>
    <t>aos(Web2App)_purchase_all_vd_PA(친구초대)_3월(1)_hn1_26.03.26</t>
  </si>
  <si>
    <t>ios_vd_all_주목천안50(가전)2_mk1_26.03.18</t>
  </si>
  <si>
    <t>ios(Web2App)_purchase_lookalike(7%)_vd_주목/천안50(대형폐기물)_mk1_26.03.18</t>
  </si>
  <si>
    <t>aos_vd_뭐게요(김치냉장고)2_25.08.12</t>
  </si>
  <si>
    <t>aos_purchase_all_vd_뭐게요2(음식물)_25.08.12</t>
  </si>
  <si>
    <t>aos_vd_이사끝(나만)3_24.09.25</t>
  </si>
  <si>
    <t>aos_registration_all_vd_이사끝_24.09.25</t>
  </si>
  <si>
    <t>aos_vd_뉴껍질(닭가슴살)2_25.09.08</t>
  </si>
  <si>
    <t>aos_purchase_all_vd_뉴껍질1(음식물)_25.09.08</t>
  </si>
  <si>
    <t>aos_vd_all_다빈_1월15_hn1_26.01.23</t>
  </si>
  <si>
    <t>aos_vd_껍질(한약재)ver1(성남)5_25.01.15</t>
  </si>
  <si>
    <t>aos_vd_all_부피3대장(이불)1_cr1_26.01.29</t>
  </si>
  <si>
    <t>aos_im_프로모션[마감](끝나요)1_24.12.09</t>
  </si>
  <si>
    <t>aos_registration_all_im_프로모션(마감)_24.12.09</t>
  </si>
  <si>
    <t>ios_im_all_문앞에툭(일정_무빙)7_cr1_26.01.24</t>
  </si>
  <si>
    <t>aos(Web2App)_purchase_lookalike(7%)_vd_전화(겨울+신체)_cr1_26.02.12</t>
  </si>
  <si>
    <t>ios_im_프로모션[마감](아니고)3_24.12.09</t>
  </si>
  <si>
    <t>ios_purchase_all_vd_폐기물(이사)_hn1_25.10.17</t>
  </si>
  <si>
    <t>ios_vd_지치셨죠(폐기물)1_25.02.04</t>
  </si>
  <si>
    <t>ios_purchase_lookalike(3%)_vd_고효율소재모음(2)_25.02.04</t>
  </si>
  <si>
    <t>aos_vd_폐기물(이불)2_25.07.02</t>
  </si>
  <si>
    <t>ios_vd_리뷰(종합)3_24.11.05</t>
  </si>
  <si>
    <t>ios_registration_all_vd_리뷰_24.11.05</t>
  </si>
  <si>
    <t>aos_vd_990원(떴네요)2_24.12.19</t>
  </si>
  <si>
    <t>ios_vd_써야이유(껍질)3_25.04.07</t>
  </si>
  <si>
    <t>ios_purchase_all_vd_페이백(복합)_25.04.07</t>
  </si>
  <si>
    <t>ios_vd_1인칭(화장품)2_25.03.25</t>
  </si>
  <si>
    <t>aos_vd_신굳이(이사)3_25.01.08</t>
  </si>
  <si>
    <t>aos_purchase_all_vd_신굳이_25.01.08</t>
  </si>
  <si>
    <t>ios_vd_all_시은니야(B전남친)7_hn1_25.10.31</t>
  </si>
  <si>
    <t>aos_vd_신써야이유(배달)1_25.05.28</t>
  </si>
  <si>
    <t>aos_purchase_all_vd_신써야이유_25.05.28</t>
  </si>
  <si>
    <t>ios_vd_all_댓글읽기(기름)2_hn1_25.10.14</t>
  </si>
  <si>
    <t>ios_purchase_all_vd_댓글읽기(음식물)_hn1_25.10.14</t>
  </si>
  <si>
    <t>aos_vd_아직도6_24.11.05</t>
  </si>
  <si>
    <t>aos_registration_lookalike(3%)_vd_고효율소재모음(1)_24.11.05</t>
  </si>
  <si>
    <t>aos_registration_lookalike(7%)_vd_워킹맘모음_sj1_26.01.29</t>
  </si>
  <si>
    <t>ios_im_2배9_25.07.23</t>
  </si>
  <si>
    <t>ios_vd_아직도(배달용기)4(고양)_25.05.21</t>
  </si>
  <si>
    <t>aos_vd_워킹맘(장난감)5_25.02.07</t>
  </si>
  <si>
    <t>aos_purchase_all_vd_워킹맘_25.02.07</t>
  </si>
  <si>
    <t>aos_vd_all_수수룸_1월19_hn1_26.01.23</t>
  </si>
  <si>
    <t>aos_purchase_all_vd_인플루언서PA(5)_hn1_26.01.23</t>
  </si>
  <si>
    <t>aos_vd_워킹맘(기저귀)6_24.10.03</t>
  </si>
  <si>
    <t>aos_registration_all_vd_워킹맘(장난감)_24.10.03</t>
  </si>
  <si>
    <t>aos_vd_워킹맘(장난감)5_24.10.03</t>
  </si>
  <si>
    <t>ios(Web2App)_purchase_all_vd_PA(친구초대)_3월(1)_hn1_26.03.26</t>
  </si>
  <si>
    <t>aos_vd_아직도2_dh1_25.10.21</t>
  </si>
  <si>
    <t>aos_vd_신껍질디벨롭(배달음식과태료)2_25.03.06</t>
  </si>
  <si>
    <t>aos_purchase_all_vd_신껍질_디벨롭_25.03.06</t>
  </si>
  <si>
    <t>ios_vd_껍질(한약재)1_25.02.04</t>
  </si>
  <si>
    <t>aos_vd_이거알아(반찬통)3_25.05.16</t>
  </si>
  <si>
    <t>aos_purchase_re_vd_이거알아_25.05.16</t>
  </si>
  <si>
    <t>ios_im_like_4월[페이백](한정)1_25.04.07</t>
  </si>
  <si>
    <t>ios_purchase_lookalike(3%)_im_4월이벤트(페이백)_25.04.07</t>
  </si>
  <si>
    <t>ios_vd_1인칭(야근)5_25.03.25</t>
  </si>
  <si>
    <t>aos_vd_직장인(간호사)1_25.08.06</t>
  </si>
  <si>
    <t>aos_purchase_all_vd_직장인_25.08.06</t>
  </si>
  <si>
    <t>aos_vd_신껍질(김치통)2_dh1_25.09.30</t>
  </si>
  <si>
    <t>aos_vd_아직도2_24.11.05</t>
  </si>
  <si>
    <t>aos_vd_아직도(배달용기)5_25.04.07</t>
  </si>
  <si>
    <t>ios_vd_불편해(배달음식)4_24.11.28</t>
  </si>
  <si>
    <t>ios_im_all_배너(폐기물)2_sj1_25.09.26</t>
  </si>
  <si>
    <t>ios_vd_all_승무원화장품(일정안맞음)1_cr1_26.01.07</t>
  </si>
  <si>
    <t>ios_vd_all_이사할때 짤(음식물)3_mk1_26.03.03</t>
  </si>
  <si>
    <t>ios_im_like_4월[페이백](못받음)4_25.04.07</t>
  </si>
  <si>
    <t>ios_vd_나만몰랐지(향수)3_25.01.22</t>
  </si>
  <si>
    <t>ios_purchase_all_vd_나만몰랐지_25.01.22</t>
  </si>
  <si>
    <t>ios_purchase_all_vd_워킹맘모음_hn1_26.01.29</t>
  </si>
  <si>
    <t>ios_vd_직장인(승무원)2_25.08.06</t>
  </si>
  <si>
    <t>ios_purchase_all_vd_직장인_25.08.06</t>
  </si>
  <si>
    <t>aos_im_all_문앞에툭(스티커_신규)4_cr1_26.01.24</t>
  </si>
  <si>
    <t>ios_vd_all_이사(전기장판)3_hn1_25.10.24</t>
  </si>
  <si>
    <t>ios_vd_all_이사(전기장판)3_hn1_26.02.12</t>
  </si>
  <si>
    <t>ios_vd_신가사대체(나만의)1_25.05.09</t>
  </si>
  <si>
    <t>ios_purchase_all_vd_신가사대체_25.05.09</t>
  </si>
  <si>
    <t>ios_vd_all_부피3대장(규조토)3_cr1_26.01.07</t>
  </si>
  <si>
    <t>ios_registration_lookalike(7%)_vd_음식물모음_hn1_26.01.28</t>
  </si>
  <si>
    <t>ios_vd_like_심지어(없어요)1_25.04.07</t>
  </si>
  <si>
    <t>aos_vd_all_프로모션_결제마세요(도움)3_cr1_25.12.13</t>
  </si>
  <si>
    <t>ios_vd_all_설날(김치통)1_nk1_26.02.27</t>
  </si>
  <si>
    <t>ios_vd_껍질(과태료)3_24.09.18</t>
  </si>
  <si>
    <t>ios_registration_all_vd_껍질_24.09.18</t>
  </si>
  <si>
    <t>ios_vd_all_이모든걸(육아용품)1_cr1_26.02.10</t>
  </si>
  <si>
    <t>aos_vd_all_밍지의방_1월8_hn1_26.01.13</t>
  </si>
  <si>
    <t>ios_registration_lookalike(7%)_vd_큰일나(음식물)_mk1_26.02.09</t>
  </si>
  <si>
    <t>ios_vd_all_커뮤니티(원룸)3_cr1_26.02.12</t>
  </si>
  <si>
    <t>ios_purchase_lookalike(7%)_vd_커뮤니티(폐기물)_mk1_26.02.12</t>
  </si>
  <si>
    <t>ios(Web2App)_purchase_all_vd_PA(친구초대)_3월(3)_hn1_26.03.26</t>
  </si>
  <si>
    <t>ios_vd_방치(화장품)2_25.05.02</t>
  </si>
  <si>
    <t>ios_purchase_all_vd_방치_25.05.02</t>
  </si>
  <si>
    <t>ios_vd_all_이사할때 짤(박스)4_mk1_26.03.03</t>
  </si>
  <si>
    <t>ios_vd_all_저만그래요(매트리스)3_nk1_26.03.06</t>
  </si>
  <si>
    <t>ios(Web2App)_purchase_all_vd_저만그래요(대형폐기물)_nk1_26.03.06</t>
  </si>
  <si>
    <t>ios_vd_all_화장품(섀도우)1_hn1_25.12.17</t>
  </si>
  <si>
    <t>ios_vd_워킹맘디벨롭(우유팩)1_25.04.29</t>
  </si>
  <si>
    <t>ios_purchase_all_vd_워킹맘디벨롭_25.04.29</t>
  </si>
  <si>
    <t>aos_purchase_all_vd_150L(대형폐기물)_hn1_26.04.10</t>
  </si>
  <si>
    <t>aos_vd_신굳이(대청소)2_25.01.08</t>
  </si>
  <si>
    <t>aos_im_all_시은니야(입력)2_dh1_25.10.31</t>
  </si>
  <si>
    <t>aos_vd_all_음식물(치킨뼈)3_mk1_26.02.02</t>
  </si>
  <si>
    <t>aos_registration_lookalike(7%)_vd_(음식물)_mk1_26.02.02</t>
  </si>
  <si>
    <t>ios_purchase_re_vd_30만명_cr1_26.01.16</t>
  </si>
  <si>
    <t>ios_vd_all_텍스트고정(뚜껑)5_cr1_26.01.16</t>
  </si>
  <si>
    <t>ios_purchase_all_vd_텍스트고정(이사음식물)_cr1_26.01.16</t>
  </si>
  <si>
    <t>ios_vd_all_이모든걸(살림용품)2_cr1_26.02.09</t>
  </si>
  <si>
    <t>aos_vd_all_프로모션_미니홈1_hn1_25.12.10</t>
  </si>
  <si>
    <t>aos_im_프로모션[마감](전부처리)5_24.12.09</t>
  </si>
  <si>
    <t>ios_vd_all_소형(선풍기)1_sj1_25.10.24</t>
  </si>
  <si>
    <t>ios_purchase_all_vd_소형(폐기물)_sj1_25.10.24</t>
  </si>
  <si>
    <t>ios_vd_불편해(유통기한)2_24.11.22</t>
  </si>
  <si>
    <t>ios_registration_all_vd_고효율소재모음(3)_24.11.22</t>
  </si>
  <si>
    <t>aos_vd_all_소형(화분)3_sj1_25.10.24</t>
  </si>
  <si>
    <t>ios_vd_all_이천커플1_hn1_25.12.03</t>
  </si>
  <si>
    <t>ios_vd_워킹맘디벨롭(장난감)4_25.04.29</t>
  </si>
  <si>
    <t>ios_vd_all_이사반배너(주말)3_sj1_26.02.12</t>
  </si>
  <si>
    <t>ios_vd_지치셨죠(고장난)2_25.01.08</t>
  </si>
  <si>
    <t>ios_purchase_all_vd_신지치셨죠_25.01.08</t>
  </si>
  <si>
    <t>aos_vd_애매한(대청소)5_25.02.04</t>
  </si>
  <si>
    <t>aos_vd_워킹맘(기저귀)6_25.02.07</t>
  </si>
  <si>
    <t>ios_vd_all_수수룸_1월19_hn1_26.01.23</t>
  </si>
  <si>
    <t>aos_vd_all_워킹맘(처리기)3_hn1_25.11.17</t>
  </si>
  <si>
    <t>ios_vd_아직도4_24.05.19</t>
  </si>
  <si>
    <t>ios_install_all_vd_아직도(2)_24.05.19</t>
  </si>
  <si>
    <t>aos_vd_아직도6_24.05.19</t>
  </si>
  <si>
    <t>aos_install_all_vd_아직도(2)_24.05.19</t>
  </si>
  <si>
    <t>aos_vd_아직도4_24.05.19</t>
  </si>
  <si>
    <t>ios_vd_아직도1_24.05.19</t>
  </si>
  <si>
    <t>ios_install_all_vd_아직도(1)_24.05.19</t>
  </si>
  <si>
    <t>ios_vd_아직도2_24.05.19</t>
  </si>
  <si>
    <t>ios_vd_아직도3_24.05.19</t>
  </si>
  <si>
    <t>ios_vd_아직도5_24.05.19</t>
  </si>
  <si>
    <t>ios_vd_아직도6_24.05.19</t>
  </si>
  <si>
    <t>새 앱 홍보 광고</t>
  </si>
  <si>
    <t>직장인 - iOS</t>
  </si>
  <si>
    <t>aos_vd_아직도3_24.05.19</t>
  </si>
  <si>
    <t>aos_install_all_vd_아직도(1)_24.05.19</t>
  </si>
  <si>
    <t>새 앱 홍보 광고 - 사본</t>
  </si>
  <si>
    <t>직장인 - 안드로이드</t>
  </si>
  <si>
    <t>aos_vd_아직도1_24.05.21</t>
  </si>
  <si>
    <t>aos_install_all_vd_아직도(1)_24.05.21</t>
  </si>
  <si>
    <t>aos_vd_아직도5_24.05.19</t>
  </si>
  <si>
    <t>aos_vd_아직도2_24.05.19</t>
  </si>
  <si>
    <t>aos_vd_아직도3_24.05.21</t>
  </si>
  <si>
    <t>_x0008_2차 배달 쿠폰 프로모션_02</t>
  </si>
  <si>
    <t>2차_x0008_배달 쿠폰 프로모션 광고 세트_a</t>
  </si>
  <si>
    <t>파트너 매장 프로모션_02</t>
  </si>
  <si>
    <t>파트너 매장 프로모션 광고 세트</t>
  </si>
  <si>
    <t>파트너 매장 프로모션_01</t>
  </si>
  <si>
    <t>_x0008_2차 배달 쿠폰 프로모션_03</t>
  </si>
  <si>
    <t>_x0008_배달 쿠폰 프로모션 광고 세트</t>
  </si>
  <si>
    <t>_x0008_2차 배달 쿠폰 프로모션_04</t>
  </si>
  <si>
    <t>_x0008_2차 배달 쿠폰 프로모션_01</t>
  </si>
  <si>
    <t>_x0008_2차 배달 쿠폰 프로모션_05</t>
  </si>
  <si>
    <t>aos_vd_아직도1_24.05.19</t>
  </si>
  <si>
    <t>2차_x0008_배달 쿠폰 프로모션 광고 세트_b</t>
  </si>
  <si>
    <t>_x0008_ios_im_test_240506_b</t>
  </si>
  <si>
    <t>ios_install_test_all_2024</t>
  </si>
  <si>
    <t>_x0008_ios_im_test_240506_d</t>
  </si>
  <si>
    <t>_x0008_ios_im_test_240506_c</t>
  </si>
  <si>
    <t>_x0008_ios_im_test_240506_a</t>
  </si>
  <si>
    <t>aos_vd_아직도2_24.05.21</t>
  </si>
  <si>
    <t>aos_vd_아직도4_24.05.21</t>
  </si>
  <si>
    <t>aos_install_all_vd_아직도(2)_24.05.21</t>
  </si>
  <si>
    <t>Design 9</t>
  </si>
  <si>
    <t>영등포 5Km - 소재 테스트용</t>
  </si>
  <si>
    <t>당신이 잠든 사이</t>
  </si>
  <si>
    <t>1-2인 타겟</t>
  </si>
  <si>
    <t>100원 체험</t>
  </si>
  <si>
    <t>부부 타겟</t>
  </si>
  <si>
    <t>아직도 쓰레기를 남편이 버리고 있나요?</t>
  </si>
  <si>
    <t>자취 영상</t>
  </si>
  <si>
    <t>강남사는 직장인은 분리수거 직접안해</t>
  </si>
  <si>
    <t>배달 쓰레기</t>
  </si>
  <si>
    <t>일하느라 지친 당신이 잠든 사이</t>
  </si>
  <si>
    <t>채팅 형식</t>
  </si>
  <si>
    <t>홈파티</t>
  </si>
  <si>
    <t>후기 형식</t>
  </si>
  <si>
    <t>사무실 영상</t>
  </si>
  <si>
    <t>aos_vd_미소리뷰(배출힘듦)2_24.05.25</t>
  </si>
  <si>
    <t>aos_install_all_vd_미소리뷰(배출힘듦)_24.05.25</t>
  </si>
  <si>
    <t>aos_vd_미소리뷰(배출힘듦)3_24.05.25</t>
  </si>
  <si>
    <t>aos_vd_미소리뷰(배출힘듦)1_24.05.25</t>
  </si>
  <si>
    <t>aos_vd_아직도6_24.05.21</t>
  </si>
  <si>
    <t>ios_im_강남_쓰레기_240522</t>
  </si>
  <si>
    <t>ios_install_all_im_서비스지역_240522</t>
  </si>
  <si>
    <t>aos_vd_아직도5_24.05.21</t>
  </si>
  <si>
    <t>ios_vd_아직도1_24.05.21</t>
  </si>
  <si>
    <t>ios_install_all_vd_아직도(1)_24.05.21</t>
  </si>
  <si>
    <t>ios_vd_아직도2_24.05.21</t>
  </si>
  <si>
    <t>ios_vd_아직도3_24.05.21</t>
  </si>
  <si>
    <t>ios_vd_아직도4_24.05.21</t>
  </si>
  <si>
    <t>ios_install_all_vd_아직도(2)_24.05.21</t>
  </si>
  <si>
    <t>ios_vd_아직도6_24.05.21</t>
  </si>
  <si>
    <t>ios_vd_아직도5_24.05.21</t>
  </si>
  <si>
    <t>ios_im_서울_쓰레기_240522</t>
  </si>
  <si>
    <t>ios_im_서울_분리수거_240522</t>
  </si>
  <si>
    <t>ios_im_분리수거_240522</t>
  </si>
  <si>
    <t>ios_install_all_im_painpoint_240522</t>
  </si>
  <si>
    <t>ios_im_고양이모래_240522</t>
  </si>
  <si>
    <t>ios_im_배달음식_240522</t>
  </si>
  <si>
    <t>ios_im_냉장고_240522</t>
  </si>
  <si>
    <t>ios_im_배달음식용기_240522</t>
  </si>
  <si>
    <t>Design 17</t>
  </si>
  <si>
    <t>Design 14</t>
  </si>
  <si>
    <t>aos_vd_미소리뷰(인생힘듦)5_24.05.25</t>
  </si>
  <si>
    <t>aos_install_all_vd_미소리뷰(인생힘듦)_24.05.25</t>
  </si>
  <si>
    <t>aos_im_vs_240127_b</t>
  </si>
  <si>
    <t>aos_install_all_im_240127</t>
  </si>
  <si>
    <t>_x0008_ios_im_test_240408_a</t>
  </si>
  <si>
    <t>_x0008_ios_im_test_240408_c</t>
  </si>
  <si>
    <t>_x0008_ios_im_test_240408_e</t>
  </si>
  <si>
    <t>_x0008_ios_im_test_240408_b</t>
  </si>
  <si>
    <t>_x0008_ios_im_test_240408_d</t>
  </si>
  <si>
    <t>aos_im_vs_240127_a</t>
  </si>
  <si>
    <t>aos_im_mommy_240127_a</t>
  </si>
  <si>
    <t>새 앱 설치 광고</t>
  </si>
  <si>
    <t>서울 전지역 테스트</t>
  </si>
  <si>
    <t>_x0008_ios_im_test_240322_a</t>
  </si>
  <si>
    <t>소재6</t>
  </si>
  <si>
    <t>왕십리 1km</t>
  </si>
  <si>
    <t>강남 2km</t>
  </si>
  <si>
    <t>_x0008_배달 쿠폰 프로모션_01</t>
  </si>
  <si>
    <t>_x0008_배달 쿠폰 프로모션_05</t>
  </si>
  <si>
    <t>_x0008_배달 쿠폰 프로모션_02</t>
  </si>
  <si>
    <t>_x0008_배달 쿠폰 프로모션_06</t>
  </si>
  <si>
    <t>_x0008_배달 쿠폰 프로모션_08</t>
  </si>
  <si>
    <t>_x0008_배달 쿠폰 프로모션_07</t>
  </si>
  <si>
    <t>_x0008_ios_im_test_240322_b</t>
  </si>
  <si>
    <t>_x0008_ios_im_test_240320_b</t>
  </si>
  <si>
    <t>강남 2km - 사본</t>
  </si>
  <si>
    <t>aos_slide_story_240115_a</t>
  </si>
  <si>
    <t>aos_install_all_slide_240115</t>
  </si>
  <si>
    <t>_x0008_ios_im_test_240320_a</t>
  </si>
  <si>
    <t>aos_im_story_240116_b</t>
  </si>
  <si>
    <t>aos_install_all_im_240117</t>
  </si>
  <si>
    <t>aos_im_story_240116_a</t>
  </si>
  <si>
    <t>aos_im_story_240118_a</t>
  </si>
  <si>
    <t>aos_install_all_im_240118</t>
  </si>
  <si>
    <t>aos_im_story_240118_b</t>
  </si>
  <si>
    <t>_x0008_ios_im_test_240320_c</t>
  </si>
  <si>
    <t>_x0008_배달 쿠폰 프로모션_04</t>
  </si>
  <si>
    <t>Design 10</t>
  </si>
  <si>
    <t>Design 7</t>
  </si>
  <si>
    <t>영등포 5Km</t>
  </si>
  <si>
    <t>효창공원앞역 2km</t>
  </si>
  <si>
    <t>영등포 5km</t>
  </si>
  <si>
    <t>Design 3</t>
  </si>
  <si>
    <t>Design 5</t>
  </si>
  <si>
    <t>Design 4</t>
  </si>
  <si>
    <t>강남 2Km - 사본</t>
  </si>
  <si>
    <t>Design 6</t>
  </si>
  <si>
    <t>Design 8</t>
  </si>
  <si>
    <t>Design 11</t>
  </si>
  <si>
    <t>Design 12</t>
  </si>
  <si>
    <t>Design 13</t>
  </si>
  <si>
    <t>Design 16</t>
  </si>
  <si>
    <t>Design 15</t>
  </si>
  <si>
    <t>_x0008_배달 쿠폰 프로모션_03</t>
  </si>
  <si>
    <t>구로 가산 독산 2km</t>
  </si>
  <si>
    <t>aos_vd_미소리뷰(인생힘듦)4_24.05.25</t>
  </si>
  <si>
    <t>aos_vd_미소리뷰(인생힘듦)6_24.05.25</t>
  </si>
  <si>
    <t>_x0008_ios_im_memo-button_240303_a</t>
  </si>
  <si>
    <t>ios_install_all_all_b</t>
  </si>
  <si>
    <t>aos_vd_all_시은니야_폐기물(쿨매트)3_dh1_25.11.19</t>
  </si>
  <si>
    <t>aos_vd_신껍질(한약재)1_dh1_25.09.30</t>
  </si>
  <si>
    <t>ios_vd_써야이유(껍질)3_dh1_25.10.14</t>
  </si>
  <si>
    <t>ios_vd_뭐게요(화장품)1_25.08.29</t>
  </si>
  <si>
    <t>ios_purchase_all_vd_뭐게요1(폐기물)_25.08.29</t>
  </si>
  <si>
    <t>aos(Web2App)_purchase_lookalike(7%)_vd_청소부/100(폐기물)_cr1_26.04.04</t>
  </si>
  <si>
    <t>aos_vd_all_프로모션_폐기물(이삿짐)3_dh1_25.12.12</t>
  </si>
  <si>
    <t>aos_purchase_all_vd_12월프로모션_폐기물(사지마세요)_dh1_25.12.12</t>
  </si>
  <si>
    <t>ios_vd_all_프로모션_반배너(떴다)2_dh1_25.12.17</t>
  </si>
  <si>
    <t>ios_purchase_all_vd_12월프로모션_복합소구(마감반배너)_dh1_25.12.17</t>
  </si>
  <si>
    <t>ios_sl_폐기물(이불)2_sj1_25.09.19</t>
  </si>
  <si>
    <t>ios_purchase_all_sl_카동(이사)_dh1_25.09.19</t>
  </si>
  <si>
    <t>ios_vd_all_화장품(섀도우)1_hn1_25.11.26</t>
  </si>
  <si>
    <t>ios_vd_all_시은니야(B골치아파)5_hn1_25.10.31</t>
  </si>
  <si>
    <t>새로운 앱 홍보 광고</t>
  </si>
  <si>
    <t>새로운 앱 홍보 광고 세트</t>
  </si>
  <si>
    <t>aos_vd_all_커버링써(얼음)1_cr1_25.12.24</t>
  </si>
  <si>
    <t>aos_vd_all_화장품(섀도우)1_hn1_25.12.03</t>
  </si>
  <si>
    <t>aos_purchase_all_vd_화장품(마세요)_hn1_25.12.03</t>
  </si>
  <si>
    <t>ios_vd_all_커뮤니티(솜이불)1_cr1_26.02.12</t>
  </si>
  <si>
    <t>ios_purchase_re_vd_자취생(음식물)_mk1_26.02.03</t>
  </si>
  <si>
    <t>aos_vd_all_테크덕후(고물)1_cr1_25.12.29</t>
  </si>
  <si>
    <t>aos_purchase_all_vd_테크덕후(폐기물)_cr1_25.12.29</t>
  </si>
  <si>
    <t>aos_vd_all_대표님(폐기물)2_hn1_25.09.23</t>
  </si>
  <si>
    <t>aos_purchase_all_vd_대표님_hn1_25.09.23</t>
  </si>
  <si>
    <t>aos_purchase_re_vd_추석_sj1_25.09.24</t>
  </si>
  <si>
    <t>ios_registration_lookalike_vd_화해했어요(음식물)_nk1_26.02.02</t>
  </si>
  <si>
    <t>aos_vd_냉장고(반찬)3_24.07.30</t>
  </si>
  <si>
    <t>aos_registration_all_vd_굳이(냉장고)_24.07.30</t>
  </si>
  <si>
    <t>aos_vd_애매한(이삿짐)6_24.07.29</t>
  </si>
  <si>
    <t>aos_purchase_all_vd_굳이(애매한)_24.07.29</t>
  </si>
  <si>
    <t>ios_vd_애매한(대청소)5_24.07.30</t>
  </si>
  <si>
    <t>ios_vd_냉장고(반찬)3_24.07.30</t>
  </si>
  <si>
    <t>ios_registration_all_vd_굳이(냉장고)_24.07.30</t>
  </si>
  <si>
    <t>ios_vd_냉장고(냉동실)1_24.07.30</t>
  </si>
  <si>
    <t>ios_vd_애매한(5개)4_24.07.30</t>
  </si>
  <si>
    <t>ios_vd_냉장고(냉장고)2_24.07.30</t>
  </si>
  <si>
    <t>ios_vd_애매한(이삿짐)6_24.07.30</t>
  </si>
  <si>
    <t>aos_vd_냉장고(냉동실)1_24.07.30</t>
  </si>
  <si>
    <t>aos_sl_신굳이(이사)3_dh1_25.09.19</t>
  </si>
  <si>
    <t>aos_vd_냉장고(냉장고)2_24.07.30</t>
  </si>
  <si>
    <t>aos_vd_애매한(이삿짐)6_24.07.30</t>
  </si>
  <si>
    <t>aos_registration_all_vd_굳이(애매한)_24.07.30</t>
  </si>
  <si>
    <t>aos_vd_애매한(대청소)5_24.07.30</t>
  </si>
  <si>
    <t>aos_vd_애매한(5개)4_24.07.30</t>
  </si>
  <si>
    <t>aos_vd_워킹맘(베란다)2(고양)_25.05.21</t>
  </si>
  <si>
    <t>ios_vd_all_워킹맘(배출)1_hn1_25.09.11</t>
  </si>
  <si>
    <t>aos_vd_여름(냉동실)2_25.07.02</t>
  </si>
  <si>
    <t>aos_im_문앞10_25.07.23</t>
  </si>
  <si>
    <t>aos_purchase_all_im_gfa(베스트소재1)_25.07.23</t>
  </si>
  <si>
    <t>ios_vd_all_텍스트고정(변기)6_cr1_26.01.16</t>
  </si>
  <si>
    <t>aos_vd_애매한(대청소)5_24.07.26</t>
  </si>
  <si>
    <t>ios_registration_lookalike(7%)_vd_워킹맘모음_hn1_26.01.28</t>
  </si>
  <si>
    <t>aos_im_all_실제후기(배출일)1_hn1_26.01.26</t>
  </si>
  <si>
    <t>aos_purchase_all_im_실제후기(이사워킹맘)_hn1_26.01.26</t>
  </si>
  <si>
    <t>aos(Web2App)_purchase_all_vd_PA(친구초대)_3월(3)_hn1_26.03.26</t>
  </si>
  <si>
    <t>web(office)_vd_아직도(악취)2_25.05.29</t>
  </si>
  <si>
    <t>ios_vd_신껍질(김치통)2_26.01.14</t>
  </si>
  <si>
    <t>aos_vd_all_루루뷰티_1월16_hn1_26.01.23</t>
  </si>
  <si>
    <t>aos_vd_all_조사마_1월14_hn1_26.01.23</t>
  </si>
  <si>
    <t>ios_vd_all_이사치트키(오류)1_cr1_26.01.10</t>
  </si>
  <si>
    <t>ios_vd_all_베베엘리_1월18_hn1_26.01.23</t>
  </si>
  <si>
    <t>ios_vd_all_저만그래요(소파)2_nk1_26.03.06 - 사</t>
  </si>
  <si>
    <t>aos_vd_all_예진_1월4_hn1_26.02.13</t>
  </si>
  <si>
    <t>ios_vd_all_텍스트고정(국물뚝뚝)1_cr1_26.01.16</t>
  </si>
  <si>
    <t>aos_purchase_re_vd_자취생(음식물)_mk1_26.02.03</t>
  </si>
  <si>
    <t>aos_purchase_all_vd_자취고인물(폐기물)_nk1_26.03.20</t>
  </si>
  <si>
    <t>aos_sl_빡친사람(귤곰팡이)1_hn1_26.02.24</t>
  </si>
  <si>
    <t>aos_sl_all_팔천원(끝)2_nk1_26.02.20</t>
  </si>
  <si>
    <t>ios_vd_all_겨울(언배달음식)3_cr1_26.01.16</t>
  </si>
  <si>
    <t>ios_purchase_all_vd_겨울(음식물)_cr1_26.01.16</t>
  </si>
  <si>
    <t>ios_vd_all_프로모션_아직쓰지마(화장품)1_sj1_25.12.12</t>
  </si>
  <si>
    <t>aos_registration_lookalike(7%)_vd_인플루언서PA(2)_sj1_26.01.29</t>
  </si>
  <si>
    <t>aos_vd_애매한(5개)4_24.07.29</t>
  </si>
  <si>
    <t>aos_vd_냉장고(반찬)3_24.07.29</t>
  </si>
  <si>
    <t>aos_purchase_all_vd_굳이(냉장고)_24.07.29</t>
  </si>
  <si>
    <t>ios_vd_미소리뷰(배출힘듦)1_24.05.25</t>
  </si>
  <si>
    <t>ios_install_all_vd_미소리뷰(배출힘듦)_24.05.25</t>
  </si>
  <si>
    <t>ios_vd_아직도4_24.07.02</t>
  </si>
  <si>
    <t>ios_registration_all_vd_아직도(2)_24.07.02</t>
  </si>
  <si>
    <t>aos_vd_여름(음식상함)4_24.06.21</t>
  </si>
  <si>
    <t>aos_install_all_vd_여름(벌레)_24.06.21</t>
  </si>
  <si>
    <t>ios_vd_여름(출근길)1_24.06.21</t>
  </si>
  <si>
    <t>ios_install_all_vd_여름(상황)_24.06.21</t>
  </si>
  <si>
    <t>ios_vd_여름(장마철)2_24.06.21</t>
  </si>
  <si>
    <t>ios_vd_여름(휴가철)3_24.06.21</t>
  </si>
  <si>
    <t>ios_vd_여름(쉬파리)5_24.06.21</t>
  </si>
  <si>
    <t>ios_install_all_vd_여름(벌레)_24.06.21</t>
  </si>
  <si>
    <t>ios_vd_여름(냉동실)6_24.06.21</t>
  </si>
  <si>
    <t>ios_vd_여름(음식상함)4_24.06.21</t>
  </si>
  <si>
    <t>ios_vd_아직도5_24.07.02</t>
  </si>
  <si>
    <t>aos_vd_여름(냉동실)6_24.06.21</t>
  </si>
  <si>
    <t>ios_vd_아직도6_24.07.02</t>
  </si>
  <si>
    <t>ios_vd_미소리뷰(인생힘듦)6_24.07.02</t>
  </si>
  <si>
    <t>ios_registration_all_vd_미소리뷰(인생힘듦)_24.07.02</t>
  </si>
  <si>
    <t>ios_vd_미소리뷰(인생힘듦)4_24.07.02</t>
  </si>
  <si>
    <t>ios_vd_미소리뷰(인생힘듦)5_24.07.02</t>
  </si>
  <si>
    <t>ios_vd_여름(냉동실)6_24.07.02</t>
  </si>
  <si>
    <t>ios_registration_all_vd_여름(벌레)_24.07.02</t>
  </si>
  <si>
    <t>ios_vd_여름(쉬파리)5_24.07.02</t>
  </si>
  <si>
    <t>ios_vd_여름(음식상함)4_24.07.02</t>
  </si>
  <si>
    <t>ios_vd_아직도4_24.07.04</t>
  </si>
  <si>
    <t>ios_registration_all_vd_아직도(2)_24.07.04</t>
  </si>
  <si>
    <t>aos_vd_여름(쉬파리)5_24.06.21</t>
  </si>
  <si>
    <t>aos_vd_여름(휴가철)3_24.06.21</t>
  </si>
  <si>
    <t>aos_install_all_vd_여름(상황)_24.06.21</t>
  </si>
  <si>
    <t>ios_vd_아직도5_24.05.21 - 사본</t>
  </si>
  <si>
    <t>aos_vd_지치셨죠(이사)5_24.06.10</t>
  </si>
  <si>
    <t>aos_install_all_vd_지치셨죠(이사)_24.06.10</t>
  </si>
  <si>
    <t>ios_vd_미소리뷰(배출힘듦)3_24.05.25</t>
  </si>
  <si>
    <t>ios_vd_미소리뷰(배출힘듦)2_24.05.25</t>
  </si>
  <si>
    <t>ios_vd_미소리뷰(인생힘듦)4_24.05.25</t>
  </si>
  <si>
    <t>ios_install_all_vd_미소리뷰(인생힘듦)_24.05.25</t>
  </si>
  <si>
    <t>ios_vd_미소리뷰(인생힘듦)5_24.05.25</t>
  </si>
  <si>
    <t>ios_vd_미소리뷰(인생힘듦)6_24.05.25</t>
  </si>
  <si>
    <t>aos_vd_지치셨죠(폐기물)3_24.06.10</t>
  </si>
  <si>
    <t>aos_install_all_vd_지치셨죠(폐기물)_24.06.10</t>
  </si>
  <si>
    <t>aos_vd_지치셨죠(폐기물)2_24.06.10</t>
  </si>
  <si>
    <t>aos_vd_지치셨죠(폐기물)1_24.06.10</t>
  </si>
  <si>
    <t>aos_vd_지치셨죠(이사)4_24.06.10</t>
  </si>
  <si>
    <t>aos_vd_여름(장마철)2_24.06.21</t>
  </si>
  <si>
    <t>aos_vd_지치셨죠(이사)6_24.06.10</t>
  </si>
  <si>
    <t>ios_vd_지치셨죠(폐기물)3_24.06.10</t>
  </si>
  <si>
    <t>ios_install_all_vd_지치셨죠(폐기물)_24.06.10</t>
  </si>
  <si>
    <t>ios_vd_지치셨죠(폐기물)2_24.06.10</t>
  </si>
  <si>
    <t>ios_vd_지치셨죠(폐기물)1_24.06.10</t>
  </si>
  <si>
    <t>ios_vd_지치셨죠(이사)6_24.06.10</t>
  </si>
  <si>
    <t>ios_install_all_vd_지치셨죠(이사)_24.06.10</t>
  </si>
  <si>
    <t>ios_vd_지치셨죠(이사)4_24.06.10</t>
  </si>
  <si>
    <t>ios_vd_지치셨죠(이사)5_24.06.10</t>
  </si>
  <si>
    <t>aos_vd_여름(출퇴근)1_24.06.21</t>
  </si>
  <si>
    <t>ios_vd_아직도6_24.05.21 - 사본</t>
  </si>
  <si>
    <t>ios_vd_아직도5_24.07.04</t>
  </si>
  <si>
    <t>aos_vd_냉장고(냉장고)2_24.07.29</t>
  </si>
  <si>
    <t>ios_vd_애매한(이삿짐)6_24.07.26</t>
  </si>
  <si>
    <t>ios_purchase_all_vd_굳이(애매한)_24.07.26</t>
  </si>
  <si>
    <t>aos_vd_냉장고(반찬)3_24.07.26</t>
  </si>
  <si>
    <t>aos_purchase_all_vd_굳이(냉장고)_24.07.26</t>
  </si>
  <si>
    <t>aos_vd_애매한(5개)4_24.07.26</t>
  </si>
  <si>
    <t>aos_purchase_all_vd_굳이(애매한)_24.07.26</t>
  </si>
  <si>
    <t>aos_vd_애매한(이삿짐)6_24.07.26</t>
  </si>
  <si>
    <t>ios_vd_냉장고(냉동실)1_24.07.26</t>
  </si>
  <si>
    <t>ios_purchase_all_vd_굳이(냉장고)_24.07.26</t>
  </si>
  <si>
    <t>ios_vd_냉장고(냉장고)2_24.07.26</t>
  </si>
  <si>
    <t>ios_vd_냉장고(반찬)3_24.07.26</t>
  </si>
  <si>
    <t>ios_vd_애매한(5개)4_24.07.26</t>
  </si>
  <si>
    <t>aos_vd_냉장고(냉동실)1_24.07.26</t>
  </si>
  <si>
    <t>ios_vd_애매한(대청소)5_24.07.26</t>
  </si>
  <si>
    <t>aos_vd_냉장고(냉장고)2_24.07.26</t>
  </si>
  <si>
    <t>aos_vd_냉장고(냉동실)1_24.07.29</t>
  </si>
  <si>
    <t>ios_vd_불편해(장마)7_24.07.06</t>
  </si>
  <si>
    <t>ios_registration_all_vd_불편해(배출요일)_24.07.06</t>
  </si>
  <si>
    <t>ios_vd_아직도6_24.07.04</t>
  </si>
  <si>
    <t>aos_vd_불편해(상함)3_24.07.06</t>
  </si>
  <si>
    <t>aos_registration_all_vd_불편해(귀찮음)_24.07.06</t>
  </si>
  <si>
    <t>ios_vd_미소리뷰(인생힘듦)5_24.07.04</t>
  </si>
  <si>
    <t>ios_registration_all_vd_미소리뷰(인생힘듦)_24.07.04</t>
  </si>
  <si>
    <t>ios_vd_미소리뷰(인생힘듦)6_24.07.04</t>
  </si>
  <si>
    <t>ios_vd_미소리뷰(인생힘듦)4_24.07.04</t>
  </si>
  <si>
    <t>ios_vd_여름(쉬파리)5_24.07.04</t>
  </si>
  <si>
    <t>ios_registration_all_vd_여름(벌레)_24.07.04</t>
  </si>
  <si>
    <t>ios_vd_여름(음식상함)4_24.07.04</t>
  </si>
  <si>
    <t>ios_vd_여름(냉동실)6_24.07.04</t>
  </si>
  <si>
    <t>aos_vd_불편해(반찬통)1_24.07.06</t>
  </si>
  <si>
    <t>aos_vd_불편해(유통기한)2_24.07.06</t>
  </si>
  <si>
    <t>aos_vd_불편해(배달음식)4_24.07.06</t>
  </si>
  <si>
    <t>aos_registration_all_vd_불편해(배출요일)_24.07.06</t>
  </si>
  <si>
    <t>ios_vd_불편해(배달음식)4_24.07.06</t>
  </si>
  <si>
    <t>aos_vd_불편해(냉동실)5_24.07.06</t>
  </si>
  <si>
    <t>aos_vd_불편해(출근길)6_24.07.06</t>
  </si>
  <si>
    <t>aos_vd_불편해(장마)7_24.07.06</t>
  </si>
  <si>
    <t>ios_vd_불편해(반찬통)1_24.07.06</t>
  </si>
  <si>
    <t>ios_registration_all_vd_불편해(귀찮음)_24.07.06</t>
  </si>
  <si>
    <t>ios_vd_불편해(유통기한)2_24.07.06</t>
  </si>
  <si>
    <t>ios_vd_불편해(상함)3_24.07.06</t>
  </si>
  <si>
    <t>ios_vd_불편해(냉동실)5_24.07.06</t>
  </si>
  <si>
    <t>ios_vd_불편해(출근길)6_24.07.06</t>
  </si>
  <si>
    <t>aos_slide_please_240115_a</t>
  </si>
  <si>
    <t>_x0008_ios_im_memo-button_240303_c</t>
  </si>
  <si>
    <t>aos_vd_all_프로모션_결제마세요(그대로)2_cr1_25.12.13</t>
  </si>
  <si>
    <t>ios_vd_all_겨울(롱패딩)1_cr1_26.01.16</t>
  </si>
  <si>
    <t>aos_sl_뭐게요(이사)3_dh1_25.09.19</t>
  </si>
  <si>
    <t>aos_vd_폐기물(이불)2_sj1_25.11.27</t>
  </si>
  <si>
    <t>ios_vd_써야이유(껍질)3_25.03.25</t>
  </si>
  <si>
    <t>ios_purchase_all_vd_인천(복합)_25.03.25</t>
  </si>
  <si>
    <t>aos_vd_all_이사짤(소형가전)1_sj1_25.09.18</t>
  </si>
  <si>
    <t>ios_vd_all_그냥하자(냉동실)1_hn1_26.01.23</t>
  </si>
  <si>
    <t>ios_purchase_all_vd_그냥하자(이사음식물)_hn1_26.01.23</t>
  </si>
  <si>
    <t>aos_vd_all_워킹맘(처리기)3_hn1_25.09.11</t>
  </si>
  <si>
    <t>ios_registration_lookalike(7%)_vd_진짜임(음식물)_nk1_26.02.06</t>
  </si>
  <si>
    <t>ios_vd_all_프로모션_결제마세요(결제)1_cr1_25.12.13</t>
  </si>
  <si>
    <t>ios_vd_all_시은니야(B펫방석)5_hn1_25.10.31</t>
  </si>
  <si>
    <t>ios_vd_뉴껍질(과일)4_25.09.08</t>
  </si>
  <si>
    <t>web_vd_성진(박)(요즘근황)1_25.03.21</t>
  </si>
  <si>
    <t>web_traffic_all_vd_성진(박)_25.03.21</t>
  </si>
  <si>
    <t>c10_building_traffic_혼합폐1_241028</t>
  </si>
  <si>
    <t>aos_vd_뉴껍질(반찬통)6_25.09.08</t>
  </si>
  <si>
    <t>aos_purchase_all_vd_뉴껍질2(냉장고)_25.09.08</t>
  </si>
  <si>
    <t>ios_vd_애매한디벨롭(대청소)3_25.02.05</t>
  </si>
  <si>
    <t>aos_vd_뭐게요(휴가)1_25.08.12</t>
  </si>
  <si>
    <t>aos_im_all_프로모션_마감배너(배출시)2_dh1_25.12.17</t>
  </si>
  <si>
    <t>ios_im_all_시은니야(입력)2_dh1_25.10.31 - 사본</t>
  </si>
  <si>
    <t>ios_vd_신껍질(김치통)2_25.08.21</t>
  </si>
  <si>
    <t>ios_purchase_lookalike(3%)_vd_고효율소재모음(3)_25.08.25</t>
  </si>
  <si>
    <t>ios_vd_all_프로모션_결제마세요(도움)3_cr1_25.12.13</t>
  </si>
  <si>
    <t>aos_vd_써야이유(치킨분리)5_25.11.24</t>
  </si>
  <si>
    <t>ios_purchase_re_vd_지역확장(음식물)_nk1_26.02.04</t>
  </si>
  <si>
    <t>aos_sl_맞벌이(반찬)3_hn1_25.09.30</t>
  </si>
  <si>
    <t>aos_sl_맞벌이(이거)1_hn1_25.09.04</t>
  </si>
  <si>
    <t>ios_vd_all_도움(모든)2_25.05.17</t>
  </si>
  <si>
    <t>ios_purchase_all_vd_도움_25.05.17</t>
  </si>
  <si>
    <t>ios_vd_뉴껍질(닭가슴살)2_25.09.08</t>
  </si>
  <si>
    <t>aos(Web2App)_purchase_all_vd_가장짧은시간(대형폐기물)_cr1_26.03.25</t>
  </si>
  <si>
    <t>aos_vd_워킹맘(워킹맘)3_24.10.03</t>
  </si>
  <si>
    <t>aos_vd_써야이유(반찬통)2_25.08.22</t>
  </si>
  <si>
    <t>aos_vd_all_겨울(언배달음식)3_cr1_26.01.16</t>
  </si>
  <si>
    <t>aos_purchase_all_vd_겨울(음식물)_cr1_26.01.16</t>
  </si>
  <si>
    <t>ios_vd_all_프로모션_음식물(냉동식품)2_dh1_25.12.12</t>
  </si>
  <si>
    <t>ios_purchase_all_vd_12월프로모션_음식물(사지마세요)_dh1_25.12.12</t>
  </si>
  <si>
    <t>aos_vd_지치셨죠(폐기물)3(성남)_25.05.21</t>
  </si>
  <si>
    <t>aos_purchase_all_vd_성남(복합)_25.05.21</t>
  </si>
  <si>
    <t>aos_vd_껍질(후기)2_24.09.18</t>
  </si>
  <si>
    <t>aos_registration_all_vd_껍질_24.09.18</t>
  </si>
  <si>
    <t>ios_vd_미소리뷰(인생힘듦)4_24.11.22</t>
  </si>
  <si>
    <t>aos_vd_all_시은니야(B구원앱)6_hn1_25.10.31</t>
  </si>
  <si>
    <t>ios_im_프로모션[마감](정상과금)6_24.12.17</t>
  </si>
  <si>
    <t>ios_registration_all_vd_프로모션(복합소구)_24.12.17</t>
  </si>
  <si>
    <t>ios_vd_프로모션[폐기물](굳이_대청소)5_24.12.09</t>
  </si>
  <si>
    <t>ios_registration_all_vd_프로모션(폐기물)_24.12.09</t>
  </si>
  <si>
    <t>ios_vd_가사대체(맞벌이추천)4_25.03.18</t>
  </si>
  <si>
    <t>ios_im_프로모션[마감](전부처리)5_24.12.09</t>
  </si>
  <si>
    <t>aos_vd_신가사대체(나만의)1_25.05.09</t>
  </si>
  <si>
    <t>aos_vd_신써야이유(주방)4_25.05.28</t>
  </si>
  <si>
    <t>_x0008_ios_vd_banner_oneroom_delivery_231106</t>
  </si>
  <si>
    <t>_x0008_ios_vd_banner_oneroom_seperate_231106</t>
  </si>
  <si>
    <t>ios_vd_all_커버링써(냉동실)3_cr1_26.02.11</t>
  </si>
  <si>
    <t>os(Web2Form)_lead_lookalike(7%)_vd_청소부(폐기물)_cr1_26.03.18</t>
  </si>
  <si>
    <t>aos_vd_all_오순의집2_hn1_26.02.14</t>
  </si>
  <si>
    <t>ios_vd_all_주목천안50(가구)1_mk1_26.03.18</t>
  </si>
  <si>
    <t>aos_vd_all_이거맞아(청소업체)1_hn1_26.01.13</t>
  </si>
  <si>
    <t>aos_purchase_all_vd_이거맞아(이사폐기물)_hn1_26.01.13</t>
  </si>
  <si>
    <t>ios_im_all_해결(소스통_신규)3_cr1_26.01.24</t>
  </si>
  <si>
    <t>aos_vd_all_프로모션_음식물(김치냉장고)1_dh1_25.12.12</t>
  </si>
  <si>
    <t>ios_vd_all_부럽다천안50(치킨뼈)2_nk1_26.03.18</t>
  </si>
  <si>
    <t>ios(Web2App)_purchase_lookalike(7%)_vd_썰(겨울음식물)_sj1_26.02.24</t>
  </si>
  <si>
    <t>ios_registration_lookalike(7%)_vd_실제후기(워킹맘)_hn1_26.01.28</t>
  </si>
  <si>
    <t>ios(Web2App)_purchase_lookalike(7%)_vd_전화(겨울+신체)_cr1_26.02.07</t>
  </si>
  <si>
    <t>ios_vd_all_프로모션_반배너(종료)3_dh1_25.12.17</t>
  </si>
  <si>
    <t>ios_vd_폐기물(선풍기)5_25.07.02</t>
  </si>
  <si>
    <t>ios_purchase_all_vd_폐기물(여름)_25.07.02</t>
  </si>
  <si>
    <t>aos_im_cold_231129_a</t>
  </si>
  <si>
    <t>aos_install_all_im_231129</t>
  </si>
  <si>
    <t>aos_vd_1인칭(폐기물)4_25.03.25</t>
  </si>
  <si>
    <t>aos_vd_심지어(없어요)1_25.04.07</t>
  </si>
  <si>
    <t>aos_purchase_all_vd_심지어(페이백)_25.04.07</t>
  </si>
  <si>
    <t>aos_vd_all_이천커플1_hn1_25.12.05</t>
  </si>
  <si>
    <t>ios_vd_애매한(대청소)5_dh1_25.11.27</t>
  </si>
  <si>
    <t>aos_im_프로모션[마감](전부처리)5_24.12.09 - 사본</t>
  </si>
  <si>
    <t>aos_purchase_re_im_프로모션(마감)_24.12.09</t>
  </si>
  <si>
    <t>aos_vd_all_화장품(오일)1_hn1_25.09.26</t>
  </si>
  <si>
    <t>aos_purchase_all_vd_유통기한(화장품)_hn1_25.09.26</t>
  </si>
  <si>
    <t>ios_vd_아직도1_24.12.06</t>
  </si>
  <si>
    <t>ios_registration_all_vd_고효율소재모음(2)_24.11.22</t>
  </si>
  <si>
    <t>aos_im_all_큰일나(얼린국물)3_mk1_26.02.09</t>
  </si>
  <si>
    <t>ios_vd_all_해리_1월11_hn1_26.01.23</t>
  </si>
  <si>
    <t>aos_vd_all_이천커플1_hn1_25.11.26</t>
  </si>
  <si>
    <t>ios_vd_all_샬림을더하다(2월DM)_sj1_26.02.27</t>
  </si>
  <si>
    <t>aos(Web2App)_purchase_all_vd_아귀찮아(음식물)_cr1_26.02.12</t>
  </si>
  <si>
    <t>aos_vd_프로모션[냉장고](아직도_껍질)3_24.12.09</t>
  </si>
  <si>
    <t>ios_vd_애매한디벨롭(베란다장난감)1_25.02.05</t>
  </si>
  <si>
    <t>aos_vd_all_커뮤니티(솜이불)1_cr1_26.02.02</t>
  </si>
  <si>
    <t>ios_im_all_문앞에툭(배달_무빙)6_cr1_26.01.24</t>
  </si>
  <si>
    <t>aos_vd_신굳이(대청소)2_25.02.25</t>
  </si>
  <si>
    <t>aos_im_all_실제후기(폐기물)2_hn1_26.01.26</t>
  </si>
  <si>
    <t>aos(Web2App)_purchase_lookalike(7%)_vd_사투리/100(음식물)_cr1_26.04.04</t>
  </si>
  <si>
    <t>aos_vd_직장인(출장)3_25.08.06</t>
  </si>
  <si>
    <t>ios_vd_nnn_25.00.00</t>
  </si>
  <si>
    <t>ios_purchase_all_vd_nnn_25.00.00 (복사해서 세팅) - 사본</t>
  </si>
  <si>
    <t>aos_im_all_문앞에툭(배달_신규)1_cr1_26.01.24</t>
  </si>
  <si>
    <t>web(office)_vd_아직도(배달)1_25.05.29</t>
  </si>
  <si>
    <t>ios_im_all_문앞에툭(스티커_신규)4_cr1_26.01.24</t>
  </si>
  <si>
    <t>aos_im_all_해결(음쓰_신규)2_cr1_26.01.24</t>
  </si>
  <si>
    <t>aos_vd_all_이사(패브릭)2_hn1_25.10.24</t>
  </si>
  <si>
    <t>ios_vd_like_아직도(배달용기)5_25.04.07</t>
  </si>
  <si>
    <t>ios_purchase_lookalike(3%)_vd_페이백(복합)_25.04.07</t>
  </si>
  <si>
    <t>ios_vd_all_미요_1월7_hn1_26.01.13</t>
  </si>
  <si>
    <t>aos_im_프로모션[마감](아니고)3_24.12.09 - 사본</t>
  </si>
  <si>
    <t>aos_vd_all_심지어(드디어)2_25.05.20</t>
  </si>
  <si>
    <t>aos_vd_애매한디벨롭(대청소)3_25.02.05</t>
  </si>
  <si>
    <t>aos_purchase_all_vd_애매한디벨롭_25.02.05</t>
  </si>
  <si>
    <t>ios_vd_나만몰랐지(화장품)2_25.01.22</t>
  </si>
  <si>
    <t>ios_vd_써야이유(치킨분리)4_25.03.25</t>
  </si>
  <si>
    <t>ios_vd_맘터뷰(냉장고)3_25.04.25</t>
  </si>
  <si>
    <t>ios_purchase_aim_vd_맘터뷰_25.04.25</t>
  </si>
  <si>
    <t>c4_office_traffic_찾음1_241028</t>
  </si>
  <si>
    <t>office_traffic_찾음_241028</t>
  </si>
  <si>
    <t>web(office)_vd_아직도(냉장고)3_25.05.29</t>
  </si>
  <si>
    <t>aos_vd_all_시은니야(A펫방석)1_hn1_25.10.31</t>
  </si>
  <si>
    <t>ios_vd_all_도움(도움)3_25.05.17</t>
  </si>
  <si>
    <t>ios_vd_워킹맘(베란다)ver4(성남)2_25.01.15</t>
  </si>
  <si>
    <t>ios_registration_all_vd_성남(복합소구)_25.01.15</t>
  </si>
  <si>
    <t>ios_vd_all_마케터(베란다)2_sj1_25.10.27</t>
  </si>
  <si>
    <t>ios_purchase_all_vd_마케터(복합소구)_sj1_25.10.27</t>
  </si>
  <si>
    <t>aos_vd_신굳이(이사)3_25.02.25</t>
  </si>
  <si>
    <t>ios_vd_all_이사반배너(당장)1_sj1_26.01.14</t>
  </si>
  <si>
    <t>aos_im_all_실제후기(이삿짐)3_hn1_26.01.26</t>
  </si>
  <si>
    <t>ios_vd_신껍질(한약재)1_25.01.23</t>
  </si>
  <si>
    <t>ios_purchase_all_vd_신껍질_25.01.23</t>
  </si>
  <si>
    <t>aos_vd_아직도6_24.11.28</t>
  </si>
  <si>
    <t>aos_registration_문래로180_vd_고효율소재모음(1)_24.11.28</t>
  </si>
  <si>
    <t>aos_vd_나만몰랐지디벨롭(화장품)1_25.02.21</t>
  </si>
  <si>
    <t>aos_purchase_all_vd_나만몰랐지_디벨롭_25.02.21</t>
  </si>
  <si>
    <t>ios_vd_all_커버링써(냉장고)2_cr1_25.12.24</t>
  </si>
  <si>
    <t>ios_vd_불편해(유통기한)2_24.11.05</t>
  </si>
  <si>
    <t>aos_vd_프로모션[냉장고](아직도)1_24.12.09</t>
  </si>
  <si>
    <t>ios_vd_all_이사치트키(어떤스티커)2_cr1_26.01.10</t>
  </si>
  <si>
    <t>ios_vd_all_친정엄마(무릎)1_cr1_26.03.02</t>
  </si>
  <si>
    <t>aos_im_cold_231129_c</t>
  </si>
  <si>
    <t>aos_im_cold_231129_d</t>
  </si>
  <si>
    <t>_x0008_ios_im_memo-button_240303_b</t>
  </si>
  <si>
    <t>소재2</t>
  </si>
  <si>
    <t>mark3</t>
  </si>
  <si>
    <t>지훈1</t>
  </si>
  <si>
    <t>지훈2</t>
  </si>
  <si>
    <t>인스타 게시물</t>
  </si>
  <si>
    <t>소재1</t>
  </si>
  <si>
    <t>서비스 확장 인스타 게시물</t>
  </si>
  <si>
    <t>새 앱 설치 광고 세트</t>
  </si>
  <si>
    <t>주소입력전환_강남 2km</t>
  </si>
  <si>
    <t>새 트래픽 광고</t>
  </si>
  <si>
    <t>웹 트래픽</t>
  </si>
  <si>
    <t>B2B</t>
  </si>
  <si>
    <t>배달 음식</t>
  </si>
  <si>
    <t>B2B - 사본</t>
  </si>
  <si>
    <t>aos_im_test_240128_c</t>
  </si>
  <si>
    <t>aos_install_all_im_240128</t>
  </si>
  <si>
    <t>새 트래픽 광고 세트</t>
  </si>
  <si>
    <t>판교 1km</t>
  </si>
  <si>
    <t>aos_im_test_240128_a</t>
  </si>
  <si>
    <t>aos_vd_100_231228_a</t>
  </si>
  <si>
    <t>aos_install_all_vd_231228</t>
  </si>
  <si>
    <t>ios_vd_youngdeung_231225_a</t>
  </si>
  <si>
    <t>ios_install_region_vd</t>
  </si>
  <si>
    <t>ios_vd_mapo_231225_a</t>
  </si>
  <si>
    <t>ios_vd_gwanark_231225_a</t>
  </si>
  <si>
    <t>ios_vd_seodaemoon_231225_a</t>
  </si>
  <si>
    <t>aos_vd_party_231225_a</t>
  </si>
  <si>
    <t>aos_install_all_vd_231225</t>
  </si>
  <si>
    <t>aos_vd_party_231225_b</t>
  </si>
  <si>
    <t>aos_vd_100_231228_b</t>
  </si>
  <si>
    <t>aos_vd_100_231228_c</t>
  </si>
  <si>
    <t>소재5</t>
  </si>
  <si>
    <t>지역 오픈 인스타 게시물</t>
  </si>
  <si>
    <t>소재4</t>
  </si>
  <si>
    <t>소재7</t>
  </si>
  <si>
    <t>211209_광진구</t>
  </si>
  <si>
    <t>소재3</t>
  </si>
  <si>
    <t>aos_im_test_240128_d</t>
  </si>
  <si>
    <t>aos_im_test_240128_b</t>
  </si>
  <si>
    <t>aos_im_party_231221_c</t>
  </si>
  <si>
    <t>aos_install_all_im_231221</t>
  </si>
  <si>
    <t>_x0008_ios_im_memo-list_240303_a</t>
  </si>
  <si>
    <t>ios_install_all_all_a</t>
  </si>
  <si>
    <t>_x0008_ios_im_illust_240226</t>
  </si>
  <si>
    <t>_x0008_ios_im_refrigerator_240226</t>
  </si>
  <si>
    <t>_x0008_ios_im_memo_240226_a</t>
  </si>
  <si>
    <t>_x0008_ios_im_worker_240226_a</t>
  </si>
  <si>
    <t>_x0008_ios_im_memo_240226_b</t>
  </si>
  <si>
    <t>_x0008_ios_im_memo-list_240303_c</t>
  </si>
  <si>
    <t>_x0008_ios_im_memo-list_240303_b</t>
  </si>
  <si>
    <t>_x0008_ios_im_worker_240226_b</t>
  </si>
  <si>
    <t>_x0008_ios_im_review_240226</t>
  </si>
  <si>
    <t>_x0008_ios_im_seoul-worker_240226</t>
  </si>
  <si>
    <t>aos_im_refrigerator_240127_a</t>
  </si>
  <si>
    <t>aos_vd_newyear_240104_b</t>
  </si>
  <si>
    <t>aos_install_all_vd_240104</t>
  </si>
  <si>
    <t>aos_im_refrigerator_240127_c</t>
  </si>
  <si>
    <t>aos_im_refrigerator_240127_b</t>
  </si>
  <si>
    <t>왕십리1km</t>
  </si>
  <si>
    <t>강남2km</t>
  </si>
  <si>
    <t>ios_vd_gangnam_231231_a</t>
  </si>
  <si>
    <t>ios_vd_gwangjin_231231_a</t>
  </si>
  <si>
    <t>aos_vd_newyear_240104_a</t>
  </si>
  <si>
    <t>aos_im_news_240108_c</t>
  </si>
  <si>
    <t>aos_install_all_im_240108</t>
  </si>
  <si>
    <t>_x0008_ios_vd_delivery_240220</t>
  </si>
  <si>
    <t>_x0008_ios_vd_disadvantage_240220</t>
  </si>
  <si>
    <t>ios_vd_gangnam_240220</t>
  </si>
  <si>
    <t>aos_im_news_240108_b</t>
  </si>
  <si>
    <t>aos_click_all_im_240108</t>
  </si>
  <si>
    <t>aos_im_news_240108_a</t>
  </si>
  <si>
    <t>aos_im_party_231221_b</t>
  </si>
  <si>
    <t>aos_im_party_231221_d</t>
  </si>
  <si>
    <t>aos_im_cold_231129_b</t>
  </si>
  <si>
    <t>aos_slide_news_usp_231007_a</t>
  </si>
  <si>
    <t>aos_install_all_slide_231007</t>
  </si>
  <si>
    <t>aos_vd_banner_oneroom_trash_231004_a</t>
  </si>
  <si>
    <t>aos_install_f1865_all_231002</t>
  </si>
  <si>
    <t>aos_vd_office_trash_clean_231005_a</t>
  </si>
  <si>
    <t>aos_install_f1865_vd_231005</t>
  </si>
  <si>
    <t>aos_vd_banner_oneroom_foodtrash_231004_a</t>
  </si>
  <si>
    <t>aos_vd_office_trash_clean_231005_b</t>
  </si>
  <si>
    <t>aos_vd_instatoon_231006_a</t>
  </si>
  <si>
    <t>aos_install_f2554_vd_231006</t>
  </si>
  <si>
    <t>aos_vd_office_100coupon_231005_a</t>
  </si>
  <si>
    <t>aos_im_worker_231018_a</t>
  </si>
  <si>
    <t>aos_install_all_im_231018_a</t>
  </si>
  <si>
    <t>aos_im_mumul_trash_clean_231005_a</t>
  </si>
  <si>
    <t>aos_install_f1865_im_231005</t>
  </si>
  <si>
    <t>aos_slide_news_usp_231007_b</t>
  </si>
  <si>
    <t>aos_slide_im_seperate_231010_a</t>
  </si>
  <si>
    <t>aos_install_all_slide_231010</t>
  </si>
  <si>
    <t>aos_slide_instatoon_pain_231009_a</t>
  </si>
  <si>
    <t>aos_install_all_slide_231009</t>
  </si>
  <si>
    <t>aos_im_worker_231018_b</t>
  </si>
  <si>
    <t>aos_install_all_im_231018_b</t>
  </si>
  <si>
    <t>aos_im_review_231022_a</t>
  </si>
  <si>
    <t>aos_install_all_im_231022</t>
  </si>
  <si>
    <t>aos_im_review_231022_b</t>
  </si>
  <si>
    <t>aos_im_review_231022_c</t>
  </si>
  <si>
    <t>aos_im_mumul_trash_clean_231005_c</t>
  </si>
  <si>
    <t>aos_vd_banner_oneroom_10second_231002_a</t>
  </si>
  <si>
    <t>aos_slide_im_homeclean_231025_b - 사본</t>
  </si>
  <si>
    <t>aos_install_all_slide_231025</t>
  </si>
  <si>
    <t>쓰레기 한 방에 - 커버링이 해주네</t>
  </si>
  <si>
    <t>install_mf2544_all_230925</t>
  </si>
  <si>
    <t>쓰레기 스트레스 받는 분</t>
  </si>
  <si>
    <t>분리수거 귀찮은 분</t>
  </si>
  <si>
    <t>음쓰 버리기 귀찮은 분</t>
  </si>
  <si>
    <t>음쓰 커버링이 가져갈게요</t>
  </si>
  <si>
    <t>쓰레기 분리수거 귀찮고 어렵다면</t>
  </si>
  <si>
    <t>배달음식 먹고 치우기 귀찮다면</t>
  </si>
  <si>
    <t>분리수거 커버링이 가져갈게요</t>
  </si>
  <si>
    <t>분리수거 힘든데 - 커버링이 해주네</t>
  </si>
  <si>
    <t>aos_vd_review_231016_b</t>
  </si>
  <si>
    <t>aos_install_all_vd_231016</t>
  </si>
  <si>
    <t>aos_im_mumul_trash_clean_231005_b</t>
  </si>
  <si>
    <t>aos_vd_review_231016_a</t>
  </si>
  <si>
    <t>소재 2</t>
  </si>
  <si>
    <t>새 앱 홍보 광고 세트</t>
  </si>
  <si>
    <t>소재 3</t>
  </si>
  <si>
    <t>소재 3 - 사본</t>
  </si>
  <si>
    <t>aos_im_mumul_trash_clean_231002_a</t>
  </si>
  <si>
    <t>aos_im_common_seperate_pain_231002_a</t>
  </si>
  <si>
    <t>aos_im_community_trash_stress_231002_a</t>
  </si>
  <si>
    <t>aos_vd_banner_oneroom_100coupon_231002_a</t>
  </si>
  <si>
    <t>aos_slide_im_homeclean_231025_b</t>
  </si>
  <si>
    <t>aos_slide_im_homeclean_231025_a</t>
  </si>
  <si>
    <t>aos_im_party_231221_a</t>
  </si>
  <si>
    <t>ios_im_community_trash_stress_231002_a</t>
  </si>
  <si>
    <t>ios_install_f1865_all_231002</t>
  </si>
  <si>
    <t>_x0008_ios_vd_banner_oneroom_foodtrash_231020</t>
  </si>
  <si>
    <t>_x0008_ios_vd_banner_oneroom_10second_231020</t>
  </si>
  <si>
    <t>_x0008_ios_vd_banner_oneroom_trash_231020</t>
  </si>
  <si>
    <t>ios_im_mumul_trash_clean_231002_a</t>
  </si>
  <si>
    <t>ios_im_common_seperate_pain_231002_a</t>
  </si>
  <si>
    <t>ios_vd_banner_oneroom_100coupon_231002_a</t>
  </si>
  <si>
    <t>ios_vd_banner_oneroom_10second_231002_a</t>
  </si>
  <si>
    <t>새 앱 홍보 광고 - 사본 - 사본</t>
  </si>
  <si>
    <t>케이터링 단체도시락 수거</t>
  </si>
  <si>
    <t>ios_slide_news_usp_231028_b</t>
  </si>
  <si>
    <t>_x0008_ios_im_mumul_trash_clean_231028</t>
  </si>
  <si>
    <t>aos_im_100_231217_d</t>
  </si>
  <si>
    <t>aos_install_all_im_231217</t>
  </si>
  <si>
    <t>aos_im_100_231217_a</t>
  </si>
  <si>
    <t>aos_im_100_231217_c</t>
  </si>
  <si>
    <t>aos_im_100_231217_b</t>
  </si>
  <si>
    <t>aos_im_100_231217_e</t>
  </si>
  <si>
    <t>aos_vd_mapo_231208_a</t>
  </si>
  <si>
    <t>aos_install_all_vd_231208</t>
  </si>
  <si>
    <t>aos_slide_review_231028_a</t>
  </si>
  <si>
    <t>aos_install_all_slide_231028</t>
  </si>
  <si>
    <t>aos_im_seperate_231204_a</t>
  </si>
  <si>
    <t>aos_install_all_im_231204</t>
  </si>
  <si>
    <t>aos_slide_painpoint_231028_a</t>
  </si>
  <si>
    <t>aos_im_seperate_231029_a</t>
  </si>
  <si>
    <t>aos_install_all_im_231029</t>
  </si>
  <si>
    <t>aos_im_seperate_231029_b</t>
  </si>
  <si>
    <t>aos_im_seperate_231029_c</t>
  </si>
  <si>
    <t>aos_vd_gwangjin_231204_a</t>
  </si>
  <si>
    <t>aos_install_all_vd_231204</t>
  </si>
  <si>
    <t>aos_vd_seongdong_231204_a</t>
  </si>
  <si>
    <t>aos_vd_gangnam_231204_a</t>
  </si>
  <si>
    <t>aos_vd_seocho_231204_a</t>
  </si>
  <si>
    <t>aos_im_trash_231204_a</t>
  </si>
  <si>
    <t>aos_vd_seodaemoon_231208_a</t>
  </si>
  <si>
    <t>aos_im_foodtrash_231204_a</t>
  </si>
  <si>
    <t>_x0008_ios_vd_banner_oneroom_foodtrash_231106</t>
  </si>
  <si>
    <t>환경을 생각하는</t>
  </si>
  <si>
    <t>파트너 지원금 월 3만 원 - 사본</t>
  </si>
  <si>
    <t>환경을 생각하는 - 사본</t>
  </si>
  <si>
    <t>파트너 지원금 월 3만 원</t>
  </si>
  <si>
    <t>aos_vd_youngdeung_231208_a</t>
  </si>
  <si>
    <t>aos_vd_gwanark_231208_a</t>
  </si>
  <si>
    <t>aos_vd_all_이사할때 짤(베란다)2_mk1_26.03.03</t>
  </si>
  <si>
    <t>ios_im_프로모션[마감](정상과금)6_24.12.09</t>
  </si>
  <si>
    <t>ios_vd_all_임산부이사(배뭉침)1_cr1_26.01.24</t>
  </si>
  <si>
    <t>ios_purchase_all_vd_임산부이사(복합소구)_cr1_26.01.24</t>
  </si>
  <si>
    <t>ios_vd_all_그냥하자(김치)2_hn1_26.01.23</t>
  </si>
  <si>
    <t>aos(Web2App)_purchase_lookalike(7%)_vd_고효율소재 모음_이사(폐기물)_hn1_26.02.05</t>
  </si>
  <si>
    <t>ios_vd_all_설날(명절 세트)4_nk1_26.02.27</t>
  </si>
  <si>
    <t>ios_vd_all_이사짤(소형가전)1_sj1_26.02.12</t>
  </si>
  <si>
    <t>aos_vd_all_시은니야(B전남친)7_hn1_25.10.31</t>
  </si>
  <si>
    <t>ios_purchase_lookalike(7%)_vd_음식물모음_sj1_26.02.24</t>
  </si>
  <si>
    <t>aos_vd_all_이지홈_1월9_hn1_26.02.13</t>
  </si>
  <si>
    <t>aos_purchase_lookalike(7%)_vd_인플루언서PA(3)_sj1_26.02.13</t>
  </si>
  <si>
    <t>aos_vd_all_프로모션_신홍부부4_hn1_25.12.12</t>
  </si>
  <si>
    <t>aos_vd_all_임산부이사(어디다버려)3_cr1_26.01.24</t>
  </si>
  <si>
    <t>aos_purchase_all_vd_임산부이사(복합소구)_cr1_26.01.24</t>
  </si>
  <si>
    <t>aos_vd_all_프로모션_음식물(진공식품)4_dh1_25.12.12</t>
  </si>
  <si>
    <t>aos_vd_아직도(배달용기)1_24.10.17</t>
  </si>
  <si>
    <t>aos(Web2App)_purchase_all_vd_저만그래요(대형폐기물)_nk1_26.03.06</t>
  </si>
  <si>
    <t>aos_purchase_lookalike(7%)_vd_인플루언서PA(5)_mk1_26.02.12</t>
  </si>
  <si>
    <t>aos_im_프로모션[마감](정상과금)6_24.12.09 - 사본</t>
  </si>
  <si>
    <t>ios_vd_all_우주맘4_hn1_26.01.14</t>
  </si>
  <si>
    <t>ios_purchase_all_vd_인플루언서PA(4)_hn1_26.01.14</t>
  </si>
  <si>
    <t>aos_im_all_문앞에툭(공부_무빙)8_cr1_26.01.24</t>
  </si>
  <si>
    <t>aos_vd_all_설날(김치통)1_nk1_26.02.27</t>
  </si>
  <si>
    <t>ios_vd_all_주목천안50(매트릭스)3_mk1_26.03.18</t>
  </si>
  <si>
    <t>ios_vd_all_친정엄마(전화)3_cr1_26.03.02</t>
  </si>
  <si>
    <t>aos_vd_all_달소유_1월20_hn1_26.02.14</t>
  </si>
  <si>
    <t>ios_vd_all_구름이(대형쿠션)3_mk1_26.01.28</t>
  </si>
  <si>
    <t>aos_vd_나만몰랐지(화장품)2_25.01.22</t>
  </si>
  <si>
    <t>aos_vd_re_음식물(배달음식)1_mk1_26.02.02</t>
  </si>
  <si>
    <t>aos_purchase_all_vd_구름이(폐기물)_mk1_25.01.28</t>
  </si>
  <si>
    <t>ios_im_all_문앞에툭(공부_무빙)8_cr1_26.01.24</t>
  </si>
  <si>
    <t>ios_im_all_프로모션_마감배너(버틴)3_dh1_25.12.17</t>
  </si>
  <si>
    <t>ios_purchase_all_im_12월프로모션_복합소구(마감배너)_dh1_25.12.17</t>
  </si>
  <si>
    <t>aos_vd_all_설날(명절 세트)4_nk1_26.02.27</t>
  </si>
  <si>
    <t>ios_vd_추석(차례)3_24.09.10</t>
  </si>
  <si>
    <t>aos_vd_뭐게요(이사)3_dh1_26.01.29</t>
  </si>
  <si>
    <t>ios_vd_all_겨울(병원비)2_cr1_26.01.16</t>
  </si>
  <si>
    <t>ios_vd_all_제이_1월2_hn1_26.01.07</t>
  </si>
  <si>
    <t>ios_im_all_프로모션_마감배너(반값)5_dh1_25.12.17</t>
  </si>
  <si>
    <t>ios_vd_신불편해(반찬통)2_25.01.16</t>
  </si>
  <si>
    <t>ios_vd_방치(클렌징)3_26.01.14</t>
  </si>
  <si>
    <t>aos_purchase_re_vd_프로모션(990원)_24.12.23</t>
  </si>
  <si>
    <t>ios_vd_all_밍지의방_1월8_hn1_26.01.13</t>
  </si>
  <si>
    <t>aos_vd_all_주부인터뷰(냉장고)1_cr1_26.01.10</t>
  </si>
  <si>
    <t>aos_purchase_all_vd_주부인터뷰(이사)_cr1_25.01.10</t>
  </si>
  <si>
    <t>aos_vd_리뷰(이사)4_24.08.20</t>
  </si>
  <si>
    <t>aos_vd_폐기물(이불)2_sj1_26.01.14</t>
  </si>
  <si>
    <t>ios_vd_all_프로모션_아직쓰지마(후킹)5_sj1_25.12.12</t>
  </si>
  <si>
    <t>ios_vd_아직도(배달용기)1_24.10.17</t>
  </si>
  <si>
    <t>aos_vd_all_테크덕후(딸깍)2_cr1_25.12.29</t>
  </si>
  <si>
    <t>ios_im_all_배너(안쓰고)5_sj1_25.09.29</t>
  </si>
  <si>
    <t>aos_vd_all_시은니야(A턱, 딱)4_hn1_25.10.31</t>
  </si>
  <si>
    <t>aos_vd_all_음식물(배달음식)1_mk1_26.02.02</t>
  </si>
  <si>
    <t>ios_im_all_프로모션_마감배너(배출시)2_dh1_25.12.17</t>
  </si>
  <si>
    <t>ios_vd_all_임산부이사(어디다버려)3_cr1_26.01.24</t>
  </si>
  <si>
    <t>ios_vd_all_화장품(샴푸)3_hn1_25.12.17</t>
  </si>
  <si>
    <t>ios_vd_써야이유(치킨분리)5_25.11.24</t>
  </si>
  <si>
    <t>aos_sl_all_시은니야_자취(짠순이)1_hn1_25.11.07</t>
  </si>
  <si>
    <t>aos_vd_all_이사할때 짤(음식물)3_mk1_26.03.03</t>
  </si>
  <si>
    <t>ios_vd_all_주부인터뷰(무료나눔)3_cr1_26.01.10</t>
  </si>
  <si>
    <t>ios_purchase_all_vd_주부인터뷰(이사)_cr1_26.01.10</t>
  </si>
  <si>
    <t>ios_vd_all_테크덕후(딸깍)2_cr1_25.12.29</t>
  </si>
  <si>
    <t>ios_purchase_all_vd_테크덕후(폐기물)_cr1_25.12.29</t>
  </si>
  <si>
    <t>aos_vd_all_폐기물(아이용품)3_hn1_25.12.05</t>
  </si>
  <si>
    <t>aos_purchase_all_vd_폐기물(아이용품)_hn1_25.12.05</t>
  </si>
  <si>
    <t>c1_lunch_traffic_단체주문1_241028</t>
  </si>
  <si>
    <t>ios_vd_all_댓글읽기(치킨뼈)1_hn1_25.10.14</t>
  </si>
  <si>
    <t>ios_purchase_all_vd_시은니야_기름(인플루언서)1_hn1_25.11.14</t>
  </si>
  <si>
    <t>aos_vd_지치셨죠(폐기물)1_24.08.27</t>
  </si>
  <si>
    <t>aos_registration_all_vd_지치셨죠(폐기물)_24.08.27</t>
  </si>
  <si>
    <t>aos_vd_all_시은니야(A장난감)4_hn1_25.10.31</t>
  </si>
  <si>
    <t>ios_vd_all_프로모션_음식물(진공식품)4_dh1_25.12.12</t>
  </si>
  <si>
    <t>ios_vd_all_이사짤(소형가전)1_sj1_25.10.14</t>
  </si>
  <si>
    <t>ios_purchase_all_vd_신굳이_25.01.08</t>
  </si>
  <si>
    <t>ios_registration_lookalike(7%)_vd_인플루언서PA(4)_hn1_26.01.28</t>
  </si>
  <si>
    <t>ios_vd_이거알아(반찬통)3_sj1_25.11.27</t>
  </si>
  <si>
    <t>aos_vd_아직도6_24.08.06</t>
  </si>
  <si>
    <t>aos_registration_all_vd_아직도(2)_24.08.06</t>
  </si>
  <si>
    <t>aos_vd_all_프로모션_폐기물(폐기물)2_dh1_25.12.12</t>
  </si>
  <si>
    <t>aos_vd_뭐게요(김치냉장고)2_dh1_25.11.24</t>
  </si>
  <si>
    <t>ios_vd_써야이유(껍질)3_25.11.24</t>
  </si>
  <si>
    <t>aos_vd_짤(2500)2_24.08.20</t>
  </si>
  <si>
    <t>aos_purchase_re_vd_짤_24.08.20</t>
  </si>
  <si>
    <t>ios_vd_불편해(유통기한)2_25.02.04</t>
  </si>
  <si>
    <t>aos_vd_all_소형(화분)3_sj1_25.11.10</t>
  </si>
  <si>
    <t>aos_vd_all_오순의집2_hn1_25.11.26</t>
  </si>
  <si>
    <t>aos_vd_all_조사마_1월14_hn1_26.02.13</t>
  </si>
  <si>
    <t>ios_vd_all_커버링써(얼음)1_cr1_25.12.24</t>
  </si>
  <si>
    <t>aos_vd_all_음식물(반찬통)2_mk1_26.02.02</t>
  </si>
  <si>
    <t>ios_vd_all_우주맘4_hn1_25.11.26</t>
  </si>
  <si>
    <t>ios_vd_all_세띠_1월13_hn1_26.01.23</t>
  </si>
  <si>
    <t>aos_vd_all_승무원화장품(분리배출)2_cr1_26.01.07</t>
  </si>
  <si>
    <t>aos_vd_all_커뮤니티(원룸)3_cr1_26.02.01</t>
  </si>
  <si>
    <t>ios_vd_all_시온_1월12_hn1_26.01.23</t>
  </si>
  <si>
    <t>aos_vd_폐기물(이불)2_25.01.14</t>
  </si>
  <si>
    <t>aos_purchase_파주,안성,광주_vd_고효율소재모음(4)_dh1_25.01.14</t>
  </si>
  <si>
    <t>ios_vd_all_화장품(샴푸)3_hn1_25.11.28</t>
  </si>
  <si>
    <t>aos_purchase_re_vd_자취생(음식물)_mk1_26.02.03 - 사본</t>
  </si>
  <si>
    <t>ios_vd_all_제이_1월2_hn1_26.01.14</t>
  </si>
  <si>
    <t>ios_vd_all_조사마_1월14_hn1_26.01.23</t>
  </si>
  <si>
    <t>ios(Web2App)_purchase_lookalike(7%)_vd_청소부/100(폐기물)_cr1_26.04.04</t>
  </si>
  <si>
    <t>aos_vd_all_봄몽_1월10_hn1_26.01.23</t>
  </si>
  <si>
    <t>aos_vd_워킹맘디벨롭(배달음식)3_25.10.29</t>
  </si>
  <si>
    <t>aos_im_all_문앞에툭(일정_신규)2_cr1_26.01.24</t>
  </si>
  <si>
    <t>aos_vd_all_화장품(마스크팩)3_hn1_25.12.03</t>
  </si>
  <si>
    <t>aos_vd_써야이유(배달음식)1_dh1_25.11.27</t>
  </si>
  <si>
    <t>ios_vd_all_폐기물(헌옷)3_hn1_25.10.17</t>
  </si>
  <si>
    <t>ios_vd_all_프로모션_신홍부부4_hn1_25.12.12</t>
  </si>
  <si>
    <t>aos_vd_all_베베엘리_1월18_hn1_26.01.23</t>
  </si>
  <si>
    <t>aos_purchase_all_vd_인플루언서PA(4)_hn1_26.01.23</t>
  </si>
  <si>
    <t>ios_vd_리뷰(냉장고)1_24.08.20</t>
  </si>
  <si>
    <t>ios_vd_아직도(장마)5_24.08.22</t>
  </si>
  <si>
    <t>ios_vd_like_990원(특가)1_25.04.07</t>
  </si>
  <si>
    <t>aos_vd_re_도움(도움)3_25.04.07</t>
  </si>
  <si>
    <t>aos_purchase_re_vd_도움(페이백)_25.04.07</t>
  </si>
  <si>
    <t>ios_vd_all_아니워킹맘(헌책)2_sj1_26.01.23</t>
  </si>
  <si>
    <t>ios_purchase_all_vd_아니워킹맘(이사폐기물)_sj1_26.01.23</t>
  </si>
  <si>
    <t>ios_vd_all_블레스홈6_hn1_25.12.05</t>
  </si>
  <si>
    <t>ios_vd_껍질(후기)2_24.09.18</t>
  </si>
  <si>
    <t>aos_vd_all_달소유_1월20_hn1_26.01.23</t>
  </si>
  <si>
    <t>c13_building_traffic_혼합폐4_241028</t>
  </si>
  <si>
    <t>ios_vd_all_소형(화분)3_sj1_25.10.24</t>
  </si>
  <si>
    <t>ios_vd_워킹맘(베란다)ver4(성남)2_25.02.04</t>
  </si>
  <si>
    <t>ios_purchase_all_vd_성남(복합소구)_25.02.04</t>
  </si>
  <si>
    <t>aos_im_프로모션[마감](정상과금)6_24.12.09</t>
  </si>
  <si>
    <t>ios_purcahse_all_vd_자취고인물(폐기물)_nk1_26.03.20</t>
  </si>
  <si>
    <t>aos_vd_all_이지홈_1월9_hn1_26.01.23</t>
  </si>
  <si>
    <t>aos_vd_all_비앳홈(2월DM)_sj1_26.02.27</t>
  </si>
  <si>
    <t>aos_vd_지치셨죠(좁은)3_25.01.08</t>
  </si>
  <si>
    <t>aos_purchase_all_vd_신지치셨죠_25.01.08</t>
  </si>
  <si>
    <t>aos_vd_re_신껍질디벨롭(냉장고청소)2_25.04.07</t>
  </si>
  <si>
    <t>aos_purchase_re_vd_페이백(복합)_25.04.07</t>
  </si>
  <si>
    <t>ios_purchase_re_vd_타임어택(음식물)_cr1_26.03.30</t>
  </si>
  <si>
    <t>ios_im_아파서2_25.07.23</t>
  </si>
  <si>
    <t>ios_vd_나만몰랐지디벨롭(이사화장품복합)3_25.02.21</t>
  </si>
  <si>
    <t>ios_purchase_all_vd_나만몰랐지_디벨롭_25.02.21</t>
  </si>
  <si>
    <t>ios_vd_프로모션[폐기물](지치셨죠)4_24.12.09</t>
  </si>
  <si>
    <t>ios_vd_신껍질(샴푸통)3_25.01.23</t>
  </si>
  <si>
    <t>aos_vd_신써야이유(과일)2_25.05.28</t>
  </si>
  <si>
    <t>ios_traffic_re_vd_이거알아_25.05.16</t>
  </si>
  <si>
    <t>aos_vd_1인칭(향수)3_25.03.25</t>
  </si>
  <si>
    <t>ios_vd_프로모션[폐기물](워킹맘_베란다)4_24.12.17</t>
  </si>
  <si>
    <t>aos_vd_리뷰(냉장고)1_24.11.22</t>
  </si>
  <si>
    <t>aos_vd_아직도2_24.08.06</t>
  </si>
  <si>
    <t>aos_registration_all_vd_아직도(1)_24.08.06</t>
  </si>
  <si>
    <t>ios_vd_신껍질디벨롭(냉장고청소)3_25.03.06</t>
  </si>
  <si>
    <t>ios_purchase_all_vd_신껍질_디벨롭_25.03.06</t>
  </si>
  <si>
    <t>ios_vd_미소리뷰(복합)1_25.02.20</t>
  </si>
  <si>
    <t>c3_lunch_traffic_단체주문3_241028</t>
  </si>
  <si>
    <t>ios_vd_폐기물(캐리어)6_25.07.02</t>
  </si>
  <si>
    <t>ios_vd_여름(쉬파리)3_25.07.02</t>
  </si>
  <si>
    <t>ios_vd_all_부피3대장(이불)1_cr1_26.01.07</t>
  </si>
  <si>
    <t>ios_vd_신가사대체(워킹맘)2_25.05.09</t>
  </si>
  <si>
    <t>aos_vd_re_도움(모든)2_25.04.07</t>
  </si>
  <si>
    <t>ios_im_like_4월[페이백](백프로)3_25.04.07</t>
  </si>
  <si>
    <t>aos_vd_신불편해(유통기한)1_25.01.16</t>
  </si>
  <si>
    <t>ios_vd_나만몰랐지디벨롭(화장품)1_25.02.21</t>
  </si>
  <si>
    <t>ios_vd_껍질(한약재)ver1(성남)5_25.01.15</t>
  </si>
  <si>
    <t>aos_vd_lookalike(7%)_썰(겨울철)3_sj1_26.02.24</t>
  </si>
  <si>
    <t>ios_vd_all_주목천안100(가구)1_mk1_26.03.18</t>
  </si>
  <si>
    <t>aos_vd_이사콘텐츠(이사복합)3_25.02.05</t>
  </si>
  <si>
    <t>c6_office_traffic_찾음3_241028</t>
  </si>
  <si>
    <t>aos_vd_all_임산부이사(배뭉침)1_cr1_26.01.24</t>
  </si>
  <si>
    <t>aos_vd_all_진형(2월)1_hn1_26.03.05</t>
  </si>
  <si>
    <t>aos_vd_전기장판(쉬워짐)2_24.11.24</t>
  </si>
  <si>
    <t>aos_vd_all_비지하우스_1월17_hn1_26.02.13</t>
  </si>
  <si>
    <t>aos_purchase_all_vd_150L(대형폐기물)_hn1_26.04.07</t>
  </si>
  <si>
    <t>aos_vd_불편해(유통기한)2_24.11.28</t>
  </si>
  <si>
    <t>aos(Web2App)_purchase_all_vd_아귀찮아(음식물)_cr1_26.02.03</t>
  </si>
  <si>
    <t>ios_vd_껍질(한약재)1_24.11.22</t>
  </si>
  <si>
    <t>ios_vd_all_이거모르고(옷장정리)1_cr1_26.03.07</t>
  </si>
  <si>
    <t>aos(Web2App)_purchase_lookalike(7%)_vd_신주목/2500(대형폐기물)_mk1_26.04.03</t>
  </si>
  <si>
    <t>ios_im_all_해결(요가매트_무빙)10_cr1_26.01.24</t>
  </si>
  <si>
    <t>ios_vd_all_주목아산100(매트릭스)3_mk1_26.03.18</t>
  </si>
  <si>
    <t>ios_vd_프로모션[냉장고](아직도)1_24.12.09</t>
  </si>
  <si>
    <t>ios_vd_아직도(배달용기)1_25.02.21</t>
  </si>
  <si>
    <t>ios_purchase_all_vd_아직도(냉장고)_25.02.21</t>
  </si>
  <si>
    <t>ios_vd_폐기물(이불)2_sj1_25.10.21</t>
  </si>
  <si>
    <t>web_slide_짤(MZ카)3_25.03.21</t>
  </si>
  <si>
    <t>web_traffic_all_vd_도형_25.03.21</t>
  </si>
  <si>
    <t>ios_vd_뉴껍질(한약재)1_25.09.08</t>
  </si>
  <si>
    <t>aos_vd_써야이유(치킨분리)5_25.03.12</t>
  </si>
  <si>
    <t>aos_im_re_4월[페이백](사라짐)2_25.04.07</t>
  </si>
  <si>
    <t>aos_purchase_re_im_4월(페이백)_25.04.07</t>
  </si>
  <si>
    <t>ios_im_치킨뼈4_25.07.23</t>
  </si>
  <si>
    <t>ios_vd_써야이유(배달음식)1_25.03.12</t>
  </si>
  <si>
    <t>ios_purchase_all_vd_써야이유(냉장고1)_25.03.12</t>
  </si>
  <si>
    <t>ios_vd_뭐게요(김치냉장고)2_25.08.20</t>
  </si>
  <si>
    <t>aos_vd_1인칭(배달음식)1_25.03.25</t>
  </si>
  <si>
    <t>ios_vd_1인칭(향수)3_25.03.25</t>
  </si>
  <si>
    <t>ios_purchase_all_vd_1인칭_25.03.25</t>
  </si>
  <si>
    <t>aos_vd_가사대체(맞벌이추천)4_25.03.18</t>
  </si>
  <si>
    <t>aos_vd_리타겟콘텐츠(분리수거)1_25.02.07</t>
  </si>
  <si>
    <t>ios_vd_뭐게요(화장품)1_25.08.12</t>
  </si>
  <si>
    <t>ios_purchase_all_vd_뭐게요1(폐기물)_25.08.12</t>
  </si>
  <si>
    <t>aos_im_프로모션[마감](망설임)2_24.12.09</t>
  </si>
  <si>
    <t>aos_vd_써야이유(껍질)3_25.03.25</t>
  </si>
  <si>
    <t>ios_vd_신불편해(냉장고)3_25.01.16</t>
  </si>
  <si>
    <t>ios_vd_도움(버틴)1_25.04.07</t>
  </si>
  <si>
    <t>ios_purchase_all_vd_도움(페이백)_25.04.07</t>
  </si>
  <si>
    <t>aos_vd_990원(특가)1_25.04.07</t>
  </si>
  <si>
    <t>ios_vd_폐기물(아이용품)1_hn1_25.09.17</t>
  </si>
  <si>
    <t>aos_vd_써야이유(김치통)4_25.03.12</t>
  </si>
  <si>
    <t>aos_vd_지치셨죠(고장난)2_25.01.08</t>
  </si>
  <si>
    <t>ios_vd_심지어(없어요)1_25.04.07</t>
  </si>
  <si>
    <t>ios_purchase_all_vd_심지어(페이백)_25.04.07</t>
  </si>
  <si>
    <t>ios_vd_all_도움(버틴)1_25.05.17</t>
  </si>
  <si>
    <t>ios_vd_990원(특가)1_24.12.19</t>
  </si>
  <si>
    <t>ios_registration_all_vd_프로모션(990원)_24.12.19</t>
  </si>
  <si>
    <t>aos_im_프로모션[마감](끝나요)1_24.12.09 - 사본</t>
  </si>
  <si>
    <t>ios_vd_나만몰랐지디벨롭(향수)2_25.02.21</t>
  </si>
  <si>
    <t>aos_vd_나만몰랐지디벨롭(향수)2_25.02.21</t>
  </si>
  <si>
    <t>ios_vd_가사대체(자취개꿀)2_25.03.18</t>
  </si>
  <si>
    <t>aos_vd_나만몰랐지(향수)3_25.02.25</t>
  </si>
  <si>
    <t>aos_vd_써야이유(반찬통)2_25.03.12</t>
  </si>
  <si>
    <t>aos_vd_껍질(한약재)1_25.02.04</t>
  </si>
  <si>
    <t>aos_vd_여름철(아이스크림)2_25.06.20</t>
  </si>
  <si>
    <t>ios_vd_전기장판(쉬워짐)2_24.11.24</t>
  </si>
  <si>
    <t>ios_vd_맘터뷰(화장품)1_25.04.25</t>
  </si>
  <si>
    <t>aos_im_냉장고5_dh1_25.09.30</t>
  </si>
  <si>
    <t>web_vd_성진(박)(분리근황)2_25.03.21</t>
  </si>
  <si>
    <t>aos_vd_써야이유(배달음식)1_25.03.12</t>
  </si>
  <si>
    <t>aos_vd_신껍질디벨롭(냉장고청소)3_25.03.06</t>
  </si>
  <si>
    <t>aos_vd_가사대체(자취개꿀템)2_25.03.18</t>
  </si>
  <si>
    <t>ios_vd_가사대체(가사도우미)1_25.03.18</t>
  </si>
  <si>
    <t>ios_vd_신굳이(이사)3_25.01.08</t>
  </si>
  <si>
    <t>ios_im_4월[페이백](백프로)3_25.04.07</t>
  </si>
  <si>
    <t>ios_im_like_4월[페이백](망설임)5_25.04.07</t>
  </si>
  <si>
    <t>aos_vd_심지어(드디어)2_25.05.07</t>
  </si>
  <si>
    <t>ios_vd_여름철(유제품)1_25.06.20</t>
  </si>
  <si>
    <t>ios_purchase_all_vd_여름철_25.06.20</t>
  </si>
  <si>
    <t>ios_vd_all_시은니야_폐기물(이불)3_sj1_25.11.18</t>
  </si>
  <si>
    <t>ios_purchase_all_vd_시은니야_아니이거(폐기물)_sj1_25.11.18</t>
  </si>
  <si>
    <t>aos_im_4월[페이백](못받음)4_25.04.07</t>
  </si>
  <si>
    <t>ios_vd_심지어(드디어)2_25.04.07</t>
  </si>
  <si>
    <t>ios_vd_아직도(배달용기)4(성남)_25.05.21</t>
  </si>
  <si>
    <t>ios_purchase_all_vd_성남(복합)_25.05.21</t>
  </si>
  <si>
    <t>ios_vd_all_소형(화분)3_sj1_25.11.10</t>
  </si>
  <si>
    <t>aos_vd_이거알아(배달)2_25.05.16</t>
  </si>
  <si>
    <t>ios_vd_지치셨죠(폐기물)3(성남)_25.05.21</t>
  </si>
  <si>
    <t>aos_vd_맘터뷰(냉장고)3_25.04.25</t>
  </si>
  <si>
    <t>aos_vd_all_화장품(협찬)2_hn1_25.12.03</t>
  </si>
  <si>
    <t>c7_office_traffic_찾음4_250625</t>
  </si>
  <si>
    <t>office_traffic_찾음_250625</t>
  </si>
  <si>
    <t>ios_im_all_프로모션_마감배너(죄송)1_dh1_25.12.17</t>
  </si>
  <si>
    <t>ios_vd_like_도움(모든)2_25.04.07</t>
  </si>
  <si>
    <t>ios_purchase_lookalike(3%)_vd_도움(페이백)_25.04.07</t>
  </si>
  <si>
    <t>ios_vd_like_심지어(드디어)2_25.04.07</t>
  </si>
  <si>
    <t>ios_vd_도움(도움)3_25.04.07</t>
  </si>
  <si>
    <t>aos_vd_all_시은니야_폐기물(화분)2_sj1_25.11.18</t>
  </si>
  <si>
    <t>aos_purchase_all_vd_시은니야_아니이거(폐기물)_sj1_25.11.18</t>
  </si>
  <si>
    <t>aos_vd_나만몰랐지디벨롭(이사화장품복합)3_25.02.21</t>
  </si>
  <si>
    <t>aos_im_all_시은니야(애매)3_dh1_25.10.31</t>
  </si>
  <si>
    <t>ios_vd_like_신껍질디벨롭(냉장고청소)2_25.04.07</t>
  </si>
  <si>
    <t>ios_im_4월[페이백](한정)1_25.04.07</t>
  </si>
  <si>
    <t>aos_vd_폐기물(선풍기)5_25.07.02</t>
  </si>
  <si>
    <t>aos_purchase_all_vd_폐기물(여름)_25.07.02</t>
  </si>
  <si>
    <t>aos_vd_애매한디벨롭(대청소)3_25.02.25</t>
  </si>
  <si>
    <t>ios_vd_폐기물(옷)1_25.07.02</t>
  </si>
  <si>
    <t>aos_vd_써야이유(껍질)3_25.03.12</t>
  </si>
  <si>
    <t>ios_vd_아직도2_25.02.04</t>
  </si>
  <si>
    <t>aos_purchase_all_vd_시은니야_밀키트(인플루언서)3_hn1_25.11.14</t>
  </si>
  <si>
    <t>aos_purchase_all_vd_시은니야_음식물(인플루언서)_hn1_25.11.14</t>
  </si>
  <si>
    <t>ios_vd_all_포차코5_hn1_25.11.27</t>
  </si>
  <si>
    <t>ios_vd_저요(음쓰봉투)3_25.07.15</t>
  </si>
  <si>
    <t>ios_vd_all_심지어(없어요)1_25.05.20</t>
  </si>
  <si>
    <t>ios_purchase_all_vd_심지어(소스변경)_25.05.20</t>
  </si>
  <si>
    <t>ios_vd_워킹맘디벨롭(배달음식)3_25.04.29</t>
  </si>
  <si>
    <t>aos_vd_도움(버틴)1_25.04.07</t>
  </si>
  <si>
    <t>ios_vd_신가사대체(해방템)3_25.05.09</t>
  </si>
  <si>
    <t>aos_vd_폐기물(이불)2__sj1_25.10.21</t>
  </si>
  <si>
    <t>ios_vd_프로모션[폐기물](워킹맘_베란다)4_24.12.09</t>
  </si>
  <si>
    <t>aos_vd_워킹맘(베란다)2(성남)_25.05.21</t>
  </si>
  <si>
    <t>ios_vd_990원(특가)1_25.03.25</t>
  </si>
  <si>
    <t>aos_vd_신껍질디벨롭(배달음식과태료)6(고양)_25.05.21</t>
  </si>
  <si>
    <t>aos_vd_이사콘텐츠(헌옷수거)2_25.02.05</t>
  </si>
  <si>
    <t>ios_vd_애매한(대청소)5_24.11.22</t>
  </si>
  <si>
    <t>aos_vd_리뷰(종합)3_24.11.05</t>
  </si>
  <si>
    <t>aos_purchase_re_vd_리뷰_24.11.05</t>
  </si>
  <si>
    <t>ios_vd_불편해(출근)6_24.08.22</t>
  </si>
  <si>
    <t>web_vd_성진(박)(상하단문구)3_25.03.21</t>
  </si>
  <si>
    <t>aos_vd_껍질(과태료)3_24.09.18</t>
  </si>
  <si>
    <t>ios_vd_990원(특가)1_25.04.07</t>
  </si>
  <si>
    <t>ios_vd_990원(드디어)3_24.12.19</t>
  </si>
  <si>
    <t>ios_vd_리뷰(음쓰)3_24.08.20</t>
  </si>
  <si>
    <t>aos_vd_추석(차례)3_24.09.10</t>
  </si>
  <si>
    <t>aos_registration_all_vd_추석_24.09.10</t>
  </si>
  <si>
    <t>ios_vd_미소리뷰(빌라)4_24.08.22</t>
  </si>
  <si>
    <t>aos_vd_re_심지어(드디어)2_25.04.07</t>
  </si>
  <si>
    <t>aos_vd_짤(8장)1_24.08.20</t>
  </si>
  <si>
    <t>aos_vd_짤(이광고)3_24.08.20</t>
  </si>
  <si>
    <t>aos_vd_굳이(대청소)ver5(성남)6_25.01.15</t>
  </si>
  <si>
    <t>ios_vd_아직도(껍질)3_24.10.17</t>
  </si>
  <si>
    <t>aos_vd_아직도1_24.08.06</t>
  </si>
  <si>
    <t>ios_vd_미소리뷰(워킹맘)5_24.08.22</t>
  </si>
  <si>
    <t>ios_vd_프로모션[폐기물](전기장판_쉬워짐)2_24.12.17</t>
  </si>
  <si>
    <t>ios_vd_추석(힘들어)4_24.09.10</t>
  </si>
  <si>
    <t>ios_vd_짤(이광고)3_24.08.20</t>
  </si>
  <si>
    <t>aos_vd_껍질(한약재)1_24.09.18</t>
  </si>
  <si>
    <t>ios_vd_프로모션[폐기물](전기장판_쉬워짐)2_24.12.09</t>
  </si>
  <si>
    <t>c16_building_traffic_곤란2_241028</t>
  </si>
  <si>
    <t>building_traffic_곤란_241028</t>
  </si>
  <si>
    <t>ios_vd_짤(2500)2_24.08.20</t>
  </si>
  <si>
    <t>aos_vd_워킹맘(베란다)4_25.02.07</t>
  </si>
  <si>
    <t>aos_vd_애매한디벨롭(소형가전)4_25.02.05</t>
  </si>
  <si>
    <t>aos_im_프로모션[마감](연말한정)4_24.12.09 - 사본</t>
  </si>
  <si>
    <t>ios_vd_나만몰랐지(샴푸통)1_25.01.22</t>
  </si>
  <si>
    <t>c15_building_traffic_곤란1_241028</t>
  </si>
  <si>
    <t>aos_vd_지치셨죠(폐기물)2_24.08.27</t>
  </si>
  <si>
    <t>aos_vd_아직도(배달용기)5_25.03.25</t>
  </si>
  <si>
    <t>aos_vd_추석(힘들어)4_24.09.10</t>
  </si>
  <si>
    <t>ios_vd_신굳이(대청소)2_25.01.08</t>
  </si>
  <si>
    <t>c14_building_traffic_혼합폐5_241028</t>
  </si>
  <si>
    <t>aos_vd_워킹맘(껍질)2_24.10.03</t>
  </si>
  <si>
    <t>c17_building_traffic_곤란3_241028</t>
  </si>
  <si>
    <t>ios_vd_폐기물(우산)4_25.07.02</t>
  </si>
  <si>
    <t>ios_vd_리뷰(일쓰)1_24.11.05</t>
  </si>
  <si>
    <t>aos_vd_지치셨죠ver1(성남)1_25.01.15</t>
  </si>
  <si>
    <t>ios_vd_아직도1_24.11.05</t>
  </si>
  <si>
    <t>ios_vd_신껍질디벨롭(냉장고청소)2_25.03.25</t>
  </si>
  <si>
    <t>aos_vd_워킹맘(베란다)4_24.10.17</t>
  </si>
  <si>
    <t>aos_traffic_all_vd_브랜디드(신나리)_24.10.17</t>
  </si>
  <si>
    <t>aos_vd_아직도(배달용기)4(성남)_25.05.21</t>
  </si>
  <si>
    <t>aos_vd_프로모션[폐기물](지치셨죠)1_24.12.09</t>
  </si>
  <si>
    <t>ios_vd_전기장판(아니이거)3_24.11.24</t>
  </si>
  <si>
    <t>ios_vd_워킹맘(베란다)4_24.11.22</t>
  </si>
  <si>
    <t>ios_vd_all_신써야이유(과일)2_25.05.28</t>
  </si>
  <si>
    <t>ios_vd_아직도4_24.11.19</t>
  </si>
  <si>
    <t>c8_office_traffic_찾음5_250625</t>
  </si>
  <si>
    <t>aos_vd_여름철(유제품)1_25.06.20</t>
  </si>
  <si>
    <t>ios_vd_신껍질(김치통)2_25.01.23</t>
  </si>
  <si>
    <t>ios_vd_불편해(유통기한)2_24.11.19</t>
  </si>
  <si>
    <t>ios_vd_all_시은니야(A펫방석)1_hn1_25.10.31</t>
  </si>
  <si>
    <t>ios_vd_990원(떴네요)2_24.12.19</t>
  </si>
  <si>
    <t>aos_im_치킨뼈4_25.07.23</t>
  </si>
  <si>
    <t>aos_vd_이사끝(다시)2_24.09.25</t>
  </si>
  <si>
    <t>aos_vd_리타겟_신껍질디벨롭(양많은음식)1_25.03.11</t>
  </si>
  <si>
    <t>ios_vd_이사끝(다대신)1_24.09.25</t>
  </si>
  <si>
    <t>ios_registration_all_vd_이사끝_24.09.25</t>
  </si>
  <si>
    <t>c8_office_traffic_찾음5_241028</t>
  </si>
  <si>
    <t>ios_vd_껍질(한약재)1_24.09.18</t>
  </si>
  <si>
    <t>aos_vd_워킹맘디벨롭(장난감)4_25.04.29</t>
  </si>
  <si>
    <t>ios_vd_써야이유(김치통)4_25.03.12</t>
  </si>
  <si>
    <t>aos_vd_all_심지어(없어요)1_25.05.20</t>
  </si>
  <si>
    <t>aos_vd_폐기물(이불)2_25.09.02</t>
  </si>
  <si>
    <t>ios_vd_방치(클렌징)3_25.05.02</t>
  </si>
  <si>
    <t>ios_vd_써야이유(치킨분리)4_25.04.07</t>
  </si>
  <si>
    <t>aos_vd_나만몰랐지(샴푸통)1_25.01.22</t>
  </si>
  <si>
    <t>aos_vd_리타겟콘텐츠(자취생)2_25.02.07</t>
  </si>
  <si>
    <t>ios_vd_애매한(대청소)1(고양)_25.05.21</t>
  </si>
  <si>
    <t>aos_vd_워킹맘(베란다)4_24.10.03</t>
  </si>
  <si>
    <t>aos_vd_이사끝(다대신)1_24.09.25</t>
  </si>
  <si>
    <t>ios_vd_워킹맘(유아식)1_24.10.03</t>
  </si>
  <si>
    <t>ios_vd_나만몰랐지(화장품)2_25.02.25</t>
  </si>
  <si>
    <t>aos_vd_신불편해(냉장고)3_25.01.16</t>
  </si>
  <si>
    <t>aos_vd_all_이사반배너(주말)3_sj1_26.01.14</t>
  </si>
  <si>
    <t>aos_vd_추석(벌레)1_24.09.10</t>
  </si>
  <si>
    <t>web(office)_타겟님께(병원)4_hn1_25.10.10</t>
  </si>
  <si>
    <t>web(office)_purchase_all_타겟님께_hn1_25.10.10</t>
  </si>
  <si>
    <t>ios_vd_all_이사짤(화장대)6_sj1_25.09.18</t>
  </si>
  <si>
    <t>ios_vd_all_워킹맘(처리기)3_hn1_25.09.11</t>
  </si>
  <si>
    <t>ios_vd_all_이사짤(냉장고)3_sj1_25.09.18</t>
  </si>
  <si>
    <t>ios_purchase_all_vd_이사짤(손해)_sj1_25.09.18</t>
  </si>
  <si>
    <t>ios_purchase_all_vd_nnn_25.00.00 (복사해서 세팅)</t>
  </si>
  <si>
    <t>ios_vd_지치셨죠(폐기물)1_dh1_25.10.21</t>
  </si>
  <si>
    <t>ios_purchase_re_vd_추석_sj1_25.09.24</t>
  </si>
  <si>
    <t>ios_vd_all_대표님(배달)1_hn1_25.09.23</t>
  </si>
  <si>
    <t>ios_purchase_all_vd_대표님_hn1_25.09.23</t>
  </si>
  <si>
    <t>aos_vd_all_폐기물(헌이불)1_hn1_25.10.17</t>
  </si>
  <si>
    <t>aos_purchase_all_vd_폐기물(이사)_hn1_25.10.17</t>
  </si>
  <si>
    <t>ios_vd_뭐게요(화장품)1_25.08.22</t>
  </si>
  <si>
    <t>aos_vd_all_폐기물(아이용품)2_hn1_26.01.29</t>
  </si>
  <si>
    <t>ios_vd_방치(화장품)2_sj1_25.09.16</t>
  </si>
  <si>
    <t>c5_office_traffic_찾음2_241028</t>
  </si>
  <si>
    <t>ios_vd_all_워킹맘(베란다)4_dh1_26.02.11</t>
  </si>
  <si>
    <t>aos_vd_뉴껍질(냉동식)3_25.09.08</t>
  </si>
  <si>
    <t>ios_purchase_all_vd_시은니야_밀키트(인플루언서)3_hn1_25.11.14</t>
  </si>
  <si>
    <t>aos_vd_all_이사짤(의류)4_sj1_26.01.14</t>
  </si>
  <si>
    <t>ios_vd_워킹맘(베란다)4_dh1_25.09.30</t>
  </si>
  <si>
    <t>ios_purchase_lookalike(7%)_vd_고효율소재모음(5)_25.09.30</t>
  </si>
  <si>
    <t>ios_im_all_해결(요가매트_신규)5_cr1_26.01.24</t>
  </si>
  <si>
    <t>ios_registration_lookalike(7%)_vd_선배맘추천(폐기물)_cr1_26.02.07</t>
  </si>
  <si>
    <t>aos_vd_뭐게요(이사)3_25.08.12</t>
  </si>
  <si>
    <t>aos_purchase_all_vd_뭐게요1(폐기물)_25.08.12</t>
  </si>
  <si>
    <t>ios_purchase_re_vd_대표님_hn1_25.09.23</t>
  </si>
  <si>
    <t>ios_im_all_배너(화장품)3_sj1_25.09.26</t>
  </si>
  <si>
    <t>aos_vd_all_화장품(섀도우)1_hn1_25.11.26</t>
  </si>
  <si>
    <t>aos_purchase_all_vd_화장품(마세요)_hn1_25.11.26</t>
  </si>
  <si>
    <t>aos_vd_all_프로모션_반배너(떴다)2_dh1_25.12.17</t>
  </si>
  <si>
    <t>ios_vd_all_화장품(샴푸)3_hn1_25.09.26</t>
  </si>
  <si>
    <t>ios_purchase_all_vd_유통기한(화장품)_hn1_25.09.26</t>
  </si>
  <si>
    <t>aos_vd_뉴껍질(김치통)5_25.09.08</t>
  </si>
  <si>
    <t>aos_vd_아직도4_24.08.06</t>
  </si>
  <si>
    <t>aos_vd_all_시은니야(B노즈워크)6_hn1_25.10.31</t>
  </si>
  <si>
    <t>ios_vd_all_시은니야(B노즈워크)6_hn1_25.10.31</t>
  </si>
  <si>
    <t>ios_vd_all_이사할때 짤(가전)5_mk1_26.03.03</t>
  </si>
  <si>
    <t>ios_vd_all_시은니야(B구원앱)6_hn1_25.10.31</t>
  </si>
  <si>
    <t>aos_sl_맞벌이(반찬)3_hn1_25.09.04</t>
  </si>
  <si>
    <t>aos_vd_써야이유(치킨분리)5_25.09.02</t>
  </si>
  <si>
    <t>aos_vd_지치셨죠(폐기물)3_24.08.27</t>
  </si>
  <si>
    <t>ios_vd_all_승무원화장품(분리배출)2_cr1_26.01.07</t>
  </si>
  <si>
    <t>ios_vd_all_화장품(마스크팩)3_hn1_25.11.26</t>
  </si>
  <si>
    <t>aos_vd_아직도1_24.11.05</t>
  </si>
  <si>
    <t>ios_vd_애매한(대청소)5_dh1_25.09.30</t>
  </si>
  <si>
    <t>ios_vd_신껍질(샴푸통)3_hn1_25.11.27</t>
  </si>
  <si>
    <t>ios_vd_all_시은니야(B캣타워)7_hn1_25.10.31</t>
  </si>
  <si>
    <t>aos_vd_all_소형(선풍기)1_sj1_25.10.24</t>
  </si>
  <si>
    <t>ios_vd_all_마케터(냉장고)3_sj1_25.10.27</t>
  </si>
  <si>
    <t>aos_vd_all_이사짤(소형가전)1_sj1_25.09.30</t>
  </si>
  <si>
    <t>aos_im_all_배너(폐기물)2_sj1_25.09.26</t>
  </si>
  <si>
    <t>aos_vd_all_시은니야_애견(특가)3_sj1_25.11.04</t>
  </si>
  <si>
    <t>aos_purchase_all_vd_시은니야_애견(인플루언서)_sj1_25.11.04</t>
  </si>
  <si>
    <t>os_vd_시은니야_25.10.24</t>
  </si>
  <si>
    <t>aos_vd_all_시은니야(B캣타워)7_hn1_25.10.31</t>
  </si>
  <si>
    <t>ios_vd_신굳이(대청소)2_dh1_25.09.30</t>
  </si>
  <si>
    <t>aos_vd_껍질(한약재)1_25.01.14</t>
  </si>
  <si>
    <t>ios_vd_뉴껍질(한약재)1_25.11.10</t>
  </si>
  <si>
    <t>aos_vd_all_달소유_1월20_hn1_26.02.13</t>
  </si>
  <si>
    <t>aos_vd_불편해(유통기한)2_24.11.05</t>
  </si>
  <si>
    <t>aos_vd_뭐게요(이사)3_dh1_25.11.26</t>
  </si>
  <si>
    <t>aos_vd_아직도(배달용기)4(고양)_25.05.21</t>
  </si>
  <si>
    <t>aos_im_all_프로모션_마감배너(반값)5_dh1_25.12.17</t>
  </si>
  <si>
    <t>aos_vd_all_이사반배너(돈낭비)2_sj1_26.01.14</t>
  </si>
  <si>
    <t>aos_vd_all_시은니야_폐기물(네고)1_dh1_25.11.19</t>
  </si>
  <si>
    <t>aos_im_냉장고5_25.07.23</t>
  </si>
  <si>
    <t>aos_vd_지치셨죠(폐기물)3(고양)_25.05.21</t>
  </si>
  <si>
    <t>aos_vd_신껍질디벨롭(배달음식과태료)6(성남)_25.05.21</t>
  </si>
  <si>
    <t>ios_im_all_문앞에툭(일정_신규)2_cr1_26.01.24</t>
  </si>
  <si>
    <t>aos_vd_all_부피3대장(요가매트)2_cr1_25.01.07</t>
  </si>
  <si>
    <t>c9_office_traffic_찾음6_250625</t>
  </si>
  <si>
    <t>ios_vd_여름철(아이스크림)2_25.06.20</t>
  </si>
  <si>
    <t>aos_vd_all_이사치트키(주말)3_cr1_26.01.10</t>
  </si>
  <si>
    <t>aos_purchase_all_vd_이사치트키(폐기물)_cr1_25.01.10</t>
  </si>
  <si>
    <t>aos_vd_all_프로모션_아직쓰지마(연말)4_sj1_25.12.12</t>
  </si>
  <si>
    <t>web(office)_vd_아직도(배달)1_25.07.17</t>
  </si>
  <si>
    <t>web(office)_purchase_re_mix_고효율소재모음(1)_25.07.17</t>
  </si>
  <si>
    <t>ios_vd_all_시은니야_폐기물(네고)1_dh1_25.11.28</t>
  </si>
  <si>
    <t>ios_vd_방치(클렌징)3_sj1_25.10.21</t>
  </si>
  <si>
    <t>ios_vd_뭐게요(김치냉장고)2_dh1_25.11.24</t>
  </si>
  <si>
    <t>ios_vd_all_프로모션_음식물(반찬통)3_dh1_25.12.12</t>
  </si>
  <si>
    <t>ios_vd_all_테크덕후(고물)1_cr1_25.12.29</t>
  </si>
  <si>
    <t>ios_vd_껍질(한약재)5(성남)_25.05.21</t>
  </si>
  <si>
    <t>aos_vd_all_도움(버틴)1_25.05.17</t>
  </si>
  <si>
    <t>ios_vd_990원(특가)1_25.05.15</t>
  </si>
  <si>
    <t>ios_vd_껍질(한약재)5(고양)_25.05.21</t>
  </si>
  <si>
    <t>aos_vd_워킹맘디벨롭(배달음식)3_25.11.17</t>
  </si>
  <si>
    <t>aos_vd_all_마케터(냉장고)3_sj1_25.10.27</t>
  </si>
  <si>
    <t>aos_sl_all_시은니야_자취(배달)3_hn1_25.11.07</t>
  </si>
  <si>
    <t>ios_vd_all_이사(소형가전)1hn1_25.11.05</t>
  </si>
  <si>
    <t>ios_vd_all_프로모션_아직쓰지마(냉장고)3_sj1_25.12.12</t>
  </si>
  <si>
    <t>ios_vd_여름(냉동실)2_25.07.02</t>
  </si>
  <si>
    <t>c5_office_traffic_찾음2_250625</t>
  </si>
  <si>
    <t>aos_vd_신써야이유(구운계란)3_25.07.29</t>
  </si>
  <si>
    <t>aos_im_all_문앞에툭(노동_무빙)10_cr1_26.01.24</t>
  </si>
  <si>
    <t>aos_vd_all_대표님(배달)1_hn1_25.09.23</t>
  </si>
  <si>
    <t>ios_vd_방치(클렌징)3_sj1_25.09.30</t>
  </si>
  <si>
    <t>ios_vd_써야이유(반찬통)2_25.09.05</t>
  </si>
  <si>
    <t>aos_vd_all_워킹맘(배출)1_hn1_25.09.11</t>
  </si>
  <si>
    <t>aos_vd_폐기물(캐리어)6_25.07.22</t>
  </si>
  <si>
    <t>aos_vd_all_이사짤(의류)4_sj1_25.09.18</t>
  </si>
  <si>
    <t>ios_vd_all_이거맞아(청소업체)1_hn1_26.02.12</t>
  </si>
  <si>
    <t>aos_im_선택8_25.07.23</t>
  </si>
  <si>
    <t>aos_vd_all_이사치트키(어떤스티커)2_cr1_26.01.10</t>
  </si>
  <si>
    <t>ios_vd_all_임산부이사(쓰레기집)2_cr1_26.01.24</t>
  </si>
  <si>
    <t>aos_vd_all_미요_1월7_hn1_26.01.13</t>
  </si>
  <si>
    <t>aos_im_all_큰일나(닭가슴살)1_mk1_26.02.09</t>
  </si>
  <si>
    <t>ios_vd_all_대형폐기물(책상)1_mk1_26.03.06</t>
  </si>
  <si>
    <t>ios_sl_맞벌이(이거)1_hn1_25.09.04</t>
  </si>
  <si>
    <t>web(office)_vd_아직도(냉장고)3_25.07.17</t>
  </si>
  <si>
    <t>ios_vd_all_프로모션_배주부6_hn1_25.12.16</t>
  </si>
  <si>
    <t>ios_vd_아직도(배달용기)5_25.03.25</t>
  </si>
  <si>
    <t>aos_vd_뉴껍질(한약재)1_25.09.08</t>
  </si>
  <si>
    <t>ios_vd_뭐게요(폐기물)2_25.08.22</t>
  </si>
  <si>
    <t>aos_vd_여름(출퇴근)1_25.07.02</t>
  </si>
  <si>
    <t>aos_sl_all_팔천원(해결)3_nk1_26.02.20</t>
  </si>
  <si>
    <t>aos_vd_all_베베엘리_1월18_hn1_26.02.13</t>
  </si>
  <si>
    <t>aos_vd_all_구름이(캔넬)1_mk1_26.01.28</t>
  </si>
  <si>
    <t>web_vd_짤(자취생)2_25.03.21</t>
  </si>
  <si>
    <t>ios_vd_all_커뮤니티(전기장판)2_cr1_26.02.12</t>
  </si>
  <si>
    <t>aos_vd_불편해(유통기한)ver2(성남)4_25.01.15</t>
  </si>
  <si>
    <t>ios_vd_프로모션[냉장고](아직도_껍질)3_24.12.17</t>
  </si>
  <si>
    <t>aos_vd_뭐게요(김치냉장고)2_dh1_25.09.30</t>
  </si>
  <si>
    <t>web(office)_타겟님께(병원)4_hn1_25.10.20</t>
  </si>
  <si>
    <t>aos_vd_워킹맘디벨롭(우유팩)1_25.04.29</t>
  </si>
  <si>
    <t>c7_office_traffic_찾음4_241028</t>
  </si>
  <si>
    <t>aos_vd_re_990원(특가)1_25.04.07</t>
  </si>
  <si>
    <t>ios_vd_신껍질디벨롭(배달음식과태료)6(고양)_25.05.21</t>
  </si>
  <si>
    <t>aos_vd_미소리뷰(복합)1_25.02.20</t>
  </si>
  <si>
    <t>aos_purchase_all_vd_미소이사_25.02.20</t>
  </si>
  <si>
    <t>aos_vd_all_화장품(크림)2_hn1_25.09.26</t>
  </si>
  <si>
    <t>ios_vd_아직도4_24.11.05</t>
  </si>
  <si>
    <t>aos_vd_all_댓글읽기(껍질)3_hn1_25.10.14</t>
  </si>
  <si>
    <t>ios_vd_all_시은니야(A전남친)3_hn1_25.10.31</t>
  </si>
  <si>
    <t>aos_vd_전기장판(천재)1_24.11.24</t>
  </si>
  <si>
    <t>aos_vd_아직도1_24.11.28</t>
  </si>
  <si>
    <t>aos_vd_애매한디벨롭(명절쓰레기)5_25.02.05</t>
  </si>
  <si>
    <t>ios_vd_all_시은니야_애견(특가)3_sj1_25.11.04</t>
  </si>
  <si>
    <t>ios_sl_지치셨죠(폐기물)1_dh1_25.09.19</t>
  </si>
  <si>
    <t>aos_vd_all_대표님(냉장고)3_hn1_25.09.23</t>
  </si>
  <si>
    <t>ios_vd_all_시은니야_애견(대리석)2_sj1_25.11.04</t>
  </si>
  <si>
    <t>ios_vd_프로모션[냉장고](껍질_한약재)1_24.12.17</t>
  </si>
  <si>
    <t>aos_vd_심지어(드디어)2_25.04.07</t>
  </si>
  <si>
    <t>ios_vd_신껍질디벨롭(배달음식과태료)2_25.03.06</t>
  </si>
  <si>
    <t>aos_vd_all_시은니야(B골치아파)5_hn1_25.10.31</t>
  </si>
  <si>
    <t>aos_vd_신껍질(김치통)2_dh1_25.10.24</t>
  </si>
  <si>
    <t>ios_vd_뭐게요(이사)3_25.08.12</t>
  </si>
  <si>
    <t>aos_vd_워킹맘(베란다)4_25.11.17</t>
  </si>
  <si>
    <t>ios_vd_all_도움(버틴)1_25.11.24</t>
  </si>
  <si>
    <t>ios_im_all_시은니야(인증)1_dh1_25.10.31</t>
  </si>
  <si>
    <t>aos_vd_all_폐기물(헌옷)3_hn1_25.11.07</t>
  </si>
  <si>
    <t>ios_sl_뭐게요(이사)3_dh1_25.09.19</t>
  </si>
  <si>
    <t>ios_im_like_4월[페이백](사라짐)2_25.04.07</t>
  </si>
  <si>
    <t>ios_im_all_문앞에툭(노동_신규)5_cr1_26.01.24</t>
  </si>
  <si>
    <t>ios_vd_like_써야이유(껍질)3_25.04.07</t>
  </si>
  <si>
    <t>ios_vd_all_다빈_1월15_hn1_26.01.23</t>
  </si>
  <si>
    <t>aos_vd_all_화장품(협찬)2_hn1_25.11.26</t>
  </si>
  <si>
    <t>aos_vd_지치셨죠(방치)1_25.01.08</t>
  </si>
  <si>
    <t>aos_vd_all_이사(소형가전)1_hn1_25.10.24</t>
  </si>
  <si>
    <t>ios_vd_폐기물(아이용품)3_hn1_25.10.31</t>
  </si>
  <si>
    <t>web(office)_타겟님께(숙박)3_hn1_25.10.10</t>
  </si>
  <si>
    <t>aos_vd_껍질(한약재)5(고양)_25.05.21</t>
  </si>
  <si>
    <t>aos_im_프로모션[마감](망설임)1_24.12.09 - 사본</t>
  </si>
  <si>
    <t>aos_vd_all_도움(버틴)1_25.11.24</t>
  </si>
  <si>
    <t>aos_vd_all_시은니야(A구원앱)2_hn1_25.10.31</t>
  </si>
  <si>
    <t>aos_vd_all_마케터(대청소)1_sj1_25.10.27</t>
  </si>
  <si>
    <t>ios_vd_all_시은니야_폐기물(화분)2_sj1_25.11.18</t>
  </si>
  <si>
    <t>ios_vd_all_시은니야(A구원앱)2_hn1_25.10.31</t>
  </si>
  <si>
    <t>ios_vd_아직도(반찬통)2_25.12.31</t>
  </si>
  <si>
    <t>c6_office_traffic_찾음3_250625</t>
  </si>
  <si>
    <t>aos_vd_990원(특가)1_25.03.25</t>
  </si>
  <si>
    <t>ios_vd_지치셨죠(좁은)3_25.01.08</t>
  </si>
  <si>
    <t>aos_vd_all_구름이(계단)2_mk1_26.01.28</t>
  </si>
  <si>
    <t>aos_vd_all_시은니야(원본활용)9_hn1_25.10.31</t>
  </si>
  <si>
    <t>aos_im_곰인형3_25.07.23</t>
  </si>
  <si>
    <t>aos_vd_all_이사짤(이사끝)5_sj1_25.09.18</t>
  </si>
  <si>
    <t>aos_vd_리뷰(일쓰)1_24.11.05</t>
  </si>
  <si>
    <t>aos_vd_all_아니워킹맘(의류)3_sj1_26.01.23</t>
  </si>
  <si>
    <t>ios_sl_신굳이(이사)3_dh1_25.09.19</t>
  </si>
  <si>
    <t>ios_vd_껍질(한약재)ver1(성남)5_25.02.04</t>
  </si>
  <si>
    <t>aos_vd_아직도3_24.08.06</t>
  </si>
  <si>
    <t>ios_vd_프로모션[냉장고](불편해_유통기한)2_24.12.09</t>
  </si>
  <si>
    <t>ios_vd_all_설날(반찬)2_nk1_26.02.27</t>
  </si>
  <si>
    <t>ios_vd_뭐게요(이사)3_25.08.25</t>
  </si>
  <si>
    <t>ios_purchase_all_vd_뭐게요1(폐기물)_25.08.25</t>
  </si>
  <si>
    <t>ios_vd_미소리뷰(인생힘듦)4_24.11.28</t>
  </si>
  <si>
    <t>ios_vd_아직도(껍질)3_25.08.21</t>
  </si>
  <si>
    <t>aos_vd_지치셨죠(폐기물)1_24.11.05</t>
  </si>
  <si>
    <t>aos_vd_all_프로모션_아직쓰지마(냉장고)3_sj1_25.12.12</t>
  </si>
  <si>
    <t>aos_purchase_all_vd_12월프로모션_복합소구(아직쓰지마)_sj1_25.12.12</t>
  </si>
  <si>
    <t>ios_vd_all_저만그래요(의자)1_nk1_26.03.06</t>
  </si>
  <si>
    <t>aos_vd_all_화장품(샴푸)3_hn1_25.09.26</t>
  </si>
  <si>
    <t>ios_vd_프로모션[폐기물](지치셨죠)1_24.12.09</t>
  </si>
  <si>
    <t>ios_vd_굳이(대청소)ver5(성남)6_25.01.15</t>
  </si>
  <si>
    <t>ios_vd_all_시은니야(A장난감)4_hn1_25.10.31</t>
  </si>
  <si>
    <t>aos_vd_all_이사할때 짤(가구)1_mk1_26.03.03</t>
  </si>
  <si>
    <t>aos_im_all_해결(요가매트_무빙)10_cr1_26.01.24</t>
  </si>
  <si>
    <t>aos_vd_all_폐기물(아이용품)2_hn1_25.09.17</t>
  </si>
  <si>
    <t>ios_vd_아직도(반찬통)2_25.02.21</t>
  </si>
  <si>
    <t>ios_vd_신불편해(유통기한)1_25.08.21</t>
  </si>
  <si>
    <t>aos_vd_가사대체(가사도우미)1_25.03.18</t>
  </si>
  <si>
    <t>ios_vd_all_프로모션_반배너(죄송)1_dh1_25.12.17</t>
  </si>
  <si>
    <t>ios_vd_써야이유(치킨분리)5_25.03.12</t>
  </si>
  <si>
    <t>aos_vd_방치(클렌징)3_25.01.14</t>
  </si>
  <si>
    <t>aos_vd_all_포차코5_hn1_25.11.27</t>
  </si>
  <si>
    <t>ios_vd_뭐게요(김치냉장고)2_25.08.12</t>
  </si>
  <si>
    <t>ios_purchase_all_vd_뭐게요2(음식물)_25.08.12</t>
  </si>
  <si>
    <t>aos_vd_리타겟_신껍질디벨롭(배달음식과태료)2_25.03.11</t>
  </si>
  <si>
    <t>aos_im_4월[페이백](사라짐)2_25.04.07</t>
  </si>
  <si>
    <t>aos_vd_all_프로모션_베르진3_hn1_25.12.12</t>
  </si>
  <si>
    <t>ios_vd_뭐게요(폐기물)2_25.08.20</t>
  </si>
  <si>
    <t>ios_vd_all_소형(전기이불)2_sj1_25.10.24</t>
  </si>
  <si>
    <t>aos_vd_아직도1_25.02.04</t>
  </si>
  <si>
    <t>aos_vd_all_겨울(병원비)2_cr1_26.01.16</t>
  </si>
  <si>
    <t>ios_vd_all_화장품(크림)2_hn1_25.09.26</t>
  </si>
  <si>
    <t>aos_vd_짤(2500)2_24.11.22</t>
  </si>
  <si>
    <t>aos_sl_애매한(대청소)5_dh1_25.09.19</t>
  </si>
  <si>
    <t>ios_vd_아직도ver2(성남)3_25.01.15</t>
  </si>
  <si>
    <t>aos_vd_아직도2_24.11.28</t>
  </si>
  <si>
    <t>ios_vd_미소리뷰(인생힘듦)5_24.11.22</t>
  </si>
  <si>
    <t>web(office)_타겟님께(회사)2_hn1_25.10.10</t>
  </si>
  <si>
    <t>ios_vd_프로모션[냉장고](아직도_껍질)3_24.12.09</t>
  </si>
  <si>
    <t>aos_im_all_배너(자취생)4_sj1_25.09.26</t>
  </si>
  <si>
    <t>aos_vd_all_설날(차례)3_nk1_26.02.27</t>
  </si>
  <si>
    <t>c4_office_traffic_찾음1_250625</t>
  </si>
  <si>
    <t>aos_vd_all_구름이(대형쿠션)3_mk1_26.01.28</t>
  </si>
  <si>
    <t>ios_vd_아직도(놓침)6_24.08.22</t>
  </si>
  <si>
    <t>ios_im_all_실제후기(폐기물)2_hn1_26.01.26</t>
  </si>
  <si>
    <t>aos_vd_신써야이유(구운계란)3_25.05.28</t>
  </si>
  <si>
    <t>ios_vd_all_이사반배너(돈낭비)2_sj1_26.01.14</t>
  </si>
  <si>
    <t>ios_im_all_문앞에툭(노동_무빙)10_cr1_26.01.24</t>
  </si>
  <si>
    <t>c7_office_traffic_찾음4_25.07.17</t>
  </si>
  <si>
    <t>ios_vd_all_프로모션_버티세요(음식물)1_hn1_25.12.12</t>
  </si>
  <si>
    <t>ios_vd_all_주부인터뷰(특수마대)2_cr1_26.01.10</t>
  </si>
  <si>
    <t>ios_vd_뭐게요(화장품)1_25.08.25</t>
  </si>
  <si>
    <t>aos_vd_all_폐기물(헌옷)3_hn1_25.10.27</t>
  </si>
  <si>
    <t>aos_vd_all_프로모션_반배너(종료)3_dh1_25.12.17</t>
  </si>
  <si>
    <t>ios_im_all_문앞에툭(공부_신규)3_cr1_26.01.24</t>
  </si>
  <si>
    <t>aos_vd_all_폐기물(아이용품)1_hn1_25.12.05</t>
  </si>
  <si>
    <t>ios_sl_all_팔천원(특징)1_nk1_26.02.20</t>
  </si>
  <si>
    <t>ios_im_all_배너(죄송)6_sj1_25.09.26</t>
  </si>
  <si>
    <t>aos_vd_all_프로모션_버티세요(음식물)1_hn1_25.12.12</t>
  </si>
  <si>
    <t>ios_vd_all_달소유_1월20_hn1_26.01.23</t>
  </si>
  <si>
    <t>ios_vd_뭐게요(냉고장)3_25.08.12</t>
  </si>
  <si>
    <t>ios_vd_뭐게요(이사)3_25.08.29</t>
  </si>
  <si>
    <t>ios_vd_all_댓글읽기(껍질)3_hn1_25.10.14</t>
  </si>
  <si>
    <t>aos_vd_폐기물(캐리어)6_25.07.02</t>
  </si>
  <si>
    <t>ios_vd_도움(모든)2_25.04.07</t>
  </si>
  <si>
    <t>aos_vd_all_뭉글이_1월6_hn1_26.01.13</t>
  </si>
  <si>
    <t>aos_vd_추석(당장내일)5_24.09.10</t>
  </si>
  <si>
    <t>ios_vd_저요(반찬통)2_25.07.15</t>
  </si>
  <si>
    <t>aos_vd_all_커뮤니티(전기장판)2_cr1_26.02.02</t>
  </si>
  <si>
    <t>aos_vd_all_테크덕후(선풍기)3_cr1_26.01.29</t>
  </si>
  <si>
    <t>ios_vd_all_이모든걸(육아용품)1_cr1_26.02.09</t>
  </si>
  <si>
    <t>aos_im_all_해결(소스통_신규)3_cr1_26.01.24</t>
  </si>
  <si>
    <t>aos_sl_지치셨죠(폐기물)1_dh1_25.09.19</t>
  </si>
  <si>
    <t>ios_vd_all_시은니야_폐기물(네고)1_dh1_25.11.19</t>
  </si>
  <si>
    <t>ios_vd_all_이모든걸(살림용품)2_cr1_26.02.10</t>
  </si>
  <si>
    <t>ios_vd_all_텍스트고정(배달용기)3_cr1_26.01.16</t>
  </si>
  <si>
    <t>ios_vd_all_화장품(오일)1_hn1_25.09.26</t>
  </si>
  <si>
    <t>ios_vd_all_아니워킹맘(의류)3_sj1_26.01.23</t>
  </si>
  <si>
    <t>aos_vd_all_시은니야_폐기물(이불)3_sj1_25.11.18</t>
  </si>
  <si>
    <t>aos_vd_all_워킹맘(육퇴)2_hn1_25.11.17</t>
  </si>
  <si>
    <t>aos_vd_all_우주맘4_hn1_25.12.05</t>
  </si>
  <si>
    <t>ios_vd_all_화장품(크림)2_hn1_25.12.17</t>
  </si>
  <si>
    <t>ios_vd_all_이거맞아(분리수거)3_hn1_25.01.13</t>
  </si>
  <si>
    <t>ios_vd_애매한(대청소)1(성남)_25.05.21</t>
  </si>
  <si>
    <t>aos_im_re_4월[페이백](못받음)4_25.04.07</t>
  </si>
  <si>
    <t>aos_im_all_프로모션_마감배너(종료)4_dh1_25.12.17</t>
  </si>
  <si>
    <t>ios_vd_all_마케터(대청소)1_sj1_25.10.27</t>
  </si>
  <si>
    <t>aos_vd_신굳이(소형가전)1_25.01.08</t>
  </si>
  <si>
    <t>aos_vd_all_화장품(마스크팩)3_hn1_25.11.26</t>
  </si>
  <si>
    <t>ios_vd_방치(향수)1_25.05.02</t>
  </si>
  <si>
    <t>aos_vd_저요(음쓰봉투)3_25.07.15</t>
  </si>
  <si>
    <t>aos_purchase_all_vd_저요(음식물)_25.07.15</t>
  </si>
  <si>
    <t>ios_vd_all_지지팀장7_hn1_25.12.08</t>
  </si>
  <si>
    <t>ios_vd_굳이(대청소)ver5(성남)6_25.02.04</t>
  </si>
  <si>
    <t>ios_vd_워킹맘(베란다)2(성남)_25.05.21</t>
  </si>
  <si>
    <t>aos_vd_all_프로모션_노머니예스바이브5_hn1_25.12.16</t>
  </si>
  <si>
    <t>aos_vd_이거알아(폐기물)1_25.05.16</t>
  </si>
  <si>
    <t>aos_im_all_문앞에툭(노동_신규)5_cr1_26.01.24</t>
  </si>
  <si>
    <t>aos_vd_all_주부인터뷰(무료나눔)3_cr1_26.01.10</t>
  </si>
  <si>
    <t>ios_im_all_해결(음쓰_신규)2_cr1_26.01.24</t>
  </si>
  <si>
    <t>ios_vd_all_프로모션_음식물(김치냉장고)1_dh1_25.12.12</t>
  </si>
  <si>
    <t>ios_vd_all_이사짤(소형가전)1_sj1_25.09.18</t>
  </si>
  <si>
    <t>aos_vd_써야이유(배달음식)1_25.12.17</t>
  </si>
  <si>
    <t>aos_im_all_프로모션_마감배너(버틴)3_dh1_25.12.17</t>
  </si>
  <si>
    <t>aos_vd_all_프로모션_버티세요(홈파티)3_hn1_25.12.12</t>
  </si>
  <si>
    <t>aos_vd_all_춘남이_1월3_hn1_25.01.07</t>
  </si>
  <si>
    <t>ios_vd_뭐게요(휴가)1_25.08.20</t>
  </si>
  <si>
    <t>ios_vd_like_써야이유(치킨분리)4_25.04.07</t>
  </si>
  <si>
    <t>aos_vd_all_모르면손해(캣타워)1_mk1_26.02.26</t>
  </si>
  <si>
    <t>ios_im_김치통6_25.07.23</t>
  </si>
  <si>
    <t>aos_im_all_해결(요가매트_신규)5_cr1_26.01.24</t>
  </si>
  <si>
    <t>aos_im_all_문앞에툭(배달_무빙)6_cr1_26.01.24</t>
  </si>
  <si>
    <t>ios_sl_빡친사람(귤곰팡이)1_hn1_26.02.09</t>
  </si>
  <si>
    <t>ios_vd_지치셨죠ver1(성남)1_25.01.15</t>
  </si>
  <si>
    <t>aos_vd_불편해(유통기한)2_25.12.17</t>
  </si>
  <si>
    <t>ios_vd_여름철(과일껍질)3_25.06.20</t>
  </si>
  <si>
    <t>ios_vd_직장인(출장)3_25.08.06</t>
  </si>
  <si>
    <t>ios_vd_불편해(유통기한)2_24.11.28</t>
  </si>
  <si>
    <t>aos_im_all_배너(냉장고)1_sj1_25.09.26</t>
  </si>
  <si>
    <t>ios_vd_all_대표님(냉장고)3_hn1_25.09.23</t>
  </si>
  <si>
    <t>aos_vd_도움(모든)2_25.04.07</t>
  </si>
  <si>
    <t>aos_vd_뭐게요(냉고장)3_25.08.12</t>
  </si>
  <si>
    <t>ios_im_all_해결(스티커_신규)4_cr1_26.01.24</t>
  </si>
  <si>
    <t>ios_vd_신굳이(소형가전)1_25.01.08</t>
  </si>
  <si>
    <t>aos_vd_990원(드디어)3_24.12.19</t>
  </si>
  <si>
    <t>aos_vd_all_폐기물(아이용품)2_hn1_25.12.05</t>
  </si>
  <si>
    <t>aos_vd_리뷰(애매한)2_24.08.20</t>
  </si>
  <si>
    <t>aos_vd_all_텍스트고정(뚜껑)5_cr1_26.01.16</t>
  </si>
  <si>
    <t>ios_vd_이사콘텐츠(냉장고정리)1_25.02.13</t>
  </si>
  <si>
    <t>ios_im_냉장고5_25.07.23</t>
  </si>
  <si>
    <t>aos_vd_all_폐기물(헌이불)1_hn1_25.10.27</t>
  </si>
  <si>
    <t>aos_vd_미소리뷰(폐기물)2_25.02.20</t>
  </si>
  <si>
    <t>aos_vd_all_시은니야(A노즈워크)2_hn1_25.10.31</t>
  </si>
  <si>
    <t>aos_vd_불편해(유통기한)2_25.11.24</t>
  </si>
  <si>
    <t>aos_vd_프로모션[폐기물](전기장판_쉬워짐)2_24.12.09</t>
  </si>
  <si>
    <t>ios_vd_뭐게요(폐기물)2_25.08.29</t>
  </si>
  <si>
    <t>aos_vd_all_이거맞아(분리수거)3_hn1_26.01.13</t>
  </si>
  <si>
    <t>aos_vd_뉴껍질(과일)4_25.09.08</t>
  </si>
  <si>
    <t>aos_vd_프로모션[폐기물](워킹맘_베란다)4_24.12.13</t>
  </si>
  <si>
    <t>aos_vd_뭐게요(냉고장)3_dh1_25.09.30</t>
  </si>
  <si>
    <t>web(office)_vd_아직도(악취)2_25.07.17</t>
  </si>
  <si>
    <t>ios_vd_애매한(대청소)5_25.02.04</t>
  </si>
  <si>
    <t>aos_vd_all_시은니야_폐기물(마사지기)1_sj1_25.11.18</t>
  </si>
  <si>
    <t>ios_vd_껍질(한약재)1_24.11.28</t>
  </si>
  <si>
    <t>ios_sl_맞벌이(부부)2_hn1_25.09.04</t>
  </si>
  <si>
    <t>ios_vd_아직도ver2(성남)3_25.02.04</t>
  </si>
  <si>
    <t>aos_vd_리타겟콘텐츠(배달음식)4_25.02.07</t>
  </si>
  <si>
    <t>aos_vd_써야이유(계란)6_dh1_25.09.30</t>
  </si>
  <si>
    <t>aos_vd_아직도ver2(성남)3_25.01.15</t>
  </si>
  <si>
    <t>aos_vd_all_워킹맘(육퇴)2_hn1_25.09.11</t>
  </si>
  <si>
    <t>ios_vd_이사콘텐츠(헌옷수거)2_25.02.13</t>
  </si>
  <si>
    <t>ios_vd_써야이유(배달음식)1_26.01.14</t>
  </si>
  <si>
    <t>aos_vd_리뷰(냉장고)1_24.12.03</t>
  </si>
  <si>
    <t>aos_vd_아직도5_24.08.06</t>
  </si>
  <si>
    <t>ios_vd_신껍질디벨롭(양많은음식)1_25.03.06</t>
  </si>
  <si>
    <t>aos_vd_all_폐기물(인형)2_hn1_25.10.17</t>
  </si>
  <si>
    <t>aos_vd_방치(클렌징)3_sj1_25.11.27</t>
  </si>
  <si>
    <t>aos_vd_all_프로모션_아직쓰지마(전기장판)2_sj1_25.12.12</t>
  </si>
  <si>
    <t>aos_vd_re_아직도(배달용기)5_25.04.07</t>
  </si>
  <si>
    <t>aos_vd_애매한디벨롭(폐기물)2_25.02.05</t>
  </si>
  <si>
    <t>aos_vd_심지어(죄송)3_25.04.07</t>
  </si>
  <si>
    <t>aos_vd_all_프로모션_온슬7_hn1_25.12.16</t>
  </si>
  <si>
    <t>ios_vd_all_시은니야_폐기물(마사지기)1_sj1_25.11.18</t>
  </si>
  <si>
    <t>aos_vd_all_이사치트키(오류)1_cr1_26.01.10</t>
  </si>
  <si>
    <t>aos_vd_all_부피3대장(규조토)3_cr1_26.01.07</t>
  </si>
  <si>
    <t>aos_vd_re_써야이유(껍질)3_25.04.07</t>
  </si>
  <si>
    <t>aos_vd_all_시은니야(A골치아파)1_hn1_25.10.31</t>
  </si>
  <si>
    <t>ios_vd_all_시은니야(원본활용)9_hn1_25.10.31</t>
  </si>
  <si>
    <t>ios_vd_all_시은니야(A캣타워)3_hn1_25.10.31</t>
  </si>
  <si>
    <t>aos_im_프로모션[마감](아니고)3_24.12.09</t>
  </si>
  <si>
    <t>aos_im_re_4월[페이백](한정)1_25.04.07</t>
  </si>
  <si>
    <t>ios_vd_애매한디벨롭(명절쓰레기)5_25.02.05</t>
  </si>
  <si>
    <t>aos_vd_리뷰(냉장고)1_24.08.20</t>
  </si>
  <si>
    <t>aos_vd_신껍질디벨롭(양많은음식)1_25.03.06</t>
  </si>
  <si>
    <t>ios_vd_지치셨죠(폐기물)1_dh1_25.09.30</t>
  </si>
  <si>
    <t>aos_vd_리타겟콘텐츠(화장품)3_25.02.07</t>
  </si>
  <si>
    <t>aos_vd_저요(반찬통)2_25.07.15</t>
  </si>
  <si>
    <t>ios_im_all_시은니야(샤라웃)4_dh1_25.10.31</t>
  </si>
  <si>
    <t>ios_vd_all_폐기물(헌이불)1_hn1_25.11.05</t>
  </si>
  <si>
    <t>ios_vd_all_프로모션_베르진3_hn1_25.12.12</t>
  </si>
  <si>
    <t>ios_vd_뭐게요(이사)3_dh1_25.09.30</t>
  </si>
  <si>
    <t>aos_vd_애매한디벨롭(베란다 장난감)1_25.02.05</t>
  </si>
  <si>
    <t>aos_vd_all_소형(전기이불)2_sj1_25.11.04</t>
  </si>
  <si>
    <t>aos_purchase_all_vd_시은니야_기름(인플루언서)1_hn1_25.11.14</t>
  </si>
  <si>
    <t>aos_vd_all_프로모션_아직쓰지마(후킹)5_sj1_25.12.12</t>
  </si>
  <si>
    <t>ios_vd_아직도1_24.11.19</t>
  </si>
  <si>
    <t>aos_vd_all_찐빵3_hn1_25.11.26</t>
  </si>
  <si>
    <t>ios_vd_all_지지팀장7_hn1_26.01.14</t>
  </si>
  <si>
    <t>ios_vd_써야이유(껍질)3_25.03.12</t>
  </si>
  <si>
    <t>aos_vd_re_써야이유(치킨분리)4_25.04.07</t>
  </si>
  <si>
    <t>aos_vd_저요(치킨뼈)1_25.07.15</t>
  </si>
  <si>
    <t>ios_vd_all_심지어(죄송)3_25.05.20</t>
  </si>
  <si>
    <t>c9_office_traffic_찾음6_241028</t>
  </si>
  <si>
    <t>ios_vd_폐기물(캐리어)6_25.07.11</t>
  </si>
  <si>
    <t>ios_vd_추석(벌레)1_24.09.10</t>
  </si>
  <si>
    <t>c6_office_traffic_찾음3_2507.17</t>
  </si>
  <si>
    <t>ios_vd_아직도(껍질)3_25.02.21</t>
  </si>
  <si>
    <t>ios_vd_뭐게요(폐기물)2_25.08.12</t>
  </si>
  <si>
    <t>aos_vd_껍질(한약재)5(성남)_25.05.21</t>
  </si>
  <si>
    <t>ios_vd_이사끝(나만)3_24.09.25</t>
  </si>
  <si>
    <t>aos_vd_아직도(반찬통)2_24.10.17</t>
  </si>
  <si>
    <t>ios_vd_1인칭(배달음식)1_25.03.25</t>
  </si>
  <si>
    <t>ios_vd_불편해(배달음식)4_24.08.22</t>
  </si>
  <si>
    <t>aos_vd_지치셨죠(폐기물)1_24.11.28</t>
  </si>
  <si>
    <t>ios_vd_아직도(배달용기)5_25.04.07</t>
  </si>
  <si>
    <t>aos_vd_추석(지정배출요일)2_24.09.10</t>
  </si>
  <si>
    <t>aos_im_all_배너(폐기물)2_sj1_25.11.26</t>
  </si>
  <si>
    <t>ios_vd_지치셨죠ver1(성남)1_25.02.04</t>
  </si>
  <si>
    <t>web_vd_짤(주부)1_25.03.21</t>
  </si>
  <si>
    <t>ios_vd_나만몰랐지(향수)3_25.02.25</t>
  </si>
  <si>
    <t>aos_vd_방치(클렌징)3_25.05.02</t>
  </si>
  <si>
    <t>aos_vd_신껍질(한약재)1_25.01.23</t>
  </si>
  <si>
    <t>aos_vd_all_도움(도움)3_25.05.17</t>
  </si>
  <si>
    <t>aos_vd_폐기물(우산)4_25.07.02</t>
  </si>
  <si>
    <t>aos_vd_all_시은니야(B펫방석)5_hn1_25.10.31</t>
  </si>
  <si>
    <t>ios_im_4월[페이백](못받음)4_25.04.07</t>
  </si>
  <si>
    <t>ios_vd_심지어(죄송)3_25.04.07</t>
  </si>
  <si>
    <t>ios_vd_맘터뷰(베란다)2_25.04.25</t>
  </si>
  <si>
    <t>ios_vd_신껍질디벨롭(냉장고청소)2_25.04.07</t>
  </si>
  <si>
    <t>ios_vd_미소리뷰(폐기물)2_25.02.20</t>
  </si>
  <si>
    <t>aos_im_re_4월[페이백](백프로)3_25.04.07</t>
  </si>
  <si>
    <t>ios_vd_like_도움(버틴)1_25.04.07</t>
  </si>
  <si>
    <t>ios_vd_all_신써야이유(구운계란)3_25.05.28</t>
  </si>
  <si>
    <t>ios_vd_이사끝(다시)2_24.09.25</t>
  </si>
  <si>
    <t>ios_vd_뉴껍질(김치통)5_25.09.08</t>
  </si>
  <si>
    <t>ios_sl_애매한(대청소)5_dh1_25.09.19</t>
  </si>
  <si>
    <t>aos_vd_찾습니다1_24.11.28</t>
  </si>
  <si>
    <t>aos_vd_프로모션[냉장고](불편해_유통기한)2_24.12.09</t>
  </si>
  <si>
    <t>aos_vd_re_도움(버틴)1_25.04.07</t>
  </si>
  <si>
    <t>aos_vd_아직도2_dh1_25.11.27</t>
  </si>
  <si>
    <t>ios_vd_직장인(간호사)1_25.08.06</t>
  </si>
  <si>
    <t>ios_vd_아직도6_24.11.05</t>
  </si>
  <si>
    <t>aos_vd_애매한(대청소)1(성남)_25.05.21</t>
  </si>
  <si>
    <t>ios_vd_지치셨죠(방치)1_25.01.08</t>
  </si>
  <si>
    <t>ios_vd_껍질(한약재)1_24.11.19</t>
  </si>
  <si>
    <t>ios_im_프로모션[마감](연말한정)4_24.12.09</t>
  </si>
  <si>
    <t>aos_vd_맘터뷰(베란다)2_25.04.25</t>
  </si>
  <si>
    <t>ios_vd_프로모션[냉장고](아직도)2_24.12.09</t>
  </si>
  <si>
    <t>ios_vd_all_심지어(드디어)2_25.05.20</t>
  </si>
  <si>
    <t>aos_vd_리뷰(냉장고)1_24.09.20</t>
  </si>
  <si>
    <t>ios_vd_all_이사짤(폐기물)2_sj1_25.09.18</t>
  </si>
  <si>
    <t>aos_vd_직장인(승무원)2_25.08.06</t>
  </si>
  <si>
    <t>ios_vd_리뷰(애매한)2_24.08.20</t>
  </si>
  <si>
    <t>ios_vd_신불편해(냉장고)5_25.07.02</t>
  </si>
  <si>
    <t>aos_im_냉장고5_dh1_25.11.27</t>
  </si>
  <si>
    <t>aos_im_2배9_25.07.23</t>
  </si>
  <si>
    <t>aos_vd_all_심지어(죄송)3_25.07.25</t>
  </si>
  <si>
    <t>ios_vd_지치셨죠(고장난)2_25.02.25</t>
  </si>
  <si>
    <t>ios_vd_all_대표님(폐기물)2_hn1_25.09.23</t>
  </si>
  <si>
    <t>aos_vd_폐기물(신발)3_25.07.02</t>
  </si>
  <si>
    <t>aos_im_카톡1_25.07.23</t>
  </si>
  <si>
    <t>aos_vd_신가사대체(해방템)3_25.05.09</t>
  </si>
  <si>
    <t>ios_vd_추석(당장내일)5_24.09.10</t>
  </si>
  <si>
    <t>ios_vd_all_구름이(계단)2_mk2_26.01.28</t>
  </si>
  <si>
    <t>ios_vd_리뷰(냉장고)2_24.11.05</t>
  </si>
  <si>
    <t>ios_sl_all_시은니야_자취(배달)3_hn1_25.11.07</t>
  </si>
  <si>
    <t>aos_im_프로모션[마감](연말한정)4_24.12.09</t>
  </si>
  <si>
    <t>ios_im_문앞10_25.07.23</t>
  </si>
  <si>
    <t>aos_im_all_해결(스티커_무빙)9_cr1_26.01.24</t>
  </si>
  <si>
    <t>ios_vd_all_이사(패브릭)2_hn1_25.10.24</t>
  </si>
  <si>
    <t>ios_im_all_해결(스티커_무빙)9_cr1_26.01.24</t>
  </si>
  <si>
    <t>ios_vd_지치셨죠(폐기물)1_24.11.22</t>
  </si>
  <si>
    <t>aos_vd_여름(쉬파리)3_25.07.02</t>
  </si>
  <si>
    <t>aos_vd_all_프로모션_폐기물(화장대)1_dh1_25.12.12</t>
  </si>
  <si>
    <t>aos_im_잔반7_25.07.23</t>
  </si>
  <si>
    <t>ios_vd_all_이사할때 짤(가구)1_mk1_26.03.03</t>
  </si>
  <si>
    <t>ios_im_4월[페이백](망설임)5_25.04.07</t>
  </si>
  <si>
    <t>ios_vd_여름(출퇴근)1_25.07.02</t>
  </si>
  <si>
    <t>ios_vd_all_새로미_1월1_hn1_26.01.02</t>
  </si>
  <si>
    <t>aos_vd_all_주부인터뷰(특수마대)2_cr1_26.01.10</t>
  </si>
  <si>
    <t>ios_vd_like_도움(도움)3_25.04.07</t>
  </si>
  <si>
    <t>aos_vd_all_비지하우스_1월17_hn1_26.01.23</t>
  </si>
  <si>
    <t>aos_vd_써야이유(치킨분리)4_25.04.07</t>
  </si>
  <si>
    <t>ios_vd_990원(드디어)3_25.05.15</t>
  </si>
  <si>
    <t>ios_sl_빡친사람(베란다)3_hn1_26.02.09</t>
  </si>
  <si>
    <t>aos_vd_리뷰(냉장고)2_24.11.05</t>
  </si>
  <si>
    <t>aos_vd_all_폐기물(헌옷)3_hn1_25.10.17</t>
  </si>
  <si>
    <t>aos_vd_써야이유(배달음식)1_25.10.24</t>
  </si>
  <si>
    <t>aos_vd_all_이사(전기장판)3_hn1_26.01.29</t>
  </si>
  <si>
    <t>ios_vd_워킹맘(베란다)4_24.10.03</t>
  </si>
  <si>
    <t>ios_vd_all_아니워킹맘(장난감)1_sj1_26.01.23</t>
  </si>
  <si>
    <t>ios_im_all_배너(냉장고)1_sj1_25.09.26</t>
  </si>
  <si>
    <t>aos_vd_리뷰(이사)4_24.11.22</t>
  </si>
  <si>
    <t>ios_vd_all_이사짤(폐기물)2_sj1_25.10.14</t>
  </si>
  <si>
    <t>ios_vd_뭐게요(이사)3_25.08.20</t>
  </si>
  <si>
    <t>ios_vd_all_주목아산100(가전)2_mk1_26.03.18</t>
  </si>
  <si>
    <t>aos_im_all_문앞에툭(스티커_무빙)9_cr1_26.01.24</t>
  </si>
  <si>
    <t>ios_vd_워킹맘(장난감)5_24.10.03</t>
  </si>
  <si>
    <t>ios_vd_불편해(배달음식)4_24.11.22</t>
  </si>
  <si>
    <t>aos_vd_지치셨죠(방치)1_25.01.14</t>
  </si>
  <si>
    <t>ios_vd_all_대형폐기물(가전)3_mk1_26.03.06</t>
  </si>
  <si>
    <t>aos_vd_all_테크덕후(선풍기)3_cr1_25.12.29</t>
  </si>
  <si>
    <t>ios_vd_뭐게요(휴가)1_25.08.12</t>
  </si>
  <si>
    <t>ios_im_all_해결(배달_신규)1_cr1_26.01.24</t>
  </si>
  <si>
    <t>aos_purchase_all_vd_시은니야_냉동(인플루언서)2_hn1_25.11.14</t>
  </si>
  <si>
    <t>ios_vd_신껍질디벨롭(배달음식과태료)6(성남)_25.05.21</t>
  </si>
  <si>
    <t>ios_im_all_프로모션_마감배너(종료)4_dh1_25.12.17</t>
  </si>
  <si>
    <t>aos_vd_써야이유(치킨분리)4_25.03.25</t>
  </si>
  <si>
    <t>aos_vd_신껍질(한약재)1_dh1_25.11.27</t>
  </si>
  <si>
    <t>ios_vd_all_텍스트고정(엘베바닥)4_cr1_26.01.16</t>
  </si>
  <si>
    <t>aos_vd_써야이유(껍질)3_25.11.24</t>
  </si>
  <si>
    <t>ios_vd_all_주부인터뷰(냉장고)1_cr1_26.01.10</t>
  </si>
  <si>
    <t>aos_vd_all_임산부이사(쓰레기집)2_cr1_26.01.24</t>
  </si>
  <si>
    <t>web(office)_타겟님께(학원)1_hn1_25.10.10</t>
  </si>
  <si>
    <t>aos_vd_가사대체(가사고민)5_25.03.18</t>
  </si>
  <si>
    <t>ios_vd_all_프로모션_버티세요(홈파티)3_hn1_25.12.12</t>
  </si>
  <si>
    <t>aos_vd_all_시은니야_애견(대리석)2_sj1_25.11.04</t>
  </si>
  <si>
    <t>aos_vd_all_이거맞아(폐기물신고)2_hn1_26.01.13</t>
  </si>
  <si>
    <t>aos_vd_all_시은니야(B장난감)8_hn1_25.10.31</t>
  </si>
  <si>
    <t>aos_im_re_4월[페이백](망설임)5_25.04.07</t>
  </si>
  <si>
    <t>aos_vd_all_프로모션_아직쓰지마(화장품)1_sj1_25.12.12</t>
  </si>
  <si>
    <t>ios_vd_all_텍스트고정(쓰레기포장)2_cr1_26.01.16</t>
  </si>
  <si>
    <t>aos_im_4월[페이백](한정)1_25.04.07</t>
  </si>
  <si>
    <t>aos_im_all_해결(소스통_무빙)8_cr1_26.01.24</t>
  </si>
  <si>
    <t>aos_vd_미소리뷰(냉장고)3_25.02.20</t>
  </si>
  <si>
    <t>aos_vd_all_커버링써(냉동실)3_cr1_25.12.24</t>
  </si>
  <si>
    <t>ios_vd_all_테크덕후(선풍기)3_cr1_25.12.29</t>
  </si>
  <si>
    <t>ios_vd_워킹맘디벨롭(분유통)2_25.04.29</t>
  </si>
  <si>
    <t>aos_vd_all_텍스트고정(배달용기)3_cr1_26.01.16</t>
  </si>
  <si>
    <t>aos_im_all_해결(배달_무빙)6_cr1_26.01.24</t>
  </si>
  <si>
    <t>aos_vd_all_블레스홈6_hn1_25.12.05</t>
  </si>
  <si>
    <t>aos_vd_all_텍스트고정(쓰레기포장)2_cr1_26.01.16</t>
  </si>
  <si>
    <t>aos_vd_all_폐기물(아이용품)2_hn1_25.01.14</t>
  </si>
  <si>
    <t>aos_vd_all_이사할때 짤(박스)4_mk1_26.03.03</t>
  </si>
  <si>
    <t>aos_vd_all_그냥하자(김치)2_hn1_26.01.23</t>
  </si>
  <si>
    <t>ios_vd_써야이유(치킨분리)5_26.02.11</t>
  </si>
  <si>
    <t>aos_vd_all_겨울(롱패딩)1_cr1_26.01.16</t>
  </si>
  <si>
    <t>ios_vd_all_부럽다천안50(냉동식품)3_nk1_26.03.18</t>
  </si>
  <si>
    <t>ios_vd_워킹맘(베란다)2(고양)_25.05.21</t>
  </si>
  <si>
    <t>ios_vd_all_그냥하자(반찬)3_hn1_26.01.23</t>
  </si>
  <si>
    <t>ios_vd_뭐게요(폐기물)2_25.08.25</t>
  </si>
  <si>
    <t>ios_vd_뉴껍질(반찬통)6_sj1_25.09.30</t>
  </si>
  <si>
    <t>aos_im_all_문앞에툭(일정_무빙)7_cr1_26.01.24</t>
  </si>
  <si>
    <t>ios_vd_불편해(장마)7_24.08.22</t>
  </si>
  <si>
    <t>aos_vd_심지어(없어요)1_25.05.07</t>
  </si>
  <si>
    <t>aos_vd_워킹맘디벨롭(배달음식)3_25.04.29</t>
  </si>
  <si>
    <t>ios_vd_all_찐빵3_hn1_26.01.14</t>
  </si>
  <si>
    <t>ios_vd_애매한디벨롭(소형가전)4_25.02.25</t>
  </si>
  <si>
    <t>ios_vd_써야이유(반찬통)2_25.03.12</t>
  </si>
  <si>
    <t>새 판매 광고</t>
  </si>
  <si>
    <t>ios_purchase_all_vd_고효율소재모음(n)_25.11.24</t>
  </si>
  <si>
    <t>aos_vd_아직도1_25.01.14</t>
  </si>
  <si>
    <t>aos_im_all_해결(스티커_신규)4_cr1_26.01.24</t>
  </si>
  <si>
    <t>aos_vd_all_시은니야_애견(방석)1_sj1_25.11.04</t>
  </si>
  <si>
    <t>2차 배달 쿠폰 프로모션_04</t>
  </si>
  <si>
    <t>2차배달 쿠폰 프로모션 광고 세트_a</t>
  </si>
  <si>
    <t>2차 배달 쿠폰 프로모션_02</t>
  </si>
  <si>
    <t>배달 쿠폰 프로모션 광고 세트</t>
  </si>
  <si>
    <t>배달 쿠폰 프로모션_02</t>
  </si>
  <si>
    <t>ios_im_test_240408_b</t>
  </si>
  <si>
    <t>배달 쿠폰 프로모션_03</t>
  </si>
  <si>
    <t>ios_im_review_240226</t>
  </si>
  <si>
    <t>ios_im_memo-button_240303_a</t>
  </si>
  <si>
    <t>ios_im_mumul_trash_clean_231028</t>
  </si>
  <si>
    <t>ios_im_illust_240226</t>
  </si>
  <si>
    <t>배달 쿠폰 프로모션_05</t>
  </si>
  <si>
    <t>ios_im_seoul-worker_240226</t>
  </si>
  <si>
    <t>ios_im_memo-list_240303_c</t>
  </si>
  <si>
    <t>2차 배달 쿠폰 프로모션_05</t>
  </si>
  <si>
    <t>ios_im_memo-button_240303_b</t>
  </si>
  <si>
    <t>배달 쿠폰 프로모션_04</t>
  </si>
  <si>
    <t>ios_vd_delivery_240220</t>
  </si>
  <si>
    <t>ios_im_memo_240226_a</t>
  </si>
  <si>
    <t>ios_im_worker_240226_a</t>
  </si>
  <si>
    <t>ios_im_refrigerator_240226</t>
  </si>
  <si>
    <t>배달 쿠폰 프로모션_07</t>
  </si>
  <si>
    <t>배달 쿠폰 프로모션_08</t>
  </si>
  <si>
    <t>ios_im_test_240506_d</t>
  </si>
  <si>
    <t>배달 쿠폰 프로모션_01</t>
  </si>
  <si>
    <t>ios_vd_banner_oneroom_10second_231020</t>
  </si>
  <si>
    <t>ios_im_memo_240226_b</t>
  </si>
  <si>
    <t>ios_im_test_240506_c</t>
  </si>
  <si>
    <t>2차배달 쿠폰 프로모션 광고 세트_b</t>
  </si>
  <si>
    <t>2차 배달 쿠폰 프로모션_01</t>
  </si>
  <si>
    <t>배달 쿠폰 프로모션_06</t>
  </si>
  <si>
    <t>ios_vd_banner_oneroom_foodtrash_231020</t>
  </si>
  <si>
    <t>ios_im_test_240408_d</t>
  </si>
  <si>
    <t>ios_vd_banner_oneroom_trash_231020</t>
  </si>
  <si>
    <t>ios_im_test_240322_b</t>
  </si>
  <si>
    <t>2차 배달 쿠폰 프로모션_03</t>
  </si>
  <si>
    <t>ios_im_test_240322_a</t>
  </si>
  <si>
    <t>ios_im_test_240506_a</t>
  </si>
  <si>
    <t>ios_vd_banner_oneroom_delivery_231106</t>
  </si>
  <si>
    <t>ios_im_test_240408_e</t>
  </si>
  <si>
    <t>ios_im_test_240320_a</t>
  </si>
  <si>
    <t>ios_im_test_240320_b</t>
  </si>
  <si>
    <t>ios_im_memo-list_240303_a</t>
  </si>
  <si>
    <t>ios_im_memo-button_240303_c</t>
  </si>
  <si>
    <t>ios_im_memo-list_240303_b</t>
  </si>
  <si>
    <t>ios_im_test_240320_c</t>
  </si>
  <si>
    <t>ios_vd_disadvantage_240220</t>
  </si>
  <si>
    <t>ios_im_test_240408_c</t>
  </si>
  <si>
    <t>ios_im_test_240408_a</t>
  </si>
  <si>
    <t>ios_im_test_240506_b</t>
  </si>
  <si>
    <t>ios_vd_banner_oneroom_seperate_231106</t>
  </si>
  <si>
    <t>ios_im_worker_240226_b</t>
  </si>
  <si>
    <t>ios_vd_banner_oneroom_foodtrash_231106</t>
  </si>
  <si>
    <t>Campaign</t>
  </si>
  <si>
    <t>Ad</t>
  </si>
  <si>
    <t>Total_attributions</t>
  </si>
  <si>
    <t>Installs</t>
  </si>
  <si>
    <t>Cost</t>
  </si>
  <si>
    <t>Event_count_af_complete_registration</t>
  </si>
  <si>
    <t>Event_unique_users_af_purchase</t>
  </si>
  <si>
    <t>iOS_유사타겟_회원가입_26.02.06_4</t>
  </si>
  <si>
    <t>iOS_논타겟_앱홍보(구매)_26.01.29_1</t>
  </si>
  <si>
    <t>AOS_논타겟_앱홍보(구매)_26.01.28</t>
  </si>
  <si>
    <t>iOS_리타겟_앱홍보(구매)_26.03.25</t>
  </si>
  <si>
    <t>AOS(Web2App)_논타겟_판매_26.02.03</t>
  </si>
  <si>
    <t>iOS(Web2App)_논타겟_판매_26.02.03</t>
  </si>
  <si>
    <t>iOS_논타겟_앱홍보(구매)_26.02.19_3</t>
  </si>
  <si>
    <t>AOS_리타겟_구매_24.11.05</t>
  </si>
  <si>
    <t>iOS_논타겟_앱홍보(구매)_26.04.12</t>
  </si>
  <si>
    <t>iOS_논타겟_앱홍보(구매)_26.01.29_2</t>
  </si>
  <si>
    <t>iOS_논타겟_앱홍보(구매)_26.04.04</t>
  </si>
  <si>
    <t>AOS_유사타겟_회원가입_26.01.28</t>
  </si>
  <si>
    <t>iOS_유사타겟_회원가입_26.01.28_2</t>
  </si>
  <si>
    <t>iOS_리타겟_앱홍보(구매)_26.03.25_2</t>
  </si>
  <si>
    <t>iOS_논타겟_앱홍보(구매)_26.03.20</t>
  </si>
  <si>
    <t>iOS_리타겟_앱홍보(구매)_25.07.23</t>
  </si>
  <si>
    <t>iOS_리타겟_봉투구매_26.04.12</t>
  </si>
  <si>
    <t>AOS(Web2App)_논타겟_판매(봄맞이)26.04.22</t>
  </si>
  <si>
    <t>iOS(Web2App)_논타겟_판매(봄맞이)26.04.22</t>
  </si>
  <si>
    <t>iOS_논타겟_앱홍보(구매)_26.04.23</t>
  </si>
  <si>
    <t>ios_vd_all_150L(가구)1_hn1_26.04.23</t>
  </si>
  <si>
    <t>iOS(Web2App)_논타겟_판매(지구의날)26.04.22</t>
  </si>
  <si>
    <t>AOS(Web2App)_논타겟_판매(지구의날)26.04.22</t>
  </si>
  <si>
    <t>iOS_리타겟_앱홍보(구매)_26.02.19</t>
  </si>
  <si>
    <t>iOS_유사타겟_회원가입_26.04.23_6</t>
  </si>
  <si>
    <t>ios_vd_all_150L(튼튼)3_hn1_26.04.23</t>
  </si>
  <si>
    <t>aos_vd_all_잘들어(천안/직장인)1_hn1_26.04.10</t>
  </si>
  <si>
    <t>ios_vd_all_150L(무게)2_hn1_26.04.23</t>
  </si>
  <si>
    <t>iOS(Web2App)_논타겟_판매(지구의날)26.04.21</t>
  </si>
  <si>
    <t>{{campaign.name}}</t>
  </si>
  <si>
    <t>{{ad.name}}</t>
  </si>
  <si>
    <t>AOS_논타겟_앱홍보(구매)_25.01.23</t>
  </si>
  <si>
    <t>구분</t>
  </si>
  <si>
    <t>캠페인 이름</t>
  </si>
  <si>
    <t>광고 그룹 이름</t>
  </si>
  <si>
    <t>키워드 최대 CPT 입찰가</t>
  </si>
  <si>
    <t>키워드 상태</t>
  </si>
  <si>
    <t>지출</t>
  </si>
  <si>
    <t>탭</t>
  </si>
  <si>
    <t>설치</t>
  </si>
  <si>
    <t>탐색_Broad_25.10.29</t>
  </si>
  <si>
    <t>Automated</t>
  </si>
  <si>
    <t>--</t>
  </si>
  <si>
    <t>실행 중</t>
  </si>
  <si>
    <t>브랜드_Exact_25.10.29</t>
  </si>
  <si>
    <t>커버링</t>
  </si>
  <si>
    <t>(직접)경쟁사_Exact_25.10.29</t>
  </si>
  <si>
    <t>오늘 수거</t>
  </si>
  <si>
    <t>여기로</t>
  </si>
  <si>
    <t>Search Match</t>
  </si>
  <si>
    <t>보류_중인_광고_그룹</t>
  </si>
  <si>
    <t>카테고리_Exact_25.10.29</t>
  </si>
  <si>
    <t>쓰레기수거</t>
  </si>
  <si>
    <t>쓰레기</t>
  </si>
  <si>
    <t>폐기물</t>
  </si>
  <si>
    <t>폐기물 수거</t>
  </si>
  <si>
    <t>지구하다</t>
  </si>
  <si>
    <t>수거</t>
  </si>
  <si>
    <t>분리수거</t>
  </si>
  <si>
    <t>아파트너</t>
  </si>
  <si>
    <t>옷 수거</t>
  </si>
  <si>
    <t>커버링 - 생활 쓰레기 수거 서비스</t>
  </si>
  <si>
    <t>bbq 치킨</t>
  </si>
  <si>
    <t>재활용</t>
  </si>
  <si>
    <t>폐가전</t>
  </si>
  <si>
    <t>비비큐</t>
  </si>
  <si>
    <t>쓰레기배출</t>
  </si>
  <si>
    <t>음식물쓰레기</t>
  </si>
  <si>
    <t>분리배출</t>
  </si>
  <si>
    <t>가구 수거</t>
  </si>
  <si>
    <t>폐기물 처리</t>
  </si>
  <si>
    <t>covering</t>
  </si>
  <si>
    <t>배달의민족</t>
  </si>
  <si>
    <t>생활폐기물</t>
  </si>
  <si>
    <t>생활쓰레기</t>
  </si>
  <si>
    <t>빼기앱</t>
  </si>
  <si>
    <t>이사</t>
  </si>
  <si>
    <t>오늘수거</t>
  </si>
  <si>
    <t>잔반</t>
  </si>
  <si>
    <t>쓰레기 빼기</t>
  </si>
  <si>
    <t>이사짐버리기</t>
  </si>
  <si>
    <t>쓰레기수거어플</t>
  </si>
  <si>
    <t>쓰레기처리</t>
  </si>
  <si>
    <t>Term</t>
  </si>
  <si>
    <t>Installs (App)</t>
  </si>
  <si>
    <t>Install 유저 수 (App)</t>
  </si>
  <si>
    <t>Cost (Channel)</t>
  </si>
  <si>
    <t>회원가입 (App)</t>
  </si>
  <si>
    <t>구매 완료 유저 수 (App)</t>
  </si>
  <si>
    <t>Day</t>
  </si>
  <si>
    <t>환율</t>
  </si>
  <si>
    <t>게재위치</t>
  </si>
  <si>
    <t>트윗 내용</t>
  </si>
  <si>
    <t>캠페인 ID</t>
  </si>
  <si>
    <t>광고 그룹 ID</t>
  </si>
  <si>
    <t>트윗 상태</t>
  </si>
  <si>
    <t>광고 소재 표시</t>
  </si>
  <si>
    <t>디스플레이 광고 소재 상태</t>
  </si>
  <si>
    <t>동영상 광고 소재</t>
  </si>
  <si>
    <t>인스트림 동영상 상태</t>
  </si>
  <si>
    <t>인스트림 동영상 재생시간</t>
  </si>
  <si>
    <t>광고 미리보기</t>
  </si>
  <si>
    <t>광고 유형</t>
  </si>
  <si>
    <t>결제 수단 이름</t>
  </si>
  <si>
    <t>링크 클릭수</t>
  </si>
  <si>
    <t>앱 클릭수</t>
  </si>
  <si>
    <t>설치 횟수</t>
  </si>
  <si>
    <t>리드</t>
  </si>
  <si>
    <t>인스트림 동영상 유형</t>
  </si>
  <si>
    <t>광고그룹</t>
  </si>
  <si>
    <t>통화 코드</t>
  </si>
  <si>
    <t>인앱 액션</t>
  </si>
  <si>
    <t>KRW</t>
  </si>
  <si>
    <t>uac_ios_purchase_aim_(복합소구)_26.04.10</t>
  </si>
  <si>
    <t>동영상 전환수 - 2021-06-14</t>
  </si>
  <si>
    <t>cp1_earlyuser_20210616</t>
  </si>
  <si>
    <t>동영상 맞춤 - 2021-06-15</t>
  </si>
  <si>
    <t>cp1_earlyuser_20210615_트루뷰인스트림</t>
  </si>
  <si>
    <t>동영상 건너뛸 수 없음 - 2021-06-16</t>
  </si>
  <si>
    <t>건너뛸수없음_0616_일부키워드</t>
  </si>
  <si>
    <t>건너뛸수없음_모든키워드</t>
  </si>
  <si>
    <t>건너뛸수없음_0617_모든키워드</t>
  </si>
  <si>
    <t>0624 Non Skippable</t>
  </si>
  <si>
    <t>브랜드 명 + 기본 키워드</t>
  </si>
  <si>
    <t>SA_ 리클 Traffic</t>
  </si>
  <si>
    <t>cpv</t>
  </si>
  <si>
    <t>0628 _ 인스트림(위치+인구통계only)</t>
  </si>
  <si>
    <t>안드로이드 5월</t>
  </si>
  <si>
    <t>22년 5월</t>
  </si>
  <si>
    <t>uac_aos_registration_all_24.07.20</t>
  </si>
  <si>
    <t>UAC_AOS_논타겟_회원가입_24.07.20_테스트</t>
  </si>
  <si>
    <t>UAC_AOS_논타겟_회원가입_24.07.20(반려)</t>
  </si>
  <si>
    <t>uac_aos_registration_all_24.07.21</t>
  </si>
  <si>
    <t>UAC_AOS_논타겟_회원가입_24.07.21</t>
  </si>
  <si>
    <t>UAC_AOS_논타겟_회원가입_24.07.20 #2</t>
  </si>
  <si>
    <t>동영상 전환수 - 2024-07-24</t>
  </si>
  <si>
    <t>vac_aos_registration_all_(냉장고)_24.09.25</t>
  </si>
  <si>
    <t>vac_aos_registration_all_(이삿짐)_24.09.25</t>
  </si>
  <si>
    <t>vac_aos_registration_all_(냉장고)_24.09.25 #2</t>
  </si>
  <si>
    <t>vac_aos_registration_all_(이삿짐)_24.09.25 #2</t>
  </si>
  <si>
    <t>vac_aos_registration_all_(냉장고)_24.10.10</t>
  </si>
  <si>
    <t>vac_aos_registration_all_24.10.10</t>
  </si>
  <si>
    <t>vac_aos_registration_all_(이삿짐)_24.10.10</t>
  </si>
  <si>
    <t>vac_ios_registration_all_(냉장고)_24.10.10</t>
  </si>
  <si>
    <t>vac_ios_registration_all_24.10.10</t>
  </si>
  <si>
    <t>vac_ios_registration_all_(이삿짐)_24.10.10</t>
  </si>
  <si>
    <t>vac_aos_registration_all_24.10.10 #2</t>
  </si>
  <si>
    <t>vac_aos_registration_all_24.10.10 반려 테스트</t>
  </si>
  <si>
    <t>vac_aos_purchase_re_(냉장고)_24.10.22</t>
  </si>
  <si>
    <t>uac_ios_install_all_(냉장고)_24.10.30</t>
  </si>
  <si>
    <t>uac_ios_purchase_all_25.08.29</t>
  </si>
  <si>
    <t>uac_ios_install_all_(이삿짐)_24.10.30</t>
  </si>
  <si>
    <t>uac_ios_registraion_all_(복합소구)_24.11.22</t>
  </si>
  <si>
    <t>uac_ios_registration_all_24.11.22</t>
  </si>
  <si>
    <t>uac_ios_install_all_(프로모션)_24.12.09</t>
  </si>
  <si>
    <t>uac_ios_purchase_all_(복합소구)_24.12.11</t>
  </si>
  <si>
    <t>uac_aos_registration_all_(프로모션)_24.12.09</t>
  </si>
  <si>
    <t>uac_aos_purchase_all_(복합소구)_24.12.11</t>
  </si>
  <si>
    <t>uac_ios_install_all_24.10.30 #2</t>
  </si>
  <si>
    <t>uac_ios_install_all_24.10.30 #3</t>
  </si>
  <si>
    <t>uac_ios_install_all_24.10.30 #4</t>
  </si>
  <si>
    <t>uac_ios_purchase_all_(복합소구)_25.02.04</t>
  </si>
  <si>
    <t>uac_aos_purchase_re_(할인소구)_25.02.04</t>
  </si>
  <si>
    <t>uac_ios_purchase_aim_(복합소구)_25.04.23</t>
  </si>
  <si>
    <t>vac_ios_web2app_aim_(복합소구)_25.10.01</t>
  </si>
  <si>
    <t>uac_ios_purchase_aim_(복합소구)_25.12.13</t>
  </si>
  <si>
    <t>테스트_26.02.07</t>
  </si>
  <si>
    <t>디맨드젠 캠페인 - 2026-02-05 (테스트)</t>
  </si>
  <si>
    <t>dg_aos_web2app_purchase_인플루언서PA(살림, 청소)_26.02.26</t>
  </si>
  <si>
    <t>dg_aos_web2app_purchase_(복합소구)_26.02.20</t>
  </si>
  <si>
    <t>dg_aos_web2app_purchase_인플루언서PA(신혼부부, 커플)_26.02.26</t>
  </si>
  <si>
    <t>dg_aos_web2app_purchase_인플루언서PA(육아, 임산부)_26.02.26</t>
  </si>
  <si>
    <t>dg_aos_web2app_purchase_비밀(복합소구)_26.02.20</t>
  </si>
  <si>
    <t>dg_aos_web2app_purchase_이사(복합소구)_26.02.20</t>
  </si>
  <si>
    <t>dg_aos_web2app_purchase_인플루언서PA(자취생)_26.02.26</t>
  </si>
  <si>
    <t>dg_aos_web2app_purchase_인플루언서PA(뷰티)_26.02.26</t>
  </si>
  <si>
    <t>dg_aos_web2app_purchase_인플루언서PA(반려인)_26.02.26</t>
  </si>
  <si>
    <t>uac_ios_purchase_aim_(복합소구)_26.03.18 #3</t>
  </si>
  <si>
    <t>uac_ios_purchase_aim_(복합소구)_26.03.18 #4</t>
  </si>
  <si>
    <t>uac_aos_purchase_aim_(워킹맘)_26.04.17</t>
  </si>
  <si>
    <t>uac_aos_purchase_aim_(복합소구)_26.04.17</t>
  </si>
  <si>
    <t>Adset</t>
  </si>
  <si>
    <t>소재명</t>
  </si>
  <si>
    <t>상위 광고 세트명</t>
  </si>
  <si>
    <t>상위 캠페인명</t>
  </si>
  <si>
    <t>광고 집행 일시</t>
  </si>
  <si>
    <t>일 예산</t>
  </si>
  <si>
    <t>소진 비용</t>
  </si>
  <si>
    <t>팝업스토어 노출 수</t>
  </si>
  <si>
    <t>노출 수</t>
  </si>
  <si>
    <t>클릭 수</t>
  </si>
  <si>
    <t>노출 대비 클릭률</t>
  </si>
  <si>
    <t>노출 당 비용</t>
  </si>
  <si>
    <t>클릭 당 비용</t>
  </si>
  <si>
    <t>재생 수</t>
  </si>
  <si>
    <t>25% 재생 수</t>
  </si>
  <si>
    <t>50% 재생 수</t>
  </si>
  <si>
    <t>75% 재생 수</t>
  </si>
  <si>
    <t>100% 재생 수</t>
  </si>
  <si>
    <t>재생 당 비용</t>
  </si>
  <si>
    <t>숫자로 변환 필요</t>
  </si>
  <si>
    <t>광고 ID</t>
  </si>
  <si>
    <t>클릭수(목적지)</t>
  </si>
  <si>
    <t>앱 설치 수</t>
  </si>
  <si>
    <t>등록(앱)</t>
  </si>
  <si>
    <t>구매(앱)</t>
  </si>
  <si>
    <t>iOS_논타겟_앱설치_25.11.25</t>
  </si>
  <si>
    <t>ios_install_like(b)_vd_대형커버링봉투_26.03.06</t>
  </si>
  <si>
    <t>Ad name2026-03-06 18:17:36</t>
  </si>
  <si>
    <t>AOS_SPC_구매_인플루언서PA(1)_25.11.28</t>
  </si>
  <si>
    <t>aos_purcahse_all_vd_25.11.28</t>
  </si>
  <si>
    <t>_001</t>
  </si>
  <si>
    <t>iOS_논타겟_구매_26.04.02</t>
  </si>
  <si>
    <t>ios_purchase_all_vd_복합소구_26.04.02</t>
  </si>
  <si>
    <t>Ad name2026-03-31 19:57:36</t>
  </si>
  <si>
    <t>Ad name2026-03-25 16:15:18</t>
  </si>
  <si>
    <t>Ad name2026-04-23 14:30:22</t>
  </si>
  <si>
    <t>AOS_SPC_구매_대형커버링봉투_26.03.06</t>
  </si>
  <si>
    <t>Ad name2026-03-31 20:08:43</t>
  </si>
  <si>
    <t>Ad name2026-03-25 16:13:06</t>
  </si>
  <si>
    <t>Ad name2026-03-25 16:17:10</t>
  </si>
  <si>
    <t>Ad name2026-04-23 14:29:27</t>
  </si>
  <si>
    <t>Ad name2026-04-23 14:26:02</t>
  </si>
  <si>
    <t>Ad name2026-04-23 14:32:05</t>
  </si>
  <si>
    <t>Ad name2026-04-23 14:31:19</t>
  </si>
  <si>
    <t>AOS_SPC_구매_25.08.21</t>
  </si>
  <si>
    <t>aos_purcahse_all_vd_25.08.21</t>
  </si>
  <si>
    <t>AOS_리타겟_구매_26.01.14</t>
  </si>
  <si>
    <t>aos_purchase_re_vd_26.01.14</t>
  </si>
  <si>
    <t>Ad name2026-01-14 21:57:36_010</t>
  </si>
  <si>
    <t>AOS_SPC_구매_24.11.28</t>
  </si>
  <si>
    <t>aos_purcahse_all_vd_24.11.28</t>
  </si>
  <si>
    <t>aos_tt_vd_아직도(껍질)ver3_24.12.05.mp4_001</t>
  </si>
  <si>
    <t>iOS_리타겟_구매_25.09.17</t>
  </si>
  <si>
    <t>ios_purchase_re_vd_25.09.17</t>
  </si>
  <si>
    <t>광고 이름2025-09-17 11:43:52_034</t>
  </si>
  <si>
    <t>Ad name2026-01-14 21:57:36_014</t>
  </si>
  <si>
    <t>AOS_논타겟_회원가입_24.11.07</t>
  </si>
  <si>
    <t>aos_registration_all_vd_24.11.07</t>
  </si>
  <si>
    <t>굳이(이삿짐)ver6_vf_24.07.mp4_002</t>
  </si>
  <si>
    <t>Ad name2026-01-14 21:57:36_005</t>
  </si>
  <si>
    <t>AOS_SPC_구매_프로모션_인플루언서PA(1)_25.12.10</t>
  </si>
  <si>
    <t>Ad name2026-01-14 21:57:36_003</t>
  </si>
  <si>
    <t>Ad name2026-01-14 21:57:36_013</t>
  </si>
  <si>
    <t>Ad name2026-01-14 21:57:36_012</t>
  </si>
  <si>
    <t>Ad name2026-01-14 21:57:36_011</t>
  </si>
  <si>
    <t>AOS_SPC_구매_프로모션_24.12.09</t>
  </si>
  <si>
    <t>aos_tt_vd_신불편해(반찬통)ver2_VF_25.01.21_001</t>
  </si>
  <si>
    <t>Ad name2026-01-14 21:57:36_015</t>
  </si>
  <si>
    <t>Ad name2026-01-14 21:57:36_006</t>
  </si>
  <si>
    <t>Ad name2026-01-14 21:57:36_001</t>
  </si>
  <si>
    <t>ios_install_like(b)_vd_인플루언서PA(2)_25.12.10</t>
  </si>
  <si>
    <t>Ad name2026-03-09 13:26:16</t>
  </si>
  <si>
    <t>Ad name2025-12-10 16:22:40</t>
  </si>
  <si>
    <t>Ad name2026-02-23 18:29:24</t>
  </si>
  <si>
    <t>광고 이름2025-09-17 11:43:52_035</t>
  </si>
  <si>
    <t>iOS_논타겟_회원가입_24.11.07</t>
  </si>
  <si>
    <t>ios_registration_all_vd_24.11.07</t>
  </si>
  <si>
    <t>ios_tt_vd_990원(특가)ver1_vf_24.12.19_001</t>
  </si>
  <si>
    <t>ios_tt_vd_신굳이(소형가전)ver1_VF_25.01.13_001</t>
  </si>
  <si>
    <t>ios_tt_vd_990원(특가)ver1_vf_24.12.31_001</t>
  </si>
  <si>
    <t>ios_install_like(b)_vd_인플루언서PA(1)_25.11.28</t>
  </si>
  <si>
    <t>광고 이름2025-11-28 15:52:49_006</t>
  </si>
  <si>
    <t>iOS_SPC_구매_25.08.21</t>
  </si>
  <si>
    <t>광고 그룹 20250821014947</t>
  </si>
  <si>
    <t>ios_tt_vd_껍질(한약재)ver1_24.12.05.mp4_001</t>
  </si>
  <si>
    <t>Ad name2026-01-14 21:57:36_002</t>
  </si>
  <si>
    <t>Ad name2026-03-31 20:08:44</t>
  </si>
  <si>
    <t>aos_tt_vd_신불편해(냉장고)ver3_VF_25.01.21_001</t>
  </si>
  <si>
    <t>아직도ver2_V2_24.10.16.mp4_001</t>
  </si>
  <si>
    <t>광고 이름2025-12-16 15:29:24</t>
  </si>
  <si>
    <t>Ad name2026-02-23 18:27:13</t>
  </si>
  <si>
    <t>ios_tt_vd_아직도(껍질)ver3_24.12.05.mp4_001</t>
  </si>
  <si>
    <t>Ad name2026-01-14 18:22:10</t>
  </si>
  <si>
    <t>Ad name2026-01-14 21:57:36_008</t>
  </si>
  <si>
    <t>ios_install_like(b)_vd_25.11.25</t>
  </si>
  <si>
    <t>광고 이름2025-11-25 22:36:30_024</t>
  </si>
  <si>
    <t>ios_registation_all_vd_25.10.14</t>
  </si>
  <si>
    <t>광고 이름2025-10-14 17:36:44</t>
  </si>
  <si>
    <t>Ad name2026-02-11 17:19:49</t>
  </si>
  <si>
    <t>불편해(유통기한)ver2_VF_24.10.16.mp4_001</t>
  </si>
  <si>
    <t>ios_tt_vd_전기장판(쉬워짐)ver2_24.12.05.mp4_001</t>
  </si>
  <si>
    <t>팀장님(수거)ver3_VF_hn1_26.03.24</t>
  </si>
  <si>
    <t>Ad Creative ID</t>
  </si>
  <si>
    <t>Ad Group</t>
  </si>
  <si>
    <t>Ad Creative</t>
  </si>
  <si>
    <t>6. 대세청은 4.1만원을 목표 cac로 잡기</t>
    <phoneticPr fontId="2" type="noConversion"/>
  </si>
  <si>
    <t>예산 많이 남아서 대세청에 돈 많이 써도 좋을 듯</t>
    <phoneticPr fontId="2" type="noConversion"/>
  </si>
  <si>
    <t>그외 지역은 감액 진행 필요</t>
    <phoneticPr fontId="2" type="noConversion"/>
  </si>
  <si>
    <t>ios web2app은 큰 성과 없음 off 처리 필요</t>
    <phoneticPr fontId="2" type="noConversion"/>
  </si>
  <si>
    <t>감액 후 효율 개선된 상태라 일단 유지</t>
    <phoneticPr fontId="2" type="noConversion"/>
  </si>
  <si>
    <t>감액 후에도 성과 개선 안돼 추가 감액 진행</t>
    <phoneticPr fontId="2" type="noConversion"/>
  </si>
  <si>
    <t>장기간 효율 준수했던 소재라는 점 고려하여 다음 필터링까지 지켜볼 수 있도록 진행</t>
    <phoneticPr fontId="2" type="noConversion"/>
  </si>
  <si>
    <t>감액 후에도 효율 개선 안돼 추가 감액</t>
    <phoneticPr fontId="2" type="noConversion"/>
  </si>
  <si>
    <t>효율 저조하여 20% 감액, 데일리본보다는 차순위 소재 노출 시키는 게 좋겠다 생각 돼 off 처리 진행</t>
    <phoneticPr fontId="2" type="noConversion"/>
  </si>
  <si>
    <t>목표 CPA 안에 있었으나 효율 저조해진 경우라 20% 내 감액 진행</t>
    <phoneticPr fontId="2" type="noConversion"/>
  </si>
  <si>
    <t>감액 후 효율 개선, 다음 필터링까지 개선 안되면 OFF 후 효율 좋았던 소재만 재세팅 진행</t>
    <phoneticPr fontId="2" type="noConversion"/>
  </si>
  <si>
    <t>세트 효율 저조하여 OFF 처리, 친정엄마 관련 된 소재들 취합하여 관심사 타겟으로 재세팅 진행</t>
    <phoneticPr fontId="2" type="noConversion"/>
  </si>
  <si>
    <t>증액 후에도 효율 준수하여 추가 증액</t>
    <phoneticPr fontId="2" type="noConversion"/>
  </si>
  <si>
    <t>최소 예산으로 감액 후 경과 지켜볼 수 있도록 진행</t>
    <phoneticPr fontId="2" type="noConversion"/>
  </si>
  <si>
    <t>증액 후 효율 저조, 증액 이뤄진지 얼마 안됐다는 점 고려하여 예산 유지</t>
    <phoneticPr fontId="2" type="noConversion"/>
  </si>
  <si>
    <t>목표 CPA 걸처져 있는 상황, 효율 저조해질 것 고려하여 증액 이뤄진 경우라 예산 유지</t>
    <phoneticPr fontId="2" type="noConversion"/>
  </si>
  <si>
    <t>OFF 처리된 세트</t>
    <phoneticPr fontId="2" type="noConversion"/>
  </si>
  <si>
    <t>효율 준수하여 공격적 증액</t>
    <phoneticPr fontId="2" type="noConversion"/>
  </si>
  <si>
    <t>증액 이뤄진지 얼마 안됐다는 점 고려하여 예산 유지</t>
    <phoneticPr fontId="2" type="noConversion"/>
  </si>
  <si>
    <t>1본 소재 보다는 차순위 소재에게 노출 기회 부여하는 편이 좋다 생각돼 OFF 처리, 2번 소재 효율 준수하여 소폭 증액</t>
    <phoneticPr fontId="2" type="noConversion"/>
  </si>
  <si>
    <t>라이브 이뤄진지 얼마 안됐으나 CPA 준수하여 증액</t>
    <phoneticPr fontId="2" type="noConversion"/>
  </si>
  <si>
    <t>옷장정리 1번 소재보다는 차순위 소재에게 노출 기회 부여하는 게 옳다 생각 돼 OFF 처리 진행, 예산은 유지</t>
    <phoneticPr fontId="2" type="noConversion"/>
  </si>
  <si>
    <t>효율 저조하여 OFF 처리 진행</t>
    <phoneticPr fontId="2" type="noConversion"/>
  </si>
  <si>
    <t>소재 추가 X, 전환 뽑아낼 만큼 뽑아낸 뒤에 타 세트에 합치기 진행</t>
    <phoneticPr fontId="2" type="noConversion"/>
  </si>
  <si>
    <t>OFF처리된 세트</t>
    <phoneticPr fontId="2" type="noConversion"/>
  </si>
  <si>
    <t>목표 CPA 넘어서 20% 감액</t>
    <phoneticPr fontId="2" type="noConversion"/>
  </si>
  <si>
    <t>감액 보다는 타 세트에 광고비 몰아주는 게 좋겠다 생각 돼 OFF 처리 진행</t>
    <phoneticPr fontId="2" type="noConversion"/>
  </si>
  <si>
    <t>최소 예산 감액 후 효율 개선돼 소폭 증액 진행</t>
    <phoneticPr fontId="2" type="noConversion"/>
  </si>
  <si>
    <t>효율 저조하나 프로모션 소재라는 점 고려하여 예산 유지</t>
    <phoneticPr fontId="2" type="noConversion"/>
  </si>
  <si>
    <t>2번 소재 효율 저조하여 off 처리 진행, 차순위 소재 노출 기회 부여</t>
    <phoneticPr fontId="2" type="noConversion"/>
  </si>
  <si>
    <t>라이브 이뤄진지 얼마 안됐으나 효율 준수하여 증액</t>
    <phoneticPr fontId="2" type="noConversion"/>
  </si>
  <si>
    <t>CPA 이례적으로 준수하여 공격적 증액</t>
    <phoneticPr fontId="2" type="noConversion"/>
  </si>
  <si>
    <t>3번 소재 효율 저조하여 OFF 처리 진행</t>
    <phoneticPr fontId="2" type="noConversion"/>
  </si>
  <si>
    <t>2번 소재 효율 저조하여 OFF 처리 진행</t>
    <phoneticPr fontId="2" type="noConversion"/>
  </si>
  <si>
    <t>목표 CPA 넘어섰으나 학습 및 프로모션 소재라는 점 고려하여 예산 유지</t>
    <phoneticPr fontId="2" type="noConversion"/>
  </si>
  <si>
    <t>감액 후에도 회원 가입 CPA 높아 추가 감액</t>
    <phoneticPr fontId="2" type="noConversion"/>
  </si>
  <si>
    <t>앞 퍼널이 부실한 타겟에 회원 가입 CPA 세트 추가 필요</t>
    <phoneticPr fontId="2" type="noConversion"/>
  </si>
  <si>
    <t>1번 소재 보다는 차순위 소재 노출 기회 부여하는 게 좋겠다 생각 돼 OFF 처리 진행, 3번 소재 효율 준수하여 증액</t>
    <phoneticPr fontId="2" type="noConversion"/>
  </si>
  <si>
    <t>리타겟이라는 점 고려하여 예산 유지, 해당 세트 타겟 서비스 전 지역 타겟팅하고 있는지 확인 필요</t>
    <phoneticPr fontId="2" type="noConversion"/>
  </si>
  <si>
    <t>빠르게 학습 시키기 위해 소폭 증액, 1번 소재보다는 CTR 준수한 차순위 소재 노출 시키는 편이 좋겠다 생각 돼 OFF 처리 진행</t>
    <phoneticPr fontId="2" type="noConversion"/>
  </si>
  <si>
    <t>목표 CPA 넘어섰으나 효율 개선 추세에 있어 유지</t>
    <phoneticPr fontId="2" type="noConversion"/>
  </si>
  <si>
    <t>효율 저조하여 감액, 지지팀장 효율 저조하여 OFF 처리/ 다음 필터링 때 블레스홈의 효율 보고 소재 추가 여부 결정</t>
    <phoneticPr fontId="2" type="noConversion"/>
  </si>
  <si>
    <t>냉동실 1 소재 전환 발생 시작, 최소 예산으로 경과 지켜본 뒤 ON/OFF 결정</t>
    <phoneticPr fontId="2" type="noConversion"/>
  </si>
  <si>
    <t>증액 후 CPA 상승, 예산 유지</t>
    <phoneticPr fontId="2" type="noConversion"/>
  </si>
  <si>
    <t>효율 개선 추세에 있어 예산 유지, 이천 커플은 라이선스 종료 돼 OFF 처리 진행</t>
    <phoneticPr fontId="2" type="noConversion"/>
  </si>
  <si>
    <t>증액 후 효율 저조, 다음 필터링까지 지켜보고 증/감액 결정</t>
    <phoneticPr fontId="2" type="noConversion"/>
  </si>
  <si>
    <t>효율 저조하여 공격적 감액, '진형' 소재 효율 준수했다는 점 고려하여 off하지 않고 유지</t>
    <phoneticPr fontId="2" type="noConversion"/>
  </si>
  <si>
    <t>감액 후에도 효율 개선되지 않아 공격적 감액</t>
    <phoneticPr fontId="2" type="noConversion"/>
  </si>
  <si>
    <t>감액 후 효율 개선, 경과 지켜볼 수 있도록 진행</t>
    <phoneticPr fontId="2" type="noConversion"/>
  </si>
  <si>
    <t>CPA 개선 추세에 있는 상황, 예산 유지한 상태로 유지</t>
    <phoneticPr fontId="2" type="noConversion"/>
  </si>
  <si>
    <t>효율 저조하여 공격적 감액, CPC 준수하다는 점 고려하여 최소 예산으로 감액 후 경과 지켜볼 수 있도록 진행</t>
    <phoneticPr fontId="2" type="noConversion"/>
  </si>
  <si>
    <t>CPA 너무 높아 공격적 감액</t>
    <phoneticPr fontId="2" type="noConversion"/>
  </si>
  <si>
    <t>라이브 이뤄진지 얼마 안돼 유지</t>
    <phoneticPr fontId="2" type="noConversion"/>
  </si>
  <si>
    <t>선풍기 3소재 다음 필터링까지 경과 지켜보기</t>
    <phoneticPr fontId="2" type="noConversion"/>
  </si>
  <si>
    <t>증액 후 효율 저조해져 20% 한하여 감액 진행</t>
    <phoneticPr fontId="2" type="noConversion"/>
  </si>
  <si>
    <t>허리 2 소재에 한하여 재세팅 진행, 세트 효율 저조하여 OFF 처리 진행</t>
    <phoneticPr fontId="2" type="noConversion"/>
  </si>
  <si>
    <t>3번 소재에 한하여 구매 캠페인에 섞어서 세팅, 세트 기대 포인트 없어 OFF 처리 진행</t>
    <phoneticPr fontId="2" type="noConversion"/>
  </si>
  <si>
    <t>전환 발생 X, 세트 OFF 처리 진행</t>
    <phoneticPr fontId="2" type="noConversion"/>
  </si>
  <si>
    <t>전환 발생 X하여 세트 전체 OFF 처리 진행</t>
    <phoneticPr fontId="2" type="noConversion"/>
  </si>
  <si>
    <t>증액 후에도 CPA 하락, 효율 준수 및 CPC 낮아 공격적 증액</t>
    <phoneticPr fontId="2" type="noConversion"/>
  </si>
  <si>
    <t>대세청의 목표 CPA 안에는 존재하는 상황, 증액 진행</t>
    <phoneticPr fontId="2" type="noConversion"/>
  </si>
  <si>
    <t>기대 포인트 없어 OFF 처리 진행</t>
    <phoneticPr fontId="2" type="noConversion"/>
  </si>
  <si>
    <t>3번 소재 효율 저조하여 OFF 처리, 세트 효율 저조하여 감액 진행</t>
    <phoneticPr fontId="2" type="noConversion"/>
  </si>
  <si>
    <t>3번 소재에 광고비 몰빵, 2/1 소재는 잠시 OFF 후 ON처리 진행 여부 결정</t>
    <phoneticPr fontId="2" type="noConversion"/>
  </si>
  <si>
    <t>6번 소재 효율 저조하여 OFF 처리 진행</t>
    <phoneticPr fontId="2" type="noConversion"/>
  </si>
  <si>
    <t>효율 저조하여 4번 소재 OFF 처리 진행, 세트 효율 저조하여 예산 감액</t>
    <phoneticPr fontId="2" type="noConversion"/>
  </si>
  <si>
    <t>3번 소재 효율 저조하여 OFF 처리 진행, 세트 효율 저조하여 예산 감액</t>
    <phoneticPr fontId="2" type="noConversion"/>
  </si>
  <si>
    <t>2번 소재 효율 저조하여 OFF 처리, 세트 효율 저조하여 예산 감액</t>
    <phoneticPr fontId="2" type="noConversion"/>
  </si>
  <si>
    <t>목표 CPA 도달하여 예산 유지</t>
    <phoneticPr fontId="2" type="noConversion"/>
  </si>
  <si>
    <t>밍지의 방 회원가입 CPA 너무 높아 OFF 처리 진행, 세트 효율 준수하여 공격적 증액</t>
    <phoneticPr fontId="2" type="noConversion"/>
  </si>
  <si>
    <t>증액 후 효율 저조하나 증액 이뤄진지 얼마 안됐다는 점 고려하여 유지/ 시은니야 소재 존재하여 OFF 처리 진행</t>
    <phoneticPr fontId="2" type="noConversion"/>
  </si>
  <si>
    <t>C 소재 효율 저조하여 OFF 처리 진행, 세트 효율 저조하여 공격적 감액</t>
    <phoneticPr fontId="2" type="noConversion"/>
  </si>
  <si>
    <t>증액 후 효율 저조해져 10% 감액</t>
    <phoneticPr fontId="2" type="noConversion"/>
  </si>
  <si>
    <t>경과 지켜봤으나 효율 개선 안돼 최소 예산으로 감액</t>
    <phoneticPr fontId="2" type="noConversion"/>
  </si>
  <si>
    <t>효율 저조하나 빠르게 학습 시키기 위해 소폭 증액</t>
    <phoneticPr fontId="2" type="noConversion"/>
  </si>
  <si>
    <t>PA 세트 효율 저조하여 OFF 처리/ 학습을 위해 예산 유지</t>
    <phoneticPr fontId="2" type="noConversion"/>
  </si>
  <si>
    <t>친정엄마 세트 학습 중이라 효율 저조해도 유지, 캠페인 효율 저조하여 소폭 감액</t>
    <phoneticPr fontId="2" type="noConversion"/>
  </si>
  <si>
    <t>예산 유지, 해당 세트 내 효율 저조한 그룹 OFF 처리 후 경과 지켜볼 수 있도록 진행/ AE에게 해당 세트 어떻게 하는 게 좋을지 문의 진행</t>
    <phoneticPr fontId="2" type="noConversion"/>
  </si>
  <si>
    <t>530 소재 효율 저조하여 OFF 처리 진행, 세트 효율 저조하여 예산 감액/ 잠시 OFF 처리 진행 스케쥴된 예산으로 변경됐는지 확인 후 다시 ON처리 진행</t>
    <phoneticPr fontId="2" type="noConversion"/>
  </si>
  <si>
    <t>050소재보다는 차순위 소재 노출 기회 부여하는 게 좋겠다 생각 돼 OFF 처리/ 효율 준수하여 증액</t>
    <phoneticPr fontId="2" type="noConversion"/>
  </si>
  <si>
    <t>증액 후에도 '효율 준수하여 추가 증액, 신규 소재 1개 추가 필요</t>
    <phoneticPr fontId="2" type="noConversion"/>
  </si>
  <si>
    <t>810 소재 효율 저조하여 OFF 처리/ 예산 유지한 상태에서 경과 지켜볼 수 있도록 진행</t>
    <phoneticPr fontId="2" type="noConversion"/>
  </si>
  <si>
    <t>불필요한 키워드 제외 처리</t>
    <phoneticPr fontId="2" type="noConversion"/>
  </si>
  <si>
    <t>메타 AOS : 효율 저조하여 전반적으로 감액 진행</t>
    <phoneticPr fontId="2" type="noConversion"/>
  </si>
  <si>
    <t>메타 IOS : 회원가입 CPA 외 전반적으로 저조하여 감액 진행</t>
    <phoneticPr fontId="2" type="noConversion"/>
  </si>
  <si>
    <t>ASA: 키워드 별 입찰가 최적화 진행 중</t>
    <phoneticPr fontId="2" type="noConversion"/>
  </si>
  <si>
    <t>구글애즈: 캠페인 내 그룹 전반적으로 필터링 및 최적화 목표 변경</t>
    <phoneticPr fontId="2" type="noConversion"/>
  </si>
  <si>
    <t>틱톡: 일부 캠페인 효율 준수하여 증액</t>
    <phoneticPr fontId="2" type="noConversion"/>
  </si>
  <si>
    <t>▶ 보정, CAC/ 구매 CPA 전반적으로 효율 저조하여 감액 진행하여 일 예산 73만원 감소(대세종은 다른 기준으로 적용 중)</t>
    <phoneticPr fontId="2" type="noConversion"/>
  </si>
  <si>
    <t>신규 소스 확보한 소스 활용하여 타겟 확장 진행 중, 리드 캠페인 집행을 위한 소재 제작 중</t>
    <phoneticPr fontId="2" type="noConversion"/>
  </si>
  <si>
    <t>04.28일 기준 회원 가입 최적화로 변경</t>
    <phoneticPr fontId="2" type="noConversion"/>
  </si>
  <si>
    <t>[CRM 수정] 
(추가)가입 후 60일 간 수거 성공 케이스가 없는 유저(발송 시점 기준 1주일 전부터는 어떠한 주문도 없음)에게 쿠폰 발급 및 알림톡 발송
(기존)수거 성공한 이력이 있고 22일 전이 마지막 주문(성공 여부 X)인 유저에게 푸시 알림 발송
(기존)수거 성공한 이력이 있고 29일 전이 마지막 주문(성공 여부 X)인 유저에게 쿠폰 발급 및 알림톡 발송
(추가)수거 성공한 이력이 있고 61일 전이 마지막 주문(성공 여부 X)인 유저에게 쿠폰 발급 및 알림톡 발송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</si>
</sst>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_-* #,##0_-;\-* #,##0_-;_-* &quot;-&quot;_-;_-@"/>
    <numFmt numFmtId="177" formatCode="yyyy/mm/dd;@"/>
    <numFmt numFmtId="178" formatCode="0%\p"/>
    <numFmt numFmtId="179" formatCode="0.0%"/>
    <numFmt numFmtId="180" formatCode="yyyy\-mm\-dd"/>
    <numFmt numFmtId="181" formatCode="0.00%&quot;p&quot;"/>
    <numFmt numFmtId="182" formatCode="#,##0.00_ "/>
    <numFmt numFmtId="183" formatCode="0_);[Red]\(0\)"/>
    <numFmt numFmtId="184" formatCode="0.00_ "/>
    <numFmt numFmtId="185" formatCode="_-* #,##0.0_-;\-* #,##0.0_-;_-* &quot;-&quot;?_-;_-@_-"/>
    <numFmt numFmtId="186" formatCode="&quot;$&quot;#,##0.00"/>
    <numFmt numFmtId="187" formatCode="#,##0.00&quot;주&quot;"/>
    <numFmt numFmtId="188" formatCode="0.000%"/>
  </numFmts>
  <fonts count="4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10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color theme="1"/>
      <name val="Malgun Gothic"/>
      <family val="3"/>
      <charset val="129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C00000"/>
      <name val="Malgun Gothic"/>
      <family val="3"/>
      <charset val="129"/>
    </font>
    <font>
      <sz val="8"/>
      <color rgb="FFC00000"/>
      <name val="Malgun Gothic"/>
      <family val="3"/>
      <charset val="129"/>
    </font>
    <font>
      <sz val="11"/>
      <color rgb="FF000000"/>
      <name val="Calibri"/>
      <family val="2"/>
    </font>
    <font>
      <sz val="8"/>
      <name val="Malgun Gothic"/>
      <family val="3"/>
      <charset val="129"/>
    </font>
    <font>
      <b/>
      <sz val="10"/>
      <color theme="1"/>
      <name val="Calibri"/>
      <family val="2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333333"/>
      <name val="Arial"/>
      <family val="2"/>
    </font>
    <font>
      <b/>
      <sz val="11"/>
      <color rgb="FFFA7D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FFFFFF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맑은 고딕"/>
      <family val="3"/>
      <charset val="129"/>
      <scheme val="minor"/>
    </font>
    <font>
      <sz val="9"/>
      <color rgb="FFFFFFFF"/>
      <name val="Arial"/>
      <family val="2"/>
    </font>
    <font>
      <b/>
      <sz val="9"/>
      <color rgb="FFFFFFFF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0"/>
      <color rgb="FF0F1419"/>
      <name val="Segoe UI"/>
      <family val="2"/>
    </font>
    <font>
      <sz val="11"/>
      <name val="맑은 고딕"/>
      <family val="2"/>
      <scheme val="minor"/>
    </font>
    <font>
      <sz val="9"/>
      <color rgb="FFFFFFFF"/>
      <name val="맑은 고딕"/>
      <family val="2"/>
      <charset val="129"/>
    </font>
    <font>
      <sz val="11"/>
      <color theme="4"/>
      <name val="맑은 고딕"/>
      <family val="2"/>
      <charset val="129"/>
      <scheme val="minor"/>
    </font>
    <font>
      <sz val="9"/>
      <color rgb="FFFFFFFF"/>
      <name val="Arial"/>
      <family val="3"/>
    </font>
    <font>
      <sz val="11"/>
      <color theme="4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Malgun Gothic"/>
      <family val="3"/>
      <charset val="129"/>
    </font>
    <font>
      <sz val="11"/>
      <name val="맑은 고딕"/>
      <family val="3"/>
      <charset val="129"/>
    </font>
    <font>
      <sz val="8"/>
      <color theme="4"/>
      <name val="Malgun Gothic"/>
      <family val="3"/>
      <charset val="129"/>
    </font>
    <font>
      <sz val="11"/>
      <color theme="4" tint="-0.249977111117893"/>
      <name val="맑은 고딕"/>
      <family val="2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0C0C0C"/>
        <bgColor rgb="FF0C0C0C"/>
      </patternFill>
    </fill>
    <fill>
      <patternFill patternType="solid">
        <fgColor rgb="FF0070C0"/>
        <bgColor rgb="FF0070C0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1D2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2F2F2"/>
      </patternFill>
    </fill>
    <fill>
      <patternFill patternType="solid">
        <fgColor rgb="FFE17539"/>
        <bgColor rgb="FFE17539"/>
      </patternFill>
    </fill>
    <fill>
      <patternFill patternType="solid">
        <fgColor rgb="FFE97132"/>
        <bgColor rgb="FFE97132"/>
      </patternFill>
    </fill>
    <fill>
      <patternFill patternType="solid">
        <fgColor theme="9"/>
        <bgColor rgb="FFE97132"/>
      </patternFill>
    </fill>
    <fill>
      <patternFill patternType="solid">
        <fgColor rgb="FF7030A0"/>
        <bgColor theme="5"/>
      </patternFill>
    </fill>
    <fill>
      <patternFill patternType="solid">
        <fgColor theme="9"/>
        <bgColor rgb="FF0070C0"/>
      </patternFill>
    </fill>
    <fill>
      <patternFill patternType="solid">
        <fgColor rgb="FFE97132"/>
        <bgColor indexed="64"/>
      </patternFill>
    </fill>
    <fill>
      <patternFill patternType="solid">
        <fgColor rgb="FFC31D10"/>
        <bgColor indexed="64"/>
      </patternFill>
    </fill>
    <fill>
      <patternFill patternType="solid">
        <fgColor rgb="FFA15079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E17539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theme="9" tint="-0.249977111117893"/>
        <bgColor theme="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0070C0"/>
      </patternFill>
    </fill>
    <fill>
      <patternFill patternType="solid">
        <fgColor rgb="FF7030A0"/>
        <bgColor rgb="FF0070C0"/>
      </patternFill>
    </fill>
    <fill>
      <patternFill patternType="solid">
        <fgColor rgb="FF92D050"/>
        <bgColor rgb="FF0070C0"/>
      </patternFill>
    </fill>
    <fill>
      <patternFill patternType="solid">
        <fgColor theme="4" tint="0.39997558519241921"/>
        <bgColor rgb="FFF4B08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0CECE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D0CECE"/>
      </right>
      <top style="thin">
        <color rgb="FFD0CECE"/>
      </top>
      <bottom style="thin">
        <color indexed="64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/>
      <right/>
      <top/>
      <bottom style="thin">
        <color rgb="FFC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21" fillId="18" borderId="22">
      <alignment vertical="center"/>
    </xf>
    <xf numFmtId="0" fontId="22" fillId="0" borderId="0"/>
  </cellStyleXfs>
  <cellXfs count="28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1" fontId="4" fillId="2" borderId="1" xfId="1" applyFont="1" applyFill="1" applyBorder="1" applyAlignment="1">
      <alignment horizontal="center" vertical="center"/>
    </xf>
    <xf numFmtId="176" fontId="0" fillId="4" borderId="3" xfId="0" applyNumberFormat="1" applyFill="1" applyBorder="1">
      <alignment vertical="center"/>
    </xf>
    <xf numFmtId="41" fontId="0" fillId="4" borderId="3" xfId="1" applyFont="1" applyFill="1" applyBorder="1">
      <alignment vertical="center"/>
    </xf>
    <xf numFmtId="14" fontId="0" fillId="0" borderId="0" xfId="0" applyNumberFormat="1">
      <alignment vertical="center"/>
    </xf>
    <xf numFmtId="14" fontId="0" fillId="0" borderId="3" xfId="0" applyNumberFormat="1" applyBorder="1">
      <alignment vertical="center"/>
    </xf>
    <xf numFmtId="0" fontId="8" fillId="5" borderId="0" xfId="0" applyFont="1" applyFill="1" applyAlignment="1">
      <alignment horizontal="left" vertical="center"/>
    </xf>
    <xf numFmtId="176" fontId="8" fillId="0" borderId="0" xfId="0" applyNumberFormat="1" applyFon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76" fontId="8" fillId="5" borderId="0" xfId="0" applyNumberFormat="1" applyFont="1" applyFill="1" applyAlignment="1">
      <alignment horizontal="center" vertical="center"/>
    </xf>
    <xf numFmtId="176" fontId="8" fillId="5" borderId="5" xfId="0" applyNumberFormat="1" applyFont="1" applyFill="1" applyBorder="1" applyAlignment="1">
      <alignment horizontal="center" vertical="center"/>
    </xf>
    <xf numFmtId="176" fontId="8" fillId="5" borderId="6" xfId="0" applyNumberFormat="1" applyFont="1" applyFill="1" applyBorder="1" applyAlignment="1">
      <alignment horizontal="center" vertical="center"/>
    </xf>
    <xf numFmtId="10" fontId="8" fillId="5" borderId="6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12" fillId="0" borderId="0" xfId="0" applyNumberFormat="1" applyFont="1">
      <alignment vertical="center"/>
    </xf>
    <xf numFmtId="176" fontId="12" fillId="0" borderId="2" xfId="0" applyNumberFormat="1" applyFont="1" applyBorder="1" applyAlignment="1">
      <alignment horizontal="center" vertical="center"/>
    </xf>
    <xf numFmtId="10" fontId="12" fillId="0" borderId="0" xfId="0" applyNumberFormat="1" applyFont="1">
      <alignment vertical="center"/>
    </xf>
    <xf numFmtId="0" fontId="3" fillId="9" borderId="0" xfId="0" applyFont="1" applyFill="1">
      <alignment vertical="center"/>
    </xf>
    <xf numFmtId="14" fontId="7" fillId="0" borderId="0" xfId="0" applyNumberFormat="1" applyFont="1">
      <alignment vertical="center"/>
    </xf>
    <xf numFmtId="3" fontId="3" fillId="9" borderId="0" xfId="0" applyNumberFormat="1" applyFont="1" applyFill="1">
      <alignment vertical="center"/>
    </xf>
    <xf numFmtId="176" fontId="14" fillId="0" borderId="0" xfId="0" applyNumberFormat="1" applyFont="1">
      <alignment vertical="center"/>
    </xf>
    <xf numFmtId="176" fontId="14" fillId="0" borderId="2" xfId="0" applyNumberFormat="1" applyFont="1" applyBorder="1" applyAlignment="1">
      <alignment horizontal="center" vertical="center"/>
    </xf>
    <xf numFmtId="10" fontId="14" fillId="0" borderId="0" xfId="0" applyNumberFormat="1" applyFont="1">
      <alignment vertical="center"/>
    </xf>
    <xf numFmtId="0" fontId="15" fillId="0" borderId="7" xfId="0" applyFont="1" applyBorder="1" applyAlignment="1">
      <alignment wrapText="1"/>
    </xf>
    <xf numFmtId="4" fontId="5" fillId="0" borderId="7" xfId="0" applyNumberFormat="1" applyFont="1" applyBorder="1" applyAlignment="1">
      <alignment horizontal="right" wrapText="1"/>
    </xf>
    <xf numFmtId="26" fontId="0" fillId="0" borderId="0" xfId="0" applyNumberFormat="1">
      <alignment vertical="center"/>
    </xf>
    <xf numFmtId="26" fontId="4" fillId="7" borderId="4" xfId="0" applyNumberFormat="1" applyFont="1" applyFill="1" applyBorder="1" applyAlignment="1">
      <alignment horizontal="center" vertical="center"/>
    </xf>
    <xf numFmtId="0" fontId="0" fillId="11" borderId="3" xfId="0" applyFill="1" applyBorder="1">
      <alignment vertical="center"/>
    </xf>
    <xf numFmtId="0" fontId="0" fillId="12" borderId="0" xfId="0" applyFill="1" applyAlignment="1"/>
    <xf numFmtId="2" fontId="0" fillId="0" borderId="0" xfId="0" applyNumberFormat="1" applyAlignment="1"/>
    <xf numFmtId="41" fontId="9" fillId="11" borderId="8" xfId="0" applyNumberFormat="1" applyFont="1" applyFill="1" applyBorder="1" applyAlignment="1">
      <alignment horizontal="center" vertical="center"/>
    </xf>
    <xf numFmtId="9" fontId="4" fillId="7" borderId="4" xfId="0" applyNumberFormat="1" applyFont="1" applyFill="1" applyBorder="1" applyAlignment="1">
      <alignment horizontal="center" vertical="center"/>
    </xf>
    <xf numFmtId="41" fontId="9" fillId="13" borderId="9" xfId="0" applyNumberFormat="1" applyFont="1" applyFill="1" applyBorder="1" applyAlignment="1">
      <alignment horizontal="right" vertical="center"/>
    </xf>
    <xf numFmtId="10" fontId="8" fillId="14" borderId="6" xfId="0" applyNumberFormat="1" applyFont="1" applyFill="1" applyBorder="1" applyAlignment="1">
      <alignment horizontal="right" vertical="center"/>
    </xf>
    <xf numFmtId="10" fontId="9" fillId="11" borderId="10" xfId="2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9" fontId="0" fillId="3" borderId="3" xfId="0" applyNumberFormat="1" applyFill="1" applyBorder="1">
      <alignment vertical="center"/>
    </xf>
    <xf numFmtId="0" fontId="17" fillId="0" borderId="0" xfId="0" applyFont="1">
      <alignment vertical="center"/>
    </xf>
    <xf numFmtId="14" fontId="0" fillId="0" borderId="11" xfId="0" applyNumberFormat="1" applyBorder="1">
      <alignment vertical="center"/>
    </xf>
    <xf numFmtId="176" fontId="3" fillId="0" borderId="0" xfId="0" applyNumberFormat="1" applyFont="1">
      <alignment vertical="center"/>
    </xf>
    <xf numFmtId="177" fontId="4" fillId="7" borderId="4" xfId="0" applyNumberFormat="1" applyFont="1" applyFill="1" applyBorder="1" applyAlignment="1">
      <alignment horizontal="center" vertical="center"/>
    </xf>
    <xf numFmtId="177" fontId="4" fillId="6" borderId="4" xfId="0" applyNumberFormat="1" applyFont="1" applyFill="1" applyBorder="1" applyAlignment="1">
      <alignment horizontal="center" vertical="center"/>
    </xf>
    <xf numFmtId="177" fontId="3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9" fillId="11" borderId="8" xfId="0" applyNumberFormat="1" applyFont="1" applyFill="1" applyBorder="1" applyAlignment="1">
      <alignment horizontal="center" vertical="center"/>
    </xf>
    <xf numFmtId="177" fontId="9" fillId="13" borderId="9" xfId="0" applyNumberFormat="1" applyFont="1" applyFill="1" applyBorder="1" applyAlignment="1">
      <alignment horizontal="right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3" fillId="0" borderId="2" xfId="0" applyNumberFormat="1" applyFont="1" applyBorder="1">
      <alignment vertical="center"/>
    </xf>
    <xf numFmtId="177" fontId="3" fillId="4" borderId="3" xfId="0" applyNumberFormat="1" applyFont="1" applyFill="1" applyBorder="1">
      <alignment vertical="center"/>
    </xf>
    <xf numFmtId="9" fontId="0" fillId="4" borderId="3" xfId="1" applyNumberFormat="1" applyFont="1" applyFill="1" applyBorder="1">
      <alignment vertical="center"/>
    </xf>
    <xf numFmtId="177" fontId="18" fillId="0" borderId="0" xfId="0" applyNumberFormat="1" applyFont="1">
      <alignment vertical="center"/>
    </xf>
    <xf numFmtId="177" fontId="4" fillId="2" borderId="12" xfId="0" applyNumberFormat="1" applyFont="1" applyFill="1" applyBorder="1" applyAlignment="1">
      <alignment horizontal="center" vertical="center"/>
    </xf>
    <xf numFmtId="177" fontId="4" fillId="2" borderId="14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11" xfId="0" applyBorder="1">
      <alignment vertical="center"/>
    </xf>
    <xf numFmtId="3" fontId="0" fillId="0" borderId="11" xfId="0" applyNumberFormat="1" applyBorder="1">
      <alignment vertical="center"/>
    </xf>
    <xf numFmtId="9" fontId="0" fillId="0" borderId="11" xfId="0" applyNumberFormat="1" applyBorder="1">
      <alignment vertical="center"/>
    </xf>
    <xf numFmtId="10" fontId="0" fillId="0" borderId="0" xfId="0" applyNumberFormat="1">
      <alignment vertical="center"/>
    </xf>
    <xf numFmtId="14" fontId="0" fillId="16" borderId="0" xfId="0" applyNumberFormat="1" applyFill="1">
      <alignment vertical="center"/>
    </xf>
    <xf numFmtId="176" fontId="3" fillId="15" borderId="2" xfId="0" applyNumberFormat="1" applyFont="1" applyFill="1" applyBorder="1">
      <alignment vertical="center"/>
    </xf>
    <xf numFmtId="0" fontId="0" fillId="0" borderId="17" xfId="0" applyBorder="1">
      <alignment vertical="center"/>
    </xf>
    <xf numFmtId="176" fontId="8" fillId="17" borderId="21" xfId="0" applyNumberFormat="1" applyFont="1" applyFill="1" applyBorder="1" applyAlignment="1">
      <alignment horizontal="center" vertical="center"/>
    </xf>
    <xf numFmtId="0" fontId="8" fillId="17" borderId="21" xfId="0" applyFont="1" applyFill="1" applyBorder="1" applyAlignment="1">
      <alignment horizontal="left" vertical="center"/>
    </xf>
    <xf numFmtId="176" fontId="8" fillId="17" borderId="18" xfId="0" applyNumberFormat="1" applyFont="1" applyFill="1" applyBorder="1" applyAlignment="1">
      <alignment horizontal="center" vertical="center"/>
    </xf>
    <xf numFmtId="176" fontId="8" fillId="17" borderId="19" xfId="0" applyNumberFormat="1" applyFont="1" applyFill="1" applyBorder="1" applyAlignment="1">
      <alignment horizontal="center" vertical="center"/>
    </xf>
    <xf numFmtId="10" fontId="8" fillId="17" borderId="19" xfId="0" applyNumberFormat="1" applyFont="1" applyFill="1" applyBorder="1" applyAlignment="1">
      <alignment horizontal="right" vertical="center"/>
    </xf>
    <xf numFmtId="10" fontId="9" fillId="3" borderId="20" xfId="2" applyNumberFormat="1" applyFont="1" applyFill="1" applyBorder="1" applyAlignment="1">
      <alignment horizontal="center" vertical="center"/>
    </xf>
    <xf numFmtId="10" fontId="4" fillId="8" borderId="11" xfId="0" applyNumberFormat="1" applyFont="1" applyFill="1" applyBorder="1" applyAlignment="1">
      <alignment horizontal="center" vertical="center"/>
    </xf>
    <xf numFmtId="10" fontId="0" fillId="0" borderId="11" xfId="0" applyNumberFormat="1" applyBorder="1">
      <alignment vertical="center"/>
    </xf>
    <xf numFmtId="0" fontId="4" fillId="6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178" fontId="0" fillId="0" borderId="11" xfId="0" applyNumberFormat="1" applyBorder="1">
      <alignment vertical="center"/>
    </xf>
    <xf numFmtId="176" fontId="3" fillId="15" borderId="13" xfId="0" applyNumberFormat="1" applyFont="1" applyFill="1" applyBorder="1">
      <alignment vertical="center"/>
    </xf>
    <xf numFmtId="0" fontId="23" fillId="6" borderId="23" xfId="4" applyFont="1" applyFill="1" applyBorder="1" applyAlignment="1">
      <alignment horizontal="center"/>
    </xf>
    <xf numFmtId="0" fontId="23" fillId="6" borderId="24" xfId="4" applyFont="1" applyFill="1" applyBorder="1" applyAlignment="1">
      <alignment horizontal="center"/>
    </xf>
    <xf numFmtId="0" fontId="23" fillId="19" borderId="25" xfId="4" applyFont="1" applyFill="1" applyBorder="1" applyAlignment="1">
      <alignment horizontal="center"/>
    </xf>
    <xf numFmtId="0" fontId="23" fillId="7" borderId="25" xfId="4" applyFont="1" applyFill="1" applyBorder="1" applyAlignment="1">
      <alignment horizontal="center"/>
    </xf>
    <xf numFmtId="9" fontId="23" fillId="20" borderId="25" xfId="4" applyNumberFormat="1" applyFont="1" applyFill="1" applyBorder="1" applyAlignment="1">
      <alignment horizontal="center"/>
    </xf>
    <xf numFmtId="0" fontId="23" fillId="20" borderId="25" xfId="4" applyFont="1" applyFill="1" applyBorder="1" applyAlignment="1">
      <alignment horizontal="center"/>
    </xf>
    <xf numFmtId="179" fontId="23" fillId="20" borderId="25" xfId="4" applyNumberFormat="1" applyFont="1" applyFill="1" applyBorder="1" applyAlignment="1">
      <alignment horizontal="center"/>
    </xf>
    <xf numFmtId="0" fontId="23" fillId="7" borderId="25" xfId="4" applyFont="1" applyFill="1" applyBorder="1" applyAlignment="1">
      <alignment horizontal="left"/>
    </xf>
    <xf numFmtId="0" fontId="24" fillId="0" borderId="0" xfId="4" applyFont="1"/>
    <xf numFmtId="0" fontId="22" fillId="0" borderId="0" xfId="4"/>
    <xf numFmtId="180" fontId="24" fillId="0" borderId="0" xfId="4" applyNumberFormat="1" applyFont="1" applyAlignment="1">
      <alignment horizontal="center"/>
    </xf>
    <xf numFmtId="176" fontId="24" fillId="0" borderId="0" xfId="4" applyNumberFormat="1" applyFont="1" applyAlignment="1">
      <alignment horizontal="center"/>
    </xf>
    <xf numFmtId="0" fontId="24" fillId="0" borderId="0" xfId="4" applyFont="1" applyAlignment="1">
      <alignment horizontal="center"/>
    </xf>
    <xf numFmtId="179" fontId="24" fillId="0" borderId="0" xfId="4" applyNumberFormat="1" applyFont="1" applyAlignment="1">
      <alignment horizontal="center"/>
    </xf>
    <xf numFmtId="0" fontId="25" fillId="0" borderId="0" xfId="4" applyFont="1" applyAlignment="1">
      <alignment horizontal="right"/>
    </xf>
    <xf numFmtId="0" fontId="24" fillId="0" borderId="0" xfId="4" applyFont="1" applyAlignment="1">
      <alignment horizontal="left"/>
    </xf>
    <xf numFmtId="176" fontId="25" fillId="0" borderId="0" xfId="4" applyNumberFormat="1" applyFont="1" applyAlignment="1">
      <alignment horizontal="right"/>
    </xf>
    <xf numFmtId="2" fontId="13" fillId="10" borderId="11" xfId="0" applyNumberFormat="1" applyFont="1" applyFill="1" applyBorder="1" applyAlignment="1">
      <alignment horizontal="left" vertical="center"/>
    </xf>
    <xf numFmtId="3" fontId="0" fillId="0" borderId="14" xfId="0" applyNumberFormat="1" applyBorder="1">
      <alignment vertical="center"/>
    </xf>
    <xf numFmtId="9" fontId="0" fillId="0" borderId="14" xfId="0" applyNumberFormat="1" applyBorder="1">
      <alignment vertical="center"/>
    </xf>
    <xf numFmtId="10" fontId="0" fillId="0" borderId="14" xfId="0" applyNumberFormat="1" applyBorder="1">
      <alignment vertical="center"/>
    </xf>
    <xf numFmtId="41" fontId="0" fillId="0" borderId="11" xfId="1" applyFont="1" applyBorder="1">
      <alignment vertical="center"/>
    </xf>
    <xf numFmtId="176" fontId="0" fillId="0" borderId="0" xfId="0" applyNumberFormat="1">
      <alignment vertical="center"/>
    </xf>
    <xf numFmtId="0" fontId="23" fillId="6" borderId="26" xfId="4" applyFont="1" applyFill="1" applyBorder="1" applyAlignment="1">
      <alignment horizontal="center"/>
    </xf>
    <xf numFmtId="176" fontId="3" fillId="11" borderId="16" xfId="0" applyNumberFormat="1" applyFont="1" applyFill="1" applyBorder="1">
      <alignment vertical="center"/>
    </xf>
    <xf numFmtId="176" fontId="3" fillId="11" borderId="15" xfId="0" applyNumberFormat="1" applyFont="1" applyFill="1" applyBorder="1">
      <alignment vertical="center"/>
    </xf>
    <xf numFmtId="177" fontId="9" fillId="11" borderId="9" xfId="0" applyNumberFormat="1" applyFont="1" applyFill="1" applyBorder="1" applyAlignment="1">
      <alignment horizontal="center" vertical="center"/>
    </xf>
    <xf numFmtId="41" fontId="9" fillId="11" borderId="9" xfId="0" applyNumberFormat="1" applyFont="1" applyFill="1" applyBorder="1" applyAlignment="1">
      <alignment horizontal="center" vertical="center"/>
    </xf>
    <xf numFmtId="181" fontId="0" fillId="0" borderId="11" xfId="0" applyNumberFormat="1" applyBorder="1">
      <alignment vertical="center"/>
    </xf>
    <xf numFmtId="177" fontId="27" fillId="0" borderId="0" xfId="0" applyNumberFormat="1" applyFont="1">
      <alignment vertical="center"/>
    </xf>
    <xf numFmtId="179" fontId="29" fillId="21" borderId="25" xfId="4" applyNumberFormat="1" applyFont="1" applyFill="1" applyBorder="1" applyAlignment="1">
      <alignment horizontal="center"/>
    </xf>
    <xf numFmtId="179" fontId="29" fillId="20" borderId="25" xfId="4" applyNumberFormat="1" applyFont="1" applyFill="1" applyBorder="1" applyAlignment="1">
      <alignment horizontal="center"/>
    </xf>
    <xf numFmtId="0" fontId="26" fillId="0" borderId="7" xfId="0" applyFont="1" applyBorder="1" applyAlignment="1">
      <alignment horizontal="center" wrapText="1"/>
    </xf>
    <xf numFmtId="0" fontId="4" fillId="22" borderId="1" xfId="0" applyFont="1" applyFill="1" applyBorder="1" applyAlignment="1">
      <alignment horizontal="center" vertical="center"/>
    </xf>
    <xf numFmtId="41" fontId="0" fillId="0" borderId="3" xfId="0" applyNumberFormat="1" applyBorder="1">
      <alignment vertical="center"/>
    </xf>
    <xf numFmtId="0" fontId="4" fillId="23" borderId="11" xfId="0" applyFont="1" applyFill="1" applyBorder="1" applyAlignment="1">
      <alignment horizontal="center" vertical="center"/>
    </xf>
    <xf numFmtId="0" fontId="28" fillId="24" borderId="27" xfId="0" applyFont="1" applyFill="1" applyBorder="1" applyAlignment="1">
      <alignment horizontal="center" wrapText="1"/>
    </xf>
    <xf numFmtId="0" fontId="28" fillId="24" borderId="28" xfId="0" applyFont="1" applyFill="1" applyBorder="1" applyAlignment="1">
      <alignment horizontal="center" wrapText="1"/>
    </xf>
    <xf numFmtId="0" fontId="28" fillId="25" borderId="28" xfId="0" applyFont="1" applyFill="1" applyBorder="1" applyAlignment="1">
      <alignment horizontal="center" wrapText="1"/>
    </xf>
    <xf numFmtId="0" fontId="28" fillId="26" borderId="28" xfId="0" applyFont="1" applyFill="1" applyBorder="1" applyAlignment="1">
      <alignment horizontal="center" wrapText="1"/>
    </xf>
    <xf numFmtId="0" fontId="28" fillId="27" borderId="29" xfId="0" applyFont="1" applyFill="1" applyBorder="1" applyAlignment="1">
      <alignment horizontal="center" wrapText="1"/>
    </xf>
    <xf numFmtId="0" fontId="28" fillId="27" borderId="28" xfId="0" applyFont="1" applyFill="1" applyBorder="1" applyAlignment="1">
      <alignment horizontal="center" wrapText="1"/>
    </xf>
    <xf numFmtId="0" fontId="28" fillId="28" borderId="28" xfId="0" applyFont="1" applyFill="1" applyBorder="1" applyAlignment="1">
      <alignment horizontal="center" wrapText="1"/>
    </xf>
    <xf numFmtId="0" fontId="28" fillId="29" borderId="30" xfId="0" applyFont="1" applyFill="1" applyBorder="1" applyAlignment="1">
      <alignment horizontal="center" wrapText="1"/>
    </xf>
    <xf numFmtId="0" fontId="28" fillId="29" borderId="28" xfId="0" applyFont="1" applyFill="1" applyBorder="1" applyAlignment="1">
      <alignment horizontal="center" wrapText="1"/>
    </xf>
    <xf numFmtId="176" fontId="3" fillId="11" borderId="2" xfId="0" applyNumberFormat="1" applyFont="1" applyFill="1" applyBorder="1">
      <alignment vertical="center"/>
    </xf>
    <xf numFmtId="0" fontId="10" fillId="0" borderId="0" xfId="0" quotePrefix="1" applyFont="1">
      <alignment vertical="center"/>
    </xf>
    <xf numFmtId="182" fontId="8" fillId="5" borderId="6" xfId="0" applyNumberFormat="1" applyFont="1" applyFill="1" applyBorder="1" applyAlignment="1">
      <alignment horizontal="center" vertical="center"/>
    </xf>
    <xf numFmtId="14" fontId="0" fillId="0" borderId="31" xfId="0" applyNumberFormat="1" applyBorder="1">
      <alignment vertical="center"/>
    </xf>
    <xf numFmtId="183" fontId="0" fillId="0" borderId="11" xfId="0" applyNumberFormat="1" applyBorder="1">
      <alignment vertical="center"/>
    </xf>
    <xf numFmtId="41" fontId="12" fillId="0" borderId="0" xfId="1" applyFont="1">
      <alignment vertical="center"/>
    </xf>
    <xf numFmtId="10" fontId="8" fillId="0" borderId="0" xfId="0" applyNumberFormat="1" applyFont="1">
      <alignment vertical="center"/>
    </xf>
    <xf numFmtId="9" fontId="0" fillId="0" borderId="0" xfId="0" applyNumberFormat="1">
      <alignment vertical="center"/>
    </xf>
    <xf numFmtId="3" fontId="31" fillId="0" borderId="0" xfId="0" applyNumberFormat="1" applyFont="1">
      <alignment vertical="center"/>
    </xf>
    <xf numFmtId="0" fontId="4" fillId="30" borderId="1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176" fontId="3" fillId="31" borderId="0" xfId="0" applyNumberFormat="1" applyFont="1" applyFill="1">
      <alignment vertical="center"/>
    </xf>
    <xf numFmtId="0" fontId="30" fillId="0" borderId="0" xfId="0" applyFont="1">
      <alignment vertical="center"/>
    </xf>
    <xf numFmtId="41" fontId="18" fillId="0" borderId="17" xfId="1" applyFont="1" applyBorder="1">
      <alignment vertical="center"/>
    </xf>
    <xf numFmtId="41" fontId="14" fillId="0" borderId="0" xfId="1" applyFont="1">
      <alignment vertical="center"/>
    </xf>
    <xf numFmtId="26" fontId="14" fillId="0" borderId="0" xfId="1" applyNumberFormat="1" applyFont="1">
      <alignment vertical="center"/>
    </xf>
    <xf numFmtId="0" fontId="32" fillId="0" borderId="0" xfId="0" applyFont="1">
      <alignment vertical="center"/>
    </xf>
    <xf numFmtId="43" fontId="0" fillId="0" borderId="0" xfId="0" applyNumberFormat="1">
      <alignment vertical="center"/>
    </xf>
    <xf numFmtId="41" fontId="16" fillId="0" borderId="0" xfId="1" applyFont="1">
      <alignment vertical="center"/>
    </xf>
    <xf numFmtId="184" fontId="12" fillId="0" borderId="2" xfId="0" applyNumberFormat="1" applyFont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2" fontId="13" fillId="10" borderId="0" xfId="0" applyNumberFormat="1" applyFont="1" applyFill="1" applyAlignment="1">
      <alignment horizontal="left" vertical="center"/>
    </xf>
    <xf numFmtId="1" fontId="13" fillId="10" borderId="0" xfId="0" applyNumberFormat="1" applyFont="1" applyFill="1" applyAlignment="1">
      <alignment horizontal="left" vertical="center"/>
    </xf>
    <xf numFmtId="0" fontId="28" fillId="32" borderId="27" xfId="0" applyFont="1" applyFill="1" applyBorder="1" applyAlignment="1">
      <alignment horizontal="center" wrapText="1"/>
    </xf>
    <xf numFmtId="0" fontId="28" fillId="32" borderId="28" xfId="0" applyFont="1" applyFill="1" applyBorder="1" applyAlignment="1">
      <alignment horizontal="center" wrapText="1"/>
    </xf>
    <xf numFmtId="10" fontId="26" fillId="0" borderId="0" xfId="0" applyNumberFormat="1" applyFont="1" applyAlignment="1">
      <alignment horizontal="right" wrapText="1"/>
    </xf>
    <xf numFmtId="41" fontId="0" fillId="0" borderId="14" xfId="1" applyFont="1" applyBorder="1">
      <alignment vertical="center"/>
    </xf>
    <xf numFmtId="0" fontId="33" fillId="33" borderId="28" xfId="0" applyFont="1" applyFill="1" applyBorder="1" applyAlignment="1">
      <alignment horizontal="center" wrapText="1"/>
    </xf>
    <xf numFmtId="0" fontId="4" fillId="2" borderId="33" xfId="0" applyFont="1" applyFill="1" applyBorder="1" applyAlignment="1">
      <alignment horizontal="center" vertical="center"/>
    </xf>
    <xf numFmtId="0" fontId="4" fillId="34" borderId="32" xfId="0" applyFont="1" applyFill="1" applyBorder="1" applyAlignment="1">
      <alignment horizontal="center" vertical="center"/>
    </xf>
    <xf numFmtId="43" fontId="0" fillId="0" borderId="0" xfId="1" applyNumberFormat="1" applyFont="1">
      <alignment vertical="center"/>
    </xf>
    <xf numFmtId="43" fontId="0" fillId="0" borderId="11" xfId="1" applyNumberFormat="1" applyFont="1" applyBorder="1">
      <alignment vertical="center"/>
    </xf>
    <xf numFmtId="0" fontId="4" fillId="35" borderId="11" xfId="0" applyFont="1" applyFill="1" applyBorder="1" applyAlignment="1">
      <alignment horizontal="center" vertical="center"/>
    </xf>
    <xf numFmtId="0" fontId="4" fillId="34" borderId="11" xfId="0" applyFont="1" applyFill="1" applyBorder="1" applyAlignment="1">
      <alignment horizontal="center" vertical="center"/>
    </xf>
    <xf numFmtId="0" fontId="4" fillId="36" borderId="11" xfId="0" applyFont="1" applyFill="1" applyBorder="1" applyAlignment="1">
      <alignment horizontal="center" vertical="center"/>
    </xf>
    <xf numFmtId="177" fontId="3" fillId="0" borderId="0" xfId="0" quotePrefix="1" applyNumberFormat="1" applyFont="1">
      <alignment vertical="center"/>
    </xf>
    <xf numFmtId="185" fontId="0" fillId="0" borderId="0" xfId="0" applyNumberFormat="1">
      <alignment vertical="center"/>
    </xf>
    <xf numFmtId="0" fontId="34" fillId="0" borderId="0" xfId="0" applyFont="1">
      <alignment vertical="center"/>
    </xf>
    <xf numFmtId="185" fontId="16" fillId="0" borderId="0" xfId="0" applyNumberFormat="1" applyFont="1">
      <alignment vertical="center"/>
    </xf>
    <xf numFmtId="41" fontId="19" fillId="0" borderId="0" xfId="1" applyFont="1">
      <alignment vertical="center"/>
    </xf>
    <xf numFmtId="176" fontId="0" fillId="0" borderId="17" xfId="0" applyNumberFormat="1" applyBorder="1">
      <alignment vertical="center"/>
    </xf>
    <xf numFmtId="0" fontId="35" fillId="32" borderId="28" xfId="0" applyFont="1" applyFill="1" applyBorder="1" applyAlignment="1">
      <alignment horizontal="center" wrapText="1"/>
    </xf>
    <xf numFmtId="41" fontId="0" fillId="0" borderId="17" xfId="1" applyFont="1" applyBorder="1">
      <alignment vertical="center"/>
    </xf>
    <xf numFmtId="0" fontId="18" fillId="0" borderId="0" xfId="0" applyFont="1">
      <alignment vertical="center"/>
    </xf>
    <xf numFmtId="176" fontId="12" fillId="0" borderId="0" xfId="0" applyNumberFormat="1" applyFont="1" applyAlignment="1">
      <alignment horizontal="center" vertical="center"/>
    </xf>
    <xf numFmtId="0" fontId="0" fillId="3" borderId="0" xfId="0" applyFill="1">
      <alignment vertical="center"/>
    </xf>
    <xf numFmtId="0" fontId="3" fillId="37" borderId="0" xfId="0" applyFont="1" applyFill="1">
      <alignment vertical="center"/>
    </xf>
    <xf numFmtId="0" fontId="7" fillId="0" borderId="0" xfId="0" applyFont="1">
      <alignment vertical="center"/>
    </xf>
    <xf numFmtId="0" fontId="0" fillId="33" borderId="0" xfId="0" applyFill="1">
      <alignment vertical="center"/>
    </xf>
    <xf numFmtId="177" fontId="6" fillId="11" borderId="9" xfId="0" applyNumberFormat="1" applyFont="1" applyFill="1" applyBorder="1" applyAlignment="1">
      <alignment horizontal="center" vertical="center"/>
    </xf>
    <xf numFmtId="41" fontId="6" fillId="11" borderId="8" xfId="0" applyNumberFormat="1" applyFont="1" applyFill="1" applyBorder="1" applyAlignment="1">
      <alignment horizontal="center" vertical="center"/>
    </xf>
    <xf numFmtId="41" fontId="6" fillId="11" borderId="9" xfId="0" applyNumberFormat="1" applyFont="1" applyFill="1" applyBorder="1" applyAlignment="1">
      <alignment horizontal="center" vertical="center"/>
    </xf>
    <xf numFmtId="10" fontId="14" fillId="5" borderId="6" xfId="0" applyNumberFormat="1" applyFont="1" applyFill="1" applyBorder="1" applyAlignment="1">
      <alignment horizontal="right" vertical="center"/>
    </xf>
    <xf numFmtId="6" fontId="0" fillId="0" borderId="0" xfId="0" applyNumberFormat="1">
      <alignment vertical="center"/>
    </xf>
    <xf numFmtId="0" fontId="36" fillId="0" borderId="0" xfId="0" applyFont="1">
      <alignment vertical="center"/>
    </xf>
    <xf numFmtId="10" fontId="0" fillId="0" borderId="3" xfId="0" applyNumberFormat="1" applyBorder="1">
      <alignment vertical="center"/>
    </xf>
    <xf numFmtId="41" fontId="3" fillId="0" borderId="0" xfId="1" applyFont="1" applyAlignment="1">
      <alignment horizontal="right" vertical="center"/>
    </xf>
    <xf numFmtId="41" fontId="10" fillId="0" borderId="0" xfId="1" applyFont="1">
      <alignment vertical="center"/>
    </xf>
    <xf numFmtId="41" fontId="4" fillId="6" borderId="4" xfId="1" applyFont="1" applyFill="1" applyBorder="1" applyAlignment="1">
      <alignment horizontal="center" vertical="center"/>
    </xf>
    <xf numFmtId="41" fontId="4" fillId="2" borderId="4" xfId="1" applyFont="1" applyFill="1" applyBorder="1" applyAlignment="1">
      <alignment horizontal="center" vertical="center"/>
    </xf>
    <xf numFmtId="41" fontId="4" fillId="7" borderId="4" xfId="1" applyFont="1" applyFill="1" applyBorder="1" applyAlignment="1">
      <alignment horizontal="center" vertical="center"/>
    </xf>
    <xf numFmtId="41" fontId="4" fillId="8" borderId="1" xfId="1" applyFont="1" applyFill="1" applyBorder="1" applyAlignment="1">
      <alignment horizontal="center" vertical="center"/>
    </xf>
    <xf numFmtId="41" fontId="8" fillId="5" borderId="0" xfId="1" applyFont="1" applyFill="1" applyAlignment="1">
      <alignment horizontal="center" vertical="center"/>
    </xf>
    <xf numFmtId="41" fontId="8" fillId="5" borderId="0" xfId="1" applyFont="1" applyFill="1" applyAlignment="1">
      <alignment horizontal="left" vertical="center"/>
    </xf>
    <xf numFmtId="41" fontId="8" fillId="5" borderId="5" xfId="1" applyFont="1" applyFill="1" applyBorder="1" applyAlignment="1">
      <alignment horizontal="center" vertical="center"/>
    </xf>
    <xf numFmtId="41" fontId="8" fillId="5" borderId="6" xfId="1" applyFont="1" applyFill="1" applyBorder="1" applyAlignment="1">
      <alignment horizontal="center" vertical="center"/>
    </xf>
    <xf numFmtId="41" fontId="8" fillId="5" borderId="6" xfId="1" applyFont="1" applyFill="1" applyBorder="1" applyAlignment="1">
      <alignment horizontal="right" vertical="center"/>
    </xf>
    <xf numFmtId="41" fontId="9" fillId="11" borderId="10" xfId="1" applyFont="1" applyFill="1" applyBorder="1" applyAlignment="1">
      <alignment horizontal="center" vertical="center"/>
    </xf>
    <xf numFmtId="41" fontId="12" fillId="0" borderId="2" xfId="1" applyFont="1" applyBorder="1" applyAlignment="1">
      <alignment horizontal="center" vertical="center"/>
    </xf>
    <xf numFmtId="43" fontId="19" fillId="0" borderId="0" xfId="0" applyNumberFormat="1" applyFont="1">
      <alignment vertical="center"/>
    </xf>
    <xf numFmtId="26" fontId="12" fillId="0" borderId="0" xfId="1" applyNumberFormat="1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41" fontId="0" fillId="0" borderId="11" xfId="0" applyNumberFormat="1" applyBorder="1">
      <alignment vertical="center"/>
    </xf>
    <xf numFmtId="185" fontId="19" fillId="0" borderId="0" xfId="0" applyNumberFormat="1" applyFont="1">
      <alignment vertical="center"/>
    </xf>
    <xf numFmtId="41" fontId="14" fillId="31" borderId="0" xfId="1" applyFont="1" applyFill="1">
      <alignment vertical="center"/>
    </xf>
    <xf numFmtId="41" fontId="12" fillId="3" borderId="0" xfId="1" applyFont="1" applyFill="1">
      <alignment vertical="center"/>
    </xf>
    <xf numFmtId="41" fontId="32" fillId="0" borderId="0" xfId="1" applyFont="1">
      <alignment vertical="center"/>
    </xf>
    <xf numFmtId="41" fontId="17" fillId="0" borderId="0" xfId="1" applyFont="1">
      <alignment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26" fontId="14" fillId="0" borderId="4" xfId="1" applyNumberFormat="1" applyFont="1" applyBorder="1">
      <alignment vertical="center"/>
    </xf>
    <xf numFmtId="26" fontId="14" fillId="0" borderId="1" xfId="1" applyNumberFormat="1" applyFont="1" applyBorder="1">
      <alignment vertical="center"/>
    </xf>
    <xf numFmtId="0" fontId="39" fillId="0" borderId="0" xfId="0" applyFont="1" applyAlignment="1">
      <alignment horizontal="right" vertical="center"/>
    </xf>
    <xf numFmtId="0" fontId="40" fillId="0" borderId="0" xfId="0" quotePrefix="1" applyFont="1">
      <alignment vertical="center"/>
    </xf>
    <xf numFmtId="0" fontId="40" fillId="0" borderId="0" xfId="0" applyFont="1">
      <alignment vertical="center"/>
    </xf>
    <xf numFmtId="9" fontId="12" fillId="0" borderId="0" xfId="0" applyNumberFormat="1" applyFont="1">
      <alignment vertical="center"/>
    </xf>
    <xf numFmtId="9" fontId="0" fillId="0" borderId="0" xfId="1" applyNumberFormat="1" applyFont="1">
      <alignment vertical="center"/>
    </xf>
    <xf numFmtId="0" fontId="0" fillId="38" borderId="0" xfId="0" applyFill="1">
      <alignment vertical="center"/>
    </xf>
    <xf numFmtId="0" fontId="0" fillId="38" borderId="11" xfId="0" applyFill="1" applyBorder="1">
      <alignment vertical="center"/>
    </xf>
    <xf numFmtId="3" fontId="0" fillId="38" borderId="11" xfId="0" applyNumberFormat="1" applyFill="1" applyBorder="1">
      <alignment vertical="center"/>
    </xf>
    <xf numFmtId="3" fontId="0" fillId="38" borderId="0" xfId="0" applyNumberFormat="1" applyFill="1">
      <alignment vertical="center"/>
    </xf>
    <xf numFmtId="10" fontId="0" fillId="38" borderId="0" xfId="0" applyNumberFormat="1" applyFill="1">
      <alignment vertical="center"/>
    </xf>
    <xf numFmtId="14" fontId="0" fillId="38" borderId="11" xfId="0" applyNumberFormat="1" applyFill="1" applyBorder="1">
      <alignment vertical="center"/>
    </xf>
    <xf numFmtId="41" fontId="0" fillId="38" borderId="11" xfId="1" applyFont="1" applyFill="1" applyBorder="1">
      <alignment vertical="center"/>
    </xf>
    <xf numFmtId="9" fontId="0" fillId="38" borderId="11" xfId="0" applyNumberFormat="1" applyFill="1" applyBorder="1">
      <alignment vertical="center"/>
    </xf>
    <xf numFmtId="10" fontId="0" fillId="38" borderId="11" xfId="0" applyNumberFormat="1" applyFill="1" applyBorder="1">
      <alignment vertical="center"/>
    </xf>
    <xf numFmtId="0" fontId="16" fillId="38" borderId="0" xfId="0" applyFont="1" applyFill="1">
      <alignment vertical="center"/>
    </xf>
    <xf numFmtId="176" fontId="41" fillId="0" borderId="0" xfId="0" applyNumberFormat="1" applyFont="1">
      <alignment vertical="center"/>
    </xf>
    <xf numFmtId="176" fontId="41" fillId="0" borderId="2" xfId="0" applyNumberFormat="1" applyFont="1" applyBorder="1" applyAlignment="1">
      <alignment horizontal="center" vertical="center"/>
    </xf>
    <xf numFmtId="10" fontId="41" fillId="0" borderId="0" xfId="0" applyNumberFormat="1" applyFont="1">
      <alignment vertical="center"/>
    </xf>
    <xf numFmtId="0" fontId="42" fillId="0" borderId="0" xfId="0" applyFont="1">
      <alignment vertical="center"/>
    </xf>
    <xf numFmtId="4" fontId="0" fillId="0" borderId="0" xfId="0" applyNumberFormat="1">
      <alignment vertical="center"/>
    </xf>
    <xf numFmtId="0" fontId="10" fillId="38" borderId="0" xfId="0" applyFont="1" applyFill="1">
      <alignment vertical="center"/>
    </xf>
    <xf numFmtId="176" fontId="12" fillId="38" borderId="0" xfId="0" applyNumberFormat="1" applyFont="1" applyFill="1">
      <alignment vertical="center"/>
    </xf>
    <xf numFmtId="176" fontId="16" fillId="0" borderId="0" xfId="0" applyNumberFormat="1" applyFont="1">
      <alignment vertical="center"/>
    </xf>
    <xf numFmtId="2" fontId="13" fillId="38" borderId="34" xfId="0" applyNumberFormat="1" applyFont="1" applyFill="1" applyBorder="1" applyAlignment="1">
      <alignment horizontal="left" vertical="center"/>
    </xf>
    <xf numFmtId="2" fontId="13" fillId="38" borderId="35" xfId="0" applyNumberFormat="1" applyFont="1" applyFill="1" applyBorder="1" applyAlignment="1">
      <alignment horizontal="left" vertical="center"/>
    </xf>
    <xf numFmtId="1" fontId="13" fillId="38" borderId="35" xfId="0" applyNumberFormat="1" applyFont="1" applyFill="1" applyBorder="1" applyAlignment="1">
      <alignment horizontal="left" vertical="center"/>
    </xf>
    <xf numFmtId="0" fontId="13" fillId="38" borderId="35" xfId="0" applyFont="1" applyFill="1" applyBorder="1" applyAlignment="1">
      <alignment horizontal="left" vertical="center"/>
    </xf>
    <xf numFmtId="4" fontId="24" fillId="0" borderId="0" xfId="4" applyNumberFormat="1" applyFont="1"/>
    <xf numFmtId="3" fontId="22" fillId="0" borderId="0" xfId="4" applyNumberFormat="1"/>
    <xf numFmtId="0" fontId="0" fillId="0" borderId="0" xfId="0" applyAlignment="1"/>
    <xf numFmtId="2" fontId="0" fillId="0" borderId="0" xfId="0" applyNumberFormat="1" applyAlignment="1">
      <alignment horizontal="right"/>
    </xf>
    <xf numFmtId="18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39" borderId="0" xfId="0" applyFill="1">
      <alignment vertical="center"/>
    </xf>
    <xf numFmtId="176" fontId="8" fillId="0" borderId="2" xfId="0" applyNumberFormat="1" applyFont="1" applyBorder="1" applyAlignment="1">
      <alignment horizontal="center" vertical="center"/>
    </xf>
    <xf numFmtId="0" fontId="10" fillId="39" borderId="0" xfId="0" applyFont="1" applyFill="1">
      <alignment vertical="center"/>
    </xf>
    <xf numFmtId="0" fontId="0" fillId="0" borderId="11" xfId="0" applyBorder="1" applyAlignment="1">
      <alignment horizontal="center" vertical="center"/>
    </xf>
    <xf numFmtId="185" fontId="0" fillId="0" borderId="11" xfId="0" applyNumberFormat="1" applyBorder="1">
      <alignment vertical="center"/>
    </xf>
    <xf numFmtId="187" fontId="0" fillId="0" borderId="11" xfId="1" applyNumberFormat="1" applyFont="1" applyBorder="1">
      <alignment vertical="center"/>
    </xf>
    <xf numFmtId="10" fontId="0" fillId="0" borderId="11" xfId="1" applyNumberFormat="1" applyFont="1" applyBorder="1">
      <alignment vertical="center"/>
    </xf>
    <xf numFmtId="0" fontId="10" fillId="15" borderId="0" xfId="0" quotePrefix="1" applyFont="1" applyFill="1">
      <alignment vertical="center"/>
    </xf>
    <xf numFmtId="0" fontId="10" fillId="40" borderId="0" xfId="0" quotePrefix="1" applyFont="1" applyFill="1">
      <alignment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188" fontId="0" fillId="0" borderId="0" xfId="0" applyNumberFormat="1">
      <alignment vertical="center"/>
    </xf>
    <xf numFmtId="0" fontId="4" fillId="7" borderId="37" xfId="0" applyFont="1" applyFill="1" applyBorder="1" applyAlignment="1">
      <alignment horizontal="center" vertical="center"/>
    </xf>
    <xf numFmtId="10" fontId="0" fillId="3" borderId="0" xfId="0" applyNumberFormat="1" applyFill="1">
      <alignment vertical="center"/>
    </xf>
    <xf numFmtId="176" fontId="14" fillId="38" borderId="0" xfId="0" applyNumberFormat="1" applyFont="1" applyFill="1">
      <alignment vertical="center"/>
    </xf>
    <xf numFmtId="41" fontId="36" fillId="0" borderId="0" xfId="1" applyFont="1">
      <alignment vertical="center"/>
    </xf>
    <xf numFmtId="0" fontId="13" fillId="10" borderId="0" xfId="0" applyFont="1" applyFill="1" applyAlignment="1">
      <alignment horizontal="left" vertical="center"/>
    </xf>
    <xf numFmtId="0" fontId="0" fillId="38" borderId="34" xfId="0" applyFill="1" applyBorder="1">
      <alignment vertical="center"/>
    </xf>
    <xf numFmtId="2" fontId="13" fillId="38" borderId="0" xfId="0" applyNumberFormat="1" applyFont="1" applyFill="1" applyAlignment="1">
      <alignment horizontal="left" vertical="center"/>
    </xf>
    <xf numFmtId="0" fontId="0" fillId="38" borderId="35" xfId="0" applyFill="1" applyBorder="1">
      <alignment vertical="center"/>
    </xf>
    <xf numFmtId="1" fontId="13" fillId="38" borderId="0" xfId="0" applyNumberFormat="1" applyFont="1" applyFill="1" applyAlignment="1">
      <alignment horizontal="left" vertical="center"/>
    </xf>
    <xf numFmtId="0" fontId="13" fillId="38" borderId="0" xfId="0" applyFont="1" applyFill="1" applyAlignment="1">
      <alignment horizontal="left" vertical="center"/>
    </xf>
    <xf numFmtId="3" fontId="0" fillId="38" borderId="35" xfId="0" applyNumberFormat="1" applyFill="1" applyBorder="1">
      <alignment vertical="center"/>
    </xf>
    <xf numFmtId="0" fontId="1" fillId="38" borderId="0" xfId="0" applyFont="1" applyFill="1">
      <alignment vertical="center"/>
    </xf>
    <xf numFmtId="41" fontId="0" fillId="0" borderId="0" xfId="0" applyNumberFormat="1" applyAlignment="1"/>
    <xf numFmtId="41" fontId="1" fillId="0" borderId="0" xfId="1">
      <alignment vertical="center"/>
    </xf>
    <xf numFmtId="0" fontId="16" fillId="0" borderId="0" xfId="0" applyFont="1" applyAlignment="1"/>
    <xf numFmtId="185" fontId="34" fillId="0" borderId="0" xfId="0" applyNumberFormat="1" applyFont="1">
      <alignment vertical="center"/>
    </xf>
    <xf numFmtId="9" fontId="14" fillId="0" borderId="0" xfId="0" applyNumberFormat="1" applyFont="1">
      <alignment vertical="center"/>
    </xf>
    <xf numFmtId="0" fontId="21" fillId="18" borderId="11" xfId="3" applyBorder="1" applyAlignment="1">
      <alignment horizontal="center" vertical="center"/>
    </xf>
    <xf numFmtId="0" fontId="0" fillId="0" borderId="38" xfId="0" applyBorder="1" applyAlignment="1"/>
    <xf numFmtId="0" fontId="0" fillId="0" borderId="33" xfId="0" applyBorder="1" applyAlignment="1"/>
    <xf numFmtId="176" fontId="24" fillId="0" borderId="0" xfId="4" applyNumberFormat="1" applyFont="1" applyAlignment="1">
      <alignment horizontal="center" wrapText="1"/>
    </xf>
  </cellXfs>
  <cellStyles count="5">
    <cellStyle name="계산" xfId="3" builtinId="22"/>
    <cellStyle name="백분율" xfId="2" builtinId="5"/>
    <cellStyle name="쉼표 [0]" xfId="1" builtinId="6"/>
    <cellStyle name="표준" xfId="0" builtinId="0"/>
    <cellStyle name="표준 2" xfId="4" xr:uid="{00000000-0005-0000-0000-000004000000}"/>
  </cellStyles>
  <dxfs count="1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4"/>
      </font>
    </dxf>
    <dxf>
      <font>
        <b/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00000"/>
      </font>
    </dxf>
    <dxf>
      <font>
        <b/>
        <color theme="4"/>
      </font>
    </dxf>
    <dxf>
      <font>
        <b/>
        <color theme="4"/>
      </font>
    </dxf>
    <dxf>
      <font>
        <b/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00000"/>
      </font>
    </dxf>
    <dxf>
      <font>
        <b/>
        <color theme="4"/>
      </font>
    </dxf>
    <dxf>
      <font>
        <b/>
        <color rgb="FFC00000"/>
      </font>
    </dxf>
    <dxf>
      <font>
        <b/>
        <color theme="4"/>
      </font>
    </dxf>
    <dxf>
      <font>
        <b/>
        <color theme="4"/>
      </font>
    </dxf>
    <dxf>
      <font>
        <b/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00000"/>
      </font>
    </dxf>
    <dxf>
      <font>
        <b/>
        <color theme="4"/>
      </font>
    </dxf>
    <dxf>
      <font>
        <b/>
        <color rgb="FFC00000"/>
      </font>
    </dxf>
    <dxf>
      <font>
        <b/>
        <color theme="4"/>
      </font>
    </dxf>
    <dxf>
      <font>
        <b/>
        <color rgb="FFC00000"/>
      </font>
    </dxf>
    <dxf>
      <font>
        <b/>
        <color theme="4"/>
      </font>
    </dxf>
    <dxf>
      <font>
        <b/>
        <color theme="4"/>
      </font>
    </dxf>
    <dxf>
      <font>
        <b/>
        <color rgb="FFC00000"/>
      </font>
    </dxf>
    <dxf>
      <font>
        <b/>
        <color theme="4"/>
      </font>
    </dxf>
    <dxf>
      <font>
        <b/>
        <color rgb="FFC00000"/>
      </font>
    </dxf>
    <dxf>
      <font>
        <b/>
        <color rgb="FFC00000"/>
      </font>
    </dxf>
    <dxf>
      <font>
        <b/>
        <color theme="4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4"/>
      </font>
    </dxf>
    <dxf>
      <font>
        <b/>
        <color rgb="FFC00000"/>
      </font>
    </dxf>
    <dxf>
      <font>
        <b/>
        <color rgb="FFC00000"/>
      </font>
    </dxf>
    <dxf>
      <font>
        <b/>
        <color theme="4"/>
      </font>
    </dxf>
    <dxf>
      <font>
        <b/>
        <color rgb="FFC00000"/>
      </font>
    </dxf>
    <dxf>
      <font>
        <b/>
        <color theme="4"/>
      </font>
    </dxf>
    <dxf>
      <font>
        <b/>
        <color theme="4"/>
      </font>
    </dxf>
    <dxf>
      <font>
        <b/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00000"/>
      </font>
    </dxf>
    <dxf>
      <font>
        <b/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 </a:t>
            </a:r>
            <a:r>
              <a:rPr lang="ko-KR" altLang="en-US" b="1"/>
              <a:t>최근</a:t>
            </a:r>
            <a:r>
              <a:rPr lang="en-US" altLang="ko-KR" b="1"/>
              <a:t>7</a:t>
            </a:r>
            <a:r>
              <a:rPr lang="ko-KR" altLang="en-US" b="1"/>
              <a:t>일 </a:t>
            </a:r>
            <a:r>
              <a:rPr lang="en-US" altLang="ko-KR" b="1"/>
              <a:t>CAC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2640265827795906E-2"/>
          <c:y val="0.20798933431721961"/>
          <c:w val="0.89175881421376724"/>
          <c:h val="0.68287263673740939"/>
        </c:manualLayout>
      </c:layout>
      <c:lineChart>
        <c:grouping val="standard"/>
        <c:varyColors val="0"/>
        <c:ser>
          <c:idx val="0"/>
          <c:order val="0"/>
          <c:tx>
            <c:strRef>
              <c:f>커버링B2C요약!$O$26</c:f>
              <c:strCache>
                <c:ptCount val="1"/>
                <c:pt idx="0">
                  <c:v> CAC(D30)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커버링B2C요약!$B$27:$B$33</c:f>
              <c:numCache>
                <c:formatCode>yyyy/mm/dd;@</c:formatCode>
                <c:ptCount val="7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</c:numCache>
            </c:numRef>
          </c:cat>
          <c:val>
            <c:numRef>
              <c:f>커버링B2C요약!$O$27:$O$33</c:f>
              <c:numCache>
                <c:formatCode>_-* #,##0_-;\-* #,##0_-;_-* "-"_-;_-@</c:formatCode>
                <c:ptCount val="7"/>
                <c:pt idx="0">
                  <c:v>30700.595524956971</c:v>
                </c:pt>
                <c:pt idx="1">
                  <c:v>33042.1889596603</c:v>
                </c:pt>
                <c:pt idx="2">
                  <c:v>33260.879275653926</c:v>
                </c:pt>
                <c:pt idx="3">
                  <c:v>34612.912350597609</c:v>
                </c:pt>
                <c:pt idx="4">
                  <c:v>37209.619369369371</c:v>
                </c:pt>
                <c:pt idx="5">
                  <c:v>27937.330998248686</c:v>
                </c:pt>
                <c:pt idx="6">
                  <c:v>33450.552486187844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5-4A34-A721-3FA3571A8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452431"/>
        <c:axId val="1100452911"/>
      </c:lineChart>
      <c:dateAx>
        <c:axId val="1100452431"/>
        <c:scaling>
          <c:orientation val="minMax"/>
        </c:scaling>
        <c:delete val="0"/>
        <c:axPos val="b"/>
        <c:numFmt formatCode="yyyy/mm/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0452911"/>
        <c:crosses val="autoZero"/>
        <c:auto val="1"/>
        <c:lblOffset val="100"/>
        <c:baseTimeUnit val="days"/>
      </c:dateAx>
      <c:valAx>
        <c:axId val="110045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_-;\-* #,##0_-;_-* &quot;-&quot;_-;_-@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045243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 </a:t>
            </a:r>
            <a:r>
              <a:rPr lang="ko-KR" altLang="en-US" b="1"/>
              <a:t>최근</a:t>
            </a:r>
            <a:r>
              <a:rPr lang="en-US" altLang="ko-KR" b="1"/>
              <a:t>14</a:t>
            </a:r>
            <a:r>
              <a:rPr lang="ko-KR" altLang="en-US" b="1"/>
              <a:t>일 </a:t>
            </a:r>
            <a:r>
              <a:rPr lang="en-US" altLang="ko-KR" b="1"/>
              <a:t>CAC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커버링B2C요약!$O$39</c:f>
              <c:strCache>
                <c:ptCount val="1"/>
                <c:pt idx="0">
                  <c:v> CAC(D30)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커버링B2C요약!$B$40:$B$53</c:f>
              <c:numCache>
                <c:formatCode>yyyy/mm/dd;@</c:formatCode>
                <c:ptCount val="14"/>
                <c:pt idx="0">
                  <c:v>46125</c:v>
                </c:pt>
                <c:pt idx="1">
                  <c:v>46126</c:v>
                </c:pt>
                <c:pt idx="2">
                  <c:v>46127</c:v>
                </c:pt>
                <c:pt idx="3">
                  <c:v>46128</c:v>
                </c:pt>
                <c:pt idx="4">
                  <c:v>46129</c:v>
                </c:pt>
                <c:pt idx="5">
                  <c:v>46130</c:v>
                </c:pt>
                <c:pt idx="6">
                  <c:v>46131</c:v>
                </c:pt>
                <c:pt idx="7">
                  <c:v>46132</c:v>
                </c:pt>
                <c:pt idx="8">
                  <c:v>46133</c:v>
                </c:pt>
                <c:pt idx="9">
                  <c:v>46134</c:v>
                </c:pt>
                <c:pt idx="10">
                  <c:v>46135</c:v>
                </c:pt>
                <c:pt idx="11">
                  <c:v>46136</c:v>
                </c:pt>
                <c:pt idx="12">
                  <c:v>46137</c:v>
                </c:pt>
                <c:pt idx="13">
                  <c:v>46138</c:v>
                </c:pt>
              </c:numCache>
            </c:numRef>
          </c:cat>
          <c:val>
            <c:numRef>
              <c:f>커버링B2C요약!$O$40:$O$53</c:f>
              <c:numCache>
                <c:formatCode>_-* #,##0_-;\-* #,##0_-;_-* "-"_-;_-@</c:formatCode>
                <c:ptCount val="14"/>
                <c:pt idx="0">
                  <c:v>30957.510679611649</c:v>
                </c:pt>
                <c:pt idx="1">
                  <c:v>28976.736842105263</c:v>
                </c:pt>
                <c:pt idx="2">
                  <c:v>24549.870078740158</c:v>
                </c:pt>
                <c:pt idx="3">
                  <c:v>29581.479638009048</c:v>
                </c:pt>
                <c:pt idx="4">
                  <c:v>33413.772522522522</c:v>
                </c:pt>
                <c:pt idx="5">
                  <c:v>29156.667917448405</c:v>
                </c:pt>
                <c:pt idx="6">
                  <c:v>32648.23106060606</c:v>
                </c:pt>
                <c:pt idx="7">
                  <c:v>30700.595524956971</c:v>
                </c:pt>
                <c:pt idx="8">
                  <c:v>33042.1889596603</c:v>
                </c:pt>
                <c:pt idx="9">
                  <c:v>33260.879275653926</c:v>
                </c:pt>
                <c:pt idx="10">
                  <c:v>34612.912350597609</c:v>
                </c:pt>
                <c:pt idx="11">
                  <c:v>37209.619369369371</c:v>
                </c:pt>
                <c:pt idx="12">
                  <c:v>27937.330998248686</c:v>
                </c:pt>
                <c:pt idx="13">
                  <c:v>33450.552486187844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E-4E22-B039-A8F52BD92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7944607"/>
        <c:axId val="1157946527"/>
      </c:lineChart>
      <c:dateAx>
        <c:axId val="1157944607"/>
        <c:scaling>
          <c:orientation val="minMax"/>
        </c:scaling>
        <c:delete val="0"/>
        <c:axPos val="b"/>
        <c:numFmt formatCode="yyyy/mm/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7946527"/>
        <c:crosses val="autoZero"/>
        <c:auto val="1"/>
        <c:lblOffset val="100"/>
        <c:baseTimeUnit val="days"/>
      </c:dateAx>
      <c:valAx>
        <c:axId val="11579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_-;\-* #,##0_-;_-* &quot;-&quot;_-;_-@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79446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5601</xdr:colOff>
      <xdr:row>25</xdr:row>
      <xdr:rowOff>1122</xdr:rowOff>
    </xdr:from>
    <xdr:to>
      <xdr:col>27</xdr:col>
      <xdr:colOff>649941</xdr:colOff>
      <xdr:row>37</xdr:row>
      <xdr:rowOff>112062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16805</xdr:colOff>
      <xdr:row>38</xdr:row>
      <xdr:rowOff>1122</xdr:rowOff>
    </xdr:from>
    <xdr:to>
      <xdr:col>27</xdr:col>
      <xdr:colOff>649939</xdr:colOff>
      <xdr:row>51</xdr:row>
      <xdr:rowOff>38102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4"/>
  <sheetViews>
    <sheetView zoomScale="85" zoomScaleNormal="85" workbookViewId="0"/>
  </sheetViews>
  <sheetFormatPr defaultRowHeight="16.5"/>
  <cols>
    <col min="1" max="1" width="1.375" style="242" customWidth="1"/>
    <col min="2" max="3" width="11.625" style="242" bestFit="1" customWidth="1"/>
    <col min="4" max="4" width="15.875" style="242" bestFit="1" customWidth="1"/>
    <col min="5" max="5" width="33.25" style="242" bestFit="1" customWidth="1"/>
    <col min="6" max="6" width="12.625" style="242" bestFit="1" customWidth="1"/>
    <col min="7" max="7" width="11.125" style="242" bestFit="1" customWidth="1"/>
    <col min="8" max="8" width="14.25" style="242" bestFit="1" customWidth="1"/>
    <col min="9" max="9" width="8.25" style="242" bestFit="1" customWidth="1"/>
    <col min="10" max="11" width="12.125" style="242" bestFit="1" customWidth="1"/>
    <col min="12" max="13" width="11.625" style="242" bestFit="1" customWidth="1"/>
    <col min="14" max="14" width="8.75" style="242" bestFit="1" customWidth="1"/>
    <col min="15" max="15" width="11.25" style="242" bestFit="1" customWidth="1"/>
    <col min="16" max="16" width="15.25" style="242" bestFit="1" customWidth="1"/>
    <col min="17" max="17" width="15.25" style="242" customWidth="1"/>
    <col min="18" max="18" width="9.625" style="67" bestFit="1" customWidth="1"/>
    <col min="19" max="19" width="7.5" style="242" bestFit="1" customWidth="1"/>
    <col min="20" max="20" width="11.5" style="242" bestFit="1" customWidth="1"/>
  </cols>
  <sheetData>
    <row r="2" spans="2:20">
      <c r="B2" s="79" t="s">
        <v>2</v>
      </c>
      <c r="C2" s="79" t="s">
        <v>3</v>
      </c>
      <c r="D2" s="80" t="s">
        <v>74</v>
      </c>
      <c r="E2" s="80" t="s">
        <v>75</v>
      </c>
      <c r="F2" s="80" t="s">
        <v>76</v>
      </c>
      <c r="G2" s="81" t="s">
        <v>77</v>
      </c>
      <c r="H2" s="81" t="s">
        <v>78</v>
      </c>
      <c r="I2" s="81" t="s">
        <v>79</v>
      </c>
      <c r="J2" s="120" t="s">
        <v>80</v>
      </c>
      <c r="K2" s="82" t="s">
        <v>81</v>
      </c>
      <c r="L2" s="82" t="s">
        <v>82</v>
      </c>
      <c r="M2" s="82" t="s">
        <v>83</v>
      </c>
      <c r="N2" s="120" t="s">
        <v>84</v>
      </c>
      <c r="O2" s="82" t="s">
        <v>85</v>
      </c>
      <c r="P2" s="120" t="s">
        <v>86</v>
      </c>
      <c r="Q2" s="162" t="s">
        <v>87</v>
      </c>
      <c r="R2" s="77" t="s">
        <v>88</v>
      </c>
      <c r="S2" s="82" t="s">
        <v>89</v>
      </c>
      <c r="T2" s="159" t="s">
        <v>90</v>
      </c>
    </row>
    <row r="3" spans="2:20">
      <c r="B3" s="46">
        <v>46113</v>
      </c>
      <c r="C3" s="46">
        <v>46203</v>
      </c>
      <c r="D3" s="249" t="s">
        <v>91</v>
      </c>
      <c r="E3" s="106">
        <f>SUMIFS('전체 일별'!$BA:$BA,'전체 일별'!$B:$B,"&gt;="&amp;$B3,'전체 일별'!$B:$B,"&lt;="&amp;$C3)</f>
        <v>1819838798</v>
      </c>
      <c r="F3" s="106">
        <f>SUMIFS('전체 일별'!$L:$L,'전체 일별'!$B:$B,"&gt;="&amp;$B3,'전체 일별'!$B:$B,"&lt;="&amp;$C3)</f>
        <v>478822013</v>
      </c>
      <c r="G3" s="106">
        <f>SUMIFS('전체 일별'!$AQ:$AQ,'전체 일별'!$B:$B,"&gt;="&amp;$B3,'전체 일별'!$B:$B,"&lt;="&amp;$C3)</f>
        <v>43513</v>
      </c>
      <c r="H3" s="106">
        <f>SUMIFS('전체 일별'!$AR:$AR,'전체 일별'!$B:$B,"&gt;="&amp;$B3,'전체 일별'!$B:$B,"&lt;="&amp;$C3)</f>
        <v>40309</v>
      </c>
      <c r="I3" s="106">
        <f>SUMIFS('전체 일별'!$AJ:$AJ,'전체 일별'!$B:$B,"&gt;="&amp;$B3,'전체 일별'!$B:$B,"&lt;="&amp;$C3)</f>
        <v>21079</v>
      </c>
      <c r="J3" s="106">
        <f>SUMIFS('전체 일별'!$Z:$Z,'전체 일별'!$B:$B,"&gt;="&amp;$B3,'전체 일별'!$B:$B,"&lt;="&amp;$C3)</f>
        <v>14221</v>
      </c>
      <c r="K3" s="106">
        <f>SUMIFS('전체 일별'!$AL:$AL,'전체 일별'!$B:$B,"&gt;="&amp;$B3,'전체 일별'!$B:$B,"&lt;="&amp;$C3)</f>
        <v>189646</v>
      </c>
      <c r="L3" s="106">
        <f>SUMIFS('전체 일별'!$AO:$AO,'전체 일별'!$B:$B,"&gt;="&amp;$B3,'전체 일별'!$B:$B,"&lt;="&amp;$C3)</f>
        <v>140920</v>
      </c>
      <c r="M3" s="106">
        <f>SUMIFS('전체 일별'!$AP:$AP,'전체 일별'!$B:$B,"&gt;="&amp;$B3,'전체 일별'!$B:$B,"&lt;="&amp;$C3)</f>
        <v>3840</v>
      </c>
      <c r="N3" s="106">
        <f>F3/J3</f>
        <v>33670.06631038605</v>
      </c>
      <c r="O3" s="66">
        <f>H3/G3</f>
        <v>0.92636683290051247</v>
      </c>
      <c r="P3" s="66">
        <f>J3/H3</f>
        <v>0.3527996229129971</v>
      </c>
      <c r="Q3" s="226">
        <f>J3/H3</f>
        <v>0.3527996229129971</v>
      </c>
      <c r="R3" s="78">
        <f>M3/(L3+M3)</f>
        <v>2.6526664824537166E-2</v>
      </c>
      <c r="S3" s="65">
        <f>E3/L3</f>
        <v>12913.98522565995</v>
      </c>
      <c r="T3" s="106">
        <f>SUMIFS('전체 일별'!$BJ:$BJ,'전체 일별'!$B:$B,"&gt;="&amp;$B3,'전체 일별'!$B:$B,"&lt;="&amp;$C3)</f>
        <v>1596</v>
      </c>
    </row>
    <row r="4" spans="2:20">
      <c r="B4" s="46">
        <f>C4-13</f>
        <v>46094</v>
      </c>
      <c r="C4" s="46">
        <f>B5-1</f>
        <v>46107</v>
      </c>
      <c r="D4" s="249" t="s">
        <v>92</v>
      </c>
      <c r="E4" s="106">
        <f>SUMIFS('전체 일별'!$BA:$BA,'전체 일별'!$B:$B,"&gt;="&amp;$B4,'전체 일별'!$B:$B,"&lt;="&amp;$C4)</f>
        <v>704039209</v>
      </c>
      <c r="F4" s="106">
        <f>SUMIFS('전체 일별'!$L:$L,'전체 일별'!$B:$B,"&gt;="&amp;$B4,'전체 일별'!$B:$B,"&lt;="&amp;$C4)</f>
        <v>200149872</v>
      </c>
      <c r="G4" s="106">
        <f>SUMIFS('전체 일별'!$AQ:$AQ,'전체 일별'!$B:$B,"&gt;="&amp;$B4,'전체 일별'!$B:$B,"&lt;="&amp;$C4)</f>
        <v>21080</v>
      </c>
      <c r="H4" s="106">
        <f>SUMIFS('전체 일별'!$AR:$AR,'전체 일별'!$B:$B,"&gt;="&amp;$B4,'전체 일별'!$B:$B,"&lt;="&amp;$C4)</f>
        <v>19028</v>
      </c>
      <c r="I4" s="106">
        <f>SUMIFS('전체 일별'!$AJ:$AJ,'전체 일별'!$B:$B,"&gt;="&amp;$B4,'전체 일별'!$B:$B,"&lt;="&amp;$C4)</f>
        <v>8448</v>
      </c>
      <c r="J4" s="106">
        <f>SUMIFS('전체 일별'!$Z:$Z,'전체 일별'!$B:$B,"&gt;="&amp;$B4,'전체 일별'!$B:$B,"&lt;="&amp;$C4)</f>
        <v>5986</v>
      </c>
      <c r="K4" s="106">
        <f>SUMIFS('전체 일별'!$AL:$AL,'전체 일별'!$B:$B,"&gt;="&amp;$B4,'전체 일별'!$B:$B,"&lt;="&amp;$C4)</f>
        <v>65718</v>
      </c>
      <c r="L4" s="106">
        <f>SUMIFS('전체 일별'!$AO:$AO,'전체 일별'!$B:$B,"&gt;="&amp;$B4,'전체 일별'!$B:$B,"&lt;="&amp;$C4)</f>
        <v>71339</v>
      </c>
      <c r="M4" s="106">
        <f>SUMIFS('전체 일별'!$AP:$AP,'전체 일별'!$B:$B,"&gt;="&amp;$B4,'전체 일별'!$B:$B,"&lt;="&amp;$C4)</f>
        <v>1393</v>
      </c>
      <c r="N4" s="106">
        <f>F4/J4</f>
        <v>33436.330103575012</v>
      </c>
      <c r="O4" s="66">
        <f>H4/G4</f>
        <v>0.90265654648956362</v>
      </c>
      <c r="P4" s="66">
        <f>J4/H4</f>
        <v>0.31458902669749844</v>
      </c>
      <c r="Q4" s="226">
        <f>J4/H4</f>
        <v>0.31458902669749844</v>
      </c>
      <c r="R4" s="78">
        <f>M4/(L4+M4)</f>
        <v>1.9152505087169334E-2</v>
      </c>
      <c r="S4" s="65">
        <f>E4/L4</f>
        <v>9868.9245573949738</v>
      </c>
      <c r="T4" s="106">
        <f>SUMIFS('전체 일별'!$BJ:$BJ,'전체 일별'!$B:$B,"&gt;="&amp;$B4,'전체 일별'!$B:$B,"&lt;="&amp;$C4)</f>
        <v>719</v>
      </c>
    </row>
    <row r="5" spans="2:20">
      <c r="B5" s="46">
        <f>C5-13</f>
        <v>46108</v>
      </c>
      <c r="C5" s="46">
        <v>46121</v>
      </c>
      <c r="D5" s="249" t="s">
        <v>93</v>
      </c>
      <c r="E5" s="106">
        <f>SUMIFS('전체 일별'!$BA:$BA,'전체 일별'!$B:$B,"&gt;="&amp;$B5,'전체 일별'!$B:$B,"&lt;="&amp;$C5)</f>
        <v>756110818</v>
      </c>
      <c r="F5" s="106">
        <f>SUMIFS('전체 일별'!$L:$L,'전체 일별'!$B:$B,"&gt;="&amp;$B5,'전체 일별'!$B:$B,"&lt;="&amp;$C5)</f>
        <v>200904729</v>
      </c>
      <c r="G5" s="106">
        <f>SUMIFS('전체 일별'!$AQ:$AQ,'전체 일별'!$B:$B,"&gt;="&amp;$B5,'전체 일별'!$B:$B,"&lt;="&amp;$C5)</f>
        <v>21244</v>
      </c>
      <c r="H5" s="106">
        <f>SUMIFS('전체 일별'!$AR:$AR,'전체 일별'!$B:$B,"&gt;="&amp;$B5,'전체 일별'!$B:$B,"&lt;="&amp;$C5)</f>
        <v>19540</v>
      </c>
      <c r="I5" s="106">
        <f>SUMIFS('전체 일별'!$AJ:$AJ,'전체 일별'!$B:$B,"&gt;="&amp;$B5,'전체 일별'!$B:$B,"&lt;="&amp;$C5)</f>
        <v>9138</v>
      </c>
      <c r="J5" s="106">
        <f>SUMIFS('전체 일별'!$Z:$Z,'전체 일별'!$B:$B,"&gt;="&amp;$B5,'전체 일별'!$B:$B,"&lt;="&amp;$C5)</f>
        <v>6728</v>
      </c>
      <c r="K5" s="106">
        <f>SUMIFS('전체 일별'!$AL:$AL,'전체 일별'!$B:$B,"&gt;="&amp;$B5,'전체 일별'!$B:$B,"&lt;="&amp;$C5)</f>
        <v>81706</v>
      </c>
      <c r="L5" s="106">
        <f>SUMIFS('전체 일별'!$AO:$AO,'전체 일별'!$B:$B,"&gt;="&amp;$B5,'전체 일별'!$B:$B,"&lt;="&amp;$C5)</f>
        <v>62320</v>
      </c>
      <c r="M5" s="106">
        <f>SUMIFS('전체 일별'!$AP:$AP,'전체 일별'!$B:$B,"&gt;="&amp;$B5,'전체 일별'!$B:$B,"&lt;="&amp;$C5)</f>
        <v>1633</v>
      </c>
      <c r="N5" s="106">
        <f>F5/J5</f>
        <v>29860.988258026158</v>
      </c>
      <c r="O5" s="66">
        <f>H5/G5</f>
        <v>0.91978911692713239</v>
      </c>
      <c r="P5" s="66">
        <f>J5/H5</f>
        <v>0.34431934493346983</v>
      </c>
      <c r="Q5" s="226">
        <f>J5/H5</f>
        <v>0.34431934493346983</v>
      </c>
      <c r="R5" s="78">
        <f>M5/(L5+M5)</f>
        <v>2.5534376807968353E-2</v>
      </c>
      <c r="S5" s="65">
        <f>E5/L5</f>
        <v>12132.715308087292</v>
      </c>
      <c r="T5" s="106">
        <f>SUMIFS('전체 일별'!$BJ:$BJ,'전체 일별'!$B:$B,"&gt;="&amp;$B5,'전체 일별'!$B:$B,"&lt;="&amp;$C5)</f>
        <v>749</v>
      </c>
    </row>
    <row r="6" spans="2:20">
      <c r="B6" s="276" t="s">
        <v>94</v>
      </c>
      <c r="C6" s="277"/>
      <c r="D6" s="278"/>
      <c r="E6" s="65">
        <f t="shared" ref="E6:T6" si="0">E5-E4</f>
        <v>52071609</v>
      </c>
      <c r="F6" s="65">
        <f t="shared" si="0"/>
        <v>754857</v>
      </c>
      <c r="G6" s="65">
        <f t="shared" si="0"/>
        <v>164</v>
      </c>
      <c r="H6" s="65">
        <f t="shared" si="0"/>
        <v>512</v>
      </c>
      <c r="I6" s="65">
        <f t="shared" si="0"/>
        <v>690</v>
      </c>
      <c r="J6" s="65">
        <f t="shared" si="0"/>
        <v>742</v>
      </c>
      <c r="K6" s="65">
        <f t="shared" si="0"/>
        <v>15988</v>
      </c>
      <c r="L6" s="65">
        <f t="shared" si="0"/>
        <v>-9019</v>
      </c>
      <c r="M6" s="65">
        <f t="shared" si="0"/>
        <v>240</v>
      </c>
      <c r="N6" s="65">
        <f t="shared" si="0"/>
        <v>-3575.3418455488536</v>
      </c>
      <c r="O6" s="83">
        <f t="shared" si="0"/>
        <v>1.7132570437568773E-2</v>
      </c>
      <c r="P6" s="83">
        <f t="shared" si="0"/>
        <v>2.9730318235971387E-2</v>
      </c>
      <c r="Q6" s="78">
        <f t="shared" si="0"/>
        <v>2.9730318235971387E-2</v>
      </c>
      <c r="R6" s="113">
        <f t="shared" si="0"/>
        <v>6.3818717207990185E-3</v>
      </c>
      <c r="S6" s="65">
        <f t="shared" si="0"/>
        <v>2263.7907506923184</v>
      </c>
      <c r="T6" s="65">
        <f t="shared" si="0"/>
        <v>30</v>
      </c>
    </row>
    <row r="7" spans="2:20">
      <c r="H7" s="3"/>
      <c r="T7" s="147"/>
    </row>
    <row r="8" spans="2:20">
      <c r="B8" t="s">
        <v>95</v>
      </c>
      <c r="H8" s="3"/>
    </row>
    <row r="9" spans="2:20">
      <c r="F9" s="3"/>
      <c r="H9" s="3"/>
    </row>
    <row r="10" spans="2:20">
      <c r="C10" s="7"/>
      <c r="E10" s="255" t="s">
        <v>96</v>
      </c>
      <c r="F10" s="46" t="s">
        <v>97</v>
      </c>
      <c r="G10" s="64" t="s">
        <v>98</v>
      </c>
      <c r="H10" s="3"/>
      <c r="T10" s="3"/>
    </row>
    <row r="11" spans="2:20">
      <c r="D11" s="2"/>
      <c r="E11" s="255" t="s">
        <v>99</v>
      </c>
      <c r="F11" s="46">
        <f>DATE(2026,4,1)</f>
        <v>46113</v>
      </c>
      <c r="G11" s="64"/>
      <c r="H11" s="3"/>
      <c r="I11" s="138"/>
      <c r="K11" s="2"/>
      <c r="M11" s="3"/>
    </row>
    <row r="12" spans="2:20">
      <c r="E12" s="255" t="s">
        <v>100</v>
      </c>
      <c r="F12" s="46">
        <f>DATE(2026,6,30)</f>
        <v>46203</v>
      </c>
      <c r="G12" s="64"/>
    </row>
    <row r="13" spans="2:20">
      <c r="E13" s="256" t="s">
        <v>101</v>
      </c>
      <c r="F13" s="64">
        <v>70000</v>
      </c>
      <c r="G13" s="64"/>
      <c r="H13" s="2"/>
      <c r="M13" s="67"/>
    </row>
    <row r="14" spans="2:20">
      <c r="D14" s="65"/>
      <c r="E14" s="255" t="s">
        <v>102</v>
      </c>
      <c r="F14" s="250">
        <v>0.7</v>
      </c>
      <c r="G14" s="64"/>
    </row>
    <row r="15" spans="2:20">
      <c r="D15" s="64"/>
      <c r="E15" s="255" t="s">
        <v>103</v>
      </c>
      <c r="F15" s="203">
        <f>I3</f>
        <v>21079</v>
      </c>
      <c r="G15" s="64"/>
      <c r="H15" s="2"/>
      <c r="J15" s="3"/>
      <c r="L15" s="3"/>
    </row>
    <row r="16" spans="2:20">
      <c r="E16" s="257" t="s">
        <v>104</v>
      </c>
      <c r="F16" s="46">
        <f ca="1">TODAY()</f>
        <v>46144</v>
      </c>
      <c r="G16" s="64"/>
      <c r="J16" s="2"/>
      <c r="L16" s="3"/>
    </row>
    <row r="17" spans="4:13">
      <c r="E17" s="255" t="s">
        <v>105</v>
      </c>
      <c r="F17" s="64"/>
      <c r="G17" s="251">
        <f ca="1">(F16-F11)/7</f>
        <v>4.4285714285714288</v>
      </c>
      <c r="J17" s="2"/>
      <c r="K17" s="2"/>
      <c r="L17" s="3"/>
    </row>
    <row r="18" spans="4:13">
      <c r="E18" s="256" t="s">
        <v>106</v>
      </c>
      <c r="F18" s="64"/>
      <c r="G18" s="251">
        <f ca="1">(F12-F16)/7</f>
        <v>8.4285714285714288</v>
      </c>
      <c r="J18" s="2"/>
      <c r="L18" s="3"/>
    </row>
    <row r="19" spans="4:13">
      <c r="D19" s="64"/>
      <c r="E19" s="255" t="s">
        <v>107</v>
      </c>
      <c r="F19" s="64"/>
      <c r="G19" s="106">
        <f>F13*F14</f>
        <v>49000</v>
      </c>
    </row>
    <row r="20" spans="4:13">
      <c r="D20" s="64"/>
      <c r="E20" s="255" t="s">
        <v>108</v>
      </c>
      <c r="F20" s="64"/>
      <c r="G20" s="106">
        <f ca="1">F15/G17</f>
        <v>4759.7741935483864</v>
      </c>
    </row>
    <row r="21" spans="4:13">
      <c r="D21" s="64"/>
      <c r="E21" s="255" t="s">
        <v>109</v>
      </c>
      <c r="F21" s="64"/>
      <c r="G21" s="106">
        <f ca="1">(G19-F15)/G18</f>
        <v>3312.6610169491523</v>
      </c>
      <c r="M21" t="s">
        <v>110</v>
      </c>
    </row>
    <row r="22" spans="4:13">
      <c r="D22" s="64"/>
      <c r="E22" s="255" t="s">
        <v>111</v>
      </c>
      <c r="F22" s="64"/>
      <c r="G22" s="106">
        <f ca="1">F15+(G20*G18)</f>
        <v>61197.096774193546</v>
      </c>
    </row>
    <row r="23" spans="4:13">
      <c r="E23" s="257" t="s">
        <v>112</v>
      </c>
      <c r="F23" s="64"/>
      <c r="G23" s="252">
        <f>F15/F13</f>
        <v>0.30112857142857141</v>
      </c>
    </row>
    <row r="24" spans="4:13">
      <c r="E24" s="255" t="s">
        <v>113</v>
      </c>
      <c r="F24" s="64"/>
      <c r="G24" s="64" t="str">
        <f ca="1">IF(F15&gt;=G19,"🟢 초록",IF(G20&gt;=G21,"🟢 초록","🔴 위험"))</f>
        <v>🟢 초록</v>
      </c>
    </row>
  </sheetData>
  <mergeCells count="1">
    <mergeCell ref="B6:D6"/>
  </mergeCells>
  <phoneticPr fontId="2" type="noConversion"/>
  <conditionalFormatting sqref="E6:L6">
    <cfRule type="cellIs" dxfId="1148" priority="26" stopIfTrue="1" operator="greaterThan">
      <formula>0</formula>
    </cfRule>
    <cfRule type="cellIs" dxfId="1147" priority="27" stopIfTrue="1" operator="lessThan">
      <formula>0</formula>
    </cfRule>
  </conditionalFormatting>
  <conditionalFormatting sqref="K2:M2 O2 R2:S2">
    <cfRule type="cellIs" dxfId="1146" priority="28" operator="equal">
      <formula>30000</formula>
    </cfRule>
  </conditionalFormatting>
  <conditionalFormatting sqref="M6">
    <cfRule type="cellIs" dxfId="1145" priority="10" operator="greaterThan">
      <formula>0</formula>
    </cfRule>
    <cfRule type="cellIs" dxfId="1144" priority="11" operator="lessThan">
      <formula>0</formula>
    </cfRule>
  </conditionalFormatting>
  <conditionalFormatting sqref="N6">
    <cfRule type="cellIs" dxfId="1143" priority="18" stopIfTrue="1" operator="lessThan">
      <formula>0</formula>
    </cfRule>
    <cfRule type="cellIs" dxfId="1142" priority="19" stopIfTrue="1" operator="greaterThan">
      <formula>0</formula>
    </cfRule>
  </conditionalFormatting>
  <conditionalFormatting sqref="O6:S6">
    <cfRule type="cellIs" dxfId="1141" priority="1" stopIfTrue="1" operator="greaterThan">
      <formula>0</formula>
    </cfRule>
    <cfRule type="cellIs" dxfId="1140" priority="2" stopIfTrue="1" operator="lessThan">
      <formula>0</formula>
    </cfRule>
  </conditionalFormatting>
  <conditionalFormatting sqref="T6">
    <cfRule type="cellIs" dxfId="1139" priority="4" operator="greaterThan">
      <formula>0</formula>
    </cfRule>
    <cfRule type="cellIs" dxfId="1138" priority="5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37"/>
  <sheetViews>
    <sheetView zoomScaleNormal="100" workbookViewId="0">
      <pane xSplit="4" ySplit="2" topLeftCell="E26" activePane="bottomRight" state="frozen"/>
      <selection pane="topRight" activeCell="E1" sqref="E1"/>
      <selection pane="bottomLeft" activeCell="A3" sqref="A3"/>
      <selection pane="bottomRight" activeCell="K47" sqref="K47"/>
    </sheetView>
  </sheetViews>
  <sheetFormatPr defaultRowHeight="16.5"/>
  <cols>
    <col min="1" max="1" width="9.875" style="242" bestFit="1" customWidth="1"/>
    <col min="2" max="3" width="11.625" style="242" bestFit="1" customWidth="1"/>
    <col min="4" max="4" width="10" style="242" bestFit="1" customWidth="1"/>
    <col min="5" max="5" width="15.375" style="242" bestFit="1" customWidth="1"/>
    <col min="6" max="6" width="12.625" style="242" bestFit="1" customWidth="1"/>
    <col min="7" max="7" width="8.75" style="242" bestFit="1" customWidth="1"/>
    <col min="8" max="8" width="8.25" style="242" bestFit="1" customWidth="1"/>
    <col min="9" max="9" width="14.25" style="242" bestFit="1" customWidth="1"/>
    <col min="10" max="10" width="8.25" style="242" customWidth="1"/>
    <col min="11" max="12" width="12.125" style="242" bestFit="1" customWidth="1"/>
    <col min="13" max="14" width="14" style="242" bestFit="1" customWidth="1"/>
    <col min="15" max="16" width="8.75" style="242" customWidth="1"/>
    <col min="17" max="17" width="11.25" style="242" bestFit="1" customWidth="1"/>
    <col min="18" max="18" width="15.25" style="242" hidden="1" customWidth="1"/>
    <col min="19" max="19" width="13.5" style="242" bestFit="1" customWidth="1"/>
    <col min="20" max="20" width="9.625" style="67" bestFit="1" customWidth="1"/>
    <col min="21" max="21" width="6.25" style="242" bestFit="1" customWidth="1"/>
    <col min="22" max="26" width="10.125" style="242" bestFit="1" customWidth="1"/>
    <col min="27" max="30" width="7.125" style="242" bestFit="1" customWidth="1"/>
  </cols>
  <sheetData>
    <row r="2" spans="2:31">
      <c r="B2" s="79" t="s">
        <v>2</v>
      </c>
      <c r="C2" s="79" t="s">
        <v>3</v>
      </c>
      <c r="D2" s="80" t="s">
        <v>114</v>
      </c>
      <c r="E2" s="80" t="s">
        <v>75</v>
      </c>
      <c r="F2" s="80" t="s">
        <v>76</v>
      </c>
      <c r="G2" s="80" t="s">
        <v>115</v>
      </c>
      <c r="H2" s="81" t="s">
        <v>77</v>
      </c>
      <c r="I2" s="81" t="s">
        <v>78</v>
      </c>
      <c r="J2" s="81" t="s">
        <v>79</v>
      </c>
      <c r="K2" s="81" t="s">
        <v>80</v>
      </c>
      <c r="L2" s="82" t="s">
        <v>81</v>
      </c>
      <c r="M2" s="82" t="s">
        <v>116</v>
      </c>
      <c r="N2" s="82" t="s">
        <v>117</v>
      </c>
      <c r="O2" s="81" t="s">
        <v>84</v>
      </c>
      <c r="P2" s="81" t="s">
        <v>64</v>
      </c>
      <c r="Q2" s="82" t="s">
        <v>85</v>
      </c>
      <c r="R2" s="81" t="s">
        <v>86</v>
      </c>
      <c r="S2" s="81" t="s">
        <v>87</v>
      </c>
      <c r="T2" s="77" t="s">
        <v>88</v>
      </c>
      <c r="U2" s="82" t="s">
        <v>89</v>
      </c>
      <c r="V2" s="162" t="s">
        <v>118</v>
      </c>
      <c r="W2" s="163" t="s">
        <v>119</v>
      </c>
      <c r="X2" s="81" t="s">
        <v>120</v>
      </c>
      <c r="Y2" s="164" t="s">
        <v>121</v>
      </c>
      <c r="Z2" s="77" t="s">
        <v>122</v>
      </c>
      <c r="AA2" s="162" t="s">
        <v>123</v>
      </c>
      <c r="AB2" s="163" t="s">
        <v>124</v>
      </c>
      <c r="AC2" s="81" t="s">
        <v>125</v>
      </c>
      <c r="AD2" s="164" t="s">
        <v>126</v>
      </c>
    </row>
    <row r="3" spans="2:31">
      <c r="B3" s="46">
        <v>45292</v>
      </c>
      <c r="C3" s="46">
        <v>45322</v>
      </c>
      <c r="D3" s="64" t="s">
        <v>127</v>
      </c>
      <c r="E3" s="106">
        <f>SUMIFS('전체 일별'!$BA:$BA,'전체 일별'!$B:$B,"&gt;="&amp;$B3,'전체 일별'!$B:$B,"&lt;="&amp;$C3)</f>
        <v>0</v>
      </c>
      <c r="F3" s="106">
        <f>SUMIFS('전체 일별'!$L:$L,'전체 일별'!$B:$B,"&gt;="&amp;$B3,'전체 일별'!$B:$B,"&lt;="&amp;$C3)</f>
        <v>11700897</v>
      </c>
      <c r="G3" s="106">
        <f>SUMIFS('전체 일별'!$O:$O,'전체 일별'!$B:$B,"&gt;="&amp;$B3,'전체 일별'!$B:$B,"&lt;="&amp;$C3)</f>
        <v>2808</v>
      </c>
      <c r="H3" s="106">
        <f>SUMIFS('전체 일별'!$AQ:$AQ,'전체 일별'!$B:$B,"&gt;="&amp;$B3,'전체 일별'!$B:$B,"&lt;="&amp;$C3)</f>
        <v>1686</v>
      </c>
      <c r="I3" s="106">
        <f>SUMIFS('전체 일별'!$AR:$AR,'전체 일별'!$B:$B,"&gt;="&amp;$B3,'전체 일별'!$B:$B,"&lt;="&amp;$C3)</f>
        <v>756</v>
      </c>
      <c r="J3" s="106">
        <f>SUMIFS('전체 일별'!$AJ:$AJ,'전체 일별'!$B:$B,"&gt;="&amp;$B3,'전체 일별'!$B:$B,"&lt;="&amp;$C3)</f>
        <v>363</v>
      </c>
      <c r="K3" s="106">
        <f>SUMIFS('전체 일별'!$Z:$Z,'전체 일별'!$B:$B,"&gt;="&amp;$B3,'전체 일별'!$B:$B,"&lt;="&amp;$C3)</f>
        <v>0</v>
      </c>
      <c r="L3" s="106">
        <f>SUMIFS('전체 일별'!$AL:$AL,'전체 일별'!$B:$B,"&gt;="&amp;$B3,'전체 일별'!$B:$B,"&lt;="&amp;$C3)</f>
        <v>0</v>
      </c>
      <c r="M3" s="106">
        <f>SUMIFS('전체 일별'!$AO:$AO,'전체 일별'!$B:$B,"&gt;="&amp;$B3,'전체 일별'!$B:$B,"&lt;="&amp;$C3)</f>
        <v>0</v>
      </c>
      <c r="N3" s="106">
        <f>IFERROR(SUMIFS('전체 일별'!$AP:$AP,'전체 일별'!$B:$B,"&gt;="&amp;$B3,'전체 일별'!$B:$B,"&lt;="&amp;$C3),0)</f>
        <v>0</v>
      </c>
      <c r="O3" s="106">
        <f t="shared" ref="O3:O30" si="0">F3/J3</f>
        <v>32233.876033057852</v>
      </c>
      <c r="P3" s="106">
        <f t="shared" ref="P3:P30" si="1">IFERROR(F3/K3,0)</f>
        <v>0</v>
      </c>
      <c r="Q3" s="66">
        <f t="shared" ref="Q3:Q30" si="2">I3/H3</f>
        <v>0.44839857651245552</v>
      </c>
      <c r="R3" s="66">
        <f t="shared" ref="R3:R30" si="3">J3/I3</f>
        <v>0.48015873015873017</v>
      </c>
      <c r="S3" s="66">
        <f t="shared" ref="S3:S30" si="4">K3/I3</f>
        <v>0</v>
      </c>
      <c r="T3" s="78">
        <f t="shared" ref="T3:T30" si="5">IFERROR(N3/(M3+N3),0)</f>
        <v>0</v>
      </c>
      <c r="U3" s="65">
        <f t="shared" ref="U3:U30" si="6">IFERROR(E3/M3,0)</f>
        <v>0</v>
      </c>
      <c r="V3" s="2"/>
      <c r="W3" s="2"/>
    </row>
    <row r="4" spans="2:31">
      <c r="B4" s="46">
        <v>45323</v>
      </c>
      <c r="C4" s="46">
        <v>45351</v>
      </c>
      <c r="D4" s="64" t="s">
        <v>128</v>
      </c>
      <c r="E4" s="106">
        <f>SUMIFS('전체 일별'!$BA:$BA,'전체 일별'!$B:$B,"&gt;="&amp;$B4,'전체 일별'!$B:$B,"&lt;="&amp;$C4)</f>
        <v>0</v>
      </c>
      <c r="F4" s="106">
        <f>SUMIFS('전체 일별'!$L:$L,'전체 일별'!$B:$B,"&gt;="&amp;$B4,'전체 일별'!$B:$B,"&lt;="&amp;$C4)</f>
        <v>7314530</v>
      </c>
      <c r="G4" s="106">
        <f>SUMIFS('전체 일별'!$O:$O,'전체 일별'!$B:$B,"&gt;="&amp;$B4,'전체 일별'!$B:$B,"&lt;="&amp;$C4)</f>
        <v>3286</v>
      </c>
      <c r="H4" s="106">
        <f>SUMIFS('전체 일별'!$AQ:$AQ,'전체 일별'!$B:$B,"&gt;="&amp;$B4,'전체 일별'!$B:$B,"&lt;="&amp;$C4)</f>
        <v>2069</v>
      </c>
      <c r="I4" s="106">
        <f>SUMIFS('전체 일별'!$AR:$AR,'전체 일별'!$B:$B,"&gt;="&amp;$B4,'전체 일별'!$B:$B,"&lt;="&amp;$C4)</f>
        <v>1069</v>
      </c>
      <c r="J4" s="106">
        <f>SUMIFS('전체 일별'!$AJ:$AJ,'전체 일별'!$B:$B,"&gt;="&amp;$B4,'전체 일별'!$B:$B,"&lt;="&amp;$C4)</f>
        <v>599</v>
      </c>
      <c r="K4" s="106">
        <f>SUMIFS('전체 일별'!$Z:$Z,'전체 일별'!$B:$B,"&gt;="&amp;$B4,'전체 일별'!$B:$B,"&lt;="&amp;$C4)</f>
        <v>0</v>
      </c>
      <c r="L4" s="106">
        <f>SUMIFS('전체 일별'!$AL:$AL,'전체 일별'!$B:$B,"&gt;="&amp;$B4,'전체 일별'!$B:$B,"&lt;="&amp;$C4)</f>
        <v>0</v>
      </c>
      <c r="M4" s="106">
        <f>SUMIFS('전체 일별'!$AO:$AO,'전체 일별'!$B:$B,"&gt;="&amp;$B4,'전체 일별'!$B:$B,"&lt;="&amp;$C4)</f>
        <v>0</v>
      </c>
      <c r="N4" s="106">
        <f>SUMIFS('전체 일별'!$AP:$AP,'전체 일별'!$B:$B,"&gt;="&amp;$B4,'전체 일별'!$B:$B,"&lt;="&amp;$C4)</f>
        <v>0</v>
      </c>
      <c r="O4" s="106">
        <f t="shared" si="0"/>
        <v>12211.235392320534</v>
      </c>
      <c r="P4" s="106">
        <f t="shared" si="1"/>
        <v>0</v>
      </c>
      <c r="Q4" s="66">
        <f t="shared" si="2"/>
        <v>0.51667472208796517</v>
      </c>
      <c r="R4" s="66">
        <f t="shared" si="3"/>
        <v>0.5603367633302152</v>
      </c>
      <c r="S4" s="66">
        <f t="shared" si="4"/>
        <v>0</v>
      </c>
      <c r="T4" s="78">
        <f t="shared" si="5"/>
        <v>0</v>
      </c>
      <c r="U4" s="65">
        <f t="shared" si="6"/>
        <v>0</v>
      </c>
      <c r="V4" s="2"/>
      <c r="W4" s="2"/>
    </row>
    <row r="5" spans="2:31">
      <c r="B5" s="46">
        <v>45352</v>
      </c>
      <c r="C5" s="46">
        <v>45382</v>
      </c>
      <c r="D5" s="64" t="s">
        <v>129</v>
      </c>
      <c r="E5" s="106">
        <f>SUMIFS('전체 일별'!$BA:$BA,'전체 일별'!$B:$B,"&gt;="&amp;$B5,'전체 일별'!$B:$B,"&lt;="&amp;$C5)</f>
        <v>0</v>
      </c>
      <c r="F5" s="106">
        <f>SUMIFS('전체 일별'!$L:$L,'전체 일별'!$B:$B,"&gt;="&amp;$B5,'전체 일별'!$B:$B,"&lt;="&amp;$C5)</f>
        <v>10521325</v>
      </c>
      <c r="G5" s="106">
        <f>SUMIFS('전체 일별'!$O:$O,'전체 일별'!$B:$B,"&gt;="&amp;$B5,'전체 일별'!$B:$B,"&lt;="&amp;$C5)</f>
        <v>3427</v>
      </c>
      <c r="H5" s="106">
        <f>SUMIFS('전체 일별'!$AQ:$AQ,'전체 일별'!$B:$B,"&gt;="&amp;$B5,'전체 일별'!$B:$B,"&lt;="&amp;$C5)</f>
        <v>2202</v>
      </c>
      <c r="I5" s="106">
        <f>SUMIFS('전체 일별'!$AR:$AR,'전체 일별'!$B:$B,"&gt;="&amp;$B5,'전체 일별'!$B:$B,"&lt;="&amp;$C5)</f>
        <v>1100</v>
      </c>
      <c r="J5" s="106">
        <f>SUMIFS('전체 일별'!$AJ:$AJ,'전체 일별'!$B:$B,"&gt;="&amp;$B5,'전체 일별'!$B:$B,"&lt;="&amp;$C5)</f>
        <v>585</v>
      </c>
      <c r="K5" s="106">
        <f>SUMIFS('전체 일별'!$Z:$Z,'전체 일별'!$B:$B,"&gt;="&amp;$B5,'전체 일별'!$B:$B,"&lt;="&amp;$C5)</f>
        <v>0</v>
      </c>
      <c r="L5" s="106">
        <f>SUMIFS('전체 일별'!$AL:$AL,'전체 일별'!$B:$B,"&gt;="&amp;$B5,'전체 일별'!$B:$B,"&lt;="&amp;$C5)</f>
        <v>0</v>
      </c>
      <c r="M5" s="106">
        <f>SUMIFS('전체 일별'!$AO:$AO,'전체 일별'!$B:$B,"&gt;="&amp;$B5,'전체 일별'!$B:$B,"&lt;="&amp;$C5)</f>
        <v>0</v>
      </c>
      <c r="N5" s="106">
        <f>SUMIFS('전체 일별'!$AP:$AP,'전체 일별'!$B:$B,"&gt;="&amp;$B5,'전체 일별'!$B:$B,"&lt;="&amp;$C5)</f>
        <v>97</v>
      </c>
      <c r="O5" s="106">
        <f t="shared" si="0"/>
        <v>17985.170940170941</v>
      </c>
      <c r="P5" s="106">
        <f t="shared" si="1"/>
        <v>0</v>
      </c>
      <c r="Q5" s="66">
        <f t="shared" si="2"/>
        <v>0.49954586739327883</v>
      </c>
      <c r="R5" s="66">
        <f t="shared" si="3"/>
        <v>0.53181818181818186</v>
      </c>
      <c r="S5" s="66">
        <f t="shared" si="4"/>
        <v>0</v>
      </c>
      <c r="T5" s="78">
        <f t="shared" si="5"/>
        <v>1</v>
      </c>
      <c r="U5" s="65">
        <f t="shared" si="6"/>
        <v>0</v>
      </c>
      <c r="V5" s="2"/>
      <c r="W5" s="2"/>
    </row>
    <row r="6" spans="2:31">
      <c r="B6" s="46">
        <v>45383</v>
      </c>
      <c r="C6" s="46">
        <v>45412</v>
      </c>
      <c r="D6" s="64" t="s">
        <v>130</v>
      </c>
      <c r="E6" s="106">
        <f>SUMIFS('전체 일별'!$BA:$BA,'전체 일별'!$B:$B,"&gt;="&amp;$B6,'전체 일별'!$B:$B,"&lt;="&amp;$C6)</f>
        <v>0</v>
      </c>
      <c r="F6" s="106">
        <f>SUMIFS('전체 일별'!$L:$L,'전체 일별'!$B:$B,"&gt;="&amp;$B6,'전체 일별'!$B:$B,"&lt;="&amp;$C6)</f>
        <v>9120550</v>
      </c>
      <c r="G6" s="106">
        <f>SUMIFS('전체 일별'!$O:$O,'전체 일별'!$B:$B,"&gt;="&amp;$B6,'전체 일별'!$B:$B,"&lt;="&amp;$C6)</f>
        <v>3562</v>
      </c>
      <c r="H6" s="106">
        <f>SUMIFS('전체 일별'!$AQ:$AQ,'전체 일별'!$B:$B,"&gt;="&amp;$B6,'전체 일별'!$B:$B,"&lt;="&amp;$C6)</f>
        <v>2242</v>
      </c>
      <c r="I6" s="106">
        <f>SUMIFS('전체 일별'!$AR:$AR,'전체 일별'!$B:$B,"&gt;="&amp;$B6,'전체 일별'!$B:$B,"&lt;="&amp;$C6)</f>
        <v>1355</v>
      </c>
      <c r="J6" s="106">
        <f>SUMIFS('전체 일별'!$AJ:$AJ,'전체 일별'!$B:$B,"&gt;="&amp;$B6,'전체 일별'!$B:$B,"&lt;="&amp;$C6)</f>
        <v>600</v>
      </c>
      <c r="K6" s="106">
        <f>SUMIFS('전체 일별'!$Z:$Z,'전체 일별'!$B:$B,"&gt;="&amp;$B6,'전체 일별'!$B:$B,"&lt;="&amp;$C6)</f>
        <v>0</v>
      </c>
      <c r="L6" s="106">
        <f>SUMIFS('전체 일별'!$AL:$AL,'전체 일별'!$B:$B,"&gt;="&amp;$B6,'전체 일별'!$B:$B,"&lt;="&amp;$C6)</f>
        <v>0</v>
      </c>
      <c r="M6" s="106">
        <f>SUMIFS('전체 일별'!$AO:$AO,'전체 일별'!$B:$B,"&gt;="&amp;$B6,'전체 일별'!$B:$B,"&lt;="&amp;$C6)</f>
        <v>0</v>
      </c>
      <c r="N6" s="106">
        <f>SUMIFS('전체 일별'!$AP:$AP,'전체 일별'!$B:$B,"&gt;="&amp;$B6,'전체 일별'!$B:$B,"&lt;="&amp;$C6)</f>
        <v>230</v>
      </c>
      <c r="O6" s="106">
        <f t="shared" si="0"/>
        <v>15200.916666666666</v>
      </c>
      <c r="P6" s="106">
        <f t="shared" si="1"/>
        <v>0</v>
      </c>
      <c r="Q6" s="66">
        <f t="shared" si="2"/>
        <v>0.60437109723461191</v>
      </c>
      <c r="R6" s="66">
        <f t="shared" si="3"/>
        <v>0.44280442804428044</v>
      </c>
      <c r="S6" s="66">
        <f t="shared" si="4"/>
        <v>0</v>
      </c>
      <c r="T6" s="78">
        <f t="shared" si="5"/>
        <v>1</v>
      </c>
      <c r="U6" s="65">
        <f t="shared" si="6"/>
        <v>0</v>
      </c>
      <c r="V6" s="2"/>
      <c r="W6" s="2"/>
    </row>
    <row r="7" spans="2:31">
      <c r="B7" s="46">
        <v>45413</v>
      </c>
      <c r="C7" s="46">
        <v>45443</v>
      </c>
      <c r="D7" s="64" t="s">
        <v>131</v>
      </c>
      <c r="E7" s="106">
        <f>SUMIFS('전체 일별'!$BA:$BA,'전체 일별'!$B:$B,"&gt;="&amp;$B7,'전체 일별'!$B:$B,"&lt;="&amp;$C7)</f>
        <v>28515894</v>
      </c>
      <c r="F7" s="106">
        <f>SUMIFS('전체 일별'!$L:$L,'전체 일별'!$B:$B,"&gt;="&amp;$B7,'전체 일별'!$B:$B,"&lt;="&amp;$C7)</f>
        <v>12320320</v>
      </c>
      <c r="G7" s="106">
        <f>SUMIFS('전체 일별'!$O:$O,'전체 일별'!$B:$B,"&gt;="&amp;$B7,'전체 일별'!$B:$B,"&lt;="&amp;$C7)</f>
        <v>6389</v>
      </c>
      <c r="H7" s="106">
        <f>SUMIFS('전체 일별'!$AQ:$AQ,'전체 일별'!$B:$B,"&gt;="&amp;$B7,'전체 일별'!$B:$B,"&lt;="&amp;$C7)</f>
        <v>3787</v>
      </c>
      <c r="I7" s="106">
        <f>SUMIFS('전체 일별'!$AR:$AR,'전체 일별'!$B:$B,"&gt;="&amp;$B7,'전체 일별'!$B:$B,"&lt;="&amp;$C7)</f>
        <v>2170</v>
      </c>
      <c r="J7" s="106">
        <f>SUMIFS('전체 일별'!$AJ:$AJ,'전체 일별'!$B:$B,"&gt;="&amp;$B7,'전체 일별'!$B:$B,"&lt;="&amp;$C7)</f>
        <v>864</v>
      </c>
      <c r="K7" s="106">
        <f>SUMIFS('전체 일별'!$Z:$Z,'전체 일별'!$B:$B,"&gt;="&amp;$B7,'전체 일별'!$B:$B,"&lt;="&amp;$C7)</f>
        <v>0</v>
      </c>
      <c r="L7" s="106">
        <f>SUMIFS('전체 일별'!$AL:$AL,'전체 일별'!$B:$B,"&gt;="&amp;$B7,'전체 일별'!$B:$B,"&lt;="&amp;$C7)</f>
        <v>3635</v>
      </c>
      <c r="M7" s="106">
        <f>SUMIFS('전체 일별'!$AO:$AO,'전체 일별'!$B:$B,"&gt;="&amp;$B7,'전체 일별'!$B:$B,"&lt;="&amp;$C7)</f>
        <v>3077</v>
      </c>
      <c r="N7" s="106">
        <f>SUMIFS('전체 일별'!$AP:$AP,'전체 일별'!$B:$B,"&gt;="&amp;$B7,'전체 일별'!$B:$B,"&lt;="&amp;$C7)</f>
        <v>316</v>
      </c>
      <c r="O7" s="106">
        <f t="shared" si="0"/>
        <v>14259.62962962963</v>
      </c>
      <c r="P7" s="106">
        <f t="shared" si="1"/>
        <v>0</v>
      </c>
      <c r="Q7" s="66">
        <f t="shared" si="2"/>
        <v>0.57301293900184846</v>
      </c>
      <c r="R7" s="66">
        <f t="shared" si="3"/>
        <v>0.39815668202764976</v>
      </c>
      <c r="S7" s="66">
        <f t="shared" si="4"/>
        <v>0</v>
      </c>
      <c r="T7" s="78">
        <f t="shared" si="5"/>
        <v>9.3132920719127613E-2</v>
      </c>
      <c r="U7" s="65">
        <f t="shared" si="6"/>
        <v>9267.4338641533959</v>
      </c>
      <c r="V7" s="2"/>
      <c r="W7" s="2"/>
    </row>
    <row r="8" spans="2:31">
      <c r="B8" s="46">
        <v>45444</v>
      </c>
      <c r="C8" s="46">
        <v>45473</v>
      </c>
      <c r="D8" s="64" t="s">
        <v>132</v>
      </c>
      <c r="E8" s="106">
        <f>SUMIFS('전체 일별'!$BA:$BA,'전체 일별'!$B:$B,"&gt;="&amp;$B8,'전체 일별'!$B:$B,"&lt;="&amp;$C8)</f>
        <v>75514970</v>
      </c>
      <c r="F8" s="106">
        <f>SUMIFS('전체 일별'!$L:$L,'전체 일별'!$B:$B,"&gt;="&amp;$B8,'전체 일별'!$B:$B,"&lt;="&amp;$C8)</f>
        <v>18389466</v>
      </c>
      <c r="G8" s="106">
        <f>SUMIFS('전체 일별'!$O:$O,'전체 일별'!$B:$B,"&gt;="&amp;$B8,'전체 일별'!$B:$B,"&lt;="&amp;$C8)</f>
        <v>10975</v>
      </c>
      <c r="H8" s="106">
        <f>SUMIFS('전체 일별'!$AQ:$AQ,'전체 일별'!$B:$B,"&gt;="&amp;$B8,'전체 일별'!$B:$B,"&lt;="&amp;$C8)</f>
        <v>6164</v>
      </c>
      <c r="I8" s="106">
        <f>SUMIFS('전체 일별'!$AR:$AR,'전체 일별'!$B:$B,"&gt;="&amp;$B8,'전체 일별'!$B:$B,"&lt;="&amp;$C8)</f>
        <v>4385</v>
      </c>
      <c r="J8" s="106">
        <f>SUMIFS('전체 일별'!$AJ:$AJ,'전체 일별'!$B:$B,"&gt;="&amp;$B8,'전체 일별'!$B:$B,"&lt;="&amp;$C8)</f>
        <v>1373</v>
      </c>
      <c r="K8" s="106">
        <f>SUMIFS('전체 일별'!$Z:$Z,'전체 일별'!$B:$B,"&gt;="&amp;$B8,'전체 일별'!$B:$B,"&lt;="&amp;$C8)</f>
        <v>0</v>
      </c>
      <c r="L8" s="106">
        <f>SUMIFS('전체 일별'!$AL:$AL,'전체 일별'!$B:$B,"&gt;="&amp;$B8,'전체 일별'!$B:$B,"&lt;="&amp;$C8)</f>
        <v>9975</v>
      </c>
      <c r="M8" s="106">
        <f>SUMIFS('전체 일별'!$AO:$AO,'전체 일별'!$B:$B,"&gt;="&amp;$B8,'전체 일별'!$B:$B,"&lt;="&amp;$C8)</f>
        <v>8971</v>
      </c>
      <c r="N8" s="106">
        <f>SUMIFS('전체 일별'!$AP:$AP,'전체 일별'!$B:$B,"&gt;="&amp;$B8,'전체 일별'!$B:$B,"&lt;="&amp;$C8)</f>
        <v>366</v>
      </c>
      <c r="O8" s="106">
        <f t="shared" si="0"/>
        <v>13393.638747268755</v>
      </c>
      <c r="P8" s="106">
        <f t="shared" si="1"/>
        <v>0</v>
      </c>
      <c r="Q8" s="66">
        <f t="shared" si="2"/>
        <v>0.7113887086307592</v>
      </c>
      <c r="R8" s="66">
        <f t="shared" si="3"/>
        <v>0.31311288483466365</v>
      </c>
      <c r="S8" s="66">
        <f t="shared" si="4"/>
        <v>0</v>
      </c>
      <c r="T8" s="78">
        <f t="shared" si="5"/>
        <v>3.9198886151868909E-2</v>
      </c>
      <c r="U8" s="65">
        <f t="shared" si="6"/>
        <v>8417.6758443874714</v>
      </c>
      <c r="V8" s="2"/>
      <c r="W8" s="2"/>
    </row>
    <row r="9" spans="2:31">
      <c r="B9" s="46">
        <v>45474</v>
      </c>
      <c r="C9" s="46">
        <v>45504</v>
      </c>
      <c r="D9" s="64" t="s">
        <v>133</v>
      </c>
      <c r="E9" s="106">
        <f>SUMIFS('전체 일별'!$BA:$BA,'전체 일별'!$B:$B,"&gt;="&amp;$B9,'전체 일별'!$B:$B,"&lt;="&amp;$C9)</f>
        <v>101076234</v>
      </c>
      <c r="F9" s="106">
        <f>SUMIFS('전체 일별'!$L:$L,'전체 일별'!$B:$B,"&gt;="&amp;$B9,'전체 일별'!$B:$B,"&lt;="&amp;$C9)</f>
        <v>24058665</v>
      </c>
      <c r="G9" s="106">
        <f>SUMIFS('전체 일별'!$O:$O,'전체 일별'!$B:$B,"&gt;="&amp;$B9,'전체 일별'!$B:$B,"&lt;="&amp;$C9)</f>
        <v>12251</v>
      </c>
      <c r="H9" s="106">
        <f>SUMIFS('전체 일별'!$AQ:$AQ,'전체 일별'!$B:$B,"&gt;="&amp;$B9,'전체 일별'!$B:$B,"&lt;="&amp;$C9)</f>
        <v>7262</v>
      </c>
      <c r="I9" s="106">
        <f>SUMIFS('전체 일별'!$AR:$AR,'전체 일별'!$B:$B,"&gt;="&amp;$B9,'전체 일별'!$B:$B,"&lt;="&amp;$C9)</f>
        <v>5617</v>
      </c>
      <c r="J9" s="106">
        <f>SUMIFS('전체 일별'!$AJ:$AJ,'전체 일별'!$B:$B,"&gt;="&amp;$B9,'전체 일별'!$B:$B,"&lt;="&amp;$C9)</f>
        <v>1843</v>
      </c>
      <c r="K9" s="106">
        <f>SUMIFS('전체 일별'!$Z:$Z,'전체 일별'!$B:$B,"&gt;="&amp;$B9,'전체 일별'!$B:$B,"&lt;="&amp;$C9)</f>
        <v>888</v>
      </c>
      <c r="L9" s="106">
        <f>SUMIFS('전체 일별'!$AL:$AL,'전체 일별'!$B:$B,"&gt;="&amp;$B9,'전체 일별'!$B:$B,"&lt;="&amp;$C9)</f>
        <v>12915</v>
      </c>
      <c r="M9" s="106">
        <f>SUMIFS('전체 일별'!$AO:$AO,'전체 일별'!$B:$B,"&gt;="&amp;$B9,'전체 일별'!$B:$B,"&lt;="&amp;$C9)</f>
        <v>12006</v>
      </c>
      <c r="N9" s="106">
        <f>SUMIFS('전체 일별'!$AP:$AP,'전체 일별'!$B:$B,"&gt;="&amp;$B9,'전체 일별'!$B:$B,"&lt;="&amp;$C9)</f>
        <v>375</v>
      </c>
      <c r="O9" s="106">
        <f t="shared" si="0"/>
        <v>13054.077590884428</v>
      </c>
      <c r="P9" s="106">
        <f t="shared" si="1"/>
        <v>27093.091216216217</v>
      </c>
      <c r="Q9" s="66">
        <f t="shared" si="2"/>
        <v>0.77347838061140184</v>
      </c>
      <c r="R9" s="66">
        <f t="shared" si="3"/>
        <v>0.32811109132989141</v>
      </c>
      <c r="S9" s="66">
        <f t="shared" si="4"/>
        <v>0.1580915079223785</v>
      </c>
      <c r="T9" s="78">
        <f t="shared" si="5"/>
        <v>3.0288345044826751E-2</v>
      </c>
      <c r="U9" s="65">
        <f t="shared" si="6"/>
        <v>8418.8100949525233</v>
      </c>
      <c r="V9" s="2"/>
      <c r="W9" s="2"/>
    </row>
    <row r="10" spans="2:31">
      <c r="B10" s="46">
        <v>45505</v>
      </c>
      <c r="C10" s="46">
        <v>45535</v>
      </c>
      <c r="D10" s="64" t="s">
        <v>134</v>
      </c>
      <c r="E10" s="106">
        <f>SUMIFS('전체 일별'!$BA:$BA,'전체 일별'!$B:$B,"&gt;="&amp;$B10,'전체 일별'!$B:$B,"&lt;="&amp;$C10)</f>
        <v>135260127</v>
      </c>
      <c r="F10" s="106">
        <f>SUMIFS('전체 일별'!$L:$L,'전체 일별'!$B:$B,"&gt;="&amp;$B10,'전체 일별'!$B:$B,"&lt;="&amp;$C10)</f>
        <v>24930196</v>
      </c>
      <c r="G10" s="106">
        <f>SUMIFS('전체 일별'!$O:$O,'전체 일별'!$B:$B,"&gt;="&amp;$B10,'전체 일별'!$B:$B,"&lt;="&amp;$C10)</f>
        <v>12794</v>
      </c>
      <c r="H10" s="106">
        <f>SUMIFS('전체 일별'!$AQ:$AQ,'전체 일별'!$B:$B,"&gt;="&amp;$B10,'전체 일별'!$B:$B,"&lt;="&amp;$C10)</f>
        <v>7789</v>
      </c>
      <c r="I10" s="106">
        <f>SUMIFS('전체 일별'!$AR:$AR,'전체 일별'!$B:$B,"&gt;="&amp;$B10,'전체 일별'!$B:$B,"&lt;="&amp;$C10)</f>
        <v>6256</v>
      </c>
      <c r="J10" s="106">
        <f>SUMIFS('전체 일별'!$AJ:$AJ,'전체 일별'!$B:$B,"&gt;="&amp;$B10,'전체 일별'!$B:$B,"&lt;="&amp;$C10)</f>
        <v>2371</v>
      </c>
      <c r="K10" s="106">
        <f>SUMIFS('전체 일별'!$Z:$Z,'전체 일별'!$B:$B,"&gt;="&amp;$B10,'전체 일별'!$B:$B,"&lt;="&amp;$C10)</f>
        <v>1793</v>
      </c>
      <c r="L10" s="106">
        <f>SUMIFS('전체 일별'!$AL:$AL,'전체 일별'!$B:$B,"&gt;="&amp;$B10,'전체 일별'!$B:$B,"&lt;="&amp;$C10)</f>
        <v>16580</v>
      </c>
      <c r="M10" s="106">
        <f>SUMIFS('전체 일별'!$AO:$AO,'전체 일별'!$B:$B,"&gt;="&amp;$B10,'전체 일별'!$B:$B,"&lt;="&amp;$C10)</f>
        <v>15373</v>
      </c>
      <c r="N10" s="106">
        <f>SUMIFS('전체 일별'!$AP:$AP,'전체 일별'!$B:$B,"&gt;="&amp;$B10,'전체 일별'!$B:$B,"&lt;="&amp;$C10)</f>
        <v>576</v>
      </c>
      <c r="O10" s="106">
        <f t="shared" si="0"/>
        <v>10514.633487979756</v>
      </c>
      <c r="P10" s="106">
        <f t="shared" si="1"/>
        <v>13904.18070273285</v>
      </c>
      <c r="Q10" s="66">
        <f t="shared" si="2"/>
        <v>0.80318397740403136</v>
      </c>
      <c r="R10" s="66">
        <f t="shared" si="3"/>
        <v>0.37899616368286443</v>
      </c>
      <c r="S10" s="66">
        <f t="shared" si="4"/>
        <v>0.28660485933503838</v>
      </c>
      <c r="T10" s="78">
        <f t="shared" si="5"/>
        <v>3.6115116935231048E-2</v>
      </c>
      <c r="U10" s="65">
        <f t="shared" si="6"/>
        <v>8798.5511611266502</v>
      </c>
      <c r="V10" s="2"/>
      <c r="W10" s="2"/>
    </row>
    <row r="11" spans="2:31">
      <c r="B11" s="46">
        <v>45536</v>
      </c>
      <c r="C11" s="46">
        <v>45565</v>
      </c>
      <c r="D11" s="64" t="s">
        <v>135</v>
      </c>
      <c r="E11" s="106">
        <f>SUMIFS('전체 일별'!$BA:$BA,'전체 일별'!$B:$B,"&gt;="&amp;$B11,'전체 일별'!$B:$B,"&lt;="&amp;$C11)</f>
        <v>140546910</v>
      </c>
      <c r="F11" s="106">
        <f>SUMIFS('전체 일별'!$L:$L,'전체 일별'!$B:$B,"&gt;="&amp;$B11,'전체 일별'!$B:$B,"&lt;="&amp;$C11)</f>
        <v>21956951</v>
      </c>
      <c r="G11" s="106">
        <f>SUMIFS('전체 일별'!$O:$O,'전체 일별'!$B:$B,"&gt;="&amp;$B11,'전체 일별'!$B:$B,"&lt;="&amp;$C11)</f>
        <v>11022</v>
      </c>
      <c r="H11" s="106">
        <f>SUMIFS('전체 일별'!$AQ:$AQ,'전체 일별'!$B:$B,"&gt;="&amp;$B11,'전체 일별'!$B:$B,"&lt;="&amp;$C11)</f>
        <v>6735</v>
      </c>
      <c r="I11" s="106">
        <f>SUMIFS('전체 일별'!$AR:$AR,'전체 일별'!$B:$B,"&gt;="&amp;$B11,'전체 일별'!$B:$B,"&lt;="&amp;$C11)</f>
        <v>5190</v>
      </c>
      <c r="J11" s="106">
        <f>SUMIFS('전체 일별'!$AJ:$AJ,'전체 일별'!$B:$B,"&gt;="&amp;$B11,'전체 일별'!$B:$B,"&lt;="&amp;$C11)</f>
        <v>1853</v>
      </c>
      <c r="K11" s="106">
        <f>SUMIFS('전체 일별'!$Z:$Z,'전체 일별'!$B:$B,"&gt;="&amp;$B11,'전체 일별'!$B:$B,"&lt;="&amp;$C11)</f>
        <v>1516</v>
      </c>
      <c r="L11" s="106">
        <f>SUMIFS('전체 일별'!$AL:$AL,'전체 일별'!$B:$B,"&gt;="&amp;$B11,'전체 일별'!$B:$B,"&lt;="&amp;$C11)</f>
        <v>17078</v>
      </c>
      <c r="M11" s="106">
        <f>SUMIFS('전체 일별'!$AO:$AO,'전체 일별'!$B:$B,"&gt;="&amp;$B11,'전체 일별'!$B:$B,"&lt;="&amp;$C11)</f>
        <v>15904</v>
      </c>
      <c r="N11" s="106">
        <f>SUMIFS('전체 일별'!$AP:$AP,'전체 일별'!$B:$B,"&gt;="&amp;$B11,'전체 일별'!$B:$B,"&lt;="&amp;$C11)</f>
        <v>538</v>
      </c>
      <c r="O11" s="106">
        <f t="shared" si="0"/>
        <v>11849.406907717215</v>
      </c>
      <c r="P11" s="106">
        <f t="shared" si="1"/>
        <v>14483.47691292876</v>
      </c>
      <c r="Q11" s="66">
        <f t="shared" si="2"/>
        <v>0.77060133630289529</v>
      </c>
      <c r="R11" s="66">
        <f t="shared" si="3"/>
        <v>0.35703275529865125</v>
      </c>
      <c r="S11" s="66">
        <f t="shared" si="4"/>
        <v>0.29210019267822734</v>
      </c>
      <c r="T11" s="78">
        <f t="shared" si="5"/>
        <v>3.2721080160564409E-2</v>
      </c>
      <c r="U11" s="65">
        <f t="shared" si="6"/>
        <v>8837.2051056338023</v>
      </c>
      <c r="V11" s="78">
        <f>AVERAGEIFS('전체 일별'!$AF:$AF,'전체 일별'!$B:$B,"&gt;="&amp;$B11,'전체 일별'!$B:$B,"&lt;="&amp;$C11)</f>
        <v>0.10272333333333332</v>
      </c>
      <c r="W11" s="78">
        <f>AVERAGEIFS('전체 일별'!$AB:$AB,'전체 일별'!$B:$B,"&gt;="&amp;$B11,'전체 일별'!$B:$B,"&lt;="&amp;$C11)</f>
        <v>0.13875333333333337</v>
      </c>
      <c r="X11" s="78">
        <f>AVERAGEIFS('전체 일별'!$X:$X,'전체 일별'!$B:$B,"&gt;="&amp;$B11,'전체 일별'!$B:$B,"&lt;="&amp;$C11)</f>
        <v>0.16165333333333329</v>
      </c>
      <c r="Y11" s="78">
        <f>AVERAGEIFS('전체 일별'!$BG:$BG,'전체 일별'!$B:$B,"&gt;="&amp;$B11,'전체 일별'!$B:$B,"&lt;="&amp;$C11)</f>
        <v>0.21393000000000004</v>
      </c>
      <c r="Z11" s="78">
        <f>AVERAGEIFS('전체 일별'!$BI:$BI,'전체 일별'!$B:$B,"&gt;="&amp;$B11,'전체 일별'!$B:$B,"&lt;="&amp;$C11)</f>
        <v>0.29241999999999996</v>
      </c>
      <c r="AA11" s="67"/>
      <c r="AB11" s="67"/>
    </row>
    <row r="12" spans="2:31">
      <c r="B12" s="46">
        <v>45566</v>
      </c>
      <c r="C12" s="46">
        <v>45596</v>
      </c>
      <c r="D12" s="64" t="s">
        <v>136</v>
      </c>
      <c r="E12" s="106">
        <f>SUMIFS('전체 일별'!$BA:$BA,'전체 일별'!$B:$B,"&gt;="&amp;$B12,'전체 일별'!$B:$B,"&lt;="&amp;$C12)</f>
        <v>169223088</v>
      </c>
      <c r="F12" s="106">
        <f>SUMIFS('전체 일별'!$L:$L,'전체 일별'!$B:$B,"&gt;="&amp;$B12,'전체 일별'!$B:$B,"&lt;="&amp;$C12)</f>
        <v>30825543</v>
      </c>
      <c r="G12" s="106">
        <f>SUMIFS('전체 일별'!$O:$O,'전체 일별'!$B:$B,"&gt;="&amp;$B12,'전체 일별'!$B:$B,"&lt;="&amp;$C12)</f>
        <v>14758</v>
      </c>
      <c r="H12" s="106">
        <f>SUMIFS('전체 일별'!$AQ:$AQ,'전체 일별'!$B:$B,"&gt;="&amp;$B12,'전체 일별'!$B:$B,"&lt;="&amp;$C12)</f>
        <v>7971</v>
      </c>
      <c r="I12" s="106">
        <f>SUMIFS('전체 일별'!$AR:$AR,'전체 일별'!$B:$B,"&gt;="&amp;$B12,'전체 일별'!$B:$B,"&lt;="&amp;$C12)</f>
        <v>6037</v>
      </c>
      <c r="J12" s="106">
        <f>SUMIFS('전체 일별'!$AJ:$AJ,'전체 일별'!$B:$B,"&gt;="&amp;$B12,'전체 일별'!$B:$B,"&lt;="&amp;$C12)</f>
        <v>1959</v>
      </c>
      <c r="K12" s="106">
        <f>SUMIFS('전체 일별'!$Z:$Z,'전체 일별'!$B:$B,"&gt;="&amp;$B12,'전체 일별'!$B:$B,"&lt;="&amp;$C12)</f>
        <v>1570</v>
      </c>
      <c r="L12" s="106">
        <f>SUMIFS('전체 일별'!$AL:$AL,'전체 일별'!$B:$B,"&gt;="&amp;$B12,'전체 일별'!$B:$B,"&lt;="&amp;$C12)</f>
        <v>19134</v>
      </c>
      <c r="M12" s="106">
        <f>SUMIFS('전체 일별'!$AO:$AO,'전체 일별'!$B:$B,"&gt;="&amp;$B12,'전체 일별'!$B:$B,"&lt;="&amp;$C12)</f>
        <v>18201</v>
      </c>
      <c r="N12" s="106">
        <f>SUMIFS('전체 일별'!$AP:$AP,'전체 일별'!$B:$B,"&gt;="&amp;$B12,'전체 일별'!$B:$B,"&lt;="&amp;$C12)</f>
        <v>513</v>
      </c>
      <c r="O12" s="106">
        <f t="shared" si="0"/>
        <v>15735.346094946401</v>
      </c>
      <c r="P12" s="106">
        <f t="shared" si="1"/>
        <v>19634.103821656052</v>
      </c>
      <c r="Q12" s="66">
        <f t="shared" si="2"/>
        <v>0.75737046794630536</v>
      </c>
      <c r="R12" s="66">
        <f t="shared" si="3"/>
        <v>0.32449892330627794</v>
      </c>
      <c r="S12" s="66">
        <f t="shared" si="4"/>
        <v>0.26006294517144279</v>
      </c>
      <c r="T12" s="78">
        <f t="shared" si="5"/>
        <v>2.7412632253927541E-2</v>
      </c>
      <c r="U12" s="65">
        <f t="shared" si="6"/>
        <v>9297.4610186253503</v>
      </c>
      <c r="V12" s="78">
        <f>AVERAGEIFS('전체 일별'!$AF:$AF,'전체 일별'!$B:$B,"&gt;="&amp;$B12,'전체 일별'!$B:$B,"&lt;="&amp;$C12)</f>
        <v>8.5548387096774203E-2</v>
      </c>
      <c r="W12" s="78">
        <f>AVERAGEIFS('전체 일별'!$AB:$AB,'전체 일별'!$B:$B,"&gt;="&amp;$B12,'전체 일별'!$B:$B,"&lt;="&amp;$C12)</f>
        <v>0.12195806451612903</v>
      </c>
      <c r="X12" s="78">
        <f>AVERAGEIFS('전체 일별'!$X:$X,'전체 일별'!$B:$B,"&gt;="&amp;$B12,'전체 일별'!$B:$B,"&lt;="&amp;$C12)</f>
        <v>0.14167741935483871</v>
      </c>
      <c r="Y12" s="78">
        <f>AVERAGEIFS('전체 일별'!$BG:$BG,'전체 일별'!$B:$B,"&gt;="&amp;$B12,'전체 일별'!$B:$B,"&lt;="&amp;$C12)</f>
        <v>0.19582903225806447</v>
      </c>
      <c r="Z12" s="78">
        <f>AVERAGEIFS('전체 일별'!$BI:$BI,'전체 일별'!$B:$B,"&gt;="&amp;$B12,'전체 일별'!$B:$B,"&lt;="&amp;$C12)</f>
        <v>0.26171290322580648</v>
      </c>
      <c r="AA12" s="67"/>
      <c r="AB12" s="67"/>
    </row>
    <row r="13" spans="2:31">
      <c r="B13" s="46">
        <v>45597</v>
      </c>
      <c r="C13" s="46">
        <v>45626</v>
      </c>
      <c r="D13" s="64" t="s">
        <v>137</v>
      </c>
      <c r="E13" s="106">
        <f>SUMIFS('전체 일별'!$BA:$BA,'전체 일별'!$B:$B,"&gt;="&amp;$B13,'전체 일별'!$B:$B,"&lt;="&amp;$C13)</f>
        <v>173677002</v>
      </c>
      <c r="F13" s="106">
        <f>SUMIFS('전체 일별'!$L:$L,'전체 일별'!$B:$B,"&gt;="&amp;$B13,'전체 일별'!$B:$B,"&lt;="&amp;$C13)</f>
        <v>36112483</v>
      </c>
      <c r="G13" s="106">
        <f>SUMIFS('전체 일별'!$O:$O,'전체 일별'!$B:$B,"&gt;="&amp;$B13,'전체 일별'!$B:$B,"&lt;="&amp;$C13)</f>
        <v>17492</v>
      </c>
      <c r="H13" s="106">
        <f>SUMIFS('전체 일별'!$AQ:$AQ,'전체 일별'!$B:$B,"&gt;="&amp;$B13,'전체 일별'!$B:$B,"&lt;="&amp;$C13)</f>
        <v>8902</v>
      </c>
      <c r="I13" s="106">
        <f>SUMIFS('전체 일별'!$AR:$AR,'전체 일별'!$B:$B,"&gt;="&amp;$B13,'전체 일별'!$B:$B,"&lt;="&amp;$C13)</f>
        <v>5937</v>
      </c>
      <c r="J13" s="106">
        <f>SUMIFS('전체 일별'!$AJ:$AJ,'전체 일별'!$B:$B,"&gt;="&amp;$B13,'전체 일별'!$B:$B,"&lt;="&amp;$C13)</f>
        <v>1876</v>
      </c>
      <c r="K13" s="106">
        <f>SUMIFS('전체 일별'!$Z:$Z,'전체 일별'!$B:$B,"&gt;="&amp;$B13,'전체 일별'!$B:$B,"&lt;="&amp;$C13)</f>
        <v>1615</v>
      </c>
      <c r="L13" s="106">
        <f>SUMIFS('전체 일별'!$AL:$AL,'전체 일별'!$B:$B,"&gt;="&amp;$B13,'전체 일별'!$B:$B,"&lt;="&amp;$C13)</f>
        <v>18971</v>
      </c>
      <c r="M13" s="106">
        <f>SUMIFS('전체 일별'!$AO:$AO,'전체 일별'!$B:$B,"&gt;="&amp;$B13,'전체 일별'!$B:$B,"&lt;="&amp;$C13)</f>
        <v>17993</v>
      </c>
      <c r="N13" s="106">
        <f>SUMIFS('전체 일별'!$AP:$AP,'전체 일별'!$B:$B,"&gt;="&amp;$B13,'전체 일별'!$B:$B,"&lt;="&amp;$C13)</f>
        <v>431</v>
      </c>
      <c r="O13" s="106">
        <f t="shared" si="0"/>
        <v>19249.724413646054</v>
      </c>
      <c r="P13" s="106">
        <f t="shared" si="1"/>
        <v>22360.670588235294</v>
      </c>
      <c r="Q13" s="66">
        <f t="shared" si="2"/>
        <v>0.66692878004942713</v>
      </c>
      <c r="R13" s="66">
        <f t="shared" si="3"/>
        <v>0.31598450395822808</v>
      </c>
      <c r="S13" s="66">
        <f t="shared" si="4"/>
        <v>0.27202290719218458</v>
      </c>
      <c r="T13" s="78">
        <f t="shared" si="5"/>
        <v>2.339339991315675E-2</v>
      </c>
      <c r="U13" s="65">
        <f t="shared" si="6"/>
        <v>9652.4760740287893</v>
      </c>
      <c r="V13" s="78">
        <f>AVERAGEIFS('전체 일별'!$AF:$AF,'전체 일별'!$B:$B,"&gt;="&amp;$B13,'전체 일별'!$B:$B,"&lt;="&amp;$C13)</f>
        <v>9.3366666666666667E-2</v>
      </c>
      <c r="W13" s="78">
        <f>AVERAGEIFS('전체 일별'!$AB:$AB,'전체 일별'!$B:$B,"&gt;="&amp;$B13,'전체 일별'!$B:$B,"&lt;="&amp;$C13)</f>
        <v>0.12530666666666668</v>
      </c>
      <c r="X13" s="78">
        <f>AVERAGEIFS('전체 일별'!$X:$X,'전체 일별'!$B:$B,"&gt;="&amp;$B13,'전체 일별'!$B:$B,"&lt;="&amp;$C13)</f>
        <v>0.14840000000000003</v>
      </c>
      <c r="Y13" s="78">
        <f>AVERAGEIFS('전체 일별'!$BG:$BG,'전체 일별'!$B:$B,"&gt;="&amp;$B13,'전체 일별'!$B:$B,"&lt;="&amp;$C13)</f>
        <v>0.19816666666666669</v>
      </c>
      <c r="Z13" s="78">
        <f>AVERAGEIFS('전체 일별'!$BI:$BI,'전체 일별'!$B:$B,"&gt;="&amp;$B13,'전체 일별'!$B:$B,"&lt;="&amp;$C13)</f>
        <v>0.27430333333333329</v>
      </c>
      <c r="AA13" s="67"/>
      <c r="AB13" s="67"/>
    </row>
    <row r="14" spans="2:31">
      <c r="B14" s="46">
        <v>45627</v>
      </c>
      <c r="C14" s="46">
        <v>45657</v>
      </c>
      <c r="D14" s="64" t="s">
        <v>138</v>
      </c>
      <c r="E14" s="106">
        <f>SUMIFS('전체 일별'!$BA:$BA,'전체 일별'!$B:$B,"&gt;="&amp;$B14,'전체 일별'!$B:$B,"&lt;="&amp;$C14)</f>
        <v>185428612</v>
      </c>
      <c r="F14" s="106">
        <f>SUMIFS('전체 일별'!$L:$L,'전체 일별'!$B:$B,"&gt;="&amp;$B14,'전체 일별'!$B:$B,"&lt;="&amp;$C14)</f>
        <v>48497027</v>
      </c>
      <c r="G14" s="106">
        <f>SUMIFS('전체 일별'!$O:$O,'전체 일별'!$B:$B,"&gt;="&amp;$B14,'전체 일별'!$B:$B,"&lt;="&amp;$C14)</f>
        <v>22584</v>
      </c>
      <c r="H14" s="106">
        <f>SUMIFS('전체 일별'!$AQ:$AQ,'전체 일별'!$B:$B,"&gt;="&amp;$B14,'전체 일별'!$B:$B,"&lt;="&amp;$C14)</f>
        <v>12037</v>
      </c>
      <c r="I14" s="106">
        <f>SUMIFS('전체 일별'!$AR:$AR,'전체 일별'!$B:$B,"&gt;="&amp;$B14,'전체 일별'!$B:$B,"&lt;="&amp;$C14)</f>
        <v>7642</v>
      </c>
      <c r="J14" s="106">
        <f>SUMIFS('전체 일별'!$AJ:$AJ,'전체 일별'!$B:$B,"&gt;="&amp;$B14,'전체 일별'!$B:$B,"&lt;="&amp;$C14)</f>
        <v>2545</v>
      </c>
      <c r="K14" s="106">
        <f>SUMIFS('전체 일별'!$Z:$Z,'전체 일별'!$B:$B,"&gt;="&amp;$B14,'전체 일별'!$B:$B,"&lt;="&amp;$C14)</f>
        <v>2161</v>
      </c>
      <c r="L14" s="106">
        <f>SUMIFS('전체 일별'!$AL:$AL,'전체 일별'!$B:$B,"&gt;="&amp;$B14,'전체 일별'!$B:$B,"&lt;="&amp;$C14)</f>
        <v>21004</v>
      </c>
      <c r="M14" s="106">
        <f>SUMIFS('전체 일별'!$AO:$AO,'전체 일별'!$B:$B,"&gt;="&amp;$B14,'전체 일별'!$B:$B,"&lt;="&amp;$C14)</f>
        <v>19803</v>
      </c>
      <c r="N14" s="106">
        <f>SUMIFS('전체 일별'!$AP:$AP,'전체 일별'!$B:$B,"&gt;="&amp;$B14,'전체 일별'!$B:$B,"&lt;="&amp;$C14)</f>
        <v>511</v>
      </c>
      <c r="O14" s="106">
        <f t="shared" si="0"/>
        <v>19055.806286836934</v>
      </c>
      <c r="P14" s="106">
        <f t="shared" si="1"/>
        <v>22441.937528921797</v>
      </c>
      <c r="Q14" s="66">
        <f t="shared" si="2"/>
        <v>0.63487579961784502</v>
      </c>
      <c r="R14" s="66">
        <f t="shared" si="3"/>
        <v>0.33302800314053915</v>
      </c>
      <c r="S14" s="66">
        <f t="shared" si="4"/>
        <v>0.28277937712640672</v>
      </c>
      <c r="T14" s="78">
        <f t="shared" si="5"/>
        <v>2.5155065472088216E-2</v>
      </c>
      <c r="U14" s="65">
        <f t="shared" si="6"/>
        <v>9363.6626773721146</v>
      </c>
      <c r="V14" s="78">
        <f>AVERAGEIFS('전체 일별'!$AF:$AF,'전체 일별'!$B:$B,"&gt;="&amp;$B14,'전체 일별'!$B:$B,"&lt;="&amp;$C14)</f>
        <v>0.10032258064516128</v>
      </c>
      <c r="W14" s="78">
        <f>AVERAGEIFS('전체 일별'!$AB:$AB,'전체 일별'!$B:$B,"&gt;="&amp;$B14,'전체 일별'!$B:$B,"&lt;="&amp;$C14)</f>
        <v>0.13448387096774195</v>
      </c>
      <c r="X14" s="78">
        <f>AVERAGEIFS('전체 일별'!$X:$X,'전체 일별'!$B:$B,"&gt;="&amp;$B14,'전체 일별'!$B:$B,"&lt;="&amp;$C14)</f>
        <v>0.15321612903225806</v>
      </c>
      <c r="Y14" s="78">
        <f>AVERAGEIFS('전체 일별'!$BG:$BG,'전체 일별'!$B:$B,"&gt;="&amp;$B14,'전체 일별'!$B:$B,"&lt;="&amp;$C14)</f>
        <v>0.21081290322580651</v>
      </c>
      <c r="Z14" s="78">
        <f>AVERAGEIFS('전체 일별'!$BI:$BI,'전체 일별'!$B:$B,"&gt;="&amp;$B14,'전체 일별'!$B:$B,"&lt;="&amp;$C14)</f>
        <v>0.28017741935483875</v>
      </c>
      <c r="AA14" s="67"/>
      <c r="AB14" s="67"/>
    </row>
    <row r="15" spans="2:31">
      <c r="B15" s="46">
        <v>45658</v>
      </c>
      <c r="C15" s="46">
        <v>45688</v>
      </c>
      <c r="D15" s="64" t="s">
        <v>139</v>
      </c>
      <c r="E15" s="106">
        <f>SUMIFS('전체 일별'!$BA:$BA,'전체 일별'!$B:$B,"&gt;="&amp;$B15,'전체 일별'!$B:$B,"&lt;="&amp;$C15)</f>
        <v>223713881</v>
      </c>
      <c r="F15" s="106">
        <f>SUMIFS('전체 일별'!$L:$L,'전체 일별'!$B:$B,"&gt;="&amp;$B15,'전체 일별'!$B:$B,"&lt;="&amp;$C15)</f>
        <v>38417902</v>
      </c>
      <c r="G15" s="106">
        <f>SUMIFS('전체 일별'!$O:$O,'전체 일별'!$B:$B,"&gt;="&amp;$B15,'전체 일별'!$B:$B,"&lt;="&amp;$C15)</f>
        <v>14594</v>
      </c>
      <c r="H15" s="106">
        <f>SUMIFS('전체 일별'!$AQ:$AQ,'전체 일별'!$B:$B,"&gt;="&amp;$B15,'전체 일별'!$B:$B,"&lt;="&amp;$C15)</f>
        <v>9434</v>
      </c>
      <c r="I15" s="106">
        <f>SUMIFS('전체 일별'!$AR:$AR,'전체 일별'!$B:$B,"&gt;="&amp;$B15,'전체 일별'!$B:$B,"&lt;="&amp;$C15)</f>
        <v>6591</v>
      </c>
      <c r="J15" s="106">
        <f>SUMIFS('전체 일별'!$AJ:$AJ,'전체 일별'!$B:$B,"&gt;="&amp;$B15,'전체 일별'!$B:$B,"&lt;="&amp;$C15)</f>
        <v>2722</v>
      </c>
      <c r="K15" s="106">
        <f>SUMIFS('전체 일별'!$Z:$Z,'전체 일별'!$B:$B,"&gt;="&amp;$B15,'전체 일별'!$B:$B,"&lt;="&amp;$C15)</f>
        <v>1945</v>
      </c>
      <c r="L15" s="106">
        <f>SUMIFS('전체 일별'!$AL:$AL,'전체 일별'!$B:$B,"&gt;="&amp;$B15,'전체 일별'!$B:$B,"&lt;="&amp;$C15)</f>
        <v>22789</v>
      </c>
      <c r="M15" s="106">
        <f>SUMIFS('전체 일별'!$AO:$AO,'전체 일별'!$B:$B,"&gt;="&amp;$B15,'전체 일별'!$B:$B,"&lt;="&amp;$C15)</f>
        <v>21388</v>
      </c>
      <c r="N15" s="106">
        <f>SUMIFS('전체 일별'!$AP:$AP,'전체 일별'!$B:$B,"&gt;="&amp;$B15,'전체 일별'!$B:$B,"&lt;="&amp;$C15)</f>
        <v>528</v>
      </c>
      <c r="O15" s="106">
        <f t="shared" si="0"/>
        <v>14113.850844966935</v>
      </c>
      <c r="P15" s="106">
        <f t="shared" si="1"/>
        <v>19752.134704370179</v>
      </c>
      <c r="Q15" s="66">
        <f t="shared" si="2"/>
        <v>0.69864320542717828</v>
      </c>
      <c r="R15" s="66">
        <f t="shared" si="3"/>
        <v>0.41298740707024728</v>
      </c>
      <c r="S15" s="66">
        <f t="shared" si="4"/>
        <v>0.2950993779396146</v>
      </c>
      <c r="T15" s="78">
        <f t="shared" si="5"/>
        <v>2.4091987588976089E-2</v>
      </c>
      <c r="U15" s="65">
        <f t="shared" si="6"/>
        <v>10459.784972881989</v>
      </c>
      <c r="V15" s="78">
        <f>AVERAGEIFS('전체 일별'!$AF:$AF,'전체 일별'!$B:$B,"&gt;="&amp;$B15,'전체 일별'!$B:$B,"&lt;="&amp;$C15)</f>
        <v>0.10291935483870968</v>
      </c>
      <c r="W15" s="78">
        <f>AVERAGEIFS('전체 일별'!$AB:$AB,'전체 일별'!$B:$B,"&gt;="&amp;$B15,'전체 일별'!$B:$B,"&lt;="&amp;$C15)</f>
        <v>0.13314516129032256</v>
      </c>
      <c r="X15" s="78">
        <f>AVERAGEIFS('전체 일별'!$X:$X,'전체 일별'!$B:$B,"&gt;="&amp;$B15,'전체 일별'!$B:$B,"&lt;="&amp;$C15)</f>
        <v>0.15959999999999999</v>
      </c>
      <c r="Y15" s="78">
        <f>AVERAGEIFS('전체 일별'!$BG:$BG,'전체 일별'!$B:$B,"&gt;="&amp;$B15,'전체 일별'!$B:$B,"&lt;="&amp;$C15)</f>
        <v>0.22898709677419363</v>
      </c>
      <c r="Z15" s="78">
        <f>AVERAGEIFS('전체 일별'!$BI:$BI,'전체 일별'!$B:$B,"&gt;="&amp;$B15,'전체 일별'!$B:$B,"&lt;="&amp;$C15)</f>
        <v>0.3263967741935484</v>
      </c>
      <c r="AA15" s="161">
        <f t="shared" ref="AA15:AA30" si="7">1/(AVERAGE(V11:V13)/AVERAGE($Z11:$Z13))</f>
        <v>2.941489067235993</v>
      </c>
      <c r="AB15" s="161">
        <f t="shared" ref="AB15:AB30" si="8">1/(AVERAGE(W11:W13)/AVERAGE($Z11:$Z13))</f>
        <v>2.1461074304840597</v>
      </c>
      <c r="AC15" s="161">
        <f t="shared" ref="AC15:AC30" si="9">1/(AVERAGE(X11:X13)/AVERAGE($Z11:$Z13))</f>
        <v>1.8339159590735372</v>
      </c>
      <c r="AD15" s="161">
        <f t="shared" ref="AD15:AD30" si="10">1/(AVERAGE(Y11:Y13)/AVERAGE($Z11:$Z13))</f>
        <v>1.362726132526453</v>
      </c>
      <c r="AE15" t="s">
        <v>140</v>
      </c>
    </row>
    <row r="16" spans="2:31">
      <c r="B16" s="46">
        <v>45689</v>
      </c>
      <c r="C16" s="46">
        <v>45716</v>
      </c>
      <c r="D16" s="64" t="s">
        <v>141</v>
      </c>
      <c r="E16" s="106">
        <f>SUMIFS('전체 일별'!$BA:$BA,'전체 일별'!$B:$B,"&gt;="&amp;$B16,'전체 일별'!$B:$B,"&lt;="&amp;$C16)</f>
        <v>235359747</v>
      </c>
      <c r="F16" s="106">
        <f>SUMIFS('전체 일별'!$L:$L,'전체 일별'!$B:$B,"&gt;="&amp;$B16,'전체 일별'!$B:$B,"&lt;="&amp;$C16)</f>
        <v>35702733</v>
      </c>
      <c r="G16" s="106">
        <f>SUMIFS('전체 일별'!$O:$O,'전체 일별'!$B:$B,"&gt;="&amp;$B16,'전체 일별'!$B:$B,"&lt;="&amp;$C16)</f>
        <v>11658</v>
      </c>
      <c r="H16" s="106">
        <f>SUMIFS('전체 일별'!$AQ:$AQ,'전체 일별'!$B:$B,"&gt;="&amp;$B16,'전체 일별'!$B:$B,"&lt;="&amp;$C16)</f>
        <v>7539</v>
      </c>
      <c r="I16" s="106">
        <f>SUMIFS('전체 일별'!$AR:$AR,'전체 일별'!$B:$B,"&gt;="&amp;$B16,'전체 일별'!$B:$B,"&lt;="&amp;$C16)</f>
        <v>5761</v>
      </c>
      <c r="J16" s="106">
        <f>SUMIFS('전체 일별'!$AJ:$AJ,'전체 일별'!$B:$B,"&gt;="&amp;$B16,'전체 일별'!$B:$B,"&lt;="&amp;$C16)</f>
        <v>2700</v>
      </c>
      <c r="K16" s="106">
        <f>SUMIFS('전체 일별'!$Z:$Z,'전체 일별'!$B:$B,"&gt;="&amp;$B16,'전체 일별'!$B:$B,"&lt;="&amp;$C16)</f>
        <v>1957</v>
      </c>
      <c r="L16" s="106">
        <f>SUMIFS('전체 일별'!$AL:$AL,'전체 일별'!$B:$B,"&gt;="&amp;$B16,'전체 일별'!$B:$B,"&lt;="&amp;$C16)</f>
        <v>23767</v>
      </c>
      <c r="M16" s="106">
        <f>SUMIFS('전체 일별'!$AO:$AO,'전체 일별'!$B:$B,"&gt;="&amp;$B16,'전체 일별'!$B:$B,"&lt;="&amp;$C16)</f>
        <v>22336</v>
      </c>
      <c r="N16" s="106">
        <f>SUMIFS('전체 일별'!$AP:$AP,'전체 일별'!$B:$B,"&gt;="&amp;$B16,'전체 일별'!$B:$B,"&lt;="&amp;$C16)</f>
        <v>575</v>
      </c>
      <c r="O16" s="106">
        <f t="shared" si="0"/>
        <v>13223.234444444444</v>
      </c>
      <c r="P16" s="106">
        <f t="shared" si="1"/>
        <v>18243.603985692385</v>
      </c>
      <c r="Q16" s="66">
        <f t="shared" si="2"/>
        <v>0.76415970287836588</v>
      </c>
      <c r="R16" s="66">
        <f t="shared" si="3"/>
        <v>0.46866863391772262</v>
      </c>
      <c r="S16" s="66">
        <f t="shared" si="4"/>
        <v>0.33969796910258637</v>
      </c>
      <c r="T16" s="78">
        <f t="shared" si="5"/>
        <v>2.5097114922962769E-2</v>
      </c>
      <c r="U16" s="65">
        <f t="shared" si="6"/>
        <v>10537.237956661891</v>
      </c>
      <c r="V16" s="78">
        <f>AVERAGEIFS('전체 일별'!$AF:$AF,'전체 일별'!$B:$B,"&gt;="&amp;$B16,'전체 일별'!$B:$B,"&lt;="&amp;$C16)</f>
        <v>0.11013571428571427</v>
      </c>
      <c r="W16" s="78">
        <f>AVERAGEIFS('전체 일별'!$AB:$AB,'전체 일별'!$B:$B,"&gt;="&amp;$B16,'전체 일별'!$B:$B,"&lt;="&amp;$C16)</f>
        <v>0.15403214285714287</v>
      </c>
      <c r="X16" s="78">
        <f>AVERAGEIFS('전체 일별'!$X:$X,'전체 일별'!$B:$B,"&gt;="&amp;$B16,'전체 일별'!$B:$B,"&lt;="&amp;$C16)</f>
        <v>0.18667499999999998</v>
      </c>
      <c r="Y16" s="78">
        <f>AVERAGEIFS('전체 일별'!$BG:$BG,'전체 일별'!$B:$B,"&gt;="&amp;$B16,'전체 일별'!$B:$B,"&lt;="&amp;$C16)</f>
        <v>0.26208214285714287</v>
      </c>
      <c r="Z16" s="78">
        <f>AVERAGEIFS('전체 일별'!$BI:$BI,'전체 일별'!$B:$B,"&gt;="&amp;$B16,'전체 일별'!$B:$B,"&lt;="&amp;$C16)</f>
        <v>0.29198928571428573</v>
      </c>
      <c r="AA16" s="161">
        <f t="shared" si="7"/>
        <v>2.9229357197592525</v>
      </c>
      <c r="AB16" s="161">
        <f t="shared" si="8"/>
        <v>2.1380396714383334</v>
      </c>
      <c r="AC16" s="161">
        <f t="shared" si="9"/>
        <v>1.8412035521014498</v>
      </c>
      <c r="AD16" s="161">
        <f t="shared" si="10"/>
        <v>1.3495073532549176</v>
      </c>
    </row>
    <row r="17" spans="1:35">
      <c r="B17" s="46">
        <v>45717</v>
      </c>
      <c r="C17" s="46">
        <v>45747</v>
      </c>
      <c r="D17" s="64" t="s">
        <v>142</v>
      </c>
      <c r="E17" s="106">
        <f>SUMIFS('전체 일별'!$BA:$BA,'전체 일별'!$B:$B,"&gt;="&amp;$B17,'전체 일별'!$B:$B,"&lt;="&amp;$C17)</f>
        <v>315567867</v>
      </c>
      <c r="F17" s="106">
        <f>SUMIFS('전체 일별'!$L:$L,'전체 일별'!$B:$B,"&gt;="&amp;$B17,'전체 일별'!$B:$B,"&lt;="&amp;$C17)</f>
        <v>61775162</v>
      </c>
      <c r="G17" s="106">
        <f>SUMIFS('전체 일별'!$O:$O,'전체 일별'!$B:$B,"&gt;="&amp;$B17,'전체 일별'!$B:$B,"&lt;="&amp;$C17)</f>
        <v>21594</v>
      </c>
      <c r="H17" s="106">
        <f>SUMIFS('전체 일별'!$AQ:$AQ,'전체 일별'!$B:$B,"&gt;="&amp;$B17,'전체 일별'!$B:$B,"&lt;="&amp;$C17)</f>
        <v>13637</v>
      </c>
      <c r="I17" s="106">
        <f>SUMIFS('전체 일별'!$AR:$AR,'전체 일별'!$B:$B,"&gt;="&amp;$B17,'전체 일별'!$B:$B,"&lt;="&amp;$C17)</f>
        <v>11583</v>
      </c>
      <c r="J17" s="106">
        <f>SUMIFS('전체 일별'!$AJ:$AJ,'전체 일별'!$B:$B,"&gt;="&amp;$B17,'전체 일별'!$B:$B,"&lt;="&amp;$C17)</f>
        <v>4921</v>
      </c>
      <c r="K17" s="106">
        <f>SUMIFS('전체 일별'!$Z:$Z,'전체 일별'!$B:$B,"&gt;="&amp;$B17,'전체 일별'!$B:$B,"&lt;="&amp;$C17)</f>
        <v>3493</v>
      </c>
      <c r="L17" s="106">
        <f>SUMIFS('전체 일별'!$AL:$AL,'전체 일별'!$B:$B,"&gt;="&amp;$B17,'전체 일별'!$B:$B,"&lt;="&amp;$C17)</f>
        <v>31343</v>
      </c>
      <c r="M17" s="106">
        <f>SUMIFS('전체 일별'!$AO:$AO,'전체 일별'!$B:$B,"&gt;="&amp;$B17,'전체 일별'!$B:$B,"&lt;="&amp;$C17)</f>
        <v>29413</v>
      </c>
      <c r="N17" s="106">
        <f>SUMIFS('전체 일별'!$AP:$AP,'전체 일별'!$B:$B,"&gt;="&amp;$B17,'전체 일별'!$B:$B,"&lt;="&amp;$C17)</f>
        <v>817</v>
      </c>
      <c r="O17" s="106">
        <f t="shared" si="0"/>
        <v>12553.375736638895</v>
      </c>
      <c r="P17" s="106">
        <f t="shared" si="1"/>
        <v>17685.417119954192</v>
      </c>
      <c r="Q17" s="66">
        <f t="shared" si="2"/>
        <v>0.84938036224976166</v>
      </c>
      <c r="R17" s="66">
        <f t="shared" si="3"/>
        <v>0.42484675818009149</v>
      </c>
      <c r="S17" s="66">
        <f t="shared" si="4"/>
        <v>0.30156263489596824</v>
      </c>
      <c r="T17" s="78">
        <f t="shared" si="5"/>
        <v>2.7026132980482964E-2</v>
      </c>
      <c r="U17" s="65">
        <f t="shared" si="6"/>
        <v>10728.856866011627</v>
      </c>
      <c r="V17" s="78">
        <f>AVERAGEIFS('전체 일별'!$AF:$AF,'전체 일별'!$B:$B,"&gt;="&amp;$B17,'전체 일별'!$B:$B,"&lt;="&amp;$C17)</f>
        <v>8.379032258064513E-2</v>
      </c>
      <c r="W17" s="78">
        <f>AVERAGEIFS('전체 일별'!$AB:$AB,'전체 일별'!$B:$B,"&gt;="&amp;$B17,'전체 일별'!$B:$B,"&lt;="&amp;$C17)</f>
        <v>0.13226129032258066</v>
      </c>
      <c r="X17" s="78">
        <f>AVERAGEIFS('전체 일별'!$X:$X,'전체 일별'!$B:$B,"&gt;="&amp;$B17,'전체 일별'!$B:$B,"&lt;="&amp;$C17)</f>
        <v>0.16101612903225807</v>
      </c>
      <c r="Y17" s="78">
        <f>AVERAGEIFS('전체 일별'!$BG:$BG,'전체 일별'!$B:$B,"&gt;="&amp;$B17,'전체 일별'!$B:$B,"&lt;="&amp;$C17)</f>
        <v>0.25195806451612907</v>
      </c>
      <c r="Z17" s="78">
        <f>AVERAGEIFS('전체 일별'!$BI:$BI,'전체 일별'!$B:$B,"&gt;="&amp;$B17,'전체 일별'!$B:$B,"&lt;="&amp;$C17)</f>
        <v>0.37339032258064508</v>
      </c>
      <c r="AA17" s="161">
        <f t="shared" si="7"/>
        <v>2.969831355176439</v>
      </c>
      <c r="AB17" s="161">
        <f t="shared" si="8"/>
        <v>2.241785435358107</v>
      </c>
      <c r="AC17" s="161">
        <f t="shared" si="9"/>
        <v>1.9099018257015699</v>
      </c>
      <c r="AD17" s="161">
        <f t="shared" si="10"/>
        <v>1.3807579187236327</v>
      </c>
    </row>
    <row r="18" spans="1:35">
      <c r="B18" s="46">
        <v>45748</v>
      </c>
      <c r="C18" s="46">
        <v>45777</v>
      </c>
      <c r="D18" s="64" t="s">
        <v>143</v>
      </c>
      <c r="E18" s="106">
        <f>SUMIFS('전체 일별'!$BA:$BA,'전체 일별'!$B:$B,"&gt;="&amp;$B18,'전체 일별'!$B:$B,"&lt;="&amp;$C18)</f>
        <v>379106261</v>
      </c>
      <c r="F18" s="106">
        <f>SUMIFS('전체 일별'!$L:$L,'전체 일별'!$B:$B,"&gt;="&amp;$B18,'전체 일별'!$B:$B,"&lt;="&amp;$C18)</f>
        <v>69261943</v>
      </c>
      <c r="G18" s="106">
        <f>SUMIFS('전체 일별'!$O:$O,'전체 일별'!$B:$B,"&gt;="&amp;$B18,'전체 일별'!$B:$B,"&lt;="&amp;$C18)</f>
        <v>17815</v>
      </c>
      <c r="H18" s="106">
        <f>SUMIFS('전체 일별'!$AQ:$AQ,'전체 일별'!$B:$B,"&gt;="&amp;$B18,'전체 일별'!$B:$B,"&lt;="&amp;$C18)</f>
        <v>13202</v>
      </c>
      <c r="I18" s="106">
        <f>SUMIFS('전체 일별'!$AR:$AR,'전체 일별'!$B:$B,"&gt;="&amp;$B18,'전체 일별'!$B:$B,"&lt;="&amp;$C18)</f>
        <v>11586</v>
      </c>
      <c r="J18" s="106">
        <f>SUMIFS('전체 일별'!$AJ:$AJ,'전체 일별'!$B:$B,"&gt;="&amp;$B18,'전체 일별'!$B:$B,"&lt;="&amp;$C18)</f>
        <v>5800</v>
      </c>
      <c r="K18" s="106">
        <f>SUMIFS('전체 일별'!$Z:$Z,'전체 일별'!$B:$B,"&gt;="&amp;$B18,'전체 일별'!$B:$B,"&lt;="&amp;$C18)</f>
        <v>4017</v>
      </c>
      <c r="L18" s="106">
        <f>SUMIFS('전체 일별'!$AL:$AL,'전체 일별'!$B:$B,"&gt;="&amp;$B18,'전체 일별'!$B:$B,"&lt;="&amp;$C18)</f>
        <v>37674</v>
      </c>
      <c r="M18" s="106">
        <f>SUMIFS('전체 일별'!$AO:$AO,'전체 일별'!$B:$B,"&gt;="&amp;$B18,'전체 일별'!$B:$B,"&lt;="&amp;$C18)</f>
        <v>35184</v>
      </c>
      <c r="N18" s="106">
        <f>SUMIFS('전체 일별'!$AP:$AP,'전체 일별'!$B:$B,"&gt;="&amp;$B18,'전체 일별'!$B:$B,"&lt;="&amp;$C18)</f>
        <v>896</v>
      </c>
      <c r="O18" s="106">
        <f t="shared" si="0"/>
        <v>11941.714310344827</v>
      </c>
      <c r="P18" s="106">
        <f t="shared" si="1"/>
        <v>17242.206372915112</v>
      </c>
      <c r="Q18" s="66">
        <f t="shared" si="2"/>
        <v>0.87759430389334947</v>
      </c>
      <c r="R18" s="66">
        <f t="shared" si="3"/>
        <v>0.50060417745554975</v>
      </c>
      <c r="S18" s="66">
        <f t="shared" si="4"/>
        <v>0.3467115484205075</v>
      </c>
      <c r="T18" s="78">
        <f t="shared" si="5"/>
        <v>2.483370288248337E-2</v>
      </c>
      <c r="U18" s="65">
        <f t="shared" si="6"/>
        <v>10774.961942928603</v>
      </c>
      <c r="V18" s="78">
        <f>AVERAGEIFS('전체 일별'!$AF:$AF,'전체 일별'!$B:$B,"&gt;="&amp;$B18,'전체 일별'!$B:$B,"&lt;="&amp;$C18)</f>
        <v>0.10652333333333334</v>
      </c>
      <c r="W18" s="78">
        <f>AVERAGEIFS('전체 일별'!$AB:$AB,'전체 일별'!$B:$B,"&gt;="&amp;$B18,'전체 일별'!$B:$B,"&lt;="&amp;$C18)</f>
        <v>0.16188</v>
      </c>
      <c r="X18" s="78">
        <f>AVERAGEIFS('전체 일별'!$X:$X,'전체 일별'!$B:$B,"&gt;="&amp;$B18,'전체 일별'!$B:$B,"&lt;="&amp;$C18)</f>
        <v>0.19280000000000008</v>
      </c>
      <c r="Y18" s="78">
        <f>AVERAGEIFS('전체 일별'!$BG:$BG,'전체 일별'!$B:$B,"&gt;="&amp;$B18,'전체 일별'!$B:$B,"&lt;="&amp;$C18)</f>
        <v>0.28508</v>
      </c>
      <c r="Z18" s="78">
        <f>AVERAGEIFS('전체 일별'!$BI:$BI,'전체 일별'!$B:$B,"&gt;="&amp;$B18,'전체 일별'!$B:$B,"&lt;="&amp;$C18)</f>
        <v>0.40518666666666664</v>
      </c>
      <c r="AA18" s="161">
        <f t="shared" si="7"/>
        <v>2.8673502399528261</v>
      </c>
      <c r="AB18" s="161">
        <f t="shared" si="8"/>
        <v>2.1310083362955217</v>
      </c>
      <c r="AC18" s="161">
        <f t="shared" si="9"/>
        <v>1.7989578333525158</v>
      </c>
      <c r="AD18" s="161">
        <f t="shared" si="10"/>
        <v>1.2802198893462391</v>
      </c>
    </row>
    <row r="19" spans="1:35">
      <c r="B19" s="46">
        <v>45778</v>
      </c>
      <c r="C19" s="46">
        <v>45808</v>
      </c>
      <c r="D19" s="64" t="s">
        <v>144</v>
      </c>
      <c r="E19" s="106">
        <f>SUMIFS('전체 일별'!$BA:$BA,'전체 일별'!$B:$B,"&gt;="&amp;$B19,'전체 일별'!$B:$B,"&lt;="&amp;$C19)</f>
        <v>447113043</v>
      </c>
      <c r="F19" s="106">
        <f>SUMIFS('전체 일별'!$L:$L,'전체 일별'!$B:$B,"&gt;="&amp;$B19,'전체 일별'!$B:$B,"&lt;="&amp;$C19)</f>
        <v>78454723</v>
      </c>
      <c r="G19" s="106">
        <f>SUMIFS('전체 일별'!$O:$O,'전체 일별'!$B:$B,"&gt;="&amp;$B19,'전체 일별'!$B:$B,"&lt;="&amp;$C19)</f>
        <v>19561</v>
      </c>
      <c r="H19" s="106">
        <f>SUMIFS('전체 일별'!$AQ:$AQ,'전체 일별'!$B:$B,"&gt;="&amp;$B19,'전체 일별'!$B:$B,"&lt;="&amp;$C19)</f>
        <v>14822</v>
      </c>
      <c r="I19" s="106">
        <f>SUMIFS('전체 일별'!$AR:$AR,'전체 일별'!$B:$B,"&gt;="&amp;$B19,'전체 일별'!$B:$B,"&lt;="&amp;$C19)</f>
        <v>13368</v>
      </c>
      <c r="J19" s="106">
        <f>SUMIFS('전체 일별'!$AJ:$AJ,'전체 일별'!$B:$B,"&gt;="&amp;$B19,'전체 일별'!$B:$B,"&lt;="&amp;$C19)</f>
        <v>6293</v>
      </c>
      <c r="K19" s="106">
        <f>SUMIFS('전체 일별'!$Z:$Z,'전체 일별'!$B:$B,"&gt;="&amp;$B19,'전체 일별'!$B:$B,"&lt;="&amp;$C19)</f>
        <v>4616</v>
      </c>
      <c r="L19" s="106">
        <f>SUMIFS('전체 일별'!$AL:$AL,'전체 일별'!$B:$B,"&gt;="&amp;$B19,'전체 일별'!$B:$B,"&lt;="&amp;$C19)</f>
        <v>45516</v>
      </c>
      <c r="M19" s="106">
        <f>SUMIFS('전체 일별'!$AO:$AO,'전체 일별'!$B:$B,"&gt;="&amp;$B19,'전체 일별'!$B:$B,"&lt;="&amp;$C19)</f>
        <v>42042</v>
      </c>
      <c r="N19" s="106">
        <f>SUMIFS('전체 일별'!$AP:$AP,'전체 일별'!$B:$B,"&gt;="&amp;$B19,'전체 일별'!$B:$B,"&lt;="&amp;$C19)</f>
        <v>1237</v>
      </c>
      <c r="O19" s="106">
        <f t="shared" si="0"/>
        <v>12466.982838074051</v>
      </c>
      <c r="P19" s="106">
        <f t="shared" si="1"/>
        <v>16996.257149046793</v>
      </c>
      <c r="Q19" s="66">
        <f t="shared" si="2"/>
        <v>0.90190257725003375</v>
      </c>
      <c r="R19" s="66">
        <f t="shared" si="3"/>
        <v>0.47075104727707962</v>
      </c>
      <c r="S19" s="66">
        <f t="shared" si="4"/>
        <v>0.34530221424296831</v>
      </c>
      <c r="T19" s="78">
        <f t="shared" si="5"/>
        <v>2.858199126597195E-2</v>
      </c>
      <c r="U19" s="65">
        <f t="shared" si="6"/>
        <v>10634.913729128015</v>
      </c>
      <c r="V19" s="78">
        <f>AVERAGEIFS('전체 일별'!$AF:$AF,'전체 일별'!$B:$B,"&gt;="&amp;$B19,'전체 일별'!$B:$B,"&lt;="&amp;$C19)</f>
        <v>9.0970967741935471E-2</v>
      </c>
      <c r="W19" s="78">
        <f>AVERAGEIFS('전체 일별'!$AB:$AB,'전체 일별'!$B:$B,"&gt;="&amp;$B19,'전체 일별'!$B:$B,"&lt;="&amp;$C19)</f>
        <v>0.14526129032258062</v>
      </c>
      <c r="X19" s="78">
        <f>AVERAGEIFS('전체 일별'!$X:$X,'전체 일별'!$B:$B,"&gt;="&amp;$B19,'전체 일별'!$B:$B,"&lt;="&amp;$C19)</f>
        <v>0.17693225806451615</v>
      </c>
      <c r="Y19" s="78">
        <f>AVERAGEIFS('전체 일별'!$BG:$BG,'전체 일별'!$B:$B,"&gt;="&amp;$B19,'전체 일별'!$B:$B,"&lt;="&amp;$C19)</f>
        <v>0.26690645161290327</v>
      </c>
      <c r="Z19" s="78">
        <f>AVERAGEIFS('전체 일별'!$BI:$BI,'전체 일별'!$B:$B,"&gt;="&amp;$B19,'전체 일별'!$B:$B,"&lt;="&amp;$C19)</f>
        <v>0.38894516129032258</v>
      </c>
      <c r="AA19" s="161">
        <f t="shared" si="7"/>
        <v>3.3410536602631824</v>
      </c>
      <c r="AB19" s="161">
        <f t="shared" si="8"/>
        <v>2.3645329627846303</v>
      </c>
      <c r="AC19" s="161">
        <f t="shared" si="9"/>
        <v>1.9550438115889337</v>
      </c>
      <c r="AD19" s="161">
        <f t="shared" si="10"/>
        <v>1.3347778432266677</v>
      </c>
    </row>
    <row r="20" spans="1:35">
      <c r="B20" s="46">
        <v>45809</v>
      </c>
      <c r="C20" s="46">
        <v>45838</v>
      </c>
      <c r="D20" s="64" t="s">
        <v>145</v>
      </c>
      <c r="E20" s="106">
        <f>SUMIFS('전체 일별'!$BA:$BA,'전체 일별'!$B:$B,"&gt;="&amp;$B20,'전체 일별'!$B:$B,"&lt;="&amp;$C20)</f>
        <v>553181294</v>
      </c>
      <c r="F20" s="106">
        <f>SUMIFS('전체 일별'!$L:$L,'전체 일별'!$B:$B,"&gt;="&amp;$B20,'전체 일별'!$B:$B,"&lt;="&amp;$C20)</f>
        <v>100123746</v>
      </c>
      <c r="G20" s="106">
        <f>SUMIFS('전체 일별'!$O:$O,'전체 일별'!$B:$B,"&gt;="&amp;$B20,'전체 일별'!$B:$B,"&lt;="&amp;$C20)</f>
        <v>25741</v>
      </c>
      <c r="H20" s="106">
        <f>SUMIFS('전체 일별'!$AQ:$AQ,'전체 일별'!$B:$B,"&gt;="&amp;$B20,'전체 일별'!$B:$B,"&lt;="&amp;$C20)</f>
        <v>19124</v>
      </c>
      <c r="I20" s="106">
        <f>SUMIFS('전체 일별'!$AR:$AR,'전체 일별'!$B:$B,"&gt;="&amp;$B20,'전체 일별'!$B:$B,"&lt;="&amp;$C20)</f>
        <v>16670</v>
      </c>
      <c r="J20" s="106">
        <f>SUMIFS('전체 일별'!$AJ:$AJ,'전체 일별'!$B:$B,"&gt;="&amp;$B20,'전체 일별'!$B:$B,"&lt;="&amp;$C20)</f>
        <v>7587</v>
      </c>
      <c r="K20" s="106">
        <f>SUMIFS('전체 일별'!$Z:$Z,'전체 일별'!$B:$B,"&gt;="&amp;$B20,'전체 일별'!$B:$B,"&lt;="&amp;$C20)</f>
        <v>5742</v>
      </c>
      <c r="L20" s="106">
        <f>SUMIFS('전체 일별'!$AL:$AL,'전체 일별'!$B:$B,"&gt;="&amp;$B20,'전체 일별'!$B:$B,"&lt;="&amp;$C20)</f>
        <v>64568</v>
      </c>
      <c r="M20" s="106">
        <f>SUMIFS('전체 일별'!$AO:$AO,'전체 일별'!$B:$B,"&gt;="&amp;$B20,'전체 일별'!$B:$B,"&lt;="&amp;$C20)</f>
        <v>51211</v>
      </c>
      <c r="N20" s="106">
        <f>SUMIFS('전체 일별'!$AP:$AP,'전체 일별'!$B:$B,"&gt;="&amp;$B20,'전체 일별'!$B:$B,"&lt;="&amp;$C20)</f>
        <v>1531</v>
      </c>
      <c r="O20" s="106">
        <f t="shared" si="0"/>
        <v>13196.750494266509</v>
      </c>
      <c r="P20" s="106">
        <f t="shared" si="1"/>
        <v>17437.085684430513</v>
      </c>
      <c r="Q20" s="66">
        <f t="shared" si="2"/>
        <v>0.87167956494457222</v>
      </c>
      <c r="R20" s="66">
        <f t="shared" si="3"/>
        <v>0.45512897420515896</v>
      </c>
      <c r="S20" s="66">
        <f t="shared" si="4"/>
        <v>0.34445110977804438</v>
      </c>
      <c r="T20" s="78">
        <f t="shared" si="5"/>
        <v>2.9028099048196882E-2</v>
      </c>
      <c r="U20" s="65">
        <f t="shared" si="6"/>
        <v>10802.001405947942</v>
      </c>
      <c r="V20" s="78">
        <f>AVERAGEIFS('전체 일별'!$AF:$AF,'전체 일별'!$B:$B,"&gt;="&amp;$B20,'전체 일별'!$B:$B,"&lt;="&amp;$C20)</f>
        <v>9.0009999999999979E-2</v>
      </c>
      <c r="W20" s="78">
        <f>AVERAGEIFS('전체 일별'!$AB:$AB,'전체 일별'!$B:$B,"&gt;="&amp;$B20,'전체 일별'!$B:$B,"&lt;="&amp;$C20)</f>
        <v>0.1429333333333333</v>
      </c>
      <c r="X20" s="78">
        <f>AVERAGEIFS('전체 일별'!$X:$X,'전체 일별'!$B:$B,"&gt;="&amp;$B20,'전체 일별'!$B:$B,"&lt;="&amp;$C20)</f>
        <v>0.17341666666666669</v>
      </c>
      <c r="Y20" s="78">
        <f>AVERAGEIFS('전체 일별'!$BG:$BG,'전체 일별'!$B:$B,"&gt;="&amp;$B20,'전체 일별'!$B:$B,"&lt;="&amp;$C20)</f>
        <v>0.26676999999999995</v>
      </c>
      <c r="Z20" s="78">
        <f>AVERAGEIFS('전체 일별'!$BI:$BI,'전체 일별'!$B:$B,"&gt;="&amp;$B20,'전체 일별'!$B:$B,"&lt;="&amp;$C20)</f>
        <v>0.38583999999999996</v>
      </c>
      <c r="AA20" s="161">
        <f t="shared" si="7"/>
        <v>3.5632169048983151</v>
      </c>
      <c r="AB20" s="161">
        <f t="shared" si="8"/>
        <v>2.3887321195415123</v>
      </c>
      <c r="AC20" s="161">
        <f t="shared" si="9"/>
        <v>1.9807286696424258</v>
      </c>
      <c r="AD20" s="161">
        <f t="shared" si="10"/>
        <v>1.3396811456946829</v>
      </c>
    </row>
    <row r="21" spans="1:35">
      <c r="B21" s="46">
        <v>45839</v>
      </c>
      <c r="C21" s="46">
        <v>45869</v>
      </c>
      <c r="D21" s="64" t="s">
        <v>146</v>
      </c>
      <c r="E21" s="106">
        <f>SUMIFS('전체 일별'!$BA:$BA,'전체 일별'!$B:$B,"&gt;="&amp;$B21,'전체 일별'!$B:$B,"&lt;="&amp;$C21)</f>
        <v>697002826</v>
      </c>
      <c r="F21" s="106">
        <f>SUMIFS('전체 일별'!$L:$L,'전체 일별'!$B:$B,"&gt;="&amp;$B21,'전체 일별'!$B:$B,"&lt;="&amp;$C21)</f>
        <v>167116366</v>
      </c>
      <c r="G21" s="106">
        <f>SUMIFS('전체 일별'!$O:$O,'전체 일별'!$B:$B,"&gt;="&amp;$B21,'전체 일별'!$B:$B,"&lt;="&amp;$C21)</f>
        <v>35054</v>
      </c>
      <c r="H21" s="106">
        <f>SUMIFS('전체 일별'!$AQ:$AQ,'전체 일별'!$B:$B,"&gt;="&amp;$B21,'전체 일별'!$B:$B,"&lt;="&amp;$C21)</f>
        <v>25695</v>
      </c>
      <c r="I21" s="106">
        <f>SUMIFS('전체 일별'!$AR:$AR,'전체 일별'!$B:$B,"&gt;="&amp;$B21,'전체 일별'!$B:$B,"&lt;="&amp;$C21)</f>
        <v>22582</v>
      </c>
      <c r="J21" s="106">
        <f>SUMIFS('전체 일별'!$AJ:$AJ,'전체 일별'!$B:$B,"&gt;="&amp;$B21,'전체 일별'!$B:$B,"&lt;="&amp;$C21)</f>
        <v>10300</v>
      </c>
      <c r="K21" s="106">
        <f>SUMIFS('전체 일별'!$Z:$Z,'전체 일별'!$B:$B,"&gt;="&amp;$B21,'전체 일별'!$B:$B,"&lt;="&amp;$C21)</f>
        <v>8122</v>
      </c>
      <c r="L21" s="106">
        <f>SUMIFS('전체 일별'!$AL:$AL,'전체 일별'!$B:$B,"&gt;="&amp;$B21,'전체 일별'!$B:$B,"&lt;="&amp;$C21)</f>
        <v>81394</v>
      </c>
      <c r="M21" s="106">
        <f>SUMIFS('전체 일별'!$AO:$AO,'전체 일별'!$B:$B,"&gt;="&amp;$B21,'전체 일별'!$B:$B,"&lt;="&amp;$C21)</f>
        <v>63467</v>
      </c>
      <c r="N21" s="106">
        <f>SUMIFS('전체 일별'!$AP:$AP,'전체 일별'!$B:$B,"&gt;="&amp;$B21,'전체 일별'!$B:$B,"&lt;="&amp;$C21)</f>
        <v>1837</v>
      </c>
      <c r="O21" s="106">
        <f t="shared" si="0"/>
        <v>16224.889902912621</v>
      </c>
      <c r="P21" s="106">
        <f t="shared" si="1"/>
        <v>20575.765328736765</v>
      </c>
      <c r="Q21" s="66">
        <f t="shared" si="2"/>
        <v>0.87884802490756952</v>
      </c>
      <c r="R21" s="66">
        <f t="shared" si="3"/>
        <v>0.45611549021344433</v>
      </c>
      <c r="S21" s="66">
        <f t="shared" si="4"/>
        <v>0.35966699140908687</v>
      </c>
      <c r="T21" s="78">
        <f t="shared" si="5"/>
        <v>2.8129976724243538E-2</v>
      </c>
      <c r="U21" s="65">
        <f t="shared" si="6"/>
        <v>10982.129705201129</v>
      </c>
      <c r="V21" s="78">
        <f>AVERAGEIFS('전체 일별'!$AF:$AF,'전체 일별'!$B:$B,"&gt;="&amp;$B21,'전체 일별'!$B:$B,"&lt;="&amp;$C21)</f>
        <v>9.115161290322582E-2</v>
      </c>
      <c r="W21" s="78">
        <f>AVERAGEIFS('전체 일별'!$AB:$AB,'전체 일별'!$B:$B,"&gt;="&amp;$B21,'전체 일별'!$B:$B,"&lt;="&amp;$C21)</f>
        <v>0.14571290322580646</v>
      </c>
      <c r="X21" s="78">
        <f>AVERAGEIFS('전체 일별'!$X:$X,'전체 일별'!$B:$B,"&gt;="&amp;$B21,'전체 일별'!$B:$B,"&lt;="&amp;$C21)</f>
        <v>0.17883870967741938</v>
      </c>
      <c r="Y21" s="78">
        <f>AVERAGEIFS('전체 일별'!$BG:$BG,'전체 일별'!$B:$B,"&gt;="&amp;$B21,'전체 일별'!$B:$B,"&lt;="&amp;$C21)</f>
        <v>0.26662580645161293</v>
      </c>
      <c r="Z21" s="78">
        <f>AVERAGEIFS('전체 일별'!$BI:$BI,'전체 일별'!$B:$B,"&gt;="&amp;$B21,'전체 일별'!$B:$B,"&lt;="&amp;$C21)</f>
        <v>0.37973225806451616</v>
      </c>
      <c r="AA21" s="161">
        <f t="shared" si="7"/>
        <v>4.1506788937237644</v>
      </c>
      <c r="AB21" s="161">
        <f t="shared" si="8"/>
        <v>2.6570671224174367</v>
      </c>
      <c r="AC21" s="161">
        <f t="shared" si="9"/>
        <v>2.1997658003711531</v>
      </c>
      <c r="AD21" s="161">
        <f t="shared" si="10"/>
        <v>1.4522421972093511</v>
      </c>
    </row>
    <row r="22" spans="1:35">
      <c r="B22" s="46">
        <v>45870</v>
      </c>
      <c r="C22" s="46">
        <v>45900</v>
      </c>
      <c r="D22" s="64" t="s">
        <v>147</v>
      </c>
      <c r="E22" s="106">
        <f>SUMIFS('전체 일별'!$BA:$BA,'전체 일별'!$B:$B,"&gt;="&amp;$B22,'전체 일별'!$B:$B,"&lt;="&amp;$C22)</f>
        <v>753028059</v>
      </c>
      <c r="F22" s="106">
        <f>SUMIFS('전체 일별'!$L:$L,'전체 일별'!$B:$B,"&gt;="&amp;$B22,'전체 일별'!$B:$B,"&lt;="&amp;$C22)</f>
        <v>130112974</v>
      </c>
      <c r="G22" s="106">
        <f>SUMIFS('전체 일별'!$O:$O,'전체 일별'!$B:$B,"&gt;="&amp;$B22,'전체 일별'!$B:$B,"&lt;="&amp;$C22)</f>
        <v>41421</v>
      </c>
      <c r="H22" s="106">
        <f>SUMIFS('전체 일별'!$AQ:$AQ,'전체 일별'!$B:$B,"&gt;="&amp;$B22,'전체 일별'!$B:$B,"&lt;="&amp;$C22)</f>
        <v>26194</v>
      </c>
      <c r="I22" s="106">
        <f>SUMIFS('전체 일별'!$AR:$AR,'전체 일별'!$B:$B,"&gt;="&amp;$B22,'전체 일별'!$B:$B,"&lt;="&amp;$C22)</f>
        <v>22532</v>
      </c>
      <c r="J22" s="106">
        <f>SUMIFS('전체 일별'!$AJ:$AJ,'전체 일별'!$B:$B,"&gt;="&amp;$B22,'전체 일별'!$B:$B,"&lt;="&amp;$C22)</f>
        <v>9549</v>
      </c>
      <c r="K22" s="106">
        <f>SUMIFS('전체 일별'!$Z:$Z,'전체 일별'!$B:$B,"&gt;="&amp;$B22,'전체 일별'!$B:$B,"&lt;="&amp;$C22)</f>
        <v>7003</v>
      </c>
      <c r="L22" s="106">
        <f>SUMIFS('전체 일별'!$AL:$AL,'전체 일별'!$B:$B,"&gt;="&amp;$B22,'전체 일별'!$B:$B,"&lt;="&amp;$C22)</f>
        <v>88419</v>
      </c>
      <c r="M22" s="106">
        <f>SUMIFS('전체 일별'!$AO:$AO,'전체 일별'!$B:$B,"&gt;="&amp;$B22,'전체 일별'!$B:$B,"&lt;="&amp;$C22)</f>
        <v>71334</v>
      </c>
      <c r="N22" s="106">
        <f>SUMIFS('전체 일별'!$AP:$AP,'전체 일별'!$B:$B,"&gt;="&amp;$B22,'전체 일별'!$B:$B,"&lt;="&amp;$C22)</f>
        <v>2113</v>
      </c>
      <c r="O22" s="106">
        <f t="shared" si="0"/>
        <v>13625.821970887004</v>
      </c>
      <c r="P22" s="106">
        <f t="shared" si="1"/>
        <v>18579.605026417248</v>
      </c>
      <c r="Q22" s="66">
        <f t="shared" si="2"/>
        <v>0.86019699167748342</v>
      </c>
      <c r="R22" s="66">
        <f t="shared" si="3"/>
        <v>0.42379726611042073</v>
      </c>
      <c r="S22" s="66">
        <f t="shared" si="4"/>
        <v>0.31080241434404404</v>
      </c>
      <c r="T22" s="78">
        <f t="shared" si="5"/>
        <v>2.8769044344901767E-2</v>
      </c>
      <c r="U22" s="65">
        <f t="shared" si="6"/>
        <v>10556.369459163932</v>
      </c>
      <c r="V22" s="78">
        <f>AVERAGEIFS('전체 일별'!$AF:$AF,'전체 일별'!$B:$B,"&gt;="&amp;$B22,'전체 일별'!$B:$B,"&lt;="&amp;$C22)</f>
        <v>7.8390322580645155E-2</v>
      </c>
      <c r="W22" s="78">
        <f>AVERAGEIFS('전체 일별'!$AB:$AB,'전체 일별'!$B:$B,"&gt;="&amp;$B22,'전체 일별'!$B:$B,"&lt;="&amp;$C22)</f>
        <v>0.1229064516129032</v>
      </c>
      <c r="X22" s="78">
        <f>AVERAGEIFS('전체 일별'!$X:$X,'전체 일별'!$B:$B,"&gt;="&amp;$B22,'전체 일별'!$B:$B,"&lt;="&amp;$C22)</f>
        <v>0.15313870967741933</v>
      </c>
      <c r="Y22" s="78">
        <f>AVERAGEIFS('전체 일별'!$BG:$BG,'전체 일별'!$B:$B,"&gt;="&amp;$B22,'전체 일별'!$B:$B,"&lt;="&amp;$C22)</f>
        <v>0.22661612903225806</v>
      </c>
      <c r="Z22" s="78">
        <f>AVERAGEIFS('전체 일별'!$BI:$BI,'전체 일별'!$B:$B,"&gt;="&amp;$B22,'전체 일별'!$B:$B,"&lt;="&amp;$C22)</f>
        <v>0.33176451612903229</v>
      </c>
      <c r="AA22" s="161">
        <f t="shared" si="7"/>
        <v>4.1041884366386299</v>
      </c>
      <c r="AB22" s="161">
        <f t="shared" si="8"/>
        <v>2.6217248561409416</v>
      </c>
      <c r="AC22" s="161">
        <f t="shared" si="9"/>
        <v>2.1724646302871444</v>
      </c>
      <c r="AD22" s="161">
        <f t="shared" si="10"/>
        <v>1.4411756092211703</v>
      </c>
    </row>
    <row r="23" spans="1:35">
      <c r="B23" s="46">
        <v>45901</v>
      </c>
      <c r="C23" s="46">
        <v>45930</v>
      </c>
      <c r="D23" s="64" t="s">
        <v>148</v>
      </c>
      <c r="E23" s="106">
        <f>SUMIFS('전체 일별'!$BA:$BA,'전체 일별'!$B:$B,"&gt;="&amp;$B23,'전체 일별'!$B:$B,"&lt;="&amp;$C23)</f>
        <v>773570302</v>
      </c>
      <c r="F23" s="106">
        <f>SUMIFS('전체 일별'!$L:$L,'전체 일별'!$B:$B,"&gt;="&amp;$B23,'전체 일별'!$B:$B,"&lt;="&amp;$C23)</f>
        <v>124710628</v>
      </c>
      <c r="G23" s="106">
        <f>SUMIFS('전체 일별'!$O:$O,'전체 일별'!$B:$B,"&gt;="&amp;$B23,'전체 일별'!$B:$B,"&lt;="&amp;$C23)</f>
        <v>36364</v>
      </c>
      <c r="H23" s="106">
        <f>SUMIFS('전체 일별'!$AQ:$AQ,'전체 일별'!$B:$B,"&gt;="&amp;$B23,'전체 일별'!$B:$B,"&lt;="&amp;$C23)</f>
        <v>23084</v>
      </c>
      <c r="I23" s="106">
        <f>SUMIFS('전체 일별'!$AR:$AR,'전체 일별'!$B:$B,"&gt;="&amp;$B23,'전체 일별'!$B:$B,"&lt;="&amp;$C23)</f>
        <v>19551</v>
      </c>
      <c r="J23" s="106">
        <f>SUMIFS('전체 일별'!$AJ:$AJ,'전체 일별'!$B:$B,"&gt;="&amp;$B23,'전체 일별'!$B:$B,"&lt;="&amp;$C23)</f>
        <v>8660</v>
      </c>
      <c r="K23" s="106">
        <f>SUMIFS('전체 일별'!$Z:$Z,'전체 일별'!$B:$B,"&gt;="&amp;$B23,'전체 일별'!$B:$B,"&lt;="&amp;$C23)</f>
        <v>6449</v>
      </c>
      <c r="L23" s="106">
        <f>SUMIFS('전체 일별'!$AL:$AL,'전체 일별'!$B:$B,"&gt;="&amp;$B23,'전체 일별'!$B:$B,"&lt;="&amp;$C23)</f>
        <v>86986</v>
      </c>
      <c r="M23" s="106">
        <f>SUMIFS('전체 일별'!$AO:$AO,'전체 일별'!$B:$B,"&gt;="&amp;$B23,'전체 일별'!$B:$B,"&lt;="&amp;$C23)</f>
        <v>71355</v>
      </c>
      <c r="N23" s="106">
        <f>SUMIFS('전체 일별'!$AP:$AP,'전체 일별'!$B:$B,"&gt;="&amp;$B23,'전체 일별'!$B:$B,"&lt;="&amp;$C23)</f>
        <v>2186</v>
      </c>
      <c r="O23" s="106">
        <f t="shared" si="0"/>
        <v>14400.765357967668</v>
      </c>
      <c r="P23" s="106">
        <f t="shared" si="1"/>
        <v>19337.979221584741</v>
      </c>
      <c r="Q23" s="66">
        <f t="shared" si="2"/>
        <v>0.84695026858430078</v>
      </c>
      <c r="R23" s="66">
        <f t="shared" si="3"/>
        <v>0.44294409493120557</v>
      </c>
      <c r="S23" s="66">
        <f t="shared" si="4"/>
        <v>0.32985525037082503</v>
      </c>
      <c r="T23" s="78">
        <f t="shared" si="5"/>
        <v>2.9724915353340313E-2</v>
      </c>
      <c r="U23" s="65">
        <f t="shared" si="6"/>
        <v>10841.150613131525</v>
      </c>
      <c r="V23" s="78">
        <f>AVERAGEIFS('전체 일별'!$AF:$AF,'전체 일별'!$B:$B,"&gt;="&amp;$B23,'전체 일별'!$B:$B,"&lt;="&amp;$C23)</f>
        <v>8.269E-2</v>
      </c>
      <c r="W23" s="78">
        <f>AVERAGEIFS('전체 일별'!$AB:$AB,'전체 일별'!$B:$B,"&gt;="&amp;$B23,'전체 일별'!$B:$B,"&lt;="&amp;$C23)</f>
        <v>0.12488000000000002</v>
      </c>
      <c r="X23" s="78">
        <f>AVERAGEIFS('전체 일별'!$X:$X,'전체 일별'!$B:$B,"&gt;="&amp;$B23,'전체 일별'!$B:$B,"&lt;="&amp;$C23)</f>
        <v>0.15226666666666669</v>
      </c>
      <c r="Y23" s="78">
        <f>AVERAGEIFS('전체 일별'!$BG:$BG,'전체 일별'!$B:$B,"&gt;="&amp;$B23,'전체 일별'!$B:$B,"&lt;="&amp;$C23)</f>
        <v>0.22862666666666662</v>
      </c>
      <c r="Z23" s="78">
        <f>AVERAGEIFS('전체 일별'!$BI:$BI,'전체 일별'!$B:$B,"&gt;="&amp;$B23,'전체 일별'!$B:$B,"&lt;="&amp;$C23)</f>
        <v>0.33773666666666657</v>
      </c>
      <c r="AA23" s="161">
        <f t="shared" si="7"/>
        <v>4.2424814280515548</v>
      </c>
      <c r="AB23" s="161">
        <f t="shared" si="8"/>
        <v>2.6607453151407316</v>
      </c>
      <c r="AC23" s="161">
        <f t="shared" si="9"/>
        <v>2.1816787549185248</v>
      </c>
      <c r="AD23" s="161">
        <f t="shared" si="10"/>
        <v>1.4426017266863285</v>
      </c>
    </row>
    <row r="24" spans="1:35">
      <c r="B24" s="46">
        <v>45931</v>
      </c>
      <c r="C24" s="46">
        <v>45961</v>
      </c>
      <c r="D24" s="64" t="s">
        <v>149</v>
      </c>
      <c r="E24" s="106">
        <f>SUMIFS('전체 일별'!$BA:$BA,'전체 일별'!$B:$B,"&gt;="&amp;$B24,'전체 일별'!$B:$B,"&lt;="&amp;$C24)</f>
        <v>900133114</v>
      </c>
      <c r="F24" s="106">
        <f>SUMIFS('전체 일별'!$L:$L,'전체 일별'!$B:$B,"&gt;="&amp;$B24,'전체 일별'!$B:$B,"&lt;="&amp;$C24)</f>
        <v>199016283</v>
      </c>
      <c r="G24" s="106">
        <f>SUMIFS('전체 일별'!$O:$O,'전체 일별'!$B:$B,"&gt;="&amp;$B24,'전체 일별'!$B:$B,"&lt;="&amp;$C24)</f>
        <v>43324</v>
      </c>
      <c r="H24" s="106">
        <f>SUMIFS('전체 일별'!$AQ:$AQ,'전체 일별'!$B:$B,"&gt;="&amp;$B24,'전체 일별'!$B:$B,"&lt;="&amp;$C24)</f>
        <v>28501</v>
      </c>
      <c r="I24" s="106">
        <f>SUMIFS('전체 일별'!$AR:$AR,'전체 일별'!$B:$B,"&gt;="&amp;$B24,'전체 일별'!$B:$B,"&lt;="&amp;$C24)</f>
        <v>24449</v>
      </c>
      <c r="J24" s="106">
        <f>SUMIFS('전체 일별'!$AJ:$AJ,'전체 일별'!$B:$B,"&gt;="&amp;$B24,'전체 일별'!$B:$B,"&lt;="&amp;$C24)</f>
        <v>10220</v>
      </c>
      <c r="K24" s="106">
        <f>SUMIFS('전체 일별'!$Z:$Z,'전체 일별'!$B:$B,"&gt;="&amp;$B24,'전체 일별'!$B:$B,"&lt;="&amp;$C24)</f>
        <v>7754</v>
      </c>
      <c r="L24" s="106">
        <f>SUMIFS('전체 일별'!$AL:$AL,'전체 일별'!$B:$B,"&gt;="&amp;$B24,'전체 일별'!$B:$B,"&lt;="&amp;$C24)</f>
        <v>99409</v>
      </c>
      <c r="M24" s="106">
        <f>SUMIFS('전체 일별'!$AO:$AO,'전체 일별'!$B:$B,"&gt;="&amp;$B24,'전체 일별'!$B:$B,"&lt;="&amp;$C24)</f>
        <v>79394</v>
      </c>
      <c r="N24" s="106">
        <f>SUMIFS('전체 일별'!$AP:$AP,'전체 일별'!$B:$B,"&gt;="&amp;$B24,'전체 일별'!$B:$B,"&lt;="&amp;$C24)</f>
        <v>2277</v>
      </c>
      <c r="O24" s="106">
        <f t="shared" si="0"/>
        <v>19473.217514677104</v>
      </c>
      <c r="P24" s="106">
        <f t="shared" si="1"/>
        <v>25666.27327830797</v>
      </c>
      <c r="Q24" s="66">
        <f t="shared" si="2"/>
        <v>0.85782954984035653</v>
      </c>
      <c r="R24" s="66">
        <f t="shared" si="3"/>
        <v>0.41801300666693936</v>
      </c>
      <c r="S24" s="66">
        <f t="shared" si="4"/>
        <v>0.31714998568448605</v>
      </c>
      <c r="T24" s="78">
        <f t="shared" si="5"/>
        <v>2.7880153297988271E-2</v>
      </c>
      <c r="U24" s="65">
        <f t="shared" si="6"/>
        <v>11337.545834697836</v>
      </c>
      <c r="V24" s="78">
        <f>AVERAGEIFS('전체 일별'!$AF:$AF,'전체 일별'!$B:$B,"&gt;="&amp;$B24,'전체 일별'!$B:$B,"&lt;="&amp;$C24)</f>
        <v>8.00935483870968E-2</v>
      </c>
      <c r="W24" s="78">
        <f>AVERAGEIFS('전체 일별'!$AB:$AB,'전체 일별'!$B:$B,"&gt;="&amp;$B24,'전체 일별'!$B:$B,"&lt;="&amp;$C24)</f>
        <v>0.11995483870967745</v>
      </c>
      <c r="X24" s="78">
        <f>AVERAGEIFS('전체 일별'!$X:$X,'전체 일별'!$B:$B,"&gt;="&amp;$B24,'전체 일별'!$B:$B,"&lt;="&amp;$C24)</f>
        <v>0.14634838709677417</v>
      </c>
      <c r="Y24" s="78">
        <f>AVERAGEIFS('전체 일별'!$BG:$BG,'전체 일별'!$B:$B,"&gt;="&amp;$B24,'전체 일별'!$B:$B,"&lt;="&amp;$C24)</f>
        <v>0.22246774193548388</v>
      </c>
      <c r="Z24" s="78">
        <f>AVERAGEIFS('전체 일별'!$BI:$BI,'전체 일별'!$B:$B,"&gt;="&amp;$B24,'전체 일별'!$B:$B,"&lt;="&amp;$C24)</f>
        <v>0.32783870967741924</v>
      </c>
      <c r="AA24" s="161">
        <f t="shared" si="7"/>
        <v>4.227811948879646</v>
      </c>
      <c r="AB24" s="161">
        <f t="shared" si="8"/>
        <v>2.6663336329243572</v>
      </c>
      <c r="AC24" s="161">
        <f t="shared" si="9"/>
        <v>2.1712497327221492</v>
      </c>
      <c r="AD24" s="161">
        <f t="shared" si="10"/>
        <v>1.4438415016402546</v>
      </c>
    </row>
    <row r="25" spans="1:35">
      <c r="B25" s="46">
        <v>45962</v>
      </c>
      <c r="C25" s="46">
        <v>45991</v>
      </c>
      <c r="D25" s="64" t="s">
        <v>150</v>
      </c>
      <c r="E25" s="106">
        <f>SUMIFS('전체 일별'!$BA:$BA,'전체 일별'!$B:$B,"&gt;="&amp;$B25,'전체 일별'!$B:$B,"&lt;="&amp;$C25)</f>
        <v>897464373</v>
      </c>
      <c r="F25" s="106">
        <f>SUMIFS('전체 일별'!$L:$L,'전체 일별'!$B:$B,"&gt;="&amp;$B25,'전체 일별'!$B:$B,"&lt;="&amp;$C25)</f>
        <v>183333176</v>
      </c>
      <c r="G25" s="106">
        <f>SUMIFS('전체 일별'!$O:$O,'전체 일별'!$B:$B,"&gt;="&amp;$B25,'전체 일별'!$B:$B,"&lt;="&amp;$C25)</f>
        <v>29265</v>
      </c>
      <c r="H25" s="106">
        <f>SUMIFS('전체 일별'!$AQ:$AQ,'전체 일별'!$B:$B,"&gt;="&amp;$B25,'전체 일별'!$B:$B,"&lt;="&amp;$C25)</f>
        <v>21116</v>
      </c>
      <c r="I25" s="106">
        <f>SUMIFS('전체 일별'!$AR:$AR,'전체 일별'!$B:$B,"&gt;="&amp;$B25,'전체 일별'!$B:$B,"&lt;="&amp;$C25)</f>
        <v>18618</v>
      </c>
      <c r="J25" s="106">
        <f>SUMIFS('전체 일별'!$AJ:$AJ,'전체 일별'!$B:$B,"&gt;="&amp;$B25,'전체 일별'!$B:$B,"&lt;="&amp;$C25)</f>
        <v>8912</v>
      </c>
      <c r="K25" s="106">
        <f>SUMIFS('전체 일별'!$Z:$Z,'전체 일별'!$B:$B,"&gt;="&amp;$B25,'전체 일별'!$B:$B,"&lt;="&amp;$C25)</f>
        <v>6472</v>
      </c>
      <c r="L25" s="106">
        <f>SUMIFS('전체 일별'!$AL:$AL,'전체 일별'!$B:$B,"&gt;="&amp;$B25,'전체 일별'!$B:$B,"&lt;="&amp;$C25)</f>
        <v>96658</v>
      </c>
      <c r="M25" s="106">
        <f>SUMIFS('전체 일별'!$AO:$AO,'전체 일별'!$B:$B,"&gt;="&amp;$B25,'전체 일별'!$B:$B,"&lt;="&amp;$C25)</f>
        <v>86602</v>
      </c>
      <c r="N25" s="106">
        <f>SUMIFS('전체 일별'!$AP:$AP,'전체 일별'!$B:$B,"&gt;="&amp;$B25,'전체 일별'!$B:$B,"&lt;="&amp;$C25)</f>
        <v>2130</v>
      </c>
      <c r="O25" s="106">
        <f t="shared" si="0"/>
        <v>20571.496409335727</v>
      </c>
      <c r="P25" s="106">
        <f t="shared" si="1"/>
        <v>28327.128553770086</v>
      </c>
      <c r="Q25" s="66">
        <f t="shared" si="2"/>
        <v>0.8817010797499526</v>
      </c>
      <c r="R25" s="66">
        <f t="shared" si="3"/>
        <v>0.47867654957567946</v>
      </c>
      <c r="S25" s="66">
        <f t="shared" si="4"/>
        <v>0.34762058223224834</v>
      </c>
      <c r="T25" s="78">
        <f t="shared" si="5"/>
        <v>2.4004868593066764E-2</v>
      </c>
      <c r="U25" s="65">
        <f t="shared" si="6"/>
        <v>10363.09060991663</v>
      </c>
      <c r="V25" s="78">
        <f>AVERAGEIFS('전체 일별'!$AF:$AF,'전체 일별'!$B:$B,"&gt;="&amp;$B25,'전체 일별'!$B:$B,"&lt;="&amp;$C25)</f>
        <v>9.1843333333333319E-2</v>
      </c>
      <c r="W25" s="78">
        <f>AVERAGEIFS('전체 일별'!$AB:$AB,'전체 일별'!$B:$B,"&gt;="&amp;$B25,'전체 일별'!$B:$B,"&lt;="&amp;$C25)</f>
        <v>0.13614333333333331</v>
      </c>
      <c r="X25" s="78">
        <f>AVERAGEIFS('전체 일별'!$X:$X,'전체 일별'!$B:$B,"&gt;="&amp;$B25,'전체 일별'!$B:$B,"&lt;="&amp;$C25)</f>
        <v>0.16315666666666664</v>
      </c>
      <c r="Y25" s="78">
        <f>AVERAGEIFS('전체 일별'!$BG:$BG,'전체 일별'!$B:$B,"&gt;="&amp;$B25,'전체 일별'!$B:$B,"&lt;="&amp;$C25)</f>
        <v>0.24122666666666659</v>
      </c>
      <c r="Z25" s="78">
        <f>AVERAGEIFS('전체 일별'!$BI:$BI,'전체 일별'!$B:$B,"&gt;="&amp;$B25,'전체 일별'!$B:$B,"&lt;="&amp;$C25)</f>
        <v>0.35342333333333331</v>
      </c>
      <c r="AA25" s="161">
        <f t="shared" si="7"/>
        <v>4.1597961766713265</v>
      </c>
      <c r="AB25" s="161">
        <f t="shared" si="8"/>
        <v>2.6664171820314229</v>
      </c>
      <c r="AC25" s="161">
        <f t="shared" si="9"/>
        <v>2.166744976651338</v>
      </c>
      <c r="AD25" s="161">
        <f t="shared" si="10"/>
        <v>1.4534964365182477</v>
      </c>
    </row>
    <row r="26" spans="1:35">
      <c r="A26" s="3"/>
      <c r="B26" s="46">
        <v>45992</v>
      </c>
      <c r="C26" s="46">
        <v>46022</v>
      </c>
      <c r="D26" s="64" t="s">
        <v>151</v>
      </c>
      <c r="E26" s="106">
        <f>SUMIFS('전체 일별'!$BA:$BA,'전체 일별'!$B:$B,"&gt;="&amp;$B26,'전체 일별'!$B:$B,"&lt;="&amp;$C26)</f>
        <v>1030658963</v>
      </c>
      <c r="F26" s="106">
        <f>SUMIFS('전체 일별'!$L:$L,'전체 일별'!$B:$B,"&gt;="&amp;$B26,'전체 일별'!$B:$B,"&lt;="&amp;$C26)</f>
        <v>286129320</v>
      </c>
      <c r="G26" s="106">
        <f>SUMIFS('전체 일별'!$O:$O,'전체 일별'!$B:$B,"&gt;="&amp;$B26,'전체 일별'!$B:$B,"&lt;="&amp;$C26)</f>
        <v>38275</v>
      </c>
      <c r="H26" s="106">
        <f>SUMIFS('전체 일별'!$AQ:$AQ,'전체 일별'!$B:$B,"&gt;="&amp;$B26,'전체 일별'!$B:$B,"&lt;="&amp;$C26)</f>
        <v>27154</v>
      </c>
      <c r="I26" s="106">
        <f>SUMIFS('전체 일별'!$AR:$AR,'전체 일별'!$B:$B,"&gt;="&amp;$B26,'전체 일별'!$B:$B,"&lt;="&amp;$C26)</f>
        <v>24481</v>
      </c>
      <c r="J26" s="106">
        <f>SUMIFS('전체 일별'!$AJ:$AJ,'전체 일별'!$B:$B,"&gt;="&amp;$B26,'전체 일별'!$B:$B,"&lt;="&amp;$C26)</f>
        <v>12663</v>
      </c>
      <c r="K26" s="106">
        <f>SUMIFS('전체 일별'!$Z:$Z,'전체 일별'!$B:$B,"&gt;="&amp;$B26,'전체 일별'!$B:$B,"&lt;="&amp;$C26)</f>
        <v>10784</v>
      </c>
      <c r="L26" s="106">
        <f>SUMIFS('전체 일별'!$AL:$AL,'전체 일별'!$B:$B,"&gt;="&amp;$B26,'전체 일별'!$B:$B,"&lt;="&amp;$C26)</f>
        <v>114524</v>
      </c>
      <c r="M26" s="106">
        <f>SUMIFS('전체 일별'!$AO:$AO,'전체 일별'!$B:$B,"&gt;="&amp;$B26,'전체 일별'!$B:$B,"&lt;="&amp;$C26)</f>
        <v>108288</v>
      </c>
      <c r="N26" s="106">
        <f>SUMIFS('전체 일별'!$AP:$AP,'전체 일별'!$B:$B,"&gt;="&amp;$B26,'전체 일별'!$B:$B,"&lt;="&amp;$C26)</f>
        <v>2013</v>
      </c>
      <c r="O26" s="106">
        <f t="shared" si="0"/>
        <v>22595.697701966357</v>
      </c>
      <c r="P26" s="106">
        <f t="shared" si="1"/>
        <v>26532.763353115726</v>
      </c>
      <c r="Q26" s="66">
        <f t="shared" si="2"/>
        <v>0.90156146424099581</v>
      </c>
      <c r="R26" s="66">
        <f t="shared" si="3"/>
        <v>0.51725828193292755</v>
      </c>
      <c r="S26" s="66">
        <f t="shared" si="4"/>
        <v>0.44050488133654669</v>
      </c>
      <c r="T26" s="78">
        <f t="shared" si="5"/>
        <v>1.8250061196181357E-2</v>
      </c>
      <c r="U26" s="65">
        <f t="shared" si="6"/>
        <v>9517.757858673167</v>
      </c>
      <c r="V26" s="78">
        <f>AVERAGEIFS('전체 일별'!$AF:$AF,'전체 일별'!$B:$B,"&gt;="&amp;$B26,'전체 일별'!$B:$B,"&lt;="&amp;$C26)</f>
        <v>0.10429999999999999</v>
      </c>
      <c r="W26" s="78">
        <f>AVERAGEIFS('전체 일별'!$AB:$AB,'전체 일별'!$B:$B,"&gt;="&amp;$B26,'전체 일별'!$B:$B,"&lt;="&amp;$C26)</f>
        <v>0.16181935483870968</v>
      </c>
      <c r="X26" s="78">
        <f>AVERAGEIFS('전체 일별'!$X:$X,'전체 일별'!$B:$B,"&gt;="&amp;$B26,'전체 일별'!$B:$B,"&lt;="&amp;$C26)</f>
        <v>0.19909032258064513</v>
      </c>
      <c r="Y26" s="78">
        <f>AVERAGEIFS('전체 일별'!$BG:$BG,'전체 일별'!$B:$B,"&gt;="&amp;$B26,'전체 일별'!$B:$B,"&lt;="&amp;$C26)</f>
        <v>0.29781290322580645</v>
      </c>
      <c r="Z26" s="78">
        <f>AVERAGEIFS('전체 일별'!$BI:$BI,'전체 일별'!$B:$B,"&gt;="&amp;$B26,'전체 일별'!$B:$B,"&lt;="&amp;$C26)</f>
        <v>0.42697419354838717</v>
      </c>
      <c r="AA26" s="161">
        <f t="shared" si="7"/>
        <v>4.1353563239299529</v>
      </c>
      <c r="AB26" s="161">
        <f t="shared" si="8"/>
        <v>2.7120693778994927</v>
      </c>
      <c r="AC26" s="161">
        <f t="shared" si="9"/>
        <v>2.2077068819011205</v>
      </c>
      <c r="AD26" s="161">
        <f t="shared" si="10"/>
        <v>1.4716310830201871</v>
      </c>
    </row>
    <row r="27" spans="1:35" s="218" customFormat="1">
      <c r="A27" s="222"/>
      <c r="B27" s="223">
        <v>46023</v>
      </c>
      <c r="C27" s="223">
        <v>46053</v>
      </c>
      <c r="D27" s="219" t="s">
        <v>152</v>
      </c>
      <c r="E27" s="224">
        <f>SUMIFS('전체 일별'!$BA:$BA,'전체 일별'!$B:$B,"&gt;="&amp;$B27,'전체 일별'!$B:$B,"&lt;="&amp;$C27)</f>
        <v>1157562342</v>
      </c>
      <c r="F27" s="224">
        <f>SUMIFS('전체 일별'!$L:$L,'전체 일별'!$B:$B,"&gt;="&amp;$B27,'전체 일별'!$B:$B,"&lt;="&amp;$C27)</f>
        <v>271983456</v>
      </c>
      <c r="G27" s="224">
        <f>SUMIFS('전체 일별'!$O:$O,'전체 일별'!$B:$B,"&gt;="&amp;$B27,'전체 일별'!$B:$B,"&lt;="&amp;$C27)</f>
        <v>47724</v>
      </c>
      <c r="H27" s="224">
        <f>SUMIFS('전체 일별'!$AQ:$AQ,'전체 일별'!$B:$B,"&gt;="&amp;$B27,'전체 일별'!$B:$B,"&lt;="&amp;$C27)</f>
        <v>28061</v>
      </c>
      <c r="I27" s="224">
        <f>SUMIFS('전체 일별'!$AR:$AR,'전체 일별'!$B:$B,"&gt;="&amp;$B27,'전체 일별'!$B:$B,"&lt;="&amp;$C27)</f>
        <v>25115</v>
      </c>
      <c r="J27" s="224">
        <f>SUMIFS('전체 일별'!$AJ:$AJ,'전체 일별'!$B:$B,"&gt;="&amp;$B27,'전체 일별'!$B:$B,"&lt;="&amp;$C27)</f>
        <v>12182</v>
      </c>
      <c r="K27" s="224">
        <f>SUMIFS('전체 일별'!$Z:$Z,'전체 일별'!$B:$B,"&gt;="&amp;$B27,'전체 일별'!$B:$B,"&lt;="&amp;$C27)</f>
        <v>9262</v>
      </c>
      <c r="L27" s="224">
        <f>SUMIFS('전체 일별'!$AL:$AL,'전체 일별'!$B:$B,"&gt;="&amp;$B27,'전체 일별'!$B:$B,"&lt;="&amp;$C27)</f>
        <v>120633</v>
      </c>
      <c r="M27" s="224">
        <f>SUMIFS('전체 일별'!$AO:$AO,'전체 일별'!$B:$B,"&gt;="&amp;$B27,'전체 일별'!$B:$B,"&lt;="&amp;$C27)</f>
        <v>115246</v>
      </c>
      <c r="N27" s="224">
        <f>SUMIFS('전체 일별'!$AP:$AP,'전체 일별'!$B:$B,"&gt;="&amp;$B27,'전체 일별'!$B:$B,"&lt;="&amp;$C27)</f>
        <v>2084</v>
      </c>
      <c r="O27" s="224">
        <f t="shared" si="0"/>
        <v>22326.666885568873</v>
      </c>
      <c r="P27" s="224">
        <f t="shared" si="1"/>
        <v>29365.521053768083</v>
      </c>
      <c r="Q27" s="225">
        <f t="shared" si="2"/>
        <v>0.89501443284273552</v>
      </c>
      <c r="R27" s="225">
        <f t="shared" si="3"/>
        <v>0.48504877563209237</v>
      </c>
      <c r="S27" s="225">
        <f t="shared" si="4"/>
        <v>0.36878359546087996</v>
      </c>
      <c r="T27" s="226">
        <f t="shared" si="5"/>
        <v>1.7761868234893036E-2</v>
      </c>
      <c r="U27" s="220">
        <f t="shared" si="6"/>
        <v>10044.273484546102</v>
      </c>
      <c r="V27" s="226">
        <f>AVERAGEIFS('전체 일별'!$AF:$AF,'전체 일별'!$B:$B,"&gt;="&amp;$B27,'전체 일별'!$B:$B,"&lt;="&amp;$C27)</f>
        <v>8.8100000000000012E-2</v>
      </c>
      <c r="W27" s="226">
        <f>AVERAGEIFS('전체 일별'!$AB:$AB,'전체 일별'!$B:$B,"&gt;="&amp;$B27,'전체 일별'!$B:$B,"&lt;="&amp;$C27)</f>
        <v>0.13939354838709678</v>
      </c>
      <c r="X27" s="226">
        <f>AVERAGEIFS('전체 일별'!$X:$X,'전체 일별'!$B:$B,"&gt;="&amp;$B27,'전체 일별'!$B:$B,"&lt;="&amp;$C27)</f>
        <v>0.16923225806451614</v>
      </c>
      <c r="Y27" s="226">
        <f>AVERAGEIFS('전체 일별'!$BG:$BG,'전체 일별'!$B:$B,"&gt;="&amp;$B27,'전체 일별'!$B:$B,"&lt;="&amp;$C27)</f>
        <v>0.25216774193548391</v>
      </c>
      <c r="Z27" s="226">
        <f>AVERAGEIFS('전체 일별'!$BI:$BI,'전체 일별'!$B:$B,"&gt;="&amp;$B27,'전체 일별'!$B:$B,"&lt;="&amp;$C27)</f>
        <v>0.37063870967741935</v>
      </c>
      <c r="AA27" s="161">
        <f t="shared" si="7"/>
        <v>4.0019290296153329</v>
      </c>
      <c r="AB27" s="161">
        <f t="shared" si="8"/>
        <v>2.6746905320401888</v>
      </c>
      <c r="AC27" s="161">
        <f t="shared" si="9"/>
        <v>2.206715276388719</v>
      </c>
      <c r="AD27" s="161">
        <f t="shared" si="10"/>
        <v>1.4718585726741862</v>
      </c>
      <c r="AE27"/>
      <c r="AF27"/>
      <c r="AG27"/>
      <c r="AH27"/>
      <c r="AI27"/>
    </row>
    <row r="28" spans="1:35" s="218" customFormat="1">
      <c r="A28" s="222"/>
      <c r="B28" s="46">
        <v>46054</v>
      </c>
      <c r="C28" s="46">
        <v>46081</v>
      </c>
      <c r="D28" s="219" t="s">
        <v>153</v>
      </c>
      <c r="E28" s="224">
        <f>SUMIFS('전체 일별'!$BA:$BA,'전체 일별'!$B:$B,"&gt;="&amp;$B28,'전체 일별'!$B:$B,"&lt;="&amp;$C28)</f>
        <v>1225443953</v>
      </c>
      <c r="F28" s="224">
        <f>SUMIFS('전체 일별'!$L:$L,'전체 일별'!$B:$B,"&gt;="&amp;$B28,'전체 일별'!$B:$B,"&lt;="&amp;$C28)</f>
        <v>280602108</v>
      </c>
      <c r="G28" s="224">
        <f>SUMIFS('전체 일별'!$O:$O,'전체 일별'!$B:$B,"&gt;="&amp;$B28,'전체 일별'!$B:$B,"&lt;="&amp;$C28)</f>
        <v>53362</v>
      </c>
      <c r="H28" s="224">
        <f>SUMIFS('전체 일별'!$AQ:$AQ,'전체 일별'!$B:$B,"&gt;="&amp;$B28,'전체 일별'!$B:$B,"&lt;="&amp;$C28)</f>
        <v>33499</v>
      </c>
      <c r="I28" s="224">
        <f>SUMIFS('전체 일별'!$AR:$AR,'전체 일별'!$B:$B,"&gt;="&amp;$B28,'전체 일별'!$B:$B,"&lt;="&amp;$C28)</f>
        <v>29467</v>
      </c>
      <c r="J28" s="224">
        <f>SUMIFS('전체 일별'!$AJ:$AJ,'전체 일별'!$B:$B,"&gt;="&amp;$B28,'전체 일별'!$B:$B,"&lt;="&amp;$C28)</f>
        <v>13119</v>
      </c>
      <c r="K28" s="224">
        <f>SUMIFS('전체 일별'!$Z:$Z,'전체 일별'!$B:$B,"&gt;="&amp;$B28,'전체 일별'!$B:$B,"&lt;="&amp;$C28)</f>
        <v>10658</v>
      </c>
      <c r="L28" s="224">
        <f>SUMIFS('전체 일별'!$AL:$AL,'전체 일별'!$B:$B,"&gt;="&amp;$B28,'전체 일별'!$B:$B,"&lt;="&amp;$C28)</f>
        <v>126590</v>
      </c>
      <c r="M28" s="224">
        <f>SUMIFS('전체 일별'!$AO:$AO,'전체 일별'!$B:$B,"&gt;="&amp;$B28,'전체 일별'!$B:$B,"&lt;="&amp;$C28)</f>
        <v>122403</v>
      </c>
      <c r="N28" s="224">
        <f>SUMIFS('전체 일별'!$AP:$AP,'전체 일별'!$B:$B,"&gt;="&amp;$B28,'전체 일별'!$B:$B,"&lt;="&amp;$C28)</f>
        <v>2333</v>
      </c>
      <c r="O28" s="224">
        <f t="shared" si="0"/>
        <v>21388.986050766063</v>
      </c>
      <c r="P28" s="224">
        <f t="shared" si="1"/>
        <v>26327.838994182774</v>
      </c>
      <c r="Q28" s="225">
        <f t="shared" si="2"/>
        <v>0.87963819815516886</v>
      </c>
      <c r="R28" s="225">
        <f t="shared" si="3"/>
        <v>0.44520989581565817</v>
      </c>
      <c r="S28" s="225">
        <f t="shared" si="4"/>
        <v>0.36169274103234128</v>
      </c>
      <c r="T28" s="226">
        <f t="shared" si="5"/>
        <v>1.8703501795792714E-2</v>
      </c>
      <c r="U28" s="220">
        <f t="shared" si="6"/>
        <v>10011.551620466818</v>
      </c>
      <c r="V28" s="226">
        <f>AVERAGEIFS('전체 일별'!$AF:$AF,'전체 일별'!$B:$B,"&gt;="&amp;$B28,'전체 일별'!$B:$B,"&lt;="&amp;$C28)</f>
        <v>8.343571428571428E-2</v>
      </c>
      <c r="W28" s="226">
        <f>AVERAGEIFS('전체 일별'!$AB:$AB,'전체 일별'!$B:$B,"&gt;="&amp;$B28,'전체 일별'!$B:$B,"&lt;="&amp;$C28)</f>
        <v>0.13414999999999999</v>
      </c>
      <c r="X28" s="226">
        <f>AVERAGEIFS('전체 일별'!$X:$X,'전체 일별'!$B:$B,"&gt;="&amp;$B28,'전체 일별'!$B:$B,"&lt;="&amp;$C28)</f>
        <v>0.1699</v>
      </c>
      <c r="Y28" s="226">
        <f>AVERAGEIFS('전체 일별'!$BG:$BG,'전체 일별'!$B:$B,"&gt;="&amp;$B28,'전체 일별'!$B:$B,"&lt;="&amp;$C28)</f>
        <v>0.26241785714285715</v>
      </c>
      <c r="Z28" s="226">
        <f>AVERAGEIFS('전체 일별'!$BI:$BI,'전체 일별'!$B:$B,"&gt;="&amp;$B28,'전체 일별'!$B:$B,"&lt;="&amp;$C28)</f>
        <v>0.39219285714285695</v>
      </c>
      <c r="AA28" s="161">
        <f t="shared" si="7"/>
        <v>4.0119053967628684</v>
      </c>
      <c r="AB28" s="161">
        <f t="shared" si="8"/>
        <v>2.6518060748210588</v>
      </c>
      <c r="AC28" s="161">
        <f t="shared" si="9"/>
        <v>2.179013589398759</v>
      </c>
      <c r="AD28" s="161">
        <f t="shared" si="10"/>
        <v>1.4553192324560595</v>
      </c>
      <c r="AE28"/>
      <c r="AF28"/>
      <c r="AG28"/>
      <c r="AH28"/>
      <c r="AI28"/>
    </row>
    <row r="29" spans="1:35">
      <c r="A29" s="67"/>
      <c r="B29" s="46">
        <v>46082</v>
      </c>
      <c r="C29" s="46">
        <v>46112</v>
      </c>
      <c r="D29" s="64" t="s">
        <v>154</v>
      </c>
      <c r="E29" s="106">
        <f>SUMIFS('전체 일별'!$BA:$BA,'전체 일별'!$B:$B,"&gt;="&amp;$B29,'전체 일별'!$B:$B,"&lt;="&amp;$C29)</f>
        <v>1557300688</v>
      </c>
      <c r="F29" s="106">
        <f>SUMIFS('전체 일별'!$L:$L,'전체 일별'!$B:$B,"&gt;="&amp;$B29,'전체 일별'!$B:$B,"&lt;="&amp;$C29)</f>
        <v>437902160</v>
      </c>
      <c r="G29" s="106">
        <f>SUMIFS('전체 일별'!$O:$O,'전체 일별'!$B:$B,"&gt;="&amp;$B29,'전체 일별'!$B:$B,"&lt;="&amp;$C29)</f>
        <v>71316</v>
      </c>
      <c r="H29" s="106">
        <f>SUMIFS('전체 일별'!$AQ:$AQ,'전체 일별'!$B:$B,"&gt;="&amp;$B29,'전체 일별'!$B:$B,"&lt;="&amp;$C29)</f>
        <v>48261</v>
      </c>
      <c r="I29" s="106">
        <f>SUMIFS('전체 일별'!$AR:$AR,'전체 일별'!$B:$B,"&gt;="&amp;$B29,'전체 일별'!$B:$B,"&lt;="&amp;$C29)</f>
        <v>43057</v>
      </c>
      <c r="J29" s="106">
        <f>SUMIFS('전체 일별'!$AJ:$AJ,'전체 일별'!$B:$B,"&gt;="&amp;$B29,'전체 일별'!$B:$B,"&lt;="&amp;$C29)</f>
        <v>18918</v>
      </c>
      <c r="K29" s="106">
        <f>SUMIFS('전체 일별'!$Z:$Z,'전체 일별'!$B:$B,"&gt;="&amp;$B29,'전체 일별'!$B:$B,"&lt;="&amp;$C29)</f>
        <v>13439</v>
      </c>
      <c r="L29" s="106">
        <f>SUMIFS('전체 일별'!$AL:$AL,'전체 일별'!$B:$B,"&gt;="&amp;$B29,'전체 일별'!$B:$B,"&lt;="&amp;$C29)</f>
        <v>148083</v>
      </c>
      <c r="M29" s="106">
        <f>SUMIFS('전체 일별'!$AO:$AO,'전체 일별'!$B:$B,"&gt;="&amp;$B29,'전체 일별'!$B:$B,"&lt;="&amp;$C29)</f>
        <v>157532</v>
      </c>
      <c r="N29" s="106">
        <f>SUMIFS('전체 일별'!$AP:$AP,'전체 일별'!$B:$B,"&gt;="&amp;$B29,'전체 일별'!$B:$B,"&lt;="&amp;$C29)</f>
        <v>3123</v>
      </c>
      <c r="O29" s="106">
        <f t="shared" si="0"/>
        <v>23147.381329950313</v>
      </c>
      <c r="P29" s="106">
        <f t="shared" si="1"/>
        <v>32584.43038916586</v>
      </c>
      <c r="Q29" s="66">
        <f t="shared" si="2"/>
        <v>0.89216966080271853</v>
      </c>
      <c r="R29" s="66">
        <f t="shared" si="3"/>
        <v>0.43937106626100286</v>
      </c>
      <c r="S29" s="66">
        <f t="shared" si="4"/>
        <v>0.31212114174234157</v>
      </c>
      <c r="T29" s="78">
        <f t="shared" si="5"/>
        <v>1.9439170894152064E-2</v>
      </c>
      <c r="U29" s="65">
        <f t="shared" si="6"/>
        <v>9885.6149099865415</v>
      </c>
      <c r="V29" s="78">
        <f>AVERAGEIFS('전체 일별'!$AF:$AF,'전체 일별'!$B:$B,"&gt;="&amp;$B29,'전체 일별'!$B:$B,"&lt;="&amp;$C29)</f>
        <v>6.7122580645161287E-2</v>
      </c>
      <c r="W29" s="78">
        <f>AVERAGEIFS('전체 일별'!$AB:$AB,'전체 일별'!$B:$B,"&gt;="&amp;$B29,'전체 일별'!$B:$B,"&lt;="&amp;$C29)</f>
        <v>0.11342580645161292</v>
      </c>
      <c r="X29" s="78">
        <f>AVERAGEIFS('전체 일별'!$X:$X,'전체 일별'!$B:$B,"&gt;="&amp;$B29,'전체 일별'!$B:$B,"&lt;="&amp;$C29)</f>
        <v>0.14472903225806455</v>
      </c>
      <c r="Y29" s="78">
        <f>AVERAGEIFS('전체 일별'!$BG:$BG,'전체 일별'!$B:$B,"&gt;="&amp;$B29,'전체 일별'!$B:$B,"&lt;="&amp;$C29)</f>
        <v>0.23692258064516128</v>
      </c>
      <c r="Z29" s="78">
        <f>AVERAGEIFS('전체 일별'!$BI:$BI,'전체 일별'!$B:$B,"&gt;="&amp;$B29,'전체 일별'!$B:$B,"&lt;="&amp;$C29)</f>
        <v>0.36361612903225821</v>
      </c>
      <c r="AA29" s="161">
        <f t="shared" si="7"/>
        <v>4.0494748744355418</v>
      </c>
      <c r="AB29" s="161">
        <f t="shared" si="8"/>
        <v>2.6318047859905058</v>
      </c>
      <c r="AC29" s="161">
        <f t="shared" si="9"/>
        <v>2.1657218835560803</v>
      </c>
      <c r="AD29" s="161">
        <f t="shared" si="10"/>
        <v>1.4547846302126</v>
      </c>
    </row>
    <row r="30" spans="1:35" hidden="1">
      <c r="A30" s="67"/>
      <c r="B30" s="46">
        <v>46113</v>
      </c>
      <c r="C30" s="46">
        <v>46142</v>
      </c>
      <c r="D30" s="64" t="s">
        <v>155</v>
      </c>
      <c r="E30" s="106">
        <f>SUMIFS('전체 일별'!$BA:$BA,'전체 일별'!$B:$B,"&gt;="&amp;$B30,'전체 일별'!$B:$B,"&lt;="&amp;$C30)</f>
        <v>1757436603</v>
      </c>
      <c r="F30" s="106">
        <f>SUMIFS('전체 일별'!$L:$L,'전체 일별'!$B:$B,"&gt;="&amp;$B30,'전체 일별'!$B:$B,"&lt;="&amp;$C30)</f>
        <v>453033127</v>
      </c>
      <c r="G30" s="106">
        <f>SUMIFS('전체 일별'!$O:$O,'전체 일별'!$B:$B,"&gt;="&amp;$B30,'전체 일별'!$B:$B,"&lt;="&amp;$C30)</f>
        <v>57937</v>
      </c>
      <c r="H30" s="106">
        <f>SUMIFS('전체 일별'!$AQ:$AQ,'전체 일별'!$B:$B,"&gt;="&amp;$B30,'전체 일별'!$B:$B,"&lt;="&amp;$C30)</f>
        <v>42054</v>
      </c>
      <c r="I30" s="106">
        <f>SUMIFS('전체 일별'!$AR:$AR,'전체 일별'!$B:$B,"&gt;="&amp;$B30,'전체 일별'!$B:$B,"&lt;="&amp;$C30)</f>
        <v>38970</v>
      </c>
      <c r="J30" s="106">
        <f>SUMIFS('전체 일별'!$AJ:$AJ,'전체 일별'!$B:$B,"&gt;="&amp;$B30,'전체 일별'!$B:$B,"&lt;="&amp;$C30)</f>
        <v>20328</v>
      </c>
      <c r="K30" s="106">
        <f>SUMIFS('전체 일별'!$Z:$Z,'전체 일별'!$B:$B,"&gt;="&amp;$B30,'전체 일별'!$B:$B,"&lt;="&amp;$C30)</f>
        <v>14221</v>
      </c>
      <c r="L30" s="106">
        <f>SUMIFS('전체 일별'!$AL:$AL,'전체 일별'!$B:$B,"&gt;="&amp;$B30,'전체 일별'!$B:$B,"&lt;="&amp;$C30)</f>
        <v>183181</v>
      </c>
      <c r="M30" s="106">
        <f>SUMIFS('전체 일별'!$AO:$AO,'전체 일별'!$B:$B,"&gt;="&amp;$B30,'전체 일별'!$B:$B,"&lt;="&amp;$C30)</f>
        <v>135931</v>
      </c>
      <c r="N30" s="106">
        <f>SUMIFS('전체 일별'!$AP:$AP,'전체 일별'!$B:$B,"&gt;="&amp;$B30,'전체 일별'!$B:$B,"&lt;="&amp;$C30)</f>
        <v>3709</v>
      </c>
      <c r="O30" s="106">
        <f t="shared" si="0"/>
        <v>22286.163272333728</v>
      </c>
      <c r="P30" s="106">
        <f t="shared" si="1"/>
        <v>31856.629421278391</v>
      </c>
      <c r="Q30" s="66">
        <f t="shared" si="2"/>
        <v>0.92666571550863175</v>
      </c>
      <c r="R30" s="66">
        <f t="shared" si="3"/>
        <v>0.52163202463433411</v>
      </c>
      <c r="S30" s="66">
        <f t="shared" si="4"/>
        <v>0.36492173466769312</v>
      </c>
      <c r="T30" s="78">
        <f t="shared" si="5"/>
        <v>2.6561157261529647E-2</v>
      </c>
      <c r="U30" s="65">
        <f t="shared" si="6"/>
        <v>12928.887472320515</v>
      </c>
      <c r="V30" s="78">
        <f>AVERAGEIFS('전체 일별'!$AF:$AF,'전체 일별'!$B:$B,"&gt;="&amp;$B30,'전체 일별'!$B:$B,"&lt;="&amp;$C30)</f>
        <v>7.9290000000000013E-2</v>
      </c>
      <c r="W30" s="78">
        <f>AVERAGEIFS('전체 일별'!$AB:$AB,'전체 일별'!$B:$B,"&gt;="&amp;$B30,'전체 일별'!$B:$B,"&lt;="&amp;$C30)</f>
        <v>0.13647000000000001</v>
      </c>
      <c r="X30" s="78">
        <f>AVERAGEIFS('전체 일별'!$X:$X,'전체 일별'!$B:$B,"&gt;="&amp;$B30,'전체 일별'!$B:$B,"&lt;="&amp;$C30)</f>
        <v>0.1655966666666667</v>
      </c>
      <c r="Y30" s="78">
        <f>AVERAGEIFS('전체 일별'!$BG:$BG,'전체 일별'!$B:$B,"&gt;="&amp;$B30,'전체 일별'!$B:$B,"&lt;="&amp;$C30)</f>
        <v>0.21340666666666669</v>
      </c>
      <c r="Z30" s="78">
        <f>AVERAGEIFS('전체 일별'!$BI:$BI,'전체 일별'!$B:$B,"&gt;="&amp;$B30,'전체 일별'!$B:$B,"&lt;="&amp;$C30)</f>
        <v>1.3316666666666668E-2</v>
      </c>
      <c r="AA30" s="161">
        <f t="shared" si="7"/>
        <v>4.3134579706246701</v>
      </c>
      <c r="AB30" s="161">
        <f t="shared" si="8"/>
        <v>2.7329057013191496</v>
      </c>
      <c r="AC30" s="161">
        <f t="shared" si="9"/>
        <v>2.2106202956822378</v>
      </c>
      <c r="AD30" s="161">
        <f t="shared" si="10"/>
        <v>1.4645592735512227</v>
      </c>
    </row>
    <row r="31" spans="1:35">
      <c r="D31" s="64" t="s">
        <v>156</v>
      </c>
      <c r="E31" s="106">
        <f t="shared" ref="E31:U31" si="11">E29-E28</f>
        <v>331856735</v>
      </c>
      <c r="F31" s="106">
        <f t="shared" si="11"/>
        <v>157300052</v>
      </c>
      <c r="G31" s="106">
        <f t="shared" si="11"/>
        <v>17954</v>
      </c>
      <c r="H31" s="106">
        <f t="shared" si="11"/>
        <v>14762</v>
      </c>
      <c r="I31" s="106">
        <f t="shared" si="11"/>
        <v>13590</v>
      </c>
      <c r="J31" s="106">
        <f t="shared" si="11"/>
        <v>5799</v>
      </c>
      <c r="K31" s="106">
        <f t="shared" si="11"/>
        <v>2781</v>
      </c>
      <c r="L31" s="106">
        <f t="shared" si="11"/>
        <v>21493</v>
      </c>
      <c r="M31" s="106">
        <f t="shared" si="11"/>
        <v>35129</v>
      </c>
      <c r="N31" s="106">
        <f t="shared" si="11"/>
        <v>790</v>
      </c>
      <c r="O31" s="106">
        <f t="shared" si="11"/>
        <v>1758.3952791842494</v>
      </c>
      <c r="P31" s="106">
        <f t="shared" si="11"/>
        <v>6256.5913949830865</v>
      </c>
      <c r="Q31" s="66">
        <f t="shared" si="11"/>
        <v>1.2531462647549674E-2</v>
      </c>
      <c r="R31" s="66">
        <f t="shared" si="11"/>
        <v>-5.8388295546553115E-3</v>
      </c>
      <c r="S31" s="66">
        <f t="shared" si="11"/>
        <v>-4.9571599289999713E-2</v>
      </c>
      <c r="T31" s="78">
        <f t="shared" si="11"/>
        <v>7.3566909835934974E-4</v>
      </c>
      <c r="U31" s="65">
        <f t="shared" si="11"/>
        <v>-125.93671048027682</v>
      </c>
      <c r="AC31" s="160"/>
      <c r="AD31" s="160"/>
    </row>
    <row r="32" spans="1:35">
      <c r="D32" s="64" t="s">
        <v>157</v>
      </c>
      <c r="E32" s="106">
        <f t="shared" ref="E32:U32" si="12">E29-E27</f>
        <v>399738346</v>
      </c>
      <c r="F32" s="106">
        <f t="shared" si="12"/>
        <v>165918704</v>
      </c>
      <c r="G32" s="106">
        <f t="shared" si="12"/>
        <v>23592</v>
      </c>
      <c r="H32" s="106">
        <f t="shared" si="12"/>
        <v>20200</v>
      </c>
      <c r="I32" s="106">
        <f t="shared" si="12"/>
        <v>17942</v>
      </c>
      <c r="J32" s="106">
        <f t="shared" si="12"/>
        <v>6736</v>
      </c>
      <c r="K32" s="106">
        <f t="shared" si="12"/>
        <v>4177</v>
      </c>
      <c r="L32" s="106">
        <f t="shared" si="12"/>
        <v>27450</v>
      </c>
      <c r="M32" s="106">
        <f t="shared" si="12"/>
        <v>42286</v>
      </c>
      <c r="N32" s="106">
        <f t="shared" si="12"/>
        <v>1039</v>
      </c>
      <c r="O32" s="106">
        <f t="shared" si="12"/>
        <v>820.71444438143953</v>
      </c>
      <c r="P32" s="106">
        <f t="shared" si="12"/>
        <v>3218.9093353977769</v>
      </c>
      <c r="Q32" s="66">
        <f t="shared" si="12"/>
        <v>-2.8447720400169851E-3</v>
      </c>
      <c r="R32" s="66">
        <f t="shared" si="12"/>
        <v>-4.5677709371089503E-2</v>
      </c>
      <c r="S32" s="66">
        <f t="shared" si="12"/>
        <v>-5.6662453718538397E-2</v>
      </c>
      <c r="T32" s="78">
        <f t="shared" si="12"/>
        <v>1.6773026592590279E-3</v>
      </c>
      <c r="U32" s="65">
        <f t="shared" si="12"/>
        <v>-158.65857455956029</v>
      </c>
    </row>
    <row r="33" spans="5:19">
      <c r="E33" s="140"/>
    </row>
    <row r="34" spans="5:19">
      <c r="E34" s="140"/>
      <c r="F34" s="137"/>
      <c r="R34" s="137"/>
      <c r="S34" s="137"/>
    </row>
    <row r="35" spans="5:19">
      <c r="E35" s="140"/>
      <c r="F35" s="140"/>
      <c r="I35" s="2"/>
      <c r="R35" s="137"/>
      <c r="S35" s="137"/>
    </row>
    <row r="36" spans="5:19">
      <c r="G36" s="137"/>
      <c r="H36" s="3"/>
      <c r="I36" s="67"/>
    </row>
    <row r="37" spans="5:19">
      <c r="I37" s="3"/>
    </row>
  </sheetData>
  <phoneticPr fontId="2" type="noConversion"/>
  <conditionalFormatting sqref="L2:N2 Q2 T2:U2">
    <cfRule type="cellIs" dxfId="1137" priority="14" operator="equal">
      <formula>30000</formula>
    </cfRule>
  </conditionalFormatting>
  <conditionalFormatting sqref="Z2">
    <cfRule type="cellIs" dxfId="1136" priority="1" operator="equal">
      <formula>30000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AQ116"/>
  <sheetViews>
    <sheetView zoomScale="70" zoomScaleNormal="70" workbookViewId="0">
      <pane xSplit="4" ySplit="81" topLeftCell="E100" activePane="bottomRight" state="frozen"/>
      <selection pane="topRight" activeCell="E1" sqref="E1"/>
      <selection pane="bottomLeft" activeCell="A82" sqref="A82"/>
      <selection pane="bottomRight"/>
    </sheetView>
  </sheetViews>
  <sheetFormatPr defaultRowHeight="16.5"/>
  <cols>
    <col min="1" max="1" width="1.375" style="242" customWidth="1"/>
    <col min="2" max="3" width="11.625" style="242" bestFit="1" customWidth="1"/>
    <col min="4" max="4" width="15.875" style="242" bestFit="1" customWidth="1"/>
    <col min="5" max="6" width="12.625" style="242" bestFit="1" customWidth="1"/>
    <col min="7" max="7" width="13" style="242" bestFit="1" customWidth="1"/>
    <col min="8" max="8" width="11.75" style="242" bestFit="1" customWidth="1"/>
    <col min="9" max="9" width="9.25" style="242" bestFit="1" customWidth="1"/>
    <col min="10" max="10" width="13" style="242" bestFit="1" customWidth="1"/>
    <col min="11" max="11" width="10.25" style="242" bestFit="1" customWidth="1"/>
    <col min="12" max="12" width="9.25" style="242" bestFit="1" customWidth="1"/>
    <col min="13" max="13" width="11.75" style="242" bestFit="1" customWidth="1"/>
    <col min="14" max="14" width="11.125" style="242" bestFit="1" customWidth="1"/>
    <col min="15" max="15" width="14.25" style="242" bestFit="1" customWidth="1"/>
    <col min="16" max="16" width="8.25" style="242" bestFit="1" customWidth="1"/>
    <col min="17" max="18" width="12.125" style="242" bestFit="1" customWidth="1"/>
    <col min="19" max="20" width="11.625" style="242" bestFit="1" customWidth="1"/>
    <col min="21" max="21" width="8.75" style="242" bestFit="1" customWidth="1"/>
    <col min="22" max="22" width="11.625" style="242" bestFit="1" customWidth="1"/>
    <col min="23" max="23" width="11.25" style="242" bestFit="1" customWidth="1"/>
    <col min="24" max="24" width="15.25" style="242" bestFit="1" customWidth="1"/>
    <col min="25" max="25" width="12" style="67" bestFit="1" customWidth="1"/>
    <col min="26" max="26" width="8.75" style="242" bestFit="1" customWidth="1"/>
    <col min="27" max="30" width="11.5" style="242" bestFit="1" customWidth="1"/>
    <col min="31" max="33" width="6.875" style="242" customWidth="1"/>
    <col min="34" max="34" width="6.875" style="242" bestFit="1" customWidth="1"/>
    <col min="35" max="36" width="12.25" style="242" bestFit="1" customWidth="1"/>
    <col min="37" max="37" width="15.125" style="242" bestFit="1" customWidth="1"/>
    <col min="38" max="38" width="16.125" style="242" bestFit="1" customWidth="1"/>
    <col min="39" max="39" width="11.75" style="242" bestFit="1" customWidth="1"/>
    <col min="40" max="40" width="13.375" style="242" bestFit="1" customWidth="1"/>
    <col min="41" max="41" width="8.75" style="242" bestFit="1" customWidth="1"/>
    <col min="42" max="42" width="10" style="242" bestFit="1" customWidth="1"/>
    <col min="43" max="43" width="16.75" style="242" bestFit="1" customWidth="1"/>
  </cols>
  <sheetData>
    <row r="2" spans="2:43">
      <c r="B2" s="79" t="s">
        <v>2</v>
      </c>
      <c r="C2" s="79" t="s">
        <v>3</v>
      </c>
      <c r="D2" s="80" t="s">
        <v>74</v>
      </c>
      <c r="E2" s="80" t="s">
        <v>75</v>
      </c>
      <c r="F2" s="80" t="s">
        <v>76</v>
      </c>
      <c r="G2" s="80" t="s">
        <v>158</v>
      </c>
      <c r="H2" s="80" t="s">
        <v>159</v>
      </c>
      <c r="I2" s="80" t="s">
        <v>160</v>
      </c>
      <c r="J2" s="80" t="s">
        <v>161</v>
      </c>
      <c r="K2" s="80" t="s">
        <v>57</v>
      </c>
      <c r="L2" s="80" t="s">
        <v>162</v>
      </c>
      <c r="M2" s="80" t="s">
        <v>163</v>
      </c>
      <c r="N2" s="81" t="s">
        <v>77</v>
      </c>
      <c r="O2" s="81" t="s">
        <v>78</v>
      </c>
      <c r="P2" s="81" t="s">
        <v>79</v>
      </c>
      <c r="Q2" s="120" t="s">
        <v>80</v>
      </c>
      <c r="R2" s="82" t="s">
        <v>81</v>
      </c>
      <c r="S2" s="82" t="s">
        <v>82</v>
      </c>
      <c r="T2" s="82" t="s">
        <v>83</v>
      </c>
      <c r="U2" s="120" t="s">
        <v>84</v>
      </c>
      <c r="V2" s="118" t="s">
        <v>164</v>
      </c>
      <c r="W2" s="82" t="s">
        <v>85</v>
      </c>
      <c r="X2" s="120" t="s">
        <v>86</v>
      </c>
      <c r="Y2" s="77" t="s">
        <v>88</v>
      </c>
      <c r="Z2" s="82" t="s">
        <v>89</v>
      </c>
      <c r="AA2" s="159" t="s">
        <v>90</v>
      </c>
      <c r="AB2" s="158" t="s">
        <v>165</v>
      </c>
      <c r="AC2" s="80" t="s">
        <v>166</v>
      </c>
      <c r="AD2" s="80" t="s">
        <v>167</v>
      </c>
      <c r="AE2" s="80" t="s">
        <v>70</v>
      </c>
      <c r="AF2" s="80" t="s">
        <v>57</v>
      </c>
      <c r="AG2" s="80" t="s">
        <v>162</v>
      </c>
      <c r="AH2" s="80" t="s">
        <v>168</v>
      </c>
      <c r="AI2" s="79" t="s">
        <v>2</v>
      </c>
      <c r="AJ2" s="79" t="s">
        <v>3</v>
      </c>
      <c r="AK2" s="81" t="s">
        <v>15</v>
      </c>
      <c r="AL2" s="82" t="s">
        <v>16</v>
      </c>
      <c r="AM2" s="81" t="s">
        <v>18</v>
      </c>
      <c r="AN2" s="82" t="s">
        <v>19</v>
      </c>
      <c r="AO2" s="81" t="s">
        <v>20</v>
      </c>
      <c r="AP2" s="259" t="s">
        <v>169</v>
      </c>
      <c r="AQ2" s="82" t="s">
        <v>170</v>
      </c>
    </row>
    <row r="3" spans="2:43" hidden="1">
      <c r="B3" s="46">
        <v>45438</v>
      </c>
      <c r="C3" s="46">
        <v>45444</v>
      </c>
      <c r="D3" s="64" t="s">
        <v>171</v>
      </c>
      <c r="E3" s="3">
        <f>SUMIFS('전체 일별'!$BA:$BA,'전체 일별'!$B:$B,"&gt;="&amp;$B3,'전체 일별'!$B:$B,"&lt;="&amp;$C3)</f>
        <v>14907026</v>
      </c>
      <c r="F3" s="3">
        <f>SUMIFS('전체 일별'!$L:$L,'전체 일별'!$B:$B,"&gt;="&amp;$B3,'전체 일별'!$B:$B,"&lt;="&amp;$C3)</f>
        <v>4453808</v>
      </c>
      <c r="G3" s="65">
        <v>0</v>
      </c>
      <c r="H3" s="65"/>
      <c r="I3" s="65">
        <v>0</v>
      </c>
      <c r="J3" s="2"/>
      <c r="K3" s="2"/>
      <c r="L3" s="2"/>
      <c r="M3" s="2"/>
      <c r="N3" s="3">
        <f>SUMIFS('전체 일별'!$AQ:$AQ,'전체 일별'!$B:$B,"&gt;="&amp;$B3,'전체 일별'!$B:$B,"&lt;="&amp;$C3)</f>
        <v>1582</v>
      </c>
      <c r="O3" s="3">
        <f>SUMIFS('전체 일별'!$AR:$AR,'전체 일별'!$B:$B,"&gt;="&amp;$B3,'전체 일별'!$B:$B,"&lt;="&amp;$C3)</f>
        <v>812</v>
      </c>
      <c r="P3" s="3">
        <f>SUMIFS('전체 일별'!$AJ:$AJ,'전체 일별'!$B:$B,"&gt;="&amp;$B3,'전체 일별'!$B:$B,"&lt;="&amp;$C3)</f>
        <v>289</v>
      </c>
      <c r="Q3" s="3"/>
      <c r="R3" s="3">
        <f>SUMIFS('전체 일별'!$AL:$AL,'전체 일별'!$B:$B,"&gt;="&amp;$B3,'전체 일별'!$B:$B,"&lt;="&amp;$C3)</f>
        <v>1927</v>
      </c>
      <c r="S3" s="3">
        <f>SUMIFS('전체 일별'!$AO:$AO,'전체 일별'!$B:$B,"&gt;="&amp;$B3,'전체 일별'!$B:$B,"&lt;="&amp;$C3)</f>
        <v>1697</v>
      </c>
      <c r="T3" s="3">
        <f>SUMIFS('전체 일별'!$AP:$AP,'전체 일별'!$B:$B,"&gt;="&amp;$B3,'전체 일별'!$B:$B,"&lt;="&amp;$C3)</f>
        <v>89</v>
      </c>
      <c r="U3" s="106">
        <f t="shared" ref="U3:U10" si="0">F3/P3</f>
        <v>15411.100346020761</v>
      </c>
      <c r="V3" s="106"/>
      <c r="W3" s="66">
        <f t="shared" ref="W3:X10" si="1">O3/N3</f>
        <v>0.51327433628318586</v>
      </c>
      <c r="X3" s="66">
        <f t="shared" si="1"/>
        <v>0.35591133004926107</v>
      </c>
      <c r="Y3" s="78">
        <f t="shared" ref="Y3:Y34" si="2">T3/(S3+T3)</f>
        <v>4.9832026875699889E-2</v>
      </c>
      <c r="Z3" s="65">
        <f t="shared" ref="Z3:Z34" si="3">E3/S3</f>
        <v>8784.3406010606959</v>
      </c>
      <c r="AB3" s="65">
        <v>0</v>
      </c>
      <c r="AC3" s="65"/>
      <c r="AD3" s="2"/>
      <c r="AE3" s="2"/>
      <c r="AF3" s="2"/>
      <c r="AG3" s="2"/>
      <c r="AH3" s="2"/>
      <c r="AM3" s="140">
        <v>0</v>
      </c>
      <c r="AN3" s="140">
        <v>0</v>
      </c>
    </row>
    <row r="4" spans="2:43" hidden="1">
      <c r="B4" s="46">
        <v>45445</v>
      </c>
      <c r="C4" s="46">
        <v>45451</v>
      </c>
      <c r="D4" s="64" t="s">
        <v>172</v>
      </c>
      <c r="E4" s="3">
        <f>SUMIFS('전체 일별'!$BA:$BA,'전체 일별'!$B:$B,"&gt;="&amp;$B4,'전체 일별'!$B:$B,"&lt;="&amp;$C4)</f>
        <v>15528788</v>
      </c>
      <c r="F4" s="3">
        <f>SUMIFS('전체 일별'!$L:$L,'전체 일별'!$B:$B,"&gt;="&amp;$B4,'전체 일별'!$B:$B,"&lt;="&amp;$C4)</f>
        <v>3865264</v>
      </c>
      <c r="G4" s="65">
        <v>0</v>
      </c>
      <c r="H4" s="65"/>
      <c r="I4" s="65">
        <v>140</v>
      </c>
      <c r="J4" s="2"/>
      <c r="K4" s="2"/>
      <c r="L4" s="2"/>
      <c r="M4" s="2"/>
      <c r="N4" s="3">
        <f>SUMIFS('전체 일별'!$AQ:$AQ,'전체 일별'!$B:$B,"&gt;="&amp;$B4,'전체 일별'!$B:$B,"&lt;="&amp;$C4)</f>
        <v>1455</v>
      </c>
      <c r="O4" s="3">
        <f>SUMIFS('전체 일별'!$AR:$AR,'전체 일별'!$B:$B,"&gt;="&amp;$B4,'전체 일별'!$B:$B,"&lt;="&amp;$C4)</f>
        <v>832</v>
      </c>
      <c r="P4" s="3">
        <f>SUMIFS('전체 일별'!$AJ:$AJ,'전체 일별'!$B:$B,"&gt;="&amp;$B4,'전체 일별'!$B:$B,"&lt;="&amp;$C4)</f>
        <v>305</v>
      </c>
      <c r="Q4" s="3"/>
      <c r="R4" s="3">
        <f>SUMIFS('전체 일별'!$AL:$AL,'전체 일별'!$B:$B,"&gt;="&amp;$B4,'전체 일별'!$B:$B,"&lt;="&amp;$C4)</f>
        <v>2118</v>
      </c>
      <c r="S4" s="3">
        <f>SUMIFS('전체 일별'!$AO:$AO,'전체 일별'!$B:$B,"&gt;="&amp;$B4,'전체 일별'!$B:$B,"&lt;="&amp;$C4)</f>
        <v>1918</v>
      </c>
      <c r="T4" s="3">
        <f>SUMIFS('전체 일별'!$AP:$AP,'전체 일별'!$B:$B,"&gt;="&amp;$B4,'전체 일별'!$B:$B,"&lt;="&amp;$C4)</f>
        <v>77</v>
      </c>
      <c r="U4" s="106">
        <f t="shared" si="0"/>
        <v>12672.996721311476</v>
      </c>
      <c r="V4" s="106"/>
      <c r="W4" s="66">
        <f t="shared" si="1"/>
        <v>0.57182130584192437</v>
      </c>
      <c r="X4" s="66">
        <f t="shared" si="1"/>
        <v>0.36658653846153844</v>
      </c>
      <c r="Y4" s="78">
        <f t="shared" si="2"/>
        <v>3.8596491228070177E-2</v>
      </c>
      <c r="Z4" s="65">
        <f t="shared" si="3"/>
        <v>8096.3441084462984</v>
      </c>
      <c r="AB4" s="65">
        <v>0</v>
      </c>
      <c r="AC4" s="65"/>
      <c r="AD4" s="2"/>
      <c r="AE4" s="2"/>
      <c r="AF4" s="2"/>
      <c r="AG4" s="2"/>
      <c r="AH4" s="2"/>
      <c r="AM4" s="140">
        <v>0</v>
      </c>
      <c r="AN4" s="140">
        <v>0</v>
      </c>
    </row>
    <row r="5" spans="2:43" hidden="1">
      <c r="B5" s="46">
        <v>45452</v>
      </c>
      <c r="C5" s="46">
        <v>45458</v>
      </c>
      <c r="D5" s="64" t="s">
        <v>173</v>
      </c>
      <c r="E5" s="3">
        <f>SUMIFS('전체 일별'!$BA:$BA,'전체 일별'!$B:$B,"&gt;="&amp;$B5,'전체 일별'!$B:$B,"&lt;="&amp;$C5)</f>
        <v>17971394</v>
      </c>
      <c r="F5" s="3">
        <f>SUMIFS('전체 일별'!$L:$L,'전체 일별'!$B:$B,"&gt;="&amp;$B5,'전체 일별'!$B:$B,"&lt;="&amp;$C5)</f>
        <v>3918473</v>
      </c>
      <c r="G5" s="103">
        <v>0</v>
      </c>
      <c r="H5" s="103"/>
      <c r="I5" s="103">
        <v>126</v>
      </c>
      <c r="J5" s="2"/>
      <c r="K5" s="2"/>
      <c r="L5" s="2"/>
      <c r="M5" s="2"/>
      <c r="N5" s="3">
        <f>SUMIFS('전체 일별'!$AQ:$AQ,'전체 일별'!$B:$B,"&gt;="&amp;$B5,'전체 일별'!$B:$B,"&lt;="&amp;$C5)</f>
        <v>1361</v>
      </c>
      <c r="O5" s="3">
        <f>SUMIFS('전체 일별'!$AR:$AR,'전체 일별'!$B:$B,"&gt;="&amp;$B5,'전체 일별'!$B:$B,"&lt;="&amp;$C5)</f>
        <v>1009</v>
      </c>
      <c r="P5" s="3">
        <f>SUMIFS('전체 일별'!$AJ:$AJ,'전체 일별'!$B:$B,"&gt;="&amp;$B5,'전체 일별'!$B:$B,"&lt;="&amp;$C5)</f>
        <v>315</v>
      </c>
      <c r="Q5" s="3"/>
      <c r="R5" s="3">
        <f>SUMIFS('전체 일별'!$AL:$AL,'전체 일별'!$B:$B,"&gt;="&amp;$B5,'전체 일별'!$B:$B,"&lt;="&amp;$C5)</f>
        <v>2312</v>
      </c>
      <c r="S5" s="3">
        <f>SUMIFS('전체 일별'!$AO:$AO,'전체 일별'!$B:$B,"&gt;="&amp;$B5,'전체 일별'!$B:$B,"&lt;="&amp;$C5)</f>
        <v>2093</v>
      </c>
      <c r="T5" s="3">
        <f>SUMIFS('전체 일별'!$AP:$AP,'전체 일별'!$B:$B,"&gt;="&amp;$B5,'전체 일별'!$B:$B,"&lt;="&amp;$C5)</f>
        <v>81</v>
      </c>
      <c r="U5" s="106">
        <f t="shared" si="0"/>
        <v>12439.596825396826</v>
      </c>
      <c r="V5" s="156"/>
      <c r="W5" s="104">
        <f t="shared" si="1"/>
        <v>0.74136664217487147</v>
      </c>
      <c r="X5" s="104">
        <f t="shared" si="1"/>
        <v>0.31219028741328048</v>
      </c>
      <c r="Y5" s="105">
        <f t="shared" si="2"/>
        <v>3.7258509659613616E-2</v>
      </c>
      <c r="Z5" s="103">
        <f t="shared" si="3"/>
        <v>8586.4280936454852</v>
      </c>
      <c r="AB5" s="103">
        <v>0</v>
      </c>
      <c r="AC5" s="103"/>
      <c r="AD5" s="2"/>
      <c r="AE5" s="2"/>
      <c r="AF5" s="2"/>
      <c r="AG5" s="2"/>
      <c r="AH5" s="2"/>
      <c r="AM5" s="140">
        <v>0</v>
      </c>
      <c r="AN5" s="140">
        <v>0</v>
      </c>
    </row>
    <row r="6" spans="2:43" hidden="1">
      <c r="B6" s="46">
        <v>45459</v>
      </c>
      <c r="C6" s="46">
        <v>45465</v>
      </c>
      <c r="D6" s="64" t="s">
        <v>174</v>
      </c>
      <c r="E6" s="106">
        <f>SUMIFS('전체 일별'!$BA:$BA,'전체 일별'!$B:$B,"&gt;="&amp;$B6,'전체 일별'!$B:$B,"&lt;="&amp;$C6)</f>
        <v>18187604</v>
      </c>
      <c r="F6" s="106">
        <f>SUMIFS('전체 일별'!$L:$L,'전체 일별'!$B:$B,"&gt;="&amp;$B6,'전체 일별'!$B:$B,"&lt;="&amp;$C6)</f>
        <v>4585570</v>
      </c>
      <c r="G6" s="65">
        <v>0</v>
      </c>
      <c r="H6" s="65"/>
      <c r="I6" s="65">
        <v>145</v>
      </c>
      <c r="J6" s="65"/>
      <c r="K6" s="65"/>
      <c r="L6" s="65"/>
      <c r="M6" s="65"/>
      <c r="N6" s="106">
        <f>SUMIFS('전체 일별'!$AQ:$AQ,'전체 일별'!$B:$B,"&gt;="&amp;$B6,'전체 일별'!$B:$B,"&lt;="&amp;$C6)</f>
        <v>1494</v>
      </c>
      <c r="O6" s="106">
        <f>SUMIFS('전체 일별'!$AR:$AR,'전체 일별'!$B:$B,"&gt;="&amp;$B6,'전체 일별'!$B:$B,"&lt;="&amp;$C6)</f>
        <v>1171</v>
      </c>
      <c r="P6" s="106">
        <f>SUMIFS('전체 일별'!$AJ:$AJ,'전체 일별'!$B:$B,"&gt;="&amp;$B6,'전체 일별'!$B:$B,"&lt;="&amp;$C6)</f>
        <v>335</v>
      </c>
      <c r="Q6" s="106"/>
      <c r="R6" s="106">
        <f>SUMIFS('전체 일별'!$AL:$AL,'전체 일별'!$B:$B,"&gt;="&amp;$B6,'전체 일별'!$B:$B,"&lt;="&amp;$C6)</f>
        <v>2377</v>
      </c>
      <c r="S6" s="106">
        <f>SUMIFS('전체 일별'!$AO:$AO,'전체 일별'!$B:$B,"&gt;="&amp;$B6,'전체 일별'!$B:$B,"&lt;="&amp;$C6)</f>
        <v>2162</v>
      </c>
      <c r="T6" s="106">
        <f>SUMIFS('전체 일별'!$AP:$AP,'전체 일별'!$B:$B,"&gt;="&amp;$B6,'전체 일별'!$B:$B,"&lt;="&amp;$C6)</f>
        <v>89</v>
      </c>
      <c r="U6" s="106">
        <f t="shared" si="0"/>
        <v>13688.268656716418</v>
      </c>
      <c r="V6" s="106"/>
      <c r="W6" s="66">
        <f t="shared" si="1"/>
        <v>0.78380187416331992</v>
      </c>
      <c r="X6" s="66">
        <f t="shared" si="1"/>
        <v>0.28608027327070878</v>
      </c>
      <c r="Y6" s="78">
        <f t="shared" si="2"/>
        <v>3.9537983118613951E-2</v>
      </c>
      <c r="Z6" s="65">
        <f t="shared" si="3"/>
        <v>8412.3977798334872</v>
      </c>
      <c r="AB6" s="65">
        <v>0</v>
      </c>
      <c r="AC6" s="65"/>
      <c r="AD6" s="65"/>
      <c r="AE6" s="65"/>
      <c r="AF6" s="65"/>
      <c r="AG6" s="65"/>
      <c r="AH6" s="65"/>
      <c r="AM6" s="140">
        <v>0</v>
      </c>
      <c r="AN6" s="140">
        <v>0</v>
      </c>
    </row>
    <row r="7" spans="2:43" hidden="1">
      <c r="B7" s="46">
        <v>45466</v>
      </c>
      <c r="C7" s="46">
        <v>45472</v>
      </c>
      <c r="D7" s="64" t="s">
        <v>175</v>
      </c>
      <c r="E7" s="106">
        <f>SUMIFS('전체 일별'!$BA:$BA,'전체 일별'!$B:$B,"&gt;="&amp;$B7,'전체 일별'!$B:$B,"&lt;="&amp;$C7)</f>
        <v>18466500</v>
      </c>
      <c r="F7" s="106">
        <f>SUMIFS('전체 일별'!$L:$L,'전체 일별'!$B:$B,"&gt;="&amp;$B7,'전체 일별'!$B:$B,"&lt;="&amp;$C7)</f>
        <v>4805841</v>
      </c>
      <c r="G7" s="65">
        <v>9193</v>
      </c>
      <c r="H7" s="65"/>
      <c r="I7" s="65">
        <v>131</v>
      </c>
      <c r="J7" s="65"/>
      <c r="K7" s="65"/>
      <c r="L7" s="65"/>
      <c r="M7" s="65"/>
      <c r="N7" s="106">
        <f>SUMIFS('전체 일별'!$AQ:$AQ,'전체 일별'!$B:$B,"&gt;="&amp;$B7,'전체 일별'!$B:$B,"&lt;="&amp;$C7)</f>
        <v>1439</v>
      </c>
      <c r="O7" s="106">
        <f>SUMIFS('전체 일별'!$AR:$AR,'전체 일별'!$B:$B,"&gt;="&amp;$B7,'전체 일별'!$B:$B,"&lt;="&amp;$C7)</f>
        <v>1121</v>
      </c>
      <c r="P7" s="106">
        <f>SUMIFS('전체 일별'!$AJ:$AJ,'전체 일별'!$B:$B,"&gt;="&amp;$B7,'전체 일별'!$B:$B,"&lt;="&amp;$C7)</f>
        <v>341</v>
      </c>
      <c r="Q7" s="106"/>
      <c r="R7" s="106">
        <f>SUMIFS('전체 일별'!$AL:$AL,'전체 일별'!$B:$B,"&gt;="&amp;$B7,'전체 일별'!$B:$B,"&lt;="&amp;$C7)</f>
        <v>2461</v>
      </c>
      <c r="S7" s="106">
        <f>SUMIFS('전체 일별'!$AO:$AO,'전체 일별'!$B:$B,"&gt;="&amp;$B7,'전체 일별'!$B:$B,"&lt;="&amp;$C7)</f>
        <v>2153</v>
      </c>
      <c r="T7" s="106">
        <f>SUMIFS('전체 일별'!$AP:$AP,'전체 일별'!$B:$B,"&gt;="&amp;$B7,'전체 일별'!$B:$B,"&lt;="&amp;$C7)</f>
        <v>93</v>
      </c>
      <c r="U7" s="106">
        <f t="shared" si="0"/>
        <v>14093.375366568915</v>
      </c>
      <c r="V7" s="106"/>
      <c r="W7" s="66">
        <f t="shared" si="1"/>
        <v>0.77901320361362059</v>
      </c>
      <c r="X7" s="66">
        <f t="shared" si="1"/>
        <v>0.30419268510258696</v>
      </c>
      <c r="Y7" s="78">
        <f t="shared" si="2"/>
        <v>4.140694568121104E-2</v>
      </c>
      <c r="Z7" s="65">
        <f t="shared" si="3"/>
        <v>8577.1017185322798</v>
      </c>
      <c r="AB7" s="65">
        <v>9193</v>
      </c>
      <c r="AC7" s="65"/>
      <c r="AD7" s="65"/>
      <c r="AE7" s="65"/>
      <c r="AF7" s="65"/>
      <c r="AG7" s="65"/>
      <c r="AH7" s="65"/>
      <c r="AM7" s="140">
        <v>0</v>
      </c>
      <c r="AN7" s="140">
        <v>0</v>
      </c>
    </row>
    <row r="8" spans="2:43" hidden="1">
      <c r="B8" s="46">
        <f>C7+1</f>
        <v>45473</v>
      </c>
      <c r="C8" s="46">
        <f t="shared" ref="C8:C13" si="4">B8+6</f>
        <v>45479</v>
      </c>
      <c r="D8" s="64" t="s">
        <v>176</v>
      </c>
      <c r="E8" s="106">
        <f>SUMIFS('전체 일별'!$BA:$BA,'전체 일별'!$B:$B,"&gt;="&amp;$B8,'전체 일별'!$B:$B,"&lt;="&amp;$C8)</f>
        <v>19684866</v>
      </c>
      <c r="F8" s="106">
        <f>SUMIFS('전체 일별'!$L:$L,'전체 일별'!$B:$B,"&gt;="&amp;$B8,'전체 일별'!$B:$B,"&lt;="&amp;$C8)</f>
        <v>4385735</v>
      </c>
      <c r="G8" s="65">
        <v>4650.2</v>
      </c>
      <c r="H8" s="65"/>
      <c r="I8" s="65">
        <v>116</v>
      </c>
      <c r="J8" s="65"/>
      <c r="K8" s="65"/>
      <c r="L8" s="65"/>
      <c r="M8" s="65"/>
      <c r="N8" s="106">
        <f>SUMIFS('전체 일별'!$AQ:$AQ,'전체 일별'!$B:$B,"&gt;="&amp;$B8,'전체 일별'!$B:$B,"&lt;="&amp;$C8)</f>
        <v>1390</v>
      </c>
      <c r="O8" s="106">
        <f>SUMIFS('전체 일별'!$AR:$AR,'전체 일별'!$B:$B,"&gt;="&amp;$B8,'전체 일별'!$B:$B,"&lt;="&amp;$C8)</f>
        <v>961</v>
      </c>
      <c r="P8" s="106">
        <f>SUMIFS('전체 일별'!$AJ:$AJ,'전체 일별'!$B:$B,"&gt;="&amp;$B8,'전체 일별'!$B:$B,"&lt;="&amp;$C8)</f>
        <v>315</v>
      </c>
      <c r="Q8" s="106"/>
      <c r="R8" s="106">
        <f>SUMIFS('전체 일별'!$AL:$AL,'전체 일별'!$B:$B,"&gt;="&amp;$B8,'전체 일별'!$B:$B,"&lt;="&amp;$C8)</f>
        <v>2613</v>
      </c>
      <c r="S8" s="106">
        <f>SUMIFS('전체 일별'!$AO:$AO,'전체 일별'!$B:$B,"&gt;="&amp;$B8,'전체 일별'!$B:$B,"&lt;="&amp;$C8)</f>
        <v>2382</v>
      </c>
      <c r="T8" s="106">
        <f>SUMIFS('전체 일별'!$AP:$AP,'전체 일별'!$B:$B,"&gt;="&amp;$B8,'전체 일별'!$B:$B,"&lt;="&amp;$C8)</f>
        <v>87</v>
      </c>
      <c r="U8" s="106">
        <f t="shared" si="0"/>
        <v>13922.968253968254</v>
      </c>
      <c r="V8" s="106"/>
      <c r="W8" s="66">
        <f t="shared" si="1"/>
        <v>0.69136690647482013</v>
      </c>
      <c r="X8" s="66">
        <f t="shared" si="1"/>
        <v>0.32778355879292403</v>
      </c>
      <c r="Y8" s="78">
        <f t="shared" si="2"/>
        <v>3.5236938031591739E-2</v>
      </c>
      <c r="Z8" s="65">
        <f t="shared" si="3"/>
        <v>8264.0075566750638</v>
      </c>
      <c r="AB8" s="65">
        <v>4650.2</v>
      </c>
      <c r="AC8" s="65"/>
      <c r="AD8" s="65"/>
      <c r="AE8" s="65"/>
      <c r="AF8" s="65"/>
      <c r="AG8" s="65"/>
      <c r="AH8" s="65"/>
      <c r="AM8" s="140">
        <v>0</v>
      </c>
      <c r="AN8" s="140">
        <v>0</v>
      </c>
    </row>
    <row r="9" spans="2:43" hidden="1">
      <c r="B9" s="46">
        <f>C8+1</f>
        <v>45480</v>
      </c>
      <c r="C9" s="46">
        <f t="shared" si="4"/>
        <v>45486</v>
      </c>
      <c r="D9" s="64" t="s">
        <v>176</v>
      </c>
      <c r="E9" s="106">
        <f>SUMIFS('전체 일별'!$BA:$BA,'전체 일별'!$B:$B,"&gt;="&amp;$B9,'전체 일별'!$B:$B,"&lt;="&amp;$C9)</f>
        <v>20840256</v>
      </c>
      <c r="F9" s="106">
        <f>SUMIFS('전체 일별'!$L:$L,'전체 일별'!$B:$B,"&gt;="&amp;$B9,'전체 일별'!$B:$B,"&lt;="&amp;$C9)</f>
        <v>5535321</v>
      </c>
      <c r="G9" s="65">
        <v>4101.6000000000004</v>
      </c>
      <c r="H9" s="65"/>
      <c r="I9" s="65">
        <v>117</v>
      </c>
      <c r="J9" s="65"/>
      <c r="K9" s="65"/>
      <c r="L9" s="65"/>
      <c r="M9" s="65"/>
      <c r="N9" s="106">
        <f>SUMIFS('전체 일별'!$AQ:$AQ,'전체 일별'!$B:$B,"&gt;="&amp;$B9,'전체 일별'!$B:$B,"&lt;="&amp;$C9)</f>
        <v>1581</v>
      </c>
      <c r="O9" s="106">
        <f>SUMIFS('전체 일별'!$AR:$AR,'전체 일별'!$B:$B,"&gt;="&amp;$B9,'전체 일별'!$B:$B,"&lt;="&amp;$C9)</f>
        <v>1206</v>
      </c>
      <c r="P9" s="106">
        <f>SUMIFS('전체 일별'!$AJ:$AJ,'전체 일별'!$B:$B,"&gt;="&amp;$B9,'전체 일별'!$B:$B,"&lt;="&amp;$C9)</f>
        <v>356</v>
      </c>
      <c r="Q9" s="106"/>
      <c r="R9" s="106">
        <f>SUMIFS('전체 일별'!$AL:$AL,'전체 일별'!$B:$B,"&gt;="&amp;$B9,'전체 일별'!$B:$B,"&lt;="&amp;$C9)</f>
        <v>2715</v>
      </c>
      <c r="S9" s="106">
        <f>SUMIFS('전체 일별'!$AO:$AO,'전체 일별'!$B:$B,"&gt;="&amp;$B9,'전체 일별'!$B:$B,"&lt;="&amp;$C9)</f>
        <v>2539</v>
      </c>
      <c r="T9" s="106">
        <f>SUMIFS('전체 일별'!$AP:$AP,'전체 일별'!$B:$B,"&gt;="&amp;$B9,'전체 일별'!$B:$B,"&lt;="&amp;$C9)</f>
        <v>64</v>
      </c>
      <c r="U9" s="106">
        <f t="shared" si="0"/>
        <v>15548.654494382023</v>
      </c>
      <c r="V9" s="106"/>
      <c r="W9" s="66">
        <f t="shared" si="1"/>
        <v>0.76280834914611007</v>
      </c>
      <c r="X9" s="66">
        <f t="shared" si="1"/>
        <v>0.29519071310116085</v>
      </c>
      <c r="Y9" s="78">
        <f t="shared" si="2"/>
        <v>2.4587014982712256E-2</v>
      </c>
      <c r="Z9" s="65">
        <f t="shared" si="3"/>
        <v>8208.0567152422209</v>
      </c>
      <c r="AB9" s="65">
        <v>4101.6000000000004</v>
      </c>
      <c r="AC9" s="65"/>
      <c r="AD9" s="65"/>
      <c r="AE9" s="65"/>
      <c r="AF9" s="65"/>
      <c r="AG9" s="65"/>
      <c r="AH9" s="65"/>
      <c r="AM9" s="140">
        <v>0</v>
      </c>
      <c r="AN9" s="140">
        <v>0</v>
      </c>
    </row>
    <row r="10" spans="2:43" hidden="1">
      <c r="B10" s="46">
        <f>C9+1</f>
        <v>45487</v>
      </c>
      <c r="C10" s="46">
        <f t="shared" si="4"/>
        <v>45493</v>
      </c>
      <c r="D10" s="64" t="s">
        <v>176</v>
      </c>
      <c r="E10" s="106">
        <f>SUMIFS('전체 일별'!$BA:$BA,'전체 일별'!$B:$B,"&gt;="&amp;$B10,'전체 일별'!$B:$B,"&lt;="&amp;$C10)</f>
        <v>21471040</v>
      </c>
      <c r="F10" s="106">
        <f>SUMIFS('전체 일별'!$L:$L,'전체 일별'!$B:$B,"&gt;="&amp;$B10,'전체 일별'!$B:$B,"&lt;="&amp;$C10)</f>
        <v>5326054</v>
      </c>
      <c r="G10" s="65">
        <v>4101.6000000000004</v>
      </c>
      <c r="H10" s="65"/>
      <c r="I10" s="65">
        <v>117</v>
      </c>
      <c r="J10" s="65"/>
      <c r="K10" s="65"/>
      <c r="L10" s="65"/>
      <c r="M10" s="65"/>
      <c r="N10" s="106">
        <f>SUMIFS('전체 일별'!$AQ:$AQ,'전체 일별'!$B:$B,"&gt;="&amp;$B10,'전체 일별'!$B:$B,"&lt;="&amp;$C10)</f>
        <v>1587</v>
      </c>
      <c r="O10" s="106">
        <f>SUMIFS('전체 일별'!$AR:$AR,'전체 일별'!$B:$B,"&gt;="&amp;$B10,'전체 일별'!$B:$B,"&lt;="&amp;$C10)</f>
        <v>1301</v>
      </c>
      <c r="P10" s="106">
        <f>SUMIFS('전체 일별'!$AJ:$AJ,'전체 일별'!$B:$B,"&gt;="&amp;$B10,'전체 일별'!$B:$B,"&lt;="&amp;$C10)</f>
        <v>389</v>
      </c>
      <c r="Q10" s="106"/>
      <c r="R10" s="106">
        <f>SUMIFS('전체 일별'!$AL:$AL,'전체 일별'!$B:$B,"&gt;="&amp;$B10,'전체 일별'!$B:$B,"&lt;="&amp;$C10)</f>
        <v>2874</v>
      </c>
      <c r="S10" s="106">
        <f>SUMIFS('전체 일별'!$AO:$AO,'전체 일별'!$B:$B,"&gt;="&amp;$B10,'전체 일별'!$B:$B,"&lt;="&amp;$C10)</f>
        <v>2684</v>
      </c>
      <c r="T10" s="106">
        <f>SUMIFS('전체 일별'!$AP:$AP,'전체 일별'!$B:$B,"&gt;="&amp;$B10,'전체 일별'!$B:$B,"&lt;="&amp;$C10)</f>
        <v>78</v>
      </c>
      <c r="U10" s="106">
        <f t="shared" si="0"/>
        <v>13691.655526992288</v>
      </c>
      <c r="V10" s="106"/>
      <c r="W10" s="66">
        <f t="shared" si="1"/>
        <v>0.81978575929426589</v>
      </c>
      <c r="X10" s="66">
        <f t="shared" si="1"/>
        <v>0.29900076863950809</v>
      </c>
      <c r="Y10" s="78">
        <f t="shared" si="2"/>
        <v>2.8240405503258507E-2</v>
      </c>
      <c r="Z10" s="65">
        <f t="shared" si="3"/>
        <v>7999.6423248882265</v>
      </c>
      <c r="AB10" s="65">
        <v>4101.6000000000004</v>
      </c>
      <c r="AC10" s="65"/>
      <c r="AD10" s="65"/>
      <c r="AE10" s="65"/>
      <c r="AF10" s="65"/>
      <c r="AG10" s="65"/>
      <c r="AH10" s="65"/>
      <c r="AM10" s="140">
        <v>0</v>
      </c>
      <c r="AN10" s="140">
        <v>0</v>
      </c>
    </row>
    <row r="11" spans="2:43" hidden="1">
      <c r="B11" s="46">
        <v>45492</v>
      </c>
      <c r="C11" s="46">
        <f t="shared" si="4"/>
        <v>45498</v>
      </c>
      <c r="D11" s="64" t="s">
        <v>177</v>
      </c>
      <c r="E11" s="106">
        <f>SUMIFS('전체 일별'!$BA:$BA,'전체 일별'!$B:$B,"&gt;="&amp;$B11,'전체 일별'!$B:$B,"&lt;="&amp;$C11)</f>
        <v>24579906</v>
      </c>
      <c r="F11" s="106">
        <f>SUMIFS('전체 일별'!$L:$L,'전체 일별'!$B:$B,"&gt;="&amp;$B11,'전체 일별'!$B:$B,"&lt;="&amp;$C11)</f>
        <v>5273736</v>
      </c>
      <c r="G11" s="65">
        <v>4606.8433962264153</v>
      </c>
      <c r="H11" s="65"/>
      <c r="I11" s="65">
        <v>101.9096471248635</v>
      </c>
      <c r="J11" s="65">
        <v>0</v>
      </c>
      <c r="K11" s="65"/>
      <c r="L11" s="65"/>
      <c r="M11" s="65"/>
      <c r="N11" s="106">
        <f>SUMIFS('전체 일별'!$AQ:$AQ,'전체 일별'!$B:$B,"&gt;="&amp;$B11,'전체 일별'!$B:$B,"&lt;="&amp;$C11)</f>
        <v>1764</v>
      </c>
      <c r="O11" s="106">
        <f>SUMIFS('전체 일별'!$AR:$AR,'전체 일별'!$B:$B,"&gt;="&amp;$B11,'전체 일별'!$B:$B,"&lt;="&amp;$C11)</f>
        <v>1333</v>
      </c>
      <c r="P11" s="106">
        <f>SUMIFS('전체 일별'!$AJ:$AJ,'전체 일별'!$B:$B,"&gt;="&amp;$B11,'전체 일별'!$B:$B,"&lt;="&amp;$C11)</f>
        <v>470</v>
      </c>
      <c r="Q11" s="106">
        <f>SUMIFS('전체 일별'!$Z:$Z,'전체 일별'!$B:$B,"&gt;="&amp;$B11,'전체 일별'!$B:$B,"&lt;="&amp;$C11)</f>
        <v>424</v>
      </c>
      <c r="R11" s="106">
        <f>SUMIFS('전체 일별'!$AL:$AL,'전체 일별'!$B:$B,"&gt;="&amp;$B11,'전체 일별'!$B:$B,"&lt;="&amp;$C11)</f>
        <v>3074</v>
      </c>
      <c r="S11" s="106">
        <f>SUMIFS('전체 일별'!$AO:$AO,'전체 일별'!$B:$B,"&gt;="&amp;$B11,'전체 일별'!$B:$B,"&lt;="&amp;$C11)</f>
        <v>2856</v>
      </c>
      <c r="T11" s="106">
        <f>SUMIFS('전체 일별'!$AP:$AP,'전체 일별'!$B:$B,"&gt;="&amp;$B11,'전체 일별'!$B:$B,"&lt;="&amp;$C11)</f>
        <v>101</v>
      </c>
      <c r="U11" s="106">
        <f t="shared" ref="U11:U42" si="5">F11/Q11</f>
        <v>12438.056603773584</v>
      </c>
      <c r="V11" s="106"/>
      <c r="W11" s="66">
        <f t="shared" ref="W11:W42" si="6">O11/N11</f>
        <v>0.75566893424036286</v>
      </c>
      <c r="X11" s="66">
        <f t="shared" ref="X11:X42" si="7">Q11/O11</f>
        <v>0.31807951987997002</v>
      </c>
      <c r="Y11" s="78">
        <f t="shared" si="2"/>
        <v>3.4156239431856611E-2</v>
      </c>
      <c r="Z11" s="65">
        <f t="shared" si="3"/>
        <v>8606.4096638655465</v>
      </c>
      <c r="AB11" s="65">
        <v>4606.8433962264153</v>
      </c>
      <c r="AC11" s="65"/>
      <c r="AD11" s="65">
        <v>0</v>
      </c>
      <c r="AE11" s="65"/>
      <c r="AF11" s="65"/>
      <c r="AG11" s="65"/>
      <c r="AH11" s="65"/>
      <c r="AM11" s="140">
        <v>0</v>
      </c>
      <c r="AN11" s="140">
        <v>0</v>
      </c>
    </row>
    <row r="12" spans="2:43" hidden="1">
      <c r="B12" s="46">
        <v>45499</v>
      </c>
      <c r="C12" s="46">
        <f t="shared" si="4"/>
        <v>45505</v>
      </c>
      <c r="D12" s="64" t="s">
        <v>178</v>
      </c>
      <c r="E12" s="106">
        <f>SUMIFS('전체 일별'!$BA:$BA,'전체 일별'!$B:$B,"&gt;="&amp;$B12,'전체 일별'!$B:$B,"&lt;="&amp;$C12)</f>
        <v>28467952</v>
      </c>
      <c r="F12" s="106">
        <f>SUMIFS('전체 일별'!$L:$L,'전체 일별'!$B:$B,"&gt;="&amp;$B12,'전체 일별'!$B:$B,"&lt;="&amp;$C12)</f>
        <v>6660898</v>
      </c>
      <c r="G12" s="65">
        <v>5143.6792279411766</v>
      </c>
      <c r="H12" s="65"/>
      <c r="I12" s="65">
        <v>102.044891141451</v>
      </c>
      <c r="J12" s="65">
        <v>0</v>
      </c>
      <c r="K12" s="65"/>
      <c r="L12" s="65"/>
      <c r="M12" s="65"/>
      <c r="N12" s="106">
        <f>SUMIFS('전체 일별'!$AQ:$AQ,'전체 일별'!$B:$B,"&gt;="&amp;$B12,'전체 일별'!$B:$B,"&lt;="&amp;$C12)</f>
        <v>1913</v>
      </c>
      <c r="O12" s="106">
        <f>SUMIFS('전체 일별'!$AR:$AR,'전체 일별'!$B:$B,"&gt;="&amp;$B12,'전체 일별'!$B:$B,"&lt;="&amp;$C12)</f>
        <v>1595</v>
      </c>
      <c r="P12" s="106">
        <f>SUMIFS('전체 일별'!$AJ:$AJ,'전체 일별'!$B:$B,"&gt;="&amp;$B12,'전체 일별'!$B:$B,"&lt;="&amp;$C12)</f>
        <v>572</v>
      </c>
      <c r="Q12" s="106">
        <f>SUMIFS('전체 일별'!$Z:$Z,'전체 일별'!$B:$B,"&gt;="&amp;$B12,'전체 일별'!$B:$B,"&lt;="&amp;$C12)</f>
        <v>472</v>
      </c>
      <c r="R12" s="106">
        <f>SUMIFS('전체 일별'!$AL:$AL,'전체 일별'!$B:$B,"&gt;="&amp;$B12,'전체 일별'!$B:$B,"&lt;="&amp;$C12)</f>
        <v>3443</v>
      </c>
      <c r="S12" s="106">
        <f>SUMIFS('전체 일별'!$AO:$AO,'전체 일별'!$B:$B,"&gt;="&amp;$B12,'전체 일별'!$B:$B,"&lt;="&amp;$C12)</f>
        <v>3219</v>
      </c>
      <c r="T12" s="106">
        <f>SUMIFS('전체 일별'!$AP:$AP,'전체 일별'!$B:$B,"&gt;="&amp;$B12,'전체 일별'!$B:$B,"&lt;="&amp;$C12)</f>
        <v>98</v>
      </c>
      <c r="U12" s="106">
        <f t="shared" si="5"/>
        <v>14112.072033898305</v>
      </c>
      <c r="V12" s="106"/>
      <c r="W12" s="66">
        <f t="shared" si="6"/>
        <v>0.83376894929430212</v>
      </c>
      <c r="X12" s="66">
        <f t="shared" si="7"/>
        <v>0.29592476489028213</v>
      </c>
      <c r="Y12" s="78">
        <f t="shared" si="2"/>
        <v>2.9544769369912571E-2</v>
      </c>
      <c r="Z12" s="65">
        <f t="shared" si="3"/>
        <v>8843.7253805529672</v>
      </c>
      <c r="AB12" s="65">
        <v>5143.6792279411766</v>
      </c>
      <c r="AC12" s="65"/>
      <c r="AD12" s="65">
        <v>0</v>
      </c>
      <c r="AE12" s="65"/>
      <c r="AF12" s="65"/>
      <c r="AG12" s="65"/>
      <c r="AH12" s="65"/>
      <c r="AM12" s="140">
        <v>0</v>
      </c>
      <c r="AN12" s="140">
        <v>0</v>
      </c>
    </row>
    <row r="13" spans="2:43" hidden="1">
      <c r="B13" s="46">
        <v>45506</v>
      </c>
      <c r="C13" s="46">
        <f t="shared" si="4"/>
        <v>45512</v>
      </c>
      <c r="D13" s="64" t="s">
        <v>179</v>
      </c>
      <c r="E13" s="106">
        <f>SUMIFS('전체 일별'!$BA:$BA,'전체 일별'!$B:$B,"&gt;="&amp;$B13,'전체 일별'!$B:$B,"&lt;="&amp;$C13)</f>
        <v>28439832</v>
      </c>
      <c r="F13" s="106">
        <f>SUMIFS('전체 일별'!$L:$L,'전체 일별'!$B:$B,"&gt;="&amp;$B13,'전체 일별'!$B:$B,"&lt;="&amp;$C13)</f>
        <v>7076897</v>
      </c>
      <c r="G13" s="65">
        <v>5904.4855895196497</v>
      </c>
      <c r="H13" s="65"/>
      <c r="I13" s="65">
        <v>96.287251367332885</v>
      </c>
      <c r="J13" s="65">
        <v>0</v>
      </c>
      <c r="K13" s="65"/>
      <c r="L13" s="65"/>
      <c r="M13" s="65"/>
      <c r="N13" s="106">
        <f>SUMIFS('전체 일별'!$AQ:$AQ,'전체 일별'!$B:$B,"&gt;="&amp;$B13,'전체 일별'!$B:$B,"&lt;="&amp;$C13)</f>
        <v>2025</v>
      </c>
      <c r="O13" s="106">
        <f>SUMIFS('전체 일별'!$AR:$AR,'전체 일별'!$B:$B,"&gt;="&amp;$B13,'전체 일별'!$B:$B,"&lt;="&amp;$C13)</f>
        <v>1647</v>
      </c>
      <c r="P13" s="106">
        <f>SUMIFS('전체 일별'!$AJ:$AJ,'전체 일별'!$B:$B,"&gt;="&amp;$B13,'전체 일별'!$B:$B,"&lt;="&amp;$C13)</f>
        <v>574</v>
      </c>
      <c r="Q13" s="106">
        <f>SUMIFS('전체 일별'!$Z:$Z,'전체 일별'!$B:$B,"&gt;="&amp;$B13,'전체 일별'!$B:$B,"&lt;="&amp;$C13)</f>
        <v>447</v>
      </c>
      <c r="R13" s="106">
        <f>SUMIFS('전체 일별'!$AL:$AL,'전체 일별'!$B:$B,"&gt;="&amp;$B13,'전체 일별'!$B:$B,"&lt;="&amp;$C13)</f>
        <v>3508</v>
      </c>
      <c r="S13" s="106">
        <f>SUMIFS('전체 일별'!$AO:$AO,'전체 일별'!$B:$B,"&gt;="&amp;$B13,'전체 일별'!$B:$B,"&lt;="&amp;$C13)</f>
        <v>3261</v>
      </c>
      <c r="T13" s="106">
        <f>SUMIFS('전체 일별'!$AP:$AP,'전체 일별'!$B:$B,"&gt;="&amp;$B13,'전체 일별'!$B:$B,"&lt;="&amp;$C13)</f>
        <v>120</v>
      </c>
      <c r="U13" s="106">
        <f t="shared" si="5"/>
        <v>15831.984340044743</v>
      </c>
      <c r="V13" s="106"/>
      <c r="W13" s="66">
        <f t="shared" si="6"/>
        <v>0.81333333333333335</v>
      </c>
      <c r="X13" s="66">
        <f t="shared" si="7"/>
        <v>0.27140255009107467</v>
      </c>
      <c r="Y13" s="78">
        <f t="shared" si="2"/>
        <v>3.5492457852706299E-2</v>
      </c>
      <c r="Z13" s="65">
        <f t="shared" si="3"/>
        <v>8721.1996320147191</v>
      </c>
      <c r="AB13" s="65">
        <v>5904.4855895196497</v>
      </c>
      <c r="AC13" s="65"/>
      <c r="AD13" s="65">
        <v>0</v>
      </c>
      <c r="AE13" s="65"/>
      <c r="AF13" s="65"/>
      <c r="AG13" s="65"/>
      <c r="AH13" s="65"/>
      <c r="AM13" s="140">
        <v>0</v>
      </c>
      <c r="AN13" s="140">
        <v>0</v>
      </c>
    </row>
    <row r="14" spans="2:43" hidden="1">
      <c r="B14" s="46">
        <v>45513</v>
      </c>
      <c r="C14" s="46">
        <v>45519</v>
      </c>
      <c r="D14" s="64" t="s">
        <v>180</v>
      </c>
      <c r="E14" s="106">
        <f>SUMIFS('전체 일별'!$BA:$BA,'전체 일별'!$B:$B,"&gt;="&amp;$B14,'전체 일별'!$B:$B,"&lt;="&amp;$C14)</f>
        <v>29431882</v>
      </c>
      <c r="F14" s="106">
        <f>SUMIFS('전체 일별'!$L:$L,'전체 일별'!$B:$B,"&gt;="&amp;$B14,'전체 일별'!$B:$B,"&lt;="&amp;$C14)</f>
        <v>5578535</v>
      </c>
      <c r="G14" s="65">
        <v>6250</v>
      </c>
      <c r="I14" s="65">
        <v>106.7585943468296</v>
      </c>
      <c r="J14" s="65">
        <v>0</v>
      </c>
      <c r="K14" s="65"/>
      <c r="L14" s="65"/>
      <c r="M14" s="65"/>
      <c r="N14" s="106">
        <f>SUMIFS('전체 일별'!$AQ:$AQ,'전체 일별'!$B:$B,"&gt;="&amp;$B14,'전체 일별'!$B:$B,"&lt;="&amp;$C14)</f>
        <v>1823</v>
      </c>
      <c r="O14" s="106">
        <f>SUMIFS('전체 일별'!$AR:$AR,'전체 일별'!$B:$B,"&gt;="&amp;$B14,'전체 일별'!$B:$B,"&lt;="&amp;$C14)</f>
        <v>1512</v>
      </c>
      <c r="P14" s="106">
        <f>SUMIFS('전체 일별'!$AJ:$AJ,'전체 일별'!$B:$B,"&gt;="&amp;$B14,'전체 일별'!$B:$B,"&lt;="&amp;$C14)</f>
        <v>554</v>
      </c>
      <c r="Q14" s="106">
        <f>SUMIFS('전체 일별'!$Z:$Z,'전체 일별'!$B:$B,"&gt;="&amp;$B14,'전체 일별'!$B:$B,"&lt;="&amp;$C14)</f>
        <v>425</v>
      </c>
      <c r="R14" s="106">
        <f>SUMIFS('전체 일별'!$AL:$AL,'전체 일별'!$B:$B,"&gt;="&amp;$B14,'전체 일별'!$B:$B,"&lt;="&amp;$C14)</f>
        <v>3755</v>
      </c>
      <c r="S14" s="106">
        <f>SUMIFS('전체 일별'!$AO:$AO,'전체 일별'!$B:$B,"&gt;="&amp;$B14,'전체 일별'!$B:$B,"&lt;="&amp;$C14)</f>
        <v>3432</v>
      </c>
      <c r="T14" s="106">
        <f>SUMIFS('전체 일별'!$AP:$AP,'전체 일별'!$B:$B,"&gt;="&amp;$B14,'전체 일별'!$B:$B,"&lt;="&amp;$C14)</f>
        <v>118</v>
      </c>
      <c r="U14" s="106">
        <f t="shared" si="5"/>
        <v>13125.964705882352</v>
      </c>
      <c r="V14" s="106"/>
      <c r="W14" s="66">
        <f t="shared" si="6"/>
        <v>0.82940208447613828</v>
      </c>
      <c r="X14" s="66">
        <f t="shared" si="7"/>
        <v>0.2810846560846561</v>
      </c>
      <c r="Y14" s="78">
        <f t="shared" si="2"/>
        <v>3.3239436619718309E-2</v>
      </c>
      <c r="Z14" s="65">
        <f t="shared" si="3"/>
        <v>8575.7231934731935</v>
      </c>
      <c r="AB14" s="65">
        <v>6250</v>
      </c>
      <c r="AD14" s="65">
        <v>0</v>
      </c>
      <c r="AE14" s="65"/>
      <c r="AF14" s="65"/>
      <c r="AG14" s="65"/>
      <c r="AH14" s="65"/>
      <c r="AM14" s="140">
        <v>0</v>
      </c>
      <c r="AN14" s="140">
        <v>0</v>
      </c>
    </row>
    <row r="15" spans="2:43" hidden="1">
      <c r="B15" s="46">
        <v>45520</v>
      </c>
      <c r="C15" s="46">
        <v>45526</v>
      </c>
      <c r="D15" s="64" t="s">
        <v>181</v>
      </c>
      <c r="E15" s="106">
        <f>SUMIFS('전체 일별'!$BA:$BA,'전체 일별'!$B:$B,"&gt;="&amp;$B15,'전체 일별'!$B:$B,"&lt;="&amp;$C15)</f>
        <v>30943776</v>
      </c>
      <c r="F15" s="106">
        <f>SUMIFS('전체 일별'!$L:$L,'전체 일별'!$B:$B,"&gt;="&amp;$B15,'전체 일별'!$B:$B,"&lt;="&amp;$C15)</f>
        <v>5104191</v>
      </c>
      <c r="G15" s="65">
        <v>6548</v>
      </c>
      <c r="I15" s="65">
        <v>116.4057428214732</v>
      </c>
      <c r="J15" s="65">
        <v>0</v>
      </c>
      <c r="K15" s="65"/>
      <c r="L15" s="65"/>
      <c r="M15" s="65"/>
      <c r="N15" s="106">
        <f>SUMIFS('전체 일별'!$AQ:$AQ,'전체 일별'!$B:$B,"&gt;="&amp;$B15,'전체 일별'!$B:$B,"&lt;="&amp;$C15)</f>
        <v>1652</v>
      </c>
      <c r="O15" s="106">
        <f>SUMIFS('전체 일별'!$AR:$AR,'전체 일별'!$B:$B,"&gt;="&amp;$B15,'전체 일별'!$B:$B,"&lt;="&amp;$C15)</f>
        <v>1318</v>
      </c>
      <c r="P15" s="106">
        <f>SUMIFS('전체 일별'!$AJ:$AJ,'전체 일별'!$B:$B,"&gt;="&amp;$B15,'전체 일별'!$B:$B,"&lt;="&amp;$C15)</f>
        <v>502</v>
      </c>
      <c r="Q15" s="106">
        <f>SUMIFS('전체 일별'!$Z:$Z,'전체 일별'!$B:$B,"&gt;="&amp;$B15,'전체 일별'!$B:$B,"&lt;="&amp;$C15)</f>
        <v>407</v>
      </c>
      <c r="R15" s="106">
        <f>SUMIFS('전체 일별'!$AL:$AL,'전체 일별'!$B:$B,"&gt;="&amp;$B15,'전체 일별'!$B:$B,"&lt;="&amp;$C15)</f>
        <v>3795</v>
      </c>
      <c r="S15" s="106">
        <f>SUMIFS('전체 일별'!$AO:$AO,'전체 일별'!$B:$B,"&gt;="&amp;$B15,'전체 일별'!$B:$B,"&lt;="&amp;$C15)</f>
        <v>3537</v>
      </c>
      <c r="T15" s="106">
        <f>SUMIFS('전체 일별'!$AP:$AP,'전체 일별'!$B:$B,"&gt;="&amp;$B15,'전체 일별'!$B:$B,"&lt;="&amp;$C15)</f>
        <v>142</v>
      </c>
      <c r="U15" s="106">
        <f t="shared" si="5"/>
        <v>12541.009828009828</v>
      </c>
      <c r="V15" s="106"/>
      <c r="W15" s="66">
        <f t="shared" si="6"/>
        <v>0.79782082324455206</v>
      </c>
      <c r="X15" s="66">
        <f t="shared" si="7"/>
        <v>0.30880121396054627</v>
      </c>
      <c r="Y15" s="78">
        <f t="shared" si="2"/>
        <v>3.8597444957868987E-2</v>
      </c>
      <c r="Z15" s="65">
        <f t="shared" si="3"/>
        <v>8748.5937234944868</v>
      </c>
      <c r="AB15" s="65">
        <v>6548</v>
      </c>
      <c r="AD15" s="65">
        <v>0</v>
      </c>
      <c r="AE15" s="65"/>
      <c r="AF15" s="65"/>
      <c r="AG15" s="65"/>
      <c r="AH15" s="65"/>
      <c r="AM15" s="140">
        <v>0</v>
      </c>
      <c r="AN15" s="140">
        <v>0</v>
      </c>
    </row>
    <row r="16" spans="2:43" hidden="1">
      <c r="B16" s="46">
        <v>45527</v>
      </c>
      <c r="C16" s="46">
        <v>45533</v>
      </c>
      <c r="D16" s="64" t="s">
        <v>182</v>
      </c>
      <c r="E16" s="106">
        <f>SUMIFS('전체 일별'!$BA:$BA,'전체 일별'!$B:$B,"&gt;="&amp;$B16,'전체 일별'!$B:$B,"&lt;="&amp;$C16)</f>
        <v>32323400</v>
      </c>
      <c r="F16" s="106">
        <f>SUMIFS('전체 일별'!$L:$L,'전체 일별'!$B:$B,"&gt;="&amp;$B16,'전체 일별'!$B:$B,"&lt;="&amp;$C16)</f>
        <v>4799760</v>
      </c>
      <c r="G16" s="65">
        <v>6696</v>
      </c>
      <c r="I16" s="65">
        <v>115.77690397351</v>
      </c>
      <c r="J16" s="65">
        <v>0</v>
      </c>
      <c r="K16" s="78"/>
      <c r="L16" s="78"/>
      <c r="M16" s="78"/>
      <c r="N16" s="106">
        <f>SUMIFS('전체 일별'!$AQ:$AQ,'전체 일별'!$B:$B,"&gt;="&amp;$B16,'전체 일별'!$B:$B,"&lt;="&amp;$C16)</f>
        <v>1605</v>
      </c>
      <c r="O16" s="106">
        <f>SUMIFS('전체 일별'!$AR:$AR,'전체 일별'!$B:$B,"&gt;="&amp;$B16,'전체 일별'!$B:$B,"&lt;="&amp;$C16)</f>
        <v>1244</v>
      </c>
      <c r="P16" s="106">
        <f>SUMIFS('전체 일별'!$AJ:$AJ,'전체 일별'!$B:$B,"&gt;="&amp;$B16,'전체 일별'!$B:$B,"&lt;="&amp;$C16)</f>
        <v>512</v>
      </c>
      <c r="Q16" s="106">
        <f>SUMIFS('전체 일별'!$Z:$Z,'전체 일별'!$B:$B,"&gt;="&amp;$B16,'전체 일별'!$B:$B,"&lt;="&amp;$C16)</f>
        <v>364</v>
      </c>
      <c r="R16" s="106">
        <f>SUMIFS('전체 일별'!$AL:$AL,'전체 일별'!$B:$B,"&gt;="&amp;$B16,'전체 일별'!$B:$B,"&lt;="&amp;$C16)</f>
        <v>3877</v>
      </c>
      <c r="S16" s="106">
        <f>SUMIFS('전체 일별'!$AO:$AO,'전체 일별'!$B:$B,"&gt;="&amp;$B16,'전체 일별'!$B:$B,"&lt;="&amp;$C16)</f>
        <v>3601</v>
      </c>
      <c r="T16" s="106">
        <f>SUMIFS('전체 일별'!$AP:$AP,'전체 일별'!$B:$B,"&gt;="&amp;$B16,'전체 일별'!$B:$B,"&lt;="&amp;$C16)</f>
        <v>141</v>
      </c>
      <c r="U16" s="106">
        <f t="shared" si="5"/>
        <v>13186.153846153846</v>
      </c>
      <c r="V16" s="106"/>
      <c r="W16" s="66">
        <f t="shared" si="6"/>
        <v>0.77507788161993774</v>
      </c>
      <c r="X16" s="66">
        <f t="shared" si="7"/>
        <v>0.29260450160771706</v>
      </c>
      <c r="Y16" s="78">
        <f t="shared" si="2"/>
        <v>3.768038482095136E-2</v>
      </c>
      <c r="Z16" s="65">
        <f t="shared" si="3"/>
        <v>8976.2288253262977</v>
      </c>
      <c r="AB16" s="65">
        <v>6696</v>
      </c>
      <c r="AD16" s="65">
        <v>0</v>
      </c>
      <c r="AE16" s="65"/>
      <c r="AF16" s="65"/>
      <c r="AG16" s="65"/>
      <c r="AH16" s="78"/>
      <c r="AM16" s="140">
        <v>0</v>
      </c>
      <c r="AN16" s="140">
        <v>0</v>
      </c>
    </row>
    <row r="17" spans="2:40" hidden="1">
      <c r="B17" s="46">
        <v>45534</v>
      </c>
      <c r="C17" s="46">
        <v>45540</v>
      </c>
      <c r="D17" s="64" t="s">
        <v>183</v>
      </c>
      <c r="E17" s="106">
        <f>SUMIFS('전체 일별'!$BA:$BA,'전체 일별'!$B:$B,"&gt;="&amp;$B17,'전체 일별'!$B:$B,"&lt;="&amp;$C17)</f>
        <v>33268213</v>
      </c>
      <c r="F17" s="106">
        <f>SUMIFS('전체 일별'!$L:$L,'전체 일별'!$B:$B,"&gt;="&amp;$B17,'전체 일별'!$B:$B,"&lt;="&amp;$C17)</f>
        <v>4923624</v>
      </c>
      <c r="G17" s="65">
        <v>6166</v>
      </c>
      <c r="I17" s="65">
        <v>117.62181663837011</v>
      </c>
      <c r="J17" s="65">
        <v>0</v>
      </c>
      <c r="K17" s="78"/>
      <c r="L17" s="78"/>
      <c r="M17" s="78"/>
      <c r="N17" s="106">
        <f>SUMIFS('전체 일별'!$AQ:$AQ,'전체 일별'!$B:$B,"&gt;="&amp;$B17,'전체 일별'!$B:$B,"&lt;="&amp;$C17)</f>
        <v>1584</v>
      </c>
      <c r="O17" s="106">
        <f>SUMIFS('전체 일별'!$AR:$AR,'전체 일별'!$B:$B,"&gt;="&amp;$B17,'전체 일별'!$B:$B,"&lt;="&amp;$C17)</f>
        <v>1224</v>
      </c>
      <c r="P17" s="106">
        <f>SUMIFS('전체 일별'!$AJ:$AJ,'전체 일별'!$B:$B,"&gt;="&amp;$B17,'전체 일별'!$B:$B,"&lt;="&amp;$C17)</f>
        <v>457</v>
      </c>
      <c r="Q17" s="106">
        <f>SUMIFS('전체 일별'!$Z:$Z,'전체 일별'!$B:$B,"&gt;="&amp;$B17,'전체 일별'!$B:$B,"&lt;="&amp;$C17)</f>
        <v>353</v>
      </c>
      <c r="R17" s="106">
        <f>SUMIFS('전체 일별'!$AL:$AL,'전체 일별'!$B:$B,"&gt;="&amp;$B17,'전체 일별'!$B:$B,"&lt;="&amp;$C17)</f>
        <v>3986</v>
      </c>
      <c r="S17" s="106">
        <f>SUMIFS('전체 일별'!$AO:$AO,'전체 일별'!$B:$B,"&gt;="&amp;$B17,'전체 일별'!$B:$B,"&lt;="&amp;$C17)</f>
        <v>3696</v>
      </c>
      <c r="T17" s="106">
        <f>SUMIFS('전체 일별'!$AP:$AP,'전체 일별'!$B:$B,"&gt;="&amp;$B17,'전체 일별'!$B:$B,"&lt;="&amp;$C17)</f>
        <v>129</v>
      </c>
      <c r="U17" s="106">
        <f t="shared" si="5"/>
        <v>13947.943342776203</v>
      </c>
      <c r="V17" s="106"/>
      <c r="W17" s="66">
        <f t="shared" si="6"/>
        <v>0.77272727272727271</v>
      </c>
      <c r="X17" s="66">
        <f t="shared" si="7"/>
        <v>0.28839869281045749</v>
      </c>
      <c r="Y17" s="78">
        <f t="shared" si="2"/>
        <v>3.3725490196078428E-2</v>
      </c>
      <c r="Z17" s="65">
        <f t="shared" si="3"/>
        <v>9001.1398809523816</v>
      </c>
      <c r="AB17" s="65">
        <v>6166</v>
      </c>
      <c r="AD17" s="65">
        <v>0</v>
      </c>
      <c r="AE17" s="65"/>
      <c r="AF17" s="65"/>
      <c r="AG17" s="65"/>
      <c r="AH17" s="78"/>
      <c r="AM17" s="140">
        <v>0</v>
      </c>
      <c r="AN17" s="140">
        <v>0</v>
      </c>
    </row>
    <row r="18" spans="2:40" hidden="1">
      <c r="B18" s="46">
        <f t="shared" ref="B18:B49" si="8">C17+1</f>
        <v>45541</v>
      </c>
      <c r="C18" s="46">
        <f t="shared" ref="C18:C49" si="9">B18+6</f>
        <v>45547</v>
      </c>
      <c r="D18" s="64" t="s">
        <v>184</v>
      </c>
      <c r="E18" s="106">
        <f>SUMIFS('전체 일별'!$BA:$BA,'전체 일별'!$B:$B,"&gt;="&amp;$B18,'전체 일별'!$B:$B,"&lt;="&amp;$C18)</f>
        <v>34304174</v>
      </c>
      <c r="F18" s="106">
        <f>SUMIFS('전체 일별'!$L:$L,'전체 일별'!$B:$B,"&gt;="&amp;$B18,'전체 일별'!$B:$B,"&lt;="&amp;$C18)</f>
        <v>5405987</v>
      </c>
      <c r="G18" s="65">
        <v>7014</v>
      </c>
      <c r="I18" s="65">
        <v>127.8234217749314</v>
      </c>
      <c r="J18" s="65">
        <v>0</v>
      </c>
      <c r="K18" s="78"/>
      <c r="L18" s="78"/>
      <c r="M18" s="78"/>
      <c r="N18" s="106">
        <f>SUMIFS('전체 일별'!$AQ:$AQ,'전체 일별'!$B:$B,"&gt;="&amp;$B18,'전체 일별'!$B:$B,"&lt;="&amp;$C18)</f>
        <v>1595</v>
      </c>
      <c r="O18" s="106">
        <f>SUMIFS('전체 일별'!$AR:$AR,'전체 일별'!$B:$B,"&gt;="&amp;$B18,'전체 일별'!$B:$B,"&lt;="&amp;$C18)</f>
        <v>1193</v>
      </c>
      <c r="P18" s="106">
        <f>SUMIFS('전체 일별'!$AJ:$AJ,'전체 일별'!$B:$B,"&gt;="&amp;$B18,'전체 일별'!$B:$B,"&lt;="&amp;$C18)</f>
        <v>474</v>
      </c>
      <c r="Q18" s="106">
        <f>SUMIFS('전체 일별'!$Z:$Z,'전체 일별'!$B:$B,"&gt;="&amp;$B18,'전체 일별'!$B:$B,"&lt;="&amp;$C18)</f>
        <v>349</v>
      </c>
      <c r="R18" s="106">
        <f>SUMIFS('전체 일별'!$AL:$AL,'전체 일별'!$B:$B,"&gt;="&amp;$B18,'전체 일별'!$B:$B,"&lt;="&amp;$C18)</f>
        <v>4186</v>
      </c>
      <c r="S18" s="106">
        <f>SUMIFS('전체 일별'!$AO:$AO,'전체 일별'!$B:$B,"&gt;="&amp;$B18,'전체 일별'!$B:$B,"&lt;="&amp;$C18)</f>
        <v>3897</v>
      </c>
      <c r="T18" s="106">
        <f>SUMIFS('전체 일별'!$AP:$AP,'전체 일별'!$B:$B,"&gt;="&amp;$B18,'전체 일별'!$B:$B,"&lt;="&amp;$C18)</f>
        <v>147</v>
      </c>
      <c r="U18" s="106">
        <f t="shared" si="5"/>
        <v>15489.934097421203</v>
      </c>
      <c r="V18" s="106"/>
      <c r="W18" s="66">
        <f t="shared" si="6"/>
        <v>0.74796238244514102</v>
      </c>
      <c r="X18" s="66">
        <f t="shared" si="7"/>
        <v>0.29253981559094722</v>
      </c>
      <c r="Y18" s="78">
        <f t="shared" si="2"/>
        <v>3.6350148367952521E-2</v>
      </c>
      <c r="Z18" s="65">
        <f t="shared" si="3"/>
        <v>8802.7133692584048</v>
      </c>
      <c r="AB18" s="65">
        <v>7014</v>
      </c>
      <c r="AD18" s="65">
        <v>0</v>
      </c>
      <c r="AE18" s="65"/>
      <c r="AF18" s="65"/>
      <c r="AG18" s="65"/>
      <c r="AH18" s="78"/>
      <c r="AM18" s="140">
        <v>0</v>
      </c>
      <c r="AN18" s="140">
        <v>0</v>
      </c>
    </row>
    <row r="19" spans="2:40" hidden="1">
      <c r="B19" s="46">
        <f t="shared" si="8"/>
        <v>45548</v>
      </c>
      <c r="C19" s="46">
        <f t="shared" si="9"/>
        <v>45554</v>
      </c>
      <c r="D19" s="64" t="s">
        <v>185</v>
      </c>
      <c r="E19" s="106">
        <f>SUMIFS('전체 일별'!$BA:$BA,'전체 일별'!$B:$B,"&gt;="&amp;$B19,'전체 일별'!$B:$B,"&lt;="&amp;$C19)</f>
        <v>27234654</v>
      </c>
      <c r="F19" s="106">
        <f>SUMIFS('전체 일별'!$L:$L,'전체 일별'!$B:$B,"&gt;="&amp;$B19,'전체 일별'!$B:$B,"&lt;="&amp;$C19)</f>
        <v>4085845</v>
      </c>
      <c r="G19" s="65">
        <v>7168</v>
      </c>
      <c r="I19" s="65">
        <v>126.9036724864539</v>
      </c>
      <c r="J19" s="65">
        <v>0</v>
      </c>
      <c r="K19" s="78"/>
      <c r="L19" s="78"/>
      <c r="M19" s="78"/>
      <c r="N19" s="106">
        <f>SUMIFS('전체 일별'!$AQ:$AQ,'전체 일별'!$B:$B,"&gt;="&amp;$B19,'전체 일별'!$B:$B,"&lt;="&amp;$C19)</f>
        <v>1313</v>
      </c>
      <c r="O19" s="106">
        <f>SUMIFS('전체 일별'!$AR:$AR,'전체 일별'!$B:$B,"&gt;="&amp;$B19,'전체 일별'!$B:$B,"&lt;="&amp;$C19)</f>
        <v>1022</v>
      </c>
      <c r="P19" s="106">
        <f>SUMIFS('전체 일별'!$AJ:$AJ,'전체 일별'!$B:$B,"&gt;="&amp;$B19,'전체 일별'!$B:$B,"&lt;="&amp;$C19)</f>
        <v>359</v>
      </c>
      <c r="Q19" s="106">
        <f>SUMIFS('전체 일별'!$Z:$Z,'전체 일별'!$B:$B,"&gt;="&amp;$B19,'전체 일별'!$B:$B,"&lt;="&amp;$C19)</f>
        <v>314</v>
      </c>
      <c r="R19" s="106">
        <f>SUMIFS('전체 일별'!$AL:$AL,'전체 일별'!$B:$B,"&gt;="&amp;$B19,'전체 일별'!$B:$B,"&lt;="&amp;$C19)</f>
        <v>3352</v>
      </c>
      <c r="S19" s="106">
        <f>SUMIFS('전체 일별'!$AO:$AO,'전체 일별'!$B:$B,"&gt;="&amp;$B19,'전체 일별'!$B:$B,"&lt;="&amp;$C19)</f>
        <v>3082</v>
      </c>
      <c r="T19" s="106">
        <f>SUMIFS('전체 일별'!$AP:$AP,'전체 일별'!$B:$B,"&gt;="&amp;$B19,'전체 일별'!$B:$B,"&lt;="&amp;$C19)</f>
        <v>118</v>
      </c>
      <c r="U19" s="106">
        <f t="shared" si="5"/>
        <v>13012.245222929936</v>
      </c>
      <c r="V19" s="106"/>
      <c r="W19" s="66">
        <f t="shared" si="6"/>
        <v>0.77837014470677834</v>
      </c>
      <c r="X19" s="66">
        <f t="shared" si="7"/>
        <v>0.30724070450097846</v>
      </c>
      <c r="Y19" s="78">
        <f t="shared" si="2"/>
        <v>3.6874999999999998E-2</v>
      </c>
      <c r="Z19" s="65">
        <f t="shared" si="3"/>
        <v>8836.6820246593124</v>
      </c>
      <c r="AB19" s="65">
        <v>7168</v>
      </c>
      <c r="AD19" s="65">
        <v>0</v>
      </c>
      <c r="AE19" s="65"/>
      <c r="AF19" s="65"/>
      <c r="AG19" s="65"/>
      <c r="AH19" s="78"/>
      <c r="AM19" s="140">
        <v>0</v>
      </c>
      <c r="AN19" s="140">
        <v>0</v>
      </c>
    </row>
    <row r="20" spans="2:40" hidden="1">
      <c r="B20" s="46">
        <f t="shared" si="8"/>
        <v>45555</v>
      </c>
      <c r="C20" s="46">
        <f t="shared" si="9"/>
        <v>45561</v>
      </c>
      <c r="D20" s="64" t="s">
        <v>186</v>
      </c>
      <c r="E20" s="106">
        <f>SUMIFS('전체 일별'!$BA:$BA,'전체 일별'!$B:$B,"&gt;="&amp;$B20,'전체 일별'!$B:$B,"&lt;="&amp;$C20)</f>
        <v>35201393</v>
      </c>
      <c r="F20" s="106">
        <f>SUMIFS('전체 일별'!$L:$L,'전체 일별'!$B:$B,"&gt;="&amp;$B20,'전체 일별'!$B:$B,"&lt;="&amp;$C20)</f>
        <v>5070561</v>
      </c>
      <c r="G20" s="65">
        <v>6611</v>
      </c>
      <c r="I20" s="65">
        <v>139.61503759398499</v>
      </c>
      <c r="J20" s="65">
        <v>0</v>
      </c>
      <c r="K20" s="78"/>
      <c r="L20" s="78"/>
      <c r="M20" s="78"/>
      <c r="N20" s="106">
        <f>SUMIFS('전체 일별'!$AQ:$AQ,'전체 일별'!$B:$B,"&gt;="&amp;$B20,'전체 일별'!$B:$B,"&lt;="&amp;$C20)</f>
        <v>1582</v>
      </c>
      <c r="O20" s="106">
        <f>SUMIFS('전체 일별'!$AR:$AR,'전체 일별'!$B:$B,"&gt;="&amp;$B20,'전체 일별'!$B:$B,"&lt;="&amp;$C20)</f>
        <v>1195</v>
      </c>
      <c r="P20" s="106">
        <f>SUMIFS('전체 일별'!$AJ:$AJ,'전체 일별'!$B:$B,"&gt;="&amp;$B20,'전체 일별'!$B:$B,"&lt;="&amp;$C20)</f>
        <v>446</v>
      </c>
      <c r="Q20" s="106">
        <f>SUMIFS('전체 일별'!$Z:$Z,'전체 일별'!$B:$B,"&gt;="&amp;$B20,'전체 일별'!$B:$B,"&lt;="&amp;$C20)</f>
        <v>354</v>
      </c>
      <c r="R20" s="106">
        <f>SUMIFS('전체 일별'!$AL:$AL,'전체 일별'!$B:$B,"&gt;="&amp;$B20,'전체 일별'!$B:$B,"&lt;="&amp;$C20)</f>
        <v>4218</v>
      </c>
      <c r="S20" s="106">
        <f>SUMIFS('전체 일별'!$AO:$AO,'전체 일별'!$B:$B,"&gt;="&amp;$B20,'전체 일별'!$B:$B,"&lt;="&amp;$C20)</f>
        <v>3966</v>
      </c>
      <c r="T20" s="106">
        <f>SUMIFS('전체 일별'!$AP:$AP,'전체 일별'!$B:$B,"&gt;="&amp;$B20,'전체 일별'!$B:$B,"&lt;="&amp;$C20)</f>
        <v>125</v>
      </c>
      <c r="U20" s="106">
        <f t="shared" si="5"/>
        <v>14323.618644067798</v>
      </c>
      <c r="V20" s="106"/>
      <c r="W20" s="66">
        <f t="shared" si="6"/>
        <v>0.75537294563843238</v>
      </c>
      <c r="X20" s="66">
        <f t="shared" si="7"/>
        <v>0.29623430962343095</v>
      </c>
      <c r="Y20" s="78">
        <f t="shared" si="2"/>
        <v>3.0554876558298704E-2</v>
      </c>
      <c r="Z20" s="65">
        <f t="shared" si="3"/>
        <v>8875.7924861321226</v>
      </c>
      <c r="AB20" s="65">
        <v>6611</v>
      </c>
      <c r="AD20" s="65">
        <v>0</v>
      </c>
      <c r="AE20" s="65"/>
      <c r="AF20" s="65"/>
      <c r="AG20" s="65"/>
      <c r="AH20" s="78"/>
      <c r="AM20" s="140">
        <v>0</v>
      </c>
      <c r="AN20" s="140">
        <v>0</v>
      </c>
    </row>
    <row r="21" spans="2:40" hidden="1">
      <c r="B21" s="46">
        <f t="shared" si="8"/>
        <v>45562</v>
      </c>
      <c r="C21" s="46">
        <f t="shared" si="9"/>
        <v>45568</v>
      </c>
      <c r="D21" s="64" t="s">
        <v>187</v>
      </c>
      <c r="E21" s="106">
        <f>SUMIFS('전체 일별'!$BA:$BA,'전체 일별'!$B:$B,"&gt;="&amp;$B21,'전체 일별'!$B:$B,"&lt;="&amp;$C21)</f>
        <v>37419638</v>
      </c>
      <c r="F21" s="106">
        <f>SUMIFS('전체 일별'!$L:$L,'전체 일별'!$B:$B,"&gt;="&amp;$B21,'전체 일별'!$B:$B,"&lt;="&amp;$C21)</f>
        <v>6504678</v>
      </c>
      <c r="G21" s="65">
        <v>6816</v>
      </c>
      <c r="I21" s="65">
        <v>124.692962796952</v>
      </c>
      <c r="J21" s="65">
        <v>3958</v>
      </c>
      <c r="K21" s="78"/>
      <c r="L21" s="78"/>
      <c r="M21" s="78"/>
      <c r="N21" s="106">
        <f>SUMIFS('전체 일별'!$AQ:$AQ,'전체 일별'!$B:$B,"&gt;="&amp;$B21,'전체 일별'!$B:$B,"&lt;="&amp;$C21)</f>
        <v>1839</v>
      </c>
      <c r="O21" s="106">
        <f>SUMIFS('전체 일별'!$AR:$AR,'전체 일별'!$B:$B,"&gt;="&amp;$B21,'전체 일별'!$B:$B,"&lt;="&amp;$C21)</f>
        <v>1474</v>
      </c>
      <c r="P21" s="106">
        <f>SUMIFS('전체 일별'!$AJ:$AJ,'전체 일별'!$B:$B,"&gt;="&amp;$B21,'전체 일별'!$B:$B,"&lt;="&amp;$C21)</f>
        <v>460</v>
      </c>
      <c r="Q21" s="106">
        <f>SUMIFS('전체 일별'!$Z:$Z,'전체 일별'!$B:$B,"&gt;="&amp;$B21,'전체 일별'!$B:$B,"&lt;="&amp;$C21)</f>
        <v>406</v>
      </c>
      <c r="R21" s="106">
        <f>SUMIFS('전체 일별'!$AL:$AL,'전체 일별'!$B:$B,"&gt;="&amp;$B21,'전체 일별'!$B:$B,"&lt;="&amp;$C21)</f>
        <v>4356</v>
      </c>
      <c r="S21" s="106">
        <f>SUMIFS('전체 일별'!$AO:$AO,'전체 일별'!$B:$B,"&gt;="&amp;$B21,'전체 일별'!$B:$B,"&lt;="&amp;$C21)</f>
        <v>4120</v>
      </c>
      <c r="T21" s="106">
        <f>SUMIFS('전체 일별'!$AP:$AP,'전체 일별'!$B:$B,"&gt;="&amp;$B21,'전체 일별'!$B:$B,"&lt;="&amp;$C21)</f>
        <v>109</v>
      </c>
      <c r="U21" s="106">
        <f t="shared" si="5"/>
        <v>16021.374384236453</v>
      </c>
      <c r="V21" s="106"/>
      <c r="W21" s="66">
        <f t="shared" si="6"/>
        <v>0.80152256661228927</v>
      </c>
      <c r="X21" s="66">
        <f t="shared" si="7"/>
        <v>0.27544097693351427</v>
      </c>
      <c r="Y21" s="78">
        <f t="shared" si="2"/>
        <v>2.577441475526129E-2</v>
      </c>
      <c r="Z21" s="65">
        <f t="shared" si="3"/>
        <v>9082.4364077669907</v>
      </c>
      <c r="AB21" s="65">
        <v>6816</v>
      </c>
      <c r="AD21" s="65">
        <v>3958</v>
      </c>
      <c r="AE21" s="65"/>
      <c r="AF21" s="65"/>
      <c r="AG21" s="65"/>
      <c r="AH21" s="78"/>
      <c r="AM21" s="140">
        <v>0</v>
      </c>
      <c r="AN21" s="140">
        <v>0</v>
      </c>
    </row>
    <row r="22" spans="2:40" hidden="1">
      <c r="B22" s="46">
        <f t="shared" si="8"/>
        <v>45569</v>
      </c>
      <c r="C22" s="46">
        <f t="shared" si="9"/>
        <v>45575</v>
      </c>
      <c r="D22" s="64" t="s">
        <v>188</v>
      </c>
      <c r="E22" s="106">
        <f>SUMIFS('전체 일별'!$BA:$BA,'전체 일별'!$B:$B,"&gt;="&amp;$B22,'전체 일별'!$B:$B,"&lt;="&amp;$C22)</f>
        <v>37288525</v>
      </c>
      <c r="F22" s="106">
        <f>SUMIFS('전체 일별'!$L:$L,'전체 일별'!$B:$B,"&gt;="&amp;$B22,'전체 일별'!$B:$B,"&lt;="&amp;$C22)</f>
        <v>6081832</v>
      </c>
      <c r="G22" s="65">
        <v>6831</v>
      </c>
      <c r="I22" s="65">
        <v>119.20682210708119</v>
      </c>
      <c r="J22" s="65">
        <v>4807.2100840336134</v>
      </c>
      <c r="K22" s="78"/>
      <c r="L22" s="78"/>
      <c r="M22" s="78"/>
      <c r="N22" s="106">
        <f>SUMIFS('전체 일별'!$AQ:$AQ,'전체 일별'!$B:$B,"&gt;="&amp;$B22,'전체 일별'!$B:$B,"&lt;="&amp;$C22)</f>
        <v>1738</v>
      </c>
      <c r="O22" s="106">
        <f>SUMIFS('전체 일별'!$AR:$AR,'전체 일별'!$B:$B,"&gt;="&amp;$B22,'전체 일별'!$B:$B,"&lt;="&amp;$C22)</f>
        <v>1358</v>
      </c>
      <c r="P22" s="106">
        <f>SUMIFS('전체 일별'!$AJ:$AJ,'전체 일별'!$B:$B,"&gt;="&amp;$B22,'전체 일별'!$B:$B,"&lt;="&amp;$C22)</f>
        <v>451</v>
      </c>
      <c r="Q22" s="106">
        <f>SUMIFS('전체 일별'!$Z:$Z,'전체 일별'!$B:$B,"&gt;="&amp;$B22,'전체 일별'!$B:$B,"&lt;="&amp;$C22)</f>
        <v>353</v>
      </c>
      <c r="R22" s="106">
        <f>SUMIFS('전체 일별'!$AL:$AL,'전체 일별'!$B:$B,"&gt;="&amp;$B22,'전체 일별'!$B:$B,"&lt;="&amp;$C22)</f>
        <v>4316</v>
      </c>
      <c r="S22" s="106">
        <f>SUMIFS('전체 일별'!$AO:$AO,'전체 일별'!$B:$B,"&gt;="&amp;$B22,'전체 일별'!$B:$B,"&lt;="&amp;$C22)</f>
        <v>4105</v>
      </c>
      <c r="T22" s="106">
        <f>SUMIFS('전체 일별'!$AP:$AP,'전체 일별'!$B:$B,"&gt;="&amp;$B22,'전체 일별'!$B:$B,"&lt;="&amp;$C22)</f>
        <v>125</v>
      </c>
      <c r="U22" s="106">
        <f t="shared" si="5"/>
        <v>17228.985835694049</v>
      </c>
      <c r="V22" s="106"/>
      <c r="W22" s="66">
        <f t="shared" si="6"/>
        <v>0.78135788262370542</v>
      </c>
      <c r="X22" s="66">
        <f t="shared" si="7"/>
        <v>0.25994108983799707</v>
      </c>
      <c r="Y22" s="78">
        <f t="shared" si="2"/>
        <v>2.955082742316785E-2</v>
      </c>
      <c r="Z22" s="65">
        <f t="shared" si="3"/>
        <v>9083.6845310596836</v>
      </c>
      <c r="AB22" s="65">
        <v>6831</v>
      </c>
      <c r="AD22" s="65">
        <v>4807.2100840336134</v>
      </c>
      <c r="AE22" s="65"/>
      <c r="AF22" s="65"/>
      <c r="AG22" s="65"/>
      <c r="AH22" s="78"/>
      <c r="AM22" s="140">
        <v>0</v>
      </c>
      <c r="AN22" s="140">
        <v>0</v>
      </c>
    </row>
    <row r="23" spans="2:40" hidden="1">
      <c r="B23" s="46">
        <f t="shared" si="8"/>
        <v>45576</v>
      </c>
      <c r="C23" s="46">
        <f t="shared" si="9"/>
        <v>45582</v>
      </c>
      <c r="D23" s="64" t="s">
        <v>189</v>
      </c>
      <c r="E23" s="106">
        <f>SUMIFS('전체 일별'!$BA:$BA,'전체 일별'!$B:$B,"&gt;="&amp;$B23,'전체 일별'!$B:$B,"&lt;="&amp;$C23)</f>
        <v>36477140</v>
      </c>
      <c r="F23" s="106">
        <f>SUMIFS('전체 일별'!$L:$L,'전체 일별'!$B:$B,"&gt;="&amp;$B23,'전체 일별'!$B:$B,"&lt;="&amp;$C23)</f>
        <v>7704122</v>
      </c>
      <c r="G23" s="65">
        <v>6831</v>
      </c>
      <c r="I23" s="65">
        <v>150.70070113935151</v>
      </c>
      <c r="J23" s="65">
        <v>5251.4932432432433</v>
      </c>
      <c r="K23" s="78"/>
      <c r="L23" s="78"/>
      <c r="M23" s="78">
        <v>1.43E-2</v>
      </c>
      <c r="N23" s="106">
        <f>SUMIFS('전체 일별'!$AQ:$AQ,'전체 일별'!$B:$B,"&gt;="&amp;$B23,'전체 일별'!$B:$B,"&lt;="&amp;$C23)</f>
        <v>1942</v>
      </c>
      <c r="O23" s="106">
        <f>SUMIFS('전체 일별'!$AR:$AR,'전체 일별'!$B:$B,"&gt;="&amp;$B23,'전체 일별'!$B:$B,"&lt;="&amp;$C23)</f>
        <v>1514</v>
      </c>
      <c r="P23" s="106">
        <f>SUMIFS('전체 일별'!$AJ:$AJ,'전체 일별'!$B:$B,"&gt;="&amp;$B23,'전체 일별'!$B:$B,"&lt;="&amp;$C23)</f>
        <v>449</v>
      </c>
      <c r="Q23" s="106">
        <f>SUMIFS('전체 일별'!$Z:$Z,'전체 일별'!$B:$B,"&gt;="&amp;$B23,'전체 일별'!$B:$B,"&lt;="&amp;$C23)</f>
        <v>357</v>
      </c>
      <c r="R23" s="106">
        <f>SUMIFS('전체 일별'!$AL:$AL,'전체 일별'!$B:$B,"&gt;="&amp;$B23,'전체 일별'!$B:$B,"&lt;="&amp;$C23)</f>
        <v>4267</v>
      </c>
      <c r="S23" s="106">
        <f>SUMIFS('전체 일별'!$AO:$AO,'전체 일별'!$B:$B,"&gt;="&amp;$B23,'전체 일별'!$B:$B,"&lt;="&amp;$C23)</f>
        <v>4044</v>
      </c>
      <c r="T23" s="106">
        <f>SUMIFS('전체 일별'!$AP:$AP,'전체 일별'!$B:$B,"&gt;="&amp;$B23,'전체 일별'!$B:$B,"&lt;="&amp;$C23)</f>
        <v>113</v>
      </c>
      <c r="U23" s="106">
        <f t="shared" si="5"/>
        <v>21580.173669467786</v>
      </c>
      <c r="V23" s="106"/>
      <c r="W23" s="66">
        <f t="shared" si="6"/>
        <v>0.77960865087538622</v>
      </c>
      <c r="X23" s="66">
        <f t="shared" si="7"/>
        <v>0.2357992073976222</v>
      </c>
      <c r="Y23" s="78">
        <f t="shared" si="2"/>
        <v>2.7183064710127495E-2</v>
      </c>
      <c r="Z23" s="65">
        <f t="shared" si="3"/>
        <v>9020.064292779427</v>
      </c>
      <c r="AB23" s="65">
        <v>6831</v>
      </c>
      <c r="AD23" s="65">
        <v>5251.4932432432433</v>
      </c>
      <c r="AE23" s="65"/>
      <c r="AF23" s="65"/>
      <c r="AG23" s="65"/>
      <c r="AH23" s="78">
        <v>1.43E-2</v>
      </c>
      <c r="AM23" s="140">
        <v>0</v>
      </c>
      <c r="AN23" s="140">
        <v>0</v>
      </c>
    </row>
    <row r="24" spans="2:40" hidden="1">
      <c r="B24" s="46">
        <f t="shared" si="8"/>
        <v>45583</v>
      </c>
      <c r="C24" s="46">
        <f t="shared" si="9"/>
        <v>45589</v>
      </c>
      <c r="D24" s="64" t="s">
        <v>190</v>
      </c>
      <c r="E24" s="106">
        <f>SUMIFS('전체 일별'!$BA:$BA,'전체 일별'!$B:$B,"&gt;="&amp;$B24,'전체 일별'!$B:$B,"&lt;="&amp;$C24)</f>
        <v>38098172</v>
      </c>
      <c r="F24" s="106">
        <f>SUMIFS('전체 일별'!$L:$L,'전체 일별'!$B:$B,"&gt;="&amp;$B24,'전체 일별'!$B:$B,"&lt;="&amp;$C24)</f>
        <v>8276073</v>
      </c>
      <c r="G24" s="65">
        <v>8086</v>
      </c>
      <c r="I24" s="65">
        <v>171.30788330229669</v>
      </c>
      <c r="J24" s="65">
        <v>7463.022140221402</v>
      </c>
      <c r="K24" s="78"/>
      <c r="L24" s="78"/>
      <c r="M24" s="78">
        <v>1.78E-2</v>
      </c>
      <c r="N24" s="106">
        <f>SUMIFS('전체 일별'!$AQ:$AQ,'전체 일별'!$B:$B,"&gt;="&amp;$B24,'전체 일별'!$B:$B,"&lt;="&amp;$C24)</f>
        <v>1940</v>
      </c>
      <c r="O24" s="106">
        <f>SUMIFS('전체 일별'!$AR:$AR,'전체 일별'!$B:$B,"&gt;="&amp;$B24,'전체 일별'!$B:$B,"&lt;="&amp;$C24)</f>
        <v>1412</v>
      </c>
      <c r="P24" s="106">
        <f>SUMIFS('전체 일별'!$AJ:$AJ,'전체 일별'!$B:$B,"&gt;="&amp;$B24,'전체 일별'!$B:$B,"&lt;="&amp;$C24)</f>
        <v>416</v>
      </c>
      <c r="Q24" s="106">
        <f>SUMIFS('전체 일별'!$Z:$Z,'전체 일별'!$B:$B,"&gt;="&amp;$B24,'전체 일별'!$B:$B,"&lt;="&amp;$C24)</f>
        <v>351</v>
      </c>
      <c r="R24" s="106">
        <f>SUMIFS('전체 일별'!$AL:$AL,'전체 일별'!$B:$B,"&gt;="&amp;$B24,'전체 일별'!$B:$B,"&lt;="&amp;$C24)</f>
        <v>4260</v>
      </c>
      <c r="S24" s="106">
        <f>SUMIFS('전체 일별'!$AO:$AO,'전체 일별'!$B:$B,"&gt;="&amp;$B24,'전체 일별'!$B:$B,"&lt;="&amp;$C24)</f>
        <v>4067</v>
      </c>
      <c r="T24" s="106">
        <f>SUMIFS('전체 일별'!$AP:$AP,'전체 일별'!$B:$B,"&gt;="&amp;$B24,'전체 일별'!$B:$B,"&lt;="&amp;$C24)</f>
        <v>105</v>
      </c>
      <c r="U24" s="106">
        <f t="shared" si="5"/>
        <v>23578.555555555555</v>
      </c>
      <c r="V24" s="106"/>
      <c r="W24" s="66">
        <f t="shared" si="6"/>
        <v>0.72783505154639172</v>
      </c>
      <c r="X24" s="66">
        <f t="shared" si="7"/>
        <v>0.24858356940509915</v>
      </c>
      <c r="Y24" s="78">
        <f t="shared" si="2"/>
        <v>2.5167785234899327E-2</v>
      </c>
      <c r="Z24" s="65">
        <f t="shared" si="3"/>
        <v>9367.6351118760758</v>
      </c>
      <c r="AB24" s="65">
        <v>8086</v>
      </c>
      <c r="AD24" s="65">
        <v>7463.022140221402</v>
      </c>
      <c r="AE24" s="65"/>
      <c r="AF24" s="65"/>
      <c r="AG24" s="65"/>
      <c r="AH24" s="78">
        <v>1.78E-2</v>
      </c>
      <c r="AM24" s="140">
        <v>0</v>
      </c>
      <c r="AN24" s="140">
        <v>0</v>
      </c>
    </row>
    <row r="25" spans="2:40" hidden="1">
      <c r="B25" s="46">
        <f t="shared" si="8"/>
        <v>45590</v>
      </c>
      <c r="C25" s="46">
        <f t="shared" si="9"/>
        <v>45596</v>
      </c>
      <c r="D25" s="64" t="s">
        <v>191</v>
      </c>
      <c r="E25" s="106">
        <f>SUMIFS('전체 일별'!$BA:$BA,'전체 일별'!$B:$B,"&gt;="&amp;$B25,'전체 일별'!$B:$B,"&lt;="&amp;$C25)</f>
        <v>40301564</v>
      </c>
      <c r="F25" s="106">
        <f>SUMIFS('전체 일별'!$L:$L,'전체 일별'!$B:$B,"&gt;="&amp;$B25,'전체 일별'!$B:$B,"&lt;="&amp;$C25)</f>
        <v>6016064</v>
      </c>
      <c r="G25" s="65">
        <v>7908</v>
      </c>
      <c r="I25" s="65">
        <v>206.85144566301099</v>
      </c>
      <c r="J25" s="65">
        <v>7183</v>
      </c>
      <c r="K25" s="78"/>
      <c r="L25" s="78"/>
      <c r="M25" s="78">
        <v>1.8700000000000001E-2</v>
      </c>
      <c r="N25" s="106">
        <f>SUMIFS('전체 일별'!$AQ:$AQ,'전체 일별'!$B:$B,"&gt;="&amp;$B25,'전체 일별'!$B:$B,"&lt;="&amp;$C25)</f>
        <v>1585</v>
      </c>
      <c r="O25" s="106">
        <f>SUMIFS('전체 일별'!$AR:$AR,'전체 일별'!$B:$B,"&gt;="&amp;$B25,'전체 일별'!$B:$B,"&lt;="&amp;$C25)</f>
        <v>1144</v>
      </c>
      <c r="P25" s="106">
        <f>SUMIFS('전체 일별'!$AJ:$AJ,'전체 일별'!$B:$B,"&gt;="&amp;$B25,'전체 일별'!$B:$B,"&lt;="&amp;$C25)</f>
        <v>433</v>
      </c>
      <c r="Q25" s="106">
        <f>SUMIFS('전체 일별'!$Z:$Z,'전체 일별'!$B:$B,"&gt;="&amp;$B25,'전체 일별'!$B:$B,"&lt;="&amp;$C25)</f>
        <v>334</v>
      </c>
      <c r="R25" s="106">
        <f>SUMIFS('전체 일별'!$AL:$AL,'전체 일별'!$B:$B,"&gt;="&amp;$B25,'전체 일별'!$B:$B,"&lt;="&amp;$C25)</f>
        <v>4377</v>
      </c>
      <c r="S25" s="106">
        <f>SUMIFS('전체 일별'!$AO:$AO,'전체 일별'!$B:$B,"&gt;="&amp;$B25,'전체 일별'!$B:$B,"&lt;="&amp;$C25)</f>
        <v>4177</v>
      </c>
      <c r="T25" s="106">
        <f>SUMIFS('전체 일별'!$AP:$AP,'전체 일별'!$B:$B,"&gt;="&amp;$B25,'전체 일별'!$B:$B,"&lt;="&amp;$C25)</f>
        <v>121</v>
      </c>
      <c r="U25" s="106">
        <f t="shared" si="5"/>
        <v>18012.167664670658</v>
      </c>
      <c r="V25" s="106"/>
      <c r="W25" s="66">
        <f t="shared" si="6"/>
        <v>0.7217665615141956</v>
      </c>
      <c r="X25" s="66">
        <f t="shared" si="7"/>
        <v>0.29195804195804198</v>
      </c>
      <c r="Y25" s="78">
        <f t="shared" si="2"/>
        <v>2.8152629129827828E-2</v>
      </c>
      <c r="Z25" s="65">
        <f t="shared" si="3"/>
        <v>9648.4472109169255</v>
      </c>
      <c r="AB25" s="65">
        <v>7908</v>
      </c>
      <c r="AD25" s="65">
        <v>7183</v>
      </c>
      <c r="AE25" s="65"/>
      <c r="AF25" s="65"/>
      <c r="AG25" s="65"/>
      <c r="AH25" s="78">
        <v>1.8700000000000001E-2</v>
      </c>
      <c r="AM25" s="140">
        <v>0</v>
      </c>
      <c r="AN25" s="140">
        <v>0</v>
      </c>
    </row>
    <row r="26" spans="2:40" hidden="1">
      <c r="B26" s="46">
        <f t="shared" si="8"/>
        <v>45597</v>
      </c>
      <c r="C26" s="46">
        <f t="shared" si="9"/>
        <v>45603</v>
      </c>
      <c r="D26" s="64" t="s">
        <v>192</v>
      </c>
      <c r="E26" s="106">
        <f>SUMIFS('전체 일별'!$BA:$BA,'전체 일별'!$B:$B,"&gt;="&amp;$B26,'전체 일별'!$B:$B,"&lt;="&amp;$C26)</f>
        <v>38560982</v>
      </c>
      <c r="F26" s="106">
        <f>SUMIFS('전체 일별'!$L:$L,'전체 일별'!$B:$B,"&gt;="&amp;$B26,'전체 일별'!$B:$B,"&lt;="&amp;$C26)</f>
        <v>6579441</v>
      </c>
      <c r="G26" s="65">
        <v>4939</v>
      </c>
      <c r="H26" s="65"/>
      <c r="I26" s="65">
        <v>199.01807802093239</v>
      </c>
      <c r="J26" s="65">
        <v>6858</v>
      </c>
      <c r="K26" s="78"/>
      <c r="L26" s="78"/>
      <c r="M26" s="78">
        <v>2.58E-2</v>
      </c>
      <c r="N26" s="106">
        <f>SUMIFS('전체 일별'!$AQ:$AQ,'전체 일별'!$B:$B,"&gt;="&amp;$B26,'전체 일별'!$B:$B,"&lt;="&amp;$C26)</f>
        <v>1769</v>
      </c>
      <c r="O26" s="106">
        <f>SUMIFS('전체 일별'!$AR:$AR,'전체 일별'!$B:$B,"&gt;="&amp;$B26,'전체 일별'!$B:$B,"&lt;="&amp;$C26)</f>
        <v>1266</v>
      </c>
      <c r="P26" s="106">
        <f>SUMIFS('전체 일별'!$AJ:$AJ,'전체 일별'!$B:$B,"&gt;="&amp;$B26,'전체 일별'!$B:$B,"&lt;="&amp;$C26)</f>
        <v>393</v>
      </c>
      <c r="Q26" s="106">
        <f>SUMIFS('전체 일별'!$Z:$Z,'전체 일별'!$B:$B,"&gt;="&amp;$B26,'전체 일별'!$B:$B,"&lt;="&amp;$C26)</f>
        <v>348</v>
      </c>
      <c r="R26" s="106">
        <f>SUMIFS('전체 일별'!$AL:$AL,'전체 일별'!$B:$B,"&gt;="&amp;$B26,'전체 일별'!$B:$B,"&lt;="&amp;$C26)</f>
        <v>4421</v>
      </c>
      <c r="S26" s="106">
        <f>SUMIFS('전체 일별'!$AO:$AO,'전체 일별'!$B:$B,"&gt;="&amp;$B26,'전체 일별'!$B:$B,"&lt;="&amp;$C26)</f>
        <v>4188</v>
      </c>
      <c r="T26" s="106">
        <f>SUMIFS('전체 일별'!$AP:$AP,'전체 일별'!$B:$B,"&gt;="&amp;$B26,'전체 일별'!$B:$B,"&lt;="&amp;$C26)</f>
        <v>109</v>
      </c>
      <c r="U26" s="106">
        <f t="shared" si="5"/>
        <v>18906.439655172413</v>
      </c>
      <c r="V26" s="106"/>
      <c r="W26" s="66">
        <f t="shared" si="6"/>
        <v>0.71565856416054263</v>
      </c>
      <c r="X26" s="66">
        <f t="shared" si="7"/>
        <v>0.27488151658767773</v>
      </c>
      <c r="Y26" s="78">
        <f t="shared" si="2"/>
        <v>2.5366534791715151E-2</v>
      </c>
      <c r="Z26" s="65">
        <f t="shared" si="3"/>
        <v>9207.4933142311365</v>
      </c>
      <c r="AB26" s="65">
        <v>4939</v>
      </c>
      <c r="AC26" s="65"/>
      <c r="AD26" s="65">
        <v>6858</v>
      </c>
      <c r="AE26" s="65"/>
      <c r="AF26" s="65"/>
      <c r="AG26" s="65"/>
      <c r="AH26" s="78">
        <v>2.58E-2</v>
      </c>
      <c r="AM26" s="140">
        <v>0</v>
      </c>
      <c r="AN26" s="140">
        <v>0</v>
      </c>
    </row>
    <row r="27" spans="2:40" hidden="1">
      <c r="B27" s="46">
        <f t="shared" si="8"/>
        <v>45604</v>
      </c>
      <c r="C27" s="46">
        <f t="shared" si="9"/>
        <v>45610</v>
      </c>
      <c r="D27" s="64" t="s">
        <v>193</v>
      </c>
      <c r="E27" s="106">
        <f>SUMIFS('전체 일별'!$BA:$BA,'전체 일별'!$B:$B,"&gt;="&amp;$B27,'전체 일별'!$B:$B,"&lt;="&amp;$C27)</f>
        <v>40151921</v>
      </c>
      <c r="F27" s="106">
        <f>SUMIFS('전체 일별'!$L:$L,'전체 일별'!$B:$B,"&gt;="&amp;$B27,'전체 일별'!$B:$B,"&lt;="&amp;$C27)</f>
        <v>8614364</v>
      </c>
      <c r="G27" s="65">
        <v>5301</v>
      </c>
      <c r="H27" s="65"/>
      <c r="I27" s="65">
        <v>208.3483033932136</v>
      </c>
      <c r="J27" s="65">
        <v>6025.5150000000003</v>
      </c>
      <c r="K27" s="78"/>
      <c r="L27" s="78"/>
      <c r="M27" s="65">
        <v>2187.4020979020979</v>
      </c>
      <c r="N27" s="106">
        <f>SUMIFS('전체 일별'!$AQ:$AQ,'전체 일별'!$B:$B,"&gt;="&amp;$B27,'전체 일별'!$B:$B,"&lt;="&amp;$C27)</f>
        <v>2232</v>
      </c>
      <c r="O27" s="106">
        <f>SUMIFS('전체 일별'!$AR:$AR,'전체 일별'!$B:$B,"&gt;="&amp;$B27,'전체 일별'!$B:$B,"&lt;="&amp;$C27)</f>
        <v>1494</v>
      </c>
      <c r="P27" s="106">
        <f>SUMIFS('전체 일별'!$AJ:$AJ,'전체 일별'!$B:$B,"&gt;="&amp;$B27,'전체 일별'!$B:$B,"&lt;="&amp;$C27)</f>
        <v>459</v>
      </c>
      <c r="Q27" s="106">
        <f>SUMIFS('전체 일별'!$Z:$Z,'전체 일별'!$B:$B,"&gt;="&amp;$B27,'전체 일별'!$B:$B,"&lt;="&amp;$C27)</f>
        <v>390</v>
      </c>
      <c r="R27" s="106">
        <f>SUMIFS('전체 일별'!$AL:$AL,'전체 일별'!$B:$B,"&gt;="&amp;$B27,'전체 일별'!$B:$B,"&lt;="&amp;$C27)</f>
        <v>4444</v>
      </c>
      <c r="S27" s="106">
        <f>SUMIFS('전체 일별'!$AO:$AO,'전체 일별'!$B:$B,"&gt;="&amp;$B27,'전체 일별'!$B:$B,"&lt;="&amp;$C27)</f>
        <v>4198</v>
      </c>
      <c r="T27" s="106">
        <f>SUMIFS('전체 일별'!$AP:$AP,'전체 일별'!$B:$B,"&gt;="&amp;$B27,'전체 일별'!$B:$B,"&lt;="&amp;$C27)</f>
        <v>92</v>
      </c>
      <c r="U27" s="106">
        <f t="shared" si="5"/>
        <v>22088.112820512819</v>
      </c>
      <c r="V27" s="106"/>
      <c r="W27" s="66">
        <f t="shared" si="6"/>
        <v>0.66935483870967738</v>
      </c>
      <c r="X27" s="66">
        <f t="shared" si="7"/>
        <v>0.26104417670682734</v>
      </c>
      <c r="Y27" s="78">
        <f t="shared" si="2"/>
        <v>2.1445221445221447E-2</v>
      </c>
      <c r="Z27" s="65">
        <f t="shared" si="3"/>
        <v>9564.5357313006189</v>
      </c>
      <c r="AA27" s="64"/>
      <c r="AB27" s="65">
        <v>5301</v>
      </c>
      <c r="AC27" s="65"/>
      <c r="AD27" s="65">
        <v>6025.5150000000003</v>
      </c>
      <c r="AE27" s="65"/>
      <c r="AF27" s="65"/>
      <c r="AG27" s="65"/>
      <c r="AH27" s="65">
        <v>2187.4020979020979</v>
      </c>
      <c r="AM27" s="140">
        <v>0</v>
      </c>
      <c r="AN27" s="140">
        <v>0</v>
      </c>
    </row>
    <row r="28" spans="2:40" hidden="1">
      <c r="B28" s="46">
        <f t="shared" si="8"/>
        <v>45611</v>
      </c>
      <c r="C28" s="46">
        <f t="shared" si="9"/>
        <v>45617</v>
      </c>
      <c r="D28" s="64" t="s">
        <v>194</v>
      </c>
      <c r="E28" s="106">
        <f>SUMIFS('전체 일별'!$BA:$BA,'전체 일별'!$B:$B,"&gt;="&amp;$B28,'전체 일별'!$B:$B,"&lt;="&amp;$C28)</f>
        <v>40971568</v>
      </c>
      <c r="F28" s="106">
        <f>SUMIFS('전체 일별'!$L:$L,'전체 일별'!$B:$B,"&gt;="&amp;$B28,'전체 일별'!$B:$B,"&lt;="&amp;$C28)</f>
        <v>9216462</v>
      </c>
      <c r="G28" s="65">
        <v>5617</v>
      </c>
      <c r="H28" s="65">
        <v>1553.461538461539</v>
      </c>
      <c r="I28" s="65">
        <v>277.8122503328895</v>
      </c>
      <c r="J28" s="65">
        <v>7170.7432432432433</v>
      </c>
      <c r="K28" s="78"/>
      <c r="L28" s="78"/>
      <c r="M28" s="65">
        <v>1433.3809523809521</v>
      </c>
      <c r="N28" s="106">
        <f>SUMIFS('전체 일별'!$AQ:$AQ,'전체 일별'!$B:$B,"&gt;="&amp;$B28,'전체 일별'!$B:$B,"&lt;="&amp;$C28)</f>
        <v>2184</v>
      </c>
      <c r="O28" s="106">
        <f>SUMIFS('전체 일별'!$AR:$AR,'전체 일별'!$B:$B,"&gt;="&amp;$B28,'전체 일별'!$B:$B,"&lt;="&amp;$C28)</f>
        <v>1417</v>
      </c>
      <c r="P28" s="106">
        <f>SUMIFS('전체 일별'!$AJ:$AJ,'전체 일별'!$B:$B,"&gt;="&amp;$B28,'전체 일별'!$B:$B,"&lt;="&amp;$C28)</f>
        <v>463</v>
      </c>
      <c r="Q28" s="106">
        <f>SUMIFS('전체 일별'!$Z:$Z,'전체 일별'!$B:$B,"&gt;="&amp;$B28,'전체 일별'!$B:$B,"&lt;="&amp;$C28)</f>
        <v>371</v>
      </c>
      <c r="R28" s="106">
        <f>SUMIFS('전체 일별'!$AL:$AL,'전체 일별'!$B:$B,"&gt;="&amp;$B28,'전체 일별'!$B:$B,"&lt;="&amp;$C28)</f>
        <v>4444</v>
      </c>
      <c r="S28" s="106">
        <f>SUMIFS('전체 일별'!$AO:$AO,'전체 일별'!$B:$B,"&gt;="&amp;$B28,'전체 일별'!$B:$B,"&lt;="&amp;$C28)</f>
        <v>4235</v>
      </c>
      <c r="T28" s="106">
        <f>SUMIFS('전체 일별'!$AP:$AP,'전체 일별'!$B:$B,"&gt;="&amp;$B28,'전체 일별'!$B:$B,"&lt;="&amp;$C28)</f>
        <v>110</v>
      </c>
      <c r="U28" s="106">
        <f t="shared" si="5"/>
        <v>24842.21563342318</v>
      </c>
      <c r="V28" s="106"/>
      <c r="W28" s="66">
        <f t="shared" si="6"/>
        <v>0.64880952380952384</v>
      </c>
      <c r="X28" s="66">
        <f t="shared" si="7"/>
        <v>0.26182074805928018</v>
      </c>
      <c r="Y28" s="78">
        <f t="shared" si="2"/>
        <v>2.5316455696202531E-2</v>
      </c>
      <c r="Z28" s="65">
        <f t="shared" si="3"/>
        <v>9674.5142857142855</v>
      </c>
      <c r="AA28" s="64"/>
      <c r="AB28" s="65">
        <v>5617</v>
      </c>
      <c r="AC28" s="65">
        <v>1553.461538461539</v>
      </c>
      <c r="AD28" s="65">
        <v>7170.7432432432433</v>
      </c>
      <c r="AE28" s="65"/>
      <c r="AF28" s="65"/>
      <c r="AG28" s="65"/>
      <c r="AH28" s="65">
        <v>1433.3809523809521</v>
      </c>
      <c r="AM28" s="140">
        <v>0</v>
      </c>
      <c r="AN28" s="140">
        <v>0</v>
      </c>
    </row>
    <row r="29" spans="2:40" hidden="1">
      <c r="B29" s="46">
        <f t="shared" si="8"/>
        <v>45618</v>
      </c>
      <c r="C29" s="46">
        <f t="shared" si="9"/>
        <v>45624</v>
      </c>
      <c r="D29" s="64" t="s">
        <v>195</v>
      </c>
      <c r="E29" s="106">
        <f>SUMIFS('전체 일별'!$BA:$BA,'전체 일별'!$B:$B,"&gt;="&amp;$B29,'전체 일별'!$B:$B,"&lt;="&amp;$C29)</f>
        <v>42443187</v>
      </c>
      <c r="F29" s="106">
        <f>SUMIFS('전체 일별'!$L:$L,'전체 일별'!$B:$B,"&gt;="&amp;$B29,'전체 일별'!$B:$B,"&lt;="&amp;$C29)</f>
        <v>8150738</v>
      </c>
      <c r="G29" s="65">
        <v>5407</v>
      </c>
      <c r="H29" s="65">
        <v>2885.65</v>
      </c>
      <c r="I29" s="65">
        <v>304.64548022598871</v>
      </c>
      <c r="J29" s="65">
        <v>7792.8846153846152</v>
      </c>
      <c r="K29" s="78"/>
      <c r="L29" s="78"/>
      <c r="M29" s="65">
        <v>1576.3157894736839</v>
      </c>
      <c r="N29" s="106">
        <f>SUMIFS('전체 일별'!$AQ:$AQ,'전체 일별'!$B:$B,"&gt;="&amp;$B29,'전체 일별'!$B:$B,"&lt;="&amp;$C29)</f>
        <v>1841</v>
      </c>
      <c r="O29" s="106">
        <f>SUMIFS('전체 일별'!$AR:$AR,'전체 일별'!$B:$B,"&gt;="&amp;$B29,'전체 일별'!$B:$B,"&lt;="&amp;$C29)</f>
        <v>1210</v>
      </c>
      <c r="P29" s="106">
        <f>SUMIFS('전체 일별'!$AJ:$AJ,'전체 일별'!$B:$B,"&gt;="&amp;$B29,'전체 일별'!$B:$B,"&lt;="&amp;$C29)</f>
        <v>438</v>
      </c>
      <c r="Q29" s="106">
        <f>SUMIFS('전체 일별'!$Z:$Z,'전체 일별'!$B:$B,"&gt;="&amp;$B29,'전체 일별'!$B:$B,"&lt;="&amp;$C29)</f>
        <v>358</v>
      </c>
      <c r="R29" s="106">
        <f>SUMIFS('전체 일별'!$AL:$AL,'전체 일별'!$B:$B,"&gt;="&amp;$B29,'전체 일별'!$B:$B,"&lt;="&amp;$C29)</f>
        <v>4441</v>
      </c>
      <c r="S29" s="106">
        <f>SUMIFS('전체 일별'!$AO:$AO,'전체 일별'!$B:$B,"&gt;="&amp;$B29,'전체 일별'!$B:$B,"&lt;="&amp;$C29)</f>
        <v>4212</v>
      </c>
      <c r="T29" s="106">
        <f>SUMIFS('전체 일별'!$AP:$AP,'전체 일별'!$B:$B,"&gt;="&amp;$B29,'전체 일별'!$B:$B,"&lt;="&amp;$C29)</f>
        <v>95</v>
      </c>
      <c r="U29" s="106">
        <f t="shared" si="5"/>
        <v>22767.424581005587</v>
      </c>
      <c r="V29" s="106"/>
      <c r="W29" s="66">
        <f t="shared" si="6"/>
        <v>0.65725149375339487</v>
      </c>
      <c r="X29" s="66">
        <f t="shared" si="7"/>
        <v>0.29586776859504132</v>
      </c>
      <c r="Y29" s="78">
        <f t="shared" si="2"/>
        <v>2.205711632226608E-2</v>
      </c>
      <c r="Z29" s="65">
        <f t="shared" si="3"/>
        <v>10076.730056980057</v>
      </c>
      <c r="AA29" s="66"/>
      <c r="AB29" s="65">
        <v>5407</v>
      </c>
      <c r="AC29" s="65">
        <v>2885.65</v>
      </c>
      <c r="AD29" s="65">
        <v>7792.8846153846152</v>
      </c>
      <c r="AE29" s="65"/>
      <c r="AF29" s="65"/>
      <c r="AG29" s="65"/>
      <c r="AH29" s="65">
        <v>1576.3157894736839</v>
      </c>
      <c r="AM29" s="140">
        <v>0</v>
      </c>
      <c r="AN29" s="140">
        <v>0</v>
      </c>
    </row>
    <row r="30" spans="2:40" hidden="1">
      <c r="B30" s="46">
        <f t="shared" si="8"/>
        <v>45625</v>
      </c>
      <c r="C30" s="46">
        <f t="shared" si="9"/>
        <v>45631</v>
      </c>
      <c r="D30" s="64" t="s">
        <v>196</v>
      </c>
      <c r="E30" s="106">
        <f>SUMIFS('전체 일별'!$BA:$BA,'전체 일별'!$B:$B,"&gt;="&amp;$B30,'전체 일별'!$B:$B,"&lt;="&amp;$C30)</f>
        <v>42619819</v>
      </c>
      <c r="F30" s="106">
        <f>SUMIFS('전체 일별'!$L:$L,'전체 일별'!$B:$B,"&gt;="&amp;$B30,'전체 일별'!$B:$B,"&lt;="&amp;$C30)</f>
        <v>11389874</v>
      </c>
      <c r="G30" s="65">
        <v>9534.1801566579634</v>
      </c>
      <c r="H30" s="65">
        <v>3399.3820224719102</v>
      </c>
      <c r="I30" s="65">
        <v>238.7334152334152</v>
      </c>
      <c r="J30" s="65">
        <v>3533.5844907407409</v>
      </c>
      <c r="K30" s="78"/>
      <c r="L30" s="78"/>
      <c r="M30" s="65">
        <v>2807</v>
      </c>
      <c r="N30" s="106">
        <f>SUMIFS('전체 일별'!$AQ:$AQ,'전체 일별'!$B:$B,"&gt;="&amp;$B30,'전체 일별'!$B:$B,"&lt;="&amp;$C30)</f>
        <v>2712</v>
      </c>
      <c r="O30" s="106">
        <f>SUMIFS('전체 일별'!$AR:$AR,'전체 일별'!$B:$B,"&gt;="&amp;$B30,'전체 일별'!$B:$B,"&lt;="&amp;$C30)</f>
        <v>1774</v>
      </c>
      <c r="P30" s="106">
        <f>SUMIFS('전체 일별'!$AJ:$AJ,'전체 일별'!$B:$B,"&gt;="&amp;$B30,'전체 일별'!$B:$B,"&lt;="&amp;$C30)</f>
        <v>484</v>
      </c>
      <c r="Q30" s="106">
        <f>SUMIFS('전체 일별'!$Z:$Z,'전체 일별'!$B:$B,"&gt;="&amp;$B30,'전체 일별'!$B:$B,"&lt;="&amp;$C30)</f>
        <v>503</v>
      </c>
      <c r="R30" s="106">
        <f>SUMIFS('전체 일별'!$AL:$AL,'전체 일별'!$B:$B,"&gt;="&amp;$B30,'전체 일별'!$B:$B,"&lt;="&amp;$C30)</f>
        <v>4536</v>
      </c>
      <c r="S30" s="106">
        <f>SUMIFS('전체 일별'!$AO:$AO,'전체 일별'!$B:$B,"&gt;="&amp;$B30,'전체 일별'!$B:$B,"&lt;="&amp;$C30)</f>
        <v>4271</v>
      </c>
      <c r="T30" s="106">
        <f>SUMIFS('전체 일별'!$AP:$AP,'전체 일별'!$B:$B,"&gt;="&amp;$B30,'전체 일별'!$B:$B,"&lt;="&amp;$C30)</f>
        <v>103</v>
      </c>
      <c r="U30" s="106">
        <f t="shared" si="5"/>
        <v>22643.884691848907</v>
      </c>
      <c r="V30" s="106"/>
      <c r="W30" s="66">
        <f t="shared" si="6"/>
        <v>0.65412979351032452</v>
      </c>
      <c r="X30" s="66">
        <f t="shared" si="7"/>
        <v>0.28354002254791433</v>
      </c>
      <c r="Y30" s="78">
        <f t="shared" si="2"/>
        <v>2.3548239597622315E-2</v>
      </c>
      <c r="Z30" s="65">
        <f t="shared" si="3"/>
        <v>9978.8852727698431</v>
      </c>
      <c r="AA30" s="66"/>
      <c r="AB30" s="65">
        <v>9534.1801566579634</v>
      </c>
      <c r="AC30" s="65">
        <v>3399.3820224719102</v>
      </c>
      <c r="AD30" s="65">
        <v>3533.5844907407409</v>
      </c>
      <c r="AE30" s="65"/>
      <c r="AF30" s="65"/>
      <c r="AG30" s="65"/>
      <c r="AH30" s="65">
        <v>2807</v>
      </c>
      <c r="AM30" s="140">
        <v>0</v>
      </c>
      <c r="AN30" s="140">
        <v>0</v>
      </c>
    </row>
    <row r="31" spans="2:40" hidden="1">
      <c r="B31" s="46">
        <f t="shared" si="8"/>
        <v>45632</v>
      </c>
      <c r="C31" s="46">
        <f t="shared" si="9"/>
        <v>45638</v>
      </c>
      <c r="D31" s="64" t="s">
        <v>197</v>
      </c>
      <c r="E31" s="106">
        <f>SUMIFS('전체 일별'!$BA:$BA,'전체 일별'!$B:$B,"&gt;="&amp;$B31,'전체 일별'!$B:$B,"&lt;="&amp;$C31)</f>
        <v>40252203</v>
      </c>
      <c r="F31" s="106">
        <f>SUMIFS('전체 일별'!$L:$L,'전체 일별'!$B:$B,"&gt;="&amp;$B31,'전체 일별'!$B:$B,"&lt;="&amp;$C31)</f>
        <v>10398261</v>
      </c>
      <c r="G31" s="65">
        <v>17591</v>
      </c>
      <c r="H31" s="65">
        <v>4249</v>
      </c>
      <c r="I31" s="65">
        <v>0</v>
      </c>
      <c r="J31" s="65">
        <v>3800</v>
      </c>
      <c r="K31" s="78"/>
      <c r="L31" s="78"/>
      <c r="M31" s="65">
        <v>4417</v>
      </c>
      <c r="N31" s="106">
        <f>SUMIFS('전체 일별'!$AQ:$AQ,'전체 일별'!$B:$B,"&gt;="&amp;$B31,'전체 일별'!$B:$B,"&lt;="&amp;$C31)</f>
        <v>2067</v>
      </c>
      <c r="O31" s="106">
        <f>SUMIFS('전체 일별'!$AR:$AR,'전체 일별'!$B:$B,"&gt;="&amp;$B31,'전체 일별'!$B:$B,"&lt;="&amp;$C31)</f>
        <v>1242</v>
      </c>
      <c r="P31" s="106">
        <f>SUMIFS('전체 일별'!$AJ:$AJ,'전체 일별'!$B:$B,"&gt;="&amp;$B31,'전체 일별'!$B:$B,"&lt;="&amp;$C31)</f>
        <v>511</v>
      </c>
      <c r="Q31" s="106">
        <f>SUMIFS('전체 일별'!$Z:$Z,'전체 일별'!$B:$B,"&gt;="&amp;$B31,'전체 일별'!$B:$B,"&lt;="&amp;$C31)</f>
        <v>366</v>
      </c>
      <c r="R31" s="106">
        <f>SUMIFS('전체 일별'!$AL:$AL,'전체 일별'!$B:$B,"&gt;="&amp;$B31,'전체 일별'!$B:$B,"&lt;="&amp;$C31)</f>
        <v>4567</v>
      </c>
      <c r="S31" s="106">
        <f>SUMIFS('전체 일별'!$AO:$AO,'전체 일별'!$B:$B,"&gt;="&amp;$B31,'전체 일별'!$B:$B,"&lt;="&amp;$C31)</f>
        <v>4336</v>
      </c>
      <c r="T31" s="106">
        <f>SUMIFS('전체 일별'!$AP:$AP,'전체 일별'!$B:$B,"&gt;="&amp;$B31,'전체 일별'!$B:$B,"&lt;="&amp;$C31)</f>
        <v>125</v>
      </c>
      <c r="U31" s="106">
        <f t="shared" si="5"/>
        <v>28410.549180327867</v>
      </c>
      <c r="V31" s="106"/>
      <c r="W31" s="66">
        <f t="shared" si="6"/>
        <v>0.60087082728592167</v>
      </c>
      <c r="X31" s="66">
        <f t="shared" si="7"/>
        <v>0.29468599033816423</v>
      </c>
      <c r="Y31" s="78">
        <f t="shared" si="2"/>
        <v>2.8020623178659495E-2</v>
      </c>
      <c r="Z31" s="65">
        <f t="shared" si="3"/>
        <v>9283.2571494464937</v>
      </c>
      <c r="AA31" s="66"/>
      <c r="AB31" s="65">
        <v>17591</v>
      </c>
      <c r="AC31" s="65">
        <v>4249</v>
      </c>
      <c r="AD31" s="65">
        <v>3800</v>
      </c>
      <c r="AE31" s="65"/>
      <c r="AF31" s="65"/>
      <c r="AG31" s="65"/>
      <c r="AH31" s="65">
        <v>4417</v>
      </c>
      <c r="AM31" s="140">
        <v>0</v>
      </c>
      <c r="AN31" s="140">
        <v>0</v>
      </c>
    </row>
    <row r="32" spans="2:40" hidden="1">
      <c r="B32" s="46">
        <f t="shared" si="8"/>
        <v>45639</v>
      </c>
      <c r="C32" s="46">
        <f t="shared" si="9"/>
        <v>45645</v>
      </c>
      <c r="D32" s="64" t="s">
        <v>198</v>
      </c>
      <c r="E32" s="106">
        <f>SUMIFS('전체 일별'!$BA:$BA,'전체 일별'!$B:$B,"&gt;="&amp;$B32,'전체 일별'!$B:$B,"&lt;="&amp;$C32)</f>
        <v>40979283</v>
      </c>
      <c r="F32" s="106">
        <f>SUMIFS('전체 일별'!$L:$L,'전체 일별'!$B:$B,"&gt;="&amp;$B32,'전체 일별'!$B:$B,"&lt;="&amp;$C32)</f>
        <v>9827717</v>
      </c>
      <c r="G32" s="65">
        <f>4899846/428</f>
        <v>11448.23831775701</v>
      </c>
      <c r="H32" s="65">
        <f>202352/54</f>
        <v>3747.2592592592591</v>
      </c>
      <c r="I32" s="65">
        <v>0</v>
      </c>
      <c r="J32" s="65">
        <f>3945637/934</f>
        <v>4224.4507494646678</v>
      </c>
      <c r="K32" s="78"/>
      <c r="L32" s="78"/>
      <c r="M32" s="65">
        <f>779882/96</f>
        <v>8123.770833333333</v>
      </c>
      <c r="N32" s="106">
        <f>SUMIFS('전체 일별'!$AQ:$AQ,'전체 일별'!$B:$B,"&gt;="&amp;$B32,'전체 일별'!$B:$B,"&lt;="&amp;$C32)</f>
        <v>2380</v>
      </c>
      <c r="O32" s="106">
        <f>SUMIFS('전체 일별'!$AR:$AR,'전체 일별'!$B:$B,"&gt;="&amp;$B32,'전체 일별'!$B:$B,"&lt;="&amp;$C32)</f>
        <v>1503</v>
      </c>
      <c r="P32" s="106">
        <f>SUMIFS('전체 일별'!$AJ:$AJ,'전체 일별'!$B:$B,"&gt;="&amp;$B32,'전체 일별'!$B:$B,"&lt;="&amp;$C32)</f>
        <v>531</v>
      </c>
      <c r="Q32" s="106">
        <f>SUMIFS('전체 일별'!$Z:$Z,'전체 일별'!$B:$B,"&gt;="&amp;$B32,'전체 일별'!$B:$B,"&lt;="&amp;$C32)</f>
        <v>376</v>
      </c>
      <c r="R32" s="106">
        <f>SUMIFS('전체 일별'!$AL:$AL,'전체 일별'!$B:$B,"&gt;="&amp;$B32,'전체 일별'!$B:$B,"&lt;="&amp;$C32)</f>
        <v>4780</v>
      </c>
      <c r="S32" s="106">
        <f>SUMIFS('전체 일별'!$AO:$AO,'전체 일별'!$B:$B,"&gt;="&amp;$B32,'전체 일별'!$B:$B,"&lt;="&amp;$C32)</f>
        <v>4510</v>
      </c>
      <c r="T32" s="106">
        <f>SUMIFS('전체 일별'!$AP:$AP,'전체 일별'!$B:$B,"&gt;="&amp;$B32,'전체 일별'!$B:$B,"&lt;="&amp;$C32)</f>
        <v>114</v>
      </c>
      <c r="U32" s="106">
        <f t="shared" si="5"/>
        <v>26137.545212765959</v>
      </c>
      <c r="V32" s="106"/>
      <c r="W32" s="66">
        <f t="shared" si="6"/>
        <v>0.63151260504201678</v>
      </c>
      <c r="X32" s="66">
        <f t="shared" si="7"/>
        <v>0.25016633399866933</v>
      </c>
      <c r="Y32" s="78">
        <f t="shared" si="2"/>
        <v>2.4653979238754325E-2</v>
      </c>
      <c r="Z32" s="65">
        <f t="shared" si="3"/>
        <v>9086.3155210643017</v>
      </c>
      <c r="AA32" s="66"/>
      <c r="AB32" s="65">
        <f>4899846/428</f>
        <v>11448.23831775701</v>
      </c>
      <c r="AC32" s="65">
        <f>202352/54</f>
        <v>3747.2592592592591</v>
      </c>
      <c r="AD32" s="65">
        <f>3945637/934</f>
        <v>4224.4507494646678</v>
      </c>
      <c r="AE32" s="65"/>
      <c r="AF32" s="65"/>
      <c r="AG32" s="65"/>
      <c r="AH32" s="65">
        <f>779882/96</f>
        <v>8123.770833333333</v>
      </c>
      <c r="AM32" s="140">
        <v>0</v>
      </c>
      <c r="AN32" s="140">
        <v>0</v>
      </c>
    </row>
    <row r="33" spans="2:40" hidden="1">
      <c r="B33" s="46">
        <f t="shared" si="8"/>
        <v>45646</v>
      </c>
      <c r="C33" s="46">
        <f t="shared" si="9"/>
        <v>45652</v>
      </c>
      <c r="D33" s="64" t="s">
        <v>199</v>
      </c>
      <c r="E33" s="106">
        <f>SUMIFS('전체 일별'!$BA:$BA,'전체 일별'!$B:$B,"&gt;="&amp;$B33,'전체 일별'!$B:$B,"&lt;="&amp;$C33)</f>
        <v>44870052</v>
      </c>
      <c r="F33" s="106">
        <f>SUMIFS('전체 일별'!$L:$L,'전체 일별'!$B:$B,"&gt;="&amp;$B33,'전체 일별'!$B:$B,"&lt;="&amp;$C33)</f>
        <v>11244523</v>
      </c>
      <c r="G33" s="65">
        <f>5475340/567</f>
        <v>9656.6843033509704</v>
      </c>
      <c r="H33" s="65">
        <f>308065/89</f>
        <v>3461.4044943820227</v>
      </c>
      <c r="I33" s="65">
        <v>0</v>
      </c>
      <c r="J33" s="65">
        <f>4511295/1120</f>
        <v>4027.9419642857142</v>
      </c>
      <c r="K33" s="78"/>
      <c r="L33" s="78"/>
      <c r="M33" s="65">
        <f>945124/411</f>
        <v>2299.5717761557175</v>
      </c>
      <c r="N33" s="106">
        <f>SUMIFS('전체 일별'!$AQ:$AQ,'전체 일별'!$B:$B,"&gt;="&amp;$B33,'전체 일별'!$B:$B,"&lt;="&amp;$C33)</f>
        <v>3107</v>
      </c>
      <c r="O33" s="106">
        <f>SUMIFS('전체 일별'!$AR:$AR,'전체 일별'!$B:$B,"&gt;="&amp;$B33,'전체 일별'!$B:$B,"&lt;="&amp;$C33)</f>
        <v>2015</v>
      </c>
      <c r="P33" s="106">
        <f>SUMIFS('전체 일별'!$AJ:$AJ,'전체 일별'!$B:$B,"&gt;="&amp;$B33,'전체 일별'!$B:$B,"&lt;="&amp;$C33)</f>
        <v>547</v>
      </c>
      <c r="Q33" s="106">
        <f>SUMIFS('전체 일별'!$Z:$Z,'전체 일별'!$B:$B,"&gt;="&amp;$B33,'전체 일별'!$B:$B,"&lt;="&amp;$C33)</f>
        <v>573</v>
      </c>
      <c r="R33" s="106">
        <f>SUMIFS('전체 일별'!$AL:$AL,'전체 일별'!$B:$B,"&gt;="&amp;$B33,'전체 일별'!$B:$B,"&lt;="&amp;$C33)</f>
        <v>5001</v>
      </c>
      <c r="S33" s="106">
        <f>SUMIFS('전체 일별'!$AO:$AO,'전체 일별'!$B:$B,"&gt;="&amp;$B33,'전체 일별'!$B:$B,"&lt;="&amp;$C33)</f>
        <v>4716</v>
      </c>
      <c r="T33" s="106">
        <f>SUMIFS('전체 일별'!$AP:$AP,'전체 일별'!$B:$B,"&gt;="&amp;$B33,'전체 일별'!$B:$B,"&lt;="&amp;$C33)</f>
        <v>119</v>
      </c>
      <c r="U33" s="106">
        <f t="shared" si="5"/>
        <v>19623.949389179757</v>
      </c>
      <c r="V33" s="106"/>
      <c r="W33" s="66">
        <f t="shared" si="6"/>
        <v>0.64853556485355646</v>
      </c>
      <c r="X33" s="66">
        <f t="shared" si="7"/>
        <v>0.28436724565756821</v>
      </c>
      <c r="Y33" s="78">
        <f t="shared" si="2"/>
        <v>2.4612202688728026E-2</v>
      </c>
      <c r="Z33" s="65">
        <f t="shared" si="3"/>
        <v>9514.4300254452919</v>
      </c>
      <c r="AA33" s="66"/>
      <c r="AB33" s="65">
        <f>5475340/567</f>
        <v>9656.6843033509704</v>
      </c>
      <c r="AC33" s="65">
        <f>308065/89</f>
        <v>3461.4044943820227</v>
      </c>
      <c r="AD33" s="65">
        <f>4511295/1120</f>
        <v>4027.9419642857142</v>
      </c>
      <c r="AE33" s="65"/>
      <c r="AF33" s="65"/>
      <c r="AG33" s="65"/>
      <c r="AH33" s="65">
        <f>945124/411</f>
        <v>2299.5717761557175</v>
      </c>
      <c r="AM33" s="140">
        <v>0</v>
      </c>
      <c r="AN33" s="140">
        <v>0</v>
      </c>
    </row>
    <row r="34" spans="2:40" hidden="1">
      <c r="B34" s="46">
        <f t="shared" si="8"/>
        <v>45653</v>
      </c>
      <c r="C34" s="46">
        <f t="shared" si="9"/>
        <v>45659</v>
      </c>
      <c r="D34" s="64" t="s">
        <v>200</v>
      </c>
      <c r="E34" s="106">
        <f>SUMIFS('전체 일별'!$BA:$BA,'전체 일별'!$B:$B,"&gt;="&amp;$B34,'전체 일별'!$B:$B,"&lt;="&amp;$C34)</f>
        <v>47552732</v>
      </c>
      <c r="F34" s="106">
        <f>SUMIFS('전체 일별'!$L:$L,'전체 일별'!$B:$B,"&gt;="&amp;$B34,'전체 일별'!$B:$B,"&lt;="&amp;$C34)</f>
        <v>11446191</v>
      </c>
      <c r="G34" s="65">
        <f>4517957/498</f>
        <v>9072.2028112449807</v>
      </c>
      <c r="H34" s="65">
        <f>472815/164</f>
        <v>2883.018292682927</v>
      </c>
      <c r="I34" s="65">
        <v>0</v>
      </c>
      <c r="J34" s="65">
        <f>4611364/1183</f>
        <v>3898.0253592561285</v>
      </c>
      <c r="K34" s="78"/>
      <c r="L34" s="78"/>
      <c r="M34" s="65">
        <f>1781105/438</f>
        <v>4066.4497716894975</v>
      </c>
      <c r="N34" s="106">
        <f>SUMIFS('전체 일별'!$AQ:$AQ,'전체 일별'!$B:$B,"&gt;="&amp;$B34,'전체 일별'!$B:$B,"&lt;="&amp;$C34)</f>
        <v>3362</v>
      </c>
      <c r="O34" s="106">
        <f>SUMIFS('전체 일별'!$AR:$AR,'전체 일별'!$B:$B,"&gt;="&amp;$B34,'전체 일별'!$B:$B,"&lt;="&amp;$C34)</f>
        <v>2116</v>
      </c>
      <c r="P34" s="106">
        <f>SUMIFS('전체 일별'!$AJ:$AJ,'전체 일별'!$B:$B,"&gt;="&amp;$B34,'전체 일별'!$B:$B,"&lt;="&amp;$C34)</f>
        <v>979</v>
      </c>
      <c r="Q34" s="106">
        <f>SUMIFS('전체 일별'!$Z:$Z,'전체 일별'!$B:$B,"&gt;="&amp;$B34,'전체 일별'!$B:$B,"&lt;="&amp;$C34)</f>
        <v>648</v>
      </c>
      <c r="R34" s="106">
        <f>SUMIFS('전체 일별'!$AL:$AL,'전체 일별'!$B:$B,"&gt;="&amp;$B34,'전체 일별'!$B:$B,"&lt;="&amp;$C34)</f>
        <v>5463</v>
      </c>
      <c r="S34" s="106">
        <f>SUMIFS('전체 일별'!$AO:$AO,'전체 일별'!$B:$B,"&gt;="&amp;$B34,'전체 일별'!$B:$B,"&lt;="&amp;$C34)</f>
        <v>5089</v>
      </c>
      <c r="T34" s="106">
        <f>SUMIFS('전체 일별'!$AP:$AP,'전체 일별'!$B:$B,"&gt;="&amp;$B34,'전체 일별'!$B:$B,"&lt;="&amp;$C34)</f>
        <v>129</v>
      </c>
      <c r="U34" s="106">
        <f t="shared" si="5"/>
        <v>17663.875</v>
      </c>
      <c r="V34" s="106"/>
      <c r="W34" s="66">
        <f t="shared" si="6"/>
        <v>0.62938726948245094</v>
      </c>
      <c r="X34" s="66">
        <f t="shared" si="7"/>
        <v>0.30623818525519847</v>
      </c>
      <c r="Y34" s="78">
        <f t="shared" si="2"/>
        <v>2.4722115753162133E-2</v>
      </c>
      <c r="Z34" s="65">
        <f t="shared" si="3"/>
        <v>9344.2192965219092</v>
      </c>
      <c r="AA34" s="66"/>
      <c r="AB34" s="65"/>
      <c r="AC34" s="65"/>
      <c r="AD34" s="65"/>
      <c r="AE34" s="65"/>
      <c r="AF34" s="65"/>
      <c r="AG34" s="65"/>
      <c r="AH34" s="65"/>
      <c r="AM34" s="140">
        <v>0</v>
      </c>
      <c r="AN34" s="140">
        <v>0</v>
      </c>
    </row>
    <row r="35" spans="2:40" hidden="1">
      <c r="B35" s="46">
        <f t="shared" si="8"/>
        <v>45660</v>
      </c>
      <c r="C35" s="46">
        <f t="shared" si="9"/>
        <v>45666</v>
      </c>
      <c r="D35" s="64" t="s">
        <v>201</v>
      </c>
      <c r="E35" s="106">
        <f>SUMIFS('전체 일별'!$BA:$BA,'전체 일별'!$B:$B,"&gt;="&amp;$B35,'전체 일별'!$B:$B,"&lt;="&amp;$C35)</f>
        <v>50807562</v>
      </c>
      <c r="F35" s="106">
        <f>SUMIFS('전체 일별'!$L:$L,'전체 일별'!$B:$B,"&gt;="&amp;$B35,'전체 일별'!$B:$B,"&lt;="&amp;$C35)</f>
        <v>6839074</v>
      </c>
      <c r="G35" s="65">
        <f>3151756/97</f>
        <v>32492.329896907217</v>
      </c>
      <c r="H35" s="65">
        <f>301872/36</f>
        <v>8385.3333333333339</v>
      </c>
      <c r="I35" s="65">
        <v>0</v>
      </c>
      <c r="J35" s="65">
        <f>2684731/110</f>
        <v>24406.645454545454</v>
      </c>
      <c r="K35" s="78"/>
      <c r="L35" s="78"/>
      <c r="M35" s="65">
        <f>700714/15</f>
        <v>46714.26666666667</v>
      </c>
      <c r="N35" s="106">
        <f>SUMIFS('전체 일별'!$AQ:$AQ,'전체 일별'!$B:$B,"&gt;="&amp;$B35,'전체 일별'!$B:$B,"&lt;="&amp;$C35)</f>
        <v>1922</v>
      </c>
      <c r="O35" s="106">
        <f>SUMIFS('전체 일별'!$AR:$AR,'전체 일별'!$B:$B,"&gt;="&amp;$B35,'전체 일별'!$B:$B,"&lt;="&amp;$C35)</f>
        <v>1308</v>
      </c>
      <c r="P35" s="106">
        <f>SUMIFS('전체 일별'!$AJ:$AJ,'전체 일별'!$B:$B,"&gt;="&amp;$B35,'전체 일별'!$B:$B,"&lt;="&amp;$C35)</f>
        <v>558</v>
      </c>
      <c r="Q35" s="106">
        <f>SUMIFS('전체 일별'!$Z:$Z,'전체 일별'!$B:$B,"&gt;="&amp;$B35,'전체 일별'!$B:$B,"&lt;="&amp;$C35)</f>
        <v>489</v>
      </c>
      <c r="R35" s="106">
        <f>SUMIFS('전체 일별'!$AL:$AL,'전체 일별'!$B:$B,"&gt;="&amp;$B35,'전체 일별'!$B:$B,"&lt;="&amp;$C35)</f>
        <v>5080</v>
      </c>
      <c r="S35" s="106">
        <f>SUMIFS('전체 일별'!$AO:$AO,'전체 일별'!$B:$B,"&gt;="&amp;$B35,'전체 일별'!$B:$B,"&lt;="&amp;$C35)</f>
        <v>4805</v>
      </c>
      <c r="T35" s="106">
        <f>SUMIFS('전체 일별'!$AP:$AP,'전체 일별'!$B:$B,"&gt;="&amp;$B35,'전체 일별'!$B:$B,"&lt;="&amp;$C35)</f>
        <v>130</v>
      </c>
      <c r="U35" s="106">
        <f t="shared" si="5"/>
        <v>13985.836400817996</v>
      </c>
      <c r="V35" s="106"/>
      <c r="W35" s="66">
        <f t="shared" si="6"/>
        <v>0.68054110301768989</v>
      </c>
      <c r="X35" s="66">
        <f t="shared" si="7"/>
        <v>0.37385321100917429</v>
      </c>
      <c r="Y35" s="78">
        <f t="shared" ref="Y35:Y66" si="10">T35/(S35+T35)</f>
        <v>2.6342451874366769E-2</v>
      </c>
      <c r="Z35" s="65">
        <f t="shared" ref="Z35:Z66" si="11">E35/S35</f>
        <v>10573.894276795005</v>
      </c>
      <c r="AA35" s="66"/>
      <c r="AB35" s="65">
        <v>97</v>
      </c>
      <c r="AC35" s="65">
        <v>36</v>
      </c>
      <c r="AD35" s="65">
        <v>110</v>
      </c>
      <c r="AE35" s="65"/>
      <c r="AF35" s="65"/>
      <c r="AG35" s="65"/>
      <c r="AH35" s="65">
        <v>15</v>
      </c>
      <c r="AM35" s="140">
        <v>0</v>
      </c>
      <c r="AN35" s="140">
        <v>0</v>
      </c>
    </row>
    <row r="36" spans="2:40" hidden="1">
      <c r="B36" s="46">
        <f t="shared" si="8"/>
        <v>45667</v>
      </c>
      <c r="C36" s="46">
        <f t="shared" si="9"/>
        <v>45673</v>
      </c>
      <c r="D36" s="64" t="s">
        <v>202</v>
      </c>
      <c r="E36" s="106">
        <f>SUMIFS('전체 일별'!$BA:$BA,'전체 일별'!$B:$B,"&gt;="&amp;$B36,'전체 일별'!$B:$B,"&lt;="&amp;$C36)</f>
        <v>51012188</v>
      </c>
      <c r="F36" s="106">
        <f>SUMIFS('전체 일별'!$L:$L,'전체 일별'!$B:$B,"&gt;="&amp;$B36,'전체 일별'!$B:$B,"&lt;="&amp;$C36)</f>
        <v>9062597</v>
      </c>
      <c r="G36" s="106">
        <f>(SUMIFS('전체 일별'!$C:$C,'전체 일별'!$B:$B,"&gt;="&amp;$B36,'전체 일별'!$B:$B,"&lt;="&amp;$C36))/AB36</f>
        <v>61363.197368421053</v>
      </c>
      <c r="H36" s="106">
        <f>(SUMIFS('전체 일별'!$D:$D,'전체 일별'!$B:$B,"&gt;="&amp;$B36,'전체 일별'!$B:$B,"&lt;="&amp;$C36))/AC36/($AL36/$AK36)</f>
        <v>11878.264395782644</v>
      </c>
      <c r="I36" s="106">
        <f>SUMIFS('전체 일별'!$E:$E,'전체 일별'!$B:$B,"&gt;="&amp;$B36,'전체 일별'!$B:$B,"&lt;="&amp;$C36)</f>
        <v>0</v>
      </c>
      <c r="J36" s="106">
        <f>(SUMIFS('전체 일별'!$F:$F,'전체 일별'!$B:$B,"&gt;="&amp;$B36,'전체 일별'!$B:$B,"&lt;="&amp;$C36))/AD36</f>
        <v>48496.302631578947</v>
      </c>
      <c r="K36" s="106"/>
      <c r="L36" s="106"/>
      <c r="M36" s="106">
        <f>(SUMIFS('전체 일별'!$H:$H,'전체 일별'!$B:$B,"&gt;="&amp;$B36,'전체 일별'!$B:$B,"&lt;="&amp;$C36))/AH36</f>
        <v>84071.6</v>
      </c>
      <c r="N36" s="106">
        <f>SUMIFS('전체 일별'!$AQ:$AQ,'전체 일별'!$B:$B,"&gt;="&amp;$B36,'전체 일별'!$B:$B,"&lt;="&amp;$C36)</f>
        <v>2106</v>
      </c>
      <c r="O36" s="106">
        <f>SUMIFS('전체 일별'!$AR:$AR,'전체 일별'!$B:$B,"&gt;="&amp;$B36,'전체 일별'!$B:$B,"&lt;="&amp;$C36)</f>
        <v>1423</v>
      </c>
      <c r="P36" s="106">
        <f>SUMIFS('전체 일별'!$AJ:$AJ,'전체 일별'!$B:$B,"&gt;="&amp;$B36,'전체 일별'!$B:$B,"&lt;="&amp;$C36)</f>
        <v>582</v>
      </c>
      <c r="Q36" s="106">
        <f>SUMIFS('전체 일별'!$Z:$Z,'전체 일별'!$B:$B,"&gt;="&amp;$B36,'전체 일별'!$B:$B,"&lt;="&amp;$C36)</f>
        <v>429</v>
      </c>
      <c r="R36" s="106">
        <f>SUMIFS('전체 일별'!$AL:$AL,'전체 일별'!$B:$B,"&gt;="&amp;$B36,'전체 일별'!$B:$B,"&lt;="&amp;$C36)</f>
        <v>5190</v>
      </c>
      <c r="S36" s="106">
        <f>SUMIFS('전체 일별'!$AO:$AO,'전체 일별'!$B:$B,"&gt;="&amp;$B36,'전체 일별'!$B:$B,"&lt;="&amp;$C36)</f>
        <v>4901</v>
      </c>
      <c r="T36" s="106">
        <f>SUMIFS('전체 일별'!$AP:$AP,'전체 일별'!$B:$B,"&gt;="&amp;$B36,'전체 일별'!$B:$B,"&lt;="&amp;$C36)</f>
        <v>95</v>
      </c>
      <c r="U36" s="106">
        <f t="shared" si="5"/>
        <v>21124.934731934733</v>
      </c>
      <c r="V36" s="106">
        <f t="shared" ref="V36:V67" si="12">F36/SUM(AB36:AH36)/(AL36/AK36)</f>
        <v>37800.196037539099</v>
      </c>
      <c r="W36" s="66">
        <f t="shared" si="6"/>
        <v>0.67568850902184241</v>
      </c>
      <c r="X36" s="66">
        <f t="shared" si="7"/>
        <v>0.30147575544624033</v>
      </c>
      <c r="Y36" s="78">
        <f t="shared" si="10"/>
        <v>1.9015212169735788E-2</v>
      </c>
      <c r="Z36" s="65">
        <f t="shared" si="11"/>
        <v>10408.526423178942</v>
      </c>
      <c r="AA36" s="106">
        <f>SUMIFS('전체 일별'!$BJ:$BJ,'전체 일별'!$B:$B,"&gt;="&amp;$B36,'전체 일별'!$B:$B,"&lt;="&amp;$C36)</f>
        <v>98</v>
      </c>
      <c r="AB36" s="65">
        <v>76</v>
      </c>
      <c r="AC36" s="65">
        <v>18</v>
      </c>
      <c r="AD36" s="65">
        <v>76</v>
      </c>
      <c r="AE36" s="65"/>
      <c r="AF36" s="65"/>
      <c r="AG36" s="65"/>
      <c r="AH36" s="65">
        <v>5</v>
      </c>
      <c r="AI36" s="7">
        <f t="shared" ref="AI36:AI67" si="13">AJ36-6</f>
        <v>45659</v>
      </c>
      <c r="AJ36" s="7">
        <f t="shared" ref="AJ36:AJ67" si="14">C36-8</f>
        <v>45665</v>
      </c>
      <c r="AK36" s="67">
        <f>AVERAGE('전체 일별'!BG1301:BG1307)</f>
        <v>0.2463714285714286</v>
      </c>
      <c r="AL36" s="67">
        <f>AK36*1.37</f>
        <v>0.33752885714285719</v>
      </c>
      <c r="AM36" s="140">
        <v>0</v>
      </c>
      <c r="AN36" s="140">
        <v>0</v>
      </c>
    </row>
    <row r="37" spans="2:40" hidden="1">
      <c r="B37" s="46">
        <f t="shared" si="8"/>
        <v>45674</v>
      </c>
      <c r="C37" s="46">
        <f t="shared" si="9"/>
        <v>45680</v>
      </c>
      <c r="D37" s="64" t="s">
        <v>203</v>
      </c>
      <c r="E37" s="106">
        <f>SUMIFS('전체 일별'!$BA:$BA,'전체 일별'!$B:$B,"&gt;="&amp;$B37,'전체 일별'!$B:$B,"&lt;="&amp;$C37)</f>
        <v>52496276</v>
      </c>
      <c r="F37" s="106">
        <f>SUMIFS('전체 일별'!$L:$L,'전체 일별'!$B:$B,"&gt;="&amp;$B37,'전체 일별'!$B:$B,"&lt;="&amp;$C37)</f>
        <v>9452408</v>
      </c>
      <c r="G37" s="106">
        <f>(SUMIFS('전체 일별'!$C:$C,'전체 일별'!$B:$B,"&gt;="&amp;$B37,'전체 일별'!$B:$B,"&lt;="&amp;$C37))/AB37</f>
        <v>40766.470149253728</v>
      </c>
      <c r="H37" s="106">
        <f>(SUMIFS('전체 일별'!$D:$D,'전체 일별'!$B:$B,"&gt;="&amp;$B37,'전체 일별'!$B:$B,"&lt;="&amp;$C37))/AC37/($AL37/$AK37)</f>
        <v>6813.3211678832113</v>
      </c>
      <c r="I37" s="106">
        <f>IFERROR((SUMIFS('전체 일별'!$E:$E,'전체 일별'!$B:$B,"&gt;="&amp;$B37,'전체 일별'!$B:$B,"&lt;="&amp;$C37))/AE37,0)</f>
        <v>0</v>
      </c>
      <c r="J37" s="106">
        <f>(SUMIFS('전체 일별'!$F:$F,'전체 일별'!$B:$B,"&gt;="&amp;$B37,'전체 일별'!$B:$B,"&lt;="&amp;$C37))/AD37</f>
        <v>44386.305555555555</v>
      </c>
      <c r="K37" s="106"/>
      <c r="L37" s="106"/>
      <c r="M37" s="106">
        <f>(SUMIFS('전체 일별'!$H:$H,'전체 일별'!$B:$B,"&gt;="&amp;$B37,'전체 일별'!$B:$B,"&lt;="&amp;$C37))/AH37</f>
        <v>69975.833333333328</v>
      </c>
      <c r="N37" s="106">
        <f>SUMIFS('전체 일별'!$AQ:$AQ,'전체 일별'!$B:$B,"&gt;="&amp;$B37,'전체 일별'!$B:$B,"&lt;="&amp;$C37)</f>
        <v>2243</v>
      </c>
      <c r="O37" s="106">
        <f>SUMIFS('전체 일별'!$AR:$AR,'전체 일별'!$B:$B,"&gt;="&amp;$B37,'전체 일별'!$B:$B,"&lt;="&amp;$C37)</f>
        <v>1620</v>
      </c>
      <c r="P37" s="106">
        <f>SUMIFS('전체 일별'!$AJ:$AJ,'전체 일별'!$B:$B,"&gt;="&amp;$B37,'전체 일별'!$B:$B,"&lt;="&amp;$C37)</f>
        <v>649</v>
      </c>
      <c r="Q37" s="106">
        <f>SUMIFS('전체 일별'!$Z:$Z,'전체 일별'!$B:$B,"&gt;="&amp;$B37,'전체 일별'!$B:$B,"&lt;="&amp;$C37)</f>
        <v>491</v>
      </c>
      <c r="R37" s="106">
        <f>SUMIFS('전체 일별'!$AL:$AL,'전체 일별'!$B:$B,"&gt;="&amp;$B37,'전체 일별'!$B:$B,"&lt;="&amp;$C37)</f>
        <v>5338</v>
      </c>
      <c r="S37" s="106">
        <f>SUMIFS('전체 일별'!$AO:$AO,'전체 일별'!$B:$B,"&gt;="&amp;$B37,'전체 일별'!$B:$B,"&lt;="&amp;$C37)</f>
        <v>5039</v>
      </c>
      <c r="T37" s="106">
        <f>SUMIFS('전체 일별'!$AP:$AP,'전체 일별'!$B:$B,"&gt;="&amp;$B37,'전체 일별'!$B:$B,"&lt;="&amp;$C37)</f>
        <v>120</v>
      </c>
      <c r="U37" s="106">
        <f t="shared" si="5"/>
        <v>19251.340122199592</v>
      </c>
      <c r="V37" s="106">
        <f t="shared" si="12"/>
        <v>27379.237631792374</v>
      </c>
      <c r="W37" s="66">
        <f t="shared" si="6"/>
        <v>0.72224699063753905</v>
      </c>
      <c r="X37" s="66">
        <f t="shared" si="7"/>
        <v>0.30308641975308642</v>
      </c>
      <c r="Y37" s="78">
        <f t="shared" si="10"/>
        <v>2.3260321767784455E-2</v>
      </c>
      <c r="Z37" s="65">
        <f t="shared" si="11"/>
        <v>10417.994840246081</v>
      </c>
      <c r="AA37" s="106">
        <f>SUMIFS('전체 일별'!$BJ:$BJ,'전체 일별'!$B:$B,"&gt;="&amp;$B37,'전체 일별'!$B:$B,"&lt;="&amp;$C37)</f>
        <v>69</v>
      </c>
      <c r="AB37" s="65">
        <v>134</v>
      </c>
      <c r="AC37" s="65">
        <v>40</v>
      </c>
      <c r="AD37" s="65">
        <v>72</v>
      </c>
      <c r="AE37" s="65">
        <v>0</v>
      </c>
      <c r="AF37" s="65"/>
      <c r="AG37" s="65"/>
      <c r="AH37" s="65">
        <v>6</v>
      </c>
      <c r="AI37" s="7">
        <f t="shared" si="13"/>
        <v>45666</v>
      </c>
      <c r="AJ37" s="7">
        <f t="shared" si="14"/>
        <v>45672</v>
      </c>
      <c r="AK37" s="67">
        <f>AVERAGE('전체 일별'!BG1299:BG1305)</f>
        <v>0.25808571428571431</v>
      </c>
      <c r="AL37" s="67">
        <f>AK37*1.37</f>
        <v>0.35357742857142865</v>
      </c>
      <c r="AM37" s="140">
        <v>0</v>
      </c>
      <c r="AN37" s="140">
        <v>0</v>
      </c>
    </row>
    <row r="38" spans="2:40" hidden="1">
      <c r="B38" s="46">
        <f t="shared" si="8"/>
        <v>45681</v>
      </c>
      <c r="C38" s="46">
        <f t="shared" si="9"/>
        <v>45687</v>
      </c>
      <c r="D38" s="64" t="s">
        <v>204</v>
      </c>
      <c r="E38" s="106">
        <f>SUMIFS('전체 일별'!$BA:$BA,'전체 일별'!$B:$B,"&gt;="&amp;$B38,'전체 일별'!$B:$B,"&lt;="&amp;$C38)</f>
        <v>35588831</v>
      </c>
      <c r="F38" s="106">
        <f>SUMIFS('전체 일별'!$L:$L,'전체 일별'!$B:$B,"&gt;="&amp;$B38,'전체 일별'!$B:$B,"&lt;="&amp;$C38)</f>
        <v>9700667</v>
      </c>
      <c r="G38" s="106">
        <f>(SUMIFS('전체 일별'!$C:$C,'전체 일별'!$B:$B,"&gt;="&amp;$B38,'전체 일별'!$B:$B,"&lt;="&amp;$C38))/AB38/($AL38/$AK38)</f>
        <v>62723.12888114174</v>
      </c>
      <c r="H38" s="106">
        <f>(SUMIFS('전체 일별'!$D:$D,'전체 일별'!$B:$B,"&gt;="&amp;$B38,'전체 일별'!$B:$B,"&lt;="&amp;$C38))/AC38/($AL38/$AK38)</f>
        <v>13878.053527980535</v>
      </c>
      <c r="I38" s="106">
        <f>IFERROR((SUMIFS('전체 일별'!$E:$E,'전체 일별'!$B:$B,"&gt;="&amp;$B38,'전체 일별'!$B:$B,"&lt;="&amp;$C38))/AE38,0)/($AL38/$AK38)</f>
        <v>0</v>
      </c>
      <c r="J38" s="106">
        <f>(SUMIFS('전체 일별'!$F:$F,'전체 일별'!$B:$B,"&gt;="&amp;$B38,'전체 일별'!$B:$B,"&lt;="&amp;$C38))/AD38/($AL38/$AK38)</f>
        <v>42826.25130344108</v>
      </c>
      <c r="K38" s="106"/>
      <c r="L38" s="106"/>
      <c r="M38" s="106">
        <f>IFERROR((SUMIFS('전체 일별'!$H:$H,'전체 일별'!$B:$B,"&gt;="&amp;$B38,'전체 일별'!$B:$B,"&lt;="&amp;$C38))/AH38,0)/($AL38/$AK38)</f>
        <v>135723.72262773721</v>
      </c>
      <c r="N38" s="106">
        <f>SUMIFS('전체 일별'!$AQ:$AQ,'전체 일별'!$B:$B,"&gt;="&amp;$B38,'전체 일별'!$B:$B,"&lt;="&amp;$C38)</f>
        <v>2156</v>
      </c>
      <c r="O38" s="106">
        <f>SUMIFS('전체 일별'!$AR:$AR,'전체 일별'!$B:$B,"&gt;="&amp;$B38,'전체 일별'!$B:$B,"&lt;="&amp;$C38)</f>
        <v>1578</v>
      </c>
      <c r="P38" s="106">
        <f>SUMIFS('전체 일별'!$AJ:$AJ,'전체 일별'!$B:$B,"&gt;="&amp;$B38,'전체 일별'!$B:$B,"&lt;="&amp;$C38)</f>
        <v>395</v>
      </c>
      <c r="Q38" s="106">
        <f>SUMIFS('전체 일별'!$Z:$Z,'전체 일별'!$B:$B,"&gt;="&amp;$B38,'전체 일별'!$B:$B,"&lt;="&amp;$C38)</f>
        <v>323</v>
      </c>
      <c r="R38" s="106">
        <f>SUMIFS('전체 일별'!$AL:$AL,'전체 일별'!$B:$B,"&gt;="&amp;$B38,'전체 일별'!$B:$B,"&lt;="&amp;$C38)</f>
        <v>3675</v>
      </c>
      <c r="S38" s="106">
        <f>SUMIFS('전체 일별'!$AO:$AO,'전체 일별'!$B:$B,"&gt;="&amp;$B38,'전체 일별'!$B:$B,"&lt;="&amp;$C38)</f>
        <v>3418</v>
      </c>
      <c r="T38" s="106">
        <f>SUMIFS('전체 일별'!$AP:$AP,'전체 일별'!$B:$B,"&gt;="&amp;$B38,'전체 일별'!$B:$B,"&lt;="&amp;$C38)</f>
        <v>93</v>
      </c>
      <c r="U38" s="106">
        <f t="shared" si="5"/>
        <v>30033.024767801857</v>
      </c>
      <c r="V38" s="106">
        <f t="shared" si="12"/>
        <v>50576.991657977051</v>
      </c>
      <c r="W38" s="66">
        <f t="shared" si="6"/>
        <v>0.73191094619666053</v>
      </c>
      <c r="X38" s="66">
        <f t="shared" si="7"/>
        <v>0.2046894803548796</v>
      </c>
      <c r="Y38" s="78">
        <f t="shared" si="10"/>
        <v>2.6488180005696384E-2</v>
      </c>
      <c r="Z38" s="65">
        <f t="shared" si="11"/>
        <v>10412.179929783499</v>
      </c>
      <c r="AA38" s="106">
        <f>SUMIFS('전체 일별'!$BJ:$BJ,'전체 일별'!$B:$B,"&gt;="&amp;$B38,'전체 일별'!$B:$B,"&lt;="&amp;$C38)</f>
        <v>60</v>
      </c>
      <c r="AB38" s="65">
        <v>67</v>
      </c>
      <c r="AC38" s="65">
        <v>15</v>
      </c>
      <c r="AD38" s="65">
        <v>56</v>
      </c>
      <c r="AE38" s="65">
        <v>0</v>
      </c>
      <c r="AF38" s="65"/>
      <c r="AG38" s="65"/>
      <c r="AH38" s="65">
        <v>2</v>
      </c>
      <c r="AI38" s="7">
        <f t="shared" si="13"/>
        <v>45673</v>
      </c>
      <c r="AJ38" s="7">
        <f t="shared" si="14"/>
        <v>45679</v>
      </c>
      <c r="AK38" s="67">
        <v>0.2394</v>
      </c>
      <c r="AL38" s="67">
        <f>AK38*1.37</f>
        <v>0.32797800000000005</v>
      </c>
      <c r="AM38" s="140">
        <v>0</v>
      </c>
      <c r="AN38" s="140">
        <v>0</v>
      </c>
    </row>
    <row r="39" spans="2:40" hidden="1">
      <c r="B39" s="46">
        <f t="shared" si="8"/>
        <v>45688</v>
      </c>
      <c r="C39" s="46">
        <f t="shared" si="9"/>
        <v>45694</v>
      </c>
      <c r="D39" s="64" t="s">
        <v>205</v>
      </c>
      <c r="E39" s="106">
        <f>SUMIFS('전체 일별'!$BA:$BA,'전체 일별'!$B:$B,"&gt;="&amp;$B39,'전체 일별'!$B:$B,"&lt;="&amp;$C39)</f>
        <v>65251640</v>
      </c>
      <c r="F39" s="106">
        <f>SUMIFS('전체 일별'!$L:$L,'전체 일별'!$B:$B,"&gt;="&amp;$B39,'전체 일별'!$B:$B,"&lt;="&amp;$C39)</f>
        <v>8203566</v>
      </c>
      <c r="G39" s="106">
        <f>(SUMIFS('전체 일별'!$C:$C,'전체 일별'!$B:$B,"&gt;="&amp;$B39,'전체 일별'!$B:$B,"&lt;="&amp;$C39))/AB39/($AL39/$AK39)</f>
        <v>40311.17758784425</v>
      </c>
      <c r="H39" s="106">
        <f>(SUMIFS('전체 일별'!$D:$D,'전체 일별'!$B:$B,"&gt;="&amp;$B39,'전체 일별'!$B:$B,"&lt;="&amp;$C39))/AC39/($AL39/$AK39)</f>
        <v>6809.49074074074</v>
      </c>
      <c r="I39" s="106">
        <f>IFERROR((SUMIFS('전체 일별'!$E:$E,'전체 일별'!$B:$B,"&gt;="&amp;$B39,'전체 일별'!$B:$B,"&lt;="&amp;$C39))/AE39,0)/($AL39/$AK39)</f>
        <v>0</v>
      </c>
      <c r="J39" s="106">
        <f>(SUMIFS('전체 일별'!$F:$F,'전체 일별'!$B:$B,"&gt;="&amp;$B39,'전체 일별'!$B:$B,"&lt;="&amp;$C39))/AD39/($AL39/$AK39)</f>
        <v>48097.703703703701</v>
      </c>
      <c r="K39" s="106"/>
      <c r="L39" s="106"/>
      <c r="M39" s="106">
        <f>IFERROR((SUMIFS('전체 일별'!$H:$H,'전체 일별'!$B:$B,"&gt;="&amp;$B39,'전체 일별'!$B:$B,"&lt;="&amp;$C39))/AH39,0)/($AL39/$AK39)</f>
        <v>0</v>
      </c>
      <c r="N39" s="106">
        <f>SUMIFS('전체 일별'!$AQ:$AQ,'전체 일별'!$B:$B,"&gt;="&amp;$B39,'전체 일별'!$B:$B,"&lt;="&amp;$C39)</f>
        <v>1817</v>
      </c>
      <c r="O39" s="106">
        <f>SUMIFS('전체 일별'!$AR:$AR,'전체 일별'!$B:$B,"&gt;="&amp;$B39,'전체 일별'!$B:$B,"&lt;="&amp;$C39)</f>
        <v>1337</v>
      </c>
      <c r="P39" s="106">
        <f>SUMIFS('전체 일별'!$AJ:$AJ,'전체 일별'!$B:$B,"&gt;="&amp;$B39,'전체 일별'!$B:$B,"&lt;="&amp;$C39)</f>
        <v>712</v>
      </c>
      <c r="Q39" s="106">
        <f>SUMIFS('전체 일별'!$Z:$Z,'전체 일별'!$B:$B,"&gt;="&amp;$B39,'전체 일별'!$B:$B,"&lt;="&amp;$C39)</f>
        <v>442</v>
      </c>
      <c r="R39" s="106">
        <f>SUMIFS('전체 일별'!$AL:$AL,'전체 일별'!$B:$B,"&gt;="&amp;$B39,'전체 일별'!$B:$B,"&lt;="&amp;$C39)</f>
        <v>6460</v>
      </c>
      <c r="S39" s="106">
        <f>SUMIFS('전체 일별'!$AO:$AO,'전체 일별'!$B:$B,"&gt;="&amp;$B39,'전체 일별'!$B:$B,"&lt;="&amp;$C39)</f>
        <v>6004</v>
      </c>
      <c r="T39" s="106">
        <f>SUMIFS('전체 일별'!$AP:$AP,'전체 일별'!$B:$B,"&gt;="&amp;$B39,'전체 일별'!$B:$B,"&lt;="&amp;$C39)</f>
        <v>158</v>
      </c>
      <c r="U39" s="106">
        <f t="shared" si="5"/>
        <v>18560.10407239819</v>
      </c>
      <c r="V39" s="106">
        <f t="shared" si="12"/>
        <v>34526.792929292926</v>
      </c>
      <c r="W39" s="66">
        <f t="shared" si="6"/>
        <v>0.73582828838745185</v>
      </c>
      <c r="X39" s="66">
        <f t="shared" si="7"/>
        <v>0.33059087509349289</v>
      </c>
      <c r="Y39" s="78">
        <f t="shared" si="10"/>
        <v>2.564102564102564E-2</v>
      </c>
      <c r="Z39" s="65">
        <f t="shared" si="11"/>
        <v>10868.027981345769</v>
      </c>
      <c r="AA39" s="106">
        <f>SUMIFS('전체 일별'!$BJ:$BJ,'전체 일별'!$B:$B,"&gt;="&amp;$B39,'전체 일별'!$B:$B,"&lt;="&amp;$C39)</f>
        <v>74</v>
      </c>
      <c r="AB39" s="65">
        <v>78</v>
      </c>
      <c r="AC39" s="65">
        <v>48</v>
      </c>
      <c r="AD39" s="65">
        <v>50</v>
      </c>
      <c r="AE39" s="65">
        <v>0</v>
      </c>
      <c r="AF39" s="65"/>
      <c r="AG39" s="65"/>
      <c r="AH39" s="65">
        <v>0</v>
      </c>
      <c r="AI39" s="7">
        <f t="shared" si="13"/>
        <v>45680</v>
      </c>
      <c r="AJ39" s="7">
        <f t="shared" si="14"/>
        <v>45686</v>
      </c>
      <c r="AK39" s="67">
        <f>AVERAGE('전체 일별'!BG1312:BG1318)</f>
        <v>0.20391428571428574</v>
      </c>
      <c r="AL39" s="67">
        <f>AK39*1.35</f>
        <v>0.27528428571428576</v>
      </c>
      <c r="AM39" s="140">
        <v>0</v>
      </c>
      <c r="AN39" s="140">
        <v>0</v>
      </c>
    </row>
    <row r="40" spans="2:40" hidden="1">
      <c r="B40" s="46">
        <f t="shared" si="8"/>
        <v>45695</v>
      </c>
      <c r="C40" s="46">
        <f t="shared" si="9"/>
        <v>45701</v>
      </c>
      <c r="D40" s="64" t="s">
        <v>206</v>
      </c>
      <c r="E40" s="106">
        <f>SUMIFS('전체 일별'!$BA:$BA,'전체 일별'!$B:$B,"&gt;="&amp;$B40,'전체 일별'!$B:$B,"&lt;="&amp;$C40)</f>
        <v>56168030</v>
      </c>
      <c r="F40" s="106">
        <f>SUMIFS('전체 일별'!$L:$L,'전체 일별'!$B:$B,"&gt;="&amp;$B40,'전체 일별'!$B:$B,"&lt;="&amp;$C40)</f>
        <v>9372000</v>
      </c>
      <c r="G40" s="106">
        <f>(SUMIFS('전체 일별'!$C:$C,'전체 일별'!$B:$B,"&gt;="&amp;$B40,'전체 일별'!$B:$B,"&lt;="&amp;$C40))/AB40/($AL40/$AK40)</f>
        <v>52888.630075858993</v>
      </c>
      <c r="H40" s="106">
        <f>(SUMIFS('전체 일별'!$D:$D,'전체 일별'!$B:$B,"&gt;="&amp;$B40,'전체 일별'!$B:$B,"&lt;="&amp;$C40))/AC40/($AL40/$AK40)</f>
        <v>7815.0427350427335</v>
      </c>
      <c r="I40" s="106">
        <f>IFERROR((SUMIFS('전체 일별'!$E:$E,'전체 일별'!$B:$B,"&gt;="&amp;$B40,'전체 일별'!$B:$B,"&lt;="&amp;$C40))/AE40,0)/($AL40/$AK40)</f>
        <v>48688.148148148146</v>
      </c>
      <c r="J40" s="106">
        <f>(SUMIFS('전체 일별'!$F:$F,'전체 일별'!$B:$B,"&gt;="&amp;$B40,'전체 일별'!$B:$B,"&lt;="&amp;$C40))/AD40/($AL40/$AK40)</f>
        <v>32636.231884057972</v>
      </c>
      <c r="K40" s="106"/>
      <c r="L40" s="106"/>
      <c r="M40" s="106">
        <f>IFERROR((SUMIFS('전체 일별'!$H:$H,'전체 일별'!$B:$B,"&gt;="&amp;$B40,'전체 일별'!$B:$B,"&lt;="&amp;$C40))/AH40,0)/($AL40/$AK40)</f>
        <v>0</v>
      </c>
      <c r="N40" s="106">
        <f>SUMIFS('전체 일별'!$AQ:$AQ,'전체 일별'!$B:$B,"&gt;="&amp;$B40,'전체 일별'!$B:$B,"&lt;="&amp;$C40)</f>
        <v>2008</v>
      </c>
      <c r="O40" s="106">
        <f>SUMIFS('전체 일별'!$AR:$AR,'전체 일별'!$B:$B,"&gt;="&amp;$B40,'전체 일별'!$B:$B,"&lt;="&amp;$C40)</f>
        <v>1542</v>
      </c>
      <c r="P40" s="106">
        <f>SUMIFS('전체 일별'!$AJ:$AJ,'전체 일별'!$B:$B,"&gt;="&amp;$B40,'전체 일별'!$B:$B,"&lt;="&amp;$C40)</f>
        <v>650</v>
      </c>
      <c r="Q40" s="106">
        <f>SUMIFS('전체 일별'!$Z:$Z,'전체 일별'!$B:$B,"&gt;="&amp;$B40,'전체 일별'!$B:$B,"&lt;="&amp;$C40)</f>
        <v>490</v>
      </c>
      <c r="R40" s="106">
        <f>SUMIFS('전체 일별'!$AL:$AL,'전체 일별'!$B:$B,"&gt;="&amp;$B40,'전체 일별'!$B:$B,"&lt;="&amp;$C40)</f>
        <v>5805</v>
      </c>
      <c r="S40" s="106">
        <f>SUMIFS('전체 일별'!$AO:$AO,'전체 일별'!$B:$B,"&gt;="&amp;$B40,'전체 일별'!$B:$B,"&lt;="&amp;$C40)</f>
        <v>5443</v>
      </c>
      <c r="T40" s="106">
        <f>SUMIFS('전체 일별'!$AP:$AP,'전체 일별'!$B:$B,"&gt;="&amp;$B40,'전체 일별'!$B:$B,"&lt;="&amp;$C40)</f>
        <v>150</v>
      </c>
      <c r="U40" s="106">
        <f t="shared" si="5"/>
        <v>19126.530612244896</v>
      </c>
      <c r="V40" s="106">
        <f t="shared" si="12"/>
        <v>38567.9012345679</v>
      </c>
      <c r="W40" s="66">
        <f t="shared" si="6"/>
        <v>0.76792828685258963</v>
      </c>
      <c r="X40" s="66">
        <f t="shared" si="7"/>
        <v>0.31776913099870296</v>
      </c>
      <c r="Y40" s="78">
        <f t="shared" si="10"/>
        <v>2.6819238333631326E-2</v>
      </c>
      <c r="Z40" s="65">
        <f t="shared" si="11"/>
        <v>10319.314716149182</v>
      </c>
      <c r="AA40" s="106">
        <f>SUMIFS('전체 일별'!$BJ:$BJ,'전체 일별'!$B:$B,"&gt;="&amp;$B40,'전체 일별'!$B:$B,"&lt;="&amp;$C40)</f>
        <v>62</v>
      </c>
      <c r="AB40" s="65">
        <v>83</v>
      </c>
      <c r="AC40" s="65">
        <v>26</v>
      </c>
      <c r="AD40" s="65">
        <v>69</v>
      </c>
      <c r="AE40" s="65">
        <v>2</v>
      </c>
      <c r="AF40" s="65"/>
      <c r="AG40" s="65"/>
      <c r="AH40" s="65">
        <v>0</v>
      </c>
      <c r="AI40" s="7">
        <f t="shared" si="13"/>
        <v>45687</v>
      </c>
      <c r="AJ40" s="7">
        <f t="shared" si="14"/>
        <v>45693</v>
      </c>
      <c r="AK40" s="67">
        <f>AVERAGE('전체 일별'!BG1319:BG1325)</f>
        <v>0.20338571428571425</v>
      </c>
      <c r="AL40" s="67">
        <f>AK40*1.35</f>
        <v>0.27457071428571428</v>
      </c>
      <c r="AM40" s="140">
        <v>0</v>
      </c>
      <c r="AN40" s="140">
        <v>0</v>
      </c>
    </row>
    <row r="41" spans="2:40" hidden="1">
      <c r="B41" s="46">
        <f t="shared" si="8"/>
        <v>45702</v>
      </c>
      <c r="C41" s="46">
        <f t="shared" si="9"/>
        <v>45708</v>
      </c>
      <c r="D41" s="64" t="s">
        <v>207</v>
      </c>
      <c r="E41" s="106">
        <f>SUMIFS('전체 일별'!$BA:$BA,'전체 일별'!$B:$B,"&gt;="&amp;$B41,'전체 일별'!$B:$B,"&lt;="&amp;$C41)</f>
        <v>56747845</v>
      </c>
      <c r="F41" s="106">
        <f>SUMIFS('전체 일별'!$L:$L,'전체 일별'!$B:$B,"&gt;="&amp;$B41,'전체 일별'!$B:$B,"&lt;="&amp;$C41)</f>
        <v>9503664</v>
      </c>
      <c r="G41" s="106">
        <f>(SUMIFS('전체 일별'!$C:$C,'전체 일별'!$B:$B,"&gt;="&amp;$B41,'전체 일별'!$B:$B,"&lt;="&amp;$C41))/AB41/($AL41/$AK41)</f>
        <v>77155.438596491222</v>
      </c>
      <c r="H41" s="106">
        <f>(SUMIFS('전체 일별'!$D:$D,'전체 일별'!$B:$B,"&gt;="&amp;$B41,'전체 일별'!$B:$B,"&lt;="&amp;$C41))/AC41/($AL41/$AK41)</f>
        <v>5552.7983539094639</v>
      </c>
      <c r="I41" s="106">
        <f>IFERROR((SUMIFS('전체 일별'!$E:$E,'전체 일별'!$B:$B,"&gt;="&amp;$B41,'전체 일별'!$B:$B,"&lt;="&amp;$C41))/AE41,0)/($AL41/$AK41)</f>
        <v>0</v>
      </c>
      <c r="J41" s="106">
        <f>(SUMIFS('전체 일별'!$F:$F,'전체 일별'!$B:$B,"&gt;="&amp;$B41,'전체 일별'!$B:$B,"&lt;="&amp;$C41))/AD41/($AL41/$AK41)</f>
        <v>35391.164787976377</v>
      </c>
      <c r="K41" s="106"/>
      <c r="L41" s="106"/>
      <c r="M41" s="106">
        <f>IFERROR((SUMIFS('전체 일별'!$H:$H,'전체 일별'!$B:$B,"&gt;="&amp;$B41,'전체 일별'!$B:$B,"&lt;="&amp;$C41))/AH41,0)/($AL41/$AK41)</f>
        <v>0</v>
      </c>
      <c r="N41" s="106">
        <f>SUMIFS('전체 일별'!$AQ:$AQ,'전체 일별'!$B:$B,"&gt;="&amp;$B41,'전체 일별'!$B:$B,"&lt;="&amp;$C41)</f>
        <v>1893</v>
      </c>
      <c r="O41" s="106">
        <f>SUMIFS('전체 일별'!$AR:$AR,'전체 일별'!$B:$B,"&gt;="&amp;$B41,'전체 일별'!$B:$B,"&lt;="&amp;$C41)</f>
        <v>1487</v>
      </c>
      <c r="P41" s="106">
        <f>SUMIFS('전체 일별'!$AJ:$AJ,'전체 일별'!$B:$B,"&gt;="&amp;$B41,'전체 일별'!$B:$B,"&lt;="&amp;$C41)</f>
        <v>675</v>
      </c>
      <c r="Q41" s="106">
        <f>SUMIFS('전체 일별'!$Z:$Z,'전체 일별'!$B:$B,"&gt;="&amp;$B41,'전체 일별'!$B:$B,"&lt;="&amp;$C41)</f>
        <v>480</v>
      </c>
      <c r="R41" s="106">
        <f>SUMIFS('전체 일별'!$AL:$AL,'전체 일별'!$B:$B,"&gt;="&amp;$B41,'전체 일별'!$B:$B,"&lt;="&amp;$C41)</f>
        <v>5823</v>
      </c>
      <c r="S41" s="106">
        <f>SUMIFS('전체 일별'!$AO:$AO,'전체 일별'!$B:$B,"&gt;="&amp;$B41,'전체 일별'!$B:$B,"&lt;="&amp;$C41)</f>
        <v>5513</v>
      </c>
      <c r="T41" s="106">
        <f>SUMIFS('전체 일별'!$AP:$AP,'전체 일별'!$B:$B,"&gt;="&amp;$B41,'전체 일별'!$B:$B,"&lt;="&amp;$C41)</f>
        <v>131</v>
      </c>
      <c r="U41" s="106">
        <f t="shared" si="5"/>
        <v>19799.3</v>
      </c>
      <c r="V41" s="106">
        <f t="shared" si="12"/>
        <v>43455.253772290802</v>
      </c>
      <c r="W41" s="66">
        <f t="shared" si="6"/>
        <v>0.78552562070787113</v>
      </c>
      <c r="X41" s="66">
        <f t="shared" si="7"/>
        <v>0.32279757901815737</v>
      </c>
      <c r="Y41" s="78">
        <f t="shared" si="10"/>
        <v>2.3210489014883061E-2</v>
      </c>
      <c r="Z41" s="65">
        <f t="shared" si="11"/>
        <v>10293.460003627788</v>
      </c>
      <c r="AA41" s="106">
        <f>SUMIFS('전체 일별'!$BJ:$BJ,'전체 일별'!$B:$B,"&gt;="&amp;$B41,'전체 일별'!$B:$B,"&lt;="&amp;$C41)</f>
        <v>54</v>
      </c>
      <c r="AB41" s="65">
        <v>57</v>
      </c>
      <c r="AC41" s="65">
        <v>36</v>
      </c>
      <c r="AD41" s="65">
        <v>69</v>
      </c>
      <c r="AE41" s="65">
        <v>0</v>
      </c>
      <c r="AF41" s="65"/>
      <c r="AG41" s="65"/>
      <c r="AH41" s="65">
        <v>0</v>
      </c>
      <c r="AI41" s="7">
        <f t="shared" si="13"/>
        <v>45694</v>
      </c>
      <c r="AJ41" s="7">
        <f t="shared" si="14"/>
        <v>45700</v>
      </c>
      <c r="AK41" s="67">
        <f>AVERAGE('전체 일별'!BG1327:BG1333)</f>
        <v>0.25579999999999997</v>
      </c>
      <c r="AL41" s="67">
        <f>AK41*1.35</f>
        <v>0.34532999999999997</v>
      </c>
      <c r="AM41" s="140">
        <v>0</v>
      </c>
      <c r="AN41" s="140">
        <v>0</v>
      </c>
    </row>
    <row r="42" spans="2:40" hidden="1">
      <c r="B42" s="46">
        <f t="shared" si="8"/>
        <v>45709</v>
      </c>
      <c r="C42" s="46">
        <f t="shared" si="9"/>
        <v>45715</v>
      </c>
      <c r="D42" s="64" t="s">
        <v>208</v>
      </c>
      <c r="E42" s="106">
        <f>SUMIFS('전체 일별'!$BA:$BA,'전체 일별'!$B:$B,"&gt;="&amp;$B42,'전체 일별'!$B:$B,"&lt;="&amp;$C42)</f>
        <v>62649540</v>
      </c>
      <c r="F42" s="106">
        <f>SUMIFS('전체 일별'!$L:$L,'전체 일별'!$B:$B,"&gt;="&amp;$B42,'전체 일별'!$B:$B,"&lt;="&amp;$C42)</f>
        <v>8409341</v>
      </c>
      <c r="G42" s="106">
        <f>(SUMIFS('전체 일별'!$C:$C,'전체 일별'!$B:$B,"&gt;="&amp;$B42,'전체 일별'!$B:$B,"&lt;="&amp;$C42))/AB42/($AL42/$AK42)</f>
        <v>41804.877344877343</v>
      </c>
      <c r="H42" s="106">
        <f>(SUMIFS('전체 일별'!$D:$D,'전체 일별'!$B:$B,"&gt;="&amp;$B42,'전체 일별'!$B:$B,"&lt;="&amp;$C42))/AC42/($AL42/$AK42)</f>
        <v>4909.9259259259252</v>
      </c>
      <c r="I42" s="106">
        <f>IFERROR((SUMIFS('전체 일별'!$E:$E,'전체 일별'!$B:$B,"&gt;="&amp;$B42,'전체 일별'!$B:$B,"&lt;="&amp;$C42))/AE42,0)/($AL42/$AK42)</f>
        <v>0</v>
      </c>
      <c r="J42" s="106">
        <f>(SUMIFS('전체 일별'!$F:$F,'전체 일별'!$B:$B,"&gt;="&amp;$B42,'전체 일별'!$B:$B,"&lt;="&amp;$C42))/AD42/($AL42/$AK42)</f>
        <v>27345.294117647059</v>
      </c>
      <c r="K42" s="106"/>
      <c r="L42" s="106"/>
      <c r="M42" s="106">
        <f>IFERROR((SUMIFS('전체 일별'!$H:$H,'전체 일별'!$B:$B,"&gt;="&amp;$B42,'전체 일별'!$B:$B,"&lt;="&amp;$C42))/AH42,0)/($AL42/$AK42)</f>
        <v>0</v>
      </c>
      <c r="N42" s="106">
        <f>SUMIFS('전체 일별'!$AQ:$AQ,'전체 일별'!$B:$B,"&gt;="&amp;$B42,'전체 일별'!$B:$B,"&lt;="&amp;$C42)</f>
        <v>1893</v>
      </c>
      <c r="O42" s="106">
        <f>SUMIFS('전체 일별'!$AR:$AR,'전체 일별'!$B:$B,"&gt;="&amp;$B42,'전체 일별'!$B:$B,"&lt;="&amp;$C42)</f>
        <v>1425</v>
      </c>
      <c r="P42" s="106">
        <f>SUMIFS('전체 일별'!$AJ:$AJ,'전체 일별'!$B:$B,"&gt;="&amp;$B42,'전체 일별'!$B:$B,"&lt;="&amp;$C42)</f>
        <v>719</v>
      </c>
      <c r="Q42" s="106">
        <f>SUMIFS('전체 일별'!$Z:$Z,'전체 일별'!$B:$B,"&gt;="&amp;$B42,'전체 일별'!$B:$B,"&lt;="&amp;$C42)</f>
        <v>535</v>
      </c>
      <c r="R42" s="106">
        <f>SUMIFS('전체 일별'!$AL:$AL,'전체 일별'!$B:$B,"&gt;="&amp;$B42,'전체 일별'!$B:$B,"&lt;="&amp;$C42)</f>
        <v>6141</v>
      </c>
      <c r="S42" s="106">
        <f>SUMIFS('전체 일별'!$AO:$AO,'전체 일별'!$B:$B,"&gt;="&amp;$B42,'전체 일별'!$B:$B,"&lt;="&amp;$C42)</f>
        <v>5803</v>
      </c>
      <c r="T42" s="106">
        <f>SUMIFS('전체 일별'!$AP:$AP,'전체 일별'!$B:$B,"&gt;="&amp;$B42,'전체 일별'!$B:$B,"&lt;="&amp;$C42)</f>
        <v>144</v>
      </c>
      <c r="U42" s="106">
        <f t="shared" si="5"/>
        <v>15718.394392523365</v>
      </c>
      <c r="V42" s="106">
        <f t="shared" si="12"/>
        <v>27808.667328042327</v>
      </c>
      <c r="W42" s="66">
        <f t="shared" si="6"/>
        <v>0.7527733755942948</v>
      </c>
      <c r="X42" s="66">
        <f t="shared" si="7"/>
        <v>0.37543859649122807</v>
      </c>
      <c r="Y42" s="78">
        <f t="shared" si="10"/>
        <v>2.4213889355977805E-2</v>
      </c>
      <c r="Z42" s="65">
        <f t="shared" si="11"/>
        <v>10796.060658280199</v>
      </c>
      <c r="AA42" s="106">
        <f>SUMIFS('전체 일별'!$BJ:$BJ,'전체 일별'!$B:$B,"&gt;="&amp;$B42,'전체 일별'!$B:$B,"&lt;="&amp;$C42)</f>
        <v>63</v>
      </c>
      <c r="AB42" s="65">
        <v>77</v>
      </c>
      <c r="AC42" s="65">
        <v>45</v>
      </c>
      <c r="AD42" s="65">
        <v>102</v>
      </c>
      <c r="AE42" s="65">
        <v>0</v>
      </c>
      <c r="AF42" s="65"/>
      <c r="AG42" s="65"/>
      <c r="AH42" s="65">
        <v>0</v>
      </c>
      <c r="AI42" s="7">
        <f t="shared" si="13"/>
        <v>45701</v>
      </c>
      <c r="AJ42" s="7">
        <f t="shared" si="14"/>
        <v>45707</v>
      </c>
      <c r="AK42" s="67">
        <f>AVERAGEIFS('전체 일별'!$BG:$BG,'전체 일별'!$B:$B,"&gt;="&amp;$AI42,'전체 일별'!$B:$B,"&lt;="&amp;$AJ42)</f>
        <v>0.2364285714285714</v>
      </c>
      <c r="AL42" s="67">
        <f>AK42*1.35</f>
        <v>0.31917857142857142</v>
      </c>
      <c r="AM42" s="140">
        <v>0</v>
      </c>
      <c r="AN42" s="140">
        <v>0</v>
      </c>
    </row>
    <row r="43" spans="2:40" hidden="1">
      <c r="B43" s="46">
        <f t="shared" si="8"/>
        <v>45716</v>
      </c>
      <c r="C43" s="46">
        <f t="shared" si="9"/>
        <v>45722</v>
      </c>
      <c r="D43" s="64" t="s">
        <v>209</v>
      </c>
      <c r="E43" s="106">
        <f>SUMIFS('전체 일별'!$BA:$BA,'전체 일별'!$B:$B,"&gt;="&amp;$B43,'전체 일별'!$B:$B,"&lt;="&amp;$C43)</f>
        <v>63208785</v>
      </c>
      <c r="F43" s="106">
        <f>SUMIFS('전체 일별'!$L:$L,'전체 일별'!$B:$B,"&gt;="&amp;$B43,'전체 일별'!$B:$B,"&lt;="&amp;$C43)</f>
        <v>9871955</v>
      </c>
      <c r="G43" s="106">
        <f>(SUMIFS('전체 일별'!$C:$C,'전체 일별'!$B:$B,"&gt;="&amp;$B43,'전체 일별'!$B:$B,"&lt;="&amp;$C43))/AB43/($AL43/$AK43)</f>
        <v>56117.640398550728</v>
      </c>
      <c r="H43" s="106">
        <f>(SUMIFS('전체 일별'!$D:$D,'전체 일별'!$B:$B,"&gt;="&amp;$B43,'전체 일별'!$B:$B,"&lt;="&amp;$C43))/AC43/($AL43/$AK43)</f>
        <v>5155.7246376811599</v>
      </c>
      <c r="I43" s="106">
        <f>IFERROR((SUMIFS('전체 일별'!$E:$E,'전체 일별'!$B:$B,"&gt;="&amp;$B43,'전체 일별'!$B:$B,"&lt;="&amp;$C43))/AE43,0)/($AL43/$AK43)</f>
        <v>0</v>
      </c>
      <c r="J43" s="106">
        <f>(SUMIFS('전체 일별'!$F:$F,'전체 일별'!$B:$B,"&gt;="&amp;$B43,'전체 일별'!$B:$B,"&lt;="&amp;$C43))/AD43/($AL43/$AK43)</f>
        <v>31549.906065485779</v>
      </c>
      <c r="K43" s="106"/>
      <c r="L43" s="106"/>
      <c r="M43" s="106">
        <f>IFERROR((SUMIFS('전체 일별'!$H:$H,'전체 일별'!$B:$B,"&gt;="&amp;$B43,'전체 일별'!$B:$B,"&lt;="&amp;$C43))/AH43,0)/($AL43/$AK43)</f>
        <v>0</v>
      </c>
      <c r="N43" s="106">
        <f>SUMIFS('전체 일별'!$AQ:$AQ,'전체 일별'!$B:$B,"&gt;="&amp;$B43,'전체 일별'!$B:$B,"&lt;="&amp;$C43)</f>
        <v>1976</v>
      </c>
      <c r="O43" s="106">
        <f>SUMIFS('전체 일별'!$AR:$AR,'전체 일별'!$B:$B,"&gt;="&amp;$B43,'전체 일별'!$B:$B,"&lt;="&amp;$C43)</f>
        <v>1546</v>
      </c>
      <c r="P43" s="106">
        <f>SUMIFS('전체 일별'!$AJ:$AJ,'전체 일별'!$B:$B,"&gt;="&amp;$B43,'전체 일별'!$B:$B,"&lt;="&amp;$C43)</f>
        <v>680</v>
      </c>
      <c r="Q43" s="106">
        <f>SUMIFS('전체 일별'!$Z:$Z,'전체 일별'!$B:$B,"&gt;="&amp;$B43,'전체 일별'!$B:$B,"&lt;="&amp;$C43)</f>
        <v>538</v>
      </c>
      <c r="R43" s="106">
        <f>SUMIFS('전체 일별'!$AL:$AL,'전체 일별'!$B:$B,"&gt;="&amp;$B43,'전체 일별'!$B:$B,"&lt;="&amp;$C43)</f>
        <v>6306</v>
      </c>
      <c r="S43" s="106">
        <f>SUMIFS('전체 일별'!$AO:$AO,'전체 일별'!$B:$B,"&gt;="&amp;$B43,'전체 일별'!$B:$B,"&lt;="&amp;$C43)</f>
        <v>5918</v>
      </c>
      <c r="T43" s="106">
        <f>SUMIFS('전체 일별'!$AP:$AP,'전체 일별'!$B:$B,"&gt;="&amp;$B43,'전체 일별'!$B:$B,"&lt;="&amp;$C43)</f>
        <v>191</v>
      </c>
      <c r="U43" s="106">
        <f t="shared" ref="U43:U74" si="15">F43/Q43</f>
        <v>18349.358736059479</v>
      </c>
      <c r="V43" s="106">
        <f t="shared" si="12"/>
        <v>35413.814751040321</v>
      </c>
      <c r="W43" s="66">
        <f t="shared" ref="W43:W74" si="16">O43/N43</f>
        <v>0.78238866396761131</v>
      </c>
      <c r="X43" s="66">
        <f t="shared" ref="X43:X74" si="17">Q43/O43</f>
        <v>0.34799482535575677</v>
      </c>
      <c r="Y43" s="78">
        <f t="shared" si="10"/>
        <v>3.1265346210509082E-2</v>
      </c>
      <c r="Z43" s="65">
        <f t="shared" si="11"/>
        <v>10680.767995944576</v>
      </c>
      <c r="AA43" s="106">
        <f>SUMIFS('전체 일별'!$BJ:$BJ,'전체 일별'!$B:$B,"&gt;="&amp;$B43,'전체 일별'!$B:$B,"&lt;="&amp;$C43)</f>
        <v>49</v>
      </c>
      <c r="AB43" s="65">
        <v>64</v>
      </c>
      <c r="AC43" s="65">
        <v>30</v>
      </c>
      <c r="AD43" s="65">
        <v>108</v>
      </c>
      <c r="AE43" s="65">
        <v>0</v>
      </c>
      <c r="AF43" s="65"/>
      <c r="AG43" s="65"/>
      <c r="AH43" s="65">
        <v>0</v>
      </c>
      <c r="AI43" s="7">
        <f t="shared" si="13"/>
        <v>45708</v>
      </c>
      <c r="AJ43" s="7">
        <f t="shared" si="14"/>
        <v>45714</v>
      </c>
      <c r="AK43" s="67">
        <f>AVERAGEIFS('전체 일별'!$BG:$BG,'전체 일별'!$B:$B,"&gt;="&amp;$AI43,'전체 일별'!$B:$B,"&lt;="&amp;$AJ43)</f>
        <v>0.28082857142857143</v>
      </c>
      <c r="AL43" s="67">
        <f t="shared" ref="AL43:AL74" si="18">AK43*1.38</f>
        <v>0.38754342857142854</v>
      </c>
      <c r="AM43" s="140">
        <v>0</v>
      </c>
      <c r="AN43" s="140">
        <v>0</v>
      </c>
    </row>
    <row r="44" spans="2:40" hidden="1">
      <c r="B44" s="46">
        <f t="shared" si="8"/>
        <v>45723</v>
      </c>
      <c r="C44" s="46">
        <f t="shared" si="9"/>
        <v>45729</v>
      </c>
      <c r="D44" s="64" t="s">
        <v>210</v>
      </c>
      <c r="E44" s="106">
        <f>SUMIFS('전체 일별'!$BA:$BA,'전체 일별'!$B:$B,"&gt;="&amp;$B44,'전체 일별'!$B:$B,"&lt;="&amp;$C44)</f>
        <v>64076884</v>
      </c>
      <c r="F44" s="106">
        <f>SUMIFS('전체 일별'!$L:$L,'전체 일별'!$B:$B,"&gt;="&amp;$B44,'전체 일별'!$B:$B,"&lt;="&amp;$C44)</f>
        <v>12238342</v>
      </c>
      <c r="G44" s="106">
        <f>(SUMIFS('전체 일별'!$C:$C,'전체 일별'!$B:$B,"&gt;="&amp;$B44,'전체 일별'!$B:$B,"&lt;="&amp;$C44))/AB44/($AL44/$AK44)</f>
        <v>28276.570048309179</v>
      </c>
      <c r="H44" s="106">
        <f>(SUMIFS('전체 일별'!$D:$D,'전체 일별'!$B:$B,"&gt;="&amp;$B44,'전체 일별'!$B:$B,"&lt;="&amp;$C44))/AC44/($AL44/$AK44)</f>
        <v>4862.5129399585921</v>
      </c>
      <c r="I44" s="106">
        <f>IFERROR((SUMIFS('전체 일별'!$E:$E,'전체 일별'!$B:$B,"&gt;="&amp;$B44,'전체 일별'!$B:$B,"&lt;="&amp;$C44))/AE44,0)/($AL44/$AK44)</f>
        <v>0</v>
      </c>
      <c r="J44" s="106">
        <f>(SUMIFS('전체 일별'!$F:$F,'전체 일별'!$B:$B,"&gt;="&amp;$B44,'전체 일별'!$B:$B,"&lt;="&amp;$C44))/AD44/($AL44/$AK44)</f>
        <v>30468.441748118192</v>
      </c>
      <c r="K44" s="106"/>
      <c r="L44" s="106"/>
      <c r="M44" s="106">
        <f>IFERROR((SUMIFS('전체 일별'!$H:$H,'전체 일별'!$B:$B,"&gt;="&amp;$B44,'전체 일별'!$B:$B,"&lt;="&amp;$C44))/AH44,0)/($AL44/$AK44)</f>
        <v>0</v>
      </c>
      <c r="N44" s="106">
        <f>SUMIFS('전체 일별'!$AQ:$AQ,'전체 일별'!$B:$B,"&gt;="&amp;$B44,'전체 일별'!$B:$B,"&lt;="&amp;$C44)</f>
        <v>2890</v>
      </c>
      <c r="O44" s="106">
        <f>SUMIFS('전체 일별'!$AR:$AR,'전체 일별'!$B:$B,"&gt;="&amp;$B44,'전체 일별'!$B:$B,"&lt;="&amp;$C44)</f>
        <v>2478</v>
      </c>
      <c r="P44" s="106">
        <f>SUMIFS('전체 일별'!$AJ:$AJ,'전체 일별'!$B:$B,"&gt;="&amp;$B44,'전체 일별'!$B:$B,"&lt;="&amp;$C44)</f>
        <v>973</v>
      </c>
      <c r="Q44" s="106">
        <f>SUMIFS('전체 일별'!$Z:$Z,'전체 일별'!$B:$B,"&gt;="&amp;$B44,'전체 일별'!$B:$B,"&lt;="&amp;$C44)</f>
        <v>745</v>
      </c>
      <c r="R44" s="106">
        <f>SUMIFS('전체 일별'!$AL:$AL,'전체 일별'!$B:$B,"&gt;="&amp;$B44,'전체 일별'!$B:$B,"&lt;="&amp;$C44)</f>
        <v>6512</v>
      </c>
      <c r="S44" s="106">
        <f>SUMIFS('전체 일별'!$AO:$AO,'전체 일별'!$B:$B,"&gt;="&amp;$B44,'전체 일별'!$B:$B,"&lt;="&amp;$C44)</f>
        <v>6140</v>
      </c>
      <c r="T44" s="106">
        <f>SUMIFS('전체 일별'!$AP:$AP,'전체 일별'!$B:$B,"&gt;="&amp;$B44,'전체 일별'!$B:$B,"&lt;="&amp;$C44)</f>
        <v>180</v>
      </c>
      <c r="U44" s="106">
        <f t="shared" si="15"/>
        <v>16427.304697986576</v>
      </c>
      <c r="V44" s="106">
        <f t="shared" si="12"/>
        <v>25338.18219461698</v>
      </c>
      <c r="W44" s="66">
        <f t="shared" si="16"/>
        <v>0.85743944636678204</v>
      </c>
      <c r="X44" s="66">
        <f t="shared" si="17"/>
        <v>0.30064568200161418</v>
      </c>
      <c r="Y44" s="78">
        <f t="shared" si="10"/>
        <v>2.8481012658227847E-2</v>
      </c>
      <c r="Z44" s="65">
        <f t="shared" si="11"/>
        <v>10435.974592833876</v>
      </c>
      <c r="AA44" s="106">
        <f>SUMIFS('전체 일별'!$BJ:$BJ,'전체 일별'!$B:$B,"&gt;="&amp;$B44,'전체 일별'!$B:$B,"&lt;="&amp;$C44)</f>
        <v>84</v>
      </c>
      <c r="AB44" s="65">
        <v>165</v>
      </c>
      <c r="AC44" s="65">
        <v>56</v>
      </c>
      <c r="AD44" s="65">
        <v>129</v>
      </c>
      <c r="AE44" s="65">
        <v>0</v>
      </c>
      <c r="AF44" s="65"/>
      <c r="AG44" s="65"/>
      <c r="AH44" s="65">
        <v>0</v>
      </c>
      <c r="AI44" s="7">
        <f t="shared" si="13"/>
        <v>45715</v>
      </c>
      <c r="AJ44" s="7">
        <f t="shared" si="14"/>
        <v>45721</v>
      </c>
      <c r="AK44" s="67">
        <f>AVERAGEIFS('전체 일별'!$BG:$BG,'전체 일별'!$B:$B,"&gt;="&amp;$AI44,'전체 일별'!$B:$B,"&lt;="&amp;$AJ44)</f>
        <v>0.27191428571428572</v>
      </c>
      <c r="AL44" s="67">
        <f t="shared" si="18"/>
        <v>0.37524171428571429</v>
      </c>
      <c r="AM44" s="140">
        <v>0</v>
      </c>
      <c r="AN44" s="140">
        <v>0</v>
      </c>
    </row>
    <row r="45" spans="2:40" hidden="1">
      <c r="B45" s="46">
        <f t="shared" si="8"/>
        <v>45730</v>
      </c>
      <c r="C45" s="46">
        <f t="shared" si="9"/>
        <v>45736</v>
      </c>
      <c r="D45" s="64" t="s">
        <v>211</v>
      </c>
      <c r="E45" s="106">
        <f>SUMIFS('전체 일별'!$BA:$BA,'전체 일별'!$B:$B,"&gt;="&amp;$B45,'전체 일별'!$B:$B,"&lt;="&amp;$C45)</f>
        <v>70504417</v>
      </c>
      <c r="F45" s="106">
        <f>SUMIFS('전체 일별'!$L:$L,'전체 일별'!$B:$B,"&gt;="&amp;$B45,'전체 일별'!$B:$B,"&lt;="&amp;$C45)</f>
        <v>14786129</v>
      </c>
      <c r="G45" s="106">
        <f>(SUMIFS('전체 일별'!$C:$C,'전체 일별'!$B:$B,"&gt;="&amp;$B45,'전체 일별'!$B:$B,"&lt;="&amp;$C45))/AB45/($AL45/$AK45)</f>
        <v>23208.857302118173</v>
      </c>
      <c r="H45" s="106">
        <f>(SUMIFS('전체 일별'!$D:$D,'전체 일별'!$B:$B,"&gt;="&amp;$B45,'전체 일별'!$B:$B,"&lt;="&amp;$C45))/AC45/($AL45/$AK45)</f>
        <v>6025.0931677018634</v>
      </c>
      <c r="I45" s="106">
        <f>IFERROR((SUMIFS('전체 일별'!$E:$E,'전체 일별'!$B:$B,"&gt;="&amp;$B45,'전체 일별'!$B:$B,"&lt;="&amp;$C45))/AE45,0)/($AL45/$AK45)</f>
        <v>0</v>
      </c>
      <c r="J45" s="106">
        <f>(SUMIFS('전체 일별'!$F:$F,'전체 일별'!$B:$B,"&gt;="&amp;$B45,'전체 일별'!$B:$B,"&lt;="&amp;$C45))/AD45/($AL45/$AK45)</f>
        <v>39905.389492753624</v>
      </c>
      <c r="K45" s="106"/>
      <c r="L45" s="106"/>
      <c r="M45" s="106">
        <f>IFERROR((SUMIFS('전체 일별'!$H:$H,'전체 일별'!$B:$B,"&gt;="&amp;$B45,'전체 일별'!$B:$B,"&lt;="&amp;$C45))/AH45,0)/($AL45/$AK45)</f>
        <v>0</v>
      </c>
      <c r="N45" s="106">
        <f>SUMIFS('전체 일별'!$AQ:$AQ,'전체 일별'!$B:$B,"&gt;="&amp;$B45,'전체 일별'!$B:$B,"&lt;="&amp;$C45)</f>
        <v>3668</v>
      </c>
      <c r="O45" s="106">
        <f>SUMIFS('전체 일별'!$AR:$AR,'전체 일별'!$B:$B,"&gt;="&amp;$B45,'전체 일별'!$B:$B,"&lt;="&amp;$C45)</f>
        <v>3186</v>
      </c>
      <c r="P45" s="106">
        <f>SUMIFS('전체 일별'!$AJ:$AJ,'전체 일별'!$B:$B,"&gt;="&amp;$B45,'전체 일별'!$B:$B,"&lt;="&amp;$C45)</f>
        <v>1257</v>
      </c>
      <c r="Q45" s="106">
        <f>SUMIFS('전체 일별'!$Z:$Z,'전체 일별'!$B:$B,"&gt;="&amp;$B45,'전체 일별'!$B:$B,"&lt;="&amp;$C45)</f>
        <v>855</v>
      </c>
      <c r="R45" s="106">
        <f>SUMIFS('전체 일별'!$AL:$AL,'전체 일별'!$B:$B,"&gt;="&amp;$B45,'전체 일별'!$B:$B,"&lt;="&amp;$C45)</f>
        <v>7154</v>
      </c>
      <c r="S45" s="106">
        <f>SUMIFS('전체 일별'!$AO:$AO,'전체 일별'!$B:$B,"&gt;="&amp;$B45,'전체 일별'!$B:$B,"&lt;="&amp;$C45)</f>
        <v>6678</v>
      </c>
      <c r="T45" s="106">
        <f>SUMIFS('전체 일별'!$AP:$AP,'전체 일별'!$B:$B,"&gt;="&amp;$B45,'전체 일별'!$B:$B,"&lt;="&amp;$C45)</f>
        <v>190</v>
      </c>
      <c r="U45" s="106">
        <f t="shared" si="15"/>
        <v>17293.718128654971</v>
      </c>
      <c r="V45" s="106">
        <f t="shared" si="12"/>
        <v>26325.76469750383</v>
      </c>
      <c r="W45" s="66">
        <f t="shared" si="16"/>
        <v>0.86859323882224648</v>
      </c>
      <c r="X45" s="66">
        <f t="shared" si="17"/>
        <v>0.26836158192090398</v>
      </c>
      <c r="Y45" s="78">
        <f t="shared" si="10"/>
        <v>2.7664531158998251E-2</v>
      </c>
      <c r="Z45" s="65">
        <f t="shared" si="11"/>
        <v>10557.714435459719</v>
      </c>
      <c r="AA45" s="106">
        <f>SUMIFS('전체 일별'!$BJ:$BJ,'전체 일별'!$B:$B,"&gt;="&amp;$B45,'전체 일별'!$B:$B,"&lt;="&amp;$C45)</f>
        <v>79</v>
      </c>
      <c r="AB45" s="65">
        <v>260</v>
      </c>
      <c r="AC45" s="65">
        <v>35</v>
      </c>
      <c r="AD45" s="65">
        <v>112</v>
      </c>
      <c r="AE45" s="65">
        <v>0</v>
      </c>
      <c r="AF45" s="65"/>
      <c r="AG45" s="65"/>
      <c r="AH45" s="65">
        <v>0</v>
      </c>
      <c r="AI45" s="7">
        <f t="shared" si="13"/>
        <v>45722</v>
      </c>
      <c r="AJ45" s="7">
        <f t="shared" si="14"/>
        <v>45728</v>
      </c>
      <c r="AK45" s="67">
        <f>AVERAGEIFS('전체 일별'!$BG:$BG,'전체 일별'!$B:$B,"&gt;="&amp;$AI45,'전체 일별'!$B:$B,"&lt;="&amp;$AJ45)</f>
        <v>0.25097142857142857</v>
      </c>
      <c r="AL45" s="67">
        <f t="shared" si="18"/>
        <v>0.34634057142857139</v>
      </c>
      <c r="AM45" s="140">
        <v>0</v>
      </c>
      <c r="AN45" s="140">
        <v>0</v>
      </c>
    </row>
    <row r="46" spans="2:40" hidden="1">
      <c r="B46" s="46">
        <f t="shared" si="8"/>
        <v>45737</v>
      </c>
      <c r="C46" s="46">
        <f t="shared" si="9"/>
        <v>45743</v>
      </c>
      <c r="D46" s="64" t="s">
        <v>212</v>
      </c>
      <c r="E46" s="106">
        <f>SUMIFS('전체 일별'!$BA:$BA,'전체 일별'!$B:$B,"&gt;="&amp;$B46,'전체 일별'!$B:$B,"&lt;="&amp;$C46)</f>
        <v>78494508</v>
      </c>
      <c r="F46" s="106">
        <f>SUMIFS('전체 일별'!$L:$L,'전체 일별'!$B:$B,"&gt;="&amp;$B46,'전체 일별'!$B:$B,"&lt;="&amp;$C46)</f>
        <v>17339274</v>
      </c>
      <c r="G46" s="106">
        <f>(SUMIFS('전체 일별'!$C:$C,'전체 일별'!$B:$B,"&gt;="&amp;$B46,'전체 일별'!$B:$B,"&lt;="&amp;$C46))/AB46/($AL46/$AK46)</f>
        <v>28050.652891376096</v>
      </c>
      <c r="H46" s="106">
        <f>(SUMIFS('전체 일별'!$D:$D,'전체 일별'!$B:$B,"&gt;="&amp;$B46,'전체 일별'!$B:$B,"&lt;="&amp;$C46))/AC46/($AL46/$AK46)</f>
        <v>4869.2501575299302</v>
      </c>
      <c r="I46" s="106">
        <f>IFERROR((SUMIFS('전체 일별'!$E:$E,'전체 일별'!$B:$B,"&gt;="&amp;$B46,'전체 일별'!$B:$B,"&lt;="&amp;$C46))/AE46,0)/($AL46/$AK46)</f>
        <v>0</v>
      </c>
      <c r="J46" s="106">
        <f>(SUMIFS('전체 일별'!$F:$F,'전체 일별'!$B:$B,"&gt;="&amp;$B46,'전체 일별'!$B:$B,"&lt;="&amp;$C46))/AD46/($AL46/$AK46)</f>
        <v>40014.137983091779</v>
      </c>
      <c r="K46" s="106"/>
      <c r="L46" s="106"/>
      <c r="M46" s="106">
        <f>IFERROR((SUMIFS('전체 일별'!$H:$H,'전체 일별'!$B:$B,"&gt;="&amp;$B46,'전체 일별'!$B:$B,"&lt;="&amp;$C46))/AH46,0)/($AL46/$AK46)</f>
        <v>0</v>
      </c>
      <c r="N46" s="106">
        <f>SUMIFS('전체 일별'!$AQ:$AQ,'전체 일별'!$B:$B,"&gt;="&amp;$B46,'전체 일별'!$B:$B,"&lt;="&amp;$C46)</f>
        <v>3608</v>
      </c>
      <c r="O46" s="106">
        <f>SUMIFS('전체 일별'!$AR:$AR,'전체 일별'!$B:$B,"&gt;="&amp;$B46,'전체 일별'!$B:$B,"&lt;="&amp;$C46)</f>
        <v>3072</v>
      </c>
      <c r="P46" s="106">
        <f>SUMIFS('전체 일별'!$AJ:$AJ,'전체 일별'!$B:$B,"&gt;="&amp;$B46,'전체 일별'!$B:$B,"&lt;="&amp;$C46)</f>
        <v>1315</v>
      </c>
      <c r="Q46" s="106">
        <f>SUMIFS('전체 일별'!$Z:$Z,'전체 일별'!$B:$B,"&gt;="&amp;$B46,'전체 일별'!$B:$B,"&lt;="&amp;$C46)</f>
        <v>962</v>
      </c>
      <c r="R46" s="106">
        <f>SUMIFS('전체 일별'!$AL:$AL,'전체 일별'!$B:$B,"&gt;="&amp;$B46,'전체 일별'!$B:$B,"&lt;="&amp;$C46)</f>
        <v>7661</v>
      </c>
      <c r="S46" s="106">
        <f>SUMIFS('전체 일별'!$AO:$AO,'전체 일별'!$B:$B,"&gt;="&amp;$B46,'전체 일별'!$B:$B,"&lt;="&amp;$C46)</f>
        <v>7169</v>
      </c>
      <c r="T46" s="106">
        <f>SUMIFS('전체 일별'!$AP:$AP,'전체 일별'!$B:$B,"&gt;="&amp;$B46,'전체 일별'!$B:$B,"&lt;="&amp;$C46)</f>
        <v>187</v>
      </c>
      <c r="U46" s="106">
        <f t="shared" si="15"/>
        <v>18024.193347193348</v>
      </c>
      <c r="V46" s="106">
        <f t="shared" si="12"/>
        <v>28235.261358085001</v>
      </c>
      <c r="W46" s="66">
        <f t="shared" si="16"/>
        <v>0.85144124168514412</v>
      </c>
      <c r="X46" s="66">
        <f t="shared" si="17"/>
        <v>0.31315104166666669</v>
      </c>
      <c r="Y46" s="78">
        <f t="shared" si="10"/>
        <v>2.5421424687330069E-2</v>
      </c>
      <c r="Z46" s="65">
        <f t="shared" si="11"/>
        <v>10949.15720463105</v>
      </c>
      <c r="AA46" s="106">
        <f>SUMIFS('전체 일별'!$BJ:$BJ,'전체 일별'!$B:$B,"&gt;="&amp;$B46,'전체 일별'!$B:$B,"&lt;="&amp;$C46)</f>
        <v>85</v>
      </c>
      <c r="AB46" s="65">
        <v>303</v>
      </c>
      <c r="AC46" s="65">
        <v>46</v>
      </c>
      <c r="AD46" s="65">
        <v>96</v>
      </c>
      <c r="AE46" s="65">
        <v>0</v>
      </c>
      <c r="AF46" s="65"/>
      <c r="AG46" s="65"/>
      <c r="AH46" s="65">
        <v>0</v>
      </c>
      <c r="AI46" s="7">
        <f t="shared" si="13"/>
        <v>45729</v>
      </c>
      <c r="AJ46" s="7">
        <f t="shared" si="14"/>
        <v>45735</v>
      </c>
      <c r="AK46" s="67">
        <f>AVERAGEIFS('전체 일별'!$BG:$BG,'전체 일별'!$B:$B,"&gt;="&amp;$AI46,'전체 일별'!$B:$B,"&lt;="&amp;$AJ46)</f>
        <v>0.23749999999999999</v>
      </c>
      <c r="AL46" s="67">
        <f t="shared" si="18"/>
        <v>0.32774999999999999</v>
      </c>
      <c r="AM46" s="140">
        <v>0</v>
      </c>
      <c r="AN46" s="140">
        <v>0</v>
      </c>
    </row>
    <row r="47" spans="2:40" hidden="1">
      <c r="B47" s="46">
        <f t="shared" si="8"/>
        <v>45744</v>
      </c>
      <c r="C47" s="46">
        <f t="shared" si="9"/>
        <v>45750</v>
      </c>
      <c r="D47" s="64" t="s">
        <v>213</v>
      </c>
      <c r="E47" s="106">
        <f>SUMIFS('전체 일별'!$BA:$BA,'전체 일별'!$B:$B,"&gt;="&amp;$B47,'전체 일별'!$B:$B,"&lt;="&amp;$C47)</f>
        <v>79449198</v>
      </c>
      <c r="F47" s="106">
        <f>SUMIFS('전체 일별'!$L:$L,'전체 일별'!$B:$B,"&gt;="&amp;$B47,'전체 일별'!$B:$B,"&lt;="&amp;$C47)</f>
        <v>15909563</v>
      </c>
      <c r="G47" s="106">
        <f>(SUMIFS('전체 일별'!$C:$C,'전체 일별'!$B:$B,"&gt;="&amp;$B47,'전체 일별'!$B:$B,"&lt;="&amp;$C47))/AB47/($AL47/$AK47)</f>
        <v>37018.55072463768</v>
      </c>
      <c r="H47" s="106">
        <f>(SUMIFS('전체 일별'!$D:$D,'전체 일별'!$B:$B,"&gt;="&amp;$B47,'전체 일별'!$B:$B,"&lt;="&amp;$C47))/AC47/($AL47/$AK47)</f>
        <v>3712.8445581131009</v>
      </c>
      <c r="I47" s="106">
        <f>IFERROR((SUMIFS('전체 일별'!$E:$E,'전체 일별'!$B:$B,"&gt;="&amp;$B47,'전체 일별'!$B:$B,"&lt;="&amp;$C47))/AE47,0)/($AL47/$AK47)</f>
        <v>0</v>
      </c>
      <c r="J47" s="106">
        <f>(SUMIFS('전체 일별'!$F:$F,'전체 일별'!$B:$B,"&gt;="&amp;$B47,'전체 일별'!$B:$B,"&lt;="&amp;$C47))/AD47/($AL47/$AK47)</f>
        <v>43002.008281573508</v>
      </c>
      <c r="K47" s="106"/>
      <c r="L47" s="106"/>
      <c r="M47" s="106">
        <f>IFERROR((SUMIFS('전체 일별'!$H:$H,'전체 일별'!$B:$B,"&gt;="&amp;$B47,'전체 일별'!$B:$B,"&lt;="&amp;$C47))/AH47,0)/($AL47/$AK47)</f>
        <v>0</v>
      </c>
      <c r="N47" s="106">
        <f>SUMIFS('전체 일별'!$AQ:$AQ,'전체 일별'!$B:$B,"&gt;="&amp;$B47,'전체 일별'!$B:$B,"&lt;="&amp;$C47)</f>
        <v>3127</v>
      </c>
      <c r="O47" s="106">
        <f>SUMIFS('전체 일별'!$AR:$AR,'전체 일별'!$B:$B,"&gt;="&amp;$B47,'전체 일별'!$B:$B,"&lt;="&amp;$C47)</f>
        <v>2694</v>
      </c>
      <c r="P47" s="106">
        <f>SUMIFS('전체 일별'!$AJ:$AJ,'전체 일별'!$B:$B,"&gt;="&amp;$B47,'전체 일별'!$B:$B,"&lt;="&amp;$C47)</f>
        <v>1278</v>
      </c>
      <c r="Q47" s="106">
        <f>SUMIFS('전체 일별'!$Z:$Z,'전체 일별'!$B:$B,"&gt;="&amp;$B47,'전체 일별'!$B:$B,"&lt;="&amp;$C47)</f>
        <v>873</v>
      </c>
      <c r="R47" s="106">
        <f>SUMIFS('전체 일별'!$AL:$AL,'전체 일별'!$B:$B,"&gt;="&amp;$B47,'전체 일별'!$B:$B,"&lt;="&amp;$C47)</f>
        <v>7771</v>
      </c>
      <c r="S47" s="106">
        <f>SUMIFS('전체 일별'!$AO:$AO,'전체 일별'!$B:$B,"&gt;="&amp;$B47,'전체 일별'!$B:$B,"&lt;="&amp;$C47)</f>
        <v>7276</v>
      </c>
      <c r="T47" s="106">
        <f>SUMIFS('전체 일별'!$AP:$AP,'전체 일별'!$B:$B,"&gt;="&amp;$B47,'전체 일별'!$B:$B,"&lt;="&amp;$C47)</f>
        <v>159</v>
      </c>
      <c r="U47" s="106">
        <f t="shared" si="15"/>
        <v>18224.012600229096</v>
      </c>
      <c r="V47" s="106">
        <f t="shared" si="12"/>
        <v>33319.852140403789</v>
      </c>
      <c r="W47" s="66">
        <f t="shared" si="16"/>
        <v>0.86152862168212341</v>
      </c>
      <c r="X47" s="66">
        <f t="shared" si="17"/>
        <v>0.32405345211581293</v>
      </c>
      <c r="Y47" s="78">
        <f t="shared" si="10"/>
        <v>2.1385339609952925E-2</v>
      </c>
      <c r="Z47" s="65">
        <f t="shared" si="11"/>
        <v>10919.351017042331</v>
      </c>
      <c r="AA47" s="106">
        <f>SUMIFS('전체 일별'!$BJ:$BJ,'전체 일별'!$B:$B,"&gt;="&amp;$B47,'전체 일별'!$B:$B,"&lt;="&amp;$C47)</f>
        <v>64</v>
      </c>
      <c r="AB47" s="65">
        <v>225</v>
      </c>
      <c r="AC47" s="65">
        <v>51</v>
      </c>
      <c r="AD47" s="65">
        <v>70</v>
      </c>
      <c r="AE47" s="65">
        <v>0</v>
      </c>
      <c r="AF47" s="65"/>
      <c r="AG47" s="65"/>
      <c r="AH47" s="65">
        <v>0</v>
      </c>
      <c r="AI47" s="7">
        <f t="shared" si="13"/>
        <v>45736</v>
      </c>
      <c r="AJ47" s="7">
        <f t="shared" si="14"/>
        <v>45742</v>
      </c>
      <c r="AK47" s="67">
        <f>AVERAGEIFS('전체 일별'!$BG:$BG,'전체 일별'!$B:$B,"&gt;="&amp;$AI47,'전체 일별'!$B:$B,"&lt;="&amp;$AJ47)</f>
        <v>0.24764285714285714</v>
      </c>
      <c r="AL47" s="67">
        <f t="shared" si="18"/>
        <v>0.3417471428571428</v>
      </c>
      <c r="AM47" s="140">
        <v>0</v>
      </c>
      <c r="AN47" s="140">
        <v>0</v>
      </c>
    </row>
    <row r="48" spans="2:40" hidden="1">
      <c r="B48" s="46">
        <f t="shared" si="8"/>
        <v>45751</v>
      </c>
      <c r="C48" s="46">
        <f t="shared" si="9"/>
        <v>45757</v>
      </c>
      <c r="D48" s="64" t="s">
        <v>214</v>
      </c>
      <c r="E48" s="106">
        <f>SUMIFS('전체 일별'!$BA:$BA,'전체 일별'!$B:$B,"&gt;="&amp;$B48,'전체 일별'!$B:$B,"&lt;="&amp;$C48)</f>
        <v>85936254</v>
      </c>
      <c r="F48" s="106">
        <f>SUMIFS('전체 일별'!$L:$L,'전체 일별'!$B:$B,"&gt;="&amp;$B48,'전체 일별'!$B:$B,"&lt;="&amp;$C48)</f>
        <v>16681989</v>
      </c>
      <c r="G48" s="106">
        <f>(SUMIFS('전체 일별'!$C:$C,'전체 일별'!$B:$B,"&gt;="&amp;$B48,'전체 일별'!$B:$B,"&lt;="&amp;$C48))/AB48/($AL48/$AK48)</f>
        <v>29639.261984392422</v>
      </c>
      <c r="H48" s="106">
        <f>(SUMIFS('전체 일별'!$D:$D,'전체 일별'!$B:$B,"&gt;="&amp;$B48,'전체 일별'!$B:$B,"&lt;="&amp;$C48))/AC48/($AL48/$AK48)</f>
        <v>5730.5695989214701</v>
      </c>
      <c r="I48" s="106">
        <f>IFERROR((SUMIFS('전체 일별'!$E:$E,'전체 일별'!$B:$B,"&gt;="&amp;$B48,'전체 일별'!$B:$B,"&lt;="&amp;$C48))/AE48,0)/($AL48/$AK48)</f>
        <v>0</v>
      </c>
      <c r="J48" s="106">
        <f>(SUMIFS('전체 일별'!$F:$F,'전체 일별'!$B:$B,"&gt;="&amp;$B48,'전체 일별'!$B:$B,"&lt;="&amp;$C48))/AD48/($AL48/$AK48)</f>
        <v>69038.201992753631</v>
      </c>
      <c r="K48" s="106"/>
      <c r="L48" s="106"/>
      <c r="M48" s="106">
        <f>IFERROR((SUMIFS('전체 일별'!$H:$H,'전체 일별'!$B:$B,"&gt;="&amp;$B48,'전체 일별'!$B:$B,"&lt;="&amp;$C48))/AH48,0)/($AL48/$AK48)</f>
        <v>0</v>
      </c>
      <c r="N48" s="106">
        <f>SUMIFS('전체 일별'!$AQ:$AQ,'전체 일별'!$B:$B,"&gt;="&amp;$B48,'전체 일별'!$B:$B,"&lt;="&amp;$C48)</f>
        <v>3141</v>
      </c>
      <c r="O48" s="106">
        <f>SUMIFS('전체 일별'!$AR:$AR,'전체 일별'!$B:$B,"&gt;="&amp;$B48,'전체 일별'!$B:$B,"&lt;="&amp;$C48)</f>
        <v>2760</v>
      </c>
      <c r="P48" s="106">
        <f>SUMIFS('전체 일별'!$AJ:$AJ,'전체 일별'!$B:$B,"&gt;="&amp;$B48,'전체 일별'!$B:$B,"&lt;="&amp;$C48)</f>
        <v>1388</v>
      </c>
      <c r="Q48" s="106">
        <f>SUMIFS('전체 일별'!$Z:$Z,'전체 일별'!$B:$B,"&gt;="&amp;$B48,'전체 일별'!$B:$B,"&lt;="&amp;$C48)</f>
        <v>924</v>
      </c>
      <c r="R48" s="106">
        <f>SUMIFS('전체 일별'!$AL:$AL,'전체 일별'!$B:$B,"&gt;="&amp;$B48,'전체 일별'!$B:$B,"&lt;="&amp;$C48)</f>
        <v>8364</v>
      </c>
      <c r="S48" s="106">
        <f>SUMIFS('전체 일별'!$AO:$AO,'전체 일별'!$B:$B,"&gt;="&amp;$B48,'전체 일별'!$B:$B,"&lt;="&amp;$C48)</f>
        <v>7876</v>
      </c>
      <c r="T48" s="106">
        <f>SUMIFS('전체 일별'!$AP:$AP,'전체 일별'!$B:$B,"&gt;="&amp;$B48,'전체 일별'!$B:$B,"&lt;="&amp;$C48)</f>
        <v>198</v>
      </c>
      <c r="U48" s="106">
        <f t="shared" si="15"/>
        <v>18054.10064935065</v>
      </c>
      <c r="V48" s="106">
        <f t="shared" si="12"/>
        <v>30220.994565217396</v>
      </c>
      <c r="W48" s="66">
        <f t="shared" si="16"/>
        <v>0.87870105062082138</v>
      </c>
      <c r="X48" s="66">
        <f t="shared" si="17"/>
        <v>0.33478260869565218</v>
      </c>
      <c r="Y48" s="78">
        <f t="shared" si="10"/>
        <v>2.4523160762942781E-2</v>
      </c>
      <c r="Z48" s="65">
        <f t="shared" si="11"/>
        <v>10911.154647028949</v>
      </c>
      <c r="AA48" s="106">
        <f>SUMIFS('전체 일별'!$BJ:$BJ,'전체 일별'!$B:$B,"&gt;="&amp;$B48,'전체 일별'!$B:$B,"&lt;="&amp;$C48)</f>
        <v>61</v>
      </c>
      <c r="AB48" s="65">
        <v>325</v>
      </c>
      <c r="AC48" s="65">
        <v>43</v>
      </c>
      <c r="AD48" s="65">
        <v>32</v>
      </c>
      <c r="AE48" s="65">
        <v>0</v>
      </c>
      <c r="AF48" s="65"/>
      <c r="AG48" s="65"/>
      <c r="AH48" s="65">
        <v>0</v>
      </c>
      <c r="AI48" s="7">
        <f t="shared" si="13"/>
        <v>45743</v>
      </c>
      <c r="AJ48" s="7">
        <f t="shared" si="14"/>
        <v>45749</v>
      </c>
      <c r="AK48" s="67">
        <f>AVERAGEIFS('전체 일별'!$BG:$BG,'전체 일별'!$B:$B,"&gt;="&amp;$AI48,'전체 일별'!$B:$B,"&lt;="&amp;$AJ48)</f>
        <v>0.27088571428571434</v>
      </c>
      <c r="AL48" s="67">
        <f t="shared" si="18"/>
        <v>0.37382228571428577</v>
      </c>
      <c r="AM48" s="140">
        <v>0</v>
      </c>
      <c r="AN48" s="140">
        <v>0</v>
      </c>
    </row>
    <row r="49" spans="2:40" hidden="1">
      <c r="B49" s="46">
        <f t="shared" si="8"/>
        <v>45758</v>
      </c>
      <c r="C49" s="46">
        <f t="shared" si="9"/>
        <v>45764</v>
      </c>
      <c r="D49" s="64" t="s">
        <v>215</v>
      </c>
      <c r="E49" s="106">
        <f>SUMIFS('전체 일별'!$BA:$BA,'전체 일별'!$B:$B,"&gt;="&amp;$B49,'전체 일별'!$B:$B,"&lt;="&amp;$C49)</f>
        <v>90516631</v>
      </c>
      <c r="F49" s="106">
        <f>SUMIFS('전체 일별'!$L:$L,'전체 일별'!$B:$B,"&gt;="&amp;$B49,'전체 일별'!$B:$B,"&lt;="&amp;$C49)</f>
        <v>18011974</v>
      </c>
      <c r="G49" s="106">
        <f>(SUMIFS('전체 일별'!$C:$C,'전체 일별'!$B:$B,"&gt;="&amp;$B49,'전체 일별'!$B:$B,"&lt;="&amp;$C49))/AB49/($AL49/$AK49)</f>
        <v>33253.383084577123</v>
      </c>
      <c r="H49" s="106">
        <f>(SUMIFS('전체 일별'!$D:$D,'전체 일별'!$B:$B,"&gt;="&amp;$B49,'전체 일별'!$B:$B,"&lt;="&amp;$C49))/AC49/($AL49/$AK49)</f>
        <v>5174.4400527009229</v>
      </c>
      <c r="I49" s="106">
        <f>IFERROR((SUMIFS('전체 일별'!$E:$E,'전체 일별'!$B:$B,"&gt;="&amp;$B49,'전체 일별'!$B:$B,"&lt;="&amp;$C49))/AE49,0)/($AL49/$AK49)</f>
        <v>0</v>
      </c>
      <c r="J49" s="106">
        <f>(SUMIFS('전체 일별'!$F:$F,'전체 일별'!$B:$B,"&gt;="&amp;$B49,'전체 일별'!$B:$B,"&lt;="&amp;$C49))/AD49/($AL49/$AK49)</f>
        <v>48067.142857142862</v>
      </c>
      <c r="K49" s="106"/>
      <c r="L49" s="106"/>
      <c r="M49" s="106">
        <f>IFERROR((SUMIFS('전체 일별'!$H:$H,'전체 일별'!$B:$B,"&gt;="&amp;$B49,'전체 일별'!$B:$B,"&lt;="&amp;$C49))/AH49,0)/($AL49/$AK49)</f>
        <v>0</v>
      </c>
      <c r="N49" s="106">
        <f>SUMIFS('전체 일별'!$AQ:$AQ,'전체 일별'!$B:$B,"&gt;="&amp;$B49,'전체 일별'!$B:$B,"&lt;="&amp;$C49)</f>
        <v>3329</v>
      </c>
      <c r="O49" s="106">
        <f>SUMIFS('전체 일별'!$AR:$AR,'전체 일별'!$B:$B,"&gt;="&amp;$B49,'전체 일별'!$B:$B,"&lt;="&amp;$C49)</f>
        <v>2976</v>
      </c>
      <c r="P49" s="106">
        <f>SUMIFS('전체 일별'!$AJ:$AJ,'전체 일별'!$B:$B,"&gt;="&amp;$B49,'전체 일별'!$B:$B,"&lt;="&amp;$C49)</f>
        <v>1360</v>
      </c>
      <c r="Q49" s="106">
        <f>SUMIFS('전체 일별'!$Z:$Z,'전체 일별'!$B:$B,"&gt;="&amp;$B49,'전체 일별'!$B:$B,"&lt;="&amp;$C49)</f>
        <v>958</v>
      </c>
      <c r="R49" s="106">
        <f>SUMIFS('전체 일별'!$AL:$AL,'전체 일별'!$B:$B,"&gt;="&amp;$B49,'전체 일별'!$B:$B,"&lt;="&amp;$C49)</f>
        <v>8825</v>
      </c>
      <c r="S49" s="106">
        <f>SUMIFS('전체 일별'!$AO:$AO,'전체 일별'!$B:$B,"&gt;="&amp;$B49,'전체 일별'!$B:$B,"&lt;="&amp;$C49)</f>
        <v>8247</v>
      </c>
      <c r="T49" s="106">
        <f>SUMIFS('전체 일별'!$AP:$AP,'전체 일별'!$B:$B,"&gt;="&amp;$B49,'전체 일별'!$B:$B,"&lt;="&amp;$C49)</f>
        <v>199</v>
      </c>
      <c r="U49" s="106">
        <f t="shared" si="15"/>
        <v>18801.64300626305</v>
      </c>
      <c r="V49" s="106">
        <f t="shared" si="12"/>
        <v>31526.944619477705</v>
      </c>
      <c r="W49" s="66">
        <f t="shared" si="16"/>
        <v>0.8939621507960348</v>
      </c>
      <c r="X49" s="66">
        <f t="shared" si="17"/>
        <v>0.32190860215053763</v>
      </c>
      <c r="Y49" s="78">
        <f t="shared" si="10"/>
        <v>2.3561449206725076E-2</v>
      </c>
      <c r="Z49" s="65">
        <f t="shared" si="11"/>
        <v>10975.704013580696</v>
      </c>
      <c r="AA49" s="106">
        <f>SUMIFS('전체 일별'!$BJ:$BJ,'전체 일별'!$B:$B,"&gt;="&amp;$B49,'전체 일별'!$B:$B,"&lt;="&amp;$C49)</f>
        <v>71</v>
      </c>
      <c r="AB49" s="65">
        <v>335</v>
      </c>
      <c r="AC49" s="65">
        <v>44</v>
      </c>
      <c r="AD49" s="65">
        <v>35</v>
      </c>
      <c r="AE49" s="65">
        <v>0</v>
      </c>
      <c r="AF49" s="65"/>
      <c r="AG49" s="65"/>
      <c r="AH49" s="65">
        <v>0</v>
      </c>
      <c r="AI49" s="7">
        <f t="shared" si="13"/>
        <v>45750</v>
      </c>
      <c r="AJ49" s="7">
        <f t="shared" si="14"/>
        <v>45756</v>
      </c>
      <c r="AK49" s="67">
        <f>AVERAGEIFS('전체 일별'!$BG:$BG,'전체 일별'!$B:$B,"&gt;="&amp;$AI49,'전체 일별'!$B:$B,"&lt;="&amp;$AJ49)</f>
        <v>0.28377142857142851</v>
      </c>
      <c r="AL49" s="67">
        <f t="shared" si="18"/>
        <v>0.3916045714285713</v>
      </c>
      <c r="AM49" s="140">
        <v>0</v>
      </c>
      <c r="AN49" s="140">
        <v>0</v>
      </c>
    </row>
    <row r="50" spans="2:40" hidden="1">
      <c r="B50" s="46">
        <f t="shared" ref="B50:B81" si="19">C49+1</f>
        <v>45765</v>
      </c>
      <c r="C50" s="46">
        <f t="shared" ref="C50:C81" si="20">B50+6</f>
        <v>45771</v>
      </c>
      <c r="D50" s="64" t="s">
        <v>216</v>
      </c>
      <c r="E50" s="106">
        <f>SUMIFS('전체 일별'!$BA:$BA,'전체 일별'!$B:$B,"&gt;="&amp;$B50,'전체 일별'!$B:$B,"&lt;="&amp;$C50)</f>
        <v>92949822</v>
      </c>
      <c r="F50" s="106">
        <f>SUMIFS('전체 일별'!$L:$L,'전체 일별'!$B:$B,"&gt;="&amp;$B50,'전체 일별'!$B:$B,"&lt;="&amp;$C50)</f>
        <v>16110697</v>
      </c>
      <c r="G50" s="106">
        <f>(SUMIFS('전체 일별'!$C:$C,'전체 일별'!$B:$B,"&gt;="&amp;$B50,'전체 일별'!$B:$B,"&lt;="&amp;$C50))/AB50/($AL50/$AK50)</f>
        <v>30439.128205128207</v>
      </c>
      <c r="H50" s="106">
        <f>(SUMIFS('전체 일별'!$D:$D,'전체 일별'!$B:$B,"&gt;="&amp;$B50,'전체 일별'!$B:$B,"&lt;="&amp;$C50))/AC50/($AL50/$AK50)</f>
        <v>6857.8361981799808</v>
      </c>
      <c r="I50" s="106">
        <f>IFERROR((SUMIFS('전체 일별'!$E:$E,'전체 일별'!$B:$B,"&gt;="&amp;$B50,'전체 일별'!$B:$B,"&lt;="&amp;$C50))/AE50,0)/($AL50/$AK50)</f>
        <v>0</v>
      </c>
      <c r="J50" s="106">
        <f>(SUMIFS('전체 일별'!$F:$F,'전체 일별'!$B:$B,"&gt;="&amp;$B50,'전체 일별'!$B:$B,"&lt;="&amp;$C50))/AD50/($AL50/$AK50)</f>
        <v>46287.432065217392</v>
      </c>
      <c r="K50" s="106"/>
      <c r="L50" s="106"/>
      <c r="M50" s="106">
        <f>IFERROR((SUMIFS('전체 일별'!$H:$H,'전체 일별'!$B:$B,"&gt;="&amp;$B50,'전체 일별'!$B:$B,"&lt;="&amp;$C50))/AH50,0)/($AL50/$AK50)</f>
        <v>0</v>
      </c>
      <c r="N50" s="106">
        <f>SUMIFS('전체 일별'!$AQ:$AQ,'전체 일별'!$B:$B,"&gt;="&amp;$B50,'전체 일별'!$B:$B,"&lt;="&amp;$C50)</f>
        <v>3097</v>
      </c>
      <c r="O50" s="106">
        <f>SUMIFS('전체 일별'!$AR:$AR,'전체 일별'!$B:$B,"&gt;="&amp;$B50,'전체 일별'!$B:$B,"&lt;="&amp;$C50)</f>
        <v>2667</v>
      </c>
      <c r="P50" s="106">
        <f>SUMIFS('전체 일별'!$AJ:$AJ,'전체 일별'!$B:$B,"&gt;="&amp;$B50,'전체 일별'!$B:$B,"&lt;="&amp;$C50)</f>
        <v>1380</v>
      </c>
      <c r="Q50" s="106">
        <f>SUMIFS('전체 일별'!$Z:$Z,'전체 일별'!$B:$B,"&gt;="&amp;$B50,'전체 일별'!$B:$B,"&lt;="&amp;$C50)</f>
        <v>957</v>
      </c>
      <c r="R50" s="106">
        <f>SUMIFS('전체 일별'!$AL:$AL,'전체 일별'!$B:$B,"&gt;="&amp;$B50,'전체 일별'!$B:$B,"&lt;="&amp;$C50)</f>
        <v>9273</v>
      </c>
      <c r="S50" s="106">
        <f>SUMIFS('전체 일별'!$AO:$AO,'전체 일별'!$B:$B,"&gt;="&amp;$B50,'전체 일별'!$B:$B,"&lt;="&amp;$C50)</f>
        <v>8648</v>
      </c>
      <c r="T50" s="106">
        <f>SUMIFS('전체 일별'!$AP:$AP,'전체 일별'!$B:$B,"&gt;="&amp;$B50,'전체 일별'!$B:$B,"&lt;="&amp;$C50)</f>
        <v>221</v>
      </c>
      <c r="U50" s="106">
        <f t="shared" si="15"/>
        <v>16834.584117032391</v>
      </c>
      <c r="V50" s="106">
        <f t="shared" si="12"/>
        <v>29186.045289855076</v>
      </c>
      <c r="W50" s="66">
        <f t="shared" si="16"/>
        <v>0.86115595737810779</v>
      </c>
      <c r="X50" s="66">
        <f t="shared" si="17"/>
        <v>0.35883014623172105</v>
      </c>
      <c r="Y50" s="78">
        <f t="shared" si="10"/>
        <v>2.4918254594655541E-2</v>
      </c>
      <c r="Z50" s="65">
        <f t="shared" si="11"/>
        <v>10748.129278445884</v>
      </c>
      <c r="AA50" s="106">
        <f>SUMIFS('전체 일별'!$BJ:$BJ,'전체 일별'!$B:$B,"&gt;="&amp;$B50,'전체 일별'!$B:$B,"&lt;="&amp;$C50)</f>
        <v>65</v>
      </c>
      <c r="AB50" s="65">
        <v>325</v>
      </c>
      <c r="AC50" s="65">
        <v>43</v>
      </c>
      <c r="AD50" s="65">
        <v>32</v>
      </c>
      <c r="AE50" s="65">
        <v>0</v>
      </c>
      <c r="AF50" s="65"/>
      <c r="AG50" s="65"/>
      <c r="AH50" s="65">
        <v>0</v>
      </c>
      <c r="AI50" s="7">
        <f t="shared" si="13"/>
        <v>45757</v>
      </c>
      <c r="AJ50" s="7">
        <f t="shared" si="14"/>
        <v>45763</v>
      </c>
      <c r="AK50" s="67">
        <f>AVERAGEIFS('전체 일별'!$BG:$BG,'전체 일별'!$B:$B,"&gt;="&amp;$AI50,'전체 일별'!$B:$B,"&lt;="&amp;$AJ50)</f>
        <v>0.26779999999999998</v>
      </c>
      <c r="AL50" s="67">
        <f t="shared" si="18"/>
        <v>0.36956399999999995</v>
      </c>
      <c r="AM50" s="140">
        <v>0</v>
      </c>
      <c r="AN50" s="140">
        <v>0</v>
      </c>
    </row>
    <row r="51" spans="2:40" hidden="1">
      <c r="B51" s="46">
        <f t="shared" si="19"/>
        <v>45772</v>
      </c>
      <c r="C51" s="46">
        <f t="shared" si="20"/>
        <v>45778</v>
      </c>
      <c r="D51" s="64" t="s">
        <v>217</v>
      </c>
      <c r="E51" s="106">
        <f>SUMIFS('전체 일별'!$BA:$BA,'전체 일별'!$B:$B,"&gt;="&amp;$B51,'전체 일별'!$B:$B,"&lt;="&amp;$C51)</f>
        <v>92441833</v>
      </c>
      <c r="F51" s="106">
        <f>SUMIFS('전체 일별'!$L:$L,'전체 일별'!$B:$B,"&gt;="&amp;$B51,'전체 일별'!$B:$B,"&lt;="&amp;$C51)</f>
        <v>13341190</v>
      </c>
      <c r="G51" s="106">
        <f>(SUMIFS('전체 일별'!$C:$C,'전체 일별'!$B:$B,"&gt;="&amp;$B51,'전체 일별'!$B:$B,"&lt;="&amp;$C51))/AB51/($AL51/$AK51)</f>
        <v>24867.416449503959</v>
      </c>
      <c r="H51" s="106">
        <f>(SUMIFS('전체 일별'!$D:$D,'전체 일별'!$B:$B,"&gt;="&amp;$B51,'전체 일별'!$B:$B,"&lt;="&amp;$C51))/AC51/($AL51/$AK51)</f>
        <v>4902.0467836257312</v>
      </c>
      <c r="I51" s="106">
        <f>IFERROR((SUMIFS('전체 일별'!$E:$E,'전체 일별'!$B:$B,"&gt;="&amp;$B51,'전체 일별'!$B:$B,"&lt;="&amp;$C51))/AE51,0)/($AL51/$AK51)</f>
        <v>0</v>
      </c>
      <c r="J51" s="106">
        <f>(SUMIFS('전체 일별'!$F:$F,'전체 일별'!$B:$B,"&gt;="&amp;$B51,'전체 일별'!$B:$B,"&lt;="&amp;$C51))/AD51/($AL51/$AK51)</f>
        <v>25950.737131434285</v>
      </c>
      <c r="K51" s="106"/>
      <c r="L51" s="106"/>
      <c r="M51" s="106">
        <f>IFERROR((SUMIFS('전체 일별'!$H:$H,'전체 일별'!$B:$B,"&gt;="&amp;$B51,'전체 일별'!$B:$B,"&lt;="&amp;$C51))/AH51,0)/($AL51/$AK51)</f>
        <v>0</v>
      </c>
      <c r="N51" s="106">
        <f>SUMIFS('전체 일별'!$AQ:$AQ,'전체 일별'!$B:$B,"&gt;="&amp;$B51,'전체 일별'!$B:$B,"&lt;="&amp;$C51)</f>
        <v>2667</v>
      </c>
      <c r="O51" s="106">
        <f>SUMIFS('전체 일별'!$AR:$AR,'전체 일별'!$B:$B,"&gt;="&amp;$B51,'전체 일별'!$B:$B,"&lt;="&amp;$C51)</f>
        <v>2340</v>
      </c>
      <c r="P51" s="106">
        <f>SUMIFS('전체 일별'!$AJ:$AJ,'전체 일별'!$B:$B,"&gt;="&amp;$B51,'전체 일별'!$B:$B,"&lt;="&amp;$C51)</f>
        <v>1364</v>
      </c>
      <c r="Q51" s="106">
        <f>SUMIFS('전체 일별'!$Z:$Z,'전체 일별'!$B:$B,"&gt;="&amp;$B51,'전체 일별'!$B:$B,"&lt;="&amp;$C51)</f>
        <v>921</v>
      </c>
      <c r="R51" s="106">
        <f>SUMIFS('전체 일별'!$AL:$AL,'전체 일별'!$B:$B,"&gt;="&amp;$B51,'전체 일별'!$B:$B,"&lt;="&amp;$C51)</f>
        <v>9506</v>
      </c>
      <c r="S51" s="106">
        <f>SUMIFS('전체 일별'!$AO:$AO,'전체 일별'!$B:$B,"&gt;="&amp;$B51,'전체 일별'!$B:$B,"&lt;="&amp;$C51)</f>
        <v>8839</v>
      </c>
      <c r="T51" s="106">
        <f>SUMIFS('전체 일별'!$AP:$AP,'전체 일별'!$B:$B,"&gt;="&amp;$B51,'전체 일별'!$B:$B,"&lt;="&amp;$C51)</f>
        <v>266</v>
      </c>
      <c r="U51" s="106">
        <f t="shared" si="15"/>
        <v>14485.548317046689</v>
      </c>
      <c r="V51" s="106">
        <f t="shared" si="12"/>
        <v>22378.539318303814</v>
      </c>
      <c r="W51" s="66">
        <f t="shared" si="16"/>
        <v>0.87739032620922386</v>
      </c>
      <c r="X51" s="66">
        <f t="shared" si="17"/>
        <v>0.39358974358974358</v>
      </c>
      <c r="Y51" s="78">
        <f t="shared" si="10"/>
        <v>2.9214717188358046E-2</v>
      </c>
      <c r="Z51" s="65">
        <f t="shared" si="11"/>
        <v>10458.404004977938</v>
      </c>
      <c r="AA51" s="106">
        <f>SUMIFS('전체 일별'!$BJ:$BJ,'전체 일별'!$B:$B,"&gt;="&amp;$B51,'전체 일별'!$B:$B,"&lt;="&amp;$C51)</f>
        <v>64</v>
      </c>
      <c r="AB51" s="65">
        <v>317</v>
      </c>
      <c r="AC51" s="65">
        <v>57</v>
      </c>
      <c r="AD51" s="65">
        <v>58</v>
      </c>
      <c r="AE51" s="65">
        <v>0</v>
      </c>
      <c r="AF51" s="65"/>
      <c r="AG51" s="65"/>
      <c r="AH51" s="65">
        <v>0</v>
      </c>
      <c r="AI51" s="7">
        <f t="shared" si="13"/>
        <v>45764</v>
      </c>
      <c r="AJ51" s="7">
        <f t="shared" si="14"/>
        <v>45770</v>
      </c>
      <c r="AK51" s="67">
        <f>AVERAGEIFS('전체 일별'!$BG:$BG,'전체 일별'!$B:$B,"&gt;="&amp;$AI51,'전체 일별'!$B:$B,"&lt;="&amp;$AJ51)</f>
        <v>0.29002857142857141</v>
      </c>
      <c r="AL51" s="67">
        <f t="shared" si="18"/>
        <v>0.40023942857142852</v>
      </c>
      <c r="AM51" s="140">
        <v>0</v>
      </c>
      <c r="AN51" s="140">
        <v>0</v>
      </c>
    </row>
    <row r="52" spans="2:40" hidden="1">
      <c r="B52" s="46">
        <f t="shared" si="19"/>
        <v>45779</v>
      </c>
      <c r="C52" s="46">
        <f t="shared" si="20"/>
        <v>45785</v>
      </c>
      <c r="D52" s="64" t="s">
        <v>218</v>
      </c>
      <c r="E52" s="106">
        <f>SUMIFS('전체 일별'!$BA:$BA,'전체 일별'!$B:$B,"&gt;="&amp;$B52,'전체 일별'!$B:$B,"&lt;="&amp;$C52)</f>
        <v>95271583</v>
      </c>
      <c r="F52" s="106">
        <f>SUMIFS('전체 일별'!$L:$L,'전체 일별'!$B:$B,"&gt;="&amp;$B52,'전체 일별'!$B:$B,"&lt;="&amp;$C52)</f>
        <v>15146924</v>
      </c>
      <c r="G52" s="106">
        <f>(SUMIFS('전체 일별'!$C:$C,'전체 일별'!$B:$B,"&gt;="&amp;$B52,'전체 일별'!$B:$B,"&lt;="&amp;$C52))/AB52/($AL52/$AK52)</f>
        <v>33383.453198212927</v>
      </c>
      <c r="H52" s="106">
        <f>(SUMIFS('전체 일별'!$D:$D,'전체 일별'!$B:$B,"&gt;="&amp;$B52,'전체 일별'!$B:$B,"&lt;="&amp;$C52))/AC52/($AL52/$AK52)</f>
        <v>7241.9615773508594</v>
      </c>
      <c r="I52" s="106">
        <f>IFERROR((SUMIFS('전체 일별'!$E:$E,'전체 일별'!$B:$B,"&gt;="&amp;$B52,'전체 일별'!$B:$B,"&lt;="&amp;$C52))/AE52,0)/($AL52/$AK52)</f>
        <v>0</v>
      </c>
      <c r="J52" s="106">
        <f>(SUMIFS('전체 일별'!$F:$F,'전체 일별'!$B:$B,"&gt;="&amp;$B52,'전체 일별'!$B:$B,"&lt;="&amp;$C52))/AD52/($AL52/$AK52)</f>
        <v>31868.348861283645</v>
      </c>
      <c r="K52" s="106"/>
      <c r="L52" s="106"/>
      <c r="M52" s="106">
        <f>IFERROR((SUMIFS('전체 일별'!$H:$H,'전체 일별'!$B:$B,"&gt;="&amp;$B52,'전체 일별'!$B:$B,"&lt;="&amp;$C52))/AH52,0)/($AL52/$AK52)</f>
        <v>0</v>
      </c>
      <c r="N52" s="106">
        <f>SUMIFS('전체 일별'!$AQ:$AQ,'전체 일별'!$B:$B,"&gt;="&amp;$B52,'전체 일별'!$B:$B,"&lt;="&amp;$C52)</f>
        <v>3204</v>
      </c>
      <c r="O52" s="106">
        <f>SUMIFS('전체 일별'!$AR:$AR,'전체 일별'!$B:$B,"&gt;="&amp;$B52,'전체 일별'!$B:$B,"&lt;="&amp;$C52)</f>
        <v>2927</v>
      </c>
      <c r="P52" s="106">
        <f>SUMIFS('전체 일별'!$AJ:$AJ,'전체 일별'!$B:$B,"&gt;="&amp;$B52,'전체 일별'!$B:$B,"&lt;="&amp;$C52)</f>
        <v>1329</v>
      </c>
      <c r="Q52" s="106">
        <f>SUMIFS('전체 일별'!$Z:$Z,'전체 일별'!$B:$B,"&gt;="&amp;$B52,'전체 일별'!$B:$B,"&lt;="&amp;$C52)</f>
        <v>1036</v>
      </c>
      <c r="R52" s="106">
        <f>SUMIFS('전체 일별'!$AL:$AL,'전체 일별'!$B:$B,"&gt;="&amp;$B52,'전체 일별'!$B:$B,"&lt;="&amp;$C52)</f>
        <v>9418</v>
      </c>
      <c r="S52" s="106">
        <f>SUMIFS('전체 일별'!$AO:$AO,'전체 일별'!$B:$B,"&gt;="&amp;$B52,'전체 일별'!$B:$B,"&lt;="&amp;$C52)</f>
        <v>8844</v>
      </c>
      <c r="T52" s="106">
        <f>SUMIFS('전체 일별'!$AP:$AP,'전체 일별'!$B:$B,"&gt;="&amp;$B52,'전체 일별'!$B:$B,"&lt;="&amp;$C52)</f>
        <v>217</v>
      </c>
      <c r="U52" s="106">
        <f t="shared" si="15"/>
        <v>14620.583011583012</v>
      </c>
      <c r="V52" s="106">
        <f t="shared" si="12"/>
        <v>30071.320230295813</v>
      </c>
      <c r="W52" s="66">
        <f t="shared" si="16"/>
        <v>0.91354556803995002</v>
      </c>
      <c r="X52" s="66">
        <f t="shared" si="17"/>
        <v>0.35394601981551077</v>
      </c>
      <c r="Y52" s="78">
        <f t="shared" si="10"/>
        <v>2.3948791524114336E-2</v>
      </c>
      <c r="Z52" s="65">
        <f t="shared" si="11"/>
        <v>10772.453980099503</v>
      </c>
      <c r="AA52" s="106">
        <f>SUMIFS('전체 일별'!$BJ:$BJ,'전체 일별'!$B:$B,"&gt;="&amp;$B52,'전체 일별'!$B:$B,"&lt;="&amp;$C52)</f>
        <v>70</v>
      </c>
      <c r="AB52" s="65">
        <v>266</v>
      </c>
      <c r="AC52" s="65">
        <v>43</v>
      </c>
      <c r="AD52" s="65">
        <v>56</v>
      </c>
      <c r="AE52" s="65">
        <v>0</v>
      </c>
      <c r="AF52" s="65"/>
      <c r="AG52" s="65"/>
      <c r="AH52" s="65">
        <v>0</v>
      </c>
      <c r="AI52" s="7">
        <f t="shared" si="13"/>
        <v>45771</v>
      </c>
      <c r="AJ52" s="7">
        <f t="shared" si="14"/>
        <v>45777</v>
      </c>
      <c r="AK52" s="67">
        <f>AVERAGEIFS('전체 일별'!$BG:$BG,'전체 일별'!$B:$B,"&gt;="&amp;$AI52,'전체 일별'!$B:$B,"&lt;="&amp;$AJ52)</f>
        <v>0.29735714285714288</v>
      </c>
      <c r="AL52" s="67">
        <f t="shared" si="18"/>
        <v>0.41035285714285713</v>
      </c>
      <c r="AM52" s="140">
        <v>0</v>
      </c>
      <c r="AN52" s="140">
        <v>0</v>
      </c>
    </row>
    <row r="53" spans="2:40" hidden="1">
      <c r="B53" s="46">
        <f t="shared" si="19"/>
        <v>45786</v>
      </c>
      <c r="C53" s="46">
        <f t="shared" si="20"/>
        <v>45792</v>
      </c>
      <c r="D53" s="64" t="s">
        <v>219</v>
      </c>
      <c r="E53" s="106">
        <f>SUMIFS('전체 일별'!$BA:$BA,'전체 일별'!$B:$B,"&gt;="&amp;$B53,'전체 일별'!$B:$B,"&lt;="&amp;$C53)</f>
        <v>98207065</v>
      </c>
      <c r="F53" s="106">
        <f>SUMIFS('전체 일별'!$L:$L,'전체 일별'!$B:$B,"&gt;="&amp;$B53,'전체 일별'!$B:$B,"&lt;="&amp;$C53)</f>
        <v>16051868</v>
      </c>
      <c r="G53" s="106">
        <f>(SUMIFS('전체 일별'!$C:$C,'전체 일별'!$B:$B,"&gt;="&amp;$B53,'전체 일별'!$B:$B,"&lt;="&amp;$C53))/AB53/($AL53/$AK53)</f>
        <v>35394.262809540116</v>
      </c>
      <c r="H53" s="106">
        <f>(SUMIFS('전체 일별'!$D:$D,'전체 일별'!$B:$B,"&gt;="&amp;$B53,'전체 일별'!$B:$B,"&lt;="&amp;$C53))/AC53/($AL53/$AK53)</f>
        <v>6199.4632313472894</v>
      </c>
      <c r="I53" s="106">
        <f>IFERROR((SUMIFS('전체 일별'!$E:$E,'전체 일별'!$B:$B,"&gt;="&amp;$B53,'전체 일별'!$B:$B,"&lt;="&amp;$C53))/AE53,0)/($AL53/$AK53)</f>
        <v>0</v>
      </c>
      <c r="J53" s="106">
        <f>(SUMIFS('전체 일별'!$F:$F,'전체 일별'!$B:$B,"&gt;="&amp;$B53,'전체 일별'!$B:$B,"&lt;="&amp;$C53))/AD53/($AL53/$AK53)</f>
        <v>39482.23388305847</v>
      </c>
      <c r="K53" s="106"/>
      <c r="L53" s="106"/>
      <c r="M53" s="106">
        <f>IFERROR((SUMIFS('전체 일별'!$H:$H,'전체 일별'!$B:$B,"&gt;="&amp;$B53,'전체 일별'!$B:$B,"&lt;="&amp;$C53))/AH53,0)/($AL53/$AK53)</f>
        <v>0</v>
      </c>
      <c r="N53" s="106">
        <f>SUMIFS('전체 일별'!$AQ:$AQ,'전체 일별'!$B:$B,"&gt;="&amp;$B53,'전체 일별'!$B:$B,"&lt;="&amp;$C53)</f>
        <v>3189</v>
      </c>
      <c r="O53" s="106">
        <f>SUMIFS('전체 일별'!$AR:$AR,'전체 일별'!$B:$B,"&gt;="&amp;$B53,'전체 일별'!$B:$B,"&lt;="&amp;$C53)</f>
        <v>2888</v>
      </c>
      <c r="P53" s="106">
        <f>SUMIFS('전체 일별'!$AJ:$AJ,'전체 일별'!$B:$B,"&gt;="&amp;$B53,'전체 일별'!$B:$B,"&lt;="&amp;$C53)</f>
        <v>1402</v>
      </c>
      <c r="Q53" s="106">
        <f>SUMIFS('전체 일별'!$Z:$Z,'전체 일별'!$B:$B,"&gt;="&amp;$B53,'전체 일별'!$B:$B,"&lt;="&amp;$C53)</f>
        <v>974</v>
      </c>
      <c r="R53" s="106">
        <f>SUMIFS('전체 일별'!$AL:$AL,'전체 일별'!$B:$B,"&gt;="&amp;$B53,'전체 일별'!$B:$B,"&lt;="&amp;$C53)</f>
        <v>9915</v>
      </c>
      <c r="S53" s="106">
        <f>SUMIFS('전체 일별'!$AO:$AO,'전체 일별'!$B:$B,"&gt;="&amp;$B53,'전체 일별'!$B:$B,"&lt;="&amp;$C53)</f>
        <v>9264</v>
      </c>
      <c r="T53" s="106">
        <f>SUMIFS('전체 일별'!$AP:$AP,'전체 일별'!$B:$B,"&gt;="&amp;$B53,'전체 일별'!$B:$B,"&lt;="&amp;$C53)</f>
        <v>287</v>
      </c>
      <c r="U53" s="106">
        <f t="shared" si="15"/>
        <v>16480.357289527721</v>
      </c>
      <c r="V53" s="106">
        <f t="shared" si="12"/>
        <v>31780.842638789894</v>
      </c>
      <c r="W53" s="66">
        <f t="shared" si="16"/>
        <v>0.90561304484164318</v>
      </c>
      <c r="X53" s="66">
        <f t="shared" si="17"/>
        <v>0.33725761772853186</v>
      </c>
      <c r="Y53" s="78">
        <f t="shared" si="10"/>
        <v>3.0049209506857921E-2</v>
      </c>
      <c r="Z53" s="65">
        <f t="shared" si="11"/>
        <v>10600.935341105354</v>
      </c>
      <c r="AA53" s="106">
        <f>SUMIFS('전체 일별'!$BJ:$BJ,'전체 일별'!$B:$B,"&gt;="&amp;$B53,'전체 일별'!$B:$B,"&lt;="&amp;$C53)</f>
        <v>74</v>
      </c>
      <c r="AB53" s="65">
        <v>254</v>
      </c>
      <c r="AC53" s="65">
        <v>54</v>
      </c>
      <c r="AD53" s="65">
        <v>58</v>
      </c>
      <c r="AE53" s="65">
        <v>0</v>
      </c>
      <c r="AF53" s="65"/>
      <c r="AG53" s="65"/>
      <c r="AH53" s="65">
        <v>0</v>
      </c>
      <c r="AI53" s="7">
        <f t="shared" si="13"/>
        <v>45778</v>
      </c>
      <c r="AJ53" s="7">
        <f t="shared" si="14"/>
        <v>45784</v>
      </c>
      <c r="AK53" s="67">
        <f>AVERAGEIFS('전체 일별'!$BG:$BG,'전체 일별'!$B:$B,"&gt;="&amp;$AI53,'전체 일별'!$B:$B,"&lt;="&amp;$AJ53)</f>
        <v>0.27668571428571431</v>
      </c>
      <c r="AL53" s="67">
        <f t="shared" si="18"/>
        <v>0.38182628571428573</v>
      </c>
      <c r="AM53" s="140">
        <v>0</v>
      </c>
      <c r="AN53" s="140">
        <v>0</v>
      </c>
    </row>
    <row r="54" spans="2:40" hidden="1">
      <c r="B54" s="46">
        <f t="shared" si="19"/>
        <v>45793</v>
      </c>
      <c r="C54" s="46">
        <f t="shared" si="20"/>
        <v>45799</v>
      </c>
      <c r="D54" s="64" t="s">
        <v>220</v>
      </c>
      <c r="E54" s="106">
        <f>SUMIFS('전체 일별'!$BA:$BA,'전체 일별'!$B:$B,"&gt;="&amp;$B54,'전체 일별'!$B:$B,"&lt;="&amp;$C54)</f>
        <v>101501036</v>
      </c>
      <c r="F54" s="106">
        <f>SUMIFS('전체 일별'!$L:$L,'전체 일별'!$B:$B,"&gt;="&amp;$B54,'전체 일별'!$B:$B,"&lt;="&amp;$C54)</f>
        <v>18402395</v>
      </c>
      <c r="G54" s="106">
        <f>(SUMIFS('전체 일별'!$C:$C,'전체 일별'!$B:$B,"&gt;="&amp;$B54,'전체 일별'!$B:$B,"&lt;="&amp;$C54))/AB54/($AL54/$AK54)</f>
        <v>37593.584905660384</v>
      </c>
      <c r="H54" s="106">
        <f>(SUMIFS('전체 일별'!$D:$D,'전체 일별'!$B:$B,"&gt;="&amp;$B54,'전체 일별'!$B:$B,"&lt;="&amp;$C54))/AC54/($AL54/$AK54)</f>
        <v>9331.4923619271449</v>
      </c>
      <c r="I54" s="106">
        <f>IFERROR((SUMIFS('전체 일별'!$E:$E,'전체 일별'!$B:$B,"&gt;="&amp;$B54,'전체 일별'!$B:$B,"&lt;="&amp;$C54))/AE54,0)/($AL54/$AK54)</f>
        <v>0</v>
      </c>
      <c r="J54" s="106">
        <f>(SUMIFS('전체 일별'!$F:$F,'전체 일별'!$B:$B,"&gt;="&amp;$B54,'전체 일별'!$B:$B,"&lt;="&amp;$C54))/AD54/($AL54/$AK54)</f>
        <v>36842.980072463768</v>
      </c>
      <c r="K54" s="106"/>
      <c r="L54" s="106"/>
      <c r="M54" s="106">
        <f>IFERROR((SUMIFS('전체 일별'!$H:$H,'전체 일별'!$B:$B,"&gt;="&amp;$B54,'전체 일별'!$B:$B,"&lt;="&amp;$C54))/AH54,0)/($AL54/$AK54)</f>
        <v>0</v>
      </c>
      <c r="N54" s="106">
        <f>SUMIFS('전체 일별'!$AQ:$AQ,'전체 일별'!$B:$B,"&gt;="&amp;$B54,'전체 일별'!$B:$B,"&lt;="&amp;$C54)</f>
        <v>3511</v>
      </c>
      <c r="O54" s="106">
        <f>SUMIFS('전체 일별'!$AR:$AR,'전체 일별'!$B:$B,"&gt;="&amp;$B54,'전체 일별'!$B:$B,"&lt;="&amp;$C54)</f>
        <v>3148</v>
      </c>
      <c r="P54" s="106">
        <f>SUMIFS('전체 일별'!$AJ:$AJ,'전체 일별'!$B:$B,"&gt;="&amp;$B54,'전체 일별'!$B:$B,"&lt;="&amp;$C54)</f>
        <v>1433</v>
      </c>
      <c r="Q54" s="106">
        <f>SUMIFS('전체 일별'!$Z:$Z,'전체 일별'!$B:$B,"&gt;="&amp;$B54,'전체 일별'!$B:$B,"&lt;="&amp;$C54)</f>
        <v>1094</v>
      </c>
      <c r="R54" s="106">
        <f>SUMIFS('전체 일별'!$AL:$AL,'전체 일별'!$B:$B,"&gt;="&amp;$B54,'전체 일별'!$B:$B,"&lt;="&amp;$C54)</f>
        <v>10370</v>
      </c>
      <c r="S54" s="106">
        <f>SUMIFS('전체 일별'!$AO:$AO,'전체 일별'!$B:$B,"&gt;="&amp;$B54,'전체 일별'!$B:$B,"&lt;="&amp;$C54)</f>
        <v>9694</v>
      </c>
      <c r="T54" s="106">
        <f>SUMIFS('전체 일별'!$AP:$AP,'전체 일별'!$B:$B,"&gt;="&amp;$B54,'전체 일별'!$B:$B,"&lt;="&amp;$C54)</f>
        <v>282</v>
      </c>
      <c r="U54" s="106">
        <f t="shared" si="15"/>
        <v>16821.202010968922</v>
      </c>
      <c r="V54" s="106">
        <f t="shared" si="12"/>
        <v>34908.557174292437</v>
      </c>
      <c r="W54" s="66">
        <f t="shared" si="16"/>
        <v>0.89661065223583025</v>
      </c>
      <c r="X54" s="66">
        <f t="shared" si="17"/>
        <v>0.3475222363405337</v>
      </c>
      <c r="Y54" s="78">
        <f t="shared" si="10"/>
        <v>2.8267842822774659E-2</v>
      </c>
      <c r="Z54" s="65">
        <f t="shared" si="11"/>
        <v>10470.500928409325</v>
      </c>
      <c r="AA54" s="106">
        <f>SUMIFS('전체 일별'!$BJ:$BJ,'전체 일별'!$B:$B,"&gt;="&amp;$B54,'전체 일별'!$B:$B,"&lt;="&amp;$C54)</f>
        <v>72</v>
      </c>
      <c r="AB54" s="65">
        <v>265</v>
      </c>
      <c r="AC54" s="65">
        <v>37</v>
      </c>
      <c r="AD54" s="65">
        <v>80</v>
      </c>
      <c r="AE54" s="65">
        <v>0</v>
      </c>
      <c r="AF54" s="65"/>
      <c r="AG54" s="65"/>
      <c r="AH54" s="65">
        <v>0</v>
      </c>
      <c r="AI54" s="7">
        <f t="shared" si="13"/>
        <v>45785</v>
      </c>
      <c r="AJ54" s="7">
        <f t="shared" si="14"/>
        <v>45791</v>
      </c>
      <c r="AK54" s="67">
        <f>AVERAGEIFS('전체 일별'!$BG:$BG,'전체 일별'!$B:$B,"&gt;="&amp;$AI54,'전체 일별'!$B:$B,"&lt;="&amp;$AJ54)</f>
        <v>0.25975714285714285</v>
      </c>
      <c r="AL54" s="67">
        <f t="shared" si="18"/>
        <v>0.35846485714285709</v>
      </c>
      <c r="AM54" s="140">
        <v>0</v>
      </c>
      <c r="AN54" s="140">
        <v>0</v>
      </c>
    </row>
    <row r="55" spans="2:40" hidden="1">
      <c r="B55" s="46">
        <f t="shared" si="19"/>
        <v>45800</v>
      </c>
      <c r="C55" s="46">
        <f t="shared" si="20"/>
        <v>45806</v>
      </c>
      <c r="D55" s="64" t="s">
        <v>221</v>
      </c>
      <c r="E55" s="106">
        <f>SUMIFS('전체 일별'!$BA:$BA,'전체 일별'!$B:$B,"&gt;="&amp;$B55,'전체 일별'!$B:$B,"&lt;="&amp;$C55)</f>
        <v>106379727</v>
      </c>
      <c r="F55" s="106">
        <f>SUMIFS('전체 일별'!$L:$L,'전체 일별'!$B:$B,"&gt;="&amp;$B55,'전체 일별'!$B:$B,"&lt;="&amp;$C55)</f>
        <v>21307761</v>
      </c>
      <c r="G55" s="106">
        <f>(SUMIFS('전체 일별'!$C:$C,'전체 일별'!$B:$B,"&gt;="&amp;$B55,'전체 일별'!$B:$B,"&lt;="&amp;$C55))/AB55/($AL55/$AK55)</f>
        <v>36732.545091090826</v>
      </c>
      <c r="H55" s="106">
        <f>(SUMIFS('전체 일별'!$D:$D,'전체 일별'!$B:$B,"&gt;="&amp;$B55,'전체 일별'!$B:$B,"&lt;="&amp;$C55))/AC55/($AL55/$AK55)</f>
        <v>6375.4227053140103</v>
      </c>
      <c r="I55" s="106">
        <f>IFERROR((SUMIFS('전체 일별'!$E:$E,'전체 일별'!$B:$B,"&gt;="&amp;$B55,'전체 일별'!$B:$B,"&lt;="&amp;$C55))/AE55,0)/($AL55/$AK55)</f>
        <v>0</v>
      </c>
      <c r="J55" s="106">
        <f>(SUMIFS('전체 일별'!$F:$F,'전체 일별'!$B:$B,"&gt;="&amp;$B55,'전체 일별'!$B:$B,"&lt;="&amp;$C55))/AD55/($AL55/$AK55)</f>
        <v>50019.413800562412</v>
      </c>
      <c r="K55" s="106"/>
      <c r="L55" s="106"/>
      <c r="M55" s="106">
        <f>IFERROR((SUMIFS('전체 일별'!$H:$H,'전체 일별'!$B:$B,"&gt;="&amp;$B55,'전체 일별'!$B:$B,"&lt;="&amp;$C55))/AH55,0)/($AL55/$AK55)</f>
        <v>0</v>
      </c>
      <c r="N55" s="106">
        <f>SUMIFS('전체 일별'!$AQ:$AQ,'전체 일별'!$B:$B,"&gt;="&amp;$B55,'전체 일별'!$B:$B,"&lt;="&amp;$C55)</f>
        <v>3516</v>
      </c>
      <c r="O55" s="106">
        <f>SUMIFS('전체 일별'!$AR:$AR,'전체 일별'!$B:$B,"&gt;="&amp;$B55,'전체 일별'!$B:$B,"&lt;="&amp;$C55)</f>
        <v>3171</v>
      </c>
      <c r="P55" s="106">
        <f>SUMIFS('전체 일별'!$AJ:$AJ,'전체 일별'!$B:$B,"&gt;="&amp;$B55,'전체 일별'!$B:$B,"&lt;="&amp;$C55)</f>
        <v>1502</v>
      </c>
      <c r="Q55" s="106">
        <f>SUMIFS('전체 일별'!$Z:$Z,'전체 일별'!$B:$B,"&gt;="&amp;$B55,'전체 일별'!$B:$B,"&lt;="&amp;$C55)</f>
        <v>1049</v>
      </c>
      <c r="R55" s="106">
        <f>SUMIFS('전체 일별'!$AL:$AL,'전체 일별'!$B:$B,"&gt;="&amp;$B55,'전체 일별'!$B:$B,"&lt;="&amp;$C55)</f>
        <v>10676</v>
      </c>
      <c r="S55" s="106">
        <f>SUMIFS('전체 일별'!$AO:$AO,'전체 일별'!$B:$B,"&gt;="&amp;$B55,'전체 일별'!$B:$B,"&lt;="&amp;$C55)</f>
        <v>9915</v>
      </c>
      <c r="T55" s="106">
        <f>SUMIFS('전체 일별'!$AP:$AP,'전체 일별'!$B:$B,"&gt;="&amp;$B55,'전체 일별'!$B:$B,"&lt;="&amp;$C55)</f>
        <v>309</v>
      </c>
      <c r="U55" s="106">
        <f t="shared" si="15"/>
        <v>20312.450905624406</v>
      </c>
      <c r="V55" s="106">
        <f t="shared" si="12"/>
        <v>35576.973552394316</v>
      </c>
      <c r="W55" s="66">
        <f t="shared" si="16"/>
        <v>0.90187713310580209</v>
      </c>
      <c r="X55" s="66">
        <f t="shared" si="17"/>
        <v>0.33081046988331758</v>
      </c>
      <c r="Y55" s="78">
        <f t="shared" si="10"/>
        <v>3.022300469483568E-2</v>
      </c>
      <c r="Z55" s="65">
        <f t="shared" si="11"/>
        <v>10729.170650529501</v>
      </c>
      <c r="AA55" s="106">
        <f>SUMIFS('전체 일별'!$BJ:$BJ,'전체 일별'!$B:$B,"&gt;="&amp;$B55,'전체 일별'!$B:$B,"&lt;="&amp;$C55)</f>
        <v>78</v>
      </c>
      <c r="AB55" s="65">
        <v>319</v>
      </c>
      <c r="AC55" s="65">
        <v>48</v>
      </c>
      <c r="AD55" s="65">
        <v>67</v>
      </c>
      <c r="AE55" s="65">
        <v>0</v>
      </c>
      <c r="AF55" s="65"/>
      <c r="AG55" s="65"/>
      <c r="AH55" s="65">
        <v>0</v>
      </c>
      <c r="AI55" s="7">
        <f t="shared" si="13"/>
        <v>45792</v>
      </c>
      <c r="AJ55" s="7">
        <f t="shared" si="14"/>
        <v>45798</v>
      </c>
      <c r="AK55" s="67">
        <f>AVERAGEIFS('전체 일별'!$BG:$BG,'전체 일별'!$B:$B,"&gt;="&amp;$AI55,'전체 일별'!$B:$B,"&lt;="&amp;$AJ55)</f>
        <v>0.26171428571428568</v>
      </c>
      <c r="AL55" s="67">
        <f t="shared" si="18"/>
        <v>0.3611657142857142</v>
      </c>
      <c r="AM55" s="140">
        <v>0</v>
      </c>
      <c r="AN55" s="140">
        <v>0</v>
      </c>
    </row>
    <row r="56" spans="2:40" hidden="1">
      <c r="B56" s="46">
        <f t="shared" si="19"/>
        <v>45807</v>
      </c>
      <c r="C56" s="46">
        <f t="shared" si="20"/>
        <v>45813</v>
      </c>
      <c r="D56" s="64" t="s">
        <v>222</v>
      </c>
      <c r="E56" s="106">
        <f>SUMIFS('전체 일별'!$BA:$BA,'전체 일별'!$B:$B,"&gt;="&amp;$B56,'전체 일별'!$B:$B,"&lt;="&amp;$C56)</f>
        <v>120436078</v>
      </c>
      <c r="F56" s="106">
        <f>SUMIFS('전체 일별'!$L:$L,'전체 일별'!$B:$B,"&gt;="&amp;$B56,'전체 일별'!$B:$B,"&lt;="&amp;$C56)</f>
        <v>19883029</v>
      </c>
      <c r="G56" s="106">
        <f>(SUMIFS('전체 일별'!$C:$C,'전체 일별'!$B:$B,"&gt;="&amp;$B56,'전체 일별'!$B:$B,"&lt;="&amp;$C56))/AB56/($AL56/$AK56)</f>
        <v>36331.021286231888</v>
      </c>
      <c r="H56" s="106">
        <f>(SUMIFS('전체 일별'!$D:$D,'전체 일별'!$B:$B,"&gt;="&amp;$B56,'전체 일별'!$B:$B,"&lt;="&amp;$C56))/AC56/($AL56/$AK56)</f>
        <v>8001.8939393939399</v>
      </c>
      <c r="I56" s="106">
        <f>IFERROR((SUMIFS('전체 일별'!$E:$E,'전체 일별'!$B:$B,"&gt;="&amp;$B56,'전체 일별'!$B:$B,"&lt;="&amp;$C56))/AE56,0)/($AL56/$AK56)</f>
        <v>0</v>
      </c>
      <c r="J56" s="106">
        <f>(SUMIFS('전체 일별'!$F:$F,'전체 일별'!$B:$B,"&gt;="&amp;$B56,'전체 일별'!$B:$B,"&lt;="&amp;$C56))/AD56/($AL56/$AK56)</f>
        <v>31026.341050254097</v>
      </c>
      <c r="K56" s="106"/>
      <c r="L56" s="106"/>
      <c r="M56" s="106">
        <f>IFERROR((SUMIFS('전체 일별'!$H:$H,'전체 일별'!$B:$B,"&gt;="&amp;$B56,'전체 일별'!$B:$B,"&lt;="&amp;$C56))/AH56,0)/($AL56/$AK56)</f>
        <v>0</v>
      </c>
      <c r="N56" s="106">
        <f>SUMIFS('전체 일별'!$AQ:$AQ,'전체 일별'!$B:$B,"&gt;="&amp;$B56,'전체 일별'!$B:$B,"&lt;="&amp;$C56)</f>
        <v>3645</v>
      </c>
      <c r="O56" s="106">
        <f>SUMIFS('전체 일별'!$AR:$AR,'전체 일별'!$B:$B,"&gt;="&amp;$B56,'전체 일별'!$B:$B,"&lt;="&amp;$C56)</f>
        <v>3284</v>
      </c>
      <c r="P56" s="106">
        <f>SUMIFS('전체 일별'!$AJ:$AJ,'전체 일별'!$B:$B,"&gt;="&amp;$B56,'전체 일별'!$B:$B,"&lt;="&amp;$C56)</f>
        <v>1636</v>
      </c>
      <c r="Q56" s="106">
        <f>SUMIFS('전체 일별'!$Z:$Z,'전체 일별'!$B:$B,"&gt;="&amp;$B56,'전체 일별'!$B:$B,"&lt;="&amp;$C56)</f>
        <v>1102</v>
      </c>
      <c r="R56" s="106">
        <f>SUMIFS('전체 일별'!$AL:$AL,'전체 일별'!$B:$B,"&gt;="&amp;$B56,'전체 일별'!$B:$B,"&lt;="&amp;$C56)</f>
        <v>13863</v>
      </c>
      <c r="S56" s="106">
        <f>SUMIFS('전체 일별'!$AO:$AO,'전체 일별'!$B:$B,"&gt;="&amp;$B56,'전체 일별'!$B:$B,"&lt;="&amp;$C56)</f>
        <v>11067</v>
      </c>
      <c r="T56" s="106">
        <f>SUMIFS('전체 일별'!$AP:$AP,'전체 일별'!$B:$B,"&gt;="&amp;$B56,'전체 일별'!$B:$B,"&lt;="&amp;$C56)</f>
        <v>365</v>
      </c>
      <c r="U56" s="106">
        <f t="shared" si="15"/>
        <v>18042.67604355717</v>
      </c>
      <c r="V56" s="106">
        <f t="shared" si="12"/>
        <v>32671.183739196164</v>
      </c>
      <c r="W56" s="66">
        <f t="shared" si="16"/>
        <v>0.90096021947873794</v>
      </c>
      <c r="X56" s="66">
        <f t="shared" si="17"/>
        <v>0.33556638246041415</v>
      </c>
      <c r="Y56" s="78">
        <f t="shared" si="10"/>
        <v>3.1927921623512948E-2</v>
      </c>
      <c r="Z56" s="65">
        <f t="shared" si="11"/>
        <v>10882.450347881088</v>
      </c>
      <c r="AA56" s="106">
        <f>SUMIFS('전체 일별'!$BJ:$BJ,'전체 일별'!$B:$B,"&gt;="&amp;$B56,'전체 일별'!$B:$B,"&lt;="&amp;$C56)</f>
        <v>102</v>
      </c>
      <c r="AB56" s="65">
        <v>320</v>
      </c>
      <c r="AC56" s="65">
        <v>44</v>
      </c>
      <c r="AD56" s="65">
        <v>77</v>
      </c>
      <c r="AE56" s="65">
        <v>0</v>
      </c>
      <c r="AF56" s="65"/>
      <c r="AG56" s="65"/>
      <c r="AH56" s="65">
        <v>0</v>
      </c>
      <c r="AI56" s="7">
        <f t="shared" si="13"/>
        <v>45799</v>
      </c>
      <c r="AJ56" s="7">
        <f t="shared" si="14"/>
        <v>45805</v>
      </c>
      <c r="AK56" s="67">
        <f>AVERAGEIFS('전체 일별'!$BG:$BG,'전체 일별'!$B:$B,"&gt;="&amp;$AI56,'전체 일별'!$B:$B,"&lt;="&amp;$AJ56)</f>
        <v>0.27202857142857145</v>
      </c>
      <c r="AL56" s="67">
        <f t="shared" si="18"/>
        <v>0.37539942857142855</v>
      </c>
      <c r="AM56" s="140">
        <v>0</v>
      </c>
      <c r="AN56" s="140">
        <v>0</v>
      </c>
    </row>
    <row r="57" spans="2:40" hidden="1">
      <c r="B57" s="46">
        <f t="shared" si="19"/>
        <v>45814</v>
      </c>
      <c r="C57" s="46">
        <f t="shared" si="20"/>
        <v>45820</v>
      </c>
      <c r="D57" s="64" t="s">
        <v>223</v>
      </c>
      <c r="E57" s="106">
        <f>SUMIFS('전체 일별'!$BA:$BA,'전체 일별'!$B:$B,"&gt;="&amp;$B57,'전체 일별'!$B:$B,"&lt;="&amp;$C57)</f>
        <v>121303827</v>
      </c>
      <c r="F57" s="106">
        <f>SUMIFS('전체 일별'!$L:$L,'전체 일별'!$B:$B,"&gt;="&amp;$B57,'전체 일별'!$B:$B,"&lt;="&amp;$C57)</f>
        <v>21297940</v>
      </c>
      <c r="G57" s="106">
        <f>(SUMIFS('전체 일별'!$C:$C,'전체 일별'!$B:$B,"&gt;="&amp;$B57,'전체 일별'!$B:$B,"&lt;="&amp;$C57))/AB57/($AL57/$AK57)</f>
        <v>35789.452749965712</v>
      </c>
      <c r="H57" s="106">
        <f>(SUMIFS('전체 일별'!$D:$D,'전체 일별'!$B:$B,"&gt;="&amp;$B57,'전체 일별'!$B:$B,"&lt;="&amp;$C57))/AC57/($AL57/$AK57)</f>
        <v>9146.3005339435549</v>
      </c>
      <c r="I57" s="106">
        <f>IFERROR((SUMIFS('전체 일별'!$E:$E,'전체 일별'!$B:$B,"&gt;="&amp;$B57,'전체 일별'!$B:$B,"&lt;="&amp;$C57))/AE57,0)/($AL57/$AK57)</f>
        <v>0</v>
      </c>
      <c r="J57" s="106">
        <f>(SUMIFS('전체 일별'!$F:$F,'전체 일별'!$B:$B,"&gt;="&amp;$B57,'전체 일별'!$B:$B,"&lt;="&amp;$C57))/AD57/($AL57/$AK57)</f>
        <v>25261.352657004831</v>
      </c>
      <c r="K57" s="106"/>
      <c r="L57" s="106"/>
      <c r="M57" s="106">
        <f>IFERROR((SUMIFS('전체 일별'!$H:$H,'전체 일별'!$B:$B,"&gt;="&amp;$B57,'전체 일별'!$B:$B,"&lt;="&amp;$C57))/AH57,0)/($AL57/$AK57)</f>
        <v>0</v>
      </c>
      <c r="N57" s="106">
        <f>SUMIFS('전체 일별'!$AQ:$AQ,'전체 일별'!$B:$B,"&gt;="&amp;$B57,'전체 일별'!$B:$B,"&lt;="&amp;$C57)</f>
        <v>4413</v>
      </c>
      <c r="O57" s="106">
        <f>SUMIFS('전체 일별'!$AR:$AR,'전체 일별'!$B:$B,"&gt;="&amp;$B57,'전체 일별'!$B:$B,"&lt;="&amp;$C57)</f>
        <v>3950</v>
      </c>
      <c r="P57" s="106">
        <f>SUMIFS('전체 일별'!$AJ:$AJ,'전체 일별'!$B:$B,"&gt;="&amp;$B57,'전체 일별'!$B:$B,"&lt;="&amp;$C57)</f>
        <v>1642</v>
      </c>
      <c r="Q57" s="106">
        <f>SUMIFS('전체 일별'!$Z:$Z,'전체 일별'!$B:$B,"&gt;="&amp;$B57,'전체 일별'!$B:$B,"&lt;="&amp;$C57)</f>
        <v>1258</v>
      </c>
      <c r="R57" s="106">
        <f>SUMIFS('전체 일별'!$AL:$AL,'전체 일별'!$B:$B,"&gt;="&amp;$B57,'전체 일별'!$B:$B,"&lt;="&amp;$C57)</f>
        <v>14155</v>
      </c>
      <c r="S57" s="106">
        <f>SUMIFS('전체 일별'!$AO:$AO,'전체 일별'!$B:$B,"&gt;="&amp;$B57,'전체 일별'!$B:$B,"&lt;="&amp;$C57)</f>
        <v>11223</v>
      </c>
      <c r="T57" s="106">
        <f>SUMIFS('전체 일별'!$AP:$AP,'전체 일별'!$B:$B,"&gt;="&amp;$B57,'전체 일별'!$B:$B,"&lt;="&amp;$C57)</f>
        <v>339</v>
      </c>
      <c r="U57" s="106">
        <f t="shared" si="15"/>
        <v>16930</v>
      </c>
      <c r="V57" s="106">
        <f t="shared" si="12"/>
        <v>31115.503740065455</v>
      </c>
      <c r="W57" s="66">
        <f t="shared" si="16"/>
        <v>0.89508271017448449</v>
      </c>
      <c r="X57" s="66">
        <f t="shared" si="17"/>
        <v>0.31848101265822787</v>
      </c>
      <c r="Y57" s="78">
        <f t="shared" si="10"/>
        <v>2.9320186818889465E-2</v>
      </c>
      <c r="Z57" s="65">
        <f t="shared" si="11"/>
        <v>10808.502806736167</v>
      </c>
      <c r="AA57" s="106">
        <f>SUMIFS('전체 일별'!$BJ:$BJ,'전체 일별'!$B:$B,"&gt;="&amp;$B57,'전체 일별'!$B:$B,"&lt;="&amp;$C57)</f>
        <v>110</v>
      </c>
      <c r="AB57" s="65">
        <v>317</v>
      </c>
      <c r="AC57" s="65">
        <v>38</v>
      </c>
      <c r="AD57" s="65">
        <v>141</v>
      </c>
      <c r="AE57" s="65">
        <v>0</v>
      </c>
      <c r="AF57" s="65"/>
      <c r="AG57" s="65"/>
      <c r="AH57" s="65">
        <v>0</v>
      </c>
      <c r="AI57" s="7">
        <f t="shared" si="13"/>
        <v>45806</v>
      </c>
      <c r="AJ57" s="7">
        <f t="shared" si="14"/>
        <v>45812</v>
      </c>
      <c r="AK57" s="67">
        <f>AVERAGEIFS('전체 일별'!$BG:$BG,'전체 일별'!$B:$B,"&gt;="&amp;$AI57,'전체 일별'!$B:$B,"&lt;="&amp;$AJ57)</f>
        <v>0.26194285714285714</v>
      </c>
      <c r="AL57" s="67">
        <f t="shared" si="18"/>
        <v>0.36148114285714283</v>
      </c>
      <c r="AM57" s="140">
        <v>0</v>
      </c>
      <c r="AN57" s="140">
        <v>0</v>
      </c>
    </row>
    <row r="58" spans="2:40" hidden="1">
      <c r="B58" s="46">
        <f t="shared" si="19"/>
        <v>45821</v>
      </c>
      <c r="C58" s="46">
        <f t="shared" si="20"/>
        <v>45827</v>
      </c>
      <c r="D58" s="64" t="s">
        <v>224</v>
      </c>
      <c r="E58" s="106">
        <f>SUMIFS('전체 일별'!$BA:$BA,'전체 일별'!$B:$B,"&gt;="&amp;$B58,'전체 일별'!$B:$B,"&lt;="&amp;$C58)</f>
        <v>124214773</v>
      </c>
      <c r="F58" s="106">
        <f>SUMIFS('전체 일별'!$L:$L,'전체 일별'!$B:$B,"&gt;="&amp;$B58,'전체 일별'!$B:$B,"&lt;="&amp;$C58)</f>
        <v>23274214</v>
      </c>
      <c r="G58" s="106">
        <f>(SUMIFS('전체 일별'!$C:$C,'전체 일별'!$B:$B,"&gt;="&amp;$B58,'전체 일별'!$B:$B,"&lt;="&amp;$C58))/AB58/($AL58/$AK58)</f>
        <v>54805.78617726313</v>
      </c>
      <c r="H58" s="106">
        <f>(SUMIFS('전체 일별'!$D:$D,'전체 일별'!$B:$B,"&gt;="&amp;$B58,'전체 일별'!$B:$B,"&lt;="&amp;$C58))/AC58/($AL58/$AK58)</f>
        <v>7259.7160603371794</v>
      </c>
      <c r="I58" s="106">
        <f>IFERROR((SUMIFS('전체 일별'!$E:$E,'전체 일별'!$B:$B,"&gt;="&amp;$B58,'전체 일별'!$B:$B,"&lt;="&amp;$C58))/AE58,0)/($AL58/$AK58)</f>
        <v>0</v>
      </c>
      <c r="J58" s="106">
        <f>(SUMIFS('전체 일별'!$F:$F,'전체 일별'!$B:$B,"&gt;="&amp;$B58,'전체 일별'!$B:$B,"&lt;="&amp;$C58))/AD58/($AL58/$AK58)</f>
        <v>33500.196256038653</v>
      </c>
      <c r="K58" s="106"/>
      <c r="L58" s="106"/>
      <c r="M58" s="106">
        <f>IFERROR((SUMIFS('전체 일별'!$H:$H,'전체 일별'!$B:$B,"&gt;="&amp;$B58,'전체 일별'!$B:$B,"&lt;="&amp;$C58))/AH58,0)/($AL58/$AK58)</f>
        <v>0</v>
      </c>
      <c r="N58" s="106">
        <f>SUMIFS('전체 일별'!$AQ:$AQ,'전체 일별'!$B:$B,"&gt;="&amp;$B58,'전체 일별'!$B:$B,"&lt;="&amp;$C58)</f>
        <v>3798</v>
      </c>
      <c r="O58" s="106">
        <f>SUMIFS('전체 일별'!$AR:$AR,'전체 일별'!$B:$B,"&gt;="&amp;$B58,'전체 일별'!$B:$B,"&lt;="&amp;$C58)</f>
        <v>3377</v>
      </c>
      <c r="P58" s="106">
        <f>SUMIFS('전체 일별'!$AJ:$AJ,'전체 일별'!$B:$B,"&gt;="&amp;$B58,'전체 일별'!$B:$B,"&lt;="&amp;$C58)</f>
        <v>1720</v>
      </c>
      <c r="Q58" s="106">
        <f>SUMIFS('전체 일별'!$Z:$Z,'전체 일별'!$B:$B,"&gt;="&amp;$B58,'전체 일별'!$B:$B,"&lt;="&amp;$C58)</f>
        <v>1206</v>
      </c>
      <c r="R58" s="106">
        <f>SUMIFS('전체 일별'!$AL:$AL,'전체 일별'!$B:$B,"&gt;="&amp;$B58,'전체 일별'!$B:$B,"&lt;="&amp;$C58)</f>
        <v>14542</v>
      </c>
      <c r="S58" s="106">
        <f>SUMIFS('전체 일별'!$AO:$AO,'전체 일별'!$B:$B,"&gt;="&amp;$B58,'전체 일별'!$B:$B,"&lt;="&amp;$C58)</f>
        <v>11685</v>
      </c>
      <c r="T58" s="106">
        <f>SUMIFS('전체 일별'!$AP:$AP,'전체 일별'!$B:$B,"&gt;="&amp;$B58,'전체 일별'!$B:$B,"&lt;="&amp;$C58)</f>
        <v>341</v>
      </c>
      <c r="U58" s="106">
        <f t="shared" si="15"/>
        <v>19298.684908789386</v>
      </c>
      <c r="V58" s="106">
        <f t="shared" si="12"/>
        <v>43023.909346347238</v>
      </c>
      <c r="W58" s="66">
        <f t="shared" si="16"/>
        <v>0.88915218536071616</v>
      </c>
      <c r="X58" s="66">
        <f t="shared" si="17"/>
        <v>0.35712170565590762</v>
      </c>
      <c r="Y58" s="78">
        <f t="shared" si="10"/>
        <v>2.8355230334275734E-2</v>
      </c>
      <c r="Z58" s="65">
        <f t="shared" si="11"/>
        <v>10630.275823705606</v>
      </c>
      <c r="AA58" s="106">
        <f>SUMIFS('전체 일별'!$BJ:$BJ,'전체 일별'!$B:$B,"&gt;="&amp;$B58,'전체 일별'!$B:$B,"&lt;="&amp;$C58)</f>
        <v>78</v>
      </c>
      <c r="AB58" s="65">
        <v>199</v>
      </c>
      <c r="AC58" s="65">
        <v>49</v>
      </c>
      <c r="AD58" s="65">
        <v>144</v>
      </c>
      <c r="AE58" s="65">
        <v>0</v>
      </c>
      <c r="AF58" s="65"/>
      <c r="AG58" s="65"/>
      <c r="AH58" s="65">
        <v>0</v>
      </c>
      <c r="AI58" s="7">
        <f t="shared" si="13"/>
        <v>45813</v>
      </c>
      <c r="AJ58" s="7">
        <f t="shared" si="14"/>
        <v>45819</v>
      </c>
      <c r="AK58" s="67">
        <f>AVERAGEIFS('전체 일별'!$BG:$BG,'전체 일별'!$B:$B,"&gt;="&amp;$AI58,'전체 일별'!$B:$B,"&lt;="&amp;$AJ58)</f>
        <v>0.2447</v>
      </c>
      <c r="AL58" s="67">
        <f t="shared" si="18"/>
        <v>0.33768599999999999</v>
      </c>
      <c r="AM58" s="140">
        <v>0</v>
      </c>
      <c r="AN58" s="140">
        <v>0</v>
      </c>
    </row>
    <row r="59" spans="2:40" hidden="1">
      <c r="B59" s="46">
        <f t="shared" si="19"/>
        <v>45828</v>
      </c>
      <c r="C59" s="46">
        <f t="shared" si="20"/>
        <v>45834</v>
      </c>
      <c r="D59" s="64" t="s">
        <v>225</v>
      </c>
      <c r="E59" s="106">
        <f>SUMIFS('전체 일별'!$BA:$BA,'전체 일별'!$B:$B,"&gt;="&amp;$B59,'전체 일별'!$B:$B,"&lt;="&amp;$C59)</f>
        <v>133003223</v>
      </c>
      <c r="F59" s="106">
        <f>SUMIFS('전체 일별'!$L:$L,'전체 일별'!$B:$B,"&gt;="&amp;$B59,'전체 일별'!$B:$B,"&lt;="&amp;$C59)</f>
        <v>23249697</v>
      </c>
      <c r="G59" s="106">
        <f>(SUMIFS('전체 일별'!$C:$C,'전체 일별'!$B:$B,"&gt;="&amp;$B59,'전체 일별'!$B:$B,"&lt;="&amp;$C59))/AB59/($AL59/$AK59)</f>
        <v>26975.250051030824</v>
      </c>
      <c r="H59" s="106">
        <f>(SUMIFS('전체 일별'!$D:$D,'전체 일별'!$B:$B,"&gt;="&amp;$B59,'전체 일별'!$B:$B,"&lt;="&amp;$C59))/AC59/($AL59/$AK59)</f>
        <v>2682.6359376702626</v>
      </c>
      <c r="I59" s="106">
        <f>IFERROR((SUMIFS('전체 일별'!$E:$E,'전체 일별'!$B:$B,"&gt;="&amp;$B59,'전체 일별'!$B:$B,"&lt;="&amp;$C59))/AE59,0)/($AL59/$AK59)</f>
        <v>0</v>
      </c>
      <c r="J59" s="106">
        <f>IFERROR((SUMIFS('전체 일별'!$F:$F,'전체 일별'!$B:$B,"&gt;="&amp;$B59,'전체 일별'!$B:$B,"&lt;="&amp;$C59))/AD59/($AL59/$AK59),0)</f>
        <v>17528.258344695249</v>
      </c>
      <c r="K59" s="106">
        <f>IFERROR((SUMIFS('전체 일별'!$F:$F,'전체 일별'!$B:$B,"&gt;="&amp;$B59,'전체 일별'!$B:$B,"&lt;="&amp;$C59))/AF59/($AL59/$AK59),0)</f>
        <v>0</v>
      </c>
      <c r="L59" s="106">
        <f>IFERROR((SUMIFS('전체 일별'!$F:$F,'전체 일별'!$B:$B,"&gt;="&amp;$B59,'전체 일별'!$B:$B,"&lt;="&amp;$C59))/AG59/($AL59/$AK59),0)</f>
        <v>0</v>
      </c>
      <c r="M59" s="106">
        <f>IFERROR((SUMIFS('전체 일별'!$H:$H,'전체 일별'!$B:$B,"&gt;="&amp;$B59,'전체 일별'!$B:$B,"&lt;="&amp;$C59))/AH59,0)/($AL59/$AK59)</f>
        <v>0</v>
      </c>
      <c r="N59" s="106">
        <f>SUMIFS('전체 일별'!$AQ:$AQ,'전체 일별'!$B:$B,"&gt;="&amp;$B59,'전체 일별'!$B:$B,"&lt;="&amp;$C59)</f>
        <v>4160</v>
      </c>
      <c r="O59" s="106">
        <f>SUMIFS('전체 일별'!$AR:$AR,'전체 일별'!$B:$B,"&gt;="&amp;$B59,'전체 일별'!$B:$B,"&lt;="&amp;$C59)</f>
        <v>3592</v>
      </c>
      <c r="P59" s="106">
        <f>SUMIFS('전체 일별'!$AJ:$AJ,'전체 일별'!$B:$B,"&gt;="&amp;$B59,'전체 일별'!$B:$B,"&lt;="&amp;$C59)</f>
        <v>1793</v>
      </c>
      <c r="Q59" s="106">
        <f>SUMIFS('전체 일별'!$Z:$Z,'전체 일별'!$B:$B,"&gt;="&amp;$B59,'전체 일별'!$B:$B,"&lt;="&amp;$C59)</f>
        <v>1378</v>
      </c>
      <c r="R59" s="106">
        <f>SUMIFS('전체 일별'!$AL:$AL,'전체 일별'!$B:$B,"&gt;="&amp;$B59,'전체 일별'!$B:$B,"&lt;="&amp;$C59)</f>
        <v>15298</v>
      </c>
      <c r="S59" s="106">
        <f>SUMIFS('전체 일별'!$AO:$AO,'전체 일별'!$B:$B,"&gt;="&amp;$B59,'전체 일별'!$B:$B,"&lt;="&amp;$C59)</f>
        <v>12253</v>
      </c>
      <c r="T59" s="106">
        <f>SUMIFS('전체 일별'!$AP:$AP,'전체 일별'!$B:$B,"&gt;="&amp;$B59,'전체 일별'!$B:$B,"&lt;="&amp;$C59)</f>
        <v>351</v>
      </c>
      <c r="U59" s="106">
        <f t="shared" si="15"/>
        <v>16872.058780841799</v>
      </c>
      <c r="V59" s="106">
        <f t="shared" si="12"/>
        <v>21738.847124824686</v>
      </c>
      <c r="W59" s="66">
        <f t="shared" si="16"/>
        <v>0.8634615384615385</v>
      </c>
      <c r="X59" s="66">
        <f t="shared" si="17"/>
        <v>0.383630289532294</v>
      </c>
      <c r="Y59" s="78">
        <f t="shared" si="10"/>
        <v>2.7848302126309107E-2</v>
      </c>
      <c r="Z59" s="65">
        <f t="shared" si="11"/>
        <v>10854.747653635844</v>
      </c>
      <c r="AA59" s="106">
        <f>SUMIFS('전체 일별'!$BJ:$BJ,'전체 일별'!$B:$B,"&gt;="&amp;$B59,'전체 일별'!$B:$B,"&lt;="&amp;$C59)</f>
        <v>91</v>
      </c>
      <c r="AB59" s="65">
        <v>355</v>
      </c>
      <c r="AC59" s="65">
        <v>133</v>
      </c>
      <c r="AD59" s="65">
        <v>287</v>
      </c>
      <c r="AE59" s="65">
        <v>0</v>
      </c>
      <c r="AF59" s="65"/>
      <c r="AG59" s="65"/>
      <c r="AH59" s="65">
        <v>0</v>
      </c>
      <c r="AI59" s="7">
        <f t="shared" si="13"/>
        <v>45820</v>
      </c>
      <c r="AJ59" s="7">
        <f t="shared" si="14"/>
        <v>45826</v>
      </c>
      <c r="AK59" s="67">
        <f>AVERAGEIFS('전체 일별'!$BG:$BG,'전체 일별'!$B:$B,"&gt;="&amp;$AI59,'전체 일별'!$B:$B,"&lt;="&amp;$AJ59)</f>
        <v>0.27327142857142855</v>
      </c>
      <c r="AL59" s="67">
        <f t="shared" si="18"/>
        <v>0.37711457142857135</v>
      </c>
      <c r="AM59" s="140">
        <v>0</v>
      </c>
      <c r="AN59" s="140">
        <v>0</v>
      </c>
    </row>
    <row r="60" spans="2:40" hidden="1">
      <c r="B60" s="46">
        <f t="shared" si="19"/>
        <v>45835</v>
      </c>
      <c r="C60" s="46">
        <f t="shared" si="20"/>
        <v>45841</v>
      </c>
      <c r="D60" s="64" t="s">
        <v>226</v>
      </c>
      <c r="E60" s="106">
        <f>SUMIFS('전체 일별'!$BA:$BA,'전체 일별'!$B:$B,"&gt;="&amp;$B60,'전체 일별'!$B:$B,"&lt;="&amp;$C60)</f>
        <v>143896106</v>
      </c>
      <c r="F60" s="106">
        <f>SUMIFS('전체 일별'!$L:$L,'전체 일별'!$B:$B,"&gt;="&amp;$B60,'전체 일별'!$B:$B,"&lt;="&amp;$C60)</f>
        <v>33570189</v>
      </c>
      <c r="G60" s="106">
        <f>(SUMIFS('전체 일별'!$C:$C,'전체 일별'!$B:$B,"&gt;="&amp;$B60,'전체 일별'!$B:$B,"&lt;="&amp;$C60))/AB60/($AL60/$AK60)</f>
        <v>27897.541915316851</v>
      </c>
      <c r="H60" s="106">
        <f>(SUMIFS('전체 일별'!$D:$D,'전체 일별'!$B:$B,"&gt;="&amp;$B60,'전체 일별'!$B:$B,"&lt;="&amp;$C60))/AC60/($AL60/$AK60)</f>
        <v>3353.3264320220842</v>
      </c>
      <c r="I60" s="106">
        <f>IFERROR((SUMIFS('전체 일별'!$E:$E,'전체 일별'!$B:$B,"&gt;="&amp;$B60,'전체 일별'!$B:$B,"&lt;="&amp;$C60))/AE60,0)/($AL60/$AK60)</f>
        <v>0</v>
      </c>
      <c r="J60" s="106">
        <f>IFERROR((SUMIFS('전체 일별'!$F:$F,'전체 일별'!$B:$B,"&gt;="&amp;$B60,'전체 일별'!$B:$B,"&lt;="&amp;$C60))/AD60/($AL60/$AK60),0)</f>
        <v>27306.895159662512</v>
      </c>
      <c r="K60" s="106">
        <f>IFERROR((SUMIFS('전체 일별'!$F:$F,'전체 일별'!$B:$B,"&gt;="&amp;$B60,'전체 일별'!$B:$B,"&lt;="&amp;$C60))/AF60/($AL60/$AK60),0)</f>
        <v>0</v>
      </c>
      <c r="L60" s="106">
        <f>IFERROR((SUMIFS('전체 일별'!$J:$J,'전체 일별'!$B:$B,"&gt;="&amp;$B60,'전체 일별'!$B:$B,"&lt;="&amp;$C60))/AG60/($AL60/$AK60),0)</f>
        <v>24965.579710144928</v>
      </c>
      <c r="M60" s="106">
        <f>IFERROR((SUMIFS('전체 일별'!$H:$H,'전체 일별'!$B:$B,"&gt;="&amp;$B60,'전체 일별'!$B:$B,"&lt;="&amp;$C60))/AH60,0)/($AL60/$AK60)</f>
        <v>0</v>
      </c>
      <c r="N60" s="106">
        <f>SUMIFS('전체 일별'!$AQ:$AQ,'전체 일별'!$B:$B,"&gt;="&amp;$B60,'전체 일별'!$B:$B,"&lt;="&amp;$C60)</f>
        <v>6736</v>
      </c>
      <c r="O60" s="106">
        <f>SUMIFS('전체 일별'!$AR:$AR,'전체 일별'!$B:$B,"&gt;="&amp;$B60,'전체 일별'!$B:$B,"&lt;="&amp;$C60)</f>
        <v>5627</v>
      </c>
      <c r="P60" s="106">
        <f>SUMIFS('전체 일별'!$AJ:$AJ,'전체 일별'!$B:$B,"&gt;="&amp;$B60,'전체 일별'!$B:$B,"&lt;="&amp;$C60)</f>
        <v>2124</v>
      </c>
      <c r="Q60" s="106">
        <f>SUMIFS('전체 일별'!$Z:$Z,'전체 일별'!$B:$B,"&gt;="&amp;$B60,'전체 일별'!$B:$B,"&lt;="&amp;$C60)</f>
        <v>1903</v>
      </c>
      <c r="R60" s="106">
        <f>SUMIFS('전체 일별'!$AL:$AL,'전체 일별'!$B:$B,"&gt;="&amp;$B60,'전체 일별'!$B:$B,"&lt;="&amp;$C60)</f>
        <v>17577</v>
      </c>
      <c r="S60" s="106">
        <f>SUMIFS('전체 일별'!$AO:$AO,'전체 일별'!$B:$B,"&gt;="&amp;$B60,'전체 일별'!$B:$B,"&lt;="&amp;$C60)</f>
        <v>13312</v>
      </c>
      <c r="T60" s="106">
        <f>SUMIFS('전체 일별'!$AP:$AP,'전체 일별'!$B:$B,"&gt;="&amp;$B60,'전체 일별'!$B:$B,"&lt;="&amp;$C60)</f>
        <v>392</v>
      </c>
      <c r="U60" s="106">
        <f t="shared" si="15"/>
        <v>17640.66684182869</v>
      </c>
      <c r="V60" s="106">
        <f t="shared" si="12"/>
        <v>27769.662001191187</v>
      </c>
      <c r="W60" s="66">
        <f t="shared" si="16"/>
        <v>0.83536223277909738</v>
      </c>
      <c r="X60" s="66">
        <f t="shared" si="17"/>
        <v>0.33819086547005511</v>
      </c>
      <c r="Y60" s="78">
        <f t="shared" si="10"/>
        <v>2.8604786923525978E-2</v>
      </c>
      <c r="Z60" s="65">
        <f t="shared" si="11"/>
        <v>10809.503155048076</v>
      </c>
      <c r="AA60" s="106">
        <f>SUMIFS('전체 일별'!$BJ:$BJ,'전체 일별'!$B:$B,"&gt;="&amp;$B60,'전체 일별'!$B:$B,"&lt;="&amp;$C60)</f>
        <v>134</v>
      </c>
      <c r="AB60" s="65">
        <v>408</v>
      </c>
      <c r="AC60" s="65">
        <v>105</v>
      </c>
      <c r="AD60" s="65">
        <v>359</v>
      </c>
      <c r="AE60" s="65">
        <v>0</v>
      </c>
      <c r="AF60" s="65"/>
      <c r="AG60" s="65">
        <v>4</v>
      </c>
      <c r="AH60" s="65">
        <v>0</v>
      </c>
      <c r="AI60" s="7">
        <f t="shared" si="13"/>
        <v>45827</v>
      </c>
      <c r="AJ60" s="7">
        <f t="shared" si="14"/>
        <v>45833</v>
      </c>
      <c r="AK60" s="67">
        <f>AVERAGEIFS('전체 일별'!$BG:$BG,'전체 일별'!$B:$B,"&gt;="&amp;$AI60,'전체 일별'!$B:$B,"&lt;="&amp;$AJ60)</f>
        <v>0.28705714285714284</v>
      </c>
      <c r="AL60" s="67">
        <f t="shared" si="18"/>
        <v>0.39613885714285707</v>
      </c>
      <c r="AM60" s="140">
        <v>0</v>
      </c>
      <c r="AN60" s="140">
        <v>0</v>
      </c>
    </row>
    <row r="61" spans="2:40" hidden="1">
      <c r="B61" s="46">
        <f t="shared" si="19"/>
        <v>45842</v>
      </c>
      <c r="C61" s="46">
        <f t="shared" si="20"/>
        <v>45848</v>
      </c>
      <c r="D61" s="64" t="s">
        <v>227</v>
      </c>
      <c r="E61" s="106">
        <f>SUMIFS('전체 일별'!$BA:$BA,'전체 일별'!$B:$B,"&gt;="&amp;$B61,'전체 일별'!$B:$B,"&lt;="&amp;$C61)</f>
        <v>152961594</v>
      </c>
      <c r="F61" s="106">
        <f>SUMIFS('전체 일별'!$L:$L,'전체 일별'!$B:$B,"&gt;="&amp;$B61,'전체 일별'!$B:$B,"&lt;="&amp;$C61)</f>
        <v>40233827</v>
      </c>
      <c r="G61" s="106">
        <f>(SUMIFS('전체 일별'!$C:$C,'전체 일별'!$B:$B,"&gt;="&amp;$B61,'전체 일별'!$B:$B,"&lt;="&amp;$C61))/AB61/($AL61/$AK61)</f>
        <v>31226.122181964576</v>
      </c>
      <c r="H61" s="106">
        <f>(SUMIFS('전체 일별'!$D:$D,'전체 일별'!$B:$B,"&gt;="&amp;$B61,'전체 일별'!$B:$B,"&lt;="&amp;$C61))/AC61/($AL61/$AK61)</f>
        <v>3584.6844806763283</v>
      </c>
      <c r="I61" s="106">
        <f>IFERROR((SUMIFS('전체 일별'!$E:$E,'전체 일별'!$B:$B,"&gt;="&amp;$B61,'전체 일별'!$B:$B,"&lt;="&amp;$C61))/AE61,0)/($AL61/$AK61)</f>
        <v>0</v>
      </c>
      <c r="J61" s="106">
        <f>IFERROR((SUMIFS('전체 일별'!$F:$F,'전체 일별'!$B:$B,"&gt;="&amp;$B61,'전체 일별'!$B:$B,"&lt;="&amp;$C61))/AD61/($AL61/$AK61),0)</f>
        <v>28888.455079764903</v>
      </c>
      <c r="K61" s="106">
        <f>IFERROR((SUMIFS('전체 일별'!$F:$F,'전체 일별'!$B:$B,"&gt;="&amp;$B61,'전체 일별'!$B:$B,"&lt;="&amp;$C61))/AF61/($AL61/$AK61),0)</f>
        <v>0</v>
      </c>
      <c r="L61" s="106">
        <f>IFERROR((SUMIFS('전체 일별'!$J:$J,'전체 일별'!$B:$B,"&gt;="&amp;$B61,'전체 일별'!$B:$B,"&lt;="&amp;$C61))/AG61/($AL61/$AK61),0)</f>
        <v>25698.550724637684</v>
      </c>
      <c r="M61" s="106">
        <f>IFERROR((SUMIFS('전체 일별'!$H:$H,'전체 일별'!$B:$B,"&gt;="&amp;$B61,'전체 일별'!$B:$B,"&lt;="&amp;$C61))/AH61,0)/($AL61/$AK61)</f>
        <v>0</v>
      </c>
      <c r="N61" s="106">
        <f>SUMIFS('전체 일별'!$AQ:$AQ,'전체 일별'!$B:$B,"&gt;="&amp;$B61,'전체 일별'!$B:$B,"&lt;="&amp;$C61)</f>
        <v>6471</v>
      </c>
      <c r="O61" s="106">
        <f>SUMIFS('전체 일별'!$AR:$AR,'전체 일별'!$B:$B,"&gt;="&amp;$B61,'전체 일별'!$B:$B,"&lt;="&amp;$C61)</f>
        <v>5630</v>
      </c>
      <c r="P61" s="106">
        <f>SUMIFS('전체 일별'!$AJ:$AJ,'전체 일별'!$B:$B,"&gt;="&amp;$B61,'전체 일별'!$B:$B,"&lt;="&amp;$C61)</f>
        <v>2345</v>
      </c>
      <c r="Q61" s="106">
        <f>SUMIFS('전체 일별'!$Z:$Z,'전체 일별'!$B:$B,"&gt;="&amp;$B61,'전체 일별'!$B:$B,"&lt;="&amp;$C61)</f>
        <v>1842</v>
      </c>
      <c r="R61" s="106">
        <f>SUMIFS('전체 일별'!$AL:$AL,'전체 일별'!$B:$B,"&gt;="&amp;$B61,'전체 일별'!$B:$B,"&lt;="&amp;$C61)</f>
        <v>18272</v>
      </c>
      <c r="S61" s="106">
        <f>SUMIFS('전체 일별'!$AO:$AO,'전체 일별'!$B:$B,"&gt;="&amp;$B61,'전체 일별'!$B:$B,"&lt;="&amp;$C61)</f>
        <v>13870</v>
      </c>
      <c r="T61" s="106">
        <f>SUMIFS('전체 일별'!$AP:$AP,'전체 일별'!$B:$B,"&gt;="&amp;$B61,'전체 일별'!$B:$B,"&lt;="&amp;$C61)</f>
        <v>414</v>
      </c>
      <c r="U61" s="106">
        <f t="shared" si="15"/>
        <v>21842.468512486426</v>
      </c>
      <c r="V61" s="106">
        <f t="shared" si="12"/>
        <v>31416.968859320346</v>
      </c>
      <c r="W61" s="66">
        <f t="shared" si="16"/>
        <v>0.87003554319270593</v>
      </c>
      <c r="X61" s="66">
        <f t="shared" si="17"/>
        <v>0.32717584369449376</v>
      </c>
      <c r="Y61" s="78">
        <f t="shared" si="10"/>
        <v>2.8983478017362084E-2</v>
      </c>
      <c r="Z61" s="65">
        <f t="shared" si="11"/>
        <v>11028.233165104542</v>
      </c>
      <c r="AA61" s="106">
        <f>SUMIFS('전체 일별'!$BJ:$BJ,'전체 일별'!$B:$B,"&gt;="&amp;$B61,'전체 일별'!$B:$B,"&lt;="&amp;$C61)</f>
        <v>158</v>
      </c>
      <c r="AB61" s="65">
        <v>432</v>
      </c>
      <c r="AC61" s="65">
        <v>96</v>
      </c>
      <c r="AD61" s="65">
        <v>397</v>
      </c>
      <c r="AE61" s="65">
        <v>0</v>
      </c>
      <c r="AF61" s="65">
        <v>0</v>
      </c>
      <c r="AG61" s="65">
        <v>3</v>
      </c>
      <c r="AH61" s="65">
        <v>0</v>
      </c>
      <c r="AI61" s="7">
        <f t="shared" si="13"/>
        <v>45834</v>
      </c>
      <c r="AJ61" s="7">
        <f t="shared" si="14"/>
        <v>45840</v>
      </c>
      <c r="AK61" s="67">
        <f>AVERAGEIFS('전체 일별'!$BG:$BG,'전체 일별'!$B:$B,"&gt;="&amp;$AI61,'전체 일별'!$B:$B,"&lt;="&amp;$AJ61)</f>
        <v>0.25934285714285715</v>
      </c>
      <c r="AL61" s="67">
        <f t="shared" si="18"/>
        <v>0.35789314285714285</v>
      </c>
      <c r="AM61" s="140">
        <v>0</v>
      </c>
      <c r="AN61" s="140">
        <v>0</v>
      </c>
    </row>
    <row r="62" spans="2:40" hidden="1">
      <c r="B62" s="46">
        <f t="shared" si="19"/>
        <v>45849</v>
      </c>
      <c r="C62" s="46">
        <f t="shared" si="20"/>
        <v>45855</v>
      </c>
      <c r="D62" s="64" t="s">
        <v>228</v>
      </c>
      <c r="E62" s="106">
        <f>SUMIFS('전체 일별'!$BA:$BA,'전체 일별'!$B:$B,"&gt;="&amp;$B62,'전체 일별'!$B:$B,"&lt;="&amp;$C62)</f>
        <v>150495039</v>
      </c>
      <c r="F62" s="106">
        <f>SUMIFS('전체 일별'!$L:$L,'전체 일별'!$B:$B,"&gt;="&amp;$B62,'전체 일별'!$B:$B,"&lt;="&amp;$C62)</f>
        <v>39251280</v>
      </c>
      <c r="G62" s="106">
        <f>(SUMIFS('전체 일별'!$C:$C,'전체 일별'!$B:$B,"&gt;="&amp;$B62,'전체 일별'!$B:$B,"&lt;="&amp;$C62))/AB62/($AL62/$AK62)</f>
        <v>32948.016502697559</v>
      </c>
      <c r="H62" s="106">
        <f>(SUMIFS('전체 일별'!$D:$D,'전체 일별'!$B:$B,"&gt;="&amp;$B62,'전체 일별'!$B:$B,"&lt;="&amp;$C62))/AC62/($AL62/$AK62)</f>
        <v>3019.9538866930175</v>
      </c>
      <c r="I62" s="106">
        <f>IFERROR((SUMIFS('전체 일별'!$E:$E,'전체 일별'!$B:$B,"&gt;="&amp;$B62,'전체 일별'!$B:$B,"&lt;="&amp;$C62))/AE62,0)/($AL62/$AK62)</f>
        <v>0</v>
      </c>
      <c r="J62" s="106">
        <f>IFERROR((SUMIFS('전체 일별'!$F:$F,'전체 일별'!$B:$B,"&gt;="&amp;$B62,'전체 일별'!$B:$B,"&lt;="&amp;$C62))/AD62/($AL62/$AK62),0)</f>
        <v>35100.727053140101</v>
      </c>
      <c r="K62" s="106">
        <f>IFERROR((SUMIFS('전체 일별'!$I:$I,'전체 일별'!$B:$B,"&gt;="&amp;$B62,'전체 일별'!$B:$B,"&lt;="&amp;$C62))/AF62/($AL62/$AK62),0)</f>
        <v>330105.79710144928</v>
      </c>
      <c r="L62" s="106">
        <f>IFERROR((SUMIFS('전체 일별'!$J:$J,'전체 일별'!$B:$B,"&gt;="&amp;$B62,'전체 일별'!$B:$B,"&lt;="&amp;$C62))/AG62/($AL62/$AK62),0)</f>
        <v>0</v>
      </c>
      <c r="M62" s="106">
        <f>IFERROR((SUMIFS('전체 일별'!$H:$H,'전체 일별'!$B:$B,"&gt;="&amp;$B62,'전체 일별'!$B:$B,"&lt;="&amp;$C62))/AH62,0)/($AL62/$AK62)</f>
        <v>0</v>
      </c>
      <c r="N62" s="106">
        <f>SUMIFS('전체 일별'!$AQ:$AQ,'전체 일별'!$B:$B,"&gt;="&amp;$B62,'전체 일별'!$B:$B,"&lt;="&amp;$C62)</f>
        <v>5837</v>
      </c>
      <c r="O62" s="106">
        <f>SUMIFS('전체 일별'!$AR:$AR,'전체 일별'!$B:$B,"&gt;="&amp;$B62,'전체 일별'!$B:$B,"&lt;="&amp;$C62)</f>
        <v>5103</v>
      </c>
      <c r="P62" s="106">
        <f>SUMIFS('전체 일별'!$AJ:$AJ,'전체 일별'!$B:$B,"&gt;="&amp;$B62,'전체 일별'!$B:$B,"&lt;="&amp;$C62)</f>
        <v>2262</v>
      </c>
      <c r="Q62" s="106">
        <f>SUMIFS('전체 일별'!$Z:$Z,'전체 일별'!$B:$B,"&gt;="&amp;$B62,'전체 일별'!$B:$B,"&lt;="&amp;$C62)</f>
        <v>1792</v>
      </c>
      <c r="R62" s="106">
        <f>SUMIFS('전체 일별'!$AL:$AL,'전체 일별'!$B:$B,"&gt;="&amp;$B62,'전체 일별'!$B:$B,"&lt;="&amp;$C62)</f>
        <v>17894</v>
      </c>
      <c r="S62" s="106">
        <f>SUMIFS('전체 일별'!$AO:$AO,'전체 일별'!$B:$B,"&gt;="&amp;$B62,'전체 일별'!$B:$B,"&lt;="&amp;$C62)</f>
        <v>13894</v>
      </c>
      <c r="T62" s="106">
        <f>SUMIFS('전체 일별'!$AP:$AP,'전체 일별'!$B:$B,"&gt;="&amp;$B62,'전체 일별'!$B:$B,"&lt;="&amp;$C62)</f>
        <v>401</v>
      </c>
      <c r="U62" s="106">
        <f t="shared" si="15"/>
        <v>21903.616071428572</v>
      </c>
      <c r="V62" s="106">
        <f t="shared" si="12"/>
        <v>34434.572060216866</v>
      </c>
      <c r="W62" s="66">
        <f t="shared" si="16"/>
        <v>0.87425047113243104</v>
      </c>
      <c r="X62" s="66">
        <f t="shared" si="17"/>
        <v>0.3511659807956104</v>
      </c>
      <c r="Y62" s="78">
        <f t="shared" si="10"/>
        <v>2.8051766351871284E-2</v>
      </c>
      <c r="Z62" s="65">
        <f t="shared" si="11"/>
        <v>10831.65675831294</v>
      </c>
      <c r="AA62" s="106">
        <f>SUMIFS('전체 일별'!$BJ:$BJ,'전체 일별'!$B:$B,"&gt;="&amp;$B62,'전체 일별'!$B:$B,"&lt;="&amp;$C62)</f>
        <v>129</v>
      </c>
      <c r="AB62" s="65">
        <v>411</v>
      </c>
      <c r="AC62" s="65">
        <v>110</v>
      </c>
      <c r="AD62" s="65">
        <v>300</v>
      </c>
      <c r="AE62" s="65">
        <v>0</v>
      </c>
      <c r="AF62" s="65">
        <v>5</v>
      </c>
      <c r="AG62" s="65">
        <v>0</v>
      </c>
      <c r="AH62" s="65">
        <v>0</v>
      </c>
      <c r="AI62" s="7">
        <f t="shared" si="13"/>
        <v>45841</v>
      </c>
      <c r="AJ62" s="7">
        <f t="shared" si="14"/>
        <v>45847</v>
      </c>
      <c r="AK62" s="67">
        <f>AVERAGEIFS('전체 일별'!$BG:$BG,'전체 일별'!$B:$B,"&gt;="&amp;$AI62,'전체 일별'!$B:$B,"&lt;="&amp;$AJ62)</f>
        <v>0.24291428571428572</v>
      </c>
      <c r="AL62" s="67">
        <f t="shared" si="18"/>
        <v>0.33522171428571429</v>
      </c>
      <c r="AM62" s="140">
        <v>0</v>
      </c>
      <c r="AN62" s="140">
        <v>0</v>
      </c>
    </row>
    <row r="63" spans="2:40" hidden="1">
      <c r="B63" s="46">
        <f t="shared" si="19"/>
        <v>45856</v>
      </c>
      <c r="C63" s="46">
        <f t="shared" si="20"/>
        <v>45862</v>
      </c>
      <c r="D63" s="64" t="s">
        <v>229</v>
      </c>
      <c r="E63" s="106">
        <f>SUMIFS('전체 일별'!$BA:$BA,'전체 일별'!$B:$B,"&gt;="&amp;$B63,'전체 일별'!$B:$B,"&lt;="&amp;$C63)</f>
        <v>161001956</v>
      </c>
      <c r="F63" s="106">
        <f>SUMIFS('전체 일별'!$L:$L,'전체 일별'!$B:$B,"&gt;="&amp;$B63,'전체 일별'!$B:$B,"&lt;="&amp;$C63)</f>
        <v>37985791</v>
      </c>
      <c r="G63" s="106">
        <f>(SUMIFS('전체 일별'!$C:$C,'전체 일별'!$B:$B,"&gt;="&amp;$B63,'전체 일별'!$B:$B,"&lt;="&amp;$C63))/AB63/($AL63/$AK63)</f>
        <v>26956.030711543615</v>
      </c>
      <c r="H63" s="106">
        <f>(SUMIFS('전체 일별'!$D:$D,'전체 일별'!$B:$B,"&gt;="&amp;$B63,'전체 일별'!$B:$B,"&lt;="&amp;$C63))/AC63/($AL63/$AK63)</f>
        <v>2633.7226015091628</v>
      </c>
      <c r="I63" s="106">
        <f>IFERROR((SUMIFS('전체 일별'!$E:$E,'전체 일별'!$B:$B,"&gt;="&amp;$B63,'전체 일별'!$B:$B,"&lt;="&amp;$C63))/AE63,0)/($AL63/$AK63)</f>
        <v>0</v>
      </c>
      <c r="J63" s="106">
        <f>IFERROR((SUMIFS('전체 일별'!$F:$F,'전체 일별'!$B:$B,"&gt;="&amp;$B63,'전체 일별'!$B:$B,"&lt;="&amp;$C63))/AD63/($AL63/$AK63),0)</f>
        <v>38023.486936109417</v>
      </c>
      <c r="K63" s="106">
        <f>IFERROR((SUMIFS('전체 일별'!$I:$I,'전체 일별'!$B:$B,"&gt;="&amp;$B63,'전체 일별'!$B:$B,"&lt;="&amp;$C63))/AF63/($AL63/$AK63),0)</f>
        <v>628817.3913043479</v>
      </c>
      <c r="L63" s="106">
        <f>IFERROR((SUMIFS('전체 일별'!$J:$J,'전체 일별'!$B:$B,"&gt;="&amp;$B63,'전체 일별'!$B:$B,"&lt;="&amp;$C63))/AG63/($AL63/$AK63),0)</f>
        <v>46112.318840579712</v>
      </c>
      <c r="M63" s="106">
        <f>IFERROR((SUMIFS('전체 일별'!$H:$H,'전체 일별'!$B:$B,"&gt;="&amp;$B63,'전체 일별'!$B:$B,"&lt;="&amp;$C63))/AH63,0)/($AL63/$AK63)</f>
        <v>0</v>
      </c>
      <c r="N63" s="106">
        <f>SUMIFS('전체 일별'!$AQ:$AQ,'전체 일별'!$B:$B,"&gt;="&amp;$B63,'전체 일별'!$B:$B,"&lt;="&amp;$C63)</f>
        <v>5390</v>
      </c>
      <c r="O63" s="106">
        <f>SUMIFS('전체 일별'!$AR:$AR,'전체 일별'!$B:$B,"&gt;="&amp;$B63,'전체 일별'!$B:$B,"&lt;="&amp;$C63)</f>
        <v>4840</v>
      </c>
      <c r="P63" s="106">
        <f>SUMIFS('전체 일별'!$AJ:$AJ,'전체 일별'!$B:$B,"&gt;="&amp;$B63,'전체 일별'!$B:$B,"&lt;="&amp;$C63)</f>
        <v>2399</v>
      </c>
      <c r="Q63" s="106">
        <f>SUMIFS('전체 일별'!$Z:$Z,'전체 일별'!$B:$B,"&gt;="&amp;$B63,'전체 일별'!$B:$B,"&lt;="&amp;$C63)</f>
        <v>1930</v>
      </c>
      <c r="R63" s="106">
        <f>SUMIFS('전체 일별'!$AL:$AL,'전체 일별'!$B:$B,"&gt;="&amp;$B63,'전체 일별'!$B:$B,"&lt;="&amp;$C63)</f>
        <v>18680</v>
      </c>
      <c r="S63" s="106">
        <f>SUMIFS('전체 일별'!$AO:$AO,'전체 일별'!$B:$B,"&gt;="&amp;$B63,'전체 일별'!$B:$B,"&lt;="&amp;$C63)</f>
        <v>14762</v>
      </c>
      <c r="T63" s="106">
        <f>SUMIFS('전체 일별'!$AP:$AP,'전체 일별'!$B:$B,"&gt;="&amp;$B63,'전체 일별'!$B:$B,"&lt;="&amp;$C63)</f>
        <v>395</v>
      </c>
      <c r="U63" s="106">
        <f t="shared" si="15"/>
        <v>19681.756994818654</v>
      </c>
      <c r="V63" s="106">
        <f t="shared" si="12"/>
        <v>30720.910164337478</v>
      </c>
      <c r="W63" s="66">
        <f t="shared" si="16"/>
        <v>0.89795918367346939</v>
      </c>
      <c r="X63" s="66">
        <f t="shared" si="17"/>
        <v>0.3987603305785124</v>
      </c>
      <c r="Y63" s="78">
        <f t="shared" si="10"/>
        <v>2.606056607508082E-2</v>
      </c>
      <c r="Z63" s="65">
        <f t="shared" si="11"/>
        <v>10906.513751524184</v>
      </c>
      <c r="AA63" s="106">
        <f>SUMIFS('전체 일별'!$BJ:$BJ,'전체 일별'!$B:$B,"&gt;="&amp;$B63,'전체 일별'!$B:$B,"&lt;="&amp;$C63)</f>
        <v>132</v>
      </c>
      <c r="AB63" s="65">
        <v>487</v>
      </c>
      <c r="AC63" s="65">
        <v>121</v>
      </c>
      <c r="AD63" s="65">
        <v>284</v>
      </c>
      <c r="AE63" s="65">
        <v>0</v>
      </c>
      <c r="AF63" s="65">
        <v>3</v>
      </c>
      <c r="AG63" s="65">
        <v>1</v>
      </c>
      <c r="AH63" s="65">
        <v>0</v>
      </c>
      <c r="AI63" s="7">
        <f t="shared" si="13"/>
        <v>45848</v>
      </c>
      <c r="AJ63" s="7">
        <f t="shared" si="14"/>
        <v>45854</v>
      </c>
      <c r="AK63" s="67">
        <f>AVERAGEIFS('전체 일별'!$BG:$BG,'전체 일별'!$B:$B,"&gt;="&amp;$AI63,'전체 일별'!$B:$B,"&lt;="&amp;$AJ63)</f>
        <v>0.26287142857142859</v>
      </c>
      <c r="AL63" s="67">
        <f t="shared" si="18"/>
        <v>0.36276257142857143</v>
      </c>
      <c r="AM63" s="140">
        <v>0</v>
      </c>
      <c r="AN63" s="140">
        <v>0</v>
      </c>
    </row>
    <row r="64" spans="2:40" hidden="1">
      <c r="B64" s="46">
        <f t="shared" si="19"/>
        <v>45863</v>
      </c>
      <c r="C64" s="46">
        <f t="shared" si="20"/>
        <v>45869</v>
      </c>
      <c r="D64" s="64" t="s">
        <v>230</v>
      </c>
      <c r="E64" s="106">
        <f>SUMIFS('전체 일별'!$BA:$BA,'전체 일별'!$B:$B,"&gt;="&amp;$B64,'전체 일별'!$B:$B,"&lt;="&amp;$C64)</f>
        <v>174776535</v>
      </c>
      <c r="F64" s="106">
        <f>SUMIFS('전체 일별'!$L:$L,'전체 일별'!$B:$B,"&gt;="&amp;$B64,'전체 일별'!$B:$B,"&lt;="&amp;$C64)</f>
        <v>34105169</v>
      </c>
      <c r="G64" s="106">
        <f>(SUMIFS('전체 일별'!$C:$C,'전체 일별'!$B:$B,"&gt;="&amp;$B64,'전체 일별'!$B:$B,"&lt;="&amp;$C64))/AB64/($AL64/$AK64)</f>
        <v>29687.193594560747</v>
      </c>
      <c r="H64" s="106">
        <f>(SUMIFS('전체 일별'!$D:$D,'전체 일별'!$B:$B,"&gt;="&amp;$B64,'전체 일별'!$B:$B,"&lt;="&amp;$C64))/AC64/($AL64/$AK64)</f>
        <v>2537.1181716833894</v>
      </c>
      <c r="I64" s="106">
        <f>IFERROR((SUMIFS('전체 일별'!$E:$E,'전체 일별'!$B:$B,"&gt;="&amp;$B64,'전체 일별'!$B:$B,"&lt;="&amp;$C64))/AE64,0)/($AL64/$AK64)</f>
        <v>0</v>
      </c>
      <c r="J64" s="106">
        <f>IFERROR((SUMIFS('전체 일별'!$F:$F,'전체 일별'!$B:$B,"&gt;="&amp;$B64,'전체 일별'!$B:$B,"&lt;="&amp;$C64))/AD64/($AL64/$AK64),0)</f>
        <v>38398.576720608311</v>
      </c>
      <c r="K64" s="106">
        <f>IFERROR((SUMIFS('전체 일별'!$I:$I,'전체 일별'!$B:$B,"&gt;="&amp;$B64,'전체 일별'!$B:$B,"&lt;="&amp;$C64))/AF64/($AL64/$AK64),0)</f>
        <v>71737.681159420288</v>
      </c>
      <c r="L64" s="106">
        <f>IFERROR((SUMIFS('전체 일별'!$J:$J,'전체 일별'!$B:$B,"&gt;="&amp;$B64,'전체 일별'!$B:$B,"&lt;="&amp;$C64))/AG64/($AL64/$AK64),0)</f>
        <v>0</v>
      </c>
      <c r="M64" s="106">
        <f>IFERROR((SUMIFS('전체 일별'!$H:$H,'전체 일별'!$B:$B,"&gt;="&amp;$B64,'전체 일별'!$B:$B,"&lt;="&amp;$C64))/AH64,0)/($AL64/$AK64)</f>
        <v>0</v>
      </c>
      <c r="N64" s="106">
        <f>SUMIFS('전체 일별'!$AQ:$AQ,'전체 일별'!$B:$B,"&gt;="&amp;$B64,'전체 일별'!$B:$B,"&lt;="&amp;$C64)</f>
        <v>5327</v>
      </c>
      <c r="O64" s="106">
        <f>SUMIFS('전체 일별'!$AR:$AR,'전체 일별'!$B:$B,"&gt;="&amp;$B64,'전체 일별'!$B:$B,"&lt;="&amp;$C64)</f>
        <v>4707</v>
      </c>
      <c r="P64" s="106">
        <f>SUMIFS('전체 일별'!$AJ:$AJ,'전체 일별'!$B:$B,"&gt;="&amp;$B64,'전체 일별'!$B:$B,"&lt;="&amp;$C64)</f>
        <v>2417</v>
      </c>
      <c r="Q64" s="106">
        <f>SUMIFS('전체 일별'!$Z:$Z,'전체 일별'!$B:$B,"&gt;="&amp;$B64,'전체 일별'!$B:$B,"&lt;="&amp;$C64)</f>
        <v>1759</v>
      </c>
      <c r="R64" s="106">
        <f>SUMIFS('전체 일별'!$AL:$AL,'전체 일별'!$B:$B,"&gt;="&amp;$B64,'전체 일별'!$B:$B,"&lt;="&amp;$C64)</f>
        <v>19385</v>
      </c>
      <c r="S64" s="106">
        <f>SUMIFS('전체 일별'!$AO:$AO,'전체 일별'!$B:$B,"&gt;="&amp;$B64,'전체 일별'!$B:$B,"&lt;="&amp;$C64)</f>
        <v>15582</v>
      </c>
      <c r="T64" s="106">
        <f>SUMIFS('전체 일별'!$AP:$AP,'전체 일별'!$B:$B,"&gt;="&amp;$B64,'전체 일별'!$B:$B,"&lt;="&amp;$C64)</f>
        <v>462</v>
      </c>
      <c r="U64" s="106">
        <f t="shared" si="15"/>
        <v>19388.953382603751</v>
      </c>
      <c r="V64" s="106">
        <f t="shared" si="12"/>
        <v>29421.29830917875</v>
      </c>
      <c r="W64" s="66">
        <f t="shared" si="16"/>
        <v>0.88361178899943682</v>
      </c>
      <c r="X64" s="66">
        <f t="shared" si="17"/>
        <v>0.37369874654769492</v>
      </c>
      <c r="Y64" s="78">
        <f t="shared" si="10"/>
        <v>2.8795811518324606E-2</v>
      </c>
      <c r="Z64" s="65">
        <f t="shared" si="11"/>
        <v>11216.566230265691</v>
      </c>
      <c r="AA64" s="106">
        <f>SUMIFS('전체 일별'!$BJ:$BJ,'전체 일별'!$B:$B,"&gt;="&amp;$B64,'전체 일별'!$B:$B,"&lt;="&amp;$C64)</f>
        <v>148</v>
      </c>
      <c r="AB64" s="65">
        <v>486</v>
      </c>
      <c r="AC64" s="65">
        <v>130</v>
      </c>
      <c r="AD64" s="65">
        <v>223</v>
      </c>
      <c r="AE64" s="65">
        <v>0</v>
      </c>
      <c r="AF64" s="65">
        <v>1</v>
      </c>
      <c r="AG64" s="65">
        <v>0</v>
      </c>
      <c r="AH64" s="65">
        <v>0</v>
      </c>
      <c r="AI64" s="7">
        <f t="shared" si="13"/>
        <v>45855</v>
      </c>
      <c r="AJ64" s="7">
        <f t="shared" si="14"/>
        <v>45861</v>
      </c>
      <c r="AK64" s="67">
        <f>AVERAGEIFS('전체 일별'!$BG:$BG,'전체 일별'!$B:$B,"&gt;="&amp;$AI64,'전체 일별'!$B:$B,"&lt;="&amp;$AJ64)</f>
        <v>0.29730000000000001</v>
      </c>
      <c r="AL64" s="67">
        <f t="shared" si="18"/>
        <v>0.41027399999999997</v>
      </c>
      <c r="AM64" s="140">
        <v>0</v>
      </c>
      <c r="AN64" s="140">
        <v>0</v>
      </c>
    </row>
    <row r="65" spans="2:40" hidden="1">
      <c r="B65" s="46">
        <f t="shared" si="19"/>
        <v>45870</v>
      </c>
      <c r="C65" s="46">
        <f t="shared" si="20"/>
        <v>45876</v>
      </c>
      <c r="D65" s="64" t="s">
        <v>231</v>
      </c>
      <c r="E65" s="106">
        <f>SUMIFS('전체 일별'!$BA:$BA,'전체 일별'!$B:$B,"&gt;="&amp;$B65,'전체 일별'!$B:$B,"&lt;="&amp;$C65)</f>
        <v>168598173</v>
      </c>
      <c r="F65" s="106">
        <f>SUMIFS('전체 일별'!$L:$L,'전체 일별'!$B:$B,"&gt;="&amp;$B65,'전체 일별'!$B:$B,"&lt;="&amp;$C65)</f>
        <v>32574511</v>
      </c>
      <c r="G65" s="106">
        <f>(SUMIFS('전체 일별'!$C:$C,'전체 일별'!$B:$B,"&gt;="&amp;$B65,'전체 일별'!$B:$B,"&lt;="&amp;$C65))/AB65/($AL65/$AK65)</f>
        <v>31906.501278772379</v>
      </c>
      <c r="H65" s="106">
        <f>(SUMIFS('전체 일별'!$D:$D,'전체 일별'!$B:$B,"&gt;="&amp;$B65,'전체 일별'!$B:$B,"&lt;="&amp;$C65))/AC65/($AL65/$AK65)</f>
        <v>2404.1979010494756</v>
      </c>
      <c r="I65" s="106">
        <f>IFERROR((SUMIFS('전체 일별'!$E:$E,'전체 일별'!$B:$B,"&gt;="&amp;$B65,'전체 일별'!$B:$B,"&lt;="&amp;$C65))/AE65,0)/($AL65/$AK65)</f>
        <v>0</v>
      </c>
      <c r="J65" s="106">
        <f>IFERROR((SUMIFS('전체 일별'!$F:$F,'전체 일별'!$B:$B,"&gt;="&amp;$B65,'전체 일별'!$B:$B,"&lt;="&amp;$C65))/AD65/($AL65/$AK65),0)</f>
        <v>45221.980676328509</v>
      </c>
      <c r="K65" s="106">
        <f>IFERROR((SUMIFS('전체 일별'!$I:$I,'전체 일별'!$B:$B,"&gt;="&amp;$B65,'전체 일별'!$B:$B,"&lt;="&amp;$C65))/AF65/($AL65/$AK65),0)</f>
        <v>0</v>
      </c>
      <c r="L65" s="106">
        <f>IFERROR((SUMIFS('전체 일별'!$J:$J,'전체 일별'!$B:$B,"&gt;="&amp;$B65,'전체 일별'!$B:$B,"&lt;="&amp;$C65))/AG65/($AL65/$AK65),0)</f>
        <v>0</v>
      </c>
      <c r="M65" s="106">
        <f>IFERROR((SUMIFS('전체 일별'!$H:$H,'전체 일별'!$B:$B,"&gt;="&amp;$B65,'전체 일별'!$B:$B,"&lt;="&amp;$C65))/AH65,0)/($AL65/$AK65)</f>
        <v>0</v>
      </c>
      <c r="N65" s="106">
        <f>SUMIFS('전체 일별'!$AQ:$AQ,'전체 일별'!$B:$B,"&gt;="&amp;$B65,'전체 일별'!$B:$B,"&lt;="&amp;$C65)</f>
        <v>5394</v>
      </c>
      <c r="O65" s="106">
        <f>SUMIFS('전체 일별'!$AR:$AR,'전체 일별'!$B:$B,"&gt;="&amp;$B65,'전체 일별'!$B:$B,"&lt;="&amp;$C65)</f>
        <v>4818</v>
      </c>
      <c r="P65" s="106">
        <f>SUMIFS('전체 일별'!$AJ:$AJ,'전체 일별'!$B:$B,"&gt;="&amp;$B65,'전체 일별'!$B:$B,"&lt;="&amp;$C65)</f>
        <v>2237</v>
      </c>
      <c r="Q65" s="106">
        <f>SUMIFS('전체 일별'!$Z:$Z,'전체 일별'!$B:$B,"&gt;="&amp;$B65,'전체 일별'!$B:$B,"&lt;="&amp;$C65)</f>
        <v>1723</v>
      </c>
      <c r="R65" s="106">
        <f>SUMIFS('전체 일별'!$AL:$AL,'전체 일별'!$B:$B,"&gt;="&amp;$B65,'전체 일별'!$B:$B,"&lt;="&amp;$C65)</f>
        <v>19451</v>
      </c>
      <c r="S65" s="106">
        <f>SUMIFS('전체 일별'!$AO:$AO,'전체 일별'!$B:$B,"&gt;="&amp;$B65,'전체 일별'!$B:$B,"&lt;="&amp;$C65)</f>
        <v>15611</v>
      </c>
      <c r="T65" s="106">
        <f>SUMIFS('전체 일별'!$AP:$AP,'전체 일별'!$B:$B,"&gt;="&amp;$B65,'전체 일별'!$B:$B,"&lt;="&amp;$C65)</f>
        <v>437</v>
      </c>
      <c r="U65" s="106">
        <f t="shared" si="15"/>
        <v>18905.694138131166</v>
      </c>
      <c r="V65" s="106">
        <f t="shared" si="12"/>
        <v>33013.591770548293</v>
      </c>
      <c r="W65" s="66">
        <f t="shared" si="16"/>
        <v>0.89321468298109008</v>
      </c>
      <c r="X65" s="66">
        <f t="shared" si="17"/>
        <v>0.35761726857617271</v>
      </c>
      <c r="Y65" s="78">
        <f t="shared" si="10"/>
        <v>2.7230807577268194E-2</v>
      </c>
      <c r="Z65" s="65">
        <f t="shared" si="11"/>
        <v>10799.959836013068</v>
      </c>
      <c r="AA65" s="106">
        <f>SUMIFS('전체 일별'!$BJ:$BJ,'전체 일별'!$B:$B,"&gt;="&amp;$B65,'전체 일별'!$B:$B,"&lt;="&amp;$C65)</f>
        <v>154</v>
      </c>
      <c r="AB65" s="65">
        <v>425</v>
      </c>
      <c r="AC65" s="65">
        <v>116</v>
      </c>
      <c r="AD65" s="65">
        <v>174</v>
      </c>
      <c r="AE65" s="65">
        <v>0</v>
      </c>
      <c r="AF65" s="65">
        <v>0</v>
      </c>
      <c r="AG65" s="65">
        <v>0</v>
      </c>
      <c r="AH65" s="65">
        <v>0</v>
      </c>
      <c r="AI65" s="7">
        <f t="shared" si="13"/>
        <v>45862</v>
      </c>
      <c r="AJ65" s="7">
        <f t="shared" si="14"/>
        <v>45868</v>
      </c>
      <c r="AK65" s="67">
        <f>AVERAGEIFS('전체 일별'!$BG:$BG,'전체 일별'!$B:$B,"&gt;="&amp;$AI65,'전체 일별'!$B:$B,"&lt;="&amp;$AJ65)</f>
        <v>0.27257142857142858</v>
      </c>
      <c r="AL65" s="67">
        <f t="shared" si="18"/>
        <v>0.37614857142857139</v>
      </c>
      <c r="AM65" s="140">
        <v>0</v>
      </c>
      <c r="AN65" s="140">
        <v>0</v>
      </c>
    </row>
    <row r="66" spans="2:40" hidden="1">
      <c r="B66" s="46">
        <f t="shared" si="19"/>
        <v>45877</v>
      </c>
      <c r="C66" s="46">
        <f t="shared" si="20"/>
        <v>45883</v>
      </c>
      <c r="D66" s="64" t="s">
        <v>232</v>
      </c>
      <c r="E66" s="106">
        <f>SUMIFS('전체 일별'!$BA:$BA,'전체 일별'!$B:$B,"&gt;="&amp;$B66,'전체 일별'!$B:$B,"&lt;="&amp;$C66)</f>
        <v>166904068</v>
      </c>
      <c r="F66" s="106">
        <f>SUMIFS('전체 일별'!$L:$L,'전체 일별'!$B:$B,"&gt;="&amp;$B66,'전체 일별'!$B:$B,"&lt;="&amp;$C66)</f>
        <v>27148084</v>
      </c>
      <c r="G66" s="106">
        <f>(SUMIFS('전체 일별'!$C:$C,'전체 일별'!$B:$B,"&gt;="&amp;$B66,'전체 일별'!$B:$B,"&lt;="&amp;$C66))/AB66/($AL66/$AK66)</f>
        <v>36713.093453273366</v>
      </c>
      <c r="H66" s="106">
        <f>(SUMIFS('전체 일별'!$D:$D,'전체 일별'!$B:$B,"&gt;="&amp;$B66,'전체 일별'!$B:$B,"&lt;="&amp;$C66))/AC66/($AL66/$AK66)</f>
        <v>3175.8152173913045</v>
      </c>
      <c r="I66" s="106">
        <f>IFERROR((SUMIFS('전체 일별'!$E:$E,'전체 일별'!$B:$B,"&gt;="&amp;$B66,'전체 일별'!$B:$B,"&lt;="&amp;$C66))/AE66,0)/($AL66/$AK66)</f>
        <v>0</v>
      </c>
      <c r="J66" s="106">
        <f>IFERROR((SUMIFS('전체 일별'!$F:$F,'전체 일별'!$B:$B,"&gt;="&amp;$B66,'전체 일별'!$B:$B,"&lt;="&amp;$C66))/AD66/($AL66/$AK66),0)</f>
        <v>52833.010033444822</v>
      </c>
      <c r="K66" s="106">
        <f>IFERROR((SUMIFS('전체 일별'!$I:$I,'전체 일별'!$B:$B,"&gt;="&amp;$B66,'전체 일별'!$B:$B,"&lt;="&amp;$C66))/AF66/($AL66/$AK66),0)</f>
        <v>0</v>
      </c>
      <c r="L66" s="106">
        <f>IFERROR((SUMIFS('전체 일별'!$J:$J,'전체 일별'!$B:$B,"&gt;="&amp;$B66,'전체 일별'!$B:$B,"&lt;="&amp;$C66))/AG66/($AL66/$AK66),0)</f>
        <v>0</v>
      </c>
      <c r="M66" s="106">
        <f>IFERROR((SUMIFS('전체 일별'!$H:$H,'전체 일별'!$B:$B,"&gt;="&amp;$B66,'전체 일별'!$B:$B,"&lt;="&amp;$C66))/AH66,0)/($AL66/$AK66)</f>
        <v>0</v>
      </c>
      <c r="N66" s="106">
        <f>SUMIFS('전체 일별'!$AQ:$AQ,'전체 일별'!$B:$B,"&gt;="&amp;$B66,'전체 일별'!$B:$B,"&lt;="&amp;$C66)</f>
        <v>4650</v>
      </c>
      <c r="O66" s="106">
        <f>SUMIFS('전체 일별'!$AR:$AR,'전체 일별'!$B:$B,"&gt;="&amp;$B66,'전체 일별'!$B:$B,"&lt;="&amp;$C66)</f>
        <v>4112</v>
      </c>
      <c r="P66" s="106">
        <f>SUMIFS('전체 일별'!$AJ:$AJ,'전체 일별'!$B:$B,"&gt;="&amp;$B66,'전체 일별'!$B:$B,"&lt;="&amp;$C66)</f>
        <v>2097</v>
      </c>
      <c r="Q66" s="106">
        <f>SUMIFS('전체 일별'!$Z:$Z,'전체 일별'!$B:$B,"&gt;="&amp;$B66,'전체 일별'!$B:$B,"&lt;="&amp;$C66)</f>
        <v>1424</v>
      </c>
      <c r="R66" s="106">
        <f>SUMIFS('전체 일별'!$AL:$AL,'전체 일별'!$B:$B,"&gt;="&amp;$B66,'전체 일별'!$B:$B,"&lt;="&amp;$C66)</f>
        <v>19090</v>
      </c>
      <c r="S66" s="106">
        <f>SUMIFS('전체 일별'!$AO:$AO,'전체 일별'!$B:$B,"&gt;="&amp;$B66,'전체 일별'!$B:$B,"&lt;="&amp;$C66)</f>
        <v>15650</v>
      </c>
      <c r="T66" s="106">
        <f>SUMIFS('전체 일별'!$AP:$AP,'전체 일별'!$B:$B,"&gt;="&amp;$B66,'전체 일별'!$B:$B,"&lt;="&amp;$C66)</f>
        <v>471</v>
      </c>
      <c r="U66" s="106">
        <f t="shared" si="15"/>
        <v>19064.665730337078</v>
      </c>
      <c r="V66" s="106">
        <f t="shared" si="12"/>
        <v>38725.442200159763</v>
      </c>
      <c r="W66" s="66">
        <f t="shared" si="16"/>
        <v>0.88430107526881718</v>
      </c>
      <c r="X66" s="66">
        <f t="shared" si="17"/>
        <v>0.34630350194552528</v>
      </c>
      <c r="Y66" s="78">
        <f t="shared" si="10"/>
        <v>2.9216549841821229E-2</v>
      </c>
      <c r="Z66" s="65">
        <f t="shared" si="11"/>
        <v>10664.796677316293</v>
      </c>
      <c r="AA66" s="106">
        <f>SUMIFS('전체 일별'!$BJ:$BJ,'전체 일별'!$B:$B,"&gt;="&amp;$B66,'전체 일별'!$B:$B,"&lt;="&amp;$C66)</f>
        <v>156</v>
      </c>
      <c r="AB66" s="65">
        <v>290</v>
      </c>
      <c r="AC66" s="65">
        <v>88</v>
      </c>
      <c r="AD66" s="65">
        <v>130</v>
      </c>
      <c r="AE66" s="65">
        <v>0</v>
      </c>
      <c r="AF66" s="65">
        <v>0</v>
      </c>
      <c r="AG66" s="65">
        <v>0</v>
      </c>
      <c r="AH66" s="65">
        <v>0</v>
      </c>
      <c r="AI66" s="7">
        <f t="shared" si="13"/>
        <v>45869</v>
      </c>
      <c r="AJ66" s="7">
        <f t="shared" si="14"/>
        <v>45875</v>
      </c>
      <c r="AK66" s="67">
        <f>AVERAGEIFS('전체 일별'!$BG:$BG,'전체 일별'!$B:$B,"&gt;="&amp;$AI66,'전체 일별'!$B:$B,"&lt;="&amp;$AJ66)</f>
        <v>0.25305714285714287</v>
      </c>
      <c r="AL66" s="67">
        <f t="shared" si="18"/>
        <v>0.34921885714285711</v>
      </c>
      <c r="AM66" s="140">
        <v>0</v>
      </c>
      <c r="AN66" s="140">
        <v>0</v>
      </c>
    </row>
    <row r="67" spans="2:40" hidden="1">
      <c r="B67" s="46">
        <f t="shared" si="19"/>
        <v>45884</v>
      </c>
      <c r="C67" s="46">
        <f t="shared" si="20"/>
        <v>45890</v>
      </c>
      <c r="D67" s="64" t="s">
        <v>233</v>
      </c>
      <c r="E67" s="106">
        <f>SUMIFS('전체 일별'!$BA:$BA,'전체 일별'!$B:$B,"&gt;="&amp;$B67,'전체 일별'!$B:$B,"&lt;="&amp;$C67)</f>
        <v>170408289</v>
      </c>
      <c r="F67" s="106">
        <f>SUMIFS('전체 일별'!$L:$L,'전체 일별'!$B:$B,"&gt;="&amp;$B67,'전체 일별'!$B:$B,"&lt;="&amp;$C67)</f>
        <v>26397376</v>
      </c>
      <c r="G67" s="106">
        <f>(SUMIFS('전체 일별'!$C:$C,'전체 일별'!$B:$B,"&gt;="&amp;$B67,'전체 일별'!$B:$B,"&lt;="&amp;$C67))/AB67/($AL67/$AK67)</f>
        <v>35733.381164203383</v>
      </c>
      <c r="H67" s="106">
        <f>(SUMIFS('전체 일별'!$D:$D,'전체 일별'!$B:$B,"&gt;="&amp;$B67,'전체 일별'!$B:$B,"&lt;="&amp;$C67))/AC67/($AL67/$AK67)</f>
        <v>2278.30615942029</v>
      </c>
      <c r="I67" s="106">
        <f>IFERROR((SUMIFS('전체 일별'!$E:$E,'전체 일별'!$B:$B,"&gt;="&amp;$B67,'전체 일별'!$B:$B,"&lt;="&amp;$C67))/AE67,0)/($AL67/$AK67)</f>
        <v>0</v>
      </c>
      <c r="J67" s="106">
        <f>IFERROR((SUMIFS('전체 일별'!$F:$F,'전체 일별'!$B:$B,"&gt;="&amp;$B67,'전체 일별'!$B:$B,"&lt;="&amp;$C67))/AD67/($AL67/$AK67),0)</f>
        <v>28169.238287832832</v>
      </c>
      <c r="K67" s="106">
        <f>IFERROR((SUMIFS('전체 일별'!$I:$I,'전체 일별'!$B:$B,"&gt;="&amp;$B67,'전체 일별'!$B:$B,"&lt;="&amp;$C67))/AF67/($AL67/$AK67),0)</f>
        <v>0</v>
      </c>
      <c r="L67" s="106">
        <f>IFERROR((SUMIFS('전체 일별'!$J:$J,'전체 일별'!$B:$B,"&gt;="&amp;$B67,'전체 일별'!$B:$B,"&lt;="&amp;$C67))/AG67/($AL67/$AK67),0)</f>
        <v>72257.246376811599</v>
      </c>
      <c r="M67" s="106">
        <f>IFERROR((SUMIFS('전체 일별'!$H:$H,'전체 일별'!$B:$B,"&gt;="&amp;$B67,'전체 일별'!$B:$B,"&lt;="&amp;$C67))/AH67,0)/($AL67/$AK67)</f>
        <v>50735.507246376816</v>
      </c>
      <c r="N67" s="106">
        <f>SUMIFS('전체 일별'!$AQ:$AQ,'전체 일별'!$B:$B,"&gt;="&amp;$B67,'전체 일별'!$B:$B,"&lt;="&amp;$C67)</f>
        <v>5981</v>
      </c>
      <c r="O67" s="106">
        <f>SUMIFS('전체 일별'!$AR:$AR,'전체 일별'!$B:$B,"&gt;="&amp;$B67,'전체 일별'!$B:$B,"&lt;="&amp;$C67)</f>
        <v>5160</v>
      </c>
      <c r="P67" s="106">
        <f>SUMIFS('전체 일별'!$AJ:$AJ,'전체 일별'!$B:$B,"&gt;="&amp;$B67,'전체 일별'!$B:$B,"&lt;="&amp;$C67)</f>
        <v>2098</v>
      </c>
      <c r="Q67" s="106">
        <f>SUMIFS('전체 일별'!$Z:$Z,'전체 일별'!$B:$B,"&gt;="&amp;$B67,'전체 일별'!$B:$B,"&lt;="&amp;$C67)</f>
        <v>1646</v>
      </c>
      <c r="R67" s="106">
        <f>SUMIFS('전체 일별'!$AL:$AL,'전체 일별'!$B:$B,"&gt;="&amp;$B67,'전체 일별'!$B:$B,"&lt;="&amp;$C67)</f>
        <v>19608</v>
      </c>
      <c r="S67" s="106">
        <f>SUMIFS('전체 일별'!$AO:$AO,'전체 일별'!$B:$B,"&gt;="&amp;$B67,'전체 일별'!$B:$B,"&lt;="&amp;$C67)</f>
        <v>15836</v>
      </c>
      <c r="T67" s="106">
        <f>SUMIFS('전체 일별'!$AP:$AP,'전체 일별'!$B:$B,"&gt;="&amp;$B67,'전체 일별'!$B:$B,"&lt;="&amp;$C67)</f>
        <v>468</v>
      </c>
      <c r="U67" s="106">
        <f t="shared" si="15"/>
        <v>16037.287970838395</v>
      </c>
      <c r="V67" s="106">
        <f t="shared" si="12"/>
        <v>29519.341563786009</v>
      </c>
      <c r="W67" s="66">
        <f t="shared" si="16"/>
        <v>0.86273198461795686</v>
      </c>
      <c r="X67" s="66">
        <f t="shared" si="17"/>
        <v>0.31899224806201548</v>
      </c>
      <c r="Y67" s="78">
        <f t="shared" ref="Y67:Y102" si="21">T67/(S67+T67)</f>
        <v>2.8704612365063789E-2</v>
      </c>
      <c r="Z67" s="65">
        <f t="shared" ref="Z67:Z102" si="22">E67/S67</f>
        <v>10760.816430916899</v>
      </c>
      <c r="AA67" s="106">
        <f>SUMIFS('전체 일별'!$BJ:$BJ,'전체 일별'!$B:$B,"&gt;="&amp;$B67,'전체 일별'!$B:$B,"&lt;="&amp;$C67)</f>
        <v>195</v>
      </c>
      <c r="AB67" s="65">
        <v>303</v>
      </c>
      <c r="AC67" s="65">
        <v>128</v>
      </c>
      <c r="AD67" s="65">
        <v>215</v>
      </c>
      <c r="AE67" s="65">
        <v>0</v>
      </c>
      <c r="AF67" s="65">
        <v>0</v>
      </c>
      <c r="AG67" s="65">
        <v>1</v>
      </c>
      <c r="AH67" s="65">
        <v>1</v>
      </c>
      <c r="AI67" s="7">
        <f t="shared" si="13"/>
        <v>45876</v>
      </c>
      <c r="AJ67" s="7">
        <f t="shared" si="14"/>
        <v>45882</v>
      </c>
      <c r="AK67" s="67">
        <f>AVERAGEIFS('전체 일별'!$BG:$BG,'전체 일별'!$B:$B,"&gt;="&amp;$AI67,'전체 일별'!$B:$B,"&lt;="&amp;$AJ67)</f>
        <v>0.25441428571428565</v>
      </c>
      <c r="AL67" s="67">
        <f t="shared" si="18"/>
        <v>0.35109171428571417</v>
      </c>
      <c r="AM67" s="140">
        <v>0</v>
      </c>
      <c r="AN67" s="140">
        <v>0</v>
      </c>
    </row>
    <row r="68" spans="2:40" hidden="1">
      <c r="B68" s="46">
        <f t="shared" si="19"/>
        <v>45891</v>
      </c>
      <c r="C68" s="46">
        <f t="shared" si="20"/>
        <v>45897</v>
      </c>
      <c r="D68" s="64" t="s">
        <v>234</v>
      </c>
      <c r="E68" s="106">
        <f>SUMIFS('전체 일별'!$BA:$BA,'전체 일별'!$B:$B,"&gt;="&amp;$B68,'전체 일별'!$B:$B,"&lt;="&amp;$C68)</f>
        <v>172911443</v>
      </c>
      <c r="F68" s="106">
        <f>SUMIFS('전체 일별'!$L:$L,'전체 일별'!$B:$B,"&gt;="&amp;$B68,'전체 일별'!$B:$B,"&lt;="&amp;$C68)</f>
        <v>31249265</v>
      </c>
      <c r="G68" s="106">
        <f>(SUMIFS('전체 일별'!$C:$C,'전체 일별'!$B:$B,"&gt;="&amp;$B68,'전체 일별'!$B:$B,"&lt;="&amp;$C68))/AB68/($AL68/$AK68)</f>
        <v>43954.29931477776</v>
      </c>
      <c r="H68" s="106">
        <f>(SUMIFS('전체 일별'!$D:$D,'전체 일별'!$B:$B,"&gt;="&amp;$B68,'전체 일별'!$B:$B,"&lt;="&amp;$C68))/AC68/($AL68/$AK68)</f>
        <v>3202.4854395232296</v>
      </c>
      <c r="I68" s="106">
        <f>IFERROR((SUMIFS('전체 일별'!$E:$E,'전체 일별'!$B:$B,"&gt;="&amp;$B68,'전체 일별'!$B:$B,"&lt;="&amp;$C68))/AE68,0)/($AL68/$AK68)</f>
        <v>0</v>
      </c>
      <c r="J68" s="106">
        <f>IFERROR((SUMIFS('전체 일별'!$F:$F,'전체 일별'!$B:$B,"&gt;="&amp;$B68,'전체 일별'!$B:$B,"&lt;="&amp;$C68))/AD68/($AL68/$AK68),0)</f>
        <v>37061.888500194349</v>
      </c>
      <c r="K68" s="106">
        <f>IFERROR((SUMIFS('전체 일별'!$I:$I,'전체 일별'!$B:$B,"&gt;="&amp;$B68,'전체 일별'!$B:$B,"&lt;="&amp;$C68))/AF68/($AL68/$AK68),0)</f>
        <v>0</v>
      </c>
      <c r="L68" s="106">
        <f>IFERROR((SUMIFS('전체 일별'!$J:$J,'전체 일별'!$B:$B,"&gt;="&amp;$B68,'전체 일별'!$B:$B,"&lt;="&amp;$C68))/AG68/($AL68/$AK68),0)</f>
        <v>0</v>
      </c>
      <c r="M68" s="106">
        <f>IFERROR((SUMIFS('전체 일별'!$H:$H,'전체 일별'!$B:$B,"&gt;="&amp;$B68,'전체 일별'!$B:$B,"&lt;="&amp;$C68))/AH68,0)/($AL68/$AK68)</f>
        <v>23742.82858570715</v>
      </c>
      <c r="N68" s="106">
        <f>SUMIFS('전체 일별'!$AQ:$AQ,'전체 일별'!$B:$B,"&gt;="&amp;$B68,'전체 일별'!$B:$B,"&lt;="&amp;$C68)</f>
        <v>6974</v>
      </c>
      <c r="O68" s="106">
        <f>SUMIFS('전체 일별'!$AR:$AR,'전체 일별'!$B:$B,"&gt;="&amp;$B68,'전체 일별'!$B:$B,"&lt;="&amp;$C68)</f>
        <v>5888</v>
      </c>
      <c r="P68" s="106">
        <f>SUMIFS('전체 일별'!$AJ:$AJ,'전체 일별'!$B:$B,"&gt;="&amp;$B68,'전체 일별'!$B:$B,"&lt;="&amp;$C68)</f>
        <v>2075</v>
      </c>
      <c r="Q68" s="106">
        <f>SUMIFS('전체 일별'!$Z:$Z,'전체 일별'!$B:$B,"&gt;="&amp;$B68,'전체 일별'!$B:$B,"&lt;="&amp;$C68)</f>
        <v>1534</v>
      </c>
      <c r="R68" s="106">
        <f>SUMIFS('전체 일별'!$AL:$AL,'전체 일별'!$B:$B,"&gt;="&amp;$B68,'전체 일별'!$B:$B,"&lt;="&amp;$C68)</f>
        <v>20182</v>
      </c>
      <c r="S68" s="106">
        <f>SUMIFS('전체 일별'!$AO:$AO,'전체 일별'!$B:$B,"&gt;="&amp;$B68,'전체 일별'!$B:$B,"&lt;="&amp;$C68)</f>
        <v>16030</v>
      </c>
      <c r="T68" s="106">
        <f>SUMIFS('전체 일별'!$AP:$AP,'전체 일별'!$B:$B,"&gt;="&amp;$B68,'전체 일별'!$B:$B,"&lt;="&amp;$C68)</f>
        <v>500</v>
      </c>
      <c r="U68" s="106">
        <f t="shared" si="15"/>
        <v>20371.098435462842</v>
      </c>
      <c r="V68" s="106">
        <f t="shared" ref="V68:V92" si="23">F68/SUM(AB68:AH68)/(AL68/AK68)</f>
        <v>35604.394540151312</v>
      </c>
      <c r="W68" s="66">
        <f t="shared" si="16"/>
        <v>0.84427874964152572</v>
      </c>
      <c r="X68" s="66">
        <f t="shared" si="17"/>
        <v>0.26052989130434784</v>
      </c>
      <c r="Y68" s="78">
        <f t="shared" si="21"/>
        <v>3.0248033877797943E-2</v>
      </c>
      <c r="Z68" s="65">
        <f t="shared" si="22"/>
        <v>10786.740049906426</v>
      </c>
      <c r="AA68" s="106">
        <f>SUMIFS('전체 일별'!$BJ:$BJ,'전체 일별'!$B:$B,"&gt;="&amp;$B68,'전체 일별'!$B:$B,"&lt;="&amp;$C68)</f>
        <v>239</v>
      </c>
      <c r="AB68" s="65">
        <v>239</v>
      </c>
      <c r="AC68" s="65">
        <v>107</v>
      </c>
      <c r="AD68" s="65">
        <v>261</v>
      </c>
      <c r="AE68" s="65">
        <v>0</v>
      </c>
      <c r="AF68" s="65">
        <v>0</v>
      </c>
      <c r="AG68" s="65">
        <v>0</v>
      </c>
      <c r="AH68" s="65">
        <v>29</v>
      </c>
      <c r="AI68" s="7">
        <f t="shared" ref="AI68:AI99" si="24">AJ68-6</f>
        <v>45883</v>
      </c>
      <c r="AJ68" s="7">
        <f t="shared" ref="AJ68:AJ102" si="25">C68-8</f>
        <v>45889</v>
      </c>
      <c r="AK68" s="67">
        <f>AVERAGEIFS('전체 일별'!$BG:$BG,'전체 일별'!$B:$B,"&gt;="&amp;$AI68,'전체 일별'!$B:$B,"&lt;="&amp;$AJ68)</f>
        <v>0.23382857142857144</v>
      </c>
      <c r="AL68" s="67">
        <f t="shared" si="18"/>
        <v>0.32268342857142857</v>
      </c>
      <c r="AM68" s="140">
        <v>0</v>
      </c>
      <c r="AN68" s="140">
        <v>0</v>
      </c>
    </row>
    <row r="69" spans="2:40" hidden="1">
      <c r="B69" s="46">
        <f t="shared" si="19"/>
        <v>45898</v>
      </c>
      <c r="C69" s="46">
        <f t="shared" si="20"/>
        <v>45904</v>
      </c>
      <c r="D69" s="64" t="s">
        <v>235</v>
      </c>
      <c r="E69" s="106">
        <f>SUMIFS('전체 일별'!$BA:$BA,'전체 일별'!$B:$B,"&gt;="&amp;$B69,'전체 일별'!$B:$B,"&lt;="&amp;$C69)</f>
        <v>184306847</v>
      </c>
      <c r="F69" s="106">
        <f>SUMIFS('전체 일별'!$L:$L,'전체 일별'!$B:$B,"&gt;="&amp;$B69,'전체 일별'!$B:$B,"&lt;="&amp;$C69)</f>
        <v>29060745</v>
      </c>
      <c r="G69" s="106">
        <f>(SUMIFS('전체 일별'!$C:$C,'전체 일별'!$B:$B,"&gt;="&amp;$B69,'전체 일별'!$B:$B,"&lt;="&amp;$C69))/AB69/($AL69/$AK69)</f>
        <v>35597.359315837588</v>
      </c>
      <c r="H69" s="106">
        <f>(SUMIFS('전체 일별'!$D:$D,'전체 일별'!$B:$B,"&gt;="&amp;$B69,'전체 일별'!$B:$B,"&lt;="&amp;$C69))/AC69/($AL69/$AK69)</f>
        <v>3473.4183389074701</v>
      </c>
      <c r="I69" s="106">
        <f>IFERROR((SUMIFS('전체 일별'!$E:$E,'전체 일별'!$B:$B,"&gt;="&amp;$B69,'전체 일별'!$B:$B,"&lt;="&amp;$C69))/AE69,0)/($AL69/$AK69)</f>
        <v>0</v>
      </c>
      <c r="J69" s="106">
        <f>IFERROR((SUMIFS('전체 일별'!$F:$F,'전체 일별'!$B:$B,"&gt;="&amp;$B69,'전체 일별'!$B:$B,"&lt;="&amp;$C69))/AD69/($AL69/$AK69),0)</f>
        <v>50159.912627418365</v>
      </c>
      <c r="K69" s="106">
        <f>IFERROR((SUMIFS('전체 일별'!$I:$I,'전체 일별'!$B:$B,"&gt;="&amp;$B69,'전체 일별'!$B:$B,"&lt;="&amp;$C69))/AF69/($AL69/$AK69),0)</f>
        <v>0</v>
      </c>
      <c r="L69" s="106">
        <f>IFERROR((SUMIFS('전체 일별'!$J:$J,'전체 일별'!$B:$B,"&gt;="&amp;$B69,'전체 일별'!$B:$B,"&lt;="&amp;$C69))/AG69/($AL69/$AK69),0)</f>
        <v>0</v>
      </c>
      <c r="M69" s="106">
        <f>IFERROR((SUMIFS('전체 일별'!$H:$H,'전체 일별'!$B:$B,"&gt;="&amp;$B69,'전체 일별'!$B:$B,"&lt;="&amp;$C69))/AH69,0)/($AL69/$AK69)</f>
        <v>31596.29995608257</v>
      </c>
      <c r="N69" s="106">
        <f>SUMIFS('전체 일별'!$AQ:$AQ,'전체 일별'!$B:$B,"&gt;="&amp;$B69,'전체 일별'!$B:$B,"&lt;="&amp;$C69)</f>
        <v>6682</v>
      </c>
      <c r="O69" s="106">
        <f>SUMIFS('전체 일별'!$AR:$AR,'전체 일별'!$B:$B,"&gt;="&amp;$B69,'전체 일별'!$B:$B,"&lt;="&amp;$C69)</f>
        <v>5441</v>
      </c>
      <c r="P69" s="106">
        <f>SUMIFS('전체 일별'!$AJ:$AJ,'전체 일별'!$B:$B,"&gt;="&amp;$B69,'전체 일별'!$B:$B,"&lt;="&amp;$C69)</f>
        <v>2161</v>
      </c>
      <c r="Q69" s="106">
        <f>SUMIFS('전체 일별'!$Z:$Z,'전체 일별'!$B:$B,"&gt;="&amp;$B69,'전체 일별'!$B:$B,"&lt;="&amp;$C69)</f>
        <v>1499</v>
      </c>
      <c r="R69" s="106">
        <f>SUMIFS('전체 일별'!$AL:$AL,'전체 일별'!$B:$B,"&gt;="&amp;$B69,'전체 일별'!$B:$B,"&lt;="&amp;$C69)</f>
        <v>21211</v>
      </c>
      <c r="S69" s="106">
        <f>SUMIFS('전체 일별'!$AO:$AO,'전체 일별'!$B:$B,"&gt;="&amp;$B69,'전체 일별'!$B:$B,"&lt;="&amp;$C69)</f>
        <v>17090</v>
      </c>
      <c r="T69" s="106">
        <f>SUMIFS('전체 일별'!$AP:$AP,'전체 일별'!$B:$B,"&gt;="&amp;$B69,'전체 일별'!$B:$B,"&lt;="&amp;$C69)</f>
        <v>572</v>
      </c>
      <c r="U69" s="106">
        <f t="shared" si="15"/>
        <v>19386.754503002001</v>
      </c>
      <c r="V69" s="106">
        <f t="shared" si="23"/>
        <v>35039.119583303203</v>
      </c>
      <c r="W69" s="66">
        <f t="shared" si="16"/>
        <v>0.81427716252618976</v>
      </c>
      <c r="X69" s="66">
        <f t="shared" si="17"/>
        <v>0.27550082705385037</v>
      </c>
      <c r="Y69" s="78">
        <f t="shared" si="21"/>
        <v>3.2385913260106446E-2</v>
      </c>
      <c r="Z69" s="65">
        <f t="shared" si="22"/>
        <v>10784.48490345231</v>
      </c>
      <c r="AA69" s="106">
        <f>SUMIFS('전체 일별'!$BJ:$BJ,'전체 일별'!$B:$B,"&gt;="&amp;$B69,'전체 일별'!$B:$B,"&lt;="&amp;$C69)</f>
        <v>246</v>
      </c>
      <c r="AB69" s="65">
        <v>222</v>
      </c>
      <c r="AC69" s="65">
        <v>104</v>
      </c>
      <c r="AD69" s="65">
        <v>209</v>
      </c>
      <c r="AE69" s="65">
        <v>0</v>
      </c>
      <c r="AF69" s="65">
        <v>0</v>
      </c>
      <c r="AG69" s="65">
        <v>0</v>
      </c>
      <c r="AH69" s="65">
        <v>66</v>
      </c>
      <c r="AI69" s="7">
        <f t="shared" si="24"/>
        <v>45890</v>
      </c>
      <c r="AJ69" s="7">
        <f t="shared" si="25"/>
        <v>45896</v>
      </c>
      <c r="AK69" s="67">
        <f>AVERAGEIFS('전체 일별'!$BG:$BG,'전체 일별'!$B:$B,"&gt;="&amp;$AI69,'전체 일별'!$B:$B,"&lt;="&amp;$AJ69)</f>
        <v>0.19057142857142859</v>
      </c>
      <c r="AL69" s="67">
        <f t="shared" si="18"/>
        <v>0.2629885714285714</v>
      </c>
      <c r="AM69" s="140">
        <v>0</v>
      </c>
      <c r="AN69" s="140">
        <v>0</v>
      </c>
    </row>
    <row r="70" spans="2:40" hidden="1">
      <c r="B70" s="46">
        <f t="shared" si="19"/>
        <v>45905</v>
      </c>
      <c r="C70" s="46">
        <f t="shared" si="20"/>
        <v>45911</v>
      </c>
      <c r="D70" s="64" t="s">
        <v>236</v>
      </c>
      <c r="E70" s="106">
        <f>SUMIFS('전체 일별'!$BA:$BA,'전체 일별'!$B:$B,"&gt;="&amp;$B70,'전체 일별'!$B:$B,"&lt;="&amp;$C70)</f>
        <v>162959733</v>
      </c>
      <c r="F70" s="106">
        <f>SUMIFS('전체 일별'!$L:$L,'전체 일별'!$B:$B,"&gt;="&amp;$B70,'전체 일별'!$B:$B,"&lt;="&amp;$C70)</f>
        <v>28259496</v>
      </c>
      <c r="G70" s="106">
        <f>(SUMIFS('전체 일별'!$C:$C,'전체 일별'!$B:$B,"&gt;="&amp;$B70,'전체 일별'!$B:$B,"&lt;="&amp;$C70))/AB70/($AL70/$AK70)</f>
        <v>36634.661354581673</v>
      </c>
      <c r="H70" s="106">
        <f>(SUMIFS('전체 일별'!$D:$D,'전체 일별'!$B:$B,"&gt;="&amp;$B70,'전체 일별'!$B:$B,"&lt;="&amp;$C70))/AC70/($AL70/$AK70)</f>
        <v>3240.1557200123348</v>
      </c>
      <c r="I70" s="106">
        <f>IFERROR((SUMIFS('전체 일별'!$E:$E,'전체 일별'!$B:$B,"&gt;="&amp;$B70,'전체 일별'!$B:$B,"&lt;="&amp;$C70))/AE70,0)/($AL70/$AK70)</f>
        <v>0</v>
      </c>
      <c r="J70" s="106">
        <f>IFERROR((SUMIFS('전체 일별'!$F:$F,'전체 일별'!$B:$B,"&gt;="&amp;$B70,'전체 일별'!$B:$B,"&lt;="&amp;$C70))/AD70/($AL70/$AK70),0)</f>
        <v>38257.996763039802</v>
      </c>
      <c r="K70" s="106">
        <f>IFERROR((SUMIFS('전체 일별'!$I:$I,'전체 일별'!$B:$B,"&gt;="&amp;$B70,'전체 일별'!$B:$B,"&lt;="&amp;$C70))/AF70/($AL70/$AK70),0)</f>
        <v>0</v>
      </c>
      <c r="L70" s="106">
        <f>IFERROR((SUMIFS('전체 일별'!$J:$J,'전체 일별'!$B:$B,"&gt;="&amp;$B70,'전체 일별'!$B:$B,"&lt;="&amp;$C70))/AG70/($AL70/$AK70),0)</f>
        <v>0</v>
      </c>
      <c r="M70" s="106">
        <f>IFERROR((SUMIFS('전체 일별'!$H:$H,'전체 일별'!$B:$B,"&gt;="&amp;$B70,'전체 일별'!$B:$B,"&lt;="&amp;$C70))/AH70,0)/($AL70/$AK70)</f>
        <v>79969.025952140204</v>
      </c>
      <c r="N70" s="106">
        <f>SUMIFS('전체 일별'!$AQ:$AQ,'전체 일별'!$B:$B,"&gt;="&amp;$B70,'전체 일별'!$B:$B,"&lt;="&amp;$C70)</f>
        <v>5506</v>
      </c>
      <c r="O70" s="106">
        <f>SUMIFS('전체 일별'!$AR:$AR,'전체 일별'!$B:$B,"&gt;="&amp;$B70,'전체 일별'!$B:$B,"&lt;="&amp;$C70)</f>
        <v>4609</v>
      </c>
      <c r="P70" s="106">
        <f>SUMIFS('전체 일별'!$AJ:$AJ,'전체 일별'!$B:$B,"&gt;="&amp;$B70,'전체 일별'!$B:$B,"&lt;="&amp;$C70)</f>
        <v>2020</v>
      </c>
      <c r="Q70" s="106">
        <f>SUMIFS('전체 일별'!$Z:$Z,'전체 일별'!$B:$B,"&gt;="&amp;$B70,'전체 일별'!$B:$B,"&lt;="&amp;$C70)</f>
        <v>1433</v>
      </c>
      <c r="R70" s="106">
        <f>SUMIFS('전체 일별'!$AL:$AL,'전체 일별'!$B:$B,"&gt;="&amp;$B70,'전체 일별'!$B:$B,"&lt;="&amp;$C70)</f>
        <v>19932</v>
      </c>
      <c r="S70" s="106">
        <f>SUMIFS('전체 일별'!$AO:$AO,'전체 일별'!$B:$B,"&gt;="&amp;$B70,'전체 일별'!$B:$B,"&lt;="&amp;$C70)</f>
        <v>16253</v>
      </c>
      <c r="T70" s="106">
        <f>SUMIFS('전체 일별'!$AP:$AP,'전체 일별'!$B:$B,"&gt;="&amp;$B70,'전체 일별'!$B:$B,"&lt;="&amp;$C70)</f>
        <v>499</v>
      </c>
      <c r="U70" s="106">
        <f t="shared" si="15"/>
        <v>19720.51360781577</v>
      </c>
      <c r="V70" s="106">
        <f t="shared" si="23"/>
        <v>35004.949832775921</v>
      </c>
      <c r="W70" s="66">
        <f t="shared" si="16"/>
        <v>0.83708681438430799</v>
      </c>
      <c r="X70" s="66">
        <f t="shared" si="17"/>
        <v>0.31091343024517248</v>
      </c>
      <c r="Y70" s="78">
        <f t="shared" si="21"/>
        <v>2.9787488061127028E-2</v>
      </c>
      <c r="Z70" s="65">
        <f t="shared" si="22"/>
        <v>10026.440226419738</v>
      </c>
      <c r="AA70" s="106">
        <f>SUMIFS('전체 일별'!$BJ:$BJ,'전체 일별'!$B:$B,"&gt;="&amp;$B70,'전체 일별'!$B:$B,"&lt;="&amp;$C70)</f>
        <v>214</v>
      </c>
      <c r="AB70" s="65">
        <v>251</v>
      </c>
      <c r="AC70" s="65">
        <v>94</v>
      </c>
      <c r="AD70" s="65">
        <v>197</v>
      </c>
      <c r="AE70" s="65">
        <v>0</v>
      </c>
      <c r="AF70" s="65">
        <v>0</v>
      </c>
      <c r="AG70" s="65">
        <v>0</v>
      </c>
      <c r="AH70" s="65">
        <v>43</v>
      </c>
      <c r="AI70" s="7">
        <f t="shared" si="24"/>
        <v>45897</v>
      </c>
      <c r="AJ70" s="7">
        <f t="shared" si="25"/>
        <v>45903</v>
      </c>
      <c r="AK70" s="67">
        <f>AVERAGEIFS('전체 일별'!$BG:$BG,'전체 일별'!$B:$B,"&gt;="&amp;$AI70,'전체 일별'!$B:$B,"&lt;="&amp;$AJ70)</f>
        <v>0.19034285714285715</v>
      </c>
      <c r="AL70" s="67">
        <f t="shared" si="18"/>
        <v>0.26267314285714283</v>
      </c>
      <c r="AM70" s="140">
        <v>0</v>
      </c>
      <c r="AN70" s="140">
        <v>0</v>
      </c>
    </row>
    <row r="71" spans="2:40" hidden="1">
      <c r="B71" s="46">
        <f t="shared" si="19"/>
        <v>45912</v>
      </c>
      <c r="C71" s="46">
        <f t="shared" si="20"/>
        <v>45918</v>
      </c>
      <c r="D71" s="64" t="s">
        <v>237</v>
      </c>
      <c r="E71" s="106">
        <f>SUMIFS('전체 일별'!$BA:$BA,'전체 일별'!$B:$B,"&gt;="&amp;$B71,'전체 일별'!$B:$B,"&lt;="&amp;$C71)</f>
        <v>178876418</v>
      </c>
      <c r="F71" s="106">
        <f>SUMIFS('전체 일별'!$L:$L,'전체 일별'!$B:$B,"&gt;="&amp;$B71,'전체 일별'!$B:$B,"&lt;="&amp;$C71)</f>
        <v>25467447</v>
      </c>
      <c r="G71" s="106">
        <f>(SUMIFS('전체 일별'!$C:$C,'전체 일별'!$B:$B,"&gt;="&amp;$B71,'전체 일별'!$B:$B,"&lt;="&amp;$C71))/AB71/($AL71/$AK71)</f>
        <v>40251.833501853718</v>
      </c>
      <c r="H71" s="106">
        <f>(SUMIFS('전체 일별'!$D:$D,'전체 일별'!$B:$B,"&gt;="&amp;$B71,'전체 일별'!$B:$B,"&lt;="&amp;$C71))/AC71/($AL71/$AK71)</f>
        <v>3247.9400749063666</v>
      </c>
      <c r="I71" s="106">
        <f>IFERROR((SUMIFS('전체 일별'!$E:$E,'전체 일별'!$B:$B,"&gt;="&amp;$B71,'전체 일별'!$B:$B,"&lt;="&amp;$C71))/AE71,0)/($AL71/$AK71)</f>
        <v>0</v>
      </c>
      <c r="J71" s="106">
        <f>IFERROR((SUMIFS('전체 일별'!$F:$F,'전체 일별'!$B:$B,"&gt;="&amp;$B71,'전체 일별'!$B:$B,"&lt;="&amp;$C71))/AD71/($AL71/$AK71),0)</f>
        <v>40454.901120868133</v>
      </c>
      <c r="K71" s="106">
        <f>IFERROR((SUMIFS('전체 일별'!$I:$I,'전체 일별'!$B:$B,"&gt;="&amp;$B71,'전체 일별'!$B:$B,"&lt;="&amp;$C71))/AF71/($AL71/$AK71),0)</f>
        <v>0</v>
      </c>
      <c r="L71" s="106">
        <f>IFERROR((SUMIFS('전체 일별'!$J:$J,'전체 일별'!$B:$B,"&gt;="&amp;$B71,'전체 일별'!$B:$B,"&lt;="&amp;$C71))/AG71/($AL71/$AK71),0)</f>
        <v>4200.724637681159</v>
      </c>
      <c r="M71" s="106">
        <f>IFERROR((SUMIFS('전체 일별'!$H:$H,'전체 일별'!$B:$B,"&gt;="&amp;$B71,'전체 일별'!$B:$B,"&lt;="&amp;$C71))/AH71,0)/($AL71/$AK71)</f>
        <v>49804.403567447043</v>
      </c>
      <c r="N71" s="106">
        <f>SUMIFS('전체 일별'!$AQ:$AQ,'전체 일별'!$B:$B,"&gt;="&amp;$B71,'전체 일별'!$B:$B,"&lt;="&amp;$C71)</f>
        <v>4910</v>
      </c>
      <c r="O71" s="106">
        <f>SUMIFS('전체 일별'!$AR:$AR,'전체 일별'!$B:$B,"&gt;="&amp;$B71,'전체 일별'!$B:$B,"&lt;="&amp;$C71)</f>
        <v>4158</v>
      </c>
      <c r="P71" s="106">
        <f>SUMIFS('전체 일별'!$AJ:$AJ,'전체 일별'!$B:$B,"&gt;="&amp;$B71,'전체 일별'!$B:$B,"&lt;="&amp;$C71)</f>
        <v>1916</v>
      </c>
      <c r="Q71" s="106">
        <f>SUMIFS('전체 일별'!$Z:$Z,'전체 일별'!$B:$B,"&gt;="&amp;$B71,'전체 일별'!$B:$B,"&lt;="&amp;$C71)</f>
        <v>1342</v>
      </c>
      <c r="R71" s="106">
        <f>SUMIFS('전체 일별'!$AL:$AL,'전체 일별'!$B:$B,"&gt;="&amp;$B71,'전체 일별'!$B:$B,"&lt;="&amp;$C71)</f>
        <v>19667</v>
      </c>
      <c r="S71" s="106">
        <f>SUMIFS('전체 일별'!$AO:$AO,'전체 일별'!$B:$B,"&gt;="&amp;$B71,'전체 일별'!$B:$B,"&lt;="&amp;$C71)</f>
        <v>16307</v>
      </c>
      <c r="T71" s="106">
        <f>SUMIFS('전체 일별'!$AP:$AP,'전체 일별'!$B:$B,"&gt;="&amp;$B71,'전체 일별'!$B:$B,"&lt;="&amp;$C71)</f>
        <v>456</v>
      </c>
      <c r="U71" s="106">
        <f t="shared" si="15"/>
        <v>18977.233233979136</v>
      </c>
      <c r="V71" s="106">
        <f t="shared" si="23"/>
        <v>34559.310372903434</v>
      </c>
      <c r="W71" s="66">
        <f t="shared" si="16"/>
        <v>0.84684317718940938</v>
      </c>
      <c r="X71" s="66">
        <f t="shared" si="17"/>
        <v>0.32275132275132273</v>
      </c>
      <c r="Y71" s="78">
        <f t="shared" si="21"/>
        <v>2.7202768000954482E-2</v>
      </c>
      <c r="Z71" s="65">
        <f t="shared" si="22"/>
        <v>10969.302630772061</v>
      </c>
      <c r="AA71" s="106">
        <f>SUMIFS('전체 일별'!$BJ:$BJ,'전체 일별'!$B:$B,"&gt;="&amp;$B71,'전체 일별'!$B:$B,"&lt;="&amp;$C71)</f>
        <v>223</v>
      </c>
      <c r="AB71" s="65">
        <v>215</v>
      </c>
      <c r="AC71" s="65">
        <v>89</v>
      </c>
      <c r="AD71" s="65">
        <v>203</v>
      </c>
      <c r="AE71" s="65">
        <v>0</v>
      </c>
      <c r="AF71" s="65">
        <v>0</v>
      </c>
      <c r="AG71" s="65">
        <v>1</v>
      </c>
      <c r="AH71" s="65">
        <v>26</v>
      </c>
      <c r="AI71" s="7">
        <f t="shared" si="24"/>
        <v>45904</v>
      </c>
      <c r="AJ71" s="7">
        <f t="shared" si="25"/>
        <v>45910</v>
      </c>
      <c r="AK71" s="67">
        <f>AVERAGEIFS('전체 일별'!$BG:$BG,'전체 일별'!$B:$B,"&gt;="&amp;$AI71,'전체 일별'!$B:$B,"&lt;="&amp;$AJ71)</f>
        <v>0.21095714285714284</v>
      </c>
      <c r="AL71" s="67">
        <f t="shared" si="18"/>
        <v>0.29112085714285713</v>
      </c>
      <c r="AM71" s="140">
        <v>0</v>
      </c>
      <c r="AN71" s="140">
        <v>0</v>
      </c>
    </row>
    <row r="72" spans="2:40" hidden="1">
      <c r="B72" s="46">
        <f t="shared" si="19"/>
        <v>45919</v>
      </c>
      <c r="C72" s="46">
        <f t="shared" si="20"/>
        <v>45925</v>
      </c>
      <c r="D72" s="64" t="s">
        <v>238</v>
      </c>
      <c r="E72" s="106">
        <f>SUMIFS('전체 일별'!$BA:$BA,'전체 일별'!$B:$B,"&gt;="&amp;$B72,'전체 일별'!$B:$B,"&lt;="&amp;$C72)</f>
        <v>179632300</v>
      </c>
      <c r="F72" s="106">
        <f>SUMIFS('전체 일별'!$L:$L,'전체 일별'!$B:$B,"&gt;="&amp;$B72,'전체 일별'!$B:$B,"&lt;="&amp;$C72)</f>
        <v>31611010</v>
      </c>
      <c r="G72" s="106">
        <f>(SUMIFS('전체 일별'!$C:$C,'전체 일별'!$B:$B,"&gt;="&amp;$B72,'전체 일별'!$B:$B,"&lt;="&amp;$C72))/AB72/($AL72/$AK72)</f>
        <v>40277.972064692294</v>
      </c>
      <c r="H72" s="106">
        <f>(SUMIFS('전체 일별'!$D:$D,'전체 일별'!$B:$B,"&gt;="&amp;$B72,'전체 일별'!$B:$B,"&lt;="&amp;$C72))/AC72/($AL72/$AK72)</f>
        <v>2455.1752109020122</v>
      </c>
      <c r="I72" s="106">
        <f>IFERROR((SUMIFS('전체 일별'!$E:$E,'전체 일별'!$B:$B,"&gt;="&amp;$B72,'전체 일별'!$B:$B,"&lt;="&amp;$C72))/AE72,0)/($AL72/$AK72)</f>
        <v>0</v>
      </c>
      <c r="J72" s="106">
        <f>IFERROR((SUMIFS('전체 일별'!$F:$F,'전체 일별'!$B:$B,"&gt;="&amp;$B72,'전체 일별'!$B:$B,"&lt;="&amp;$C72))/AD72/($AL72/$AK72),0)</f>
        <v>43198.990203972091</v>
      </c>
      <c r="K72" s="106">
        <f>IFERROR((SUMIFS('전체 일별'!$I:$I,'전체 일별'!$B:$B,"&gt;="&amp;$B72,'전체 일별'!$B:$B,"&lt;="&amp;$C72))/AF72/($AL72/$AK72),0)</f>
        <v>0</v>
      </c>
      <c r="L72" s="106">
        <f>IFERROR((SUMIFS('전체 일별'!$J:$J,'전체 일별'!$B:$B,"&gt;="&amp;$B72,'전체 일별'!$B:$B,"&lt;="&amp;$C72))/AG72/($AL72/$AK72),0)</f>
        <v>0</v>
      </c>
      <c r="M72" s="106">
        <f>IFERROR((SUMIFS('전체 일별'!$H:$H,'전체 일별'!$B:$B,"&gt;="&amp;$B72,'전체 일별'!$B:$B,"&lt;="&amp;$C72))/AH72,0)/($AL72/$AK72)</f>
        <v>39735.34002229655</v>
      </c>
      <c r="N72" s="106">
        <f>SUMIFS('전체 일별'!$AQ:$AQ,'전체 일별'!$B:$B,"&gt;="&amp;$B72,'전체 일별'!$B:$B,"&lt;="&amp;$C72)</f>
        <v>5753</v>
      </c>
      <c r="O72" s="106">
        <f>SUMIFS('전체 일별'!$AR:$AR,'전체 일별'!$B:$B,"&gt;="&amp;$B72,'전체 일별'!$B:$B,"&lt;="&amp;$C72)</f>
        <v>4917</v>
      </c>
      <c r="P72" s="106">
        <f>SUMIFS('전체 일별'!$AJ:$AJ,'전체 일별'!$B:$B,"&gt;="&amp;$B72,'전체 일별'!$B:$B,"&lt;="&amp;$C72)</f>
        <v>2081</v>
      </c>
      <c r="Q72" s="106">
        <f>SUMIFS('전체 일별'!$Z:$Z,'전체 일별'!$B:$B,"&gt;="&amp;$B72,'전체 일별'!$B:$B,"&lt;="&amp;$C72)</f>
        <v>1694</v>
      </c>
      <c r="R72" s="106">
        <f>SUMIFS('전체 일별'!$AL:$AL,'전체 일별'!$B:$B,"&gt;="&amp;$B72,'전체 일별'!$B:$B,"&lt;="&amp;$C72)</f>
        <v>20512</v>
      </c>
      <c r="S72" s="106">
        <f>SUMIFS('전체 일별'!$AO:$AO,'전체 일별'!$B:$B,"&gt;="&amp;$B72,'전체 일별'!$B:$B,"&lt;="&amp;$C72)</f>
        <v>16835</v>
      </c>
      <c r="T72" s="106">
        <f>SUMIFS('전체 일별'!$AP:$AP,'전체 일별'!$B:$B,"&gt;="&amp;$B72,'전체 일별'!$B:$B,"&lt;="&amp;$C72)</f>
        <v>521</v>
      </c>
      <c r="U72" s="106">
        <f t="shared" si="15"/>
        <v>18660.572609208972</v>
      </c>
      <c r="V72" s="106">
        <f t="shared" si="23"/>
        <v>35847.463201106802</v>
      </c>
      <c r="W72" s="66">
        <f t="shared" si="16"/>
        <v>0.85468451242829824</v>
      </c>
      <c r="X72" s="66">
        <f t="shared" si="17"/>
        <v>0.34451901565995524</v>
      </c>
      <c r="Y72" s="78">
        <f t="shared" si="21"/>
        <v>3.0018437427978797E-2</v>
      </c>
      <c r="Z72" s="65">
        <f t="shared" si="22"/>
        <v>10670.16929016929</v>
      </c>
      <c r="AA72" s="106">
        <f>SUMIFS('전체 일별'!$BJ:$BJ,'전체 일별'!$B:$B,"&gt;="&amp;$B72,'전체 일별'!$B:$B,"&lt;="&amp;$C72)</f>
        <v>215</v>
      </c>
      <c r="AB72" s="65">
        <v>276</v>
      </c>
      <c r="AC72" s="65">
        <v>134</v>
      </c>
      <c r="AD72" s="65">
        <v>216</v>
      </c>
      <c r="AE72" s="65">
        <v>0</v>
      </c>
      <c r="AF72" s="65">
        <v>0</v>
      </c>
      <c r="AG72" s="65">
        <v>0</v>
      </c>
      <c r="AH72" s="65">
        <v>13</v>
      </c>
      <c r="AI72" s="7">
        <f t="shared" si="24"/>
        <v>45911</v>
      </c>
      <c r="AJ72" s="7">
        <f t="shared" si="25"/>
        <v>45917</v>
      </c>
      <c r="AK72" s="67">
        <f>AVERAGEIFS('전체 일별'!$BG:$BG,'전체 일별'!$B:$B,"&gt;="&amp;$AI72,'전체 일별'!$B:$B,"&lt;="&amp;$AJ72)</f>
        <v>0.22500000000000001</v>
      </c>
      <c r="AL72" s="67">
        <f t="shared" si="18"/>
        <v>0.3105</v>
      </c>
      <c r="AM72" s="140">
        <v>0</v>
      </c>
      <c r="AN72" s="140">
        <v>0</v>
      </c>
    </row>
    <row r="73" spans="2:40" hidden="1">
      <c r="B73" s="46">
        <f t="shared" si="19"/>
        <v>45926</v>
      </c>
      <c r="C73" s="46">
        <f t="shared" si="20"/>
        <v>45932</v>
      </c>
      <c r="D73" s="64" t="s">
        <v>239</v>
      </c>
      <c r="E73" s="106">
        <f>SUMIFS('전체 일별'!$BA:$BA,'전체 일별'!$B:$B,"&gt;="&amp;$B73,'전체 일별'!$B:$B,"&lt;="&amp;$C73)</f>
        <v>198094264</v>
      </c>
      <c r="F73" s="106">
        <f>SUMIFS('전체 일별'!$L:$L,'전체 일별'!$B:$B,"&gt;="&amp;$B73,'전체 일별'!$B:$B,"&lt;="&amp;$C73)</f>
        <v>33839960</v>
      </c>
      <c r="G73" s="106">
        <f>(SUMIFS('전체 일별'!$C:$C,'전체 일별'!$B:$B,"&gt;="&amp;$B73,'전체 일별'!$B:$B,"&lt;="&amp;$C73))/AB73/($AL73/$AK73)</f>
        <v>29770.527795803595</v>
      </c>
      <c r="H73" s="106">
        <f>(SUMIFS('전체 일별'!$D:$D,'전체 일별'!$B:$B,"&gt;="&amp;$B73,'전체 일별'!$B:$B,"&lt;="&amp;$C73))/AC73/($AL73/$AK73)</f>
        <v>2467.6840387753145</v>
      </c>
      <c r="I73" s="106">
        <f>IFERROR((SUMIFS('전체 일별'!$E:$E,'전체 일별'!$B:$B,"&gt;="&amp;$B73,'전체 일별'!$B:$B,"&lt;="&amp;$C73))/AE73,0)/($AL73/$AK73)</f>
        <v>0</v>
      </c>
      <c r="J73" s="106">
        <f>IFERROR((SUMIFS('전체 일별'!$F:$F,'전체 일별'!$B:$B,"&gt;="&amp;$B73,'전체 일별'!$B:$B,"&lt;="&amp;$C73))/AD73/($AL73/$AK73),0)</f>
        <v>35841.114747285857</v>
      </c>
      <c r="K73" s="106">
        <f>IFERROR((SUMIFS('전체 일별'!$I:$I,'전체 일별'!$B:$B,"&gt;="&amp;$B73,'전체 일별'!$B:$B,"&lt;="&amp;$C73))/AF73/($AL73/$AK73),0)</f>
        <v>0</v>
      </c>
      <c r="L73" s="106">
        <f>IFERROR((SUMIFS('전체 일별'!$J:$J,'전체 일별'!$B:$B,"&gt;="&amp;$B73,'전체 일별'!$B:$B,"&lt;="&amp;$C73))/AG73/($AL73/$AK73),0)</f>
        <v>0</v>
      </c>
      <c r="M73" s="106">
        <f>IFERROR((SUMIFS('전체 일별'!$H:$H,'전체 일별'!$B:$B,"&gt;="&amp;$B73,'전체 일별'!$B:$B,"&lt;="&amp;$C73))/AH73,0)/($AL73/$AK73)</f>
        <v>26764.941338854384</v>
      </c>
      <c r="N73" s="106">
        <f>SUMIFS('전체 일별'!$AQ:$AQ,'전체 일별'!$B:$B,"&gt;="&amp;$B73,'전체 일별'!$B:$B,"&lt;="&amp;$C73)</f>
        <v>5079</v>
      </c>
      <c r="O73" s="106">
        <f>SUMIFS('전체 일별'!$AR:$AR,'전체 일별'!$B:$B,"&gt;="&amp;$B73,'전체 일별'!$B:$B,"&lt;="&amp;$C73)</f>
        <v>4378</v>
      </c>
      <c r="P73" s="106">
        <f>SUMIFS('전체 일별'!$AJ:$AJ,'전체 일별'!$B:$B,"&gt;="&amp;$B73,'전체 일별'!$B:$B,"&lt;="&amp;$C73)</f>
        <v>2198</v>
      </c>
      <c r="Q73" s="106">
        <f>SUMIFS('전체 일별'!$Z:$Z,'전체 일별'!$B:$B,"&gt;="&amp;$B73,'전체 일별'!$B:$B,"&lt;="&amp;$C73)</f>
        <v>1680</v>
      </c>
      <c r="R73" s="106">
        <f>SUMIFS('전체 일별'!$AL:$AL,'전체 일별'!$B:$B,"&gt;="&amp;$B73,'전체 일별'!$B:$B,"&lt;="&amp;$C73)</f>
        <v>22913</v>
      </c>
      <c r="S73" s="106">
        <f>SUMIFS('전체 일별'!$AO:$AO,'전체 일별'!$B:$B,"&gt;="&amp;$B73,'전체 일별'!$B:$B,"&lt;="&amp;$C73)</f>
        <v>18892</v>
      </c>
      <c r="T73" s="106">
        <f>SUMIFS('전체 일별'!$AP:$AP,'전체 일별'!$B:$B,"&gt;="&amp;$B73,'전체 일별'!$B:$B,"&lt;="&amp;$C73)</f>
        <v>549</v>
      </c>
      <c r="U73" s="106">
        <f t="shared" si="15"/>
        <v>20142.833333333332</v>
      </c>
      <c r="V73" s="106">
        <f t="shared" si="23"/>
        <v>28747.608610700514</v>
      </c>
      <c r="W73" s="66">
        <f t="shared" si="16"/>
        <v>0.86198070486316203</v>
      </c>
      <c r="X73" s="66">
        <f t="shared" si="17"/>
        <v>0.38373686614892644</v>
      </c>
      <c r="Y73" s="78">
        <f t="shared" si="21"/>
        <v>2.8239288102463865E-2</v>
      </c>
      <c r="Z73" s="65">
        <f t="shared" si="22"/>
        <v>10485.616345543087</v>
      </c>
      <c r="AA73" s="106">
        <f>SUMIFS('전체 일별'!$BJ:$BJ,'전체 일별'!$B:$B,"&gt;="&amp;$B73,'전체 일별'!$B:$B,"&lt;="&amp;$C73)</f>
        <v>213</v>
      </c>
      <c r="AB73" s="65">
        <v>402</v>
      </c>
      <c r="AC73" s="65">
        <v>151</v>
      </c>
      <c r="AD73" s="65">
        <v>279</v>
      </c>
      <c r="AE73" s="65">
        <v>0</v>
      </c>
      <c r="AF73" s="65">
        <v>0</v>
      </c>
      <c r="AG73" s="65">
        <v>0</v>
      </c>
      <c r="AH73" s="65">
        <v>21</v>
      </c>
      <c r="AI73" s="7">
        <f t="shared" si="24"/>
        <v>45918</v>
      </c>
      <c r="AJ73" s="7">
        <f t="shared" si="25"/>
        <v>45924</v>
      </c>
      <c r="AK73" s="67">
        <f>AVERAGEIFS('전체 일별'!$BG:$BG,'전체 일별'!$B:$B,"&gt;="&amp;$AI73,'전체 일별'!$B:$B,"&lt;="&amp;$AJ73)</f>
        <v>0.23362857142857144</v>
      </c>
      <c r="AL73" s="67">
        <f t="shared" si="18"/>
        <v>0.32240742857142857</v>
      </c>
      <c r="AM73" s="140">
        <v>0</v>
      </c>
      <c r="AN73" s="140">
        <v>0</v>
      </c>
    </row>
    <row r="74" spans="2:40" hidden="1">
      <c r="B74" s="46">
        <f t="shared" si="19"/>
        <v>45933</v>
      </c>
      <c r="C74" s="46">
        <f t="shared" si="20"/>
        <v>45939</v>
      </c>
      <c r="D74" s="64" t="s">
        <v>240</v>
      </c>
      <c r="E74" s="106">
        <f>SUMIFS('전체 일별'!$BA:$BA,'전체 일별'!$B:$B,"&gt;="&amp;$B74,'전체 일별'!$B:$B,"&lt;="&amp;$C74)</f>
        <v>191117983</v>
      </c>
      <c r="F74" s="106">
        <f>SUMIFS('전체 일별'!$L:$L,'전체 일별'!$B:$B,"&gt;="&amp;$B74,'전체 일별'!$B:$B,"&lt;="&amp;$C74)</f>
        <v>35391091</v>
      </c>
      <c r="G74" s="106">
        <f>(SUMIFS('전체 일별'!$C:$C,'전체 일별'!$B:$B,"&gt;="&amp;$B74,'전체 일별'!$B:$B,"&lt;="&amp;$C74))/AB74/($AL74/$AK74)</f>
        <v>33671.841803893694</v>
      </c>
      <c r="H74" s="106">
        <f>(SUMIFS('전체 일별'!$D:$D,'전체 일별'!$B:$B,"&gt;="&amp;$B74,'전체 일별'!$B:$B,"&lt;="&amp;$C74))/AC74/($AL74/$AK74)</f>
        <v>2860.3072463768121</v>
      </c>
      <c r="I74" s="106">
        <f>IFERROR((SUMIFS('전체 일별'!$E:$E,'전체 일별'!$B:$B,"&gt;="&amp;$B74,'전체 일별'!$B:$B,"&lt;="&amp;$C74))/AE74,0)/($AL74/$AK74)</f>
        <v>0</v>
      </c>
      <c r="J74" s="106">
        <f>IFERROR((SUMIFS('전체 일별'!$F:$F,'전체 일별'!$B:$B,"&gt;="&amp;$B74,'전체 일별'!$B:$B,"&lt;="&amp;$C74))/AD74/($AL74/$AK74),0)</f>
        <v>36751.275059334446</v>
      </c>
      <c r="K74" s="106">
        <f>IFERROR((SUMIFS('전체 일별'!$I:$I,'전체 일별'!$B:$B,"&gt;="&amp;$B74,'전체 일별'!$B:$B,"&lt;="&amp;$C74))/AF74/($AL74/$AK74),0)</f>
        <v>0</v>
      </c>
      <c r="L74" s="106">
        <f>IFERROR((SUMIFS('전체 일별'!$J:$J,'전체 일별'!$B:$B,"&gt;="&amp;$B74,'전체 일별'!$B:$B,"&lt;="&amp;$C74))/AG74/($AL74/$AK74),0)</f>
        <v>0</v>
      </c>
      <c r="M74" s="106">
        <f>IFERROR((SUMIFS('전체 일별'!$H:$H,'전체 일별'!$B:$B,"&gt;="&amp;$B74,'전체 일별'!$B:$B,"&lt;="&amp;$C74))/AH74,0)/($AL74/$AK74)</f>
        <v>52223.140096618365</v>
      </c>
      <c r="N74" s="106">
        <f>SUMIFS('전체 일별'!$AQ:$AQ,'전체 일별'!$B:$B,"&gt;="&amp;$B74,'전체 일별'!$B:$B,"&lt;="&amp;$C74)</f>
        <v>6523</v>
      </c>
      <c r="O74" s="106">
        <f>SUMIFS('전체 일별'!$AR:$AR,'전체 일별'!$B:$B,"&gt;="&amp;$B74,'전체 일별'!$B:$B,"&lt;="&amp;$C74)</f>
        <v>5678</v>
      </c>
      <c r="P74" s="106">
        <f>SUMIFS('전체 일별'!$AJ:$AJ,'전체 일별'!$B:$B,"&gt;="&amp;$B74,'전체 일별'!$B:$B,"&lt;="&amp;$C74)</f>
        <v>2256</v>
      </c>
      <c r="Q74" s="106">
        <f>SUMIFS('전체 일별'!$Z:$Z,'전체 일별'!$B:$B,"&gt;="&amp;$B74,'전체 일별'!$B:$B,"&lt;="&amp;$C74)</f>
        <v>1802</v>
      </c>
      <c r="R74" s="106">
        <f>SUMIFS('전체 일별'!$AL:$AL,'전체 일별'!$B:$B,"&gt;="&amp;$B74,'전체 일별'!$B:$B,"&lt;="&amp;$C74)</f>
        <v>21490</v>
      </c>
      <c r="S74" s="106">
        <f>SUMIFS('전체 일별'!$AO:$AO,'전체 일별'!$B:$B,"&gt;="&amp;$B74,'전체 일별'!$B:$B,"&lt;="&amp;$C74)</f>
        <v>17269</v>
      </c>
      <c r="T74" s="106">
        <f>SUMIFS('전체 일별'!$AP:$AP,'전체 일별'!$B:$B,"&gt;="&amp;$B74,'전체 일별'!$B:$B,"&lt;="&amp;$C74)</f>
        <v>463</v>
      </c>
      <c r="U74" s="106">
        <f t="shared" si="15"/>
        <v>19639.89511653718</v>
      </c>
      <c r="V74" s="106">
        <f t="shared" si="23"/>
        <v>32299.393093125982</v>
      </c>
      <c r="W74" s="66">
        <f t="shared" si="16"/>
        <v>0.87045837804691095</v>
      </c>
      <c r="X74" s="66">
        <f t="shared" si="17"/>
        <v>0.31736526946107785</v>
      </c>
      <c r="Y74" s="78">
        <f t="shared" si="21"/>
        <v>2.6110985788405143E-2</v>
      </c>
      <c r="Z74" s="65">
        <f t="shared" si="22"/>
        <v>11067.113498175922</v>
      </c>
      <c r="AA74" s="106">
        <f>SUMIFS('전체 일별'!$BJ:$BJ,'전체 일별'!$B:$B,"&gt;="&amp;$B74,'전체 일별'!$B:$B,"&lt;="&amp;$C74)</f>
        <v>230</v>
      </c>
      <c r="AB74" s="65">
        <v>367</v>
      </c>
      <c r="AC74" s="65">
        <v>125</v>
      </c>
      <c r="AD74" s="65">
        <v>287</v>
      </c>
      <c r="AE74" s="65">
        <v>0</v>
      </c>
      <c r="AF74" s="65">
        <v>0</v>
      </c>
      <c r="AG74" s="65">
        <v>0</v>
      </c>
      <c r="AH74" s="65">
        <v>15</v>
      </c>
      <c r="AI74" s="7">
        <f t="shared" si="24"/>
        <v>45925</v>
      </c>
      <c r="AJ74" s="7">
        <f t="shared" si="25"/>
        <v>45931</v>
      </c>
      <c r="AK74" s="67">
        <f>AVERAGEIFS('전체 일별'!$BG:$BG,'전체 일별'!$B:$B,"&gt;="&amp;$AI74,'전체 일별'!$B:$B,"&lt;="&amp;$AJ74)</f>
        <v>0.2577714285714286</v>
      </c>
      <c r="AL74" s="67">
        <f t="shared" si="18"/>
        <v>0.35572457142857145</v>
      </c>
      <c r="AM74" s="140">
        <v>0</v>
      </c>
      <c r="AN74" s="140">
        <v>0</v>
      </c>
    </row>
    <row r="75" spans="2:40" hidden="1">
      <c r="B75" s="46">
        <f t="shared" si="19"/>
        <v>45940</v>
      </c>
      <c r="C75" s="46">
        <f t="shared" si="20"/>
        <v>45946</v>
      </c>
      <c r="D75" s="64" t="s">
        <v>241</v>
      </c>
      <c r="E75" s="106">
        <f>SUMIFS('전체 일별'!$BA:$BA,'전체 일별'!$B:$B,"&gt;="&amp;$B75,'전체 일별'!$B:$B,"&lt;="&amp;$C75)</f>
        <v>222896699</v>
      </c>
      <c r="F75" s="106">
        <f>SUMIFS('전체 일별'!$L:$L,'전체 일별'!$B:$B,"&gt;="&amp;$B75,'전체 일별'!$B:$B,"&lt;="&amp;$C75)</f>
        <v>53167476</v>
      </c>
      <c r="G75" s="106">
        <f>(SUMIFS('전체 일별'!$C:$C,'전체 일별'!$B:$B,"&gt;="&amp;$B75,'전체 일별'!$B:$B,"&lt;="&amp;$C75))/AB75/($AL75/$AK75)</f>
        <v>53379.843630816176</v>
      </c>
      <c r="H75" s="106">
        <f>(SUMIFS('전체 일별'!$D:$D,'전체 일별'!$B:$B,"&gt;="&amp;$B75,'전체 일별'!$B:$B,"&lt;="&amp;$C75))/AC75/($AL75/$AK75)</f>
        <v>2798.6469655797105</v>
      </c>
      <c r="I75" s="106">
        <f>IFERROR((SUMIFS('전체 일별'!$E:$E,'전체 일별'!$B:$B,"&gt;="&amp;$B75,'전체 일별'!$B:$B,"&lt;="&amp;$C75))/AE75,0)/($AL75/$AK75)</f>
        <v>0</v>
      </c>
      <c r="J75" s="106">
        <f>IFERROR((SUMIFS('전체 일별'!$F:$F,'전체 일별'!$B:$B,"&gt;="&amp;$B75,'전체 일별'!$B:$B,"&lt;="&amp;$C75))/AD75/($AL75/$AK75),0)</f>
        <v>60306.848741694143</v>
      </c>
      <c r="K75" s="106">
        <f>IFERROR((SUMIFS('전체 일별'!$I:$I,'전체 일별'!$B:$B,"&gt;="&amp;$B75,'전체 일별'!$B:$B,"&lt;="&amp;$C75))/AF75/($AL75/$AK75),0)</f>
        <v>0</v>
      </c>
      <c r="L75" s="106">
        <f>IFERROR((SUMIFS('전체 일별'!$J:$J,'전체 일별'!$B:$B,"&gt;="&amp;$B75,'전체 일별'!$B:$B,"&lt;="&amp;$C75))/AG75/($AL75/$AK75),0)</f>
        <v>0</v>
      </c>
      <c r="M75" s="106">
        <f>IFERROR((SUMIFS('전체 일별'!$H:$H,'전체 일별'!$B:$B,"&gt;="&amp;$B75,'전체 일별'!$B:$B,"&lt;="&amp;$C75))/AH75,0)/($AL75/$AK75)</f>
        <v>36832.298136645964</v>
      </c>
      <c r="N75" s="106">
        <f>SUMIFS('전체 일별'!$AQ:$AQ,'전체 일별'!$B:$B,"&gt;="&amp;$B75,'전체 일별'!$B:$B,"&lt;="&amp;$C75)</f>
        <v>7547</v>
      </c>
      <c r="O75" s="106">
        <f>SUMIFS('전체 일별'!$AR:$AR,'전체 일별'!$B:$B,"&gt;="&amp;$B75,'전체 일별'!$B:$B,"&lt;="&amp;$C75)</f>
        <v>6363</v>
      </c>
      <c r="P75" s="106">
        <f>SUMIFS('전체 일별'!$AJ:$AJ,'전체 일별'!$B:$B,"&gt;="&amp;$B75,'전체 일별'!$B:$B,"&lt;="&amp;$C75)</f>
        <v>2498</v>
      </c>
      <c r="Q75" s="106">
        <f>SUMIFS('전체 일별'!$Z:$Z,'전체 일별'!$B:$B,"&gt;="&amp;$B75,'전체 일별'!$B:$B,"&lt;="&amp;$C75)</f>
        <v>1903</v>
      </c>
      <c r="R75" s="106">
        <f>SUMIFS('전체 일별'!$AL:$AL,'전체 일별'!$B:$B,"&gt;="&amp;$B75,'전체 일별'!$B:$B,"&lt;="&amp;$C75)</f>
        <v>23263</v>
      </c>
      <c r="S75" s="106">
        <f>SUMIFS('전체 일별'!$AO:$AO,'전체 일별'!$B:$B,"&gt;="&amp;$B75,'전체 일별'!$B:$B,"&lt;="&amp;$C75)</f>
        <v>18570</v>
      </c>
      <c r="T75" s="106">
        <f>SUMIFS('전체 일별'!$AP:$AP,'전체 일별'!$B:$B,"&gt;="&amp;$B75,'전체 일별'!$B:$B,"&lt;="&amp;$C75)</f>
        <v>532</v>
      </c>
      <c r="U75" s="106">
        <f t="shared" ref="U75:U102" si="26">F75/Q75</f>
        <v>27938.768260641093</v>
      </c>
      <c r="V75" s="106">
        <f t="shared" si="23"/>
        <v>49712.460028050496</v>
      </c>
      <c r="W75" s="66">
        <f t="shared" ref="W75:W102" si="27">O75/N75</f>
        <v>0.84311647012057767</v>
      </c>
      <c r="X75" s="66">
        <f t="shared" ref="X75:X102" si="28">Q75/O75</f>
        <v>0.29907276441929909</v>
      </c>
      <c r="Y75" s="78">
        <f t="shared" si="21"/>
        <v>2.7850486860014657E-2</v>
      </c>
      <c r="Z75" s="65">
        <f t="shared" si="22"/>
        <v>12003.053257942918</v>
      </c>
      <c r="AA75" s="106">
        <f>SUMIFS('전체 일별'!$BJ:$BJ,'전체 일별'!$B:$B,"&gt;="&amp;$B75,'전체 일별'!$B:$B,"&lt;="&amp;$C75)</f>
        <v>284</v>
      </c>
      <c r="AB75" s="65">
        <v>342</v>
      </c>
      <c r="AC75" s="65">
        <v>128</v>
      </c>
      <c r="AD75" s="65">
        <v>277</v>
      </c>
      <c r="AE75" s="65">
        <v>0</v>
      </c>
      <c r="AF75" s="65">
        <v>0</v>
      </c>
      <c r="AG75" s="65">
        <v>0</v>
      </c>
      <c r="AH75" s="65">
        <v>28</v>
      </c>
      <c r="AI75" s="7">
        <f t="shared" si="24"/>
        <v>45932</v>
      </c>
      <c r="AJ75" s="7">
        <f t="shared" si="25"/>
        <v>45938</v>
      </c>
      <c r="AK75" s="67">
        <f>AVERAGEIFS('전체 일별'!$BG:$BG,'전체 일별'!$B:$B,"&gt;="&amp;$AI75,'전체 일별'!$B:$B,"&lt;="&amp;$AJ75)</f>
        <v>0.23121428571428573</v>
      </c>
      <c r="AL75" s="67">
        <f t="shared" ref="AL75:AL102" si="29">AK75*1.38</f>
        <v>0.3190757142857143</v>
      </c>
      <c r="AM75" s="140">
        <v>0</v>
      </c>
      <c r="AN75" s="140">
        <v>0</v>
      </c>
    </row>
    <row r="76" spans="2:40" hidden="1">
      <c r="B76" s="46">
        <f t="shared" si="19"/>
        <v>45947</v>
      </c>
      <c r="C76" s="46">
        <f t="shared" si="20"/>
        <v>45953</v>
      </c>
      <c r="D76" s="64" t="s">
        <v>242</v>
      </c>
      <c r="E76" s="106">
        <f>SUMIFS('전체 일별'!$BA:$BA,'전체 일별'!$B:$B,"&gt;="&amp;$B76,'전체 일별'!$B:$B,"&lt;="&amp;$C76)</f>
        <v>200699767</v>
      </c>
      <c r="F76" s="106">
        <f>SUMIFS('전체 일별'!$L:$L,'전체 일별'!$B:$B,"&gt;="&amp;$B76,'전체 일별'!$B:$B,"&lt;="&amp;$C76)</f>
        <v>47501166</v>
      </c>
      <c r="G76" s="106">
        <f>(SUMIFS('전체 일별'!$C:$C,'전체 일별'!$B:$B,"&gt;="&amp;$B76,'전체 일별'!$B:$B,"&lt;="&amp;$C76))/AB76/($AL76/$AK76)</f>
        <v>50660.613684255797</v>
      </c>
      <c r="H76" s="106">
        <f>(SUMIFS('전체 일별'!$D:$D,'전체 일별'!$B:$B,"&gt;="&amp;$B76,'전체 일별'!$B:$B,"&lt;="&amp;$C76))/AC76/($AL76/$AK76)</f>
        <v>3437.5201288244766</v>
      </c>
      <c r="I76" s="106">
        <f>IFERROR((SUMIFS('전체 일별'!$E:$E,'전체 일별'!$B:$B,"&gt;="&amp;$B76,'전체 일별'!$B:$B,"&lt;="&amp;$C76))/AE76,0)/($AL76/$AK76)</f>
        <v>0</v>
      </c>
      <c r="J76" s="106">
        <f>IFERROR((SUMIFS('전체 일별'!$F:$F,'전체 일별'!$B:$B,"&gt;="&amp;$B76,'전체 일별'!$B:$B,"&lt;="&amp;$C76))/AD76/($AL76/$AK76),0)</f>
        <v>64841.065048870914</v>
      </c>
      <c r="K76" s="106">
        <f>IFERROR((SUMIFS('전체 일별'!$I:$I,'전체 일별'!$B:$B,"&gt;="&amp;$B76,'전체 일별'!$B:$B,"&lt;="&amp;$C76))/AF76/($AL76/$AK76),0)</f>
        <v>0</v>
      </c>
      <c r="L76" s="106">
        <f>IFERROR((SUMIFS('전체 일별'!$J:$J,'전체 일별'!$B:$B,"&gt;="&amp;$B76,'전체 일별'!$B:$B,"&lt;="&amp;$C76))/AG76/($AL76/$AK76),0)</f>
        <v>0</v>
      </c>
      <c r="M76" s="106">
        <f>IFERROR((SUMIFS('전체 일별'!$H:$H,'전체 일별'!$B:$B,"&gt;="&amp;$B76,'전체 일별'!$B:$B,"&lt;="&amp;$C76))/AH76,0)/($AL76/$AK76)</f>
        <v>58931.400966183573</v>
      </c>
      <c r="N76" s="106">
        <f>SUMIFS('전체 일별'!$AQ:$AQ,'전체 일별'!$B:$B,"&gt;="&amp;$B76,'전체 일별'!$B:$B,"&lt;="&amp;$C76)</f>
        <v>5825</v>
      </c>
      <c r="O76" s="106">
        <f>SUMIFS('전체 일별'!$AR:$AR,'전체 일별'!$B:$B,"&gt;="&amp;$B76,'전체 일별'!$B:$B,"&lt;="&amp;$C76)</f>
        <v>5033</v>
      </c>
      <c r="P76" s="106">
        <f>SUMIFS('전체 일별'!$AJ:$AJ,'전체 일별'!$B:$B,"&gt;="&amp;$B76,'전체 일별'!$B:$B,"&lt;="&amp;$C76)</f>
        <v>2291</v>
      </c>
      <c r="Q76" s="106">
        <f>SUMIFS('전체 일별'!$Z:$Z,'전체 일별'!$B:$B,"&gt;="&amp;$B76,'전체 일별'!$B:$B,"&lt;="&amp;$C76)</f>
        <v>1679</v>
      </c>
      <c r="R76" s="106">
        <f>SUMIFS('전체 일별'!$AL:$AL,'전체 일별'!$B:$B,"&gt;="&amp;$B76,'전체 일별'!$B:$B,"&lt;="&amp;$C76)</f>
        <v>22155</v>
      </c>
      <c r="S76" s="106">
        <f>SUMIFS('전체 일별'!$AO:$AO,'전체 일별'!$B:$B,"&gt;="&amp;$B76,'전체 일별'!$B:$B,"&lt;="&amp;$C76)</f>
        <v>18034</v>
      </c>
      <c r="T76" s="106">
        <f>SUMIFS('전체 일별'!$AP:$AP,'전체 일별'!$B:$B,"&gt;="&amp;$B76,'전체 일별'!$B:$B,"&lt;="&amp;$C76)</f>
        <v>485</v>
      </c>
      <c r="U76" s="106">
        <f t="shared" si="26"/>
        <v>28291.343656938654</v>
      </c>
      <c r="V76" s="106">
        <f t="shared" si="23"/>
        <v>50994.273752012887</v>
      </c>
      <c r="W76" s="66">
        <f t="shared" si="27"/>
        <v>0.86403433476394853</v>
      </c>
      <c r="X76" s="66">
        <f t="shared" si="28"/>
        <v>0.33359825153983708</v>
      </c>
      <c r="Y76" s="78">
        <f t="shared" si="21"/>
        <v>2.6189319077703981E-2</v>
      </c>
      <c r="Z76" s="65">
        <f t="shared" si="22"/>
        <v>11128.965675945436</v>
      </c>
      <c r="AA76" s="106">
        <f>SUMIFS('전체 일별'!$BJ:$BJ,'전체 일별'!$B:$B,"&gt;="&amp;$B76,'전체 일별'!$B:$B,"&lt;="&amp;$C76)</f>
        <v>222</v>
      </c>
      <c r="AB76" s="65">
        <v>337</v>
      </c>
      <c r="AC76" s="65">
        <v>99</v>
      </c>
      <c r="AD76" s="65">
        <v>215</v>
      </c>
      <c r="AE76" s="65">
        <v>0</v>
      </c>
      <c r="AF76" s="65">
        <v>0</v>
      </c>
      <c r="AG76" s="65">
        <v>0</v>
      </c>
      <c r="AH76" s="65">
        <v>24</v>
      </c>
      <c r="AI76" s="7">
        <f t="shared" si="24"/>
        <v>45939</v>
      </c>
      <c r="AJ76" s="7">
        <f t="shared" si="25"/>
        <v>45945</v>
      </c>
      <c r="AK76" s="67">
        <f>AVERAGEIFS('전체 일별'!$BG:$BG,'전체 일별'!$B:$B,"&gt;="&amp;$AI76,'전체 일별'!$B:$B,"&lt;="&amp;$AJ76)</f>
        <v>0.21527142857142856</v>
      </c>
      <c r="AL76" s="67">
        <f t="shared" si="29"/>
        <v>0.29707457142857141</v>
      </c>
      <c r="AM76" s="140">
        <v>0</v>
      </c>
      <c r="AN76" s="140">
        <v>0</v>
      </c>
    </row>
    <row r="77" spans="2:40" hidden="1">
      <c r="B77" s="46">
        <f t="shared" si="19"/>
        <v>45954</v>
      </c>
      <c r="C77" s="46">
        <f t="shared" si="20"/>
        <v>45960</v>
      </c>
      <c r="D77" s="64" t="s">
        <v>243</v>
      </c>
      <c r="E77" s="106">
        <f>SUMIFS('전체 일별'!$BA:$BA,'전체 일별'!$B:$B,"&gt;="&amp;$B77,'전체 일별'!$B:$B,"&lt;="&amp;$C77)</f>
        <v>199509459</v>
      </c>
      <c r="F77" s="106">
        <f>SUMIFS('전체 일별'!$L:$L,'전체 일별'!$B:$B,"&gt;="&amp;$B77,'전체 일별'!$B:$B,"&lt;="&amp;$C77)</f>
        <v>45461887</v>
      </c>
      <c r="G77" s="106">
        <f>(SUMIFS('전체 일별'!$C:$C,'전체 일별'!$B:$B,"&gt;="&amp;$B77,'전체 일별'!$B:$B,"&lt;="&amp;$C77))/AB77/($AL77/$AK77)</f>
        <v>46939.04724374973</v>
      </c>
      <c r="H77" s="106">
        <f>(SUMIFS('전체 일별'!$D:$D,'전체 일별'!$B:$B,"&gt;="&amp;$B77,'전체 일별'!$B:$B,"&lt;="&amp;$C77))/AC77/($AL77/$AK77)</f>
        <v>3811.3881132828083</v>
      </c>
      <c r="I77" s="106">
        <f>IFERROR((SUMIFS('전체 일별'!$E:$E,'전체 일별'!$B:$B,"&gt;="&amp;$B77,'전체 일별'!$B:$B,"&lt;="&amp;$C77))/AE77,0)/($AL77/$AK77)</f>
        <v>0</v>
      </c>
      <c r="J77" s="106">
        <f>IFERROR((SUMIFS('전체 일별'!$F:$F,'전체 일별'!$B:$B,"&gt;="&amp;$B77,'전체 일별'!$B:$B,"&lt;="&amp;$C77))/AD77/($AL77/$AK77),0)</f>
        <v>59558.352402746008</v>
      </c>
      <c r="K77" s="106">
        <f>IFERROR((SUMIFS('전체 일별'!$I:$I,'전체 일별'!$B:$B,"&gt;="&amp;$B77,'전체 일별'!$B:$B,"&lt;="&amp;$C77))/AF77/($AL77/$AK77),0)</f>
        <v>0</v>
      </c>
      <c r="L77" s="106">
        <f>IFERROR((SUMIFS('전체 일별'!$J:$J,'전체 일별'!$B:$B,"&gt;="&amp;$B77,'전체 일별'!$B:$B,"&lt;="&amp;$C77))/AG77/($AL77/$AK77),0)</f>
        <v>0</v>
      </c>
      <c r="M77" s="106">
        <f>IFERROR((SUMIFS('전체 일별'!$H:$H,'전체 일별'!$B:$B,"&gt;="&amp;$B77,'전체 일별'!$B:$B,"&lt;="&amp;$C77))/AH77,0)/($AL77/$AK77)</f>
        <v>52685.668276972625</v>
      </c>
      <c r="N77" s="106">
        <f>SUMIFS('전체 일별'!$AQ:$AQ,'전체 일별'!$B:$B,"&gt;="&amp;$B77,'전체 일별'!$B:$B,"&lt;="&amp;$C77)</f>
        <v>6264</v>
      </c>
      <c r="O77" s="106">
        <f>SUMIFS('전체 일별'!$AR:$AR,'전체 일별'!$B:$B,"&gt;="&amp;$B77,'전체 일별'!$B:$B,"&lt;="&amp;$C77)</f>
        <v>5374</v>
      </c>
      <c r="P77" s="106">
        <f>SUMIFS('전체 일별'!$AJ:$AJ,'전체 일별'!$B:$B,"&gt;="&amp;$B77,'전체 일별'!$B:$B,"&lt;="&amp;$C77)</f>
        <v>2258</v>
      </c>
      <c r="Q77" s="106">
        <f>SUMIFS('전체 일별'!$Z:$Z,'전체 일별'!$B:$B,"&gt;="&amp;$B77,'전체 일별'!$B:$B,"&lt;="&amp;$C77)</f>
        <v>1658</v>
      </c>
      <c r="R77" s="106">
        <f>SUMIFS('전체 일별'!$AL:$AL,'전체 일별'!$B:$B,"&gt;="&amp;$B77,'전체 일별'!$B:$B,"&lt;="&amp;$C77)</f>
        <v>22432</v>
      </c>
      <c r="S77" s="106">
        <f>SUMIFS('전체 일별'!$AO:$AO,'전체 일별'!$B:$B,"&gt;="&amp;$B77,'전체 일별'!$B:$B,"&lt;="&amp;$C77)</f>
        <v>17284</v>
      </c>
      <c r="T77" s="106">
        <f>SUMIFS('전체 일별'!$AP:$AP,'전체 일별'!$B:$B,"&gt;="&amp;$B77,'전체 일별'!$B:$B,"&lt;="&amp;$C77)</f>
        <v>546</v>
      </c>
      <c r="U77" s="106">
        <f t="shared" si="26"/>
        <v>27419.714716525934</v>
      </c>
      <c r="V77" s="106">
        <f t="shared" si="23"/>
        <v>47400.570326347624</v>
      </c>
      <c r="W77" s="66">
        <f t="shared" si="27"/>
        <v>0.85791826309067687</v>
      </c>
      <c r="X77" s="66">
        <f t="shared" si="28"/>
        <v>0.30852251581689616</v>
      </c>
      <c r="Y77" s="78">
        <f t="shared" si="21"/>
        <v>3.0622546270330904E-2</v>
      </c>
      <c r="Z77" s="65">
        <f t="shared" si="22"/>
        <v>11543.014290673455</v>
      </c>
      <c r="AA77" s="106">
        <f>SUMIFS('전체 일별'!$BJ:$BJ,'전체 일별'!$B:$B,"&gt;="&amp;$B77,'전체 일별'!$B:$B,"&lt;="&amp;$C77)</f>
        <v>253</v>
      </c>
      <c r="AB77" s="65">
        <v>331</v>
      </c>
      <c r="AC77" s="65">
        <v>109</v>
      </c>
      <c r="AD77" s="65">
        <v>228</v>
      </c>
      <c r="AE77" s="65">
        <v>0</v>
      </c>
      <c r="AF77" s="65">
        <v>0</v>
      </c>
      <c r="AG77" s="65">
        <v>0</v>
      </c>
      <c r="AH77" s="65">
        <v>27</v>
      </c>
      <c r="AI77" s="7">
        <f t="shared" si="24"/>
        <v>45946</v>
      </c>
      <c r="AJ77" s="7">
        <f t="shared" si="25"/>
        <v>45952</v>
      </c>
      <c r="AK77" s="67">
        <f>AVERAGEIFS('전체 일별'!$BG:$BG,'전체 일별'!$B:$B,"&gt;="&amp;$AI77,'전체 일별'!$B:$B,"&lt;="&amp;$AJ77)</f>
        <v>0.22705714285714285</v>
      </c>
      <c r="AL77" s="67">
        <f t="shared" si="29"/>
        <v>0.31333885714285709</v>
      </c>
      <c r="AM77" s="140">
        <v>0</v>
      </c>
      <c r="AN77" s="140">
        <v>0</v>
      </c>
    </row>
    <row r="78" spans="2:40" hidden="1">
      <c r="B78" s="46">
        <f t="shared" si="19"/>
        <v>45961</v>
      </c>
      <c r="C78" s="46">
        <f t="shared" si="20"/>
        <v>45967</v>
      </c>
      <c r="D78" s="64" t="s">
        <v>244</v>
      </c>
      <c r="E78" s="106">
        <f>SUMIFS('전체 일별'!$BA:$BA,'전체 일별'!$B:$B,"&gt;="&amp;$B78,'전체 일별'!$B:$B,"&lt;="&amp;$C78)</f>
        <v>204260375</v>
      </c>
      <c r="F78" s="106">
        <f>SUMIFS('전체 일별'!$L:$L,'전체 일별'!$B:$B,"&gt;="&amp;$B78,'전체 일별'!$B:$B,"&lt;="&amp;$C78)</f>
        <v>49583882</v>
      </c>
      <c r="G78" s="106">
        <f>(SUMIFS('전체 일별'!$C:$C,'전체 일별'!$B:$B,"&gt;="&amp;$B78,'전체 일별'!$B:$B,"&lt;="&amp;$C78))/AB78/($AL78/$AK78)</f>
        <v>54981.188024408853</v>
      </c>
      <c r="H78" s="106">
        <f>(SUMIFS('전체 일별'!$D:$D,'전체 일별'!$B:$B,"&gt;="&amp;$B78,'전체 일별'!$B:$B,"&lt;="&amp;$C78))/AC78/($AL78/$AK78)</f>
        <v>5589.8607336956529</v>
      </c>
      <c r="I78" s="106">
        <f>IFERROR((SUMIFS('전체 일별'!$E:$E,'전체 일별'!$B:$B,"&gt;="&amp;$B78,'전체 일별'!$B:$B,"&lt;="&amp;$C78))/AE78,0)/($AL78/$AK78)</f>
        <v>0</v>
      </c>
      <c r="J78" s="106">
        <f>IFERROR((SUMIFS('전체 일별'!$F:$F,'전체 일별'!$B:$B,"&gt;="&amp;$B78,'전체 일별'!$B:$B,"&lt;="&amp;$C78))/AD78/($AL78/$AK78),0)</f>
        <v>60383.116235404574</v>
      </c>
      <c r="K78" s="106">
        <f>IFERROR((SUMIFS('전체 일별'!$I:$I,'전체 일별'!$B:$B,"&gt;="&amp;$B78,'전체 일별'!$B:$B,"&lt;="&amp;$C78))/AF78/($AL78/$AK78),0)</f>
        <v>0</v>
      </c>
      <c r="L78" s="106">
        <f>IFERROR((SUMIFS('전체 일별'!$J:$J,'전체 일별'!$B:$B,"&gt;="&amp;$B78,'전체 일별'!$B:$B,"&lt;="&amp;$C78))/AG78/($AL78/$AK78),0)</f>
        <v>0</v>
      </c>
      <c r="M78" s="106">
        <f>IFERROR((SUMIFS('전체 일별'!$H:$H,'전체 일별'!$B:$B,"&gt;="&amp;$B78,'전체 일별'!$B:$B,"&lt;="&amp;$C78))/AH78,0)/($AL78/$AK78)</f>
        <v>56252.148033126301</v>
      </c>
      <c r="N78" s="106">
        <f>SUMIFS('전체 일별'!$AQ:$AQ,'전체 일별'!$B:$B,"&gt;="&amp;$B78,'전체 일별'!$B:$B,"&lt;="&amp;$C78)</f>
        <v>6108</v>
      </c>
      <c r="O78" s="106">
        <f>SUMIFS('전체 일별'!$AR:$AR,'전체 일별'!$B:$B,"&gt;="&amp;$B78,'전체 일별'!$B:$B,"&lt;="&amp;$C78)</f>
        <v>5286</v>
      </c>
      <c r="P78" s="106">
        <f>SUMIFS('전체 일별'!$AJ:$AJ,'전체 일별'!$B:$B,"&gt;="&amp;$B78,'전체 일별'!$B:$B,"&lt;="&amp;$C78)</f>
        <v>2125</v>
      </c>
      <c r="Q78" s="106">
        <f>SUMIFS('전체 일별'!$Z:$Z,'전체 일별'!$B:$B,"&gt;="&amp;$B78,'전체 일별'!$B:$B,"&lt;="&amp;$C78)</f>
        <v>1611</v>
      </c>
      <c r="R78" s="106">
        <f>SUMIFS('전체 일별'!$AL:$AL,'전체 일별'!$B:$B,"&gt;="&amp;$B78,'전체 일별'!$B:$B,"&lt;="&amp;$C78)</f>
        <v>22918</v>
      </c>
      <c r="S78" s="106">
        <f>SUMIFS('전체 일별'!$AO:$AO,'전체 일별'!$B:$B,"&gt;="&amp;$B78,'전체 일별'!$B:$B,"&lt;="&amp;$C78)</f>
        <v>18878</v>
      </c>
      <c r="T78" s="106">
        <f>SUMIFS('전체 일별'!$AP:$AP,'전체 일별'!$B:$B,"&gt;="&amp;$B78,'전체 일별'!$B:$B,"&lt;="&amp;$C78)</f>
        <v>553</v>
      </c>
      <c r="U78" s="106">
        <f t="shared" si="26"/>
        <v>30778.325263811297</v>
      </c>
      <c r="V78" s="106">
        <f t="shared" si="23"/>
        <v>50820.861775618563</v>
      </c>
      <c r="W78" s="66">
        <f t="shared" si="27"/>
        <v>0.86542239685658151</v>
      </c>
      <c r="X78" s="66">
        <f t="shared" si="28"/>
        <v>0.30476730987514189</v>
      </c>
      <c r="Y78" s="78">
        <f t="shared" si="21"/>
        <v>2.8459677834388349E-2</v>
      </c>
      <c r="Z78" s="65">
        <f t="shared" si="22"/>
        <v>10820.021983260938</v>
      </c>
      <c r="AA78" s="106">
        <f>SUMIFS('전체 일별'!$BJ:$BJ,'전체 일별'!$B:$B,"&gt;="&amp;$B78,'전체 일별'!$B:$B,"&lt;="&amp;$C78)</f>
        <v>231</v>
      </c>
      <c r="AB78" s="65">
        <v>304</v>
      </c>
      <c r="AC78" s="65">
        <v>128</v>
      </c>
      <c r="AD78" s="65">
        <v>247</v>
      </c>
      <c r="AE78" s="65">
        <v>0</v>
      </c>
      <c r="AF78" s="65">
        <v>0</v>
      </c>
      <c r="AG78" s="65">
        <v>0</v>
      </c>
      <c r="AH78" s="65">
        <v>28</v>
      </c>
      <c r="AI78" s="7">
        <f t="shared" si="24"/>
        <v>45953</v>
      </c>
      <c r="AJ78" s="7">
        <f t="shared" si="25"/>
        <v>45959</v>
      </c>
      <c r="AK78" s="67">
        <f>AVERAGEIFS('전체 일별'!$BG:$BG,'전체 일별'!$B:$B,"&gt;="&amp;$AI78,'전체 일별'!$B:$B,"&lt;="&amp;$AJ78)</f>
        <v>0.21400000000000002</v>
      </c>
      <c r="AL78" s="67">
        <f t="shared" si="29"/>
        <v>0.29532000000000003</v>
      </c>
      <c r="AM78" s="140">
        <v>0</v>
      </c>
      <c r="AN78" s="140">
        <v>0</v>
      </c>
    </row>
    <row r="79" spans="2:40" hidden="1">
      <c r="B79" s="46">
        <f t="shared" si="19"/>
        <v>45968</v>
      </c>
      <c r="C79" s="46">
        <f t="shared" si="20"/>
        <v>45974</v>
      </c>
      <c r="D79" s="64" t="s">
        <v>245</v>
      </c>
      <c r="E79" s="106">
        <f>SUMIFS('전체 일별'!$BA:$BA,'전체 일별'!$B:$B,"&gt;="&amp;$B79,'전체 일별'!$B:$B,"&lt;="&amp;$C79)</f>
        <v>207459275</v>
      </c>
      <c r="F79" s="106">
        <f>SUMIFS('전체 일별'!$L:$L,'전체 일별'!$B:$B,"&gt;="&amp;$B79,'전체 일별'!$B:$B,"&lt;="&amp;$C79)</f>
        <v>44072540</v>
      </c>
      <c r="G79" s="106">
        <f>(SUMIFS('전체 일별'!$C:$C,'전체 일별'!$B:$B,"&gt;="&amp;$B79,'전체 일별'!$B:$B,"&lt;="&amp;$C79))/AB79/($AL79/$AK79)</f>
        <v>51062.316146759338</v>
      </c>
      <c r="H79" s="106">
        <f>(SUMIFS('전체 일별'!$D:$D,'전체 일별'!$B:$B,"&gt;="&amp;$B79,'전체 일별'!$B:$B,"&lt;="&amp;$C79))/AC79/($AL79/$AK79)</f>
        <v>8018.7359928283286</v>
      </c>
      <c r="I79" s="106">
        <f>IFERROR((SUMIFS('전체 일별'!$E:$E,'전체 일별'!$B:$B,"&gt;="&amp;$B79,'전체 일별'!$B:$B,"&lt;="&amp;$C79))/AE79,0)/($AL79/$AK79)</f>
        <v>0</v>
      </c>
      <c r="J79" s="106">
        <f>IFERROR((SUMIFS('전체 일별'!$F:$F,'전체 일별'!$B:$B,"&gt;="&amp;$B79,'전체 일별'!$B:$B,"&lt;="&amp;$C79))/AD79/($AL79/$AK79),0)</f>
        <v>61941.824267238582</v>
      </c>
      <c r="K79" s="106">
        <f>IFERROR((SUMIFS('전체 일별'!$I:$I,'전체 일별'!$B:$B,"&gt;="&amp;$B79,'전체 일별'!$B:$B,"&lt;="&amp;$C79))/AF79/($AL79/$AK79),0)</f>
        <v>0</v>
      </c>
      <c r="L79" s="106">
        <f>IFERROR((SUMIFS('전체 일별'!$J:$J,'전체 일별'!$B:$B,"&gt;="&amp;$B79,'전체 일별'!$B:$B,"&lt;="&amp;$C79))/AG79/($AL79/$AK79),0)</f>
        <v>0</v>
      </c>
      <c r="M79" s="106">
        <f>IFERROR((SUMIFS('전체 일별'!$H:$H,'전체 일별'!$B:$B,"&gt;="&amp;$B79,'전체 일별'!$B:$B,"&lt;="&amp;$C79))/AH79,0)/($AL79/$AK79)</f>
        <v>67376.708074534166</v>
      </c>
      <c r="N79" s="106">
        <f>SUMIFS('전체 일별'!$AQ:$AQ,'전체 일별'!$B:$B,"&gt;="&amp;$B79,'전체 일별'!$B:$B,"&lt;="&amp;$C79)</f>
        <v>5352</v>
      </c>
      <c r="O79" s="106">
        <f>SUMIFS('전체 일별'!$AR:$AR,'전체 일별'!$B:$B,"&gt;="&amp;$B79,'전체 일별'!$B:$B,"&lt;="&amp;$C79)</f>
        <v>4708</v>
      </c>
      <c r="P79" s="106">
        <f>SUMIFS('전체 일별'!$AJ:$AJ,'전체 일별'!$B:$B,"&gt;="&amp;$B79,'전체 일별'!$B:$B,"&lt;="&amp;$C79)</f>
        <v>2144</v>
      </c>
      <c r="Q79" s="106">
        <f>SUMIFS('전체 일별'!$Z:$Z,'전체 일별'!$B:$B,"&gt;="&amp;$B79,'전체 일별'!$B:$B,"&lt;="&amp;$C79)</f>
        <v>1493</v>
      </c>
      <c r="R79" s="106">
        <f>SUMIFS('전체 일별'!$AL:$AL,'전체 일별'!$B:$B,"&gt;="&amp;$B79,'전체 일별'!$B:$B,"&lt;="&amp;$C79)</f>
        <v>22460</v>
      </c>
      <c r="S79" s="106">
        <f>SUMIFS('전체 일별'!$AO:$AO,'전체 일별'!$B:$B,"&gt;="&amp;$B79,'전체 일별'!$B:$B,"&lt;="&amp;$C79)</f>
        <v>18982</v>
      </c>
      <c r="T79" s="106">
        <f>SUMIFS('전체 일별'!$AP:$AP,'전체 일별'!$B:$B,"&gt;="&amp;$B79,'전체 일별'!$B:$B,"&lt;="&amp;$C79)</f>
        <v>494</v>
      </c>
      <c r="U79" s="106">
        <f t="shared" si="26"/>
        <v>29519.450770261217</v>
      </c>
      <c r="V79" s="106">
        <f t="shared" si="23"/>
        <v>51761.139689474556</v>
      </c>
      <c r="W79" s="66">
        <f t="shared" si="27"/>
        <v>0.87967115097159942</v>
      </c>
      <c r="X79" s="66">
        <f t="shared" si="28"/>
        <v>0.31711979609175872</v>
      </c>
      <c r="Y79" s="78">
        <f t="shared" si="21"/>
        <v>2.536455124255494E-2</v>
      </c>
      <c r="Z79" s="65">
        <f t="shared" si="22"/>
        <v>10929.263249394164</v>
      </c>
      <c r="AA79" s="106">
        <f>SUMIFS('전체 일별'!$BJ:$BJ,'전체 일별'!$B:$B,"&gt;="&amp;$B79,'전체 일별'!$B:$B,"&lt;="&amp;$C79)</f>
        <v>202</v>
      </c>
      <c r="AB79" s="65">
        <v>269</v>
      </c>
      <c r="AC79" s="65">
        <v>97</v>
      </c>
      <c r="AD79" s="65">
        <v>223</v>
      </c>
      <c r="AE79" s="65">
        <v>0</v>
      </c>
      <c r="AF79" s="65">
        <v>0</v>
      </c>
      <c r="AG79" s="65">
        <v>0</v>
      </c>
      <c r="AH79" s="65">
        <v>28</v>
      </c>
      <c r="AI79" s="7">
        <f t="shared" si="24"/>
        <v>45960</v>
      </c>
      <c r="AJ79" s="7">
        <f t="shared" si="25"/>
        <v>45966</v>
      </c>
      <c r="AK79" s="67">
        <f>AVERAGEIFS('전체 일별'!$BG:$BG,'전체 일별'!$B:$B,"&gt;="&amp;$AI79,'전체 일별'!$B:$B,"&lt;="&amp;$AJ79)</f>
        <v>0.21814285714285714</v>
      </c>
      <c r="AL79" s="67">
        <f t="shared" si="29"/>
        <v>0.30103714285714284</v>
      </c>
      <c r="AM79" s="140">
        <v>0</v>
      </c>
      <c r="AN79" s="140">
        <v>0</v>
      </c>
    </row>
    <row r="80" spans="2:40" hidden="1">
      <c r="B80" s="46">
        <f t="shared" si="19"/>
        <v>45975</v>
      </c>
      <c r="C80" s="46">
        <f t="shared" si="20"/>
        <v>45981</v>
      </c>
      <c r="D80" s="64" t="s">
        <v>246</v>
      </c>
      <c r="E80" s="106">
        <f>SUMIFS('전체 일별'!$BA:$BA,'전체 일별'!$B:$B,"&gt;="&amp;$B80,'전체 일별'!$B:$B,"&lt;="&amp;$C80)</f>
        <v>216404708</v>
      </c>
      <c r="F80" s="106">
        <f>SUMIFS('전체 일별'!$L:$L,'전체 일별'!$B:$B,"&gt;="&amp;$B80,'전체 일별'!$B:$B,"&lt;="&amp;$C80)</f>
        <v>43247006</v>
      </c>
      <c r="G80" s="106">
        <f>(SUMIFS('전체 일별'!$C:$C,'전체 일별'!$B:$B,"&gt;="&amp;$B80,'전체 일별'!$B:$B,"&lt;="&amp;$C80))/AB80/($AL80/$AK80)</f>
        <v>54437.38205365403</v>
      </c>
      <c r="H80" s="106">
        <f>(SUMIFS('전체 일별'!$D:$D,'전체 일별'!$B:$B,"&gt;="&amp;$B80,'전체 일별'!$B:$B,"&lt;="&amp;$C80))/AC80/($AL80/$AK80)</f>
        <v>8240.2333424482731</v>
      </c>
      <c r="I80" s="106">
        <f>IFERROR((SUMIFS('전체 일별'!$E:$E,'전체 일별'!$B:$B,"&gt;="&amp;$B80,'전체 일별'!$B:$B,"&lt;="&amp;$C80))/AE80,0)/($AL80/$AK80)</f>
        <v>0</v>
      </c>
      <c r="J80" s="106">
        <f>IFERROR((SUMIFS('전체 일별'!$F:$F,'전체 일별'!$B:$B,"&gt;="&amp;$B80,'전체 일별'!$B:$B,"&lt;="&amp;$C80))/AD80/($AL80/$AK80),0)</f>
        <v>76462.755270092239</v>
      </c>
      <c r="K80" s="106">
        <f>IFERROR((SUMIFS('전체 일별'!$I:$I,'전체 일별'!$B:$B,"&gt;="&amp;$B80,'전체 일별'!$B:$B,"&lt;="&amp;$C80))/AF80/($AL80/$AK80),0)</f>
        <v>0</v>
      </c>
      <c r="L80" s="106">
        <f>IFERROR((SUMIFS('전체 일별'!$J:$J,'전체 일별'!$B:$B,"&gt;="&amp;$B80,'전체 일별'!$B:$B,"&lt;="&amp;$C80))/AG80/($AL80/$AK80),0)</f>
        <v>0</v>
      </c>
      <c r="M80" s="106">
        <f>IFERROR((SUMIFS('전체 일별'!$H:$H,'전체 일별'!$B:$B,"&gt;="&amp;$B80,'전체 일별'!$B:$B,"&lt;="&amp;$C80))/AH80,0)/($AL80/$AK80)</f>
        <v>63681.074168797961</v>
      </c>
      <c r="N80" s="106">
        <f>SUMIFS('전체 일별'!$AQ:$AQ,'전체 일별'!$B:$B,"&gt;="&amp;$B80,'전체 일별'!$B:$B,"&lt;="&amp;$C80)</f>
        <v>4376</v>
      </c>
      <c r="O80" s="106">
        <f>SUMIFS('전체 일별'!$AR:$AR,'전체 일별'!$B:$B,"&gt;="&amp;$B80,'전체 일별'!$B:$B,"&lt;="&amp;$C80)</f>
        <v>3923</v>
      </c>
      <c r="P80" s="106">
        <f>SUMIFS('전체 일별'!$AJ:$AJ,'전체 일별'!$B:$B,"&gt;="&amp;$B80,'전체 일별'!$B:$B,"&lt;="&amp;$C80)</f>
        <v>2037</v>
      </c>
      <c r="Q80" s="106">
        <f>SUMIFS('전체 일별'!$Z:$Z,'전체 일별'!$B:$B,"&gt;="&amp;$B80,'전체 일별'!$B:$B,"&lt;="&amp;$C80)</f>
        <v>1519</v>
      </c>
      <c r="R80" s="106">
        <f>SUMIFS('전체 일별'!$AL:$AL,'전체 일별'!$B:$B,"&gt;="&amp;$B80,'전체 일별'!$B:$B,"&lt;="&amp;$C80)</f>
        <v>21986</v>
      </c>
      <c r="S80" s="106">
        <f>SUMIFS('전체 일별'!$AO:$AO,'전체 일별'!$B:$B,"&gt;="&amp;$B80,'전체 일별'!$B:$B,"&lt;="&amp;$C80)</f>
        <v>20716</v>
      </c>
      <c r="T80" s="106">
        <f>SUMIFS('전체 일별'!$AP:$AP,'전체 일별'!$B:$B,"&gt;="&amp;$B80,'전체 일별'!$B:$B,"&lt;="&amp;$C80)</f>
        <v>452</v>
      </c>
      <c r="U80" s="106">
        <f t="shared" si="26"/>
        <v>28470.70836076366</v>
      </c>
      <c r="V80" s="106">
        <f t="shared" si="23"/>
        <v>51884.785008158171</v>
      </c>
      <c r="W80" s="66">
        <f t="shared" si="27"/>
        <v>0.89648080438756861</v>
      </c>
      <c r="X80" s="66">
        <f t="shared" si="28"/>
        <v>0.387203670660209</v>
      </c>
      <c r="Y80" s="78">
        <f t="shared" si="21"/>
        <v>2.1352985638699924E-2</v>
      </c>
      <c r="Z80" s="65">
        <f t="shared" si="22"/>
        <v>10446.259316470361</v>
      </c>
      <c r="AA80" s="106">
        <f>SUMIFS('전체 일별'!$BJ:$BJ,'전체 일별'!$B:$B,"&gt;="&amp;$B80,'전체 일별'!$B:$B,"&lt;="&amp;$C80)</f>
        <v>181</v>
      </c>
      <c r="AB80" s="65">
        <v>235</v>
      </c>
      <c r="AC80" s="65">
        <v>159</v>
      </c>
      <c r="AD80" s="65">
        <v>176</v>
      </c>
      <c r="AE80" s="65">
        <v>0</v>
      </c>
      <c r="AF80" s="65">
        <v>0</v>
      </c>
      <c r="AG80" s="65">
        <v>0</v>
      </c>
      <c r="AH80" s="65">
        <v>34</v>
      </c>
      <c r="AI80" s="7">
        <f t="shared" si="24"/>
        <v>45967</v>
      </c>
      <c r="AJ80" s="7">
        <f t="shared" si="25"/>
        <v>45973</v>
      </c>
      <c r="AK80" s="67">
        <f>AVERAGEIFS('전체 일별'!$BG:$BG,'전체 일별'!$B:$B,"&gt;="&amp;$AI80,'전체 일별'!$B:$B,"&lt;="&amp;$AJ80)</f>
        <v>0.22841428571428571</v>
      </c>
      <c r="AL80" s="67">
        <f t="shared" si="29"/>
        <v>0.31521171428571426</v>
      </c>
      <c r="AM80" s="140">
        <v>0</v>
      </c>
      <c r="AN80" s="140">
        <v>0</v>
      </c>
    </row>
    <row r="81" spans="2:43" hidden="1">
      <c r="B81" s="46">
        <f t="shared" si="19"/>
        <v>45982</v>
      </c>
      <c r="C81" s="46">
        <f t="shared" si="20"/>
        <v>45988</v>
      </c>
      <c r="D81" s="64" t="s">
        <v>246</v>
      </c>
      <c r="E81" s="106">
        <f>SUMIFS('전체 일별'!$BA:$BA,'전체 일별'!$B:$B,"&gt;="&amp;$B81,'전체 일별'!$B:$B,"&lt;="&amp;$C81)</f>
        <v>211557794</v>
      </c>
      <c r="F81" s="106">
        <f>SUMIFS('전체 일별'!$L:$L,'전체 일별'!$B:$B,"&gt;="&amp;$B81,'전체 일별'!$B:$B,"&lt;="&amp;$C81)</f>
        <v>39093936</v>
      </c>
      <c r="G81" s="106">
        <f>(SUMIFS('전체 일별'!$C:$C,'전체 일별'!$B:$B,"&gt;="&amp;$B81,'전체 일별'!$B:$B,"&lt;="&amp;$C81))/AB81/($AL81/$AK81)</f>
        <v>52972.20999205039</v>
      </c>
      <c r="H81" s="106">
        <f>(SUMIFS('전체 일별'!$D:$D,'전체 일별'!$B:$B,"&gt;="&amp;$B81,'전체 일별'!$B:$B,"&lt;="&amp;$C81))/AC81/($AL81/$AK81)</f>
        <v>8023.516660473183</v>
      </c>
      <c r="I81" s="106">
        <f>IFERROR((SUMIFS('전체 일별'!$E:$E,'전체 일별'!$B:$B,"&gt;="&amp;$B81,'전체 일별'!$B:$B,"&lt;="&amp;$C81))/AE81,0)/($AL81/$AK81)</f>
        <v>0</v>
      </c>
      <c r="J81" s="106">
        <f>IFERROR((SUMIFS('전체 일별'!$F:$F,'전체 일별'!$B:$B,"&gt;="&amp;$B81,'전체 일별'!$B:$B,"&lt;="&amp;$C81))/AD81/($AL81/$AK81),0)</f>
        <v>74905.613589309243</v>
      </c>
      <c r="K81" s="106">
        <f>IFERROR((SUMIFS('전체 일별'!$I:$I,'전체 일별'!$B:$B,"&gt;="&amp;$B81,'전체 일별'!$B:$B,"&lt;="&amp;$C81))/AF81/($AL81/$AK81),0)</f>
        <v>0</v>
      </c>
      <c r="L81" s="106">
        <f>IFERROR((SUMIFS('전체 일별'!$J:$J,'전체 일별'!$B:$B,"&gt;="&amp;$B81,'전체 일별'!$B:$B,"&lt;="&amp;$C81))/AG81/($AL81/$AK81),0)</f>
        <v>7616.3043478260879</v>
      </c>
      <c r="M81" s="106">
        <f>IFERROR((SUMIFS('전체 일별'!$H:$H,'전체 일별'!$B:$B,"&gt;="&amp;$B81,'전체 일별'!$B:$B,"&lt;="&amp;$C81))/AH81,0)/($AL81/$AK81)</f>
        <v>96829.637681159424</v>
      </c>
      <c r="N81" s="106">
        <f>SUMIFS('전체 일별'!$AQ:$AQ,'전체 일별'!$B:$B,"&gt;="&amp;$B81,'전체 일별'!$B:$B,"&lt;="&amp;$C81)</f>
        <v>4296</v>
      </c>
      <c r="O81" s="106">
        <f>SUMIFS('전체 일별'!$AR:$AR,'전체 일별'!$B:$B,"&gt;="&amp;$B81,'전체 일별'!$B:$B,"&lt;="&amp;$C81)</f>
        <v>3812</v>
      </c>
      <c r="P81" s="106">
        <f>SUMIFS('전체 일별'!$AJ:$AJ,'전체 일별'!$B:$B,"&gt;="&amp;$B81,'전체 일별'!$B:$B,"&lt;="&amp;$C81)</f>
        <v>1952</v>
      </c>
      <c r="Q81" s="106">
        <f>SUMIFS('전체 일별'!$Z:$Z,'전체 일별'!$B:$B,"&gt;="&amp;$B81,'전체 일별'!$B:$B,"&lt;="&amp;$C81)</f>
        <v>1424</v>
      </c>
      <c r="R81" s="106">
        <f>SUMIFS('전체 일별'!$AL:$AL,'전체 일별'!$B:$B,"&gt;="&amp;$B81,'전체 일별'!$B:$B,"&lt;="&amp;$C81)</f>
        <v>21899</v>
      </c>
      <c r="S81" s="106">
        <f>SUMIFS('전체 일별'!$AO:$AO,'전체 일별'!$B:$B,"&gt;="&amp;$B81,'전체 일별'!$B:$B,"&lt;="&amp;$C81)</f>
        <v>20704</v>
      </c>
      <c r="T81" s="106">
        <f>SUMIFS('전체 일별'!$AP:$AP,'전체 일별'!$B:$B,"&gt;="&amp;$B81,'전체 일별'!$B:$B,"&lt;="&amp;$C81)</f>
        <v>497</v>
      </c>
      <c r="U81" s="106">
        <f t="shared" si="26"/>
        <v>27453.606741573032</v>
      </c>
      <c r="V81" s="106">
        <f t="shared" si="23"/>
        <v>53450.828547990161</v>
      </c>
      <c r="W81" s="66">
        <f t="shared" si="27"/>
        <v>0.88733705772811922</v>
      </c>
      <c r="X81" s="66">
        <f t="shared" si="28"/>
        <v>0.37355718782791186</v>
      </c>
      <c r="Y81" s="78">
        <f t="shared" si="21"/>
        <v>2.3442290457997263E-2</v>
      </c>
      <c r="Z81" s="65">
        <f t="shared" si="22"/>
        <v>10218.208751931994</v>
      </c>
      <c r="AA81" s="106">
        <f>SUMIFS('전체 일별'!$BJ:$BJ,'전체 일별'!$B:$B,"&gt;="&amp;$B81,'전체 일별'!$B:$B,"&lt;="&amp;$C81)</f>
        <v>149</v>
      </c>
      <c r="AB81" s="65">
        <v>237</v>
      </c>
      <c r="AC81" s="65">
        <v>117</v>
      </c>
      <c r="AD81" s="65">
        <v>154</v>
      </c>
      <c r="AE81" s="65">
        <v>0</v>
      </c>
      <c r="AF81" s="65">
        <v>0</v>
      </c>
      <c r="AG81" s="65">
        <v>2</v>
      </c>
      <c r="AH81" s="65">
        <v>20</v>
      </c>
      <c r="AI81" s="7">
        <f t="shared" si="24"/>
        <v>45974</v>
      </c>
      <c r="AJ81" s="7">
        <f t="shared" si="25"/>
        <v>45980</v>
      </c>
      <c r="AK81" s="67">
        <f>AVERAGEIFS('전체 일별'!$BG:$BG,'전체 일별'!$B:$B,"&gt;="&amp;$AI81,'전체 일별'!$B:$B,"&lt;="&amp;$AJ81)</f>
        <v>0.24247142857142859</v>
      </c>
      <c r="AL81" s="67">
        <f t="shared" si="29"/>
        <v>0.33461057142857142</v>
      </c>
      <c r="AM81" s="140">
        <v>0</v>
      </c>
      <c r="AN81" s="140">
        <v>0</v>
      </c>
    </row>
    <row r="82" spans="2:43">
      <c r="B82" s="46">
        <f t="shared" ref="B82:B102" si="30">C81+1</f>
        <v>45989</v>
      </c>
      <c r="C82" s="46">
        <f t="shared" ref="C82:C102" si="31">B82+6</f>
        <v>45995</v>
      </c>
      <c r="D82" s="64" t="s">
        <v>247</v>
      </c>
      <c r="E82" s="106">
        <f>SUMIFS('전체 일별'!$BA:$BA,'전체 일별'!$B:$B,"&gt;="&amp;$B82,'전체 일별'!$B:$B,"&lt;="&amp;$C82)</f>
        <v>215126567</v>
      </c>
      <c r="F82" s="106">
        <f>SUMIFS('전체 일별'!$L:$L,'전체 일별'!$B:$B,"&gt;="&amp;$B82,'전체 일별'!$B:$B,"&lt;="&amp;$C82)</f>
        <v>34922661</v>
      </c>
      <c r="G82" s="106">
        <f>(SUMIFS('전체 일별'!$C:$C,'전체 일별'!$B:$B,"&gt;="&amp;$B82,'전체 일별'!$B:$B,"&lt;="&amp;$C82))/AB82/($AL82/$AK82)</f>
        <v>43576.278772378515</v>
      </c>
      <c r="H82" s="106">
        <f>(SUMIFS('전체 일별'!$D:$D,'전체 일별'!$B:$B,"&gt;="&amp;$B82,'전체 일별'!$B:$B,"&lt;="&amp;$C82))/AC82/($AL82/$AK82)</f>
        <v>10727.803657694963</v>
      </c>
      <c r="I82" s="106">
        <f>IFERROR((SUMIFS('전체 일별'!$E:$E,'전체 일별'!$B:$B,"&gt;="&amp;$B82,'전체 일별'!$B:$B,"&lt;="&amp;$C82))/AE82,0)/($AL82/$AK82)</f>
        <v>0</v>
      </c>
      <c r="J82" s="106">
        <f>IFERROR((SUMIFS('전체 일별'!$F:$F,'전체 일별'!$B:$B,"&gt;="&amp;$B82,'전체 일별'!$B:$B,"&lt;="&amp;$C82))/AD82/($AL82/$AK82),0)</f>
        <v>50787.939958592135</v>
      </c>
      <c r="K82" s="106">
        <f>IFERROR((SUMIFS('전체 일별'!$I:$I,'전체 일별'!$B:$B,"&gt;="&amp;$B82,'전체 일별'!$B:$B,"&lt;="&amp;$C82))/AF82/($AL82/$AK82),0)</f>
        <v>0</v>
      </c>
      <c r="L82" s="106">
        <f>IFERROR((SUMIFS('전체 일별'!$J:$J,'전체 일별'!$B:$B,"&gt;="&amp;$B82,'전체 일별'!$B:$B,"&lt;="&amp;$C82))/AG82/($AL82/$AK82),0)</f>
        <v>5591.666666666667</v>
      </c>
      <c r="M82" s="106">
        <f>IFERROR((SUMIFS('전체 일별'!$H:$H,'전체 일별'!$B:$B,"&gt;="&amp;$B82,'전체 일별'!$B:$B,"&lt;="&amp;$C82))/AH82,0)/($AL82/$AK82)</f>
        <v>62022.305253623192</v>
      </c>
      <c r="N82" s="106">
        <f>SUMIFS('전체 일별'!$AQ:$AQ,'전체 일별'!$B:$B,"&gt;="&amp;$B82,'전체 일별'!$B:$B,"&lt;="&amp;$C82)</f>
        <v>4069</v>
      </c>
      <c r="O82" s="106">
        <f>SUMIFS('전체 일별'!$AR:$AR,'전체 일별'!$B:$B,"&gt;="&amp;$B82,'전체 일별'!$B:$B,"&lt;="&amp;$C82)</f>
        <v>3627</v>
      </c>
      <c r="P82" s="106">
        <f>SUMIFS('전체 일별'!$AJ:$AJ,'전체 일별'!$B:$B,"&gt;="&amp;$B82,'전체 일별'!$B:$B,"&lt;="&amp;$C82)</f>
        <v>1966</v>
      </c>
      <c r="Q82" s="106">
        <f>SUMIFS('전체 일별'!$Z:$Z,'전체 일별'!$B:$B,"&gt;="&amp;$B82,'전체 일별'!$B:$B,"&lt;="&amp;$C82)</f>
        <v>1456</v>
      </c>
      <c r="R82" s="106">
        <f>SUMIFS('전체 일별'!$AL:$AL,'전체 일별'!$B:$B,"&gt;="&amp;$B82,'전체 일별'!$B:$B,"&lt;="&amp;$C82)</f>
        <v>22429</v>
      </c>
      <c r="S82" s="106">
        <f>SUMIFS('전체 일별'!$AO:$AO,'전체 일별'!$B:$B,"&gt;="&amp;$B82,'전체 일별'!$B:$B,"&lt;="&amp;$C82)</f>
        <v>21169</v>
      </c>
      <c r="T82" s="106">
        <f>SUMIFS('전체 일별'!$AP:$AP,'전체 일별'!$B:$B,"&gt;="&amp;$B82,'전체 일별'!$B:$B,"&lt;="&amp;$C82)</f>
        <v>418</v>
      </c>
      <c r="U82" s="106">
        <f t="shared" si="26"/>
        <v>23985.344093406595</v>
      </c>
      <c r="V82" s="106">
        <f t="shared" si="23"/>
        <v>43782.484579509553</v>
      </c>
      <c r="W82" s="66">
        <f t="shared" si="27"/>
        <v>0.89137380191693294</v>
      </c>
      <c r="X82" s="66">
        <f t="shared" si="28"/>
        <v>0.40143369175627241</v>
      </c>
      <c r="Y82" s="78">
        <f t="shared" si="21"/>
        <v>1.9363505813684161E-2</v>
      </c>
      <c r="Z82" s="65">
        <f t="shared" si="22"/>
        <v>10162.339600359015</v>
      </c>
      <c r="AA82" s="106">
        <f>SUMIFS('전체 일별'!$BJ:$BJ,'전체 일별'!$B:$B,"&gt;="&amp;$B82,'전체 일별'!$B:$B,"&lt;="&amp;$C82)</f>
        <v>160</v>
      </c>
      <c r="AB82" s="65">
        <v>306</v>
      </c>
      <c r="AC82" s="65">
        <v>84</v>
      </c>
      <c r="AD82" s="65">
        <v>154</v>
      </c>
      <c r="AE82" s="65">
        <v>0</v>
      </c>
      <c r="AF82" s="65">
        <v>0</v>
      </c>
      <c r="AG82" s="65">
        <v>2</v>
      </c>
      <c r="AH82" s="65">
        <v>32</v>
      </c>
      <c r="AI82" s="7">
        <f t="shared" si="24"/>
        <v>45981</v>
      </c>
      <c r="AJ82" s="7">
        <f t="shared" si="25"/>
        <v>45987</v>
      </c>
      <c r="AK82" s="67">
        <f>AVERAGEIFS('전체 일별'!$BG:$BG,'전체 일별'!$B:$B,"&gt;="&amp;$AI82,'전체 일별'!$B:$B,"&lt;="&amp;$AJ82)</f>
        <v>0.24931428571428574</v>
      </c>
      <c r="AL82" s="67">
        <f t="shared" si="29"/>
        <v>0.3440537142857143</v>
      </c>
      <c r="AM82" s="140">
        <v>0</v>
      </c>
      <c r="AN82" s="140">
        <v>0</v>
      </c>
      <c r="AO82" s="140">
        <v>0</v>
      </c>
    </row>
    <row r="83" spans="2:43">
      <c r="B83" s="46">
        <f t="shared" si="30"/>
        <v>45996</v>
      </c>
      <c r="C83" s="46">
        <f t="shared" si="31"/>
        <v>46002</v>
      </c>
      <c r="D83" s="64" t="s">
        <v>248</v>
      </c>
      <c r="E83" s="106">
        <f>SUMIFS('전체 일별'!$BA:$BA,'전체 일별'!$B:$B,"&gt;="&amp;$B83,'전체 일별'!$B:$B,"&lt;="&amp;$C83)</f>
        <v>222734561</v>
      </c>
      <c r="F83" s="106">
        <f>SUMIFS('전체 일별'!$L:$L,'전체 일별'!$B:$B,"&gt;="&amp;$B83,'전체 일별'!$B:$B,"&lt;="&amp;$C83)</f>
        <v>45328731</v>
      </c>
      <c r="G83" s="106">
        <f>(SUMIFS('전체 일별'!$C:$C,'전체 일별'!$B:$B,"&gt;="&amp;$B83,'전체 일별'!$B:$B,"&lt;="&amp;$C83))/AB83/($AL83/$AK83)</f>
        <v>41671.497584541066</v>
      </c>
      <c r="H83" s="106">
        <f>(SUMIFS('전체 일별'!$D:$D,'전체 일별'!$B:$B,"&gt;="&amp;$B83,'전체 일별'!$B:$B,"&lt;="&amp;$C83))/AC83/($AL83/$AK83)</f>
        <v>7315.9796027911971</v>
      </c>
      <c r="I83" s="106">
        <f>IFERROR((SUMIFS('전체 일별'!$E:$E,'전체 일별'!$B:$B,"&gt;="&amp;$B83,'전체 일별'!$B:$B,"&lt;="&amp;$C83))/AE83,0)/($AL83/$AK83)</f>
        <v>0</v>
      </c>
      <c r="J83" s="106">
        <f>IFERROR((SUMIFS('전체 일별'!$F:$F,'전체 일별'!$B:$B,"&gt;="&amp;$B83,'전체 일별'!$B:$B,"&lt;="&amp;$C83))/AD83/($AL83/$AK83),0)</f>
        <v>44462.231209976409</v>
      </c>
      <c r="K83" s="106">
        <f>IFERROR((SUMIFS('전체 일별'!$I:$I,'전체 일별'!$B:$B,"&gt;="&amp;$B83,'전체 일별'!$B:$B,"&lt;="&amp;$C83))/AF83/($AL83/$AK83),0)</f>
        <v>0</v>
      </c>
      <c r="L83" s="106">
        <f>IFERROR((SUMIFS('전체 일별'!$J:$J,'전체 일별'!$B:$B,"&gt;="&amp;$B83,'전체 일별'!$B:$B,"&lt;="&amp;$C83))/AG83/($AL83/$AK83),0)</f>
        <v>0</v>
      </c>
      <c r="M83" s="106">
        <f>IFERROR((SUMIFS('전체 일별'!$H:$H,'전체 일별'!$B:$B,"&gt;="&amp;$B83,'전체 일별'!$B:$B,"&lt;="&amp;$C83))/AH83,0)/($AL83/$AK83)</f>
        <v>69442.753623188415</v>
      </c>
      <c r="N83" s="106">
        <f>SUMIFS('전체 일별'!$AQ:$AQ,'전체 일별'!$B:$B,"&gt;="&amp;$B83,'전체 일별'!$B:$B,"&lt;="&amp;$C83)</f>
        <v>4664</v>
      </c>
      <c r="O83" s="106">
        <f>SUMIFS('전체 일별'!$AR:$AR,'전체 일별'!$B:$B,"&gt;="&amp;$B83,'전체 일별'!$B:$B,"&lt;="&amp;$C83)</f>
        <v>4289</v>
      </c>
      <c r="P83" s="106">
        <f>SUMIFS('전체 일별'!$AJ:$AJ,'전체 일별'!$B:$B,"&gt;="&amp;$B83,'전체 일별'!$B:$B,"&lt;="&amp;$C83)</f>
        <v>2238</v>
      </c>
      <c r="Q83" s="106">
        <f>SUMIFS('전체 일별'!$Z:$Z,'전체 일별'!$B:$B,"&gt;="&amp;$B83,'전체 일별'!$B:$B,"&lt;="&amp;$C83)</f>
        <v>1836</v>
      </c>
      <c r="R83" s="106">
        <f>SUMIFS('전체 일별'!$AL:$AL,'전체 일별'!$B:$B,"&gt;="&amp;$B83,'전체 일별'!$B:$B,"&lt;="&amp;$C83)</f>
        <v>24075</v>
      </c>
      <c r="S83" s="106">
        <f>SUMIFS('전체 일별'!$AO:$AO,'전체 일별'!$B:$B,"&gt;="&amp;$B83,'전체 일별'!$B:$B,"&lt;="&amp;$C83)</f>
        <v>22813</v>
      </c>
      <c r="T83" s="106">
        <f>SUMIFS('전체 일별'!$AP:$AP,'전체 일별'!$B:$B,"&gt;="&amp;$B83,'전체 일별'!$B:$B,"&lt;="&amp;$C83)</f>
        <v>419</v>
      </c>
      <c r="U83" s="106">
        <f t="shared" si="26"/>
        <v>24688.851307189543</v>
      </c>
      <c r="V83" s="106">
        <f t="shared" si="23"/>
        <v>39862.750633178555</v>
      </c>
      <c r="W83" s="66">
        <f t="shared" si="27"/>
        <v>0.91959691252144082</v>
      </c>
      <c r="X83" s="66">
        <f t="shared" si="28"/>
        <v>0.42807181161109814</v>
      </c>
      <c r="Y83" s="78">
        <f t="shared" si="21"/>
        <v>1.8035468319559229E-2</v>
      </c>
      <c r="Z83" s="65">
        <f t="shared" si="22"/>
        <v>9763.492789199141</v>
      </c>
      <c r="AA83" s="106">
        <f>SUMIFS('전체 일별'!$BJ:$BJ,'전체 일별'!$B:$B,"&gt;="&amp;$B83,'전체 일별'!$B:$B,"&lt;="&amp;$C83)</f>
        <v>185</v>
      </c>
      <c r="AB83" s="65">
        <v>444</v>
      </c>
      <c r="AC83" s="65">
        <v>135</v>
      </c>
      <c r="AD83" s="65">
        <v>215</v>
      </c>
      <c r="AE83" s="65">
        <v>0</v>
      </c>
      <c r="AF83" s="65">
        <v>0</v>
      </c>
      <c r="AG83" s="65">
        <v>0</v>
      </c>
      <c r="AH83" s="65">
        <v>30</v>
      </c>
      <c r="AI83" s="7">
        <f t="shared" si="24"/>
        <v>45988</v>
      </c>
      <c r="AJ83" s="7">
        <f t="shared" si="25"/>
        <v>45994</v>
      </c>
      <c r="AK83" s="67">
        <f>AVERAGEIFS('전체 일별'!$BG:$BG,'전체 일별'!$B:$B,"&gt;="&amp;$AI83,'전체 일별'!$B:$B,"&lt;="&amp;$AJ83)</f>
        <v>0.28077142857142856</v>
      </c>
      <c r="AL83" s="67">
        <f t="shared" si="29"/>
        <v>0.38746457142857138</v>
      </c>
      <c r="AM83" s="140">
        <v>0</v>
      </c>
      <c r="AN83" s="140">
        <v>0</v>
      </c>
      <c r="AO83" s="140">
        <v>0</v>
      </c>
    </row>
    <row r="84" spans="2:43">
      <c r="B84" s="46">
        <f t="shared" si="30"/>
        <v>46003</v>
      </c>
      <c r="C84" s="46">
        <f t="shared" si="31"/>
        <v>46009</v>
      </c>
      <c r="D84" s="64" t="s">
        <v>249</v>
      </c>
      <c r="E84" s="106">
        <f>SUMIFS('전체 일별'!$BA:$BA,'전체 일별'!$B:$B,"&gt;="&amp;$B84,'전체 일별'!$B:$B,"&lt;="&amp;$C84)</f>
        <v>224939708</v>
      </c>
      <c r="F84" s="106">
        <f>SUMIFS('전체 일별'!$L:$L,'전체 일별'!$B:$B,"&gt;="&amp;$B84,'전체 일별'!$B:$B,"&lt;="&amp;$C84)</f>
        <v>65407447</v>
      </c>
      <c r="G84" s="106">
        <f>(SUMIFS('전체 일별'!$C:$C,'전체 일별'!$B:$B,"&gt;="&amp;$B84,'전체 일별'!$B:$B,"&lt;="&amp;$C84))/AB84/($AL84/$AK84)</f>
        <v>48164.482807615808</v>
      </c>
      <c r="H84" s="106">
        <f>(SUMIFS('전체 일별'!$D:$D,'전체 일별'!$B:$B,"&gt;="&amp;$B84,'전체 일별'!$B:$B,"&lt;="&amp;$C84))/AC84/($AL84/$AK84)</f>
        <v>9601.7136701919317</v>
      </c>
      <c r="I84" s="106">
        <f>IFERROR((SUMIFS('전체 일별'!$E:$E,'전체 일별'!$B:$B,"&gt;="&amp;$B84,'전체 일별'!$B:$B,"&lt;="&amp;$C84))/AE84,0)/($AL84/$AK84)</f>
        <v>0</v>
      </c>
      <c r="J84" s="106">
        <f>IFERROR((SUMIFS('전체 일별'!$F:$F,'전체 일별'!$B:$B,"&gt;="&amp;$B84,'전체 일별'!$B:$B,"&lt;="&amp;$C84))/AD84/($AL84/$AK84),0)</f>
        <v>51027.547112329725</v>
      </c>
      <c r="K84" s="106">
        <f>IFERROR((SUMIFS('전체 일별'!$I:$I,'전체 일별'!$B:$B,"&gt;="&amp;$B84,'전체 일별'!$B:$B,"&lt;="&amp;$C84))/AF84/($AL84/$AK84),0)</f>
        <v>0</v>
      </c>
      <c r="L84" s="106">
        <f>IFERROR((SUMIFS('전체 일별'!$J:$J,'전체 일별'!$B:$B,"&gt;="&amp;$B84,'전체 일별'!$B:$B,"&lt;="&amp;$C84))/AG84/($AL84/$AK84),0)</f>
        <v>0</v>
      </c>
      <c r="M84" s="106">
        <f>IFERROR((SUMIFS('전체 일별'!$H:$H,'전체 일별'!$B:$B,"&gt;="&amp;$B84,'전체 일별'!$B:$B,"&lt;="&amp;$C84))/AH84,0)/($AL84/$AK84)</f>
        <v>42475.48062703343</v>
      </c>
      <c r="N84" s="106">
        <f>SUMIFS('전체 일별'!$AQ:$AQ,'전체 일별'!$B:$B,"&gt;="&amp;$B84,'전체 일별'!$B:$B,"&lt;="&amp;$C84)</f>
        <v>6214</v>
      </c>
      <c r="O84" s="106">
        <f>SUMIFS('전체 일별'!$AR:$AR,'전체 일별'!$B:$B,"&gt;="&amp;$B84,'전체 일별'!$B:$B,"&lt;="&amp;$C84)</f>
        <v>5571</v>
      </c>
      <c r="P84" s="106">
        <f>SUMIFS('전체 일별'!$AJ:$AJ,'전체 일별'!$B:$B,"&gt;="&amp;$B84,'전체 일별'!$B:$B,"&lt;="&amp;$C84)</f>
        <v>2584</v>
      </c>
      <c r="Q84" s="106">
        <f>SUMIFS('전체 일별'!$Z:$Z,'전체 일별'!$B:$B,"&gt;="&amp;$B84,'전체 일별'!$B:$B,"&lt;="&amp;$C84)</f>
        <v>2304</v>
      </c>
      <c r="R84" s="106">
        <f>SUMIFS('전체 일별'!$AL:$AL,'전체 일별'!$B:$B,"&gt;="&amp;$B84,'전체 일별'!$B:$B,"&lt;="&amp;$C84)</f>
        <v>25450</v>
      </c>
      <c r="S84" s="106">
        <f>SUMIFS('전체 일별'!$AO:$AO,'전체 일별'!$B:$B,"&gt;="&amp;$B84,'전체 일별'!$B:$B,"&lt;="&amp;$C84)</f>
        <v>24227</v>
      </c>
      <c r="T84" s="106">
        <f>SUMIFS('전체 일별'!$AP:$AP,'전체 일별'!$B:$B,"&gt;="&amp;$B84,'전체 일별'!$B:$B,"&lt;="&amp;$C84)</f>
        <v>434</v>
      </c>
      <c r="U84" s="106">
        <f t="shared" si="26"/>
        <v>28388.648871527777</v>
      </c>
      <c r="V84" s="106">
        <f t="shared" si="23"/>
        <v>45573.750696767005</v>
      </c>
      <c r="W84" s="66">
        <f t="shared" si="27"/>
        <v>0.89652397811393625</v>
      </c>
      <c r="X84" s="66">
        <f t="shared" si="28"/>
        <v>0.41357027463651053</v>
      </c>
      <c r="Y84" s="78">
        <f t="shared" si="21"/>
        <v>1.7598637524836785E-2</v>
      </c>
      <c r="Z84" s="65">
        <f t="shared" si="22"/>
        <v>9284.6703264952321</v>
      </c>
      <c r="AA84" s="106">
        <f>SUMIFS('전체 일별'!$BJ:$BJ,'전체 일별'!$B:$B,"&gt;="&amp;$B84,'전체 일별'!$B:$B,"&lt;="&amp;$C84)</f>
        <v>206</v>
      </c>
      <c r="AB84" s="65">
        <v>510</v>
      </c>
      <c r="AC84" s="65">
        <v>148</v>
      </c>
      <c r="AD84" s="65">
        <v>333</v>
      </c>
      <c r="AE84" s="65">
        <v>0</v>
      </c>
      <c r="AF84" s="65">
        <v>0</v>
      </c>
      <c r="AG84" s="65">
        <v>0</v>
      </c>
      <c r="AH84" s="65">
        <v>49</v>
      </c>
      <c r="AI84" s="7">
        <f t="shared" si="24"/>
        <v>45995</v>
      </c>
      <c r="AJ84" s="7">
        <f t="shared" si="25"/>
        <v>46001</v>
      </c>
      <c r="AK84" s="67">
        <f>AVERAGEIFS('전체 일별'!$BG:$BG,'전체 일별'!$B:$B,"&gt;="&amp;$AI84,'전체 일별'!$B:$B,"&lt;="&amp;$AJ84)</f>
        <v>0.29378571428571426</v>
      </c>
      <c r="AL84" s="67">
        <f t="shared" si="29"/>
        <v>0.40542428571428563</v>
      </c>
      <c r="AM84" s="140">
        <v>0</v>
      </c>
      <c r="AN84" s="140">
        <v>0</v>
      </c>
      <c r="AO84" s="140">
        <v>0</v>
      </c>
    </row>
    <row r="85" spans="2:43">
      <c r="B85" s="46">
        <f t="shared" si="30"/>
        <v>46010</v>
      </c>
      <c r="C85" s="46">
        <f t="shared" si="31"/>
        <v>46016</v>
      </c>
      <c r="D85" s="64" t="s">
        <v>250</v>
      </c>
      <c r="E85" s="106">
        <f>SUMIFS('전체 일별'!$BA:$BA,'전체 일별'!$B:$B,"&gt;="&amp;$B85,'전체 일별'!$B:$B,"&lt;="&amp;$C85)</f>
        <v>231246478</v>
      </c>
      <c r="F85" s="106">
        <f>SUMIFS('전체 일별'!$L:$L,'전체 일별'!$B:$B,"&gt;="&amp;$B85,'전체 일별'!$B:$B,"&lt;="&amp;$C85)</f>
        <v>72678665</v>
      </c>
      <c r="G85" s="106">
        <f>(SUMIFS('전체 일별'!$C:$C,'전체 일별'!$B:$B,"&gt;="&amp;$B85,'전체 일별'!$B:$B,"&lt;="&amp;$C85))/AB85/($AL85/$AK85)</f>
        <v>50034.658787111301</v>
      </c>
      <c r="H85" s="106">
        <f>(SUMIFS('전체 일별'!$D:$D,'전체 일별'!$B:$B,"&gt;="&amp;$B85,'전체 일별'!$B:$B,"&lt;="&amp;$C85))/AC85/($AL85/$AK85)</f>
        <v>6040.205039525692</v>
      </c>
      <c r="I85" s="106">
        <f>IFERROR((SUMIFS('전체 일별'!$E:$E,'전체 일별'!$B:$B,"&gt;="&amp;$B85,'전체 일별'!$B:$B,"&lt;="&amp;$C85))/AE85,0)/($AL85/$AK85)</f>
        <v>0</v>
      </c>
      <c r="J85" s="106">
        <f>IFERROR((SUMIFS('전체 일별'!$F:$F,'전체 일별'!$B:$B,"&gt;="&amp;$B85,'전체 일별'!$B:$B,"&lt;="&amp;$C85))/AD85/($AL85/$AK85),0)</f>
        <v>51211.539897498558</v>
      </c>
      <c r="K85" s="106">
        <f>IFERROR((SUMIFS('전체 일별'!$I:$I,'전체 일별'!$B:$B,"&gt;="&amp;$B85,'전체 일별'!$B:$B,"&lt;="&amp;$C85))/AF85/($AL85/$AK85),0)</f>
        <v>0</v>
      </c>
      <c r="L85" s="106">
        <f>IFERROR((SUMIFS('전체 일별'!$J:$J,'전체 일별'!$B:$B,"&gt;="&amp;$B85,'전체 일별'!$B:$B,"&lt;="&amp;$C85))/AG85/($AL85/$AK85),0)</f>
        <v>0</v>
      </c>
      <c r="M85" s="106">
        <f>IFERROR((SUMIFS('전체 일별'!$H:$H,'전체 일별'!$B:$B,"&gt;="&amp;$B85,'전체 일별'!$B:$B,"&lt;="&amp;$C85))/AH85,0)/($AL85/$AK85)</f>
        <v>56182.81573498965</v>
      </c>
      <c r="N85" s="106">
        <f>SUMIFS('전체 일별'!$AQ:$AQ,'전체 일별'!$B:$B,"&gt;="&amp;$B85,'전체 일별'!$B:$B,"&lt;="&amp;$C85)</f>
        <v>6493</v>
      </c>
      <c r="O85" s="106">
        <f>SUMIFS('전체 일별'!$AR:$AR,'전체 일별'!$B:$B,"&gt;="&amp;$B85,'전체 일별'!$B:$B,"&lt;="&amp;$C85)</f>
        <v>5843</v>
      </c>
      <c r="P85" s="106">
        <f>SUMIFS('전체 일별'!$AJ:$AJ,'전체 일별'!$B:$B,"&gt;="&amp;$B85,'전체 일별'!$B:$B,"&lt;="&amp;$C85)</f>
        <v>3075</v>
      </c>
      <c r="Q85" s="106">
        <f>SUMIFS('전체 일별'!$Z:$Z,'전체 일별'!$B:$B,"&gt;="&amp;$B85,'전체 일별'!$B:$B,"&lt;="&amp;$C85)</f>
        <v>2597</v>
      </c>
      <c r="R85" s="106">
        <f>SUMIFS('전체 일별'!$AL:$AL,'전체 일별'!$B:$B,"&gt;="&amp;$B85,'전체 일별'!$B:$B,"&lt;="&amp;$C85)</f>
        <v>26776</v>
      </c>
      <c r="S85" s="106">
        <f>SUMIFS('전체 일별'!$AO:$AO,'전체 일별'!$B:$B,"&gt;="&amp;$B85,'전체 일별'!$B:$B,"&lt;="&amp;$C85)</f>
        <v>25344</v>
      </c>
      <c r="T85" s="106">
        <f>SUMIFS('전체 일별'!$AP:$AP,'전체 일별'!$B:$B,"&gt;="&amp;$B85,'전체 일별'!$B:$B,"&lt;="&amp;$C85)</f>
        <v>478</v>
      </c>
      <c r="U85" s="106">
        <f t="shared" si="26"/>
        <v>27985.623796688487</v>
      </c>
      <c r="V85" s="106">
        <f t="shared" si="23"/>
        <v>45401.464892553726</v>
      </c>
      <c r="W85" s="66">
        <f t="shared" si="27"/>
        <v>0.89989219159094413</v>
      </c>
      <c r="X85" s="66">
        <f t="shared" si="28"/>
        <v>0.44446346055108676</v>
      </c>
      <c r="Y85" s="78">
        <f t="shared" si="21"/>
        <v>1.8511346913484626E-2</v>
      </c>
      <c r="Z85" s="65">
        <f t="shared" si="22"/>
        <v>9124.3086332070707</v>
      </c>
      <c r="AA85" s="106">
        <f>SUMIFS('전체 일별'!$BJ:$BJ,'전체 일별'!$B:$B,"&gt;="&amp;$B85,'전체 일별'!$B:$B,"&lt;="&amp;$C85)</f>
        <v>208</v>
      </c>
      <c r="AB85" s="65">
        <v>515</v>
      </c>
      <c r="AC85" s="65">
        <v>176</v>
      </c>
      <c r="AD85" s="65">
        <v>427</v>
      </c>
      <c r="AE85" s="65">
        <v>0</v>
      </c>
      <c r="AF85" s="65">
        <v>0</v>
      </c>
      <c r="AG85" s="65">
        <v>0</v>
      </c>
      <c r="AH85" s="65">
        <v>42</v>
      </c>
      <c r="AI85" s="7">
        <f t="shared" si="24"/>
        <v>46002</v>
      </c>
      <c r="AJ85" s="7">
        <f t="shared" si="25"/>
        <v>46008</v>
      </c>
      <c r="AK85" s="67">
        <f>AVERAGEIFS('전체 일별'!$BG:$BG,'전체 일별'!$B:$B,"&gt;="&amp;$AI85,'전체 일별'!$B:$B,"&lt;="&amp;$AJ85)</f>
        <v>0.28962857142857146</v>
      </c>
      <c r="AL85" s="67">
        <f t="shared" si="29"/>
        <v>0.39968742857142858</v>
      </c>
      <c r="AM85" s="140">
        <v>0</v>
      </c>
      <c r="AN85" s="140">
        <v>0</v>
      </c>
      <c r="AO85" s="140">
        <v>0</v>
      </c>
    </row>
    <row r="86" spans="2:43">
      <c r="B86" s="46">
        <f t="shared" si="30"/>
        <v>46017</v>
      </c>
      <c r="C86" s="46">
        <f t="shared" si="31"/>
        <v>46023</v>
      </c>
      <c r="D86" s="64" t="s">
        <v>251</v>
      </c>
      <c r="E86" s="106">
        <f>SUMIFS('전체 일별'!$BA:$BA,'전체 일별'!$B:$B,"&gt;="&amp;$B86,'전체 일별'!$B:$B,"&lt;="&amp;$C86)</f>
        <v>263026333</v>
      </c>
      <c r="F86" s="106">
        <f>SUMIFS('전체 일별'!$L:$L,'전체 일별'!$B:$B,"&gt;="&amp;$B86,'전체 일별'!$B:$B,"&lt;="&amp;$C86)</f>
        <v>92726507</v>
      </c>
      <c r="G86" s="106">
        <f>(SUMIFS('전체 일별'!$C:$C,'전체 일별'!$B:$B,"&gt;="&amp;$B86,'전체 일별'!$B:$B,"&lt;="&amp;$C86))/AB86/($AL86/$AK86)</f>
        <v>42333.063700707789</v>
      </c>
      <c r="H86" s="106">
        <f>(SUMIFS('전체 일별'!$D:$D,'전체 일별'!$B:$B,"&gt;="&amp;$B86,'전체 일별'!$B:$B,"&lt;="&amp;$C86))/AC86/($AL86/$AK86)</f>
        <v>5016.6402628645192</v>
      </c>
      <c r="I86" s="106">
        <f>IFERROR((SUMIFS('전체 일별'!$E:$E,'전체 일별'!$B:$B,"&gt;="&amp;$B86,'전체 일별'!$B:$B,"&lt;="&amp;$C86))/AE86,0)/($AL86/$AK86)</f>
        <v>0</v>
      </c>
      <c r="J86" s="106">
        <f>IFERROR((SUMIFS('전체 일별'!$F:$F,'전체 일별'!$B:$B,"&gt;="&amp;$B86,'전체 일별'!$B:$B,"&lt;="&amp;$C86))/AD86/($AL86/$AK86),0)</f>
        <v>58601.144373168616</v>
      </c>
      <c r="K86" s="106">
        <f>IFERROR((SUMIFS('전체 일별'!$I:$I,'전체 일별'!$B:$B,"&gt;="&amp;$B86,'전체 일별'!$B:$B,"&lt;="&amp;$C86))/AF86/($AL86/$AK86),0)</f>
        <v>0</v>
      </c>
      <c r="L86" s="106">
        <f>IFERROR((SUMIFS('전체 일별'!$J:$J,'전체 일별'!$B:$B,"&gt;="&amp;$B86,'전체 일별'!$B:$B,"&lt;="&amp;$C86))/AG86/($AL86/$AK86),0)</f>
        <v>6876.3285024154602</v>
      </c>
      <c r="M86" s="106">
        <f>IFERROR((SUMIFS('전체 일별'!$H:$H,'전체 일별'!$B:$B,"&gt;="&amp;$B86,'전체 일별'!$B:$B,"&lt;="&amp;$C86))/AH86,0)/($AL86/$AK86)</f>
        <v>44039.935587761676</v>
      </c>
      <c r="N86" s="106">
        <f>SUMIFS('전체 일별'!$AQ:$AQ,'전체 일별'!$B:$B,"&gt;="&amp;$B86,'전체 일별'!$B:$B,"&lt;="&amp;$C86)</f>
        <v>8491</v>
      </c>
      <c r="O86" s="106">
        <f>SUMIFS('전체 일별'!$AR:$AR,'전체 일별'!$B:$B,"&gt;="&amp;$B86,'전체 일별'!$B:$B,"&lt;="&amp;$C86)</f>
        <v>7621</v>
      </c>
      <c r="P86" s="106">
        <f>SUMIFS('전체 일별'!$AJ:$AJ,'전체 일별'!$B:$B,"&gt;="&amp;$B86,'전체 일별'!$B:$B,"&lt;="&amp;$C86)</f>
        <v>4249</v>
      </c>
      <c r="Q86" s="106">
        <f>SUMIFS('전체 일별'!$Z:$Z,'전체 일별'!$B:$B,"&gt;="&amp;$B86,'전체 일별'!$B:$B,"&lt;="&amp;$C86)</f>
        <v>3625</v>
      </c>
      <c r="R86" s="106">
        <f>SUMIFS('전체 일별'!$AL:$AL,'전체 일별'!$B:$B,"&gt;="&amp;$B86,'전체 일별'!$B:$B,"&lt;="&amp;$C86)</f>
        <v>30280</v>
      </c>
      <c r="S86" s="106">
        <f>SUMIFS('전체 일별'!$AO:$AO,'전체 일별'!$B:$B,"&gt;="&amp;$B86,'전체 일별'!$B:$B,"&lt;="&amp;$C86)</f>
        <v>28424</v>
      </c>
      <c r="T86" s="106">
        <f>SUMIFS('전체 일별'!$AP:$AP,'전체 일별'!$B:$B,"&gt;="&amp;$B86,'전체 일별'!$B:$B,"&lt;="&amp;$C86)</f>
        <v>551</v>
      </c>
      <c r="U86" s="106">
        <f t="shared" si="26"/>
        <v>25579.726068965516</v>
      </c>
      <c r="V86" s="106">
        <f t="shared" si="23"/>
        <v>43100.141766833069</v>
      </c>
      <c r="W86" s="66">
        <f t="shared" si="27"/>
        <v>0.89753857025085382</v>
      </c>
      <c r="X86" s="66">
        <f t="shared" si="28"/>
        <v>0.4756593622884136</v>
      </c>
      <c r="Y86" s="78">
        <f t="shared" si="21"/>
        <v>1.9016393442622952E-2</v>
      </c>
      <c r="Z86" s="65">
        <f t="shared" si="22"/>
        <v>9253.670595271602</v>
      </c>
      <c r="AA86" s="106">
        <f>SUMIFS('전체 일별'!$BJ:$BJ,'전체 일별'!$B:$B,"&gt;="&amp;$B86,'전체 일별'!$B:$B,"&lt;="&amp;$C86)</f>
        <v>285</v>
      </c>
      <c r="AB86" s="65">
        <v>688</v>
      </c>
      <c r="AC86" s="65">
        <v>247</v>
      </c>
      <c r="AD86" s="65">
        <v>549</v>
      </c>
      <c r="AE86" s="65">
        <v>0</v>
      </c>
      <c r="AF86" s="65">
        <v>0</v>
      </c>
      <c r="AG86" s="65">
        <v>3</v>
      </c>
      <c r="AH86" s="65">
        <v>72</v>
      </c>
      <c r="AI86" s="7">
        <f t="shared" si="24"/>
        <v>46009</v>
      </c>
      <c r="AJ86" s="7">
        <f t="shared" si="25"/>
        <v>46015</v>
      </c>
      <c r="AK86" s="67">
        <f>AVERAGEIFS('전체 일별'!$BG:$BG,'전체 일별'!$B:$B,"&gt;="&amp;$AI86,'전체 일별'!$B:$B,"&lt;="&amp;$AJ86)</f>
        <v>0.30261428571428572</v>
      </c>
      <c r="AL86" s="67">
        <f t="shared" si="29"/>
        <v>0.41760771428571425</v>
      </c>
      <c r="AM86" s="140">
        <v>0</v>
      </c>
      <c r="AN86" s="140">
        <v>0</v>
      </c>
      <c r="AO86" s="140">
        <v>0</v>
      </c>
    </row>
    <row r="87" spans="2:43">
      <c r="B87" s="46">
        <f t="shared" si="30"/>
        <v>46024</v>
      </c>
      <c r="C87" s="46">
        <f t="shared" si="31"/>
        <v>46030</v>
      </c>
      <c r="D87" s="64" t="s">
        <v>252</v>
      </c>
      <c r="E87" s="106">
        <f>SUMIFS('전체 일별'!$BA:$BA,'전체 일별'!$B:$B,"&gt;="&amp;$B87,'전체 일별'!$B:$B,"&lt;="&amp;$C87)</f>
        <v>261521646</v>
      </c>
      <c r="F87" s="106">
        <f>SUMIFS('전체 일별'!$L:$L,'전체 일별'!$B:$B,"&gt;="&amp;$B87,'전체 일별'!$B:$B,"&lt;="&amp;$C87)</f>
        <v>75575029</v>
      </c>
      <c r="G87" s="106">
        <f>(SUMIFS('전체 일별'!$C:$C,'전체 일별'!$B:$B,"&gt;="&amp;$B87,'전체 일별'!$B:$B,"&lt;="&amp;$C87))/AB87/($AL87/$AK87)</f>
        <v>52787.009321972189</v>
      </c>
      <c r="H87" s="106">
        <f>(SUMIFS('전체 일별'!$D:$D,'전체 일별'!$B:$B,"&gt;="&amp;$B87,'전체 일별'!$B:$B,"&lt;="&amp;$C87))/AC87/($AL87/$AK87)</f>
        <v>8035.7689210950084</v>
      </c>
      <c r="I87" s="106">
        <f>IFERROR((SUMIFS('전체 일별'!$E:$E,'전체 일별'!$B:$B,"&gt;="&amp;$B87,'전체 일별'!$B:$B,"&lt;="&amp;$C87))/AE87,0)/($AL87/$AK87)</f>
        <v>0</v>
      </c>
      <c r="J87" s="106">
        <f>IFERROR((SUMIFS('전체 일별'!$F:$F,'전체 일별'!$B:$B,"&gt;="&amp;$B87,'전체 일별'!$B:$B,"&lt;="&amp;$C87))/AD87/($AL87/$AK87),0)</f>
        <v>64926.29048671791</v>
      </c>
      <c r="K87" s="106">
        <f>IFERROR((SUMIFS('전체 일별'!$I:$I,'전체 일별'!$B:$B,"&gt;="&amp;$B87,'전체 일별'!$B:$B,"&lt;="&amp;$C87))/AF87/($AL87/$AK87),0)</f>
        <v>0</v>
      </c>
      <c r="L87" s="106">
        <f>IFERROR((SUMIFS('전체 일별'!$J:$J,'전체 일별'!$B:$B,"&gt;="&amp;$B87,'전체 일별'!$B:$B,"&lt;="&amp;$C87))/AG87/($AL87/$AK87),0)</f>
        <v>0</v>
      </c>
      <c r="M87" s="106">
        <f>IFERROR((SUMIFS('전체 일별'!$H:$H,'전체 일별'!$B:$B,"&gt;="&amp;$B87,'전체 일별'!$B:$B,"&lt;="&amp;$C87))/AH87,0)/($AL87/$AK87)</f>
        <v>59543.798449612405</v>
      </c>
      <c r="N87" s="106">
        <f>SUMIFS('전체 일별'!$AQ:$AQ,'전체 일별'!$B:$B,"&gt;="&amp;$B87,'전체 일별'!$B:$B,"&lt;="&amp;$C87)</f>
        <v>7147</v>
      </c>
      <c r="O87" s="106">
        <f>SUMIFS('전체 일별'!$AR:$AR,'전체 일별'!$B:$B,"&gt;="&amp;$B87,'전체 일별'!$B:$B,"&lt;="&amp;$C87)</f>
        <v>6398</v>
      </c>
      <c r="P87" s="106">
        <f>SUMIFS('전체 일별'!$AJ:$AJ,'전체 일별'!$B:$B,"&gt;="&amp;$B87,'전체 일별'!$B:$B,"&lt;="&amp;$C87)</f>
        <v>2785</v>
      </c>
      <c r="Q87" s="106">
        <f>SUMIFS('전체 일별'!$Z:$Z,'전체 일별'!$B:$B,"&gt;="&amp;$B87,'전체 일별'!$B:$B,"&lt;="&amp;$C87)</f>
        <v>2506</v>
      </c>
      <c r="R87" s="106">
        <f>SUMIFS('전체 일별'!$AL:$AL,'전체 일별'!$B:$B,"&gt;="&amp;$B87,'전체 일별'!$B:$B,"&lt;="&amp;$C87)</f>
        <v>27136</v>
      </c>
      <c r="S87" s="106">
        <f>SUMIFS('전체 일별'!$AO:$AO,'전체 일별'!$B:$B,"&gt;="&amp;$B87,'전체 일별'!$B:$B,"&lt;="&amp;$C87)</f>
        <v>25803</v>
      </c>
      <c r="T87" s="106">
        <f>SUMIFS('전체 일별'!$AP:$AP,'전체 일별'!$B:$B,"&gt;="&amp;$B87,'전체 일별'!$B:$B,"&lt;="&amp;$C87)</f>
        <v>479</v>
      </c>
      <c r="U87" s="106">
        <f t="shared" si="26"/>
        <v>30157.633280127695</v>
      </c>
      <c r="V87" s="106">
        <f t="shared" si="23"/>
        <v>52963.7463908278</v>
      </c>
      <c r="W87" s="66">
        <f t="shared" si="27"/>
        <v>0.89520078354554355</v>
      </c>
      <c r="X87" s="66">
        <f t="shared" si="28"/>
        <v>0.39168490153172869</v>
      </c>
      <c r="Y87" s="78">
        <f t="shared" si="21"/>
        <v>1.8225401415417397E-2</v>
      </c>
      <c r="Z87" s="65">
        <f t="shared" si="22"/>
        <v>10135.31938146727</v>
      </c>
      <c r="AA87" s="106">
        <f>SUMIFS('전체 일별'!$BJ:$BJ,'전체 일별'!$B:$B,"&gt;="&amp;$B87,'전체 일별'!$B:$B,"&lt;="&amp;$C87)</f>
        <v>289</v>
      </c>
      <c r="AB87" s="65">
        <v>398</v>
      </c>
      <c r="AC87" s="65">
        <v>180</v>
      </c>
      <c r="AD87" s="65">
        <v>413</v>
      </c>
      <c r="AE87" s="65">
        <v>0</v>
      </c>
      <c r="AF87" s="65">
        <v>0</v>
      </c>
      <c r="AG87" s="65">
        <v>0</v>
      </c>
      <c r="AH87" s="65">
        <v>43</v>
      </c>
      <c r="AI87" s="7">
        <f t="shared" si="24"/>
        <v>46016</v>
      </c>
      <c r="AJ87" s="7">
        <f t="shared" si="25"/>
        <v>46022</v>
      </c>
      <c r="AK87" s="67">
        <f>AVERAGEIFS('전체 일별'!$BG:$BG,'전체 일별'!$B:$B,"&gt;="&amp;$AI87,'전체 일별'!$B:$B,"&lt;="&amp;$AJ87)</f>
        <v>0.31301428571428574</v>
      </c>
      <c r="AL87" s="67">
        <f t="shared" si="29"/>
        <v>0.43195971428571428</v>
      </c>
      <c r="AM87" s="140">
        <v>0</v>
      </c>
      <c r="AN87" s="140">
        <v>0</v>
      </c>
      <c r="AO87" s="140">
        <v>0</v>
      </c>
    </row>
    <row r="88" spans="2:43">
      <c r="B88" s="46">
        <f t="shared" si="30"/>
        <v>46031</v>
      </c>
      <c r="C88" s="46">
        <f t="shared" si="31"/>
        <v>46037</v>
      </c>
      <c r="D88" s="64" t="s">
        <v>253</v>
      </c>
      <c r="E88" s="106">
        <f>SUMIFS('전체 일별'!$BA:$BA,'전체 일별'!$B:$B,"&gt;="&amp;$B88,'전체 일별'!$B:$B,"&lt;="&amp;$C88)</f>
        <v>266544300</v>
      </c>
      <c r="F88" s="106">
        <f>SUMIFS('전체 일별'!$L:$L,'전체 일별'!$B:$B,"&gt;="&amp;$B88,'전체 일별'!$B:$B,"&lt;="&amp;$C88)</f>
        <v>71252695</v>
      </c>
      <c r="G88" s="106">
        <f>(SUMIFS('전체 일별'!$C:$C,'전체 일별'!$B:$B,"&gt;="&amp;$B88,'전체 일별'!$B:$B,"&lt;="&amp;$C88))/AB88/($AL88/$AK88)</f>
        <v>84167.164509348382</v>
      </c>
      <c r="H88" s="106">
        <f>(SUMIFS('전체 일별'!$D:$D,'전체 일별'!$B:$B,"&gt;="&amp;$B88,'전체 일별'!$B:$B,"&lt;="&amp;$C88))/AC88/($AL88/$AK88)</f>
        <v>6704.8131571469166</v>
      </c>
      <c r="I88" s="106">
        <f>IFERROR((SUMIFS('전체 일별'!$E:$E,'전체 일별'!$B:$B,"&gt;="&amp;$B88,'전체 일별'!$B:$B,"&lt;="&amp;$C88))/AE88,0)/($AL88/$AK88)</f>
        <v>0</v>
      </c>
      <c r="J88" s="106">
        <f>IFERROR((SUMIFS('전체 일별'!$F:$F,'전체 일별'!$B:$B,"&gt;="&amp;$B88,'전체 일별'!$B:$B,"&lt;="&amp;$C88))/AD88/($AL88/$AK88),0)</f>
        <v>76415.449000183464</v>
      </c>
      <c r="K88" s="106">
        <f>IFERROR((SUMIFS('전체 일별'!$I:$I,'전체 일별'!$B:$B,"&gt;="&amp;$B88,'전체 일별'!$B:$B,"&lt;="&amp;$C88))/AF88/($AL88/$AK88),0)</f>
        <v>0</v>
      </c>
      <c r="L88" s="106">
        <f>IFERROR((SUMIFS('전체 일별'!$J:$J,'전체 일별'!$B:$B,"&gt;="&amp;$B88,'전체 일별'!$B:$B,"&lt;="&amp;$C88))/AG88/($AL88/$AK88),0)</f>
        <v>0</v>
      </c>
      <c r="M88" s="106">
        <f>IFERROR((SUMIFS('전체 일별'!$H:$H,'전체 일별'!$B:$B,"&gt;="&amp;$B88,'전체 일별'!$B:$B,"&lt;="&amp;$C88))/AH88,0)/($AL88/$AK88)</f>
        <v>55772.604669887281</v>
      </c>
      <c r="N88" s="106">
        <f>SUMIFS('전체 일별'!$AQ:$AQ,'전체 일별'!$B:$B,"&gt;="&amp;$B88,'전체 일별'!$B:$B,"&lt;="&amp;$C88)</f>
        <v>6641</v>
      </c>
      <c r="O88" s="106">
        <f>SUMIFS('전체 일별'!$AR:$AR,'전체 일별'!$B:$B,"&gt;="&amp;$B88,'전체 일별'!$B:$B,"&lt;="&amp;$C88)</f>
        <v>6012</v>
      </c>
      <c r="P88" s="106">
        <f>SUMIFS('전체 일별'!$AJ:$AJ,'전체 일별'!$B:$B,"&gt;="&amp;$B88,'전체 일별'!$B:$B,"&lt;="&amp;$C88)</f>
        <v>2978</v>
      </c>
      <c r="Q88" s="106">
        <f>SUMIFS('전체 일별'!$Z:$Z,'전체 일별'!$B:$B,"&gt;="&amp;$B88,'전체 일별'!$B:$B,"&lt;="&amp;$C88)</f>
        <v>2128</v>
      </c>
      <c r="R88" s="106">
        <f>SUMIFS('전체 일별'!$AL:$AL,'전체 일별'!$B:$B,"&gt;="&amp;$B88,'전체 일별'!$B:$B,"&lt;="&amp;$C88)</f>
        <v>27714</v>
      </c>
      <c r="S88" s="106">
        <f>SUMIFS('전체 일별'!$AO:$AO,'전체 일별'!$B:$B,"&gt;="&amp;$B88,'전체 일별'!$B:$B,"&lt;="&amp;$C88)</f>
        <v>26390</v>
      </c>
      <c r="T88" s="106">
        <f>SUMIFS('전체 일별'!$AP:$AP,'전체 일별'!$B:$B,"&gt;="&amp;$B88,'전체 일별'!$B:$B,"&lt;="&amp;$C88)</f>
        <v>470</v>
      </c>
      <c r="U88" s="106">
        <f t="shared" si="26"/>
        <v>33483.409304511275</v>
      </c>
      <c r="V88" s="106">
        <f t="shared" si="23"/>
        <v>63120.278338825708</v>
      </c>
      <c r="W88" s="66">
        <f t="shared" si="27"/>
        <v>0.90528534859207954</v>
      </c>
      <c r="X88" s="66">
        <f t="shared" si="28"/>
        <v>0.35395874916833003</v>
      </c>
      <c r="Y88" s="78">
        <f t="shared" si="21"/>
        <v>1.7498138495904692E-2</v>
      </c>
      <c r="Z88" s="65">
        <f t="shared" si="22"/>
        <v>10100.200833649109</v>
      </c>
      <c r="AA88" s="106">
        <f>SUMIFS('전체 일별'!$BJ:$BJ,'전체 일별'!$B:$B,"&gt;="&amp;$B88,'전체 일별'!$B:$B,"&lt;="&amp;$C88)</f>
        <v>261</v>
      </c>
      <c r="AB88" s="65">
        <v>262</v>
      </c>
      <c r="AC88" s="65">
        <v>204</v>
      </c>
      <c r="AD88" s="65">
        <v>316</v>
      </c>
      <c r="AE88" s="65">
        <v>0</v>
      </c>
      <c r="AF88" s="65">
        <v>0</v>
      </c>
      <c r="AG88" s="65">
        <v>0</v>
      </c>
      <c r="AH88" s="65">
        <v>36</v>
      </c>
      <c r="AI88" s="7">
        <f t="shared" si="24"/>
        <v>46023</v>
      </c>
      <c r="AJ88" s="7">
        <f t="shared" si="25"/>
        <v>46029</v>
      </c>
      <c r="AK88" s="67">
        <f>AVERAGEIFS('전체 일별'!$BG:$BG,'전체 일별'!$B:$B,"&gt;="&amp;$AI88,'전체 일별'!$B:$B,"&lt;="&amp;$AJ88)</f>
        <v>0.26274285714285717</v>
      </c>
      <c r="AL88" s="67">
        <f t="shared" si="29"/>
        <v>0.36258514285714288</v>
      </c>
      <c r="AM88" s="140">
        <v>0</v>
      </c>
      <c r="AN88" s="140">
        <v>0</v>
      </c>
      <c r="AO88" s="140">
        <v>0</v>
      </c>
    </row>
    <row r="89" spans="2:43">
      <c r="B89" s="46">
        <f t="shared" si="30"/>
        <v>46038</v>
      </c>
      <c r="C89" s="46">
        <f t="shared" si="31"/>
        <v>46044</v>
      </c>
      <c r="D89" s="64" t="s">
        <v>254</v>
      </c>
      <c r="E89" s="106">
        <f>SUMIFS('전체 일별'!$BA:$BA,'전체 일별'!$B:$B,"&gt;="&amp;$B89,'전체 일별'!$B:$B,"&lt;="&amp;$C89)</f>
        <v>253521796</v>
      </c>
      <c r="F89" s="106">
        <f>SUMIFS('전체 일별'!$L:$L,'전체 일별'!$B:$B,"&gt;="&amp;$B89,'전체 일별'!$B:$B,"&lt;="&amp;$C89)</f>
        <v>62189449</v>
      </c>
      <c r="G89" s="106">
        <f>(SUMIFS('전체 일별'!$C:$C,'전체 일별'!$B:$B,"&gt;="&amp;$B89,'전체 일별'!$B:$B,"&lt;="&amp;$C89))/AB89/($AL89/$AK89)</f>
        <v>114365.97286463152</v>
      </c>
      <c r="H89" s="106">
        <f>(SUMIFS('전체 일별'!$D:$D,'전체 일별'!$B:$B,"&gt;="&amp;$B89,'전체 일별'!$B:$B,"&lt;="&amp;$C89))/AC89/($AL89/$AK89)</f>
        <v>7598.6520725651162</v>
      </c>
      <c r="I89" s="106">
        <f>IFERROR((SUMIFS('전체 일별'!$E:$E,'전체 일별'!$B:$B,"&gt;="&amp;$B89,'전체 일별'!$B:$B,"&lt;="&amp;$C89))/AE89,0)/($AL89/$AK89)</f>
        <v>0</v>
      </c>
      <c r="J89" s="106">
        <f>IFERROR((SUMIFS('전체 일별'!$F:$F,'전체 일별'!$B:$B,"&gt;="&amp;$B89,'전체 일별'!$B:$B,"&lt;="&amp;$C89))/AD89/($AL89/$AK89),0)</f>
        <v>67494.668737060041</v>
      </c>
      <c r="K89" s="106">
        <f>IFERROR((SUMIFS('전체 일별'!$I:$I,'전체 일별'!$B:$B,"&gt;="&amp;$B89,'전체 일별'!$B:$B,"&lt;="&amp;$C89))/AF89/($AL89/$AK89),0)</f>
        <v>0</v>
      </c>
      <c r="L89" s="106">
        <f>IFERROR((SUMIFS('전체 일별'!$J:$J,'전체 일별'!$B:$B,"&gt;="&amp;$B89,'전체 일별'!$B:$B,"&lt;="&amp;$C89))/AG89/($AL89/$AK89),0)</f>
        <v>12554.347826086958</v>
      </c>
      <c r="M89" s="106">
        <f>IFERROR((SUMIFS('전체 일별'!$H:$H,'전체 일별'!$B:$B,"&gt;="&amp;$B89,'전체 일별'!$B:$B,"&lt;="&amp;$C89))/AH89,0)/($AL89/$AK89)</f>
        <v>52299.838969404191</v>
      </c>
      <c r="N89" s="106">
        <f>SUMIFS('전체 일별'!$AQ:$AQ,'전체 일별'!$B:$B,"&gt;="&amp;$B89,'전체 일별'!$B:$B,"&lt;="&amp;$C89)</f>
        <v>6813</v>
      </c>
      <c r="O89" s="106">
        <f>SUMIFS('전체 일별'!$AR:$AR,'전체 일별'!$B:$B,"&gt;="&amp;$B89,'전체 일별'!$B:$B,"&lt;="&amp;$C89)</f>
        <v>6039</v>
      </c>
      <c r="P89" s="106">
        <f>SUMIFS('전체 일별'!$AJ:$AJ,'전체 일별'!$B:$B,"&gt;="&amp;$B89,'전체 일별'!$B:$B,"&lt;="&amp;$C89)</f>
        <v>2648</v>
      </c>
      <c r="Q89" s="106">
        <f>SUMIFS('전체 일별'!$Z:$Z,'전체 일별'!$B:$B,"&gt;="&amp;$B89,'전체 일별'!$B:$B,"&lt;="&amp;$C89)</f>
        <v>1894</v>
      </c>
      <c r="R89" s="106">
        <f>SUMIFS('전체 일별'!$AL:$AL,'전체 일별'!$B:$B,"&gt;="&amp;$B89,'전체 일별'!$B:$B,"&lt;="&amp;$C89)</f>
        <v>27288</v>
      </c>
      <c r="S89" s="106">
        <f>SUMIFS('전체 일별'!$AO:$AO,'전체 일별'!$B:$B,"&gt;="&amp;$B89,'전체 일별'!$B:$B,"&lt;="&amp;$C89)</f>
        <v>25911</v>
      </c>
      <c r="T89" s="106">
        <f>SUMIFS('전체 일별'!$AP:$AP,'전체 일별'!$B:$B,"&gt;="&amp;$B89,'전체 일별'!$B:$B,"&lt;="&amp;$C89)</f>
        <v>444</v>
      </c>
      <c r="U89" s="106">
        <f t="shared" si="26"/>
        <v>32834.978352692713</v>
      </c>
      <c r="V89" s="106">
        <f t="shared" si="23"/>
        <v>66663.932124174607</v>
      </c>
      <c r="W89" s="66">
        <f t="shared" si="27"/>
        <v>0.88639365918097757</v>
      </c>
      <c r="X89" s="66">
        <f t="shared" si="28"/>
        <v>0.31362808411988741</v>
      </c>
      <c r="Y89" s="78">
        <f t="shared" si="21"/>
        <v>1.6846898121798522E-2</v>
      </c>
      <c r="Z89" s="65">
        <f t="shared" si="22"/>
        <v>9784.3308247462464</v>
      </c>
      <c r="AA89" s="106">
        <f>SUMIFS('전체 일별'!$BJ:$BJ,'전체 일별'!$B:$B,"&gt;="&amp;$B89,'전체 일별'!$B:$B,"&lt;="&amp;$C89)</f>
        <v>252</v>
      </c>
      <c r="AB89" s="65">
        <v>141</v>
      </c>
      <c r="AC89" s="65">
        <v>143</v>
      </c>
      <c r="AD89" s="65">
        <v>364</v>
      </c>
      <c r="AE89" s="65">
        <v>0</v>
      </c>
      <c r="AF89" s="65">
        <v>0</v>
      </c>
      <c r="AG89" s="65">
        <v>1</v>
      </c>
      <c r="AH89" s="65">
        <v>27</v>
      </c>
      <c r="AI89" s="7">
        <f t="shared" si="24"/>
        <v>46030</v>
      </c>
      <c r="AJ89" s="7">
        <f t="shared" si="25"/>
        <v>46036</v>
      </c>
      <c r="AK89" s="67">
        <f>AVERAGEIFS('전체 일별'!$BG:$BG,'전체 일별'!$B:$B,"&gt;="&amp;$AI89,'전체 일별'!$B:$B,"&lt;="&amp;$AJ89)</f>
        <v>0.25674285714285716</v>
      </c>
      <c r="AL89" s="67">
        <f t="shared" si="29"/>
        <v>0.35430514285714287</v>
      </c>
      <c r="AM89" s="140">
        <v>0</v>
      </c>
      <c r="AN89" s="140">
        <v>0</v>
      </c>
      <c r="AO89" s="140">
        <v>0</v>
      </c>
    </row>
    <row r="90" spans="2:43">
      <c r="B90" s="46">
        <f t="shared" si="30"/>
        <v>46045</v>
      </c>
      <c r="C90" s="46">
        <f t="shared" si="31"/>
        <v>46051</v>
      </c>
      <c r="D90" s="64" t="s">
        <v>255</v>
      </c>
      <c r="E90" s="106">
        <f>SUMIFS('전체 일별'!$BA:$BA,'전체 일별'!$B:$B,"&gt;="&amp;$B90,'전체 일별'!$B:$B,"&lt;="&amp;$C90)</f>
        <v>262477467</v>
      </c>
      <c r="F90" s="106">
        <f>SUMIFS('전체 일별'!$L:$L,'전체 일별'!$B:$B,"&gt;="&amp;$B90,'전체 일별'!$B:$B,"&lt;="&amp;$C90)</f>
        <v>42993286</v>
      </c>
      <c r="G90" s="106">
        <f>(SUMIFS('전체 일별'!$C:$C,'전체 일별'!$B:$B,"&gt;="&amp;$B90,'전체 일별'!$B:$B,"&lt;="&amp;$C90))/AB90/($AL90/$AK90)</f>
        <v>93336.099033816412</v>
      </c>
      <c r="H90" s="106">
        <f>(SUMIFS('전체 일별'!$D:$D,'전체 일별'!$B:$B,"&gt;="&amp;$B90,'전체 일별'!$B:$B,"&lt;="&amp;$C90))/AC90/($AL90/$AK90)</f>
        <v>5446.496376811594</v>
      </c>
      <c r="I90" s="106">
        <f>IFERROR((SUMIFS('전체 일별'!$E:$E,'전체 일별'!$B:$B,"&gt;="&amp;$B90,'전체 일별'!$B:$B,"&lt;="&amp;$C90))/AE90,0)/($AL90/$AK90)</f>
        <v>0</v>
      </c>
      <c r="J90" s="106">
        <f>IFERROR((SUMIFS('전체 일별'!$F:$F,'전체 일별'!$B:$B,"&gt;="&amp;$B90,'전체 일별'!$B:$B,"&lt;="&amp;$C90))/AD90/($AL90/$AK90),0)</f>
        <v>42919.914975845408</v>
      </c>
      <c r="K90" s="106">
        <f>IFERROR((SUMIFS('전체 일별'!$I:$I,'전체 일별'!$B:$B,"&gt;="&amp;$B90,'전체 일별'!$B:$B,"&lt;="&amp;$C90))/AF90/($AL90/$AK90),0)</f>
        <v>0</v>
      </c>
      <c r="L90" s="106">
        <f>IFERROR((SUMIFS('전체 일별'!$J:$J,'전체 일별'!$B:$B,"&gt;="&amp;$B90,'전체 일별'!$B:$B,"&lt;="&amp;$C90))/AG90/($AL90/$AK90),0)</f>
        <v>0</v>
      </c>
      <c r="M90" s="106">
        <f>IFERROR((SUMIFS('전체 일별'!$H:$H,'전체 일별'!$B:$B,"&gt;="&amp;$B90,'전체 일별'!$B:$B,"&lt;="&amp;$C90))/AH90,0)/($AL90/$AK90)</f>
        <v>52442.540494458648</v>
      </c>
      <c r="N90" s="106">
        <f>SUMIFS('전체 일별'!$AQ:$AQ,'전체 일별'!$B:$B,"&gt;="&amp;$B90,'전체 일별'!$B:$B,"&lt;="&amp;$C90)</f>
        <v>5011</v>
      </c>
      <c r="O90" s="106">
        <f>SUMIFS('전체 일별'!$AR:$AR,'전체 일별'!$B:$B,"&gt;="&amp;$B90,'전체 일별'!$B:$B,"&lt;="&amp;$C90)</f>
        <v>4475</v>
      </c>
      <c r="P90" s="106">
        <f>SUMIFS('전체 일별'!$AJ:$AJ,'전체 일별'!$B:$B,"&gt;="&amp;$B90,'전체 일별'!$B:$B,"&lt;="&amp;$C90)</f>
        <v>2583</v>
      </c>
      <c r="Q90" s="106">
        <f>SUMIFS('전체 일별'!$Z:$Z,'전체 일별'!$B:$B,"&gt;="&amp;$B90,'전체 일별'!$B:$B,"&lt;="&amp;$C90)</f>
        <v>1797</v>
      </c>
      <c r="R90" s="106">
        <f>SUMIFS('전체 일별'!$AL:$AL,'전체 일별'!$B:$B,"&gt;="&amp;$B90,'전체 일별'!$B:$B,"&lt;="&amp;$C90)</f>
        <v>27508</v>
      </c>
      <c r="S90" s="106">
        <f>SUMIFS('전체 일별'!$AO:$AO,'전체 일별'!$B:$B,"&gt;="&amp;$B90,'전체 일별'!$B:$B,"&lt;="&amp;$C90)</f>
        <v>26220</v>
      </c>
      <c r="T90" s="106">
        <f>SUMIFS('전체 일별'!$AP:$AP,'전체 일별'!$B:$B,"&gt;="&amp;$B90,'전체 일별'!$B:$B,"&lt;="&amp;$C90)</f>
        <v>474</v>
      </c>
      <c r="U90" s="106">
        <f t="shared" si="26"/>
        <v>23925.033945464664</v>
      </c>
      <c r="V90" s="106">
        <f t="shared" si="23"/>
        <v>43756.397573685063</v>
      </c>
      <c r="W90" s="66">
        <f t="shared" si="27"/>
        <v>0.89303532229095994</v>
      </c>
      <c r="X90" s="66">
        <f t="shared" si="28"/>
        <v>0.40156424581005584</v>
      </c>
      <c r="Y90" s="78">
        <f t="shared" si="21"/>
        <v>1.7756799280737243E-2</v>
      </c>
      <c r="Z90" s="65">
        <f t="shared" si="22"/>
        <v>10010.582265446224</v>
      </c>
      <c r="AA90" s="106">
        <f>SUMIFS('전체 일별'!$BJ:$BJ,'전체 일별'!$B:$B,"&gt;="&amp;$B90,'전체 일별'!$B:$B,"&lt;="&amp;$C90)</f>
        <v>223</v>
      </c>
      <c r="AB90" s="65">
        <v>120</v>
      </c>
      <c r="AC90" s="65">
        <v>200</v>
      </c>
      <c r="AD90" s="65">
        <v>375</v>
      </c>
      <c r="AE90" s="65">
        <v>0</v>
      </c>
      <c r="AF90" s="65">
        <v>0</v>
      </c>
      <c r="AG90" s="65">
        <v>0</v>
      </c>
      <c r="AH90" s="65">
        <v>17</v>
      </c>
      <c r="AI90" s="7">
        <f t="shared" si="24"/>
        <v>46037</v>
      </c>
      <c r="AJ90" s="7">
        <f t="shared" si="25"/>
        <v>46043</v>
      </c>
      <c r="AK90" s="67">
        <f>AVERAGEIFS('전체 일별'!$BG:$BG,'전체 일별'!$B:$B,"&gt;="&amp;$AI90,'전체 일별'!$B:$B,"&lt;="&amp;$AJ90)</f>
        <v>0.20865714285714287</v>
      </c>
      <c r="AL90" s="67">
        <f t="shared" si="29"/>
        <v>0.28794685714285717</v>
      </c>
      <c r="AM90" s="140">
        <v>0</v>
      </c>
      <c r="AN90" s="140">
        <v>0</v>
      </c>
      <c r="AO90" s="140">
        <v>0</v>
      </c>
    </row>
    <row r="91" spans="2:43">
      <c r="B91" s="46">
        <f t="shared" si="30"/>
        <v>46052</v>
      </c>
      <c r="C91" s="46">
        <f t="shared" si="31"/>
        <v>46058</v>
      </c>
      <c r="D91" s="64" t="s">
        <v>256</v>
      </c>
      <c r="E91" s="106">
        <f>SUMIFS('전체 일별'!$BA:$BA,'전체 일별'!$B:$B,"&gt;="&amp;$B91,'전체 일별'!$B:$B,"&lt;="&amp;$C91)</f>
        <v>268621425</v>
      </c>
      <c r="F91" s="106">
        <f>SUMIFS('전체 일별'!$L:$L,'전체 일별'!$B:$B,"&gt;="&amp;$B91,'전체 일별'!$B:$B,"&lt;="&amp;$C91)</f>
        <v>36819867</v>
      </c>
      <c r="G91" s="106">
        <f>(SUMIFS('전체 일별'!$C:$C,'전체 일별'!$B:$B,"&gt;="&amp;$B91,'전체 일별'!$B:$B,"&lt;="&amp;$C91))/AB91/($AL91/$AK91)</f>
        <v>35198.580301685892</v>
      </c>
      <c r="H91" s="106">
        <f>(SUMIFS('전체 일별'!$D:$D,'전체 일별'!$B:$B,"&gt;="&amp;$B91,'전체 일별'!$B:$B,"&lt;="&amp;$C91))/AC91/($AL91/$AK91)</f>
        <v>5923.5562987736903</v>
      </c>
      <c r="I91" s="106">
        <f>IFERROR((SUMIFS('전체 일별'!$E:$E,'전체 일별'!$B:$B,"&gt;="&amp;$B91,'전체 일별'!$B:$B,"&lt;="&amp;$C91))/AE91,0)/($AL91/$AK91)</f>
        <v>0</v>
      </c>
      <c r="J91" s="106">
        <f>IFERROR((SUMIFS('전체 일별'!$F:$F,'전체 일별'!$B:$B,"&gt;="&amp;$B91,'전체 일별'!$B:$B,"&lt;="&amp;$C91))/AD91/($AL91/$AK91),0)</f>
        <v>41905.616921269102</v>
      </c>
      <c r="K91" s="106">
        <f>IFERROR((SUMIFS('전체 일별'!$I:$I,'전체 일별'!$B:$B,"&gt;="&amp;$B91,'전체 일별'!$B:$B,"&lt;="&amp;$C91))/AF91/($AL91/$AK91),0)</f>
        <v>0</v>
      </c>
      <c r="L91" s="106">
        <f>IFERROR((SUMIFS('전체 일별'!$J:$J,'전체 일별'!$B:$B,"&gt;="&amp;$B91,'전체 일별'!$B:$B,"&lt;="&amp;$C91))/AG91/($AL91/$AK91),0)</f>
        <v>0</v>
      </c>
      <c r="M91" s="106">
        <f>IFERROR((SUMIFS('전체 일별'!$H:$H,'전체 일별'!$B:$B,"&gt;="&amp;$B91,'전체 일별'!$B:$B,"&lt;="&amp;$C91))/AH91,0)/($AL91/$AK91)</f>
        <v>37170.942028985512</v>
      </c>
      <c r="N91" s="106">
        <f>SUMIFS('전체 일별'!$AQ:$AQ,'전체 일별'!$B:$B,"&gt;="&amp;$B91,'전체 일별'!$B:$B,"&lt;="&amp;$C91)</f>
        <v>5213</v>
      </c>
      <c r="O91" s="106">
        <f>SUMIFS('전체 일별'!$AR:$AR,'전체 일별'!$B:$B,"&gt;="&amp;$B91,'전체 일별'!$B:$B,"&lt;="&amp;$C91)</f>
        <v>4736</v>
      </c>
      <c r="P91" s="106">
        <f>SUMIFS('전체 일별'!$AJ:$AJ,'전체 일별'!$B:$B,"&gt;="&amp;$B91,'전체 일별'!$B:$B,"&lt;="&amp;$C91)</f>
        <v>2496</v>
      </c>
      <c r="Q91" s="106">
        <f>SUMIFS('전체 일별'!$Z:$Z,'전체 일별'!$B:$B,"&gt;="&amp;$B91,'전체 일별'!$B:$B,"&lt;="&amp;$C91)</f>
        <v>1903</v>
      </c>
      <c r="R91" s="106">
        <f>SUMIFS('전체 일별'!$AL:$AL,'전체 일별'!$B:$B,"&gt;="&amp;$B91,'전체 일별'!$B:$B,"&lt;="&amp;$C91)</f>
        <v>27335</v>
      </c>
      <c r="S91" s="106">
        <f>SUMIFS('전체 일별'!$AO:$AO,'전체 일별'!$B:$B,"&gt;="&amp;$B91,'전체 일별'!$B:$B,"&lt;="&amp;$C91)</f>
        <v>26527</v>
      </c>
      <c r="T91" s="106">
        <f>SUMIFS('전체 일별'!$AP:$AP,'전체 일별'!$B:$B,"&gt;="&amp;$B91,'전체 일별'!$B:$B,"&lt;="&amp;$C91)</f>
        <v>517</v>
      </c>
      <c r="U91" s="106">
        <f t="shared" si="26"/>
        <v>19348.327377824487</v>
      </c>
      <c r="V91" s="106">
        <f t="shared" si="23"/>
        <v>31763.170289855076</v>
      </c>
      <c r="W91" s="66">
        <f t="shared" si="27"/>
        <v>0.90849798580471897</v>
      </c>
      <c r="X91" s="66">
        <f t="shared" si="28"/>
        <v>0.4018158783783784</v>
      </c>
      <c r="Y91" s="78">
        <f t="shared" si="21"/>
        <v>1.911699452743677E-2</v>
      </c>
      <c r="Z91" s="65">
        <f t="shared" si="22"/>
        <v>10126.340144004222</v>
      </c>
      <c r="AA91" s="106">
        <f>SUMIFS('전체 일별'!$BJ:$BJ,'전체 일별'!$B:$B,"&gt;="&amp;$B91,'전체 일별'!$B:$B,"&lt;="&amp;$C91)</f>
        <v>216</v>
      </c>
      <c r="AB91" s="65">
        <v>245</v>
      </c>
      <c r="AC91" s="65">
        <v>195</v>
      </c>
      <c r="AD91" s="65">
        <v>370</v>
      </c>
      <c r="AE91" s="65">
        <v>0</v>
      </c>
      <c r="AF91" s="65">
        <v>0</v>
      </c>
      <c r="AG91" s="65">
        <v>0</v>
      </c>
      <c r="AH91" s="65">
        <v>30</v>
      </c>
      <c r="AI91" s="7">
        <f t="shared" si="24"/>
        <v>46044</v>
      </c>
      <c r="AJ91" s="7">
        <f t="shared" si="25"/>
        <v>46050</v>
      </c>
      <c r="AK91" s="67">
        <f>AVERAGEIFS('전체 일별'!$BG:$BG,'전체 일별'!$B:$B,"&gt;="&amp;$AI91,'전체 일별'!$B:$B,"&lt;="&amp;$AJ91)</f>
        <v>0.27359999999999995</v>
      </c>
      <c r="AL91" s="67">
        <f t="shared" si="29"/>
        <v>0.3775679999999999</v>
      </c>
      <c r="AM91" s="140">
        <v>0</v>
      </c>
      <c r="AN91" s="140">
        <v>0</v>
      </c>
      <c r="AO91" s="140">
        <v>0</v>
      </c>
    </row>
    <row r="92" spans="2:43">
      <c r="B92" s="46">
        <f t="shared" si="30"/>
        <v>46059</v>
      </c>
      <c r="C92" s="46">
        <f t="shared" si="31"/>
        <v>46065</v>
      </c>
      <c r="D92" s="64" t="s">
        <v>257</v>
      </c>
      <c r="E92" s="106">
        <f>SUMIFS('전체 일별'!$BA:$BA,'전체 일별'!$B:$B,"&gt;="&amp;$B92,'전체 일별'!$B:$B,"&lt;="&amp;$C92)</f>
        <v>290341481</v>
      </c>
      <c r="F92" s="106">
        <f>SUMIFS('전체 일별'!$L:$L,'전체 일별'!$B:$B,"&gt;="&amp;$B92,'전체 일별'!$B:$B,"&lt;="&amp;$C92)</f>
        <v>61872973</v>
      </c>
      <c r="G92" s="106">
        <f>(SUMIFS('전체 일별'!$C:$C,'전체 일별'!$B:$B,"&gt;="&amp;$B92,'전체 일별'!$B:$B,"&lt;="&amp;$C92))/AB92/($AL92/$AK92)</f>
        <v>37475.280284386114</v>
      </c>
      <c r="H92" s="106">
        <f>(SUMIFS('전체 일별'!$D:$D,'전체 일별'!$B:$B,"&gt;="&amp;$B92,'전체 일별'!$B:$B,"&lt;="&amp;$C92))/AC92/($AL92/$AK92)</f>
        <v>4946.6517729277657</v>
      </c>
      <c r="I92" s="106">
        <f>IFERROR((SUMIFS('전체 일별'!$E:$E,'전체 일별'!$B:$B,"&gt;="&amp;$B92,'전체 일별'!$B:$B,"&lt;="&amp;$C92))/AE92,0)/($AL92/$AK92)</f>
        <v>0</v>
      </c>
      <c r="J92" s="106">
        <f>IFERROR((SUMIFS('전체 일별'!$F:$F,'전체 일별'!$B:$B,"&gt;="&amp;$B92,'전체 일별'!$B:$B,"&lt;="&amp;$C92))/AD92/($AL92/$AK92),0)</f>
        <v>32480.785538082029</v>
      </c>
      <c r="K92" s="106">
        <f>IFERROR((SUMIFS('전체 일별'!$I:$I,'전체 일별'!$B:$B,"&gt;="&amp;$B92,'전체 일별'!$B:$B,"&lt;="&amp;$C92))/AF92/($AL92/$AK92),0)</f>
        <v>0</v>
      </c>
      <c r="L92" s="106">
        <f>IFERROR((SUMIFS('전체 일별'!$J:$J,'전체 일별'!$B:$B,"&gt;="&amp;$B92,'전체 일별'!$B:$B,"&lt;="&amp;$C92))/AG92/($AL92/$AK92),0)</f>
        <v>0</v>
      </c>
      <c r="M92" s="106">
        <f>IFERROR((SUMIFS('전체 일별'!$H:$H,'전체 일별'!$B:$B,"&gt;="&amp;$B92,'전체 일별'!$B:$B,"&lt;="&amp;$C92))/AH92,0)/($AL92/$AK92)</f>
        <v>38392.538190364277</v>
      </c>
      <c r="N92" s="106">
        <f>SUMIFS('전체 일별'!$AQ:$AQ,'전체 일별'!$B:$B,"&gt;="&amp;$B92,'전체 일별'!$B:$B,"&lt;="&amp;$C92)</f>
        <v>6835</v>
      </c>
      <c r="O92" s="106">
        <f>SUMIFS('전체 일별'!$AR:$AR,'전체 일별'!$B:$B,"&gt;="&amp;$B92,'전체 일별'!$B:$B,"&lt;="&amp;$C92)</f>
        <v>6336</v>
      </c>
      <c r="P92" s="106">
        <f>SUMIFS('전체 일별'!$AJ:$AJ,'전체 일별'!$B:$B,"&gt;="&amp;$B92,'전체 일별'!$B:$B,"&lt;="&amp;$C92)</f>
        <v>2902</v>
      </c>
      <c r="Q92" s="106">
        <f>SUMIFS('전체 일별'!$Z:$Z,'전체 일별'!$B:$B,"&gt;="&amp;$B92,'전체 일별'!$B:$B,"&lt;="&amp;$C92)</f>
        <v>2465</v>
      </c>
      <c r="R92" s="106">
        <f>SUMIFS('전체 일별'!$AL:$AL,'전체 일별'!$B:$B,"&gt;="&amp;$B92,'전체 일별'!$B:$B,"&lt;="&amp;$C92)</f>
        <v>31993</v>
      </c>
      <c r="S92" s="106">
        <f>SUMIFS('전체 일별'!$AO:$AO,'전체 일별'!$B:$B,"&gt;="&amp;$B92,'전체 일별'!$B:$B,"&lt;="&amp;$C92)</f>
        <v>29280</v>
      </c>
      <c r="T92" s="106">
        <f>SUMIFS('전체 일별'!$AP:$AP,'전체 일별'!$B:$B,"&gt;="&amp;$B92,'전체 일별'!$B:$B,"&lt;="&amp;$C92)</f>
        <v>530</v>
      </c>
      <c r="U92" s="106">
        <f t="shared" si="26"/>
        <v>25100.597565922923</v>
      </c>
      <c r="V92" s="106">
        <f t="shared" si="23"/>
        <v>30090.931329637198</v>
      </c>
      <c r="W92" s="66">
        <f t="shared" si="27"/>
        <v>0.92699341623994147</v>
      </c>
      <c r="X92" s="66">
        <f t="shared" si="28"/>
        <v>0.38904671717171718</v>
      </c>
      <c r="Y92" s="78">
        <f t="shared" si="21"/>
        <v>1.7779268701777928E-2</v>
      </c>
      <c r="Z92" s="65">
        <f t="shared" si="22"/>
        <v>9916.0341871584696</v>
      </c>
      <c r="AA92" s="106">
        <f>SUMIFS('전체 일별'!$BJ:$BJ,'전체 일별'!$B:$B,"&gt;="&amp;$B92,'전체 일별'!$B:$B,"&lt;="&amp;$C92)</f>
        <v>272</v>
      </c>
      <c r="AB92" s="65">
        <v>636</v>
      </c>
      <c r="AC92" s="65">
        <v>253</v>
      </c>
      <c r="AD92" s="65">
        <v>564</v>
      </c>
      <c r="AE92" s="65">
        <v>0</v>
      </c>
      <c r="AF92" s="65">
        <v>0</v>
      </c>
      <c r="AG92" s="65">
        <v>0</v>
      </c>
      <c r="AH92" s="65">
        <v>37</v>
      </c>
      <c r="AI92" s="7">
        <f t="shared" si="24"/>
        <v>46051</v>
      </c>
      <c r="AJ92" s="7">
        <f t="shared" si="25"/>
        <v>46057</v>
      </c>
      <c r="AK92" s="67">
        <f>AVERAGEIFS('전체 일별'!$BG:$BG,'전체 일별'!$B:$B,"&gt;="&amp;$AI92,'전체 일별'!$B:$B,"&lt;="&amp;$AJ92)</f>
        <v>0.27471428571428574</v>
      </c>
      <c r="AL92" s="67">
        <f t="shared" si="29"/>
        <v>0.37910571428571432</v>
      </c>
      <c r="AM92" s="140">
        <v>0</v>
      </c>
      <c r="AN92" s="140">
        <v>0</v>
      </c>
      <c r="AO92" s="140">
        <v>0</v>
      </c>
    </row>
    <row r="93" spans="2:43">
      <c r="B93" s="46">
        <f t="shared" si="30"/>
        <v>46066</v>
      </c>
      <c r="C93" s="46">
        <f t="shared" si="31"/>
        <v>46072</v>
      </c>
      <c r="D93" s="64" t="s">
        <v>258</v>
      </c>
      <c r="E93" s="106">
        <f>SUMIFS('전체 일별'!$BA:$BA,'전체 일별'!$B:$B,"&gt;="&amp;$B93,'전체 일별'!$B:$B,"&lt;="&amp;$C93)</f>
        <v>290775587</v>
      </c>
      <c r="F93" s="106">
        <f>SUMIFS('전체 일별'!$L:$L,'전체 일별'!$B:$B,"&gt;="&amp;$B93,'전체 일별'!$B:$B,"&lt;="&amp;$C93)</f>
        <v>72509942</v>
      </c>
      <c r="G93" s="106">
        <f>(SUMIFS('전체 일별'!$C:$C,'전체 일별'!$B:$B,"&gt;="&amp;$B93,'전체 일별'!$B:$B,"&lt;="&amp;$C93))/AB93/($AL93/$AK93)</f>
        <v>38405.427946404161</v>
      </c>
      <c r="H93" s="106">
        <f>(SUMIFS('전체 일별'!$D:$D,'전체 일별'!$B:$B,"&gt;="&amp;$B93,'전체 일별'!$B:$B,"&lt;="&amp;$C93))/AC93/($AL93/$AK93)</f>
        <v>4278.3954860514414</v>
      </c>
      <c r="I93" s="106">
        <f>IFERROR((SUMIFS('전체 일별'!$E:$E,'전체 일별'!$B:$B,"&gt;="&amp;$B93,'전체 일별'!$B:$B,"&lt;="&amp;$C93))/AE93,0)/($AL93/$AK93)</f>
        <v>0</v>
      </c>
      <c r="J93" s="106">
        <f>IFERROR((SUMIFS('전체 일별'!$F:$F,'전체 일별'!$B:$B,"&gt;="&amp;$B93,'전체 일별'!$B:$B,"&lt;="&amp;$C93))/AD93/($AL93/$AK93),0)</f>
        <v>45597.583256244223</v>
      </c>
      <c r="K93" s="106">
        <f>IFERROR((SUMIFS('전체 일별'!$I:$I,'전체 일별'!$B:$B,"&gt;="&amp;$B93,'전체 일별'!$B:$B,"&lt;="&amp;$C93))/AF93/($AL93/$AK93),0)</f>
        <v>0</v>
      </c>
      <c r="L93" s="106">
        <f>IFERROR((SUMIFS('전체 일별'!$J:$J,'전체 일별'!$B:$B,"&gt;="&amp;$B93,'전체 일별'!$B:$B,"&lt;="&amp;$C93))/AG93/($AL93/$AK93),0)</f>
        <v>0</v>
      </c>
      <c r="M93" s="106">
        <f>IFERROR((SUMIFS('전체 일별'!$H:$H,'전체 일별'!$B:$B,"&gt;="&amp;$B93,'전체 일별'!$B:$B,"&lt;="&amp;$C93))/AH93,0)/($AL93/$AK93)</f>
        <v>32893.145319232281</v>
      </c>
      <c r="N93" s="106">
        <f>SUMIFS('전체 일별'!$AQ:$AQ,'전체 일별'!$B:$B,"&gt;="&amp;$B93,'전체 일별'!$B:$B,"&lt;="&amp;$C93)</f>
        <v>8288</v>
      </c>
      <c r="O93" s="106">
        <f>SUMIFS('전체 일별'!$AR:$AR,'전체 일별'!$B:$B,"&gt;="&amp;$B93,'전체 일별'!$B:$B,"&lt;="&amp;$C93)</f>
        <v>7713</v>
      </c>
      <c r="P93" s="106">
        <f>SUMIFS('전체 일별'!$AJ:$AJ,'전체 일별'!$B:$B,"&gt;="&amp;$B93,'전체 일별'!$B:$B,"&lt;="&amp;$C93)</f>
        <v>3196</v>
      </c>
      <c r="Q93" s="106">
        <f>SUMIFS('전체 일별'!$Z:$Z,'전체 일별'!$B:$B,"&gt;="&amp;$B93,'전체 일별'!$B:$B,"&lt;="&amp;$C93)</f>
        <v>2690</v>
      </c>
      <c r="R93" s="106">
        <f>SUMIFS('전체 일별'!$AL:$AL,'전체 일별'!$B:$B,"&gt;="&amp;$B93,'전체 일별'!$B:$B,"&lt;="&amp;$C93)</f>
        <v>33890</v>
      </c>
      <c r="S93" s="106">
        <f>SUMIFS('전체 일별'!$AO:$AO,'전체 일별'!$B:$B,"&gt;="&amp;$B93,'전체 일별'!$B:$B,"&lt;="&amp;$C93)</f>
        <v>30020</v>
      </c>
      <c r="T93" s="106">
        <f>SUMIFS('전체 일별'!$AP:$AP,'전체 일별'!$B:$B,"&gt;="&amp;$B93,'전체 일별'!$B:$B,"&lt;="&amp;$C93)</f>
        <v>587</v>
      </c>
      <c r="U93" s="106">
        <f t="shared" si="26"/>
        <v>26955.3687732342</v>
      </c>
      <c r="V93" s="106">
        <f t="shared" ref="V93:V102" si="32">F93/SUM(AB93:AH93)*AO93/(AL93/AK93)</f>
        <v>18445.02964254871</v>
      </c>
      <c r="W93" s="66">
        <f t="shared" si="27"/>
        <v>0.93062258687258692</v>
      </c>
      <c r="X93" s="66">
        <f t="shared" si="28"/>
        <v>0.34876183067548294</v>
      </c>
      <c r="Y93" s="78">
        <f t="shared" si="21"/>
        <v>1.9178619270101612E-2</v>
      </c>
      <c r="Z93" s="65">
        <f t="shared" si="22"/>
        <v>9686.0621918720844</v>
      </c>
      <c r="AA93" s="106">
        <f>SUMIFS('전체 일별'!$BJ:$BJ,'전체 일별'!$B:$B,"&gt;="&amp;$B93,'전체 일별'!$B:$B,"&lt;="&amp;$C93)</f>
        <v>261</v>
      </c>
      <c r="AB93" s="65">
        <v>636</v>
      </c>
      <c r="AC93" s="65">
        <v>253</v>
      </c>
      <c r="AD93" s="65">
        <v>564</v>
      </c>
      <c r="AE93" s="65">
        <v>0</v>
      </c>
      <c r="AF93" s="65">
        <v>0</v>
      </c>
      <c r="AG93" s="65">
        <v>0</v>
      </c>
      <c r="AH93" s="65">
        <v>37</v>
      </c>
      <c r="AI93" s="7">
        <f t="shared" si="24"/>
        <v>46058</v>
      </c>
      <c r="AJ93" s="7">
        <f t="shared" si="25"/>
        <v>46064</v>
      </c>
      <c r="AK93" s="67">
        <f>AVERAGEIFS('전체 일별'!$BG:$BG,'전체 일별'!$B:$B,"&gt;="&amp;$AI93,'전체 일별'!$B:$B,"&lt;="&amp;$AJ93)</f>
        <v>0.26554285714285714</v>
      </c>
      <c r="AL93" s="67">
        <f t="shared" si="29"/>
        <v>0.36644914285714281</v>
      </c>
      <c r="AM93" s="67">
        <v>0.33</v>
      </c>
      <c r="AN93" s="67">
        <v>0.69399999999999995</v>
      </c>
      <c r="AO93" s="67">
        <f t="shared" ref="AO93:AO102" si="33">(AM93/AN93)*1.1</f>
        <v>0.52305475504322774</v>
      </c>
      <c r="AP93" s="137">
        <v>0.56000000000000005</v>
      </c>
      <c r="AQ93" s="137">
        <v>0.65</v>
      </c>
    </row>
    <row r="94" spans="2:43">
      <c r="B94" s="46">
        <f t="shared" si="30"/>
        <v>46073</v>
      </c>
      <c r="C94" s="46">
        <f t="shared" si="31"/>
        <v>46079</v>
      </c>
      <c r="D94" s="64" t="s">
        <v>259</v>
      </c>
      <c r="E94" s="106">
        <f>SUMIFS('전체 일별'!$BA:$BA,'전체 일별'!$B:$B,"&gt;="&amp;$B94,'전체 일별'!$B:$B,"&lt;="&amp;$C94)</f>
        <v>356947561</v>
      </c>
      <c r="F94" s="106">
        <f>SUMIFS('전체 일별'!$L:$L,'전체 일별'!$B:$B,"&gt;="&amp;$B94,'전체 일별'!$B:$B,"&lt;="&amp;$C94)</f>
        <v>87190861</v>
      </c>
      <c r="G94" s="106">
        <f>(SUMIFS('전체 일별'!$C:$C,'전체 일별'!$B:$B,"&gt;="&amp;$B94,'전체 일별'!$B:$B,"&lt;="&amp;$C94))/AB94/($AL94/$AK94)</f>
        <v>50572.305005556693</v>
      </c>
      <c r="H94" s="106">
        <f>(SUMIFS('전체 일별'!$D:$D,'전체 일별'!$B:$B,"&gt;="&amp;$B94,'전체 일별'!$B:$B,"&lt;="&amp;$C94))/AC94/($AL94/$AK94)</f>
        <v>10945.415660225444</v>
      </c>
      <c r="I94" s="106">
        <f>IFERROR((SUMIFS('전체 일별'!$E:$E,'전체 일별'!$B:$B,"&gt;="&amp;$B94,'전체 일별'!$B:$B,"&lt;="&amp;$C94))/AE94,0)/($AL94/$AK94)</f>
        <v>0</v>
      </c>
      <c r="J94" s="106">
        <f>IFERROR((SUMIFS('전체 일별'!$F:$F,'전체 일별'!$B:$B,"&gt;="&amp;$B94,'전체 일별'!$B:$B,"&lt;="&amp;$C94))/AD94/($AL94/$AK94),0)</f>
        <v>50235.97764907415</v>
      </c>
      <c r="K94" s="106">
        <f>IFERROR((SUMIFS('전체 일별'!$I:$I,'전체 일별'!$B:$B,"&gt;="&amp;$B94,'전체 일별'!$B:$B,"&lt;="&amp;$C94))/AF94/($AL94/$AK94),0)</f>
        <v>0</v>
      </c>
      <c r="L94" s="106">
        <f>IFERROR((SUMIFS('전체 일별'!$J:$J,'전체 일별'!$B:$B,"&gt;="&amp;$B94,'전체 일별'!$B:$B,"&lt;="&amp;$C94))/AG94/($AL94/$AK94),0)</f>
        <v>0</v>
      </c>
      <c r="M94" s="106">
        <f>IFERROR((SUMIFS('전체 일별'!$H:$H,'전체 일별'!$B:$B,"&gt;="&amp;$B94,'전체 일별'!$B:$B,"&lt;="&amp;$C94))/AH94,0)/($AL94/$AK94)</f>
        <v>37258.494363929145</v>
      </c>
      <c r="N94" s="106">
        <f>SUMIFS('전체 일별'!$AQ:$AQ,'전체 일별'!$B:$B,"&gt;="&amp;$B94,'전체 일별'!$B:$B,"&lt;="&amp;$C94)</f>
        <v>9267</v>
      </c>
      <c r="O94" s="106">
        <f>SUMIFS('전체 일별'!$AR:$AR,'전체 일별'!$B:$B,"&gt;="&amp;$B94,'전체 일별'!$B:$B,"&lt;="&amp;$C94)</f>
        <v>8288</v>
      </c>
      <c r="P94" s="106">
        <f>SUMIFS('전체 일별'!$AJ:$AJ,'전체 일별'!$B:$B,"&gt;="&amp;$B94,'전체 일별'!$B:$B,"&lt;="&amp;$C94)</f>
        <v>4073</v>
      </c>
      <c r="Q94" s="106">
        <f>SUMIFS('전체 일별'!$Z:$Z,'전체 일별'!$B:$B,"&gt;="&amp;$B94,'전체 일별'!$B:$B,"&lt;="&amp;$C94)</f>
        <v>3103</v>
      </c>
      <c r="R94" s="106">
        <f>SUMIFS('전체 일별'!$AL:$AL,'전체 일별'!$B:$B,"&gt;="&amp;$B94,'전체 일별'!$B:$B,"&lt;="&amp;$C94)</f>
        <v>32013</v>
      </c>
      <c r="S94" s="106">
        <f>SUMIFS('전체 일별'!$AO:$AO,'전체 일별'!$B:$B,"&gt;="&amp;$B94,'전체 일별'!$B:$B,"&lt;="&amp;$C94)</f>
        <v>33752</v>
      </c>
      <c r="T94" s="106">
        <f>SUMIFS('전체 일별'!$AP:$AP,'전체 일별'!$B:$B,"&gt;="&amp;$B94,'전체 일별'!$B:$B,"&lt;="&amp;$C94)</f>
        <v>647</v>
      </c>
      <c r="U94" s="106">
        <f t="shared" si="26"/>
        <v>28098.891717692557</v>
      </c>
      <c r="V94" s="106">
        <f t="shared" si="32"/>
        <v>24443.440979741834</v>
      </c>
      <c r="W94" s="66">
        <f t="shared" si="27"/>
        <v>0.89435631811805327</v>
      </c>
      <c r="X94" s="66">
        <f t="shared" si="28"/>
        <v>0.37439671814671815</v>
      </c>
      <c r="Y94" s="78">
        <f t="shared" si="21"/>
        <v>1.880868629902032E-2</v>
      </c>
      <c r="Z94" s="65">
        <f t="shared" si="22"/>
        <v>10575.597327565774</v>
      </c>
      <c r="AA94" s="106">
        <f>SUMIFS('전체 일별'!$BJ:$BJ,'전체 일별'!$B:$B,"&gt;="&amp;$B94,'전체 일별'!$B:$B,"&lt;="&amp;$C94)</f>
        <v>332</v>
      </c>
      <c r="AB94" s="65">
        <v>639</v>
      </c>
      <c r="AC94" s="65">
        <v>144</v>
      </c>
      <c r="AD94" s="65">
        <v>533</v>
      </c>
      <c r="AE94" s="65">
        <v>0</v>
      </c>
      <c r="AF94" s="65">
        <v>0</v>
      </c>
      <c r="AG94" s="65">
        <v>0</v>
      </c>
      <c r="AH94" s="65">
        <v>36</v>
      </c>
      <c r="AI94" s="7">
        <f t="shared" si="24"/>
        <v>46065</v>
      </c>
      <c r="AJ94" s="7">
        <f t="shared" si="25"/>
        <v>46071</v>
      </c>
      <c r="AK94" s="67">
        <f>AVERAGEIFS('전체 일별'!$BG:$BG,'전체 일별'!$B:$B,"&gt;="&amp;$AI94,'전체 일별'!$B:$B,"&lt;="&amp;$AJ94)</f>
        <v>0.2547428571428571</v>
      </c>
      <c r="AL94" s="67">
        <f t="shared" si="29"/>
        <v>0.35154514285714278</v>
      </c>
      <c r="AM94" s="67">
        <v>0.33</v>
      </c>
      <c r="AN94" s="67">
        <v>0.69399999999999995</v>
      </c>
      <c r="AO94" s="67">
        <f t="shared" si="33"/>
        <v>0.52305475504322774</v>
      </c>
      <c r="AP94" s="137">
        <v>0.56000000000000005</v>
      </c>
      <c r="AQ94" s="137">
        <v>0.65</v>
      </c>
    </row>
    <row r="95" spans="2:43">
      <c r="B95" s="46">
        <f t="shared" si="30"/>
        <v>46080</v>
      </c>
      <c r="C95" s="46">
        <f t="shared" si="31"/>
        <v>46086</v>
      </c>
      <c r="D95" s="64" t="s">
        <v>260</v>
      </c>
      <c r="E95" s="106">
        <f>SUMIFS('전체 일별'!$BA:$BA,'전체 일별'!$B:$B,"&gt;="&amp;$B95,'전체 일별'!$B:$B,"&lt;="&amp;$C95)</f>
        <v>353089466</v>
      </c>
      <c r="F95" s="106">
        <f>SUMIFS('전체 일별'!$L:$L,'전체 일별'!$B:$B,"&gt;="&amp;$B95,'전체 일별'!$B:$B,"&lt;="&amp;$C95)</f>
        <v>98428562</v>
      </c>
      <c r="G95" s="106">
        <f>(SUMIFS('전체 일별'!$C:$C,'전체 일별'!$B:$B,"&gt;="&amp;$B95,'전체 일별'!$B:$B,"&lt;="&amp;$C95))/AB95/($AL95/$AK95)</f>
        <v>50603.134032704715</v>
      </c>
      <c r="H95" s="106">
        <f>(SUMIFS('전체 일별'!$D:$D,'전체 일별'!$B:$B,"&gt;="&amp;$B95,'전체 일별'!$B:$B,"&lt;="&amp;$C95))/AC95/($AL95/$AK95)</f>
        <v>6054.4666191494416</v>
      </c>
      <c r="I95" s="106">
        <f>IFERROR((SUMIFS('전체 일별'!$E:$E,'전체 일별'!$B:$B,"&gt;="&amp;$B95,'전체 일별'!$B:$B,"&lt;="&amp;$C95))/AE95,0)/($AL95/$AK95)</f>
        <v>0</v>
      </c>
      <c r="J95" s="106">
        <f>IFERROR((SUMIFS('전체 일별'!$F:$F,'전체 일별'!$B:$B,"&gt;="&amp;$B95,'전체 일별'!$B:$B,"&lt;="&amp;$C95))/AD95/($AL95/$AK95),0)</f>
        <v>50508.957598903253</v>
      </c>
      <c r="K95" s="106">
        <f>IFERROR((SUMIFS('전체 일별'!$I:$I,'전체 일별'!$B:$B,"&gt;="&amp;$B95,'전체 일별'!$B:$B,"&lt;="&amp;$C95))/AF95/($AL95/$AK95),0)</f>
        <v>0</v>
      </c>
      <c r="L95" s="106">
        <f>IFERROR((SUMIFS('전체 일별'!$J:$J,'전체 일별'!$B:$B,"&gt;="&amp;$B95,'전체 일별'!$B:$B,"&lt;="&amp;$C95))/AG95/($AL95/$AK95),0)</f>
        <v>0</v>
      </c>
      <c r="M95" s="106">
        <f>IFERROR((SUMIFS('전체 일별'!$H:$H,'전체 일별'!$B:$B,"&gt;="&amp;$B95,'전체 일별'!$B:$B,"&lt;="&amp;$C95))/AH95,0)/($AL95/$AK95)</f>
        <v>37098.377441713928</v>
      </c>
      <c r="N95" s="106">
        <f>SUMIFS('전체 일별'!$AQ:$AQ,'전체 일별'!$B:$B,"&gt;="&amp;$B95,'전체 일별'!$B:$B,"&lt;="&amp;$C95)</f>
        <v>13324</v>
      </c>
      <c r="O95" s="106">
        <f>SUMIFS('전체 일별'!$AR:$AR,'전체 일별'!$B:$B,"&gt;="&amp;$B95,'전체 일별'!$B:$B,"&lt;="&amp;$C95)</f>
        <v>10493</v>
      </c>
      <c r="P95" s="106">
        <f>SUMIFS('전체 일별'!$AJ:$AJ,'전체 일별'!$B:$B,"&gt;="&amp;$B95,'전체 일별'!$B:$B,"&lt;="&amp;$C95)</f>
        <v>4155</v>
      </c>
      <c r="Q95" s="106">
        <f>SUMIFS('전체 일별'!$Z:$Z,'전체 일별'!$B:$B,"&gt;="&amp;$B95,'전체 일별'!$B:$B,"&lt;="&amp;$C95)</f>
        <v>3239</v>
      </c>
      <c r="R95" s="106">
        <f>SUMIFS('전체 일별'!$AL:$AL,'전체 일별'!$B:$B,"&gt;="&amp;$B95,'전체 일별'!$B:$B,"&lt;="&amp;$C95)</f>
        <v>30867</v>
      </c>
      <c r="S95" s="106">
        <f>SUMIFS('전체 일별'!$AO:$AO,'전체 일별'!$B:$B,"&gt;="&amp;$B95,'전체 일별'!$B:$B,"&lt;="&amp;$C95)</f>
        <v>35839</v>
      </c>
      <c r="T95" s="106">
        <f>SUMIFS('전체 일별'!$AP:$AP,'전체 일별'!$B:$B,"&gt;="&amp;$B95,'전체 일별'!$B:$B,"&lt;="&amp;$C95)</f>
        <v>679</v>
      </c>
      <c r="U95" s="106">
        <f t="shared" si="26"/>
        <v>30388.564989194198</v>
      </c>
      <c r="V95" s="106">
        <f t="shared" si="32"/>
        <v>22474.038495794986</v>
      </c>
      <c r="W95" s="66">
        <f t="shared" si="27"/>
        <v>0.78752626838787154</v>
      </c>
      <c r="X95" s="66">
        <f t="shared" si="28"/>
        <v>0.30868197846183171</v>
      </c>
      <c r="Y95" s="78">
        <f t="shared" si="21"/>
        <v>1.8593570294101538E-2</v>
      </c>
      <c r="Z95" s="65">
        <f t="shared" si="22"/>
        <v>9852.1015095287257</v>
      </c>
      <c r="AA95" s="106">
        <f>SUMIFS('전체 일별'!$BJ:$BJ,'전체 일별'!$B:$B,"&gt;="&amp;$B95,'전체 일별'!$B:$B,"&lt;="&amp;$C95)</f>
        <v>497</v>
      </c>
      <c r="AB95" s="65">
        <v>717</v>
      </c>
      <c r="AC95" s="65">
        <v>305</v>
      </c>
      <c r="AD95" s="65">
        <v>592</v>
      </c>
      <c r="AE95" s="65">
        <v>0</v>
      </c>
      <c r="AF95" s="65">
        <v>0</v>
      </c>
      <c r="AG95" s="65">
        <v>0</v>
      </c>
      <c r="AH95" s="65">
        <v>46</v>
      </c>
      <c r="AI95" s="7">
        <f t="shared" si="24"/>
        <v>46072</v>
      </c>
      <c r="AJ95" s="7">
        <f t="shared" si="25"/>
        <v>46078</v>
      </c>
      <c r="AK95" s="67">
        <f>AVERAGEIFS('전체 일별'!$BG:$BG,'전체 일별'!$B:$B,"&gt;="&amp;$AI95,'전체 일별'!$B:$B,"&lt;="&amp;$AJ95)</f>
        <v>0.27227142857142855</v>
      </c>
      <c r="AL95" s="67">
        <f t="shared" si="29"/>
        <v>0.37573457142857136</v>
      </c>
      <c r="AM95" s="67">
        <v>0.33</v>
      </c>
      <c r="AN95" s="67">
        <v>0.69399999999999995</v>
      </c>
      <c r="AO95" s="67">
        <f t="shared" si="33"/>
        <v>0.52305475504322774</v>
      </c>
      <c r="AP95" s="137">
        <v>0.56000000000000005</v>
      </c>
      <c r="AQ95" s="137">
        <v>0.65</v>
      </c>
    </row>
    <row r="96" spans="2:43">
      <c r="B96" s="46">
        <f t="shared" si="30"/>
        <v>46087</v>
      </c>
      <c r="C96" s="46">
        <f t="shared" si="31"/>
        <v>46093</v>
      </c>
      <c r="D96" s="64" t="s">
        <v>261</v>
      </c>
      <c r="E96" s="106">
        <f>SUMIFS('전체 일별'!$BA:$BA,'전체 일별'!$B:$B,"&gt;="&amp;$B96,'전체 일별'!$B:$B,"&lt;="&amp;$C96)</f>
        <v>336655665</v>
      </c>
      <c r="F96" s="106">
        <f>SUMIFS('전체 일별'!$L:$L,'전체 일별'!$B:$B,"&gt;="&amp;$B96,'전체 일별'!$B:$B,"&lt;="&amp;$C96)</f>
        <v>96129798</v>
      </c>
      <c r="G96" s="106">
        <f>(SUMIFS('전체 일별'!$C:$C,'전체 일별'!$B:$B,"&gt;="&amp;$B96,'전체 일별'!$B:$B,"&lt;="&amp;$C96))/AB96/($AL96/$AK96)</f>
        <v>35052.988848255001</v>
      </c>
      <c r="H96" s="106">
        <f>(SUMIFS('전체 일별'!$D:$D,'전체 일별'!$B:$B,"&gt;="&amp;$B96,'전체 일별'!$B:$B,"&lt;="&amp;$C96))/AC96/($AL96/$AK96)</f>
        <v>3732.5658962779303</v>
      </c>
      <c r="I96" s="106">
        <f>IFERROR((SUMIFS('전체 일별'!$E:$E,'전체 일별'!$B:$B,"&gt;="&amp;$B96,'전체 일별'!$B:$B,"&lt;="&amp;$C96))/AE96,0)/($AL96/$AK96)</f>
        <v>0</v>
      </c>
      <c r="J96" s="106">
        <f>IFERROR((SUMIFS('전체 일별'!$F:$F,'전체 일별'!$B:$B,"&gt;="&amp;$B96,'전체 일별'!$B:$B,"&lt;="&amp;$C96))/AD96/($AL96/$AK96),0)</f>
        <v>32044.500365037202</v>
      </c>
      <c r="K96" s="106">
        <f>IFERROR((SUMIFS('전체 일별'!$I:$I,'전체 일별'!$B:$B,"&gt;="&amp;$B96,'전체 일별'!$B:$B,"&lt;="&amp;$C96))/AF96/($AL96/$AK96),0)</f>
        <v>0</v>
      </c>
      <c r="L96" s="106">
        <f>IFERROR((SUMIFS('전체 일별'!$J:$J,'전체 일별'!$B:$B,"&gt;="&amp;$B96,'전체 일별'!$B:$B,"&lt;="&amp;$C96))/AG96/($AL96/$AK96),0)</f>
        <v>17759.420289855072</v>
      </c>
      <c r="M96" s="106">
        <f>IFERROR((SUMIFS('전체 일별'!$H:$H,'전체 일별'!$B:$B,"&gt;="&amp;$B96,'전체 일별'!$B:$B,"&lt;="&amp;$C96))/AH96,0)/($AL96/$AK96)</f>
        <v>27674.138486312404</v>
      </c>
      <c r="N96" s="106">
        <f>SUMIFS('전체 일별'!$AQ:$AQ,'전체 일별'!$B:$B,"&gt;="&amp;$B96,'전체 일별'!$B:$B,"&lt;="&amp;$C96)</f>
        <v>11144</v>
      </c>
      <c r="O96" s="106">
        <f>SUMIFS('전체 일별'!$AR:$AR,'전체 일별'!$B:$B,"&gt;="&amp;$B96,'전체 일별'!$B:$B,"&lt;="&amp;$C96)</f>
        <v>9807</v>
      </c>
      <c r="P96" s="106">
        <f>SUMIFS('전체 일별'!$AJ:$AJ,'전체 일별'!$B:$B,"&gt;="&amp;$B96,'전체 일별'!$B:$B,"&lt;="&amp;$C96)</f>
        <v>4033</v>
      </c>
      <c r="Q96" s="106">
        <f>SUMIFS('전체 일별'!$Z:$Z,'전체 일별'!$B:$B,"&gt;="&amp;$B96,'전체 일별'!$B:$B,"&lt;="&amp;$C96)</f>
        <v>2765</v>
      </c>
      <c r="R96" s="106">
        <f>SUMIFS('전체 일별'!$AL:$AL,'전체 일별'!$B:$B,"&gt;="&amp;$B96,'전체 일별'!$B:$B,"&lt;="&amp;$C96)</f>
        <v>30453</v>
      </c>
      <c r="S96" s="106">
        <f>SUMIFS('전체 일별'!$AO:$AO,'전체 일별'!$B:$B,"&gt;="&amp;$B96,'전체 일별'!$B:$B,"&lt;="&amp;$C96)</f>
        <v>35076</v>
      </c>
      <c r="T96" s="106">
        <f>SUMIFS('전체 일별'!$AP:$AP,'전체 일별'!$B:$B,"&gt;="&amp;$B96,'전체 일별'!$B:$B,"&lt;="&amp;$C96)</f>
        <v>655</v>
      </c>
      <c r="U96" s="106">
        <f t="shared" si="26"/>
        <v>34766.653887884269</v>
      </c>
      <c r="V96" s="106">
        <f t="shared" si="32"/>
        <v>14703.637793816008</v>
      </c>
      <c r="W96" s="66">
        <f t="shared" si="27"/>
        <v>0.88002512562814073</v>
      </c>
      <c r="X96" s="66">
        <f t="shared" si="28"/>
        <v>0.2819414703783012</v>
      </c>
      <c r="Y96" s="78">
        <f t="shared" si="21"/>
        <v>1.8331420895021131E-2</v>
      </c>
      <c r="Z96" s="65">
        <f t="shared" si="22"/>
        <v>9597.892148477591</v>
      </c>
      <c r="AA96" s="106">
        <f>SUMIFS('전체 일별'!$BJ:$BJ,'전체 일별'!$B:$B,"&gt;="&amp;$B96,'전체 일별'!$B:$B,"&lt;="&amp;$C96)</f>
        <v>368</v>
      </c>
      <c r="AB96" s="65">
        <v>963</v>
      </c>
      <c r="AC96" s="65">
        <v>491</v>
      </c>
      <c r="AD96" s="65">
        <v>933</v>
      </c>
      <c r="AE96" s="65">
        <v>0</v>
      </c>
      <c r="AF96" s="65">
        <v>0</v>
      </c>
      <c r="AG96" s="65">
        <v>1</v>
      </c>
      <c r="AH96" s="65">
        <v>90</v>
      </c>
      <c r="AI96" s="7">
        <f t="shared" si="24"/>
        <v>46079</v>
      </c>
      <c r="AJ96" s="7">
        <f t="shared" si="25"/>
        <v>46085</v>
      </c>
      <c r="AK96" s="67">
        <f>AVERAGEIFS('전체 일별'!$BG:$BG,'전체 일별'!$B:$B,"&gt;="&amp;$AI96,'전체 일별'!$B:$B,"&lt;="&amp;$AJ96)</f>
        <v>0.2445285714285714</v>
      </c>
      <c r="AL96" s="67">
        <f t="shared" si="29"/>
        <v>0.33744942857142851</v>
      </c>
      <c r="AM96" s="67">
        <v>0.33</v>
      </c>
      <c r="AN96" s="67">
        <v>0.69399999999999995</v>
      </c>
      <c r="AO96" s="67">
        <f t="shared" si="33"/>
        <v>0.52305475504322774</v>
      </c>
      <c r="AP96" s="137">
        <v>0.56000000000000005</v>
      </c>
      <c r="AQ96" s="137">
        <v>0.65</v>
      </c>
    </row>
    <row r="97" spans="2:43">
      <c r="B97" s="46">
        <f t="shared" si="30"/>
        <v>46094</v>
      </c>
      <c r="C97" s="46">
        <f t="shared" si="31"/>
        <v>46100</v>
      </c>
      <c r="D97" s="64" t="s">
        <v>262</v>
      </c>
      <c r="E97" s="106">
        <f>SUMIFS('전체 일별'!$BA:$BA,'전체 일별'!$B:$B,"&gt;="&amp;$B97,'전체 일별'!$B:$B,"&lt;="&amp;$C97)</f>
        <v>349122579</v>
      </c>
      <c r="F97" s="106">
        <f>SUMIFS('전체 일별'!$L:$L,'전체 일별'!$B:$B,"&gt;="&amp;$B97,'전체 일별'!$B:$B,"&lt;="&amp;$C97)</f>
        <v>105250529</v>
      </c>
      <c r="G97" s="106">
        <f>(SUMIFS('전체 일별'!$C:$C,'전체 일별'!$B:$B,"&gt;="&amp;$B97,'전체 일별'!$B:$B,"&lt;="&amp;$C97))/AB97/($AL97/$AK97)</f>
        <v>50235.90025195427</v>
      </c>
      <c r="H97" s="106">
        <f>(SUMIFS('전체 일별'!$D:$D,'전체 일별'!$B:$B,"&gt;="&amp;$B97,'전체 일별'!$B:$B,"&lt;="&amp;$C97))/AC97/($AL97/$AK97)</f>
        <v>5346.1412544416498</v>
      </c>
      <c r="I97" s="106">
        <f>IFERROR((SUMIFS('전체 일별'!$E:$E,'전체 일별'!$B:$B,"&gt;="&amp;$B97,'전체 일별'!$B:$B,"&lt;="&amp;$C97))/AE97,0)/($AL97/$AK97)</f>
        <v>0</v>
      </c>
      <c r="J97" s="106">
        <f>IFERROR((SUMIFS('전체 일별'!$F:$F,'전체 일별'!$B:$B,"&gt;="&amp;$B97,'전체 일별'!$B:$B,"&lt;="&amp;$C97))/AD97/($AL97/$AK97),0)</f>
        <v>51118.056440987726</v>
      </c>
      <c r="K97" s="106">
        <f>IFERROR((SUMIFS('전체 일별'!$I:$I,'전체 일별'!$B:$B,"&gt;="&amp;$B97,'전체 일별'!$B:$B,"&lt;="&amp;$C97))/AF97/($AL97/$AK97),0)</f>
        <v>0</v>
      </c>
      <c r="L97" s="106">
        <f>IFERROR((SUMIFS('전체 일별'!$J:$J,'전체 일별'!$B:$B,"&gt;="&amp;$B97,'전체 일별'!$B:$B,"&lt;="&amp;$C97))/AG97/($AL97/$AK97),0)</f>
        <v>0</v>
      </c>
      <c r="M97" s="106">
        <f>IFERROR((SUMIFS('전체 일별'!$H:$H,'전체 일별'!$B:$B,"&gt;="&amp;$B97,'전체 일별'!$B:$B,"&lt;="&amp;$C97))/AH97,0)/($AL97/$AK97)</f>
        <v>44151.610305958136</v>
      </c>
      <c r="N97" s="106">
        <f>SUMIFS('전체 일별'!$AQ:$AQ,'전체 일별'!$B:$B,"&gt;="&amp;$B97,'전체 일별'!$B:$B,"&lt;="&amp;$C97)</f>
        <v>11009</v>
      </c>
      <c r="O97" s="106">
        <f>SUMIFS('전체 일별'!$AR:$AR,'전체 일별'!$B:$B,"&gt;="&amp;$B97,'전체 일별'!$B:$B,"&lt;="&amp;$C97)</f>
        <v>9926</v>
      </c>
      <c r="P97" s="106">
        <f>SUMIFS('전체 일별'!$AJ:$AJ,'전체 일별'!$B:$B,"&gt;="&amp;$B97,'전체 일별'!$B:$B,"&lt;="&amp;$C97)</f>
        <v>4258</v>
      </c>
      <c r="Q97" s="106">
        <f>SUMIFS('전체 일별'!$Z:$Z,'전체 일별'!$B:$B,"&gt;="&amp;$B97,'전체 일별'!$B:$B,"&lt;="&amp;$C97)</f>
        <v>3091</v>
      </c>
      <c r="R97" s="106">
        <f>SUMIFS('전체 일별'!$AL:$AL,'전체 일별'!$B:$B,"&gt;="&amp;$B97,'전체 일별'!$B:$B,"&lt;="&amp;$C97)</f>
        <v>31139</v>
      </c>
      <c r="S97" s="106">
        <f>SUMIFS('전체 일별'!$AO:$AO,'전체 일별'!$B:$B,"&gt;="&amp;$B97,'전체 일별'!$B:$B,"&lt;="&amp;$C97)</f>
        <v>35744</v>
      </c>
      <c r="T97" s="106">
        <f>SUMIFS('전체 일별'!$AP:$AP,'전체 일별'!$B:$B,"&gt;="&amp;$B97,'전체 일별'!$B:$B,"&lt;="&amp;$C97)</f>
        <v>670</v>
      </c>
      <c r="U97" s="106">
        <f t="shared" si="26"/>
        <v>34050.640245875118</v>
      </c>
      <c r="V97" s="106">
        <f t="shared" si="32"/>
        <v>22064.491817471921</v>
      </c>
      <c r="W97" s="66">
        <f t="shared" si="27"/>
        <v>0.90162594241075489</v>
      </c>
      <c r="X97" s="66">
        <f t="shared" si="28"/>
        <v>0.31140439250453356</v>
      </c>
      <c r="Y97" s="78">
        <f t="shared" si="21"/>
        <v>1.8399516669412863E-2</v>
      </c>
      <c r="Z97" s="65">
        <f t="shared" si="22"/>
        <v>9767.3058135631163</v>
      </c>
      <c r="AA97" s="106">
        <f>SUMIFS('전체 일별'!$BJ:$BJ,'전체 일별'!$B:$B,"&gt;="&amp;$B97,'전체 일별'!$B:$B,"&lt;="&amp;$C97)</f>
        <v>370</v>
      </c>
      <c r="AB97" s="65">
        <v>673</v>
      </c>
      <c r="AC97" s="65">
        <v>363</v>
      </c>
      <c r="AD97" s="65">
        <v>682</v>
      </c>
      <c r="AE97" s="65">
        <v>0</v>
      </c>
      <c r="AF97" s="65">
        <v>0</v>
      </c>
      <c r="AG97" s="65">
        <v>0</v>
      </c>
      <c r="AH97" s="65">
        <v>90</v>
      </c>
      <c r="AI97" s="7">
        <f t="shared" si="24"/>
        <v>46086</v>
      </c>
      <c r="AJ97" s="7">
        <f t="shared" si="25"/>
        <v>46092</v>
      </c>
      <c r="AK97" s="67">
        <f>AVERAGEIFS('전체 일별'!$BG:$BG,'전체 일별'!$B:$B,"&gt;="&amp;$AI97,'전체 일별'!$B:$B,"&lt;="&amp;$AJ97)</f>
        <v>0.22468571428571432</v>
      </c>
      <c r="AL97" s="67">
        <f t="shared" si="29"/>
        <v>0.31006628571428574</v>
      </c>
      <c r="AM97" s="67">
        <v>0.33</v>
      </c>
      <c r="AN97" s="67">
        <v>0.69399999999999995</v>
      </c>
      <c r="AO97" s="67">
        <f t="shared" si="33"/>
        <v>0.52305475504322774</v>
      </c>
      <c r="AP97" s="137">
        <v>0.56000000000000005</v>
      </c>
      <c r="AQ97" s="137">
        <v>0.65</v>
      </c>
    </row>
    <row r="98" spans="2:43">
      <c r="B98" s="46">
        <f t="shared" si="30"/>
        <v>46101</v>
      </c>
      <c r="C98" s="46">
        <f t="shared" si="31"/>
        <v>46107</v>
      </c>
      <c r="D98" s="64" t="s">
        <v>263</v>
      </c>
      <c r="E98" s="106">
        <f>SUMIFS('전체 일별'!$BA:$BA,'전체 일별'!$B:$B,"&gt;="&amp;$B98,'전체 일별'!$B:$B,"&lt;="&amp;$C98)</f>
        <v>354916630</v>
      </c>
      <c r="F98" s="106">
        <f>SUMIFS('전체 일별'!$L:$L,'전체 일별'!$B:$B,"&gt;="&amp;$B98,'전체 일별'!$B:$B,"&lt;="&amp;$C98)</f>
        <v>94899343</v>
      </c>
      <c r="G98" s="106">
        <f>(SUMIFS('전체 일별'!$C:$C,'전체 일별'!$B:$B,"&gt;="&amp;$B98,'전체 일별'!$B:$B,"&lt;="&amp;$C98))/AB98/($AL98/$AK98)</f>
        <v>59016.823603264289</v>
      </c>
      <c r="H98" s="106">
        <f>(SUMIFS('전체 일별'!$D:$D,'전체 일별'!$B:$B,"&gt;="&amp;$B98,'전체 일별'!$B:$B,"&lt;="&amp;$C98))/AC98/($AL98/$AK98)</f>
        <v>4199.8786573694288</v>
      </c>
      <c r="I98" s="106">
        <f>IFERROR((SUMIFS('전체 일별'!$E:$E,'전체 일별'!$B:$B,"&gt;="&amp;$B98,'전체 일별'!$B:$B,"&lt;="&amp;$C98))/AE98,0)/($AL98/$AK98)</f>
        <v>0</v>
      </c>
      <c r="J98" s="106">
        <f>IFERROR((SUMIFS('전체 일별'!$F:$F,'전체 일별'!$B:$B,"&gt;="&amp;$B98,'전체 일별'!$B:$B,"&lt;="&amp;$C98))/AD98/($AL98/$AK98),0)</f>
        <v>43678.076586706651</v>
      </c>
      <c r="K98" s="106">
        <f>IFERROR((SUMIFS('전체 일별'!$I:$I,'전체 일별'!$B:$B,"&gt;="&amp;$B98,'전체 일별'!$B:$B,"&lt;="&amp;$C98))/AF98/($AL98/$AK98),0)</f>
        <v>0</v>
      </c>
      <c r="L98" s="106">
        <f>IFERROR((SUMIFS('전체 일별'!$J:$J,'전체 일별'!$B:$B,"&gt;="&amp;$B98,'전체 일별'!$B:$B,"&lt;="&amp;$C98))/AG98/($AL98/$AK98),0)</f>
        <v>0</v>
      </c>
      <c r="M98" s="106">
        <f>IFERROR((SUMIFS('전체 일별'!$H:$H,'전체 일별'!$B:$B,"&gt;="&amp;$B98,'전체 일별'!$B:$B,"&lt;="&amp;$C98))/AH98,0)/($AL98/$AK98)</f>
        <v>42230.883012102204</v>
      </c>
      <c r="N98" s="106">
        <f>SUMIFS('전체 일별'!$AQ:$AQ,'전체 일별'!$B:$B,"&gt;="&amp;$B98,'전체 일별'!$B:$B,"&lt;="&amp;$C98)</f>
        <v>10071</v>
      </c>
      <c r="O98" s="106">
        <f>SUMIFS('전체 일별'!$AR:$AR,'전체 일별'!$B:$B,"&gt;="&amp;$B98,'전체 일별'!$B:$B,"&lt;="&amp;$C98)</f>
        <v>9102</v>
      </c>
      <c r="P98" s="106">
        <f>SUMIFS('전체 일별'!$AJ:$AJ,'전체 일별'!$B:$B,"&gt;="&amp;$B98,'전체 일별'!$B:$B,"&lt;="&amp;$C98)</f>
        <v>4190</v>
      </c>
      <c r="Q98" s="106">
        <f>SUMIFS('전체 일별'!$Z:$Z,'전체 일별'!$B:$B,"&gt;="&amp;$B98,'전체 일별'!$B:$B,"&lt;="&amp;$C98)</f>
        <v>2895</v>
      </c>
      <c r="R98" s="106">
        <f>SUMIFS('전체 일별'!$AL:$AL,'전체 일별'!$B:$B,"&gt;="&amp;$B98,'전체 일별'!$B:$B,"&lt;="&amp;$C98)</f>
        <v>34579</v>
      </c>
      <c r="S98" s="106">
        <f>SUMIFS('전체 일별'!$AO:$AO,'전체 일별'!$B:$B,"&gt;="&amp;$B98,'전체 일별'!$B:$B,"&lt;="&amp;$C98)</f>
        <v>35595</v>
      </c>
      <c r="T98" s="106">
        <f>SUMIFS('전체 일별'!$AP:$AP,'전체 일별'!$B:$B,"&gt;="&amp;$B98,'전체 일별'!$B:$B,"&lt;="&amp;$C98)</f>
        <v>723</v>
      </c>
      <c r="U98" s="106">
        <f t="shared" si="26"/>
        <v>32780.429360967188</v>
      </c>
      <c r="V98" s="106">
        <f t="shared" si="32"/>
        <v>20577.369004173819</v>
      </c>
      <c r="W98" s="66">
        <f t="shared" si="27"/>
        <v>0.90378313970807267</v>
      </c>
      <c r="X98" s="66">
        <f t="shared" si="28"/>
        <v>0.31806196440342782</v>
      </c>
      <c r="Y98" s="78">
        <f t="shared" si="21"/>
        <v>1.9907483892284819E-2</v>
      </c>
      <c r="Z98" s="65">
        <f t="shared" si="22"/>
        <v>9970.9686753757542</v>
      </c>
      <c r="AA98" s="106">
        <f>SUMIFS('전체 일별'!$BJ:$BJ,'전체 일별'!$B:$B,"&gt;="&amp;$B98,'전체 일별'!$B:$B,"&lt;="&amp;$C98)</f>
        <v>349</v>
      </c>
      <c r="AB98" s="65">
        <v>531</v>
      </c>
      <c r="AC98" s="65">
        <v>424</v>
      </c>
      <c r="AD98" s="65">
        <v>696</v>
      </c>
      <c r="AE98" s="65">
        <v>0</v>
      </c>
      <c r="AF98" s="65">
        <v>0</v>
      </c>
      <c r="AG98" s="65">
        <v>0</v>
      </c>
      <c r="AH98" s="65">
        <v>97</v>
      </c>
      <c r="AI98" s="7">
        <f t="shared" si="24"/>
        <v>46093</v>
      </c>
      <c r="AJ98" s="7">
        <f t="shared" si="25"/>
        <v>46099</v>
      </c>
      <c r="AK98" s="67">
        <f>AVERAGEIFS('전체 일별'!$BG:$BG,'전체 일별'!$B:$B,"&gt;="&amp;$AI98,'전체 일별'!$B:$B,"&lt;="&amp;$AJ98)</f>
        <v>0.22781428571428572</v>
      </c>
      <c r="AL98" s="67">
        <f t="shared" si="29"/>
        <v>0.31438371428571427</v>
      </c>
      <c r="AM98" s="67">
        <v>0.33</v>
      </c>
      <c r="AN98" s="67">
        <v>0.69399999999999995</v>
      </c>
      <c r="AO98" s="67">
        <f t="shared" si="33"/>
        <v>0.52305475504322774</v>
      </c>
      <c r="AP98" s="137">
        <v>0.56000000000000005</v>
      </c>
      <c r="AQ98" s="137">
        <v>0.65</v>
      </c>
    </row>
    <row r="99" spans="2:43">
      <c r="B99" s="46">
        <f t="shared" si="30"/>
        <v>46108</v>
      </c>
      <c r="C99" s="46">
        <f t="shared" si="31"/>
        <v>46114</v>
      </c>
      <c r="D99" s="64" t="s">
        <v>264</v>
      </c>
      <c r="E99" s="106">
        <f>SUMIFS('전체 일별'!$BA:$BA,'전체 일별'!$B:$B,"&gt;="&amp;$B99,'전체 일별'!$B:$B,"&lt;="&amp;$C99)</f>
        <v>374390734</v>
      </c>
      <c r="F99" s="106">
        <f>SUMIFS('전체 일별'!$L:$L,'전체 일별'!$B:$B,"&gt;="&amp;$B99,'전체 일별'!$B:$B,"&lt;="&amp;$C99)</f>
        <v>103329107</v>
      </c>
      <c r="G99" s="106">
        <f>(SUMIFS('전체 일별'!$C:$C,'전체 일별'!$B:$B,"&gt;="&amp;$B99,'전체 일별'!$B:$B,"&lt;="&amp;$C99))/AB99/($AL99/$AK99)</f>
        <v>53470.918290854577</v>
      </c>
      <c r="H99" s="106">
        <f>(SUMIFS('전체 일별'!$D:$D,'전체 일별'!$B:$B,"&gt;="&amp;$B99,'전체 일별'!$B:$B,"&lt;="&amp;$C99))/AC99/($AL99/$AK99)</f>
        <v>1667.8009779304878</v>
      </c>
      <c r="I99" s="106">
        <f>IFERROR((SUMIFS('전체 일별'!$E:$E,'전체 일별'!$B:$B,"&gt;="&amp;$B99,'전체 일별'!$B:$B,"&lt;="&amp;$C99))/AE99,0)/($AL99/$AK99)</f>
        <v>0</v>
      </c>
      <c r="J99" s="106">
        <f>IFERROR((SUMIFS('전체 일별'!$F:$F,'전체 일별'!$B:$B,"&gt;="&amp;$B99,'전체 일별'!$B:$B,"&lt;="&amp;$C99))/AD99/($AL99/$AK99),0)</f>
        <v>50653.93538408661</v>
      </c>
      <c r="K99" s="106">
        <f>IFERROR((SUMIFS('전체 일별'!$I:$I,'전체 일별'!$B:$B,"&gt;="&amp;$B99,'전체 일별'!$B:$B,"&lt;="&amp;$C99))/AF99/($AL99/$AK99),0)</f>
        <v>0</v>
      </c>
      <c r="L99" s="106">
        <f>IFERROR((SUMIFS('전체 일별'!$J:$J,'전체 일별'!$B:$B,"&gt;="&amp;$B99,'전체 일별'!$B:$B,"&lt;="&amp;$C99))/AG99/($AL99/$AK99),0)</f>
        <v>0</v>
      </c>
      <c r="M99" s="106">
        <f>IFERROR((SUMIFS('전체 일별'!$H:$H,'전체 일별'!$B:$B,"&gt;="&amp;$B99,'전체 일별'!$B:$B,"&lt;="&amp;$C99))/AH99,0)/($AL99/$AK99)</f>
        <v>38118.669160043639</v>
      </c>
      <c r="N99" s="106">
        <f>SUMIFS('전체 일별'!$AQ:$AQ,'전체 일별'!$B:$B,"&gt;="&amp;$B99,'전체 일별'!$B:$B,"&lt;="&amp;$C99)</f>
        <v>10807</v>
      </c>
      <c r="O99" s="106">
        <f>SUMIFS('전체 일별'!$AR:$AR,'전체 일별'!$B:$B,"&gt;="&amp;$B99,'전체 일별'!$B:$B,"&lt;="&amp;$C99)</f>
        <v>9952</v>
      </c>
      <c r="P99" s="106">
        <f>SUMIFS('전체 일별'!$AJ:$AJ,'전체 일별'!$B:$B,"&gt;="&amp;$B99,'전체 일별'!$B:$B,"&lt;="&amp;$C99)</f>
        <v>4595</v>
      </c>
      <c r="Q99" s="106">
        <f>SUMIFS('전체 일별'!$Z:$Z,'전체 일별'!$B:$B,"&gt;="&amp;$B99,'전체 일별'!$B:$B,"&lt;="&amp;$C99)</f>
        <v>3391</v>
      </c>
      <c r="R99" s="106">
        <f>SUMIFS('전체 일별'!$AL:$AL,'전체 일별'!$B:$B,"&gt;="&amp;$B99,'전체 일별'!$B:$B,"&lt;="&amp;$C99)</f>
        <v>40471</v>
      </c>
      <c r="S99" s="106">
        <f>SUMIFS('전체 일별'!$AO:$AO,'전체 일별'!$B:$B,"&gt;="&amp;$B99,'전체 일별'!$B:$B,"&lt;="&amp;$C99)</f>
        <v>33116</v>
      </c>
      <c r="T99" s="106">
        <f>SUMIFS('전체 일별'!$AP:$AP,'전체 일별'!$B:$B,"&gt;="&amp;$B99,'전체 일별'!$B:$B,"&lt;="&amp;$C99)</f>
        <v>831</v>
      </c>
      <c r="U99" s="106">
        <f t="shared" si="26"/>
        <v>30471.573872014156</v>
      </c>
      <c r="V99" s="106">
        <f t="shared" si="32"/>
        <v>22239.826165436494</v>
      </c>
      <c r="W99" s="66">
        <f t="shared" si="27"/>
        <v>0.9208846118256685</v>
      </c>
      <c r="X99" s="66">
        <f t="shared" si="28"/>
        <v>0.34073553054662381</v>
      </c>
      <c r="Y99" s="78">
        <f t="shared" si="21"/>
        <v>2.4479335434648128E-2</v>
      </c>
      <c r="Z99" s="65">
        <f t="shared" si="22"/>
        <v>11305.433446068366</v>
      </c>
      <c r="AA99" s="106">
        <f>SUMIFS('전체 일별'!$BJ:$BJ,'전체 일별'!$B:$B,"&gt;="&amp;$B99,'전체 일별'!$B:$B,"&lt;="&amp;$C99)</f>
        <v>368</v>
      </c>
      <c r="AB99" s="65">
        <v>580</v>
      </c>
      <c r="AC99" s="65">
        <v>329</v>
      </c>
      <c r="AD99" s="65">
        <v>759</v>
      </c>
      <c r="AE99" s="65">
        <v>0</v>
      </c>
      <c r="AF99" s="65">
        <v>0</v>
      </c>
      <c r="AG99" s="65">
        <v>0</v>
      </c>
      <c r="AH99" s="65">
        <v>93</v>
      </c>
      <c r="AI99" s="7">
        <f t="shared" si="24"/>
        <v>46100</v>
      </c>
      <c r="AJ99" s="7">
        <f t="shared" si="25"/>
        <v>46106</v>
      </c>
      <c r="AK99" s="67">
        <f>AVERAGEIFS('전체 일별'!$BG:$BG,'전체 일별'!$B:$B,"&gt;="&amp;$AI99,'전체 일별'!$B:$B,"&lt;="&amp;$AJ99)</f>
        <v>0.23797142857142856</v>
      </c>
      <c r="AL99" s="67">
        <f t="shared" si="29"/>
        <v>0.32840057142857138</v>
      </c>
      <c r="AM99" s="67">
        <v>0.33</v>
      </c>
      <c r="AN99" s="67">
        <f>(AP99*AQ99)+AM99</f>
        <v>0.69400000000000006</v>
      </c>
      <c r="AO99" s="67">
        <f t="shared" si="33"/>
        <v>0.52305475504322763</v>
      </c>
      <c r="AP99" s="137">
        <v>0.56000000000000005</v>
      </c>
      <c r="AQ99" s="137">
        <v>0.65</v>
      </c>
    </row>
    <row r="100" spans="2:43">
      <c r="B100" s="46">
        <f t="shared" si="30"/>
        <v>46115</v>
      </c>
      <c r="C100" s="46">
        <f t="shared" si="31"/>
        <v>46121</v>
      </c>
      <c r="D100" s="64" t="s">
        <v>265</v>
      </c>
      <c r="E100" s="106">
        <f>SUMIFS('전체 일별'!$BA:$BA,'전체 일별'!$B:$B,"&gt;="&amp;$B100,'전체 일별'!$B:$B,"&lt;="&amp;$C100)</f>
        <v>381720084</v>
      </c>
      <c r="F100" s="106">
        <f>SUMIFS('전체 일별'!$L:$L,'전체 일별'!$B:$B,"&gt;="&amp;$B100,'전체 일별'!$B:$B,"&lt;="&amp;$C100)</f>
        <v>97575622</v>
      </c>
      <c r="G100" s="106">
        <f>(SUMIFS('전체 일별'!$C:$C,'전체 일별'!$B:$B,"&gt;="&amp;$B100,'전체 일별'!$B:$B,"&lt;="&amp;$C100))/AB100/($AL100/$AK100)</f>
        <v>50547.245366863608</v>
      </c>
      <c r="H100" s="106">
        <f>(SUMIFS('전체 일별'!$D:$D,'전체 일별'!$B:$B,"&gt;="&amp;$B100,'전체 일별'!$B:$B,"&lt;="&amp;$C100))/AC100/($AL100/$AK100)</f>
        <v>5408.4741753752214</v>
      </c>
      <c r="I100" s="106">
        <f>IFERROR((SUMIFS('전체 일별'!$E:$E,'전체 일별'!$B:$B,"&gt;="&amp;$B100,'전체 일별'!$B:$B,"&lt;="&amp;$C100))/AE100,0)/($AL100/$AK100)</f>
        <v>0</v>
      </c>
      <c r="J100" s="106">
        <f>IFERROR((SUMIFS('전체 일별'!$F:$F,'전체 일별'!$B:$B,"&gt;="&amp;$B100,'전체 일별'!$B:$B,"&lt;="&amp;$C100))/AD100/($AL100/$AK100),0)</f>
        <v>46145.361736022074</v>
      </c>
      <c r="K100" s="106">
        <f>IFERROR((SUMIFS('전체 일별'!$I:$I,'전체 일별'!$B:$B,"&gt;="&amp;$B100,'전체 일별'!$B:$B,"&lt;="&amp;$C100))/AF100/($AL100/$AK100),0)</f>
        <v>0</v>
      </c>
      <c r="L100" s="106">
        <f>IFERROR((SUMIFS('전체 일별'!$J:$J,'전체 일별'!$B:$B,"&gt;="&amp;$B100,'전체 일별'!$B:$B,"&lt;="&amp;$C100))/AG100/($AL100/$AK100),0)</f>
        <v>0</v>
      </c>
      <c r="M100" s="106">
        <f>IFERROR((SUMIFS('전체 일별'!$H:$H,'전체 일별'!$B:$B,"&gt;="&amp;$B100,'전체 일별'!$B:$B,"&lt;="&amp;$C100))/AH100,0)/($AL100/$AK100)</f>
        <v>46119.214843127891</v>
      </c>
      <c r="N100" s="106">
        <f>SUMIFS('전체 일별'!$AQ:$AQ,'전체 일별'!$B:$B,"&gt;="&amp;$B100,'전체 일별'!$B:$B,"&lt;="&amp;$C100)</f>
        <v>10437</v>
      </c>
      <c r="O100" s="106">
        <f>SUMIFS('전체 일별'!$AR:$AR,'전체 일별'!$B:$B,"&gt;="&amp;$B100,'전체 일별'!$B:$B,"&lt;="&amp;$C100)</f>
        <v>9588</v>
      </c>
      <c r="P100" s="106">
        <f>SUMIFS('전체 일별'!$AJ:$AJ,'전체 일별'!$B:$B,"&gt;="&amp;$B100,'전체 일별'!$B:$B,"&lt;="&amp;$C100)</f>
        <v>4543</v>
      </c>
      <c r="Q100" s="106">
        <f>SUMIFS('전체 일별'!$Z:$Z,'전체 일별'!$B:$B,"&gt;="&amp;$B100,'전체 일별'!$B:$B,"&lt;="&amp;$C100)</f>
        <v>3337</v>
      </c>
      <c r="R100" s="106">
        <f>SUMIFS('전체 일별'!$AL:$AL,'전체 일별'!$B:$B,"&gt;="&amp;$B100,'전체 일별'!$B:$B,"&lt;="&amp;$C100)</f>
        <v>41235</v>
      </c>
      <c r="S100" s="106">
        <f>SUMIFS('전체 일별'!$AO:$AO,'전체 일별'!$B:$B,"&gt;="&amp;$B100,'전체 일별'!$B:$B,"&lt;="&amp;$C100)</f>
        <v>29204</v>
      </c>
      <c r="T100" s="106">
        <f>SUMIFS('전체 일별'!$AP:$AP,'전체 일별'!$B:$B,"&gt;="&amp;$B100,'전체 일별'!$B:$B,"&lt;="&amp;$C100)</f>
        <v>802</v>
      </c>
      <c r="U100" s="106">
        <f t="shared" si="26"/>
        <v>29240.52202577165</v>
      </c>
      <c r="V100" s="106">
        <f t="shared" si="32"/>
        <v>23344.081634380083</v>
      </c>
      <c r="W100" s="66">
        <f t="shared" si="27"/>
        <v>0.9186547858580052</v>
      </c>
      <c r="X100" s="66">
        <f t="shared" si="28"/>
        <v>0.34803921568627449</v>
      </c>
      <c r="Y100" s="78">
        <f t="shared" si="21"/>
        <v>2.6727987735786177E-2</v>
      </c>
      <c r="Z100" s="65">
        <f t="shared" si="22"/>
        <v>13070.815093822765</v>
      </c>
      <c r="AA100" s="106">
        <f>SUMIFS('전체 일별'!$BJ:$BJ,'전체 일별'!$B:$B,"&gt;="&amp;$B100,'전체 일별'!$B:$B,"&lt;="&amp;$C100)</f>
        <v>381</v>
      </c>
      <c r="AB100" s="65">
        <v>574</v>
      </c>
      <c r="AC100" s="65">
        <v>337</v>
      </c>
      <c r="AD100" s="65">
        <v>746</v>
      </c>
      <c r="AE100" s="65">
        <v>0</v>
      </c>
      <c r="AF100" s="65">
        <v>0</v>
      </c>
      <c r="AG100" s="65">
        <v>0</v>
      </c>
      <c r="AH100" s="65">
        <v>91</v>
      </c>
      <c r="AI100" s="7">
        <f t="shared" ref="AI100:AI102" si="34">AJ100-6</f>
        <v>46107</v>
      </c>
      <c r="AJ100" s="7">
        <f t="shared" si="25"/>
        <v>46113</v>
      </c>
      <c r="AK100" s="67">
        <f>AVERAGEIFS('전체 일별'!$BG:$BG,'전체 일별'!$B:$B,"&gt;="&amp;$AI100,'전체 일별'!$B:$B,"&lt;="&amp;$AJ100)</f>
        <v>0.25062857142857142</v>
      </c>
      <c r="AL100" s="67">
        <f t="shared" si="29"/>
        <v>0.34586742857142855</v>
      </c>
      <c r="AM100" s="67">
        <v>0.33</v>
      </c>
      <c r="AN100" s="67">
        <f>(AP100*AQ100)+AM100</f>
        <v>0.629</v>
      </c>
      <c r="AO100" s="260">
        <f t="shared" si="33"/>
        <v>0.57710651828298887</v>
      </c>
      <c r="AP100" s="137">
        <v>0.46</v>
      </c>
      <c r="AQ100" s="137">
        <v>0.65</v>
      </c>
    </row>
    <row r="101" spans="2:43">
      <c r="B101" s="46">
        <f t="shared" si="30"/>
        <v>46122</v>
      </c>
      <c r="C101" s="46">
        <f t="shared" si="31"/>
        <v>46128</v>
      </c>
      <c r="D101" s="64" t="s">
        <v>266</v>
      </c>
      <c r="E101" s="106">
        <f>SUMIFS('전체 일별'!$BA:$BA,'전체 일별'!$B:$B,"&gt;="&amp;$B101,'전체 일별'!$B:$B,"&lt;="&amp;$C101)</f>
        <v>409189648</v>
      </c>
      <c r="F101" s="106">
        <f>SUMIFS('전체 일별'!$L:$L,'전체 일별'!$B:$B,"&gt;="&amp;$B101,'전체 일별'!$B:$B,"&lt;="&amp;$C101)</f>
        <v>90223402</v>
      </c>
      <c r="G101" s="106">
        <f>(SUMIFS('전체 일별'!$C:$C,'전체 일별'!$B:$B,"&gt;="&amp;$B101,'전체 일별'!$B:$B,"&lt;="&amp;$C101))/AB101/($AL101/$AK101)</f>
        <v>42751.178244993309</v>
      </c>
      <c r="H101" s="106">
        <f>(SUMIFS('전체 일별'!$D:$D,'전체 일별'!$B:$B,"&gt;="&amp;$B101,'전체 일별'!$B:$B,"&lt;="&amp;$C101))/AC101/($AL101/$AK101)</f>
        <v>4797.8903693314642</v>
      </c>
      <c r="I101" s="106">
        <f>IFERROR((SUMIFS('전체 일별'!$E:$E,'전체 일별'!$B:$B,"&gt;="&amp;$B101,'전체 일별'!$B:$B,"&lt;="&amp;$C101))/AE101,0)/($AL101/$AK101)</f>
        <v>0</v>
      </c>
      <c r="J101" s="106">
        <f>IFERROR((SUMIFS('전체 일별'!$F:$F,'전체 일별'!$B:$B,"&gt;="&amp;$B101,'전체 일별'!$B:$B,"&lt;="&amp;$C101))/AD101/($AL101/$AK101),0)</f>
        <v>42764.961755233497</v>
      </c>
      <c r="K101" s="106">
        <f>IFERROR((SUMIFS('전체 일별'!$I:$I,'전체 일별'!$B:$B,"&gt;="&amp;$B101,'전체 일별'!$B:$B,"&lt;="&amp;$C101))/AF101/($AL101/$AK101),0)</f>
        <v>0</v>
      </c>
      <c r="L101" s="106">
        <f>IFERROR((SUMIFS('전체 일별'!$J:$J,'전체 일별'!$B:$B,"&gt;="&amp;$B101,'전체 일별'!$B:$B,"&lt;="&amp;$C101))/AG101/($AL101/$AK101),0)</f>
        <v>0</v>
      </c>
      <c r="M101" s="106">
        <f>IFERROR((SUMIFS('전체 일별'!$H:$H,'전체 일별'!$B:$B,"&gt;="&amp;$B101,'전체 일별'!$B:$B,"&lt;="&amp;$C101))/AH101,0)/($AL101/$AK101)</f>
        <v>36162.472365512163</v>
      </c>
      <c r="N101" s="106">
        <f>SUMIFS('전체 일별'!$AQ:$AQ,'전체 일별'!$B:$B,"&gt;="&amp;$B101,'전체 일별'!$B:$B,"&lt;="&amp;$C101)</f>
        <v>9070</v>
      </c>
      <c r="O101" s="106">
        <f>SUMIFS('전체 일별'!$AR:$AR,'전체 일별'!$B:$B,"&gt;="&amp;$B101,'전체 일별'!$B:$B,"&lt;="&amp;$C101)</f>
        <v>8544</v>
      </c>
      <c r="P101" s="106">
        <f>SUMIFS('전체 일별'!$AJ:$AJ,'전체 일별'!$B:$B,"&gt;="&amp;$B101,'전체 일별'!$B:$B,"&lt;="&amp;$C101)</f>
        <v>4841</v>
      </c>
      <c r="Q101" s="106">
        <f>SUMIFS('전체 일별'!$Z:$Z,'전체 일별'!$B:$B,"&gt;="&amp;$B101,'전체 일별'!$B:$B,"&lt;="&amp;$C101)</f>
        <v>3218</v>
      </c>
      <c r="R101" s="106">
        <f>SUMIFS('전체 일별'!$AL:$AL,'전체 일별'!$B:$B,"&gt;="&amp;$B101,'전체 일별'!$B:$B,"&lt;="&amp;$C101)</f>
        <v>42987</v>
      </c>
      <c r="S101" s="106">
        <f>SUMIFS('전체 일별'!$AO:$AO,'전체 일별'!$B:$B,"&gt;="&amp;$B101,'전체 일별'!$B:$B,"&lt;="&amp;$C101)</f>
        <v>32454</v>
      </c>
      <c r="T101" s="106">
        <f>SUMIFS('전체 일별'!$AP:$AP,'전체 일별'!$B:$B,"&gt;="&amp;$B101,'전체 일별'!$B:$B,"&lt;="&amp;$C101)</f>
        <v>839</v>
      </c>
      <c r="U101" s="106">
        <f t="shared" si="26"/>
        <v>28037.104412678684</v>
      </c>
      <c r="V101" s="106">
        <f t="shared" si="32"/>
        <v>20406.061010599718</v>
      </c>
      <c r="W101" s="66">
        <f t="shared" si="27"/>
        <v>0.94200661521499451</v>
      </c>
      <c r="X101" s="66">
        <f t="shared" si="28"/>
        <v>0.37663857677902624</v>
      </c>
      <c r="Y101" s="78">
        <f t="shared" si="21"/>
        <v>2.5200492596041211E-2</v>
      </c>
      <c r="Z101" s="65">
        <f t="shared" si="22"/>
        <v>12608.296296296296</v>
      </c>
      <c r="AA101" s="106">
        <f>SUMIFS('전체 일별'!$BJ:$BJ,'전체 일별'!$B:$B,"&gt;="&amp;$B101,'전체 일별'!$B:$B,"&lt;="&amp;$C101)</f>
        <v>358</v>
      </c>
      <c r="AB101" s="65">
        <v>639</v>
      </c>
      <c r="AC101" s="65">
        <v>372</v>
      </c>
      <c r="AD101" s="65">
        <v>720</v>
      </c>
      <c r="AE101" s="65">
        <v>0</v>
      </c>
      <c r="AF101" s="65">
        <v>0</v>
      </c>
      <c r="AG101" s="65">
        <v>0</v>
      </c>
      <c r="AH101" s="65">
        <v>118</v>
      </c>
      <c r="AI101" s="7">
        <f t="shared" si="34"/>
        <v>46114</v>
      </c>
      <c r="AJ101" s="7">
        <f t="shared" si="25"/>
        <v>46120</v>
      </c>
      <c r="AK101" s="67">
        <f>AVERAGEIFS('전체 일별'!$BG:$BG,'전체 일별'!$B:$B,"&gt;="&amp;$AI101,'전체 일별'!$B:$B,"&lt;="&amp;$AJ101)</f>
        <v>0.25264285714285717</v>
      </c>
      <c r="AL101" s="67">
        <f t="shared" si="29"/>
        <v>0.34864714285714288</v>
      </c>
      <c r="AM101" s="67">
        <v>0.33</v>
      </c>
      <c r="AN101" s="67">
        <f>(AP101*AQ101)+AM101</f>
        <v>0.629</v>
      </c>
      <c r="AO101" s="260">
        <f t="shared" si="33"/>
        <v>0.57710651828298887</v>
      </c>
      <c r="AP101" s="137">
        <v>0.46</v>
      </c>
      <c r="AQ101" s="137">
        <v>0.65</v>
      </c>
    </row>
    <row r="102" spans="2:43">
      <c r="B102" s="46">
        <f t="shared" si="30"/>
        <v>46129</v>
      </c>
      <c r="C102" s="46">
        <f t="shared" si="31"/>
        <v>46135</v>
      </c>
      <c r="D102" s="64" t="s">
        <v>267</v>
      </c>
      <c r="E102" s="106">
        <f>SUMIFS('전체 일별'!$BA:$BA,'전체 일별'!$B:$B,"&gt;="&amp;$B102,'전체 일별'!$B:$B,"&lt;="&amp;$C102)</f>
        <v>413172019</v>
      </c>
      <c r="F102" s="106">
        <f>SUMIFS('전체 일별'!$L:$L,'전체 일별'!$B:$B,"&gt;="&amp;$B102,'전체 일별'!$B:$B,"&lt;="&amp;$C102)</f>
        <v>114920741</v>
      </c>
      <c r="G102" s="106">
        <f>(SUMIFS('전체 일별'!$C:$C,'전체 일별'!$B:$B,"&gt;="&amp;$B102,'전체 일별'!$B:$B,"&lt;="&amp;$C102))/AB102/($AL102/$AK102)</f>
        <v>45920.583686815131</v>
      </c>
      <c r="H102" s="106">
        <f>(SUMIFS('전체 일별'!$D:$D,'전체 일별'!$B:$B,"&gt;="&amp;$B102,'전체 일별'!$B:$B,"&lt;="&amp;$C102))/AC102/($AL102/$AK102)</f>
        <v>6508.0297078874901</v>
      </c>
      <c r="I102" s="106">
        <f>IFERROR((SUMIFS('전체 일별'!$E:$E,'전체 일별'!$B:$B,"&gt;="&amp;$B102,'전체 일별'!$B:$B,"&lt;="&amp;$C102))/AE102,0)/($AL102/$AK102)</f>
        <v>0</v>
      </c>
      <c r="J102" s="106">
        <f>IFERROR((SUMIFS('전체 일별'!$F:$F,'전체 일별'!$B:$B,"&gt;="&amp;$B102,'전체 일별'!$B:$B,"&lt;="&amp;$C102))/AD102/($AL102/$AK102),0)</f>
        <v>57470.115320649893</v>
      </c>
      <c r="K102" s="106">
        <f>IFERROR((SUMIFS('전체 일별'!$I:$I,'전체 일별'!$B:$B,"&gt;="&amp;$B102,'전체 일별'!$B:$B,"&lt;="&amp;$C102))/AF102/($AL102/$AK102),0)</f>
        <v>0</v>
      </c>
      <c r="L102" s="106">
        <f>IFERROR((SUMIFS('전체 일별'!$J:$J,'전체 일별'!$B:$B,"&gt;="&amp;$B102,'전체 일별'!$B:$B,"&lt;="&amp;$C102))/AG102/($AL102/$AK102),0)</f>
        <v>0</v>
      </c>
      <c r="M102" s="106">
        <f>IFERROR((SUMIFS('전체 일별'!$H:$H,'전체 일별'!$B:$B,"&gt;="&amp;$B102,'전체 일별'!$B:$B,"&lt;="&amp;$C102))/AH102,0)/($AL102/$AK102)</f>
        <v>36726.429865424434</v>
      </c>
      <c r="N102" s="106">
        <f>SUMIFS('전체 일별'!$AQ:$AQ,'전체 일별'!$B:$B,"&gt;="&amp;$B102,'전체 일별'!$B:$B,"&lt;="&amp;$C102)</f>
        <v>9711</v>
      </c>
      <c r="O102" s="106">
        <f>SUMIFS('전체 일별'!$AR:$AR,'전체 일별'!$B:$B,"&gt;="&amp;$B102,'전체 일별'!$B:$B,"&lt;="&amp;$C102)</f>
        <v>8950</v>
      </c>
      <c r="P102" s="106">
        <f>SUMIFS('전체 일별'!$AJ:$AJ,'전체 일별'!$B:$B,"&gt;="&amp;$B102,'전체 일별'!$B:$B,"&lt;="&amp;$C102)</f>
        <v>4864</v>
      </c>
      <c r="Q102" s="106">
        <f>SUMIFS('전체 일별'!$Z:$Z,'전체 일별'!$B:$B,"&gt;="&amp;$B102,'전체 일별'!$B:$B,"&lt;="&amp;$C102)</f>
        <v>3556</v>
      </c>
      <c r="R102" s="106">
        <f>SUMIFS('전체 일별'!$AL:$AL,'전체 일별'!$B:$B,"&gt;="&amp;$B102,'전체 일별'!$B:$B,"&lt;="&amp;$C102)</f>
        <v>43179</v>
      </c>
      <c r="S102" s="106">
        <f>SUMIFS('전체 일별'!$AO:$AO,'전체 일별'!$B:$B,"&gt;="&amp;$B102,'전체 일별'!$B:$B,"&lt;="&amp;$C102)</f>
        <v>32390</v>
      </c>
      <c r="T102" s="106">
        <f>SUMIFS('전체 일별'!$AP:$AP,'전체 일별'!$B:$B,"&gt;="&amp;$B102,'전체 일별'!$B:$B,"&lt;="&amp;$C102)</f>
        <v>888</v>
      </c>
      <c r="U102" s="106">
        <f t="shared" si="26"/>
        <v>32317.418728908888</v>
      </c>
      <c r="V102" s="106">
        <f t="shared" si="32"/>
        <v>25536.165933947519</v>
      </c>
      <c r="W102" s="66">
        <f t="shared" si="27"/>
        <v>0.92163525898465659</v>
      </c>
      <c r="X102" s="66">
        <f t="shared" si="28"/>
        <v>0.39731843575418996</v>
      </c>
      <c r="Y102" s="78">
        <f t="shared" si="21"/>
        <v>2.6684295931245869E-2</v>
      </c>
      <c r="Z102" s="65">
        <f t="shared" si="22"/>
        <v>12756.15989502933</v>
      </c>
      <c r="AA102" s="106">
        <f>SUMIFS('전체 일별'!$BJ:$BJ,'전체 일별'!$B:$B,"&gt;="&amp;$B102,'전체 일별'!$B:$B,"&lt;="&amp;$C102)</f>
        <v>334</v>
      </c>
      <c r="AB102" s="65">
        <v>656</v>
      </c>
      <c r="AC102" s="65">
        <v>321</v>
      </c>
      <c r="AD102" s="65">
        <v>793</v>
      </c>
      <c r="AE102" s="65">
        <v>0</v>
      </c>
      <c r="AF102" s="65">
        <v>0</v>
      </c>
      <c r="AG102" s="65">
        <v>0</v>
      </c>
      <c r="AH102" s="65">
        <v>112</v>
      </c>
      <c r="AI102" s="7">
        <f t="shared" si="34"/>
        <v>46121</v>
      </c>
      <c r="AJ102" s="7">
        <f t="shared" si="25"/>
        <v>46127</v>
      </c>
      <c r="AK102" s="67">
        <f>AVERAGEIFS('전체 일별'!$BG:$BG,'전체 일별'!$B:$B,"&gt;="&amp;$AI102,'전체 일별'!$B:$B,"&lt;="&amp;$AJ102)</f>
        <v>0.27118571428571425</v>
      </c>
      <c r="AL102" s="67">
        <f t="shared" si="29"/>
        <v>0.37423628571428563</v>
      </c>
      <c r="AM102" s="67">
        <v>0.33</v>
      </c>
      <c r="AN102" s="67">
        <f>(AP102*AQ102)+AM102</f>
        <v>0.629</v>
      </c>
      <c r="AO102" s="260">
        <f t="shared" si="33"/>
        <v>0.57710651828298887</v>
      </c>
      <c r="AP102" s="137">
        <v>0.46</v>
      </c>
      <c r="AQ102" s="137">
        <v>0.65</v>
      </c>
    </row>
    <row r="103" spans="2:43">
      <c r="B103" s="276" t="s">
        <v>268</v>
      </c>
      <c r="C103" s="277"/>
      <c r="D103" s="278"/>
      <c r="E103" s="65">
        <f t="shared" ref="E103:AD103" si="35">E102-E101</f>
        <v>3982371</v>
      </c>
      <c r="F103" s="65">
        <f t="shared" si="35"/>
        <v>24697339</v>
      </c>
      <c r="G103" s="65">
        <f t="shared" si="35"/>
        <v>3169.405441821822</v>
      </c>
      <c r="H103" s="65">
        <f t="shared" si="35"/>
        <v>1710.1393385560259</v>
      </c>
      <c r="I103" s="65">
        <f t="shared" si="35"/>
        <v>0</v>
      </c>
      <c r="J103" s="65">
        <f t="shared" si="35"/>
        <v>14705.153565416396</v>
      </c>
      <c r="K103" s="203">
        <f t="shared" si="35"/>
        <v>0</v>
      </c>
      <c r="L103" s="203">
        <f t="shared" si="35"/>
        <v>0</v>
      </c>
      <c r="M103" s="65">
        <f t="shared" si="35"/>
        <v>563.95749991227058</v>
      </c>
      <c r="N103" s="65">
        <f t="shared" si="35"/>
        <v>641</v>
      </c>
      <c r="O103" s="65">
        <f t="shared" si="35"/>
        <v>406</v>
      </c>
      <c r="P103" s="65">
        <f t="shared" si="35"/>
        <v>23</v>
      </c>
      <c r="Q103" s="65">
        <f t="shared" si="35"/>
        <v>338</v>
      </c>
      <c r="R103" s="65">
        <f t="shared" si="35"/>
        <v>192</v>
      </c>
      <c r="S103" s="65">
        <f t="shared" si="35"/>
        <v>-64</v>
      </c>
      <c r="T103" s="65">
        <f t="shared" si="35"/>
        <v>49</v>
      </c>
      <c r="U103" s="65">
        <f t="shared" si="35"/>
        <v>4280.314316230204</v>
      </c>
      <c r="V103" s="65">
        <f t="shared" si="35"/>
        <v>5130.1049233478006</v>
      </c>
      <c r="W103" s="83">
        <f t="shared" si="35"/>
        <v>-2.0371356230337923E-2</v>
      </c>
      <c r="X103" s="83">
        <f t="shared" si="35"/>
        <v>2.0679858975163723E-2</v>
      </c>
      <c r="Y103" s="113">
        <f t="shared" si="35"/>
        <v>1.483803335204658E-3</v>
      </c>
      <c r="Z103" s="65">
        <f t="shared" si="35"/>
        <v>147.86359873303445</v>
      </c>
      <c r="AA103" s="65">
        <f t="shared" si="35"/>
        <v>-24</v>
      </c>
      <c r="AB103" s="65">
        <f t="shared" si="35"/>
        <v>17</v>
      </c>
      <c r="AC103" s="65">
        <f t="shared" si="35"/>
        <v>-51</v>
      </c>
      <c r="AD103" s="65">
        <f t="shared" si="35"/>
        <v>73</v>
      </c>
      <c r="AE103" s="65">
        <v>0</v>
      </c>
      <c r="AF103" s="65">
        <f>AF102-AF101</f>
        <v>0</v>
      </c>
      <c r="AG103" s="65">
        <f>AG102-AG101</f>
        <v>0</v>
      </c>
      <c r="AH103" s="65">
        <f>AH102-AH101</f>
        <v>-6</v>
      </c>
      <c r="AM103" s="137"/>
      <c r="AO103" s="67"/>
    </row>
    <row r="104" spans="2:43">
      <c r="B104" s="276" t="s">
        <v>269</v>
      </c>
      <c r="C104" s="277"/>
      <c r="D104" s="278"/>
      <c r="E104" s="65">
        <f t="shared" ref="E104:AH104" si="36">E102-E100</f>
        <v>31451935</v>
      </c>
      <c r="F104" s="65">
        <f t="shared" si="36"/>
        <v>17345119</v>
      </c>
      <c r="G104" s="65">
        <f t="shared" si="36"/>
        <v>-4626.6616800484771</v>
      </c>
      <c r="H104" s="65">
        <f t="shared" si="36"/>
        <v>1099.5555325122687</v>
      </c>
      <c r="I104" s="65">
        <f t="shared" si="36"/>
        <v>0</v>
      </c>
      <c r="J104" s="65">
        <f t="shared" si="36"/>
        <v>11324.753584627819</v>
      </c>
      <c r="K104" s="203">
        <f t="shared" si="36"/>
        <v>0</v>
      </c>
      <c r="L104" s="203">
        <f t="shared" si="36"/>
        <v>0</v>
      </c>
      <c r="M104" s="65">
        <f t="shared" si="36"/>
        <v>-9392.7849777034571</v>
      </c>
      <c r="N104" s="65">
        <f t="shared" si="36"/>
        <v>-726</v>
      </c>
      <c r="O104" s="65">
        <f t="shared" si="36"/>
        <v>-638</v>
      </c>
      <c r="P104" s="65">
        <f t="shared" si="36"/>
        <v>321</v>
      </c>
      <c r="Q104" s="65">
        <f t="shared" si="36"/>
        <v>219</v>
      </c>
      <c r="R104" s="65">
        <f t="shared" si="36"/>
        <v>1944</v>
      </c>
      <c r="S104" s="65">
        <f t="shared" si="36"/>
        <v>3186</v>
      </c>
      <c r="T104" s="65">
        <f t="shared" si="36"/>
        <v>86</v>
      </c>
      <c r="U104" s="65">
        <f t="shared" si="36"/>
        <v>3076.8967031372376</v>
      </c>
      <c r="V104" s="65">
        <f t="shared" si="36"/>
        <v>2192.0842995674357</v>
      </c>
      <c r="W104" s="83">
        <f t="shared" si="36"/>
        <v>2.9804731266513951E-3</v>
      </c>
      <c r="X104" s="83">
        <f t="shared" si="36"/>
        <v>4.9279220067915463E-2</v>
      </c>
      <c r="Y104" s="113">
        <f t="shared" si="36"/>
        <v>-4.3691804540307855E-5</v>
      </c>
      <c r="Z104" s="65">
        <f t="shared" si="36"/>
        <v>-314.65519879343447</v>
      </c>
      <c r="AA104" s="65">
        <f t="shared" si="36"/>
        <v>-47</v>
      </c>
      <c r="AB104" s="65">
        <f t="shared" si="36"/>
        <v>82</v>
      </c>
      <c r="AC104" s="65">
        <f t="shared" si="36"/>
        <v>-16</v>
      </c>
      <c r="AD104" s="65">
        <f t="shared" si="36"/>
        <v>47</v>
      </c>
      <c r="AE104" s="65">
        <f t="shared" si="36"/>
        <v>0</v>
      </c>
      <c r="AF104" s="65">
        <f t="shared" si="36"/>
        <v>0</v>
      </c>
      <c r="AG104" s="65">
        <f t="shared" si="36"/>
        <v>0</v>
      </c>
      <c r="AH104" s="65">
        <f t="shared" si="36"/>
        <v>21</v>
      </c>
      <c r="AM104" s="137"/>
      <c r="AO104" s="67"/>
    </row>
    <row r="105" spans="2:43">
      <c r="G105" s="3"/>
      <c r="O105" s="3"/>
      <c r="AA105" s="147"/>
      <c r="AB105" s="147"/>
      <c r="AC105" s="67"/>
      <c r="AD105" s="147"/>
      <c r="AN105" s="67"/>
    </row>
    <row r="106" spans="2:43">
      <c r="B106" t="s">
        <v>95</v>
      </c>
      <c r="G106" s="3"/>
      <c r="H106" s="3"/>
      <c r="I106" s="3"/>
      <c r="J106" s="3"/>
      <c r="K106" s="3"/>
      <c r="L106" s="3"/>
      <c r="M106" s="3"/>
      <c r="O106" s="3"/>
      <c r="V106" s="3"/>
      <c r="AE106" s="2"/>
      <c r="AF106" s="2"/>
      <c r="AG106" s="2"/>
      <c r="AH106" s="2"/>
      <c r="AN106" s="67"/>
    </row>
    <row r="107" spans="2:43">
      <c r="E107" s="137"/>
      <c r="F107" s="3"/>
      <c r="G107" s="3"/>
      <c r="H107" s="3"/>
      <c r="I107" s="3"/>
      <c r="J107" s="3"/>
      <c r="K107" s="3"/>
      <c r="L107" s="3"/>
      <c r="M107" s="3"/>
      <c r="O107" s="3"/>
    </row>
    <row r="108" spans="2:43">
      <c r="F108" s="3"/>
      <c r="G108" s="3"/>
      <c r="H108" s="3"/>
      <c r="I108" s="3"/>
      <c r="J108" s="3"/>
      <c r="K108" s="3"/>
      <c r="L108" s="3"/>
      <c r="M108" s="3"/>
      <c r="N108" s="3"/>
      <c r="O108" s="3"/>
      <c r="AA108" s="3"/>
      <c r="AB108" s="3"/>
      <c r="AL108" s="137"/>
      <c r="AM108" s="137"/>
      <c r="AN108" s="137"/>
      <c r="AO108" s="258"/>
    </row>
    <row r="109" spans="2:43">
      <c r="D109" s="2"/>
      <c r="J109" s="2"/>
      <c r="O109" s="3"/>
      <c r="P109" s="138"/>
      <c r="R109" s="2"/>
      <c r="T109" s="3"/>
      <c r="X109" s="140"/>
      <c r="Y109" s="140"/>
      <c r="Z109" s="3"/>
      <c r="AA109" s="3"/>
      <c r="AB109" s="67"/>
      <c r="AC109" s="3"/>
      <c r="AD109" s="67"/>
      <c r="AL109" s="137"/>
      <c r="AM109" s="137"/>
      <c r="AN109" s="137"/>
      <c r="AO109" s="258"/>
    </row>
    <row r="110" spans="2:43">
      <c r="E110" s="2"/>
      <c r="G110" s="3"/>
      <c r="I110" s="3"/>
    </row>
    <row r="111" spans="2:43">
      <c r="E111" s="2"/>
      <c r="F111" s="2"/>
      <c r="G111" s="3"/>
      <c r="I111" s="3"/>
      <c r="J111" s="3"/>
      <c r="O111" s="2"/>
      <c r="T111" s="67"/>
    </row>
    <row r="112" spans="2:43">
      <c r="D112" s="2"/>
      <c r="E112" s="2"/>
      <c r="F112" s="2"/>
      <c r="G112" s="3"/>
      <c r="I112" s="3"/>
      <c r="L112" s="7"/>
      <c r="M112" s="7"/>
      <c r="N112" s="7"/>
    </row>
    <row r="113" spans="7:19">
      <c r="G113" s="3"/>
      <c r="I113" s="3"/>
      <c r="O113" s="2"/>
      <c r="Q113" s="3"/>
      <c r="S113" s="3"/>
    </row>
    <row r="114" spans="7:19">
      <c r="Q114" s="2"/>
      <c r="S114" s="3"/>
    </row>
    <row r="115" spans="7:19">
      <c r="Q115" s="2"/>
      <c r="R115" s="2"/>
      <c r="S115" s="3"/>
    </row>
    <row r="116" spans="7:19">
      <c r="Q116" s="2"/>
      <c r="S116" s="3"/>
    </row>
  </sheetData>
  <mergeCells count="2">
    <mergeCell ref="B104:D104"/>
    <mergeCell ref="B103:D103"/>
  </mergeCells>
  <phoneticPr fontId="2" type="noConversion"/>
  <conditionalFormatting sqref="E103:F104 N103:S104 W103:Z104">
    <cfRule type="cellIs" dxfId="1135" priority="74" stopIfTrue="1" operator="greaterThan">
      <formula>0</formula>
    </cfRule>
    <cfRule type="cellIs" dxfId="1134" priority="75" stopIfTrue="1" operator="lessThan">
      <formula>0</formula>
    </cfRule>
  </conditionalFormatting>
  <conditionalFormatting sqref="G103:H104">
    <cfRule type="cellIs" dxfId="1133" priority="50" operator="greaterThan">
      <formula>0</formula>
    </cfRule>
    <cfRule type="cellIs" dxfId="1132" priority="51" operator="lessThan">
      <formula>0</formula>
    </cfRule>
  </conditionalFormatting>
  <conditionalFormatting sqref="I103 K103:L103">
    <cfRule type="cellIs" dxfId="1131" priority="58" operator="lessThan">
      <formula>0</formula>
    </cfRule>
    <cfRule type="cellIs" dxfId="1130" priority="59" operator="greaterThan">
      <formula>0</formula>
    </cfRule>
  </conditionalFormatting>
  <conditionalFormatting sqref="I104:M104">
    <cfRule type="cellIs" dxfId="1129" priority="68" operator="lessThan">
      <formula>0</formula>
    </cfRule>
    <cfRule type="cellIs" dxfId="1128" priority="69" operator="greaterThan">
      <formula>0</formula>
    </cfRule>
  </conditionalFormatting>
  <conditionalFormatting sqref="J103">
    <cfRule type="cellIs" dxfId="1127" priority="54" operator="lessThan">
      <formula>0</formula>
    </cfRule>
    <cfRule type="cellIs" dxfId="1126" priority="55" operator="greaterThan">
      <formula>0</formula>
    </cfRule>
  </conditionalFormatting>
  <conditionalFormatting sqref="M103">
    <cfRule type="cellIs" dxfId="1125" priority="52" operator="lessThan">
      <formula>0</formula>
    </cfRule>
    <cfRule type="cellIs" dxfId="1124" priority="53" operator="greaterThan">
      <formula>0</formula>
    </cfRule>
  </conditionalFormatting>
  <conditionalFormatting sqref="R2:T2 Y2:Z2">
    <cfRule type="cellIs" dxfId="1123" priority="77" operator="equal">
      <formula>30000</formula>
    </cfRule>
  </conditionalFormatting>
  <conditionalFormatting sqref="T103:T104">
    <cfRule type="cellIs" dxfId="1122" priority="30" operator="greaterThan">
      <formula>0</formula>
    </cfRule>
    <cfRule type="cellIs" dxfId="1121" priority="31" operator="lessThan">
      <formula>0</formula>
    </cfRule>
  </conditionalFormatting>
  <conditionalFormatting sqref="U103:V103">
    <cfRule type="cellIs" dxfId="1120" priority="56" stopIfTrue="1" operator="lessThan">
      <formula>0</formula>
    </cfRule>
    <cfRule type="cellIs" dxfId="1119" priority="57" stopIfTrue="1" operator="greaterThan">
      <formula>0</formula>
    </cfRule>
  </conditionalFormatting>
  <conditionalFormatting sqref="U104:V104">
    <cfRule type="cellIs" dxfId="1118" priority="72" operator="lessThan">
      <formula>0</formula>
    </cfRule>
    <cfRule type="cellIs" dxfId="1117" priority="73" operator="greaterThan">
      <formula>0</formula>
    </cfRule>
  </conditionalFormatting>
  <conditionalFormatting sqref="V2:W2">
    <cfRule type="cellIs" dxfId="1116" priority="8" operator="equal">
      <formula>30000</formula>
    </cfRule>
  </conditionalFormatting>
  <conditionalFormatting sqref="AA103:AA104">
    <cfRule type="cellIs" dxfId="1115" priority="4" operator="greaterThan">
      <formula>0</formula>
    </cfRule>
    <cfRule type="cellIs" dxfId="1114" priority="5" operator="lessThan">
      <formula>0</formula>
    </cfRule>
  </conditionalFormatting>
  <conditionalFormatting sqref="AB103:AD104 AF103:AH104 AE104 AE106:AH106">
    <cfRule type="cellIs" dxfId="1113" priority="10" stopIfTrue="1" operator="greaterThan">
      <formula>0</formula>
    </cfRule>
    <cfRule type="cellIs" dxfId="1112" priority="11" stopIfTrue="1" operator="lessThan">
      <formula>0</formula>
    </cfRule>
  </conditionalFormatting>
  <conditionalFormatting sqref="AL2">
    <cfRule type="cellIs" dxfId="1111" priority="9" operator="equal">
      <formula>30000</formula>
    </cfRule>
  </conditionalFormatting>
  <conditionalFormatting sqref="AN2">
    <cfRule type="cellIs" dxfId="1110" priority="2" operator="equal">
      <formula>30000</formula>
    </cfRule>
  </conditionalFormatting>
  <conditionalFormatting sqref="AQ2">
    <cfRule type="cellIs" dxfId="1109" priority="1" operator="equal">
      <formula>30000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O1844"/>
  <sheetViews>
    <sheetView tabSelected="1" zoomScale="85" zoomScaleNormal="85" workbookViewId="0">
      <pane xSplit="2" ySplit="1" topLeftCell="BC1696" activePane="bottomRight" state="frozen"/>
      <selection activeCell="H47" sqref="H47"/>
      <selection pane="topRight" activeCell="H47" sqref="H47"/>
      <selection pane="bottomLeft" activeCell="H47" sqref="H47"/>
      <selection pane="bottomRight" activeCell="BL1704" sqref="BL1704"/>
    </sheetView>
  </sheetViews>
  <sheetFormatPr defaultColWidth="11" defaultRowHeight="15.75" customHeight="1"/>
  <cols>
    <col min="1" max="1" width="6.375" style="94" bestFit="1" customWidth="1"/>
    <col min="2" max="2" width="9.75" style="94" bestFit="1" customWidth="1"/>
    <col min="3" max="3" width="10.875" style="94" bestFit="1" customWidth="1"/>
    <col min="4" max="5" width="8.375" style="94" bestFit="1" customWidth="1"/>
    <col min="6" max="6" width="10" style="94" bestFit="1" customWidth="1"/>
    <col min="7" max="7" width="8.375" style="94" customWidth="1"/>
    <col min="8" max="8" width="10.5" style="94" bestFit="1" customWidth="1"/>
    <col min="9" max="11" width="10.5" style="94" customWidth="1"/>
    <col min="12" max="12" width="10.875" style="94" bestFit="1" customWidth="1"/>
    <col min="13" max="13" width="7.875" style="94" bestFit="1" customWidth="1"/>
    <col min="14" max="14" width="4.5" style="94" bestFit="1" customWidth="1"/>
    <col min="15" max="15" width="10" style="94" bestFit="1" customWidth="1"/>
    <col min="16" max="16" width="8.5" style="94" bestFit="1" customWidth="1"/>
    <col min="17" max="19" width="8.5" style="94" customWidth="1"/>
    <col min="20" max="20" width="9.5" style="94" bestFit="1" customWidth="1"/>
    <col min="21" max="34" width="9.5" style="94" customWidth="1"/>
    <col min="35" max="35" width="9.5" style="94" bestFit="1" customWidth="1"/>
    <col min="36" max="36" width="23.875" style="94" bestFit="1" customWidth="1"/>
    <col min="37" max="37" width="16.625" style="94" bestFit="1" customWidth="1"/>
    <col min="38" max="38" width="20.25" style="94" bestFit="1" customWidth="1"/>
    <col min="39" max="39" width="12.25" style="94" bestFit="1" customWidth="1"/>
    <col min="40" max="40" width="16.125" style="94" bestFit="1" customWidth="1"/>
    <col min="41" max="41" width="19.75" style="94" bestFit="1" customWidth="1"/>
    <col min="42" max="42" width="11.375" style="94" bestFit="1" customWidth="1"/>
    <col min="43" max="43" width="16.125" style="94" bestFit="1" customWidth="1"/>
    <col min="44" max="44" width="18.375" style="94" bestFit="1" customWidth="1"/>
    <col min="45" max="46" width="15" style="94" bestFit="1" customWidth="1"/>
    <col min="47" max="47" width="9.5" style="94" bestFit="1" customWidth="1"/>
    <col min="48" max="48" width="8.5" style="94" bestFit="1" customWidth="1"/>
    <col min="49" max="49" width="16.125" style="94" bestFit="1" customWidth="1"/>
    <col min="50" max="50" width="12.75" style="94" bestFit="1" customWidth="1"/>
    <col min="51" max="52" width="13.75" style="94" bestFit="1" customWidth="1"/>
    <col min="53" max="53" width="10.875" style="94" bestFit="1" customWidth="1"/>
    <col min="54" max="54" width="52.25" style="96" bestFit="1" customWidth="1"/>
    <col min="55" max="55" width="85.625" style="94" bestFit="1" customWidth="1"/>
    <col min="56" max="56" width="11" style="94" customWidth="1"/>
    <col min="57" max="57" width="11.125" style="94" bestFit="1" customWidth="1"/>
    <col min="58" max="58" width="11" style="94" customWidth="1"/>
    <col min="59" max="16384" width="11" style="94"/>
  </cols>
  <sheetData>
    <row r="1" spans="1:65" ht="15.75" customHeight="1" thickTop="1" thickBot="1">
      <c r="A1" s="85" t="s">
        <v>51</v>
      </c>
      <c r="B1" s="86" t="s">
        <v>52</v>
      </c>
      <c r="C1" s="86" t="s">
        <v>53</v>
      </c>
      <c r="D1" s="86" t="s">
        <v>54</v>
      </c>
      <c r="E1" s="86" t="s">
        <v>70</v>
      </c>
      <c r="F1" s="108" t="s">
        <v>56</v>
      </c>
      <c r="G1" s="108" t="s">
        <v>71</v>
      </c>
      <c r="H1" s="108" t="s">
        <v>58</v>
      </c>
      <c r="I1" s="108" t="s">
        <v>57</v>
      </c>
      <c r="J1" s="108" t="s">
        <v>162</v>
      </c>
      <c r="K1" s="1" t="s">
        <v>55</v>
      </c>
      <c r="L1" s="87" t="s">
        <v>270</v>
      </c>
      <c r="M1" s="88" t="s">
        <v>59</v>
      </c>
      <c r="N1" s="89" t="s">
        <v>60</v>
      </c>
      <c r="O1" s="90" t="s">
        <v>271</v>
      </c>
      <c r="P1" s="121" t="s">
        <v>272</v>
      </c>
      <c r="Q1" s="122" t="s">
        <v>273</v>
      </c>
      <c r="R1" s="123" t="s">
        <v>274</v>
      </c>
      <c r="S1" s="124" t="s">
        <v>275</v>
      </c>
      <c r="T1" s="91" t="s">
        <v>276</v>
      </c>
      <c r="U1" s="115" t="s">
        <v>277</v>
      </c>
      <c r="V1" s="115" t="s">
        <v>278</v>
      </c>
      <c r="W1" s="115" t="s">
        <v>279</v>
      </c>
      <c r="X1" s="115" t="s">
        <v>280</v>
      </c>
      <c r="Y1" s="115" t="s">
        <v>281</v>
      </c>
      <c r="Z1" s="116" t="s">
        <v>63</v>
      </c>
      <c r="AA1" s="125" t="s">
        <v>282</v>
      </c>
      <c r="AB1" s="126" t="s">
        <v>283</v>
      </c>
      <c r="AC1" s="126" t="s">
        <v>281</v>
      </c>
      <c r="AD1" s="127" t="s">
        <v>63</v>
      </c>
      <c r="AE1" s="128" t="s">
        <v>284</v>
      </c>
      <c r="AF1" s="129" t="s">
        <v>285</v>
      </c>
      <c r="AG1" s="129" t="s">
        <v>281</v>
      </c>
      <c r="AH1" s="127" t="s">
        <v>63</v>
      </c>
      <c r="AI1" s="88" t="s">
        <v>286</v>
      </c>
      <c r="AJ1" s="88" t="s">
        <v>287</v>
      </c>
      <c r="AK1" s="88" t="s">
        <v>288</v>
      </c>
      <c r="AL1" s="88" t="s">
        <v>289</v>
      </c>
      <c r="AM1" s="88" t="s">
        <v>290</v>
      </c>
      <c r="AN1" s="88" t="s">
        <v>291</v>
      </c>
      <c r="AO1" s="88" t="s">
        <v>292</v>
      </c>
      <c r="AP1" s="88" t="s">
        <v>83</v>
      </c>
      <c r="AQ1" s="88" t="s">
        <v>293</v>
      </c>
      <c r="AR1" s="88" t="s">
        <v>294</v>
      </c>
      <c r="AS1" s="91" t="s">
        <v>295</v>
      </c>
      <c r="AT1" s="91" t="s">
        <v>296</v>
      </c>
      <c r="AU1" s="91" t="s">
        <v>88</v>
      </c>
      <c r="AV1" s="91" t="s">
        <v>297</v>
      </c>
      <c r="AW1" s="91" t="s">
        <v>298</v>
      </c>
      <c r="AX1" s="88" t="s">
        <v>299</v>
      </c>
      <c r="AY1" s="88" t="s">
        <v>300</v>
      </c>
      <c r="AZ1" s="88" t="s">
        <v>301</v>
      </c>
      <c r="BA1" s="88" t="s">
        <v>75</v>
      </c>
      <c r="BB1" s="92" t="s">
        <v>302</v>
      </c>
      <c r="BC1" s="88" t="s">
        <v>303</v>
      </c>
      <c r="BD1" s="88" t="s">
        <v>304</v>
      </c>
      <c r="BE1" s="88" t="s">
        <v>305</v>
      </c>
      <c r="BF1" s="153" t="s">
        <v>306</v>
      </c>
      <c r="BG1" s="154" t="s">
        <v>307</v>
      </c>
      <c r="BH1" s="153" t="s">
        <v>63</v>
      </c>
      <c r="BI1" s="154" t="s">
        <v>281</v>
      </c>
      <c r="BJ1" s="157" t="s">
        <v>90</v>
      </c>
      <c r="BK1" s="153" t="s">
        <v>308</v>
      </c>
      <c r="BL1" s="154" t="s">
        <v>309</v>
      </c>
      <c r="BM1" s="171" t="s">
        <v>310</v>
      </c>
    </row>
    <row r="2" spans="1:65" ht="15.75" customHeight="1">
      <c r="A2" s="93" t="str">
        <f>CHOOSE(WEEKDAY(B2,1), "일요일", "월요일", "화요일", "수요일", "목요일", "금요일", "토요일")</f>
        <v>일요일</v>
      </c>
      <c r="B2" s="95">
        <v>44367</v>
      </c>
      <c r="C2" s="96">
        <v>0</v>
      </c>
      <c r="D2" s="96">
        <v>0</v>
      </c>
      <c r="E2" s="96">
        <v>0</v>
      </c>
      <c r="F2" s="96"/>
      <c r="G2" s="96"/>
      <c r="H2" s="96"/>
      <c r="I2" s="96"/>
      <c r="J2" s="96"/>
      <c r="K2" s="96"/>
      <c r="L2" s="96">
        <f>SUM(C2:E2)</f>
        <v>0</v>
      </c>
      <c r="M2" s="97">
        <v>0</v>
      </c>
      <c r="N2" s="97">
        <v>0</v>
      </c>
      <c r="O2" s="97">
        <f>IFERROR(SUM(M2:N2),0)</f>
        <v>0</v>
      </c>
      <c r="P2" s="96">
        <f>IFERROR(L2/AJ3,0)</f>
        <v>0</v>
      </c>
      <c r="Q2" s="96"/>
      <c r="R2" s="96"/>
      <c r="S2" s="96"/>
      <c r="T2" s="98">
        <f>IFERROR(AQ2/O2,0)</f>
        <v>0</v>
      </c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6">
        <v>0</v>
      </c>
      <c r="AJ2" s="96">
        <v>0</v>
      </c>
      <c r="AK2" s="96">
        <v>0</v>
      </c>
      <c r="AL2" s="96">
        <v>0</v>
      </c>
      <c r="AM2" s="96">
        <v>0</v>
      </c>
      <c r="AN2" s="96">
        <v>0</v>
      </c>
      <c r="AO2" s="96">
        <v>0</v>
      </c>
      <c r="AP2" s="96">
        <v>0</v>
      </c>
      <c r="AQ2" s="96">
        <v>5</v>
      </c>
      <c r="AR2" s="96">
        <v>4</v>
      </c>
      <c r="AS2" s="98">
        <f>IFERROR(AR2/AQ2,0)</f>
        <v>0.8</v>
      </c>
      <c r="AT2" s="98">
        <f>AJ2/AR2</f>
        <v>0</v>
      </c>
      <c r="AU2" s="98">
        <f>IFERROR(AP2/(AP2+AO2),0)</f>
        <v>0</v>
      </c>
      <c r="AV2" s="99">
        <v>97</v>
      </c>
      <c r="AW2" s="99">
        <v>0</v>
      </c>
      <c r="AX2" s="96">
        <v>7</v>
      </c>
      <c r="AY2" s="96">
        <v>13</v>
      </c>
      <c r="AZ2" s="96">
        <v>19</v>
      </c>
      <c r="BA2" s="96">
        <v>0</v>
      </c>
      <c r="BB2" s="100"/>
      <c r="BC2" s="93"/>
      <c r="BD2" s="93"/>
      <c r="BE2" s="93"/>
    </row>
    <row r="3" spans="1:65" ht="15.75" customHeight="1">
      <c r="A3" s="93" t="s">
        <v>311</v>
      </c>
      <c r="B3" s="95">
        <v>44368</v>
      </c>
      <c r="C3" s="96" t="s">
        <v>48</v>
      </c>
      <c r="D3" s="96" t="s">
        <v>48</v>
      </c>
      <c r="E3" s="96" t="s">
        <v>48</v>
      </c>
      <c r="F3" s="96"/>
      <c r="G3" s="96"/>
      <c r="H3" s="96"/>
      <c r="I3" s="96"/>
      <c r="J3" s="96"/>
      <c r="K3" s="96"/>
      <c r="L3" s="96" t="s">
        <v>48</v>
      </c>
      <c r="M3" s="97">
        <v>0</v>
      </c>
      <c r="N3" s="97">
        <v>0</v>
      </c>
      <c r="O3" s="97">
        <v>0</v>
      </c>
      <c r="P3" s="96" t="s">
        <v>48</v>
      </c>
      <c r="Q3" s="96"/>
      <c r="R3" s="96"/>
      <c r="S3" s="96"/>
      <c r="T3" s="98">
        <v>0</v>
      </c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6" t="s">
        <v>48</v>
      </c>
      <c r="AJ3" s="96" t="s">
        <v>48</v>
      </c>
      <c r="AK3" s="96" t="s">
        <v>48</v>
      </c>
      <c r="AL3" s="96" t="s">
        <v>48</v>
      </c>
      <c r="AM3" s="96" t="s">
        <v>48</v>
      </c>
      <c r="AN3" s="96" t="s">
        <v>48</v>
      </c>
      <c r="AO3" s="96" t="s">
        <v>48</v>
      </c>
      <c r="AP3" s="96" t="s">
        <v>48</v>
      </c>
      <c r="AQ3" s="96">
        <v>2</v>
      </c>
      <c r="AR3" s="96">
        <v>1</v>
      </c>
      <c r="AS3" s="98">
        <v>0.5</v>
      </c>
      <c r="AT3" s="98">
        <v>0</v>
      </c>
      <c r="AU3" s="98">
        <v>0</v>
      </c>
      <c r="AV3" s="99">
        <v>99</v>
      </c>
      <c r="AW3" s="99">
        <v>1</v>
      </c>
      <c r="AX3" s="96">
        <v>6</v>
      </c>
      <c r="AY3" s="96">
        <v>13</v>
      </c>
      <c r="AZ3" s="96">
        <v>19</v>
      </c>
      <c r="BA3" s="96" t="s">
        <v>48</v>
      </c>
      <c r="BB3" s="100"/>
      <c r="BC3" s="93"/>
      <c r="BD3" s="93"/>
      <c r="BE3" s="93"/>
    </row>
    <row r="4" spans="1:65" ht="15.75" customHeight="1">
      <c r="A4" s="93" t="s">
        <v>312</v>
      </c>
      <c r="B4" s="95">
        <v>44369</v>
      </c>
      <c r="C4" s="96" t="s">
        <v>48</v>
      </c>
      <c r="D4" s="96" t="s">
        <v>48</v>
      </c>
      <c r="E4" s="96" t="s">
        <v>48</v>
      </c>
      <c r="F4" s="96"/>
      <c r="G4" s="96"/>
      <c r="H4" s="96"/>
      <c r="I4" s="96"/>
      <c r="J4" s="96"/>
      <c r="K4" s="96"/>
      <c r="L4" s="96" t="s">
        <v>48</v>
      </c>
      <c r="M4" s="97">
        <v>0</v>
      </c>
      <c r="N4" s="97">
        <v>0</v>
      </c>
      <c r="O4" s="97">
        <v>0</v>
      </c>
      <c r="P4" s="96" t="s">
        <v>48</v>
      </c>
      <c r="Q4" s="96"/>
      <c r="R4" s="96"/>
      <c r="S4" s="96"/>
      <c r="T4" s="98">
        <v>0</v>
      </c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6" t="s">
        <v>48</v>
      </c>
      <c r="AJ4" s="96" t="s">
        <v>48</v>
      </c>
      <c r="AK4" s="96" t="s">
        <v>48</v>
      </c>
      <c r="AL4" s="96" t="s">
        <v>48</v>
      </c>
      <c r="AM4" s="96" t="s">
        <v>48</v>
      </c>
      <c r="AN4" s="96" t="s">
        <v>48</v>
      </c>
      <c r="AO4" s="96" t="s">
        <v>48</v>
      </c>
      <c r="AP4" s="96" t="s">
        <v>48</v>
      </c>
      <c r="AQ4" s="96">
        <v>4</v>
      </c>
      <c r="AR4" s="96">
        <v>1</v>
      </c>
      <c r="AS4" s="98">
        <v>0.25</v>
      </c>
      <c r="AT4" s="98">
        <v>0</v>
      </c>
      <c r="AU4" s="98">
        <v>0</v>
      </c>
      <c r="AV4" s="99">
        <v>102</v>
      </c>
      <c r="AW4" s="99">
        <v>2</v>
      </c>
      <c r="AX4" s="96">
        <v>7</v>
      </c>
      <c r="AY4" s="96">
        <v>12</v>
      </c>
      <c r="AZ4" s="96">
        <v>19</v>
      </c>
      <c r="BA4" s="96" t="s">
        <v>48</v>
      </c>
      <c r="BB4" s="100"/>
      <c r="BC4" s="93"/>
      <c r="BD4" s="93"/>
      <c r="BE4" s="93"/>
    </row>
    <row r="5" spans="1:65" ht="15.75" customHeight="1">
      <c r="A5" s="93" t="s">
        <v>313</v>
      </c>
      <c r="B5" s="95">
        <v>44370</v>
      </c>
      <c r="C5" s="96" t="s">
        <v>48</v>
      </c>
      <c r="D5" s="96" t="s">
        <v>48</v>
      </c>
      <c r="E5" s="96" t="s">
        <v>48</v>
      </c>
      <c r="F5" s="96"/>
      <c r="G5" s="96"/>
      <c r="H5" s="96"/>
      <c r="I5" s="96"/>
      <c r="J5" s="96"/>
      <c r="K5" s="96"/>
      <c r="L5" s="96" t="s">
        <v>48</v>
      </c>
      <c r="M5" s="97">
        <v>0</v>
      </c>
      <c r="N5" s="97">
        <v>0</v>
      </c>
      <c r="O5" s="97">
        <v>0</v>
      </c>
      <c r="P5" s="96" t="s">
        <v>48</v>
      </c>
      <c r="Q5" s="96"/>
      <c r="R5" s="96"/>
      <c r="S5" s="96"/>
      <c r="T5" s="98">
        <v>0</v>
      </c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6" t="s">
        <v>48</v>
      </c>
      <c r="AJ5" s="96" t="s">
        <v>48</v>
      </c>
      <c r="AK5" s="96" t="s">
        <v>48</v>
      </c>
      <c r="AL5" s="96" t="s">
        <v>48</v>
      </c>
      <c r="AM5" s="96" t="s">
        <v>48</v>
      </c>
      <c r="AN5" s="96" t="s">
        <v>48</v>
      </c>
      <c r="AO5" s="96" t="s">
        <v>48</v>
      </c>
      <c r="AP5" s="96" t="s">
        <v>48</v>
      </c>
      <c r="AQ5" s="96">
        <v>2</v>
      </c>
      <c r="AR5" s="96" t="s">
        <v>48</v>
      </c>
      <c r="AS5" s="98">
        <v>0</v>
      </c>
      <c r="AT5" s="98">
        <v>0</v>
      </c>
      <c r="AU5" s="98">
        <v>0</v>
      </c>
      <c r="AV5" s="99">
        <v>104</v>
      </c>
      <c r="AW5" s="99">
        <v>2</v>
      </c>
      <c r="AX5" s="96">
        <v>8</v>
      </c>
      <c r="AY5" s="96">
        <v>12</v>
      </c>
      <c r="AZ5" s="96">
        <v>19</v>
      </c>
      <c r="BA5" s="96" t="s">
        <v>48</v>
      </c>
      <c r="BB5" s="100"/>
      <c r="BC5" s="93"/>
      <c r="BD5" s="93"/>
      <c r="BE5" s="93"/>
    </row>
    <row r="6" spans="1:65" ht="15.75" customHeight="1">
      <c r="A6" s="93" t="s">
        <v>314</v>
      </c>
      <c r="B6" s="95">
        <v>44371</v>
      </c>
      <c r="C6" s="96" t="s">
        <v>48</v>
      </c>
      <c r="D6" s="96" t="s">
        <v>48</v>
      </c>
      <c r="E6" s="96" t="s">
        <v>48</v>
      </c>
      <c r="F6" s="96"/>
      <c r="G6" s="96"/>
      <c r="H6" s="96"/>
      <c r="I6" s="96"/>
      <c r="J6" s="96"/>
      <c r="K6" s="96"/>
      <c r="L6" s="96" t="s">
        <v>48</v>
      </c>
      <c r="M6" s="97">
        <v>0</v>
      </c>
      <c r="N6" s="97">
        <v>0</v>
      </c>
      <c r="O6" s="97">
        <v>0</v>
      </c>
      <c r="P6" s="96" t="s">
        <v>48</v>
      </c>
      <c r="Q6" s="96"/>
      <c r="R6" s="96"/>
      <c r="S6" s="96"/>
      <c r="T6" s="98">
        <v>0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6" t="s">
        <v>48</v>
      </c>
      <c r="AJ6" s="96" t="s">
        <v>48</v>
      </c>
      <c r="AK6" s="96" t="s">
        <v>48</v>
      </c>
      <c r="AL6" s="96" t="s">
        <v>48</v>
      </c>
      <c r="AM6" s="96" t="s">
        <v>48</v>
      </c>
      <c r="AN6" s="96" t="s">
        <v>48</v>
      </c>
      <c r="AO6" s="96" t="s">
        <v>48</v>
      </c>
      <c r="AP6" s="96" t="s">
        <v>48</v>
      </c>
      <c r="AQ6" s="96">
        <v>1</v>
      </c>
      <c r="AR6" s="96" t="s">
        <v>48</v>
      </c>
      <c r="AS6" s="98">
        <v>0</v>
      </c>
      <c r="AT6" s="98">
        <v>0</v>
      </c>
      <c r="AU6" s="98">
        <v>0</v>
      </c>
      <c r="AV6" s="99">
        <v>105</v>
      </c>
      <c r="AW6" s="99">
        <v>2</v>
      </c>
      <c r="AX6" s="96">
        <v>7</v>
      </c>
      <c r="AY6" s="96">
        <v>12</v>
      </c>
      <c r="AZ6" s="96">
        <v>19</v>
      </c>
      <c r="BA6" s="96" t="s">
        <v>48</v>
      </c>
      <c r="BB6" s="100"/>
      <c r="BC6" s="93"/>
      <c r="BD6" s="93"/>
      <c r="BE6" s="93"/>
    </row>
    <row r="7" spans="1:65" ht="15.75" customHeight="1">
      <c r="A7" s="93" t="s">
        <v>315</v>
      </c>
      <c r="B7" s="95">
        <v>44372</v>
      </c>
      <c r="C7" s="96" t="s">
        <v>48</v>
      </c>
      <c r="D7" s="96" t="s">
        <v>48</v>
      </c>
      <c r="E7" s="96" t="s">
        <v>48</v>
      </c>
      <c r="F7" s="96"/>
      <c r="G7" s="96"/>
      <c r="H7" s="96"/>
      <c r="I7" s="96"/>
      <c r="J7" s="96"/>
      <c r="K7" s="96"/>
      <c r="L7" s="96" t="s">
        <v>48</v>
      </c>
      <c r="M7" s="97">
        <v>0</v>
      </c>
      <c r="N7" s="97">
        <v>0</v>
      </c>
      <c r="O7" s="97">
        <v>0</v>
      </c>
      <c r="P7" s="96" t="s">
        <v>48</v>
      </c>
      <c r="Q7" s="96"/>
      <c r="R7" s="96"/>
      <c r="S7" s="96"/>
      <c r="T7" s="98">
        <v>0</v>
      </c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6" t="s">
        <v>48</v>
      </c>
      <c r="AJ7" s="96" t="s">
        <v>48</v>
      </c>
      <c r="AK7" s="96" t="s">
        <v>48</v>
      </c>
      <c r="AL7" s="96" t="s">
        <v>48</v>
      </c>
      <c r="AM7" s="96" t="s">
        <v>48</v>
      </c>
      <c r="AN7" s="96" t="s">
        <v>48</v>
      </c>
      <c r="AO7" s="96" t="s">
        <v>48</v>
      </c>
      <c r="AP7" s="96" t="s">
        <v>48</v>
      </c>
      <c r="AQ7" s="96">
        <v>2</v>
      </c>
      <c r="AR7" s="96">
        <v>1</v>
      </c>
      <c r="AS7" s="98">
        <v>0.5</v>
      </c>
      <c r="AT7" s="98">
        <v>0</v>
      </c>
      <c r="AU7" s="98">
        <v>0</v>
      </c>
      <c r="AV7" s="99">
        <v>106</v>
      </c>
      <c r="AW7" s="99">
        <v>3</v>
      </c>
      <c r="AX7" s="96">
        <v>7</v>
      </c>
      <c r="AY7" s="96">
        <v>12</v>
      </c>
      <c r="AZ7" s="96">
        <v>19</v>
      </c>
      <c r="BA7" s="96" t="s">
        <v>48</v>
      </c>
      <c r="BB7" s="100"/>
      <c r="BC7" s="93"/>
      <c r="BD7" s="93"/>
      <c r="BE7" s="93"/>
    </row>
    <row r="8" spans="1:65" ht="15.75" customHeight="1">
      <c r="A8" s="93" t="s">
        <v>316</v>
      </c>
      <c r="B8" s="95">
        <v>44373</v>
      </c>
      <c r="C8" s="96" t="s">
        <v>48</v>
      </c>
      <c r="D8" s="96" t="s">
        <v>48</v>
      </c>
      <c r="E8" s="96" t="s">
        <v>48</v>
      </c>
      <c r="F8" s="96"/>
      <c r="G8" s="96"/>
      <c r="H8" s="96"/>
      <c r="I8" s="96"/>
      <c r="J8" s="96"/>
      <c r="K8" s="96"/>
      <c r="L8" s="96" t="s">
        <v>48</v>
      </c>
      <c r="M8" s="97">
        <v>0</v>
      </c>
      <c r="N8" s="97">
        <v>0</v>
      </c>
      <c r="O8" s="97">
        <v>0</v>
      </c>
      <c r="P8" s="96" t="s">
        <v>48</v>
      </c>
      <c r="Q8" s="96"/>
      <c r="R8" s="96"/>
      <c r="S8" s="96"/>
      <c r="T8" s="98">
        <v>0</v>
      </c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6" t="s">
        <v>48</v>
      </c>
      <c r="AJ8" s="96">
        <v>2</v>
      </c>
      <c r="AK8" s="96" t="s">
        <v>48</v>
      </c>
      <c r="AL8" s="96" t="s">
        <v>48</v>
      </c>
      <c r="AM8" s="96" t="s">
        <v>48</v>
      </c>
      <c r="AN8" s="96" t="s">
        <v>48</v>
      </c>
      <c r="AO8" s="96" t="s">
        <v>48</v>
      </c>
      <c r="AP8" s="96" t="s">
        <v>48</v>
      </c>
      <c r="AQ8" s="96">
        <v>9</v>
      </c>
      <c r="AR8" s="96">
        <v>6</v>
      </c>
      <c r="AS8" s="98">
        <v>0.66700000000000004</v>
      </c>
      <c r="AT8" s="98">
        <v>0.33300000000000002</v>
      </c>
      <c r="AU8" s="98">
        <v>0</v>
      </c>
      <c r="AV8" s="99">
        <v>112</v>
      </c>
      <c r="AW8" s="99">
        <v>9</v>
      </c>
      <c r="AX8" s="96">
        <v>10</v>
      </c>
      <c r="AY8" s="96">
        <v>13</v>
      </c>
      <c r="AZ8" s="96">
        <v>22</v>
      </c>
      <c r="BA8" s="96" t="s">
        <v>48</v>
      </c>
      <c r="BB8" s="100"/>
      <c r="BC8" s="93"/>
      <c r="BD8" s="93"/>
      <c r="BE8" s="93"/>
    </row>
    <row r="9" spans="1:65" ht="15.75" customHeight="1">
      <c r="A9" s="93" t="s">
        <v>317</v>
      </c>
      <c r="B9" s="95">
        <v>44374</v>
      </c>
      <c r="C9" s="96" t="s">
        <v>48</v>
      </c>
      <c r="D9" s="96" t="s">
        <v>48</v>
      </c>
      <c r="E9" s="96" t="s">
        <v>48</v>
      </c>
      <c r="F9" s="96"/>
      <c r="G9" s="96"/>
      <c r="H9" s="96"/>
      <c r="I9" s="96"/>
      <c r="J9" s="96"/>
      <c r="K9" s="96"/>
      <c r="L9" s="96" t="s">
        <v>48</v>
      </c>
      <c r="M9" s="97">
        <v>0</v>
      </c>
      <c r="N9" s="97">
        <v>0</v>
      </c>
      <c r="O9" s="97">
        <v>0</v>
      </c>
      <c r="P9" s="96" t="s">
        <v>48</v>
      </c>
      <c r="Q9" s="96"/>
      <c r="R9" s="96"/>
      <c r="S9" s="96"/>
      <c r="T9" s="98">
        <v>0</v>
      </c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6" t="s">
        <v>48</v>
      </c>
      <c r="AJ9" s="96">
        <v>2</v>
      </c>
      <c r="AK9" s="96" t="s">
        <v>48</v>
      </c>
      <c r="AL9" s="96" t="s">
        <v>48</v>
      </c>
      <c r="AM9" s="96" t="s">
        <v>48</v>
      </c>
      <c r="AN9" s="96" t="s">
        <v>48</v>
      </c>
      <c r="AO9" s="96" t="s">
        <v>48</v>
      </c>
      <c r="AP9" s="96" t="s">
        <v>48</v>
      </c>
      <c r="AQ9" s="96">
        <v>2</v>
      </c>
      <c r="AR9" s="96">
        <v>1</v>
      </c>
      <c r="AS9" s="98">
        <v>0.5</v>
      </c>
      <c r="AT9" s="98">
        <v>2</v>
      </c>
      <c r="AU9" s="98">
        <v>0</v>
      </c>
      <c r="AV9" s="99">
        <v>113</v>
      </c>
      <c r="AW9" s="99">
        <v>10</v>
      </c>
      <c r="AX9" s="96">
        <v>11</v>
      </c>
      <c r="AY9" s="96" t="s">
        <v>48</v>
      </c>
      <c r="AZ9" s="96">
        <v>23</v>
      </c>
      <c r="BA9" s="96" t="s">
        <v>48</v>
      </c>
      <c r="BB9" s="100"/>
      <c r="BC9" s="93"/>
      <c r="BD9" s="93"/>
      <c r="BE9" s="93"/>
    </row>
    <row r="10" spans="1:65" ht="15.75" customHeight="1">
      <c r="A10" s="93" t="s">
        <v>311</v>
      </c>
      <c r="B10" s="95">
        <v>44375</v>
      </c>
      <c r="C10" s="96" t="s">
        <v>48</v>
      </c>
      <c r="D10" s="96" t="s">
        <v>48</v>
      </c>
      <c r="E10" s="96" t="s">
        <v>48</v>
      </c>
      <c r="F10" s="96"/>
      <c r="G10" s="96"/>
      <c r="H10" s="96"/>
      <c r="I10" s="96"/>
      <c r="J10" s="96"/>
      <c r="K10" s="96"/>
      <c r="L10" s="96" t="s">
        <v>48</v>
      </c>
      <c r="M10" s="97">
        <v>0</v>
      </c>
      <c r="N10" s="97">
        <v>0</v>
      </c>
      <c r="O10" s="97">
        <v>0</v>
      </c>
      <c r="P10" s="96" t="s">
        <v>48</v>
      </c>
      <c r="Q10" s="96"/>
      <c r="R10" s="96"/>
      <c r="S10" s="96"/>
      <c r="T10" s="98">
        <v>0</v>
      </c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6" t="s">
        <v>48</v>
      </c>
      <c r="AJ10" s="96" t="s">
        <v>48</v>
      </c>
      <c r="AK10" s="96" t="s">
        <v>48</v>
      </c>
      <c r="AL10" s="96" t="s">
        <v>48</v>
      </c>
      <c r="AM10" s="96" t="s">
        <v>48</v>
      </c>
      <c r="AN10" s="96" t="s">
        <v>48</v>
      </c>
      <c r="AO10" s="96" t="s">
        <v>48</v>
      </c>
      <c r="AP10" s="96" t="s">
        <v>48</v>
      </c>
      <c r="AQ10" s="96">
        <v>1</v>
      </c>
      <c r="AR10" s="96">
        <v>1</v>
      </c>
      <c r="AS10" s="98">
        <v>1</v>
      </c>
      <c r="AT10" s="98">
        <v>0</v>
      </c>
      <c r="AU10" s="98">
        <v>0</v>
      </c>
      <c r="AV10" s="99">
        <v>114</v>
      </c>
      <c r="AW10" s="99">
        <v>11</v>
      </c>
      <c r="AX10" s="96">
        <v>13</v>
      </c>
      <c r="AY10" s="96">
        <v>14</v>
      </c>
      <c r="AZ10" s="96">
        <v>23</v>
      </c>
      <c r="BA10" s="96" t="s">
        <v>48</v>
      </c>
      <c r="BB10" s="100"/>
      <c r="BC10" s="93"/>
      <c r="BD10" s="93"/>
      <c r="BE10" s="93"/>
    </row>
    <row r="11" spans="1:65" ht="15.75" customHeight="1">
      <c r="A11" s="93" t="s">
        <v>312</v>
      </c>
      <c r="B11" s="95">
        <v>44376</v>
      </c>
      <c r="C11" s="96" t="s">
        <v>48</v>
      </c>
      <c r="D11" s="96" t="s">
        <v>48</v>
      </c>
      <c r="E11" s="96" t="s">
        <v>48</v>
      </c>
      <c r="F11" s="96"/>
      <c r="G11" s="96"/>
      <c r="H11" s="96"/>
      <c r="I11" s="96"/>
      <c r="J11" s="96"/>
      <c r="K11" s="96"/>
      <c r="L11" s="96" t="s">
        <v>48</v>
      </c>
      <c r="M11" s="97">
        <v>0</v>
      </c>
      <c r="N11" s="97">
        <v>0</v>
      </c>
      <c r="O11" s="97">
        <v>0</v>
      </c>
      <c r="P11" s="96" t="s">
        <v>48</v>
      </c>
      <c r="Q11" s="96"/>
      <c r="R11" s="96"/>
      <c r="S11" s="96"/>
      <c r="T11" s="98">
        <v>0</v>
      </c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6" t="s">
        <v>48</v>
      </c>
      <c r="AJ11" s="96" t="s">
        <v>48</v>
      </c>
      <c r="AK11" s="96" t="s">
        <v>48</v>
      </c>
      <c r="AL11" s="96" t="s">
        <v>48</v>
      </c>
      <c r="AM11" s="96" t="s">
        <v>48</v>
      </c>
      <c r="AN11" s="96" t="s">
        <v>48</v>
      </c>
      <c r="AO11" s="96" t="s">
        <v>48</v>
      </c>
      <c r="AP11" s="96" t="s">
        <v>48</v>
      </c>
      <c r="AQ11" s="96">
        <v>5</v>
      </c>
      <c r="AR11" s="96">
        <v>2</v>
      </c>
      <c r="AS11" s="98">
        <v>0.4</v>
      </c>
      <c r="AT11" s="98">
        <v>0</v>
      </c>
      <c r="AU11" s="98">
        <v>0</v>
      </c>
      <c r="AV11" s="99">
        <v>118</v>
      </c>
      <c r="AW11" s="99">
        <v>13</v>
      </c>
      <c r="AX11" s="96">
        <v>13</v>
      </c>
      <c r="AY11" s="96">
        <v>14</v>
      </c>
      <c r="AZ11" s="96">
        <v>23</v>
      </c>
      <c r="BA11" s="96" t="s">
        <v>48</v>
      </c>
      <c r="BB11" s="100"/>
      <c r="BC11" s="93"/>
      <c r="BD11" s="93"/>
      <c r="BE11" s="93"/>
    </row>
    <row r="12" spans="1:65" ht="15.75" customHeight="1">
      <c r="A12" s="93" t="s">
        <v>313</v>
      </c>
      <c r="B12" s="95">
        <v>44377</v>
      </c>
      <c r="C12" s="96" t="s">
        <v>48</v>
      </c>
      <c r="D12" s="96" t="s">
        <v>48</v>
      </c>
      <c r="E12" s="96" t="s">
        <v>48</v>
      </c>
      <c r="F12" s="96"/>
      <c r="G12" s="96"/>
      <c r="H12" s="96"/>
      <c r="I12" s="96"/>
      <c r="J12" s="96"/>
      <c r="K12" s="96"/>
      <c r="L12" s="96" t="s">
        <v>48</v>
      </c>
      <c r="M12" s="97">
        <v>0</v>
      </c>
      <c r="N12" s="97">
        <v>0</v>
      </c>
      <c r="O12" s="97">
        <v>0</v>
      </c>
      <c r="P12" s="96" t="s">
        <v>48</v>
      </c>
      <c r="Q12" s="96"/>
      <c r="R12" s="96"/>
      <c r="S12" s="96"/>
      <c r="T12" s="98">
        <v>0</v>
      </c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6" t="s">
        <v>48</v>
      </c>
      <c r="AJ12" s="96" t="s">
        <v>48</v>
      </c>
      <c r="AK12" s="96" t="s">
        <v>48</v>
      </c>
      <c r="AL12" s="96" t="s">
        <v>48</v>
      </c>
      <c r="AM12" s="96" t="s">
        <v>48</v>
      </c>
      <c r="AN12" s="96" t="s">
        <v>48</v>
      </c>
      <c r="AO12" s="96" t="s">
        <v>48</v>
      </c>
      <c r="AP12" s="96" t="s">
        <v>48</v>
      </c>
      <c r="AQ12" s="96">
        <v>3</v>
      </c>
      <c r="AR12" s="96" t="s">
        <v>48</v>
      </c>
      <c r="AS12" s="98">
        <v>0</v>
      </c>
      <c r="AT12" s="98">
        <v>0</v>
      </c>
      <c r="AU12" s="98">
        <v>0</v>
      </c>
      <c r="AV12" s="99">
        <v>121</v>
      </c>
      <c r="AW12" s="99">
        <v>13</v>
      </c>
      <c r="AX12" s="96">
        <v>13</v>
      </c>
      <c r="AY12" s="96">
        <v>14</v>
      </c>
      <c r="AZ12" s="96">
        <v>23</v>
      </c>
      <c r="BA12" s="96" t="s">
        <v>48</v>
      </c>
      <c r="BB12" s="100"/>
      <c r="BC12" s="93"/>
      <c r="BD12" s="93"/>
      <c r="BE12" s="93"/>
    </row>
    <row r="13" spans="1:65" ht="15.75" customHeight="1">
      <c r="A13" s="93" t="s">
        <v>314</v>
      </c>
      <c r="B13" s="95">
        <v>44378</v>
      </c>
      <c r="C13" s="96" t="s">
        <v>48</v>
      </c>
      <c r="D13" s="96" t="s">
        <v>48</v>
      </c>
      <c r="E13" s="96" t="s">
        <v>48</v>
      </c>
      <c r="F13" s="96"/>
      <c r="G13" s="96"/>
      <c r="H13" s="96"/>
      <c r="I13" s="96"/>
      <c r="J13" s="96"/>
      <c r="K13" s="96"/>
      <c r="L13" s="96" t="s">
        <v>48</v>
      </c>
      <c r="M13" s="97">
        <v>0</v>
      </c>
      <c r="N13" s="97">
        <v>0</v>
      </c>
      <c r="O13" s="97">
        <v>0</v>
      </c>
      <c r="P13" s="96" t="s">
        <v>48</v>
      </c>
      <c r="Q13" s="96"/>
      <c r="R13" s="96"/>
      <c r="S13" s="96"/>
      <c r="T13" s="98">
        <v>0</v>
      </c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6" t="s">
        <v>48</v>
      </c>
      <c r="AJ13" s="96" t="s">
        <v>48</v>
      </c>
      <c r="AK13" s="96" t="s">
        <v>48</v>
      </c>
      <c r="AL13" s="96" t="s">
        <v>48</v>
      </c>
      <c r="AM13" s="96" t="s">
        <v>48</v>
      </c>
      <c r="AN13" s="96" t="s">
        <v>48</v>
      </c>
      <c r="AO13" s="96" t="s">
        <v>48</v>
      </c>
      <c r="AP13" s="96" t="s">
        <v>48</v>
      </c>
      <c r="AQ13" s="96">
        <v>4</v>
      </c>
      <c r="AR13" s="96">
        <v>3</v>
      </c>
      <c r="AS13" s="98">
        <v>0.75</v>
      </c>
      <c r="AT13" s="98">
        <v>0</v>
      </c>
      <c r="AU13" s="98">
        <v>0</v>
      </c>
      <c r="AV13" s="99">
        <v>124</v>
      </c>
      <c r="AW13" s="99">
        <v>16</v>
      </c>
      <c r="AX13" s="96">
        <v>13</v>
      </c>
      <c r="AY13" s="96">
        <v>13</v>
      </c>
      <c r="AZ13" s="96">
        <v>23</v>
      </c>
      <c r="BA13" s="96" t="s">
        <v>48</v>
      </c>
      <c r="BB13" s="100"/>
      <c r="BC13" s="93"/>
      <c r="BD13" s="93"/>
      <c r="BE13" s="93"/>
    </row>
    <row r="14" spans="1:65" ht="15.75" customHeight="1">
      <c r="A14" s="93" t="s">
        <v>315</v>
      </c>
      <c r="B14" s="95">
        <v>44379</v>
      </c>
      <c r="C14" s="96" t="s">
        <v>48</v>
      </c>
      <c r="D14" s="96" t="s">
        <v>48</v>
      </c>
      <c r="E14" s="96" t="s">
        <v>48</v>
      </c>
      <c r="F14" s="96"/>
      <c r="G14" s="96"/>
      <c r="H14" s="96"/>
      <c r="I14" s="96"/>
      <c r="J14" s="96"/>
      <c r="K14" s="96"/>
      <c r="L14" s="96" t="s">
        <v>48</v>
      </c>
      <c r="M14" s="97">
        <v>0</v>
      </c>
      <c r="N14" s="97">
        <v>0</v>
      </c>
      <c r="O14" s="97">
        <v>0</v>
      </c>
      <c r="P14" s="96" t="s">
        <v>48</v>
      </c>
      <c r="Q14" s="96"/>
      <c r="R14" s="96"/>
      <c r="S14" s="96"/>
      <c r="T14" s="98">
        <v>0</v>
      </c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6" t="s">
        <v>48</v>
      </c>
      <c r="AJ14" s="96">
        <v>2</v>
      </c>
      <c r="AK14" s="96" t="s">
        <v>48</v>
      </c>
      <c r="AL14" s="96" t="s">
        <v>48</v>
      </c>
      <c r="AM14" s="96" t="s">
        <v>48</v>
      </c>
      <c r="AN14" s="96" t="s">
        <v>48</v>
      </c>
      <c r="AO14" s="96" t="s">
        <v>48</v>
      </c>
      <c r="AP14" s="96" t="s">
        <v>48</v>
      </c>
      <c r="AQ14" s="96">
        <v>6</v>
      </c>
      <c r="AR14" s="96">
        <v>5</v>
      </c>
      <c r="AS14" s="98">
        <v>0.83299999999999996</v>
      </c>
      <c r="AT14" s="98">
        <v>0.4</v>
      </c>
      <c r="AU14" s="98">
        <v>0</v>
      </c>
      <c r="AV14" s="99">
        <v>130</v>
      </c>
      <c r="AW14" s="99">
        <v>21</v>
      </c>
      <c r="AX14" s="96">
        <v>15</v>
      </c>
      <c r="AY14" s="96">
        <v>15</v>
      </c>
      <c r="AZ14" s="96">
        <v>24</v>
      </c>
      <c r="BA14" s="96" t="s">
        <v>48</v>
      </c>
      <c r="BB14" s="100"/>
      <c r="BC14" s="93"/>
      <c r="BD14" s="93"/>
      <c r="BE14" s="93"/>
    </row>
    <row r="15" spans="1:65" ht="15.75" customHeight="1">
      <c r="A15" s="93" t="s">
        <v>316</v>
      </c>
      <c r="B15" s="95">
        <v>44380</v>
      </c>
      <c r="C15" s="96" t="s">
        <v>48</v>
      </c>
      <c r="D15" s="96" t="s">
        <v>48</v>
      </c>
      <c r="E15" s="96" t="s">
        <v>48</v>
      </c>
      <c r="F15" s="96"/>
      <c r="G15" s="96"/>
      <c r="H15" s="96"/>
      <c r="I15" s="96"/>
      <c r="J15" s="96"/>
      <c r="K15" s="96"/>
      <c r="L15" s="96" t="s">
        <v>48</v>
      </c>
      <c r="M15" s="97">
        <v>0</v>
      </c>
      <c r="N15" s="97">
        <v>0</v>
      </c>
      <c r="O15" s="97">
        <v>0</v>
      </c>
      <c r="P15" s="96" t="s">
        <v>48</v>
      </c>
      <c r="Q15" s="96"/>
      <c r="R15" s="96"/>
      <c r="S15" s="96"/>
      <c r="T15" s="98">
        <v>0</v>
      </c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6" t="s">
        <v>48</v>
      </c>
      <c r="AJ15" s="96" t="s">
        <v>48</v>
      </c>
      <c r="AK15" s="96" t="s">
        <v>48</v>
      </c>
      <c r="AL15" s="96" t="s">
        <v>48</v>
      </c>
      <c r="AM15" s="96" t="s">
        <v>48</v>
      </c>
      <c r="AN15" s="96" t="s">
        <v>48</v>
      </c>
      <c r="AO15" s="96" t="s">
        <v>48</v>
      </c>
      <c r="AP15" s="96" t="s">
        <v>48</v>
      </c>
      <c r="AQ15" s="96">
        <v>4</v>
      </c>
      <c r="AR15" s="96">
        <v>4</v>
      </c>
      <c r="AS15" s="98">
        <v>1</v>
      </c>
      <c r="AT15" s="98">
        <v>0</v>
      </c>
      <c r="AU15" s="98">
        <v>0</v>
      </c>
      <c r="AV15" s="99">
        <v>134</v>
      </c>
      <c r="AW15" s="99">
        <v>25</v>
      </c>
      <c r="AX15" s="96">
        <v>14</v>
      </c>
      <c r="AY15" s="96">
        <v>16</v>
      </c>
      <c r="AZ15" s="96">
        <v>23</v>
      </c>
      <c r="BA15" s="96" t="s">
        <v>48</v>
      </c>
      <c r="BB15" s="100"/>
      <c r="BC15" s="93"/>
      <c r="BD15" s="93"/>
      <c r="BE15" s="93"/>
    </row>
    <row r="16" spans="1:65" ht="15.75" customHeight="1">
      <c r="A16" s="93" t="s">
        <v>317</v>
      </c>
      <c r="B16" s="95">
        <v>44381</v>
      </c>
      <c r="C16" s="96" t="s">
        <v>48</v>
      </c>
      <c r="D16" s="96" t="s">
        <v>48</v>
      </c>
      <c r="E16" s="96" t="s">
        <v>48</v>
      </c>
      <c r="F16" s="96"/>
      <c r="G16" s="96"/>
      <c r="H16" s="96"/>
      <c r="I16" s="96"/>
      <c r="J16" s="96"/>
      <c r="K16" s="96"/>
      <c r="L16" s="96" t="s">
        <v>48</v>
      </c>
      <c r="M16" s="97">
        <v>0</v>
      </c>
      <c r="N16" s="97">
        <v>0</v>
      </c>
      <c r="O16" s="97">
        <v>0</v>
      </c>
      <c r="P16" s="96" t="s">
        <v>48</v>
      </c>
      <c r="Q16" s="96"/>
      <c r="R16" s="96"/>
      <c r="S16" s="96"/>
      <c r="T16" s="98">
        <v>0</v>
      </c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6" t="s">
        <v>48</v>
      </c>
      <c r="AJ16" s="96">
        <v>1</v>
      </c>
      <c r="AK16" s="96" t="s">
        <v>48</v>
      </c>
      <c r="AL16" s="96" t="s">
        <v>48</v>
      </c>
      <c r="AM16" s="96" t="s">
        <v>48</v>
      </c>
      <c r="AN16" s="96" t="s">
        <v>48</v>
      </c>
      <c r="AO16" s="96" t="s">
        <v>48</v>
      </c>
      <c r="AP16" s="96" t="s">
        <v>48</v>
      </c>
      <c r="AQ16" s="96">
        <v>2</v>
      </c>
      <c r="AR16" s="96">
        <v>2</v>
      </c>
      <c r="AS16" s="98">
        <v>1</v>
      </c>
      <c r="AT16" s="98">
        <v>0.5</v>
      </c>
      <c r="AU16" s="98">
        <v>0</v>
      </c>
      <c r="AV16" s="99">
        <v>136</v>
      </c>
      <c r="AW16" s="99">
        <v>27</v>
      </c>
      <c r="AX16" s="96">
        <v>13</v>
      </c>
      <c r="AY16" s="96">
        <v>16</v>
      </c>
      <c r="AZ16" s="96">
        <v>22</v>
      </c>
      <c r="BA16" s="96" t="s">
        <v>48</v>
      </c>
      <c r="BB16" s="100"/>
      <c r="BC16" s="93"/>
      <c r="BD16" s="93"/>
      <c r="BE16" s="93"/>
    </row>
    <row r="17" spans="1:57" ht="15.75" customHeight="1">
      <c r="A17" s="93" t="s">
        <v>311</v>
      </c>
      <c r="B17" s="95">
        <v>44382</v>
      </c>
      <c r="C17" s="96" t="s">
        <v>48</v>
      </c>
      <c r="D17" s="96" t="s">
        <v>48</v>
      </c>
      <c r="E17" s="96" t="s">
        <v>48</v>
      </c>
      <c r="F17" s="96"/>
      <c r="G17" s="96"/>
      <c r="H17" s="96"/>
      <c r="I17" s="96"/>
      <c r="J17" s="96"/>
      <c r="K17" s="96"/>
      <c r="L17" s="96" t="s">
        <v>48</v>
      </c>
      <c r="M17" s="97">
        <v>0</v>
      </c>
      <c r="N17" s="97">
        <v>0</v>
      </c>
      <c r="O17" s="97">
        <v>0</v>
      </c>
      <c r="P17" s="96" t="s">
        <v>48</v>
      </c>
      <c r="Q17" s="96"/>
      <c r="R17" s="96"/>
      <c r="S17" s="96"/>
      <c r="T17" s="98">
        <v>0</v>
      </c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6" t="s">
        <v>48</v>
      </c>
      <c r="AJ17" s="96">
        <v>1</v>
      </c>
      <c r="AK17" s="96" t="s">
        <v>48</v>
      </c>
      <c r="AL17" s="96" t="s">
        <v>48</v>
      </c>
      <c r="AM17" s="96" t="s">
        <v>48</v>
      </c>
      <c r="AN17" s="96" t="s">
        <v>48</v>
      </c>
      <c r="AO17" s="96" t="s">
        <v>48</v>
      </c>
      <c r="AP17" s="96" t="s">
        <v>48</v>
      </c>
      <c r="AQ17" s="96">
        <v>7</v>
      </c>
      <c r="AR17" s="96">
        <v>5</v>
      </c>
      <c r="AS17" s="98">
        <v>0.71399999999999997</v>
      </c>
      <c r="AT17" s="98">
        <v>0.2</v>
      </c>
      <c r="AU17" s="98">
        <v>0</v>
      </c>
      <c r="AV17" s="99">
        <v>143</v>
      </c>
      <c r="AW17" s="99">
        <v>32</v>
      </c>
      <c r="AX17" s="96">
        <v>13</v>
      </c>
      <c r="AY17" s="96">
        <v>17</v>
      </c>
      <c r="AZ17" s="96">
        <v>22</v>
      </c>
      <c r="BA17" s="96" t="s">
        <v>48</v>
      </c>
      <c r="BB17" s="100"/>
      <c r="BC17" s="93"/>
      <c r="BD17" s="93"/>
      <c r="BE17" s="93"/>
    </row>
    <row r="18" spans="1:57" ht="15.75" customHeight="1">
      <c r="A18" s="93" t="s">
        <v>312</v>
      </c>
      <c r="B18" s="95">
        <v>44383</v>
      </c>
      <c r="C18" s="96" t="s">
        <v>48</v>
      </c>
      <c r="D18" s="96" t="s">
        <v>48</v>
      </c>
      <c r="E18" s="96" t="s">
        <v>48</v>
      </c>
      <c r="F18" s="96"/>
      <c r="G18" s="96"/>
      <c r="H18" s="96"/>
      <c r="I18" s="96"/>
      <c r="J18" s="96"/>
      <c r="K18" s="96"/>
      <c r="L18" s="96" t="s">
        <v>48</v>
      </c>
      <c r="M18" s="97">
        <v>0</v>
      </c>
      <c r="N18" s="97">
        <v>0</v>
      </c>
      <c r="O18" s="97">
        <v>0</v>
      </c>
      <c r="P18" s="96" t="s">
        <v>48</v>
      </c>
      <c r="Q18" s="96"/>
      <c r="R18" s="96"/>
      <c r="S18" s="96"/>
      <c r="T18" s="98">
        <v>0</v>
      </c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6" t="s">
        <v>48</v>
      </c>
      <c r="AJ18" s="96" t="s">
        <v>48</v>
      </c>
      <c r="AK18" s="96" t="s">
        <v>48</v>
      </c>
      <c r="AL18" s="96" t="s">
        <v>48</v>
      </c>
      <c r="AM18" s="96" t="s">
        <v>48</v>
      </c>
      <c r="AN18" s="96" t="s">
        <v>48</v>
      </c>
      <c r="AO18" s="96" t="s">
        <v>48</v>
      </c>
      <c r="AP18" s="96" t="s">
        <v>48</v>
      </c>
      <c r="AQ18" s="96">
        <v>2</v>
      </c>
      <c r="AR18" s="96">
        <v>2</v>
      </c>
      <c r="AS18" s="98">
        <v>1</v>
      </c>
      <c r="AT18" s="98">
        <v>0</v>
      </c>
      <c r="AU18" s="98">
        <v>0</v>
      </c>
      <c r="AV18" s="99">
        <v>145</v>
      </c>
      <c r="AW18" s="99">
        <v>34</v>
      </c>
      <c r="AX18" s="96">
        <v>14</v>
      </c>
      <c r="AY18" s="96">
        <v>17</v>
      </c>
      <c r="AZ18" s="96">
        <v>22</v>
      </c>
      <c r="BA18" s="96" t="s">
        <v>48</v>
      </c>
      <c r="BB18" s="100"/>
      <c r="BC18" s="93"/>
      <c r="BD18" s="93"/>
      <c r="BE18" s="93"/>
    </row>
    <row r="19" spans="1:57" ht="15.75" customHeight="1">
      <c r="A19" s="93" t="s">
        <v>313</v>
      </c>
      <c r="B19" s="95">
        <v>44384</v>
      </c>
      <c r="C19" s="96" t="s">
        <v>48</v>
      </c>
      <c r="D19" s="96" t="s">
        <v>48</v>
      </c>
      <c r="E19" s="96" t="s">
        <v>48</v>
      </c>
      <c r="F19" s="96"/>
      <c r="G19" s="96"/>
      <c r="H19" s="96"/>
      <c r="I19" s="96"/>
      <c r="J19" s="96"/>
      <c r="K19" s="96"/>
      <c r="L19" s="96" t="s">
        <v>48</v>
      </c>
      <c r="M19" s="97">
        <v>0</v>
      </c>
      <c r="N19" s="97">
        <v>0</v>
      </c>
      <c r="O19" s="97">
        <v>0</v>
      </c>
      <c r="P19" s="96" t="s">
        <v>48</v>
      </c>
      <c r="Q19" s="96"/>
      <c r="R19" s="96"/>
      <c r="S19" s="96"/>
      <c r="T19" s="98">
        <v>0</v>
      </c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6" t="s">
        <v>48</v>
      </c>
      <c r="AJ19" s="96">
        <v>2</v>
      </c>
      <c r="AK19" s="96" t="s">
        <v>48</v>
      </c>
      <c r="AL19" s="96" t="s">
        <v>48</v>
      </c>
      <c r="AM19" s="96" t="s">
        <v>48</v>
      </c>
      <c r="AN19" s="96" t="s">
        <v>48</v>
      </c>
      <c r="AO19" s="96" t="s">
        <v>48</v>
      </c>
      <c r="AP19" s="96" t="s">
        <v>48</v>
      </c>
      <c r="AQ19" s="96">
        <v>5</v>
      </c>
      <c r="AR19" s="96">
        <v>5</v>
      </c>
      <c r="AS19" s="98">
        <v>1</v>
      </c>
      <c r="AT19" s="98">
        <v>0.4</v>
      </c>
      <c r="AU19" s="98">
        <v>0</v>
      </c>
      <c r="AV19" s="99">
        <v>149</v>
      </c>
      <c r="AW19" s="99">
        <v>39</v>
      </c>
      <c r="AX19" s="96">
        <v>16</v>
      </c>
      <c r="AY19" s="96">
        <v>19</v>
      </c>
      <c r="AZ19" s="96">
        <v>24</v>
      </c>
      <c r="BA19" s="96" t="s">
        <v>48</v>
      </c>
      <c r="BB19" s="100"/>
      <c r="BC19" s="93"/>
      <c r="BD19" s="93"/>
      <c r="BE19" s="93"/>
    </row>
    <row r="20" spans="1:57" ht="15.75" customHeight="1">
      <c r="A20" s="93" t="s">
        <v>314</v>
      </c>
      <c r="B20" s="95">
        <v>44385</v>
      </c>
      <c r="C20" s="96" t="s">
        <v>48</v>
      </c>
      <c r="D20" s="96" t="s">
        <v>48</v>
      </c>
      <c r="E20" s="96" t="s">
        <v>48</v>
      </c>
      <c r="F20" s="96"/>
      <c r="G20" s="96"/>
      <c r="H20" s="96"/>
      <c r="I20" s="96"/>
      <c r="J20" s="96"/>
      <c r="K20" s="96"/>
      <c r="L20" s="96" t="s">
        <v>48</v>
      </c>
      <c r="M20" s="97">
        <v>0</v>
      </c>
      <c r="N20" s="97">
        <v>0</v>
      </c>
      <c r="O20" s="97">
        <v>0</v>
      </c>
      <c r="P20" s="96" t="s">
        <v>48</v>
      </c>
      <c r="Q20" s="96"/>
      <c r="R20" s="96"/>
      <c r="S20" s="96"/>
      <c r="T20" s="98">
        <v>0</v>
      </c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6" t="s">
        <v>48</v>
      </c>
      <c r="AJ20" s="96" t="s">
        <v>48</v>
      </c>
      <c r="AK20" s="96" t="s">
        <v>48</v>
      </c>
      <c r="AL20" s="96" t="s">
        <v>48</v>
      </c>
      <c r="AM20" s="96" t="s">
        <v>48</v>
      </c>
      <c r="AN20" s="96" t="s">
        <v>48</v>
      </c>
      <c r="AO20" s="96" t="s">
        <v>48</v>
      </c>
      <c r="AP20" s="96" t="s">
        <v>48</v>
      </c>
      <c r="AQ20" s="96">
        <v>5</v>
      </c>
      <c r="AR20" s="96">
        <v>4</v>
      </c>
      <c r="AS20" s="98">
        <v>0.8</v>
      </c>
      <c r="AT20" s="98">
        <v>0</v>
      </c>
      <c r="AU20" s="98">
        <v>0</v>
      </c>
      <c r="AV20" s="99">
        <v>154</v>
      </c>
      <c r="AW20" s="99">
        <v>43</v>
      </c>
      <c r="AX20" s="96">
        <v>16</v>
      </c>
      <c r="AY20" s="96">
        <v>19</v>
      </c>
      <c r="AZ20" s="96">
        <v>23</v>
      </c>
      <c r="BA20" s="96" t="s">
        <v>48</v>
      </c>
      <c r="BB20" s="100"/>
      <c r="BC20" s="93"/>
      <c r="BD20" s="93"/>
      <c r="BE20" s="93"/>
    </row>
    <row r="21" spans="1:57" ht="15.75" customHeight="1">
      <c r="A21" s="93" t="s">
        <v>315</v>
      </c>
      <c r="B21" s="95">
        <v>44386</v>
      </c>
      <c r="C21" s="96" t="s">
        <v>48</v>
      </c>
      <c r="D21" s="96" t="s">
        <v>48</v>
      </c>
      <c r="E21" s="96" t="s">
        <v>48</v>
      </c>
      <c r="F21" s="96"/>
      <c r="G21" s="96"/>
      <c r="H21" s="96"/>
      <c r="I21" s="96"/>
      <c r="J21" s="96"/>
      <c r="K21" s="96"/>
      <c r="L21" s="96" t="s">
        <v>48</v>
      </c>
      <c r="M21" s="97">
        <v>0</v>
      </c>
      <c r="N21" s="97">
        <v>0</v>
      </c>
      <c r="O21" s="97">
        <v>0</v>
      </c>
      <c r="P21" s="96" t="s">
        <v>48</v>
      </c>
      <c r="Q21" s="96"/>
      <c r="R21" s="96"/>
      <c r="S21" s="96"/>
      <c r="T21" s="98">
        <v>0</v>
      </c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6" t="s">
        <v>48</v>
      </c>
      <c r="AJ21" s="96" t="s">
        <v>48</v>
      </c>
      <c r="AK21" s="96" t="s">
        <v>48</v>
      </c>
      <c r="AL21" s="96" t="s">
        <v>48</v>
      </c>
      <c r="AM21" s="96" t="s">
        <v>48</v>
      </c>
      <c r="AN21" s="96" t="s">
        <v>48</v>
      </c>
      <c r="AO21" s="96" t="s">
        <v>48</v>
      </c>
      <c r="AP21" s="96" t="s">
        <v>48</v>
      </c>
      <c r="AQ21" s="96">
        <v>4</v>
      </c>
      <c r="AR21" s="96">
        <v>1</v>
      </c>
      <c r="AS21" s="98">
        <v>0.25</v>
      </c>
      <c r="AT21" s="98">
        <v>0</v>
      </c>
      <c r="AU21" s="98">
        <v>0</v>
      </c>
      <c r="AV21" s="99">
        <v>157</v>
      </c>
      <c r="AW21" s="99">
        <v>44</v>
      </c>
      <c r="AX21" s="96">
        <v>15</v>
      </c>
      <c r="AY21" s="96">
        <v>19</v>
      </c>
      <c r="AZ21" s="96">
        <v>23</v>
      </c>
      <c r="BA21" s="96" t="s">
        <v>48</v>
      </c>
      <c r="BB21" s="100"/>
      <c r="BC21" s="93"/>
      <c r="BD21" s="93"/>
      <c r="BE21" s="93"/>
    </row>
    <row r="22" spans="1:57" ht="15.75" customHeight="1">
      <c r="A22" s="93" t="s">
        <v>316</v>
      </c>
      <c r="B22" s="95">
        <v>44387</v>
      </c>
      <c r="C22" s="96" t="s">
        <v>48</v>
      </c>
      <c r="D22" s="96" t="s">
        <v>48</v>
      </c>
      <c r="E22" s="96" t="s">
        <v>48</v>
      </c>
      <c r="F22" s="96"/>
      <c r="G22" s="96"/>
      <c r="H22" s="96"/>
      <c r="I22" s="96"/>
      <c r="J22" s="96"/>
      <c r="K22" s="96"/>
      <c r="L22" s="96" t="s">
        <v>48</v>
      </c>
      <c r="M22" s="97">
        <v>0</v>
      </c>
      <c r="N22" s="97">
        <v>0</v>
      </c>
      <c r="O22" s="97">
        <v>0</v>
      </c>
      <c r="P22" s="96" t="s">
        <v>48</v>
      </c>
      <c r="Q22" s="96"/>
      <c r="R22" s="96"/>
      <c r="S22" s="96"/>
      <c r="T22" s="98">
        <v>0</v>
      </c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6" t="s">
        <v>48</v>
      </c>
      <c r="AJ22" s="96" t="s">
        <v>48</v>
      </c>
      <c r="AK22" s="96" t="s">
        <v>48</v>
      </c>
      <c r="AL22" s="96" t="s">
        <v>48</v>
      </c>
      <c r="AM22" s="96" t="s">
        <v>48</v>
      </c>
      <c r="AN22" s="96" t="s">
        <v>48</v>
      </c>
      <c r="AO22" s="96" t="s">
        <v>48</v>
      </c>
      <c r="AP22" s="96" t="s">
        <v>48</v>
      </c>
      <c r="AQ22" s="96">
        <v>3</v>
      </c>
      <c r="AR22" s="96">
        <v>2</v>
      </c>
      <c r="AS22" s="98">
        <v>0.66700000000000004</v>
      </c>
      <c r="AT22" s="98">
        <v>0</v>
      </c>
      <c r="AU22" s="98">
        <v>0</v>
      </c>
      <c r="AV22" s="99">
        <v>160</v>
      </c>
      <c r="AW22" s="99">
        <v>46</v>
      </c>
      <c r="AX22" s="96">
        <v>14</v>
      </c>
      <c r="AY22" s="96">
        <v>17</v>
      </c>
      <c r="AZ22" s="96">
        <v>23</v>
      </c>
      <c r="BA22" s="96" t="s">
        <v>48</v>
      </c>
      <c r="BB22" s="100"/>
      <c r="BC22" s="93"/>
      <c r="BD22" s="93"/>
      <c r="BE22" s="93"/>
    </row>
    <row r="23" spans="1:57" ht="15.75" customHeight="1">
      <c r="A23" s="93" t="s">
        <v>317</v>
      </c>
      <c r="B23" s="95">
        <v>44388</v>
      </c>
      <c r="C23" s="96" t="s">
        <v>48</v>
      </c>
      <c r="D23" s="96" t="s">
        <v>48</v>
      </c>
      <c r="E23" s="96" t="s">
        <v>48</v>
      </c>
      <c r="F23" s="96"/>
      <c r="G23" s="96"/>
      <c r="H23" s="96"/>
      <c r="I23" s="96"/>
      <c r="J23" s="96"/>
      <c r="K23" s="96"/>
      <c r="L23" s="96" t="s">
        <v>48</v>
      </c>
      <c r="M23" s="97">
        <v>0</v>
      </c>
      <c r="N23" s="97">
        <v>0</v>
      </c>
      <c r="O23" s="97">
        <v>0</v>
      </c>
      <c r="P23" s="96" t="s">
        <v>48</v>
      </c>
      <c r="Q23" s="96"/>
      <c r="R23" s="96"/>
      <c r="S23" s="96"/>
      <c r="T23" s="98">
        <v>0</v>
      </c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6" t="s">
        <v>48</v>
      </c>
      <c r="AJ23" s="96" t="s">
        <v>48</v>
      </c>
      <c r="AK23" s="96" t="s">
        <v>48</v>
      </c>
      <c r="AL23" s="96" t="s">
        <v>48</v>
      </c>
      <c r="AM23" s="96" t="s">
        <v>48</v>
      </c>
      <c r="AN23" s="96" t="s">
        <v>48</v>
      </c>
      <c r="AO23" s="96" t="s">
        <v>48</v>
      </c>
      <c r="AP23" s="96" t="s">
        <v>48</v>
      </c>
      <c r="AQ23" s="96">
        <v>5</v>
      </c>
      <c r="AR23" s="96">
        <v>4</v>
      </c>
      <c r="AS23" s="98">
        <v>0.8</v>
      </c>
      <c r="AT23" s="98">
        <v>0</v>
      </c>
      <c r="AU23" s="98">
        <v>0</v>
      </c>
      <c r="AV23" s="99">
        <v>165</v>
      </c>
      <c r="AW23" s="99">
        <v>50</v>
      </c>
      <c r="AX23" s="96">
        <v>14</v>
      </c>
      <c r="AY23" s="96">
        <v>16</v>
      </c>
      <c r="AZ23" s="96">
        <v>23</v>
      </c>
      <c r="BA23" s="96" t="s">
        <v>48</v>
      </c>
      <c r="BB23" s="100"/>
      <c r="BC23" s="93"/>
      <c r="BD23" s="93"/>
      <c r="BE23" s="93"/>
    </row>
    <row r="24" spans="1:57" ht="15.75" customHeight="1">
      <c r="A24" s="93" t="s">
        <v>311</v>
      </c>
      <c r="B24" s="95">
        <v>44389</v>
      </c>
      <c r="C24" s="96" t="s">
        <v>48</v>
      </c>
      <c r="D24" s="96" t="s">
        <v>48</v>
      </c>
      <c r="E24" s="96" t="s">
        <v>48</v>
      </c>
      <c r="F24" s="96"/>
      <c r="G24" s="96"/>
      <c r="H24" s="96"/>
      <c r="I24" s="96"/>
      <c r="J24" s="96"/>
      <c r="K24" s="96"/>
      <c r="L24" s="96" t="s">
        <v>48</v>
      </c>
      <c r="M24" s="97">
        <v>0</v>
      </c>
      <c r="N24" s="97">
        <v>0</v>
      </c>
      <c r="O24" s="97">
        <v>0</v>
      </c>
      <c r="P24" s="96" t="s">
        <v>48</v>
      </c>
      <c r="Q24" s="96"/>
      <c r="R24" s="96"/>
      <c r="S24" s="96"/>
      <c r="T24" s="98">
        <v>0</v>
      </c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6" t="s">
        <v>48</v>
      </c>
      <c r="AJ24" s="96" t="s">
        <v>48</v>
      </c>
      <c r="AK24" s="96" t="s">
        <v>48</v>
      </c>
      <c r="AL24" s="96" t="s">
        <v>48</v>
      </c>
      <c r="AM24" s="96" t="s">
        <v>48</v>
      </c>
      <c r="AN24" s="96" t="s">
        <v>48</v>
      </c>
      <c r="AO24" s="96" t="s">
        <v>48</v>
      </c>
      <c r="AP24" s="96" t="s">
        <v>48</v>
      </c>
      <c r="AQ24" s="96">
        <v>3</v>
      </c>
      <c r="AR24" s="96" t="s">
        <v>48</v>
      </c>
      <c r="AS24" s="98">
        <v>0</v>
      </c>
      <c r="AT24" s="98">
        <v>0</v>
      </c>
      <c r="AU24" s="98">
        <v>0</v>
      </c>
      <c r="AV24" s="99">
        <v>167</v>
      </c>
      <c r="AW24" s="99">
        <v>50</v>
      </c>
      <c r="AX24" s="96">
        <v>12</v>
      </c>
      <c r="AY24" s="96">
        <v>16</v>
      </c>
      <c r="AZ24" s="96">
        <v>21</v>
      </c>
      <c r="BA24" s="96" t="s">
        <v>48</v>
      </c>
      <c r="BB24" s="100"/>
      <c r="BC24" s="93"/>
      <c r="BD24" s="93"/>
      <c r="BE24" s="93"/>
    </row>
    <row r="25" spans="1:57" ht="15.75" customHeight="1">
      <c r="A25" s="93" t="s">
        <v>312</v>
      </c>
      <c r="B25" s="95">
        <v>44390</v>
      </c>
      <c r="C25" s="96" t="s">
        <v>48</v>
      </c>
      <c r="D25" s="96" t="s">
        <v>48</v>
      </c>
      <c r="E25" s="96" t="s">
        <v>48</v>
      </c>
      <c r="F25" s="96"/>
      <c r="G25" s="96"/>
      <c r="H25" s="96"/>
      <c r="I25" s="96"/>
      <c r="J25" s="96"/>
      <c r="K25" s="96"/>
      <c r="L25" s="96" t="s">
        <v>48</v>
      </c>
      <c r="M25" s="97">
        <v>0</v>
      </c>
      <c r="N25" s="97">
        <v>0</v>
      </c>
      <c r="O25" s="97">
        <v>0</v>
      </c>
      <c r="P25" s="96" t="s">
        <v>48</v>
      </c>
      <c r="Q25" s="96"/>
      <c r="R25" s="96"/>
      <c r="S25" s="96"/>
      <c r="T25" s="98">
        <v>0</v>
      </c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6" t="s">
        <v>48</v>
      </c>
      <c r="AJ25" s="96" t="s">
        <v>48</v>
      </c>
      <c r="AK25" s="96" t="s">
        <v>48</v>
      </c>
      <c r="AL25" s="96" t="s">
        <v>48</v>
      </c>
      <c r="AM25" s="96" t="s">
        <v>48</v>
      </c>
      <c r="AN25" s="96" t="s">
        <v>48</v>
      </c>
      <c r="AO25" s="96" t="s">
        <v>48</v>
      </c>
      <c r="AP25" s="96" t="s">
        <v>48</v>
      </c>
      <c r="AQ25" s="96">
        <v>5</v>
      </c>
      <c r="AR25" s="96">
        <v>2</v>
      </c>
      <c r="AS25" s="98">
        <v>0.4</v>
      </c>
      <c r="AT25" s="98">
        <v>0</v>
      </c>
      <c r="AU25" s="98">
        <v>0</v>
      </c>
      <c r="AV25" s="99">
        <v>172</v>
      </c>
      <c r="AW25" s="99">
        <v>52</v>
      </c>
      <c r="AX25" s="96">
        <v>12</v>
      </c>
      <c r="AY25" s="96">
        <v>16</v>
      </c>
      <c r="AZ25" s="96">
        <v>20</v>
      </c>
      <c r="BA25" s="96" t="s">
        <v>48</v>
      </c>
      <c r="BB25" s="100"/>
      <c r="BC25" s="93"/>
      <c r="BD25" s="93"/>
      <c r="BE25" s="93"/>
    </row>
    <row r="26" spans="1:57" ht="15.75" customHeight="1">
      <c r="A26" s="93" t="s">
        <v>313</v>
      </c>
      <c r="B26" s="95">
        <v>44391</v>
      </c>
      <c r="C26" s="96" t="s">
        <v>48</v>
      </c>
      <c r="D26" s="96" t="s">
        <v>48</v>
      </c>
      <c r="E26" s="96" t="s">
        <v>48</v>
      </c>
      <c r="F26" s="96"/>
      <c r="G26" s="96"/>
      <c r="H26" s="96"/>
      <c r="I26" s="96"/>
      <c r="J26" s="96"/>
      <c r="K26" s="96"/>
      <c r="L26" s="96" t="s">
        <v>48</v>
      </c>
      <c r="M26" s="97">
        <v>0</v>
      </c>
      <c r="N26" s="97">
        <v>0</v>
      </c>
      <c r="O26" s="97">
        <v>0</v>
      </c>
      <c r="P26" s="96" t="s">
        <v>48</v>
      </c>
      <c r="Q26" s="96"/>
      <c r="R26" s="96"/>
      <c r="S26" s="96"/>
      <c r="T26" s="98">
        <v>0</v>
      </c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6" t="s">
        <v>48</v>
      </c>
      <c r="AJ26" s="96">
        <v>1</v>
      </c>
      <c r="AK26" s="96" t="s">
        <v>48</v>
      </c>
      <c r="AL26" s="96" t="s">
        <v>48</v>
      </c>
      <c r="AM26" s="96" t="s">
        <v>48</v>
      </c>
      <c r="AN26" s="96" t="s">
        <v>48</v>
      </c>
      <c r="AO26" s="96" t="s">
        <v>48</v>
      </c>
      <c r="AP26" s="96" t="s">
        <v>48</v>
      </c>
      <c r="AQ26" s="96">
        <v>6</v>
      </c>
      <c r="AR26" s="96">
        <v>3</v>
      </c>
      <c r="AS26" s="98">
        <v>0.5</v>
      </c>
      <c r="AT26" s="98">
        <v>0.33300000000000002</v>
      </c>
      <c r="AU26" s="98">
        <v>0</v>
      </c>
      <c r="AV26" s="99">
        <v>176</v>
      </c>
      <c r="AW26" s="99">
        <v>55</v>
      </c>
      <c r="AX26" s="96">
        <v>10</v>
      </c>
      <c r="AY26" s="96">
        <v>17</v>
      </c>
      <c r="AZ26" s="96">
        <v>20</v>
      </c>
      <c r="BA26" s="96" t="s">
        <v>48</v>
      </c>
      <c r="BB26" s="100"/>
      <c r="BC26" s="93"/>
      <c r="BD26" s="93"/>
      <c r="BE26" s="93"/>
    </row>
    <row r="27" spans="1:57" ht="15.75" customHeight="1">
      <c r="A27" s="93" t="s">
        <v>314</v>
      </c>
      <c r="B27" s="95">
        <v>44392</v>
      </c>
      <c r="C27" s="96" t="s">
        <v>48</v>
      </c>
      <c r="D27" s="96" t="s">
        <v>48</v>
      </c>
      <c r="E27" s="96" t="s">
        <v>48</v>
      </c>
      <c r="F27" s="96"/>
      <c r="G27" s="96"/>
      <c r="H27" s="96"/>
      <c r="I27" s="96"/>
      <c r="J27" s="96"/>
      <c r="K27" s="96"/>
      <c r="L27" s="96" t="s">
        <v>48</v>
      </c>
      <c r="M27" s="97">
        <v>0</v>
      </c>
      <c r="N27" s="97">
        <v>0</v>
      </c>
      <c r="O27" s="97">
        <v>0</v>
      </c>
      <c r="P27" s="96" t="s">
        <v>48</v>
      </c>
      <c r="Q27" s="96"/>
      <c r="R27" s="96"/>
      <c r="S27" s="96"/>
      <c r="T27" s="98">
        <v>0</v>
      </c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6" t="s">
        <v>48</v>
      </c>
      <c r="AJ27" s="96">
        <v>1</v>
      </c>
      <c r="AK27" s="96" t="s">
        <v>48</v>
      </c>
      <c r="AL27" s="96" t="s">
        <v>48</v>
      </c>
      <c r="AM27" s="96" t="s">
        <v>48</v>
      </c>
      <c r="AN27" s="96" t="s">
        <v>48</v>
      </c>
      <c r="AO27" s="96" t="s">
        <v>48</v>
      </c>
      <c r="AP27" s="96" t="s">
        <v>48</v>
      </c>
      <c r="AQ27" s="96">
        <v>7</v>
      </c>
      <c r="AR27" s="96">
        <v>5</v>
      </c>
      <c r="AS27" s="98">
        <v>0.71399999999999997</v>
      </c>
      <c r="AT27" s="98">
        <v>0.2</v>
      </c>
      <c r="AU27" s="98">
        <v>0</v>
      </c>
      <c r="AV27" s="99">
        <v>183</v>
      </c>
      <c r="AW27" s="99">
        <v>60</v>
      </c>
      <c r="AX27" s="96">
        <v>10</v>
      </c>
      <c r="AY27" s="96">
        <v>19</v>
      </c>
      <c r="AZ27" s="96">
        <v>22</v>
      </c>
      <c r="BA27" s="96" t="s">
        <v>48</v>
      </c>
      <c r="BB27" s="100"/>
      <c r="BC27" s="93"/>
      <c r="BD27" s="93"/>
      <c r="BE27" s="93"/>
    </row>
    <row r="28" spans="1:57" ht="15.75" customHeight="1">
      <c r="A28" s="93" t="s">
        <v>315</v>
      </c>
      <c r="B28" s="95">
        <v>44393</v>
      </c>
      <c r="C28" s="96" t="s">
        <v>48</v>
      </c>
      <c r="D28" s="96" t="s">
        <v>48</v>
      </c>
      <c r="E28" s="96" t="s">
        <v>48</v>
      </c>
      <c r="F28" s="96"/>
      <c r="G28" s="96"/>
      <c r="H28" s="96"/>
      <c r="I28" s="96"/>
      <c r="J28" s="96"/>
      <c r="K28" s="96"/>
      <c r="L28" s="96" t="s">
        <v>48</v>
      </c>
      <c r="M28" s="97">
        <v>0</v>
      </c>
      <c r="N28" s="97">
        <v>0</v>
      </c>
      <c r="O28" s="97">
        <v>0</v>
      </c>
      <c r="P28" s="96" t="s">
        <v>48</v>
      </c>
      <c r="Q28" s="96"/>
      <c r="R28" s="96"/>
      <c r="S28" s="96"/>
      <c r="T28" s="98">
        <v>0</v>
      </c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6" t="s">
        <v>48</v>
      </c>
      <c r="AJ28" s="96" t="s">
        <v>48</v>
      </c>
      <c r="AK28" s="96" t="s">
        <v>48</v>
      </c>
      <c r="AL28" s="96" t="s">
        <v>48</v>
      </c>
      <c r="AM28" s="96" t="s">
        <v>48</v>
      </c>
      <c r="AN28" s="96" t="s">
        <v>48</v>
      </c>
      <c r="AO28" s="96" t="s">
        <v>48</v>
      </c>
      <c r="AP28" s="96" t="s">
        <v>48</v>
      </c>
      <c r="AQ28" s="96">
        <v>9</v>
      </c>
      <c r="AR28" s="96">
        <v>7</v>
      </c>
      <c r="AS28" s="98">
        <v>0.77800000000000002</v>
      </c>
      <c r="AT28" s="98">
        <v>0</v>
      </c>
      <c r="AU28" s="98">
        <v>0</v>
      </c>
      <c r="AV28" s="99">
        <v>190</v>
      </c>
      <c r="AW28" s="99">
        <v>67</v>
      </c>
      <c r="AX28" s="96">
        <v>12</v>
      </c>
      <c r="AY28" s="96">
        <v>18</v>
      </c>
      <c r="AZ28" s="96">
        <v>22</v>
      </c>
      <c r="BA28" s="96" t="s">
        <v>48</v>
      </c>
      <c r="BB28" s="100"/>
      <c r="BC28" s="93"/>
      <c r="BD28" s="93"/>
      <c r="BE28" s="93"/>
    </row>
    <row r="29" spans="1:57" ht="15.75" customHeight="1">
      <c r="A29" s="93" t="s">
        <v>316</v>
      </c>
      <c r="B29" s="95">
        <v>44394</v>
      </c>
      <c r="C29" s="96" t="s">
        <v>48</v>
      </c>
      <c r="D29" s="96" t="s">
        <v>48</v>
      </c>
      <c r="E29" s="96" t="s">
        <v>48</v>
      </c>
      <c r="F29" s="96"/>
      <c r="G29" s="96"/>
      <c r="H29" s="96"/>
      <c r="I29" s="96"/>
      <c r="J29" s="96"/>
      <c r="K29" s="96"/>
      <c r="L29" s="96" t="s">
        <v>48</v>
      </c>
      <c r="M29" s="97">
        <v>0</v>
      </c>
      <c r="N29" s="97">
        <v>0</v>
      </c>
      <c r="O29" s="97">
        <v>0</v>
      </c>
      <c r="P29" s="96" t="s">
        <v>48</v>
      </c>
      <c r="Q29" s="96"/>
      <c r="R29" s="96"/>
      <c r="S29" s="96"/>
      <c r="T29" s="98">
        <v>0</v>
      </c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6" t="s">
        <v>48</v>
      </c>
      <c r="AJ29" s="96">
        <v>2</v>
      </c>
      <c r="AK29" s="96" t="s">
        <v>48</v>
      </c>
      <c r="AL29" s="96" t="s">
        <v>48</v>
      </c>
      <c r="AM29" s="96" t="s">
        <v>48</v>
      </c>
      <c r="AN29" s="96" t="s">
        <v>48</v>
      </c>
      <c r="AO29" s="96" t="s">
        <v>48</v>
      </c>
      <c r="AP29" s="96" t="s">
        <v>48</v>
      </c>
      <c r="AQ29" s="96">
        <v>5</v>
      </c>
      <c r="AR29" s="96">
        <v>3</v>
      </c>
      <c r="AS29" s="98">
        <v>0.6</v>
      </c>
      <c r="AT29" s="98">
        <v>0.66700000000000004</v>
      </c>
      <c r="AU29" s="98">
        <v>0</v>
      </c>
      <c r="AV29" s="99">
        <v>194</v>
      </c>
      <c r="AW29" s="99">
        <v>70</v>
      </c>
      <c r="AX29" s="96">
        <v>15</v>
      </c>
      <c r="AY29" s="96">
        <v>20</v>
      </c>
      <c r="AZ29" s="96">
        <v>25</v>
      </c>
      <c r="BA29" s="96" t="s">
        <v>48</v>
      </c>
      <c r="BB29" s="100"/>
      <c r="BC29" s="93"/>
      <c r="BD29" s="93"/>
      <c r="BE29" s="93"/>
    </row>
    <row r="30" spans="1:57" ht="15.75" customHeight="1">
      <c r="A30" s="93" t="s">
        <v>317</v>
      </c>
      <c r="B30" s="95">
        <v>44395</v>
      </c>
      <c r="C30" s="96" t="s">
        <v>48</v>
      </c>
      <c r="D30" s="96" t="s">
        <v>48</v>
      </c>
      <c r="E30" s="96" t="s">
        <v>48</v>
      </c>
      <c r="F30" s="96"/>
      <c r="G30" s="96"/>
      <c r="H30" s="96"/>
      <c r="I30" s="96"/>
      <c r="J30" s="96"/>
      <c r="K30" s="96"/>
      <c r="L30" s="96" t="s">
        <v>48</v>
      </c>
      <c r="M30" s="97">
        <v>0</v>
      </c>
      <c r="N30" s="97">
        <v>0</v>
      </c>
      <c r="O30" s="97">
        <v>0</v>
      </c>
      <c r="P30" s="96" t="s">
        <v>48</v>
      </c>
      <c r="Q30" s="96"/>
      <c r="R30" s="96"/>
      <c r="S30" s="96"/>
      <c r="T30" s="98">
        <v>0</v>
      </c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6" t="s">
        <v>48</v>
      </c>
      <c r="AJ30" s="96">
        <v>2</v>
      </c>
      <c r="AK30" s="96" t="s">
        <v>48</v>
      </c>
      <c r="AL30" s="96" t="s">
        <v>48</v>
      </c>
      <c r="AM30" s="96" t="s">
        <v>48</v>
      </c>
      <c r="AN30" s="96" t="s">
        <v>48</v>
      </c>
      <c r="AO30" s="96" t="s">
        <v>48</v>
      </c>
      <c r="AP30" s="96" t="s">
        <v>48</v>
      </c>
      <c r="AQ30" s="96">
        <v>4</v>
      </c>
      <c r="AR30" s="96">
        <v>3</v>
      </c>
      <c r="AS30" s="98">
        <v>0.75</v>
      </c>
      <c r="AT30" s="98">
        <v>0.66700000000000004</v>
      </c>
      <c r="AU30" s="98">
        <v>0</v>
      </c>
      <c r="AV30" s="99">
        <v>198</v>
      </c>
      <c r="AW30" s="99">
        <v>73</v>
      </c>
      <c r="AX30" s="96">
        <v>16</v>
      </c>
      <c r="AY30" s="96">
        <v>21</v>
      </c>
      <c r="AZ30" s="96">
        <v>26</v>
      </c>
      <c r="BA30" s="96" t="s">
        <v>48</v>
      </c>
      <c r="BB30" s="100"/>
      <c r="BC30" s="93"/>
      <c r="BD30" s="93"/>
      <c r="BE30" s="93"/>
    </row>
    <row r="31" spans="1:57" ht="15.75" customHeight="1">
      <c r="A31" s="93" t="s">
        <v>311</v>
      </c>
      <c r="B31" s="95">
        <v>44396</v>
      </c>
      <c r="C31" s="96" t="s">
        <v>48</v>
      </c>
      <c r="D31" s="96" t="s">
        <v>48</v>
      </c>
      <c r="E31" s="96" t="s">
        <v>48</v>
      </c>
      <c r="F31" s="96"/>
      <c r="G31" s="96"/>
      <c r="H31" s="96"/>
      <c r="I31" s="96"/>
      <c r="J31" s="96"/>
      <c r="K31" s="96"/>
      <c r="L31" s="96" t="s">
        <v>48</v>
      </c>
      <c r="M31" s="97">
        <v>0</v>
      </c>
      <c r="N31" s="97">
        <v>0</v>
      </c>
      <c r="O31" s="97">
        <v>0</v>
      </c>
      <c r="P31" s="96" t="s">
        <v>48</v>
      </c>
      <c r="Q31" s="96"/>
      <c r="R31" s="96"/>
      <c r="S31" s="96"/>
      <c r="T31" s="98">
        <v>0</v>
      </c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6" t="s">
        <v>48</v>
      </c>
      <c r="AJ31" s="96" t="s">
        <v>48</v>
      </c>
      <c r="AK31" s="96" t="s">
        <v>48</v>
      </c>
      <c r="AL31" s="96" t="s">
        <v>48</v>
      </c>
      <c r="AM31" s="96" t="s">
        <v>48</v>
      </c>
      <c r="AN31" s="96" t="s">
        <v>48</v>
      </c>
      <c r="AO31" s="96" t="s">
        <v>48</v>
      </c>
      <c r="AP31" s="96" t="s">
        <v>48</v>
      </c>
      <c r="AQ31" s="96">
        <v>7</v>
      </c>
      <c r="AR31" s="96">
        <v>3</v>
      </c>
      <c r="AS31" s="98">
        <v>0.42899999999999999</v>
      </c>
      <c r="AT31" s="98">
        <v>0</v>
      </c>
      <c r="AU31" s="98">
        <v>0</v>
      </c>
      <c r="AV31" s="99">
        <v>205</v>
      </c>
      <c r="AW31" s="99">
        <v>76</v>
      </c>
      <c r="AX31" s="96">
        <v>16</v>
      </c>
      <c r="AY31" s="96">
        <v>19</v>
      </c>
      <c r="AZ31" s="96">
        <v>26</v>
      </c>
      <c r="BA31" s="96" t="s">
        <v>48</v>
      </c>
      <c r="BB31" s="100"/>
      <c r="BC31" s="93"/>
      <c r="BD31" s="93"/>
      <c r="BE31" s="93"/>
    </row>
    <row r="32" spans="1:57" ht="15.75" customHeight="1">
      <c r="A32" s="93" t="s">
        <v>312</v>
      </c>
      <c r="B32" s="95">
        <v>44397</v>
      </c>
      <c r="C32" s="96" t="s">
        <v>48</v>
      </c>
      <c r="D32" s="96" t="s">
        <v>48</v>
      </c>
      <c r="E32" s="96" t="s">
        <v>48</v>
      </c>
      <c r="F32" s="96"/>
      <c r="G32" s="96"/>
      <c r="H32" s="96"/>
      <c r="I32" s="96"/>
      <c r="J32" s="96"/>
      <c r="K32" s="96"/>
      <c r="L32" s="96" t="s">
        <v>48</v>
      </c>
      <c r="M32" s="97">
        <v>0</v>
      </c>
      <c r="N32" s="97">
        <v>0</v>
      </c>
      <c r="O32" s="97">
        <v>0</v>
      </c>
      <c r="P32" s="96" t="s">
        <v>48</v>
      </c>
      <c r="Q32" s="96"/>
      <c r="R32" s="96"/>
      <c r="S32" s="96"/>
      <c r="T32" s="98">
        <v>0</v>
      </c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6" t="s">
        <v>48</v>
      </c>
      <c r="AJ32" s="96" t="s">
        <v>48</v>
      </c>
      <c r="AK32" s="96" t="s">
        <v>48</v>
      </c>
      <c r="AL32" s="96" t="s">
        <v>48</v>
      </c>
      <c r="AM32" s="96" t="s">
        <v>48</v>
      </c>
      <c r="AN32" s="96" t="s">
        <v>48</v>
      </c>
      <c r="AO32" s="96" t="s">
        <v>48</v>
      </c>
      <c r="AP32" s="96" t="s">
        <v>48</v>
      </c>
      <c r="AQ32" s="96">
        <v>4</v>
      </c>
      <c r="AR32" s="96">
        <v>1</v>
      </c>
      <c r="AS32" s="98">
        <v>0.25</v>
      </c>
      <c r="AT32" s="98">
        <v>0</v>
      </c>
      <c r="AU32" s="98">
        <v>0</v>
      </c>
      <c r="AV32" s="99">
        <v>208</v>
      </c>
      <c r="AW32" s="99">
        <v>77</v>
      </c>
      <c r="AX32" s="96">
        <v>15</v>
      </c>
      <c r="AY32" s="96">
        <v>19</v>
      </c>
      <c r="AZ32" s="96">
        <v>26</v>
      </c>
      <c r="BA32" s="96" t="s">
        <v>48</v>
      </c>
      <c r="BB32" s="100"/>
      <c r="BC32" s="93"/>
      <c r="BD32" s="93"/>
      <c r="BE32" s="93"/>
    </row>
    <row r="33" spans="1:57" ht="15.75" customHeight="1">
      <c r="A33" s="93" t="s">
        <v>313</v>
      </c>
      <c r="B33" s="95">
        <v>44398</v>
      </c>
      <c r="C33" s="96" t="s">
        <v>48</v>
      </c>
      <c r="D33" s="96" t="s">
        <v>48</v>
      </c>
      <c r="E33" s="96" t="s">
        <v>48</v>
      </c>
      <c r="F33" s="96"/>
      <c r="G33" s="96"/>
      <c r="H33" s="96"/>
      <c r="I33" s="96"/>
      <c r="J33" s="96"/>
      <c r="K33" s="96"/>
      <c r="L33" s="96" t="s">
        <v>48</v>
      </c>
      <c r="M33" s="97">
        <v>0</v>
      </c>
      <c r="N33" s="97">
        <v>0</v>
      </c>
      <c r="O33" s="97">
        <v>0</v>
      </c>
      <c r="P33" s="96" t="s">
        <v>48</v>
      </c>
      <c r="Q33" s="96"/>
      <c r="R33" s="96"/>
      <c r="S33" s="96"/>
      <c r="T33" s="98">
        <v>0</v>
      </c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6" t="s">
        <v>48</v>
      </c>
      <c r="AJ33" s="96">
        <v>1</v>
      </c>
      <c r="AK33" s="96" t="s">
        <v>48</v>
      </c>
      <c r="AL33" s="96" t="s">
        <v>48</v>
      </c>
      <c r="AM33" s="96" t="s">
        <v>48</v>
      </c>
      <c r="AN33" s="96" t="s">
        <v>48</v>
      </c>
      <c r="AO33" s="96" t="s">
        <v>48</v>
      </c>
      <c r="AP33" s="96" t="s">
        <v>48</v>
      </c>
      <c r="AQ33" s="96">
        <v>7</v>
      </c>
      <c r="AR33" s="96">
        <v>4</v>
      </c>
      <c r="AS33" s="98">
        <v>0.57099999999999995</v>
      </c>
      <c r="AT33" s="98">
        <v>0.25</v>
      </c>
      <c r="AU33" s="98">
        <v>0</v>
      </c>
      <c r="AV33" s="99">
        <v>214</v>
      </c>
      <c r="AW33" s="99">
        <v>81</v>
      </c>
      <c r="AX33" s="96">
        <v>16</v>
      </c>
      <c r="AY33" s="96">
        <v>18</v>
      </c>
      <c r="AZ33" s="96">
        <v>27</v>
      </c>
      <c r="BA33" s="96" t="s">
        <v>48</v>
      </c>
      <c r="BB33" s="100"/>
      <c r="BC33" s="93"/>
      <c r="BD33" s="93"/>
      <c r="BE33" s="93"/>
    </row>
    <row r="34" spans="1:57" ht="15.75" customHeight="1">
      <c r="A34" s="93" t="s">
        <v>314</v>
      </c>
      <c r="B34" s="95">
        <v>44399</v>
      </c>
      <c r="C34" s="96" t="s">
        <v>48</v>
      </c>
      <c r="D34" s="96" t="s">
        <v>48</v>
      </c>
      <c r="E34" s="96" t="s">
        <v>48</v>
      </c>
      <c r="F34" s="96"/>
      <c r="G34" s="96"/>
      <c r="H34" s="96"/>
      <c r="I34" s="96"/>
      <c r="J34" s="96"/>
      <c r="K34" s="96"/>
      <c r="L34" s="96" t="s">
        <v>48</v>
      </c>
      <c r="M34" s="97">
        <v>0</v>
      </c>
      <c r="N34" s="97">
        <v>0</v>
      </c>
      <c r="O34" s="97">
        <v>0</v>
      </c>
      <c r="P34" s="96" t="s">
        <v>48</v>
      </c>
      <c r="Q34" s="96"/>
      <c r="R34" s="96"/>
      <c r="S34" s="96"/>
      <c r="T34" s="98">
        <v>0</v>
      </c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6" t="s">
        <v>48</v>
      </c>
      <c r="AJ34" s="96" t="s">
        <v>48</v>
      </c>
      <c r="AK34" s="96" t="s">
        <v>48</v>
      </c>
      <c r="AL34" s="96" t="s">
        <v>48</v>
      </c>
      <c r="AM34" s="96" t="s">
        <v>48</v>
      </c>
      <c r="AN34" s="96" t="s">
        <v>48</v>
      </c>
      <c r="AO34" s="96" t="s">
        <v>48</v>
      </c>
      <c r="AP34" s="96" t="s">
        <v>48</v>
      </c>
      <c r="AQ34" s="96">
        <v>5</v>
      </c>
      <c r="AR34" s="96">
        <v>4</v>
      </c>
      <c r="AS34" s="98">
        <v>0.8</v>
      </c>
      <c r="AT34" s="98">
        <v>0</v>
      </c>
      <c r="AU34" s="98">
        <v>0</v>
      </c>
      <c r="AV34" s="99">
        <v>219</v>
      </c>
      <c r="AW34" s="99">
        <v>85</v>
      </c>
      <c r="AX34" s="96">
        <v>15</v>
      </c>
      <c r="AY34" s="96">
        <v>18</v>
      </c>
      <c r="AZ34" s="96">
        <v>27</v>
      </c>
      <c r="BA34" s="96" t="s">
        <v>48</v>
      </c>
      <c r="BB34" s="100"/>
      <c r="BC34" s="93"/>
      <c r="BD34" s="93"/>
      <c r="BE34" s="93"/>
    </row>
    <row r="35" spans="1:57" ht="13.5" customHeight="1">
      <c r="A35" s="93" t="s">
        <v>315</v>
      </c>
      <c r="B35" s="95">
        <v>44400</v>
      </c>
      <c r="C35" s="96" t="s">
        <v>48</v>
      </c>
      <c r="D35" s="96" t="s">
        <v>48</v>
      </c>
      <c r="E35" s="96" t="s">
        <v>48</v>
      </c>
      <c r="F35" s="96"/>
      <c r="G35" s="96"/>
      <c r="H35" s="96"/>
      <c r="I35" s="96"/>
      <c r="J35" s="96"/>
      <c r="K35" s="96"/>
      <c r="L35" s="96" t="s">
        <v>48</v>
      </c>
      <c r="M35" s="97">
        <v>0</v>
      </c>
      <c r="N35" s="97">
        <v>0</v>
      </c>
      <c r="O35" s="97">
        <v>0</v>
      </c>
      <c r="P35" s="96" t="s">
        <v>48</v>
      </c>
      <c r="Q35" s="96"/>
      <c r="R35" s="96"/>
      <c r="S35" s="96"/>
      <c r="T35" s="98">
        <v>0</v>
      </c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6" t="s">
        <v>48</v>
      </c>
      <c r="AJ35" s="96" t="s">
        <v>48</v>
      </c>
      <c r="AK35" s="96" t="s">
        <v>48</v>
      </c>
      <c r="AL35" s="96" t="s">
        <v>48</v>
      </c>
      <c r="AM35" s="96" t="s">
        <v>48</v>
      </c>
      <c r="AN35" s="96" t="s">
        <v>48</v>
      </c>
      <c r="AO35" s="96" t="s">
        <v>48</v>
      </c>
      <c r="AP35" s="96" t="s">
        <v>48</v>
      </c>
      <c r="AQ35" s="96" t="s">
        <v>48</v>
      </c>
      <c r="AR35" s="96" t="s">
        <v>48</v>
      </c>
      <c r="AS35" s="98">
        <v>0</v>
      </c>
      <c r="AT35" s="98">
        <v>0</v>
      </c>
      <c r="AU35" s="98">
        <v>0</v>
      </c>
      <c r="AV35" s="99" t="s">
        <v>48</v>
      </c>
      <c r="AW35" s="99">
        <v>85</v>
      </c>
      <c r="AX35" s="96" t="s">
        <v>48</v>
      </c>
      <c r="AY35" s="96" t="s">
        <v>48</v>
      </c>
      <c r="AZ35" s="96" t="s">
        <v>48</v>
      </c>
      <c r="BA35" s="96" t="s">
        <v>48</v>
      </c>
      <c r="BB35" s="100"/>
      <c r="BC35" s="93"/>
      <c r="BD35" s="93"/>
      <c r="BE35" s="93"/>
    </row>
    <row r="36" spans="1:57" ht="13.5" customHeight="1">
      <c r="A36" s="93" t="s">
        <v>316</v>
      </c>
      <c r="B36" s="95">
        <v>44401</v>
      </c>
      <c r="C36" s="96" t="s">
        <v>48</v>
      </c>
      <c r="D36" s="96" t="s">
        <v>48</v>
      </c>
      <c r="E36" s="96" t="s">
        <v>48</v>
      </c>
      <c r="F36" s="96"/>
      <c r="G36" s="96"/>
      <c r="H36" s="96"/>
      <c r="I36" s="96"/>
      <c r="J36" s="96"/>
      <c r="K36" s="96"/>
      <c r="L36" s="96" t="s">
        <v>48</v>
      </c>
      <c r="M36" s="97">
        <v>0</v>
      </c>
      <c r="N36" s="97">
        <v>0</v>
      </c>
      <c r="O36" s="97">
        <v>0</v>
      </c>
      <c r="P36" s="96" t="s">
        <v>48</v>
      </c>
      <c r="Q36" s="96"/>
      <c r="R36" s="96"/>
      <c r="S36" s="96"/>
      <c r="T36" s="98">
        <v>0</v>
      </c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6" t="s">
        <v>48</v>
      </c>
      <c r="AJ36" s="96" t="s">
        <v>48</v>
      </c>
      <c r="AK36" s="96" t="s">
        <v>48</v>
      </c>
      <c r="AL36" s="96" t="s">
        <v>48</v>
      </c>
      <c r="AM36" s="96" t="s">
        <v>48</v>
      </c>
      <c r="AN36" s="96" t="s">
        <v>48</v>
      </c>
      <c r="AO36" s="96" t="s">
        <v>48</v>
      </c>
      <c r="AP36" s="96" t="s">
        <v>48</v>
      </c>
      <c r="AQ36" s="96" t="s">
        <v>48</v>
      </c>
      <c r="AR36" s="96" t="s">
        <v>48</v>
      </c>
      <c r="AS36" s="98">
        <v>0</v>
      </c>
      <c r="AT36" s="98">
        <v>0</v>
      </c>
      <c r="AU36" s="98">
        <v>0</v>
      </c>
      <c r="AV36" s="99" t="s">
        <v>48</v>
      </c>
      <c r="AW36" s="99">
        <v>85</v>
      </c>
      <c r="AX36" s="96" t="s">
        <v>48</v>
      </c>
      <c r="AY36" s="96" t="s">
        <v>48</v>
      </c>
      <c r="AZ36" s="96" t="s">
        <v>48</v>
      </c>
      <c r="BA36" s="96" t="s">
        <v>48</v>
      </c>
      <c r="BB36" s="100"/>
      <c r="BC36" s="93"/>
      <c r="BD36" s="93"/>
      <c r="BE36" s="93"/>
    </row>
    <row r="37" spans="1:57" ht="13.5" customHeight="1">
      <c r="A37" s="93" t="s">
        <v>317</v>
      </c>
      <c r="B37" s="95">
        <v>44402</v>
      </c>
      <c r="C37" s="96" t="s">
        <v>48</v>
      </c>
      <c r="D37" s="96" t="s">
        <v>48</v>
      </c>
      <c r="E37" s="96" t="s">
        <v>48</v>
      </c>
      <c r="F37" s="96"/>
      <c r="G37" s="96"/>
      <c r="H37" s="96"/>
      <c r="I37" s="96"/>
      <c r="J37" s="96"/>
      <c r="K37" s="96"/>
      <c r="L37" s="96" t="s">
        <v>48</v>
      </c>
      <c r="M37" s="97">
        <v>0</v>
      </c>
      <c r="N37" s="97">
        <v>0</v>
      </c>
      <c r="O37" s="97">
        <v>0</v>
      </c>
      <c r="P37" s="96" t="s">
        <v>48</v>
      </c>
      <c r="Q37" s="96"/>
      <c r="R37" s="96"/>
      <c r="S37" s="96"/>
      <c r="T37" s="98">
        <v>0</v>
      </c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6" t="s">
        <v>48</v>
      </c>
      <c r="AJ37" s="96">
        <v>5</v>
      </c>
      <c r="AK37" s="96" t="s">
        <v>48</v>
      </c>
      <c r="AL37" s="96" t="s">
        <v>48</v>
      </c>
      <c r="AM37" s="96" t="s">
        <v>48</v>
      </c>
      <c r="AN37" s="96" t="s">
        <v>48</v>
      </c>
      <c r="AO37" s="96" t="s">
        <v>48</v>
      </c>
      <c r="AP37" s="96" t="s">
        <v>48</v>
      </c>
      <c r="AQ37" s="96">
        <v>15</v>
      </c>
      <c r="AR37" s="96">
        <v>11</v>
      </c>
      <c r="AS37" s="98">
        <v>0.73299999999999998</v>
      </c>
      <c r="AT37" s="98">
        <v>0.45500000000000002</v>
      </c>
      <c r="AU37" s="98">
        <v>0</v>
      </c>
      <c r="AV37" s="99">
        <v>65</v>
      </c>
      <c r="AW37" s="99">
        <v>96</v>
      </c>
      <c r="AX37" s="96" t="s">
        <v>48</v>
      </c>
      <c r="AY37" s="96" t="s">
        <v>48</v>
      </c>
      <c r="AZ37" s="96" t="s">
        <v>48</v>
      </c>
      <c r="BA37" s="96" t="s">
        <v>48</v>
      </c>
      <c r="BB37" s="100"/>
      <c r="BC37" s="93"/>
      <c r="BD37" s="93"/>
      <c r="BE37" s="93"/>
    </row>
    <row r="38" spans="1:57" ht="13.5" customHeight="1">
      <c r="A38" s="93" t="s">
        <v>311</v>
      </c>
      <c r="B38" s="95">
        <v>44403</v>
      </c>
      <c r="C38" s="96" t="s">
        <v>48</v>
      </c>
      <c r="D38" s="96" t="s">
        <v>48</v>
      </c>
      <c r="E38" s="96" t="s">
        <v>48</v>
      </c>
      <c r="F38" s="96"/>
      <c r="G38" s="96"/>
      <c r="H38" s="96"/>
      <c r="I38" s="96"/>
      <c r="J38" s="96"/>
      <c r="K38" s="96"/>
      <c r="L38" s="96" t="s">
        <v>48</v>
      </c>
      <c r="M38" s="97">
        <v>0</v>
      </c>
      <c r="N38" s="97">
        <v>0</v>
      </c>
      <c r="O38" s="97">
        <v>0</v>
      </c>
      <c r="P38" s="96" t="s">
        <v>48</v>
      </c>
      <c r="Q38" s="96"/>
      <c r="R38" s="96"/>
      <c r="S38" s="96"/>
      <c r="T38" s="98">
        <v>0</v>
      </c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6" t="s">
        <v>48</v>
      </c>
      <c r="AJ38" s="96">
        <v>1</v>
      </c>
      <c r="AK38" s="96" t="s">
        <v>48</v>
      </c>
      <c r="AL38" s="96" t="s">
        <v>48</v>
      </c>
      <c r="AM38" s="96" t="s">
        <v>48</v>
      </c>
      <c r="AN38" s="96" t="s">
        <v>48</v>
      </c>
      <c r="AO38" s="96" t="s">
        <v>48</v>
      </c>
      <c r="AP38" s="96" t="s">
        <v>48</v>
      </c>
      <c r="AQ38" s="96">
        <v>8</v>
      </c>
      <c r="AR38" s="96">
        <v>3</v>
      </c>
      <c r="AS38" s="98">
        <v>0.375</v>
      </c>
      <c r="AT38" s="98">
        <v>0.33300000000000002</v>
      </c>
      <c r="AU38" s="98">
        <v>0</v>
      </c>
      <c r="AV38" s="99">
        <v>73</v>
      </c>
      <c r="AW38" s="99">
        <v>99</v>
      </c>
      <c r="AX38" s="96">
        <v>17</v>
      </c>
      <c r="AY38" s="96">
        <v>17</v>
      </c>
      <c r="AZ38" s="96">
        <v>17</v>
      </c>
      <c r="BA38" s="96" t="s">
        <v>48</v>
      </c>
      <c r="BB38" s="100"/>
      <c r="BC38" s="93"/>
      <c r="BD38" s="93"/>
      <c r="BE38" s="93"/>
    </row>
    <row r="39" spans="1:57" ht="13.5" customHeight="1">
      <c r="A39" s="93" t="s">
        <v>312</v>
      </c>
      <c r="B39" s="95">
        <v>44404</v>
      </c>
      <c r="C39" s="96" t="s">
        <v>48</v>
      </c>
      <c r="D39" s="96" t="s">
        <v>48</v>
      </c>
      <c r="E39" s="96" t="s">
        <v>48</v>
      </c>
      <c r="F39" s="96"/>
      <c r="G39" s="96"/>
      <c r="H39" s="96"/>
      <c r="I39" s="96"/>
      <c r="J39" s="96"/>
      <c r="K39" s="96"/>
      <c r="L39" s="96" t="s">
        <v>48</v>
      </c>
      <c r="M39" s="97">
        <v>0</v>
      </c>
      <c r="N39" s="97">
        <v>0</v>
      </c>
      <c r="O39" s="97">
        <v>0</v>
      </c>
      <c r="P39" s="96" t="s">
        <v>48</v>
      </c>
      <c r="Q39" s="96"/>
      <c r="R39" s="96"/>
      <c r="S39" s="96"/>
      <c r="T39" s="98">
        <v>0</v>
      </c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6" t="s">
        <v>48</v>
      </c>
      <c r="AJ39" s="96">
        <v>5</v>
      </c>
      <c r="AK39" s="96" t="s">
        <v>48</v>
      </c>
      <c r="AL39" s="96" t="s">
        <v>48</v>
      </c>
      <c r="AM39" s="96" t="s">
        <v>48</v>
      </c>
      <c r="AN39" s="96" t="s">
        <v>48</v>
      </c>
      <c r="AO39" s="96" t="s">
        <v>48</v>
      </c>
      <c r="AP39" s="96" t="s">
        <v>48</v>
      </c>
      <c r="AQ39" s="96">
        <v>5</v>
      </c>
      <c r="AR39" s="96">
        <v>3</v>
      </c>
      <c r="AS39" s="98">
        <v>0.6</v>
      </c>
      <c r="AT39" s="98">
        <v>1.667</v>
      </c>
      <c r="AU39" s="98">
        <v>0</v>
      </c>
      <c r="AV39" s="99">
        <v>78</v>
      </c>
      <c r="AW39" s="99">
        <v>102</v>
      </c>
      <c r="AX39" s="96">
        <v>22</v>
      </c>
      <c r="AY39" s="96">
        <v>22</v>
      </c>
      <c r="AZ39" s="96">
        <v>22</v>
      </c>
      <c r="BA39" s="96" t="s">
        <v>48</v>
      </c>
      <c r="BB39" s="100"/>
      <c r="BC39" s="93"/>
      <c r="BD39" s="93"/>
      <c r="BE39" s="93"/>
    </row>
    <row r="40" spans="1:57" ht="13.5" customHeight="1">
      <c r="A40" s="93" t="s">
        <v>313</v>
      </c>
      <c r="B40" s="95">
        <v>44405</v>
      </c>
      <c r="C40" s="96" t="s">
        <v>48</v>
      </c>
      <c r="D40" s="96" t="s">
        <v>48</v>
      </c>
      <c r="E40" s="96" t="s">
        <v>48</v>
      </c>
      <c r="F40" s="96"/>
      <c r="G40" s="96"/>
      <c r="H40" s="96"/>
      <c r="I40" s="96"/>
      <c r="J40" s="96"/>
      <c r="K40" s="96"/>
      <c r="L40" s="96" t="s">
        <v>48</v>
      </c>
      <c r="M40" s="97">
        <v>0</v>
      </c>
      <c r="N40" s="97">
        <v>0</v>
      </c>
      <c r="O40" s="97">
        <v>0</v>
      </c>
      <c r="P40" s="96" t="s">
        <v>48</v>
      </c>
      <c r="Q40" s="96"/>
      <c r="R40" s="96"/>
      <c r="S40" s="96"/>
      <c r="T40" s="98">
        <v>0</v>
      </c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6" t="s">
        <v>48</v>
      </c>
      <c r="AJ40" s="96">
        <v>3</v>
      </c>
      <c r="AK40" s="96" t="s">
        <v>48</v>
      </c>
      <c r="AL40" s="96" t="s">
        <v>48</v>
      </c>
      <c r="AM40" s="96" t="s">
        <v>48</v>
      </c>
      <c r="AN40" s="96" t="s">
        <v>48</v>
      </c>
      <c r="AO40" s="96" t="s">
        <v>48</v>
      </c>
      <c r="AP40" s="96" t="s">
        <v>48</v>
      </c>
      <c r="AQ40" s="96">
        <v>7</v>
      </c>
      <c r="AR40" s="96">
        <v>2</v>
      </c>
      <c r="AS40" s="98">
        <v>0.28599999999999998</v>
      </c>
      <c r="AT40" s="98">
        <v>1.5</v>
      </c>
      <c r="AU40" s="98">
        <v>0</v>
      </c>
      <c r="AV40" s="99">
        <v>84</v>
      </c>
      <c r="AW40" s="99">
        <v>104</v>
      </c>
      <c r="AX40" s="96">
        <v>25</v>
      </c>
      <c r="AY40" s="96">
        <v>25</v>
      </c>
      <c r="AZ40" s="96">
        <v>25</v>
      </c>
      <c r="BA40" s="96" t="s">
        <v>48</v>
      </c>
      <c r="BB40" s="100"/>
      <c r="BC40" s="93"/>
      <c r="BD40" s="93"/>
      <c r="BE40" s="93"/>
    </row>
    <row r="41" spans="1:57" ht="13.5" customHeight="1">
      <c r="A41" s="93" t="s">
        <v>314</v>
      </c>
      <c r="B41" s="95">
        <v>44406</v>
      </c>
      <c r="C41" s="96" t="s">
        <v>48</v>
      </c>
      <c r="D41" s="96" t="s">
        <v>48</v>
      </c>
      <c r="E41" s="96" t="s">
        <v>48</v>
      </c>
      <c r="F41" s="96"/>
      <c r="G41" s="96"/>
      <c r="H41" s="96"/>
      <c r="I41" s="96"/>
      <c r="J41" s="96"/>
      <c r="K41" s="96"/>
      <c r="L41" s="96" t="s">
        <v>48</v>
      </c>
      <c r="M41" s="97">
        <v>0</v>
      </c>
      <c r="N41" s="97">
        <v>0</v>
      </c>
      <c r="O41" s="97">
        <v>0</v>
      </c>
      <c r="P41" s="96" t="s">
        <v>48</v>
      </c>
      <c r="Q41" s="96"/>
      <c r="R41" s="96"/>
      <c r="S41" s="96"/>
      <c r="T41" s="98">
        <v>0</v>
      </c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6" t="s">
        <v>48</v>
      </c>
      <c r="AJ41" s="96">
        <v>1</v>
      </c>
      <c r="AK41" s="96" t="s">
        <v>48</v>
      </c>
      <c r="AL41" s="96" t="s">
        <v>48</v>
      </c>
      <c r="AM41" s="96" t="s">
        <v>48</v>
      </c>
      <c r="AN41" s="96" t="s">
        <v>48</v>
      </c>
      <c r="AO41" s="96" t="s">
        <v>48</v>
      </c>
      <c r="AP41" s="96" t="s">
        <v>48</v>
      </c>
      <c r="AQ41" s="96">
        <v>10</v>
      </c>
      <c r="AR41" s="96">
        <v>3</v>
      </c>
      <c r="AS41" s="98">
        <v>0.3</v>
      </c>
      <c r="AT41" s="98">
        <v>0.33300000000000002</v>
      </c>
      <c r="AU41" s="98">
        <v>0</v>
      </c>
      <c r="AV41" s="99">
        <v>93</v>
      </c>
      <c r="AW41" s="99">
        <v>107</v>
      </c>
      <c r="AX41" s="96">
        <v>26</v>
      </c>
      <c r="AY41" s="96">
        <v>26</v>
      </c>
      <c r="AZ41" s="96">
        <v>26</v>
      </c>
      <c r="BA41" s="96" t="s">
        <v>48</v>
      </c>
      <c r="BB41" s="100"/>
      <c r="BC41" s="93"/>
      <c r="BD41" s="93"/>
      <c r="BE41" s="93"/>
    </row>
    <row r="42" spans="1:57" ht="13.5" customHeight="1">
      <c r="A42" s="93" t="s">
        <v>315</v>
      </c>
      <c r="B42" s="95">
        <v>44407</v>
      </c>
      <c r="C42" s="96" t="s">
        <v>48</v>
      </c>
      <c r="D42" s="96" t="s">
        <v>48</v>
      </c>
      <c r="E42" s="96" t="s">
        <v>48</v>
      </c>
      <c r="F42" s="96"/>
      <c r="G42" s="96"/>
      <c r="H42" s="96"/>
      <c r="I42" s="96"/>
      <c r="J42" s="96"/>
      <c r="K42" s="96"/>
      <c r="L42" s="96" t="s">
        <v>48</v>
      </c>
      <c r="M42" s="97">
        <v>0</v>
      </c>
      <c r="N42" s="97">
        <v>0</v>
      </c>
      <c r="O42" s="97">
        <v>0</v>
      </c>
      <c r="P42" s="96" t="s">
        <v>48</v>
      </c>
      <c r="Q42" s="96"/>
      <c r="R42" s="96"/>
      <c r="S42" s="96"/>
      <c r="T42" s="98">
        <v>0</v>
      </c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6" t="s">
        <v>48</v>
      </c>
      <c r="AJ42" s="96" t="s">
        <v>48</v>
      </c>
      <c r="AK42" s="96" t="s">
        <v>48</v>
      </c>
      <c r="AL42" s="96" t="s">
        <v>48</v>
      </c>
      <c r="AM42" s="96" t="s">
        <v>48</v>
      </c>
      <c r="AN42" s="96" t="s">
        <v>48</v>
      </c>
      <c r="AO42" s="96" t="s">
        <v>48</v>
      </c>
      <c r="AP42" s="96" t="s">
        <v>48</v>
      </c>
      <c r="AQ42" s="96">
        <v>8</v>
      </c>
      <c r="AR42" s="96">
        <v>3</v>
      </c>
      <c r="AS42" s="98">
        <v>0.375</v>
      </c>
      <c r="AT42" s="98">
        <v>0</v>
      </c>
      <c r="AU42" s="98">
        <v>0</v>
      </c>
      <c r="AV42" s="99">
        <v>100</v>
      </c>
      <c r="AW42" s="99">
        <v>110</v>
      </c>
      <c r="AX42" s="96">
        <v>22</v>
      </c>
      <c r="AY42" s="96">
        <v>26</v>
      </c>
      <c r="AZ42" s="96">
        <v>26</v>
      </c>
      <c r="BA42" s="96" t="s">
        <v>48</v>
      </c>
      <c r="BB42" s="100"/>
      <c r="BC42" s="93"/>
      <c r="BD42" s="93"/>
      <c r="BE42" s="93"/>
    </row>
    <row r="43" spans="1:57" ht="13.5" customHeight="1">
      <c r="A43" s="93" t="s">
        <v>316</v>
      </c>
      <c r="B43" s="95">
        <v>44408</v>
      </c>
      <c r="C43" s="96" t="s">
        <v>48</v>
      </c>
      <c r="D43" s="96" t="s">
        <v>48</v>
      </c>
      <c r="E43" s="96" t="s">
        <v>48</v>
      </c>
      <c r="F43" s="96"/>
      <c r="G43" s="96"/>
      <c r="H43" s="96"/>
      <c r="I43" s="96"/>
      <c r="J43" s="96"/>
      <c r="K43" s="96"/>
      <c r="L43" s="96" t="s">
        <v>48</v>
      </c>
      <c r="M43" s="97">
        <v>0</v>
      </c>
      <c r="N43" s="97">
        <v>0</v>
      </c>
      <c r="O43" s="97">
        <v>0</v>
      </c>
      <c r="P43" s="96" t="s">
        <v>48</v>
      </c>
      <c r="Q43" s="96"/>
      <c r="R43" s="96"/>
      <c r="S43" s="96"/>
      <c r="T43" s="98">
        <v>0</v>
      </c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6" t="s">
        <v>48</v>
      </c>
      <c r="AJ43" s="96">
        <v>1</v>
      </c>
      <c r="AK43" s="96" t="s">
        <v>48</v>
      </c>
      <c r="AL43" s="96" t="s">
        <v>48</v>
      </c>
      <c r="AM43" s="96" t="s">
        <v>48</v>
      </c>
      <c r="AN43" s="96" t="s">
        <v>48</v>
      </c>
      <c r="AO43" s="96" t="s">
        <v>48</v>
      </c>
      <c r="AP43" s="96" t="s">
        <v>48</v>
      </c>
      <c r="AQ43" s="96">
        <v>12</v>
      </c>
      <c r="AR43" s="96">
        <v>10</v>
      </c>
      <c r="AS43" s="98">
        <v>0.83299999999999996</v>
      </c>
      <c r="AT43" s="98">
        <v>0.1</v>
      </c>
      <c r="AU43" s="98">
        <v>0</v>
      </c>
      <c r="AV43" s="99">
        <v>112</v>
      </c>
      <c r="AW43" s="99">
        <v>120</v>
      </c>
      <c r="AX43" s="96">
        <v>23</v>
      </c>
      <c r="AY43" s="96">
        <v>27</v>
      </c>
      <c r="AZ43" s="96">
        <v>27</v>
      </c>
      <c r="BA43" s="96" t="s">
        <v>48</v>
      </c>
      <c r="BB43" s="100"/>
      <c r="BC43" s="93"/>
      <c r="BD43" s="93"/>
      <c r="BE43" s="93"/>
    </row>
    <row r="44" spans="1:57" ht="13.5" customHeight="1">
      <c r="A44" s="93" t="s">
        <v>317</v>
      </c>
      <c r="B44" s="95">
        <v>44409</v>
      </c>
      <c r="C44" s="96" t="s">
        <v>48</v>
      </c>
      <c r="D44" s="96" t="s">
        <v>48</v>
      </c>
      <c r="E44" s="96" t="s">
        <v>48</v>
      </c>
      <c r="F44" s="96"/>
      <c r="G44" s="96"/>
      <c r="H44" s="96"/>
      <c r="I44" s="96"/>
      <c r="J44" s="96"/>
      <c r="K44" s="96"/>
      <c r="L44" s="96" t="s">
        <v>48</v>
      </c>
      <c r="M44" s="97">
        <v>0</v>
      </c>
      <c r="N44" s="97">
        <v>0</v>
      </c>
      <c r="O44" s="97">
        <v>0</v>
      </c>
      <c r="P44" s="96" t="s">
        <v>48</v>
      </c>
      <c r="Q44" s="96"/>
      <c r="R44" s="96"/>
      <c r="S44" s="96"/>
      <c r="T44" s="98">
        <v>0</v>
      </c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6" t="s">
        <v>48</v>
      </c>
      <c r="AJ44" s="96">
        <v>3</v>
      </c>
      <c r="AK44" s="96" t="s">
        <v>48</v>
      </c>
      <c r="AL44" s="96" t="s">
        <v>48</v>
      </c>
      <c r="AM44" s="96" t="s">
        <v>48</v>
      </c>
      <c r="AN44" s="96" t="s">
        <v>48</v>
      </c>
      <c r="AO44" s="96" t="s">
        <v>48</v>
      </c>
      <c r="AP44" s="96" t="s">
        <v>48</v>
      </c>
      <c r="AQ44" s="96">
        <v>11</v>
      </c>
      <c r="AR44" s="96">
        <v>3</v>
      </c>
      <c r="AS44" s="98">
        <v>0.27300000000000002</v>
      </c>
      <c r="AT44" s="98">
        <v>1</v>
      </c>
      <c r="AU44" s="98">
        <v>0</v>
      </c>
      <c r="AV44" s="99">
        <v>121</v>
      </c>
      <c r="AW44" s="99">
        <v>123</v>
      </c>
      <c r="AX44" s="96">
        <v>23</v>
      </c>
      <c r="AY44" s="96">
        <v>30</v>
      </c>
      <c r="AZ44" s="96">
        <v>30</v>
      </c>
      <c r="BA44" s="96" t="s">
        <v>48</v>
      </c>
      <c r="BB44" s="100"/>
      <c r="BC44" s="93"/>
      <c r="BD44" s="93"/>
      <c r="BE44" s="93"/>
    </row>
    <row r="45" spans="1:57" ht="13.5" customHeight="1">
      <c r="A45" s="93" t="s">
        <v>311</v>
      </c>
      <c r="B45" s="95">
        <v>44410</v>
      </c>
      <c r="C45" s="96" t="s">
        <v>48</v>
      </c>
      <c r="D45" s="96" t="s">
        <v>48</v>
      </c>
      <c r="E45" s="96" t="s">
        <v>48</v>
      </c>
      <c r="F45" s="96"/>
      <c r="G45" s="96"/>
      <c r="H45" s="96"/>
      <c r="I45" s="96"/>
      <c r="J45" s="96"/>
      <c r="K45" s="96"/>
      <c r="L45" s="96" t="s">
        <v>48</v>
      </c>
      <c r="M45" s="97">
        <v>0</v>
      </c>
      <c r="N45" s="97">
        <v>0</v>
      </c>
      <c r="O45" s="97">
        <v>0</v>
      </c>
      <c r="P45" s="96" t="s">
        <v>48</v>
      </c>
      <c r="Q45" s="96"/>
      <c r="R45" s="96"/>
      <c r="S45" s="96"/>
      <c r="T45" s="98">
        <v>0</v>
      </c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6" t="s">
        <v>48</v>
      </c>
      <c r="AJ45" s="96">
        <v>1</v>
      </c>
      <c r="AK45" s="96" t="s">
        <v>48</v>
      </c>
      <c r="AL45" s="96" t="s">
        <v>48</v>
      </c>
      <c r="AM45" s="96" t="s">
        <v>48</v>
      </c>
      <c r="AN45" s="96" t="s">
        <v>48</v>
      </c>
      <c r="AO45" s="96" t="s">
        <v>48</v>
      </c>
      <c r="AP45" s="96" t="s">
        <v>48</v>
      </c>
      <c r="AQ45" s="96">
        <v>17</v>
      </c>
      <c r="AR45" s="96">
        <v>9</v>
      </c>
      <c r="AS45" s="98">
        <v>0.52900000000000003</v>
      </c>
      <c r="AT45" s="98">
        <v>0.111</v>
      </c>
      <c r="AU45" s="98">
        <v>0</v>
      </c>
      <c r="AV45" s="99">
        <v>135</v>
      </c>
      <c r="AW45" s="99">
        <v>132</v>
      </c>
      <c r="AX45" s="96">
        <v>23</v>
      </c>
      <c r="AY45" s="96">
        <v>31</v>
      </c>
      <c r="AZ45" s="96">
        <v>31</v>
      </c>
      <c r="BA45" s="96" t="s">
        <v>48</v>
      </c>
      <c r="BB45" s="100"/>
      <c r="BC45" s="93"/>
      <c r="BD45" s="93"/>
      <c r="BE45" s="93"/>
    </row>
    <row r="46" spans="1:57" ht="13.5" customHeight="1">
      <c r="A46" s="93" t="s">
        <v>312</v>
      </c>
      <c r="B46" s="95">
        <v>44411</v>
      </c>
      <c r="C46" s="96" t="s">
        <v>48</v>
      </c>
      <c r="D46" s="96" t="s">
        <v>48</v>
      </c>
      <c r="E46" s="96" t="s">
        <v>48</v>
      </c>
      <c r="F46" s="96"/>
      <c r="G46" s="96"/>
      <c r="H46" s="96"/>
      <c r="I46" s="96"/>
      <c r="J46" s="96"/>
      <c r="K46" s="96"/>
      <c r="L46" s="96" t="s">
        <v>48</v>
      </c>
      <c r="M46" s="97">
        <v>0</v>
      </c>
      <c r="N46" s="97">
        <v>0</v>
      </c>
      <c r="O46" s="97">
        <v>0</v>
      </c>
      <c r="P46" s="96" t="s">
        <v>48</v>
      </c>
      <c r="Q46" s="96"/>
      <c r="R46" s="96"/>
      <c r="S46" s="96"/>
      <c r="T46" s="98">
        <v>0</v>
      </c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6" t="s">
        <v>48</v>
      </c>
      <c r="AJ46" s="96">
        <v>1</v>
      </c>
      <c r="AK46" s="96" t="s">
        <v>48</v>
      </c>
      <c r="AL46" s="96" t="s">
        <v>48</v>
      </c>
      <c r="AM46" s="96" t="s">
        <v>48</v>
      </c>
      <c r="AN46" s="96" t="s">
        <v>48</v>
      </c>
      <c r="AO46" s="96" t="s">
        <v>48</v>
      </c>
      <c r="AP46" s="96" t="s">
        <v>48</v>
      </c>
      <c r="AQ46" s="96">
        <v>8</v>
      </c>
      <c r="AR46" s="96">
        <v>3</v>
      </c>
      <c r="AS46" s="98">
        <v>0.375</v>
      </c>
      <c r="AT46" s="98">
        <v>0.33300000000000002</v>
      </c>
      <c r="AU46" s="98">
        <v>0</v>
      </c>
      <c r="AV46" s="99">
        <v>142</v>
      </c>
      <c r="AW46" s="99">
        <v>135</v>
      </c>
      <c r="AX46" s="96">
        <v>22</v>
      </c>
      <c r="AY46" s="96">
        <v>32</v>
      </c>
      <c r="AZ46" s="96">
        <v>32</v>
      </c>
      <c r="BA46" s="96" t="s">
        <v>48</v>
      </c>
      <c r="BB46" s="100"/>
      <c r="BC46" s="93"/>
      <c r="BD46" s="93"/>
      <c r="BE46" s="93"/>
    </row>
    <row r="47" spans="1:57" ht="13.5" customHeight="1">
      <c r="A47" s="93" t="s">
        <v>313</v>
      </c>
      <c r="B47" s="95">
        <v>44412</v>
      </c>
      <c r="C47" s="96" t="s">
        <v>48</v>
      </c>
      <c r="D47" s="96" t="s">
        <v>48</v>
      </c>
      <c r="E47" s="96" t="s">
        <v>48</v>
      </c>
      <c r="F47" s="96"/>
      <c r="G47" s="96"/>
      <c r="H47" s="96"/>
      <c r="I47" s="96"/>
      <c r="J47" s="96"/>
      <c r="K47" s="96"/>
      <c r="L47" s="96" t="s">
        <v>48</v>
      </c>
      <c r="M47" s="97">
        <v>0</v>
      </c>
      <c r="N47" s="97">
        <v>0</v>
      </c>
      <c r="O47" s="97">
        <v>0</v>
      </c>
      <c r="P47" s="96" t="s">
        <v>48</v>
      </c>
      <c r="Q47" s="96"/>
      <c r="R47" s="96"/>
      <c r="S47" s="96"/>
      <c r="T47" s="98">
        <v>0</v>
      </c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6" t="s">
        <v>48</v>
      </c>
      <c r="AJ47" s="96">
        <v>1</v>
      </c>
      <c r="AK47" s="96" t="s">
        <v>48</v>
      </c>
      <c r="AL47" s="96" t="s">
        <v>48</v>
      </c>
      <c r="AM47" s="96" t="s">
        <v>48</v>
      </c>
      <c r="AN47" s="96" t="s">
        <v>48</v>
      </c>
      <c r="AO47" s="96" t="s">
        <v>48</v>
      </c>
      <c r="AP47" s="96" t="s">
        <v>48</v>
      </c>
      <c r="AQ47" s="96">
        <v>7</v>
      </c>
      <c r="AR47" s="96" t="s">
        <v>48</v>
      </c>
      <c r="AS47" s="98">
        <v>0</v>
      </c>
      <c r="AT47" s="98">
        <v>0</v>
      </c>
      <c r="AU47" s="98">
        <v>0</v>
      </c>
      <c r="AV47" s="99">
        <v>148</v>
      </c>
      <c r="AW47" s="99">
        <v>135</v>
      </c>
      <c r="AX47" s="96">
        <v>22</v>
      </c>
      <c r="AY47" s="96">
        <v>33</v>
      </c>
      <c r="AZ47" s="96">
        <v>33</v>
      </c>
      <c r="BA47" s="96" t="s">
        <v>48</v>
      </c>
      <c r="BB47" s="100"/>
      <c r="BC47" s="93"/>
      <c r="BD47" s="93"/>
      <c r="BE47" s="93"/>
    </row>
    <row r="48" spans="1:57" ht="13.5" customHeight="1">
      <c r="A48" s="93" t="s">
        <v>314</v>
      </c>
      <c r="B48" s="95">
        <v>44413</v>
      </c>
      <c r="C48" s="96" t="s">
        <v>48</v>
      </c>
      <c r="D48" s="96" t="s">
        <v>48</v>
      </c>
      <c r="E48" s="96" t="s">
        <v>48</v>
      </c>
      <c r="F48" s="96"/>
      <c r="G48" s="96"/>
      <c r="H48" s="96"/>
      <c r="I48" s="96"/>
      <c r="J48" s="96"/>
      <c r="K48" s="96"/>
      <c r="L48" s="96" t="s">
        <v>48</v>
      </c>
      <c r="M48" s="97">
        <v>0</v>
      </c>
      <c r="N48" s="97">
        <v>0</v>
      </c>
      <c r="O48" s="97">
        <v>0</v>
      </c>
      <c r="P48" s="96" t="s">
        <v>48</v>
      </c>
      <c r="Q48" s="96"/>
      <c r="R48" s="96"/>
      <c r="S48" s="96"/>
      <c r="T48" s="98">
        <v>0</v>
      </c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6" t="s">
        <v>48</v>
      </c>
      <c r="AJ48" s="96" t="s">
        <v>48</v>
      </c>
      <c r="AK48" s="96" t="s">
        <v>48</v>
      </c>
      <c r="AL48" s="96" t="s">
        <v>48</v>
      </c>
      <c r="AM48" s="96" t="s">
        <v>48</v>
      </c>
      <c r="AN48" s="96" t="s">
        <v>48</v>
      </c>
      <c r="AO48" s="96" t="s">
        <v>48</v>
      </c>
      <c r="AP48" s="96" t="s">
        <v>48</v>
      </c>
      <c r="AQ48" s="96">
        <v>12</v>
      </c>
      <c r="AR48" s="96">
        <v>4</v>
      </c>
      <c r="AS48" s="98">
        <v>0.33300000000000002</v>
      </c>
      <c r="AT48" s="98">
        <v>0</v>
      </c>
      <c r="AU48" s="98">
        <v>0</v>
      </c>
      <c r="AV48" s="99">
        <v>160</v>
      </c>
      <c r="AW48" s="99">
        <v>139</v>
      </c>
      <c r="AX48" s="96">
        <v>23</v>
      </c>
      <c r="AY48" s="96">
        <v>33</v>
      </c>
      <c r="AZ48" s="96">
        <v>33</v>
      </c>
      <c r="BA48" s="96" t="s">
        <v>48</v>
      </c>
      <c r="BB48" s="100"/>
      <c r="BC48" s="93"/>
      <c r="BD48" s="93"/>
      <c r="BE48" s="93"/>
    </row>
    <row r="49" spans="1:57" ht="13.5" customHeight="1">
      <c r="A49" s="93" t="s">
        <v>315</v>
      </c>
      <c r="B49" s="95">
        <v>44414</v>
      </c>
      <c r="C49" s="96" t="s">
        <v>48</v>
      </c>
      <c r="D49" s="96" t="s">
        <v>48</v>
      </c>
      <c r="E49" s="96" t="s">
        <v>48</v>
      </c>
      <c r="F49" s="96"/>
      <c r="G49" s="96"/>
      <c r="H49" s="96"/>
      <c r="I49" s="96"/>
      <c r="J49" s="96"/>
      <c r="K49" s="96"/>
      <c r="L49" s="96" t="s">
        <v>48</v>
      </c>
      <c r="M49" s="97">
        <v>0</v>
      </c>
      <c r="N49" s="97">
        <v>0</v>
      </c>
      <c r="O49" s="97">
        <v>0</v>
      </c>
      <c r="P49" s="96" t="s">
        <v>48</v>
      </c>
      <c r="Q49" s="96"/>
      <c r="R49" s="96"/>
      <c r="S49" s="96"/>
      <c r="T49" s="98">
        <v>0</v>
      </c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6" t="s">
        <v>48</v>
      </c>
      <c r="AJ49" s="96">
        <v>1</v>
      </c>
      <c r="AK49" s="96" t="s">
        <v>48</v>
      </c>
      <c r="AL49" s="96" t="s">
        <v>48</v>
      </c>
      <c r="AM49" s="96" t="s">
        <v>48</v>
      </c>
      <c r="AN49" s="96" t="s">
        <v>48</v>
      </c>
      <c r="AO49" s="96" t="s">
        <v>48</v>
      </c>
      <c r="AP49" s="96" t="s">
        <v>48</v>
      </c>
      <c r="AQ49" s="96">
        <v>11</v>
      </c>
      <c r="AR49" s="96">
        <v>3</v>
      </c>
      <c r="AS49" s="98">
        <v>0.27300000000000002</v>
      </c>
      <c r="AT49" s="98">
        <v>0.33300000000000002</v>
      </c>
      <c r="AU49" s="98">
        <v>0</v>
      </c>
      <c r="AV49" s="99">
        <v>170</v>
      </c>
      <c r="AW49" s="99">
        <v>142</v>
      </c>
      <c r="AX49" s="96">
        <v>23</v>
      </c>
      <c r="AY49" s="96">
        <v>30</v>
      </c>
      <c r="AZ49" s="96">
        <v>34</v>
      </c>
      <c r="BA49" s="96" t="s">
        <v>48</v>
      </c>
      <c r="BB49" s="100"/>
      <c r="BC49" s="93"/>
      <c r="BD49" s="93"/>
      <c r="BE49" s="93"/>
    </row>
    <row r="50" spans="1:57" ht="13.5" customHeight="1">
      <c r="A50" s="93" t="s">
        <v>316</v>
      </c>
      <c r="B50" s="95">
        <v>44415</v>
      </c>
      <c r="C50" s="96" t="s">
        <v>48</v>
      </c>
      <c r="D50" s="96" t="s">
        <v>48</v>
      </c>
      <c r="E50" s="96" t="s">
        <v>48</v>
      </c>
      <c r="F50" s="96"/>
      <c r="G50" s="96"/>
      <c r="H50" s="96"/>
      <c r="I50" s="96"/>
      <c r="J50" s="96"/>
      <c r="K50" s="96"/>
      <c r="L50" s="96" t="s">
        <v>48</v>
      </c>
      <c r="M50" s="97">
        <v>0</v>
      </c>
      <c r="N50" s="97">
        <v>0</v>
      </c>
      <c r="O50" s="97">
        <v>0</v>
      </c>
      <c r="P50" s="96" t="s">
        <v>48</v>
      </c>
      <c r="Q50" s="96"/>
      <c r="R50" s="96"/>
      <c r="S50" s="96"/>
      <c r="T50" s="98">
        <v>0</v>
      </c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6" t="s">
        <v>48</v>
      </c>
      <c r="AJ50" s="96">
        <v>3</v>
      </c>
      <c r="AK50" s="96" t="s">
        <v>48</v>
      </c>
      <c r="AL50" s="96" t="s">
        <v>48</v>
      </c>
      <c r="AM50" s="96" t="s">
        <v>48</v>
      </c>
      <c r="AN50" s="96" t="s">
        <v>48</v>
      </c>
      <c r="AO50" s="96" t="s">
        <v>48</v>
      </c>
      <c r="AP50" s="96" t="s">
        <v>48</v>
      </c>
      <c r="AQ50" s="96">
        <v>15</v>
      </c>
      <c r="AR50" s="96">
        <v>5</v>
      </c>
      <c r="AS50" s="98">
        <v>0.33300000000000002</v>
      </c>
      <c r="AT50" s="98">
        <v>0.6</v>
      </c>
      <c r="AU50" s="98">
        <v>0</v>
      </c>
      <c r="AV50" s="99">
        <v>184</v>
      </c>
      <c r="AW50" s="99">
        <v>147</v>
      </c>
      <c r="AX50" s="96">
        <v>22</v>
      </c>
      <c r="AY50" s="96">
        <v>33</v>
      </c>
      <c r="AZ50" s="96">
        <v>37</v>
      </c>
      <c r="BA50" s="96" t="s">
        <v>48</v>
      </c>
      <c r="BB50" s="100"/>
      <c r="BC50" s="93"/>
      <c r="BD50" s="93"/>
      <c r="BE50" s="93"/>
    </row>
    <row r="51" spans="1:57" ht="13.5" customHeight="1">
      <c r="A51" s="93" t="s">
        <v>317</v>
      </c>
      <c r="B51" s="95">
        <v>44416</v>
      </c>
      <c r="C51" s="96" t="s">
        <v>48</v>
      </c>
      <c r="D51" s="96" t="s">
        <v>48</v>
      </c>
      <c r="E51" s="96" t="s">
        <v>48</v>
      </c>
      <c r="F51" s="96"/>
      <c r="G51" s="96"/>
      <c r="H51" s="96"/>
      <c r="I51" s="96"/>
      <c r="J51" s="96"/>
      <c r="K51" s="96"/>
      <c r="L51" s="96" t="s">
        <v>48</v>
      </c>
      <c r="M51" s="97">
        <v>0</v>
      </c>
      <c r="N51" s="97">
        <v>0</v>
      </c>
      <c r="O51" s="97">
        <v>0</v>
      </c>
      <c r="P51" s="96" t="s">
        <v>48</v>
      </c>
      <c r="Q51" s="96"/>
      <c r="R51" s="96"/>
      <c r="S51" s="96"/>
      <c r="T51" s="98">
        <v>0</v>
      </c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6" t="s">
        <v>48</v>
      </c>
      <c r="AJ51" s="96">
        <v>1</v>
      </c>
      <c r="AK51" s="96" t="s">
        <v>48</v>
      </c>
      <c r="AL51" s="96" t="s">
        <v>48</v>
      </c>
      <c r="AM51" s="96" t="s">
        <v>48</v>
      </c>
      <c r="AN51" s="96" t="s">
        <v>48</v>
      </c>
      <c r="AO51" s="96" t="s">
        <v>48</v>
      </c>
      <c r="AP51" s="96" t="s">
        <v>48</v>
      </c>
      <c r="AQ51" s="96">
        <v>28</v>
      </c>
      <c r="AR51" s="96">
        <v>8</v>
      </c>
      <c r="AS51" s="98">
        <v>0.28599999999999998</v>
      </c>
      <c r="AT51" s="98">
        <v>0.125</v>
      </c>
      <c r="AU51" s="98">
        <v>0</v>
      </c>
      <c r="AV51" s="99">
        <v>209</v>
      </c>
      <c r="AW51" s="99">
        <v>155</v>
      </c>
      <c r="AX51" s="96">
        <v>21</v>
      </c>
      <c r="AY51" s="96">
        <v>33</v>
      </c>
      <c r="AZ51" s="96">
        <v>38</v>
      </c>
      <c r="BA51" s="96" t="s">
        <v>48</v>
      </c>
      <c r="BB51" s="100"/>
      <c r="BC51" s="93"/>
      <c r="BD51" s="93"/>
      <c r="BE51" s="93"/>
    </row>
    <row r="52" spans="1:57" ht="13.5" customHeight="1">
      <c r="A52" s="93" t="s">
        <v>311</v>
      </c>
      <c r="B52" s="95">
        <v>44417</v>
      </c>
      <c r="C52" s="96" t="s">
        <v>48</v>
      </c>
      <c r="D52" s="96" t="s">
        <v>48</v>
      </c>
      <c r="E52" s="96" t="s">
        <v>48</v>
      </c>
      <c r="F52" s="96"/>
      <c r="G52" s="96"/>
      <c r="H52" s="96"/>
      <c r="I52" s="96"/>
      <c r="J52" s="96"/>
      <c r="K52" s="96"/>
      <c r="L52" s="96" t="s">
        <v>48</v>
      </c>
      <c r="M52" s="97">
        <v>0</v>
      </c>
      <c r="N52" s="97">
        <v>0</v>
      </c>
      <c r="O52" s="97">
        <v>0</v>
      </c>
      <c r="P52" s="96" t="s">
        <v>48</v>
      </c>
      <c r="Q52" s="96"/>
      <c r="R52" s="96"/>
      <c r="S52" s="96"/>
      <c r="T52" s="98">
        <v>0</v>
      </c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6" t="s">
        <v>48</v>
      </c>
      <c r="AJ52" s="96" t="s">
        <v>48</v>
      </c>
      <c r="AK52" s="96" t="s">
        <v>48</v>
      </c>
      <c r="AL52" s="96" t="s">
        <v>48</v>
      </c>
      <c r="AM52" s="96" t="s">
        <v>48</v>
      </c>
      <c r="AN52" s="96" t="s">
        <v>48</v>
      </c>
      <c r="AO52" s="96" t="s">
        <v>48</v>
      </c>
      <c r="AP52" s="96" t="s">
        <v>48</v>
      </c>
      <c r="AQ52" s="96">
        <v>14</v>
      </c>
      <c r="AR52" s="96">
        <v>1</v>
      </c>
      <c r="AS52" s="98">
        <v>7.0999999999999994E-2</v>
      </c>
      <c r="AT52" s="98">
        <v>0</v>
      </c>
      <c r="AU52" s="98">
        <v>0</v>
      </c>
      <c r="AV52" s="99">
        <v>223</v>
      </c>
      <c r="AW52" s="99">
        <v>156</v>
      </c>
      <c r="AX52" s="96">
        <v>21</v>
      </c>
      <c r="AY52" s="96">
        <v>32</v>
      </c>
      <c r="AZ52" s="96">
        <v>38</v>
      </c>
      <c r="BA52" s="96" t="s">
        <v>48</v>
      </c>
      <c r="BB52" s="100"/>
      <c r="BC52" s="93"/>
      <c r="BD52" s="93"/>
      <c r="BE52" s="93"/>
    </row>
    <row r="53" spans="1:57" ht="13.5" customHeight="1">
      <c r="A53" s="93" t="s">
        <v>312</v>
      </c>
      <c r="B53" s="95">
        <v>44418</v>
      </c>
      <c r="C53" s="96" t="s">
        <v>48</v>
      </c>
      <c r="D53" s="96" t="s">
        <v>48</v>
      </c>
      <c r="E53" s="96" t="s">
        <v>48</v>
      </c>
      <c r="F53" s="96"/>
      <c r="G53" s="96"/>
      <c r="H53" s="96"/>
      <c r="I53" s="96"/>
      <c r="J53" s="96"/>
      <c r="K53" s="96"/>
      <c r="L53" s="96" t="s">
        <v>48</v>
      </c>
      <c r="M53" s="97">
        <v>0</v>
      </c>
      <c r="N53" s="97">
        <v>0</v>
      </c>
      <c r="O53" s="97">
        <v>0</v>
      </c>
      <c r="P53" s="96" t="s">
        <v>48</v>
      </c>
      <c r="Q53" s="96"/>
      <c r="R53" s="96"/>
      <c r="S53" s="96"/>
      <c r="T53" s="98">
        <v>0</v>
      </c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6" t="s">
        <v>48</v>
      </c>
      <c r="AJ53" s="96" t="s">
        <v>48</v>
      </c>
      <c r="AK53" s="96" t="s">
        <v>48</v>
      </c>
      <c r="AL53" s="96" t="s">
        <v>48</v>
      </c>
      <c r="AM53" s="96" t="s">
        <v>48</v>
      </c>
      <c r="AN53" s="96" t="s">
        <v>48</v>
      </c>
      <c r="AO53" s="96" t="s">
        <v>48</v>
      </c>
      <c r="AP53" s="96" t="s">
        <v>48</v>
      </c>
      <c r="AQ53" s="96">
        <v>8</v>
      </c>
      <c r="AR53" s="96">
        <v>1</v>
      </c>
      <c r="AS53" s="98">
        <v>0.125</v>
      </c>
      <c r="AT53" s="98">
        <v>0</v>
      </c>
      <c r="AU53" s="98">
        <v>0</v>
      </c>
      <c r="AV53" s="99">
        <v>231</v>
      </c>
      <c r="AW53" s="99">
        <v>157</v>
      </c>
      <c r="AX53" s="96">
        <v>20</v>
      </c>
      <c r="AY53" s="96">
        <v>30</v>
      </c>
      <c r="AZ53" s="96">
        <v>38</v>
      </c>
      <c r="BA53" s="96" t="s">
        <v>48</v>
      </c>
      <c r="BB53" s="100"/>
      <c r="BC53" s="93"/>
      <c r="BD53" s="93"/>
      <c r="BE53" s="93"/>
    </row>
    <row r="54" spans="1:57" ht="13.5" customHeight="1">
      <c r="A54" s="93" t="s">
        <v>313</v>
      </c>
      <c r="B54" s="95">
        <v>44419</v>
      </c>
      <c r="C54" s="96" t="s">
        <v>48</v>
      </c>
      <c r="D54" s="96" t="s">
        <v>48</v>
      </c>
      <c r="E54" s="96" t="s">
        <v>48</v>
      </c>
      <c r="F54" s="96"/>
      <c r="G54" s="96"/>
      <c r="H54" s="96"/>
      <c r="I54" s="96"/>
      <c r="J54" s="96"/>
      <c r="K54" s="96"/>
      <c r="L54" s="96" t="s">
        <v>48</v>
      </c>
      <c r="M54" s="97">
        <v>0</v>
      </c>
      <c r="N54" s="97">
        <v>0</v>
      </c>
      <c r="O54" s="97">
        <v>0</v>
      </c>
      <c r="P54" s="96" t="s">
        <v>48</v>
      </c>
      <c r="Q54" s="96"/>
      <c r="R54" s="96"/>
      <c r="S54" s="96"/>
      <c r="T54" s="98">
        <v>0</v>
      </c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6" t="s">
        <v>48</v>
      </c>
      <c r="AJ54" s="96" t="s">
        <v>48</v>
      </c>
      <c r="AK54" s="96" t="s">
        <v>48</v>
      </c>
      <c r="AL54" s="96" t="s">
        <v>48</v>
      </c>
      <c r="AM54" s="96" t="s">
        <v>48</v>
      </c>
      <c r="AN54" s="96" t="s">
        <v>48</v>
      </c>
      <c r="AO54" s="96" t="s">
        <v>48</v>
      </c>
      <c r="AP54" s="96" t="s">
        <v>48</v>
      </c>
      <c r="AQ54" s="96">
        <v>16</v>
      </c>
      <c r="AR54" s="96">
        <v>3</v>
      </c>
      <c r="AS54" s="98">
        <v>0.188</v>
      </c>
      <c r="AT54" s="98">
        <v>0</v>
      </c>
      <c r="AU54" s="98">
        <v>0</v>
      </c>
      <c r="AV54" s="99">
        <v>247</v>
      </c>
      <c r="AW54" s="99">
        <v>160</v>
      </c>
      <c r="AX54" s="96">
        <v>20</v>
      </c>
      <c r="AY54" s="96">
        <v>29</v>
      </c>
      <c r="AZ54" s="96">
        <v>38</v>
      </c>
      <c r="BA54" s="96" t="s">
        <v>48</v>
      </c>
      <c r="BB54" s="100"/>
      <c r="BC54" s="93"/>
      <c r="BD54" s="93"/>
      <c r="BE54" s="93"/>
    </row>
    <row r="55" spans="1:57" ht="13.5" customHeight="1">
      <c r="A55" s="93" t="s">
        <v>314</v>
      </c>
      <c r="B55" s="95">
        <v>44420</v>
      </c>
      <c r="C55" s="96" t="s">
        <v>48</v>
      </c>
      <c r="D55" s="96" t="s">
        <v>48</v>
      </c>
      <c r="E55" s="96" t="s">
        <v>48</v>
      </c>
      <c r="F55" s="96"/>
      <c r="G55" s="96"/>
      <c r="H55" s="96"/>
      <c r="I55" s="96"/>
      <c r="J55" s="96"/>
      <c r="K55" s="96"/>
      <c r="L55" s="96" t="s">
        <v>48</v>
      </c>
      <c r="M55" s="97">
        <v>0</v>
      </c>
      <c r="N55" s="97">
        <v>0</v>
      </c>
      <c r="O55" s="97">
        <v>0</v>
      </c>
      <c r="P55" s="96" t="s">
        <v>48</v>
      </c>
      <c r="Q55" s="96"/>
      <c r="R55" s="96"/>
      <c r="S55" s="96"/>
      <c r="T55" s="98">
        <v>0</v>
      </c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6" t="s">
        <v>48</v>
      </c>
      <c r="AJ55" s="96">
        <v>2</v>
      </c>
      <c r="AK55" s="96" t="s">
        <v>48</v>
      </c>
      <c r="AL55" s="96" t="s">
        <v>48</v>
      </c>
      <c r="AM55" s="96" t="s">
        <v>48</v>
      </c>
      <c r="AN55" s="96" t="s">
        <v>48</v>
      </c>
      <c r="AO55" s="96" t="s">
        <v>48</v>
      </c>
      <c r="AP55" s="96" t="s">
        <v>48</v>
      </c>
      <c r="AQ55" s="96">
        <v>11</v>
      </c>
      <c r="AR55" s="96">
        <v>4</v>
      </c>
      <c r="AS55" s="98">
        <v>0.36399999999999999</v>
      </c>
      <c r="AT55" s="98">
        <v>0.5</v>
      </c>
      <c r="AU55" s="98">
        <v>0</v>
      </c>
      <c r="AV55" s="99">
        <v>258</v>
      </c>
      <c r="AW55" s="99">
        <v>164</v>
      </c>
      <c r="AX55" s="96">
        <v>20</v>
      </c>
      <c r="AY55" s="96">
        <v>30</v>
      </c>
      <c r="AZ55" s="96">
        <v>40</v>
      </c>
      <c r="BA55" s="96" t="s">
        <v>48</v>
      </c>
      <c r="BB55" s="100"/>
      <c r="BC55" s="93"/>
      <c r="BD55" s="93"/>
      <c r="BE55" s="93"/>
    </row>
    <row r="56" spans="1:57" ht="13.5" customHeight="1">
      <c r="A56" s="93" t="s">
        <v>315</v>
      </c>
      <c r="B56" s="95">
        <v>44421</v>
      </c>
      <c r="C56" s="96" t="s">
        <v>48</v>
      </c>
      <c r="D56" s="96" t="s">
        <v>48</v>
      </c>
      <c r="E56" s="96" t="s">
        <v>48</v>
      </c>
      <c r="F56" s="96"/>
      <c r="G56" s="96"/>
      <c r="H56" s="96"/>
      <c r="I56" s="96"/>
      <c r="J56" s="96"/>
      <c r="K56" s="96"/>
      <c r="L56" s="96" t="s">
        <v>48</v>
      </c>
      <c r="M56" s="97">
        <v>0</v>
      </c>
      <c r="N56" s="97">
        <v>0</v>
      </c>
      <c r="O56" s="97">
        <v>0</v>
      </c>
      <c r="P56" s="96" t="s">
        <v>48</v>
      </c>
      <c r="Q56" s="96"/>
      <c r="R56" s="96"/>
      <c r="S56" s="96"/>
      <c r="T56" s="98">
        <v>0</v>
      </c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6" t="s">
        <v>48</v>
      </c>
      <c r="AJ56" s="96">
        <v>1</v>
      </c>
      <c r="AK56" s="96" t="s">
        <v>48</v>
      </c>
      <c r="AL56" s="96" t="s">
        <v>48</v>
      </c>
      <c r="AM56" s="96" t="s">
        <v>48</v>
      </c>
      <c r="AN56" s="96" t="s">
        <v>48</v>
      </c>
      <c r="AO56" s="96" t="s">
        <v>48</v>
      </c>
      <c r="AP56" s="96" t="s">
        <v>48</v>
      </c>
      <c r="AQ56" s="96">
        <v>6</v>
      </c>
      <c r="AR56" s="96">
        <v>3</v>
      </c>
      <c r="AS56" s="98">
        <v>0.5</v>
      </c>
      <c r="AT56" s="98">
        <v>0.33300000000000002</v>
      </c>
      <c r="AU56" s="98">
        <v>0</v>
      </c>
      <c r="AV56" s="99">
        <v>262</v>
      </c>
      <c r="AW56" s="99">
        <v>167</v>
      </c>
      <c r="AX56" s="96">
        <v>21</v>
      </c>
      <c r="AY56" s="96">
        <v>31</v>
      </c>
      <c r="AZ56" s="96">
        <v>41</v>
      </c>
      <c r="BA56" s="96" t="s">
        <v>48</v>
      </c>
      <c r="BB56" s="100"/>
      <c r="BC56" s="93"/>
      <c r="BD56" s="93"/>
      <c r="BE56" s="93"/>
    </row>
    <row r="57" spans="1:57" ht="13.5" customHeight="1">
      <c r="A57" s="93" t="s">
        <v>316</v>
      </c>
      <c r="B57" s="95">
        <v>44422</v>
      </c>
      <c r="C57" s="96" t="s">
        <v>48</v>
      </c>
      <c r="D57" s="96" t="s">
        <v>48</v>
      </c>
      <c r="E57" s="96" t="s">
        <v>48</v>
      </c>
      <c r="F57" s="96"/>
      <c r="G57" s="96"/>
      <c r="H57" s="96"/>
      <c r="I57" s="96"/>
      <c r="J57" s="96"/>
      <c r="K57" s="96"/>
      <c r="L57" s="96" t="s">
        <v>48</v>
      </c>
      <c r="M57" s="97">
        <v>0</v>
      </c>
      <c r="N57" s="97">
        <v>0</v>
      </c>
      <c r="O57" s="97">
        <v>0</v>
      </c>
      <c r="P57" s="96" t="s">
        <v>48</v>
      </c>
      <c r="Q57" s="96"/>
      <c r="R57" s="96"/>
      <c r="S57" s="96"/>
      <c r="T57" s="98">
        <v>0</v>
      </c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6" t="s">
        <v>48</v>
      </c>
      <c r="AJ57" s="96">
        <v>1</v>
      </c>
      <c r="AK57" s="96" t="s">
        <v>48</v>
      </c>
      <c r="AL57" s="96" t="s">
        <v>48</v>
      </c>
      <c r="AM57" s="96" t="s">
        <v>48</v>
      </c>
      <c r="AN57" s="96" t="s">
        <v>48</v>
      </c>
      <c r="AO57" s="96" t="s">
        <v>48</v>
      </c>
      <c r="AP57" s="96" t="s">
        <v>48</v>
      </c>
      <c r="AQ57" s="96">
        <v>8</v>
      </c>
      <c r="AR57" s="96">
        <v>3</v>
      </c>
      <c r="AS57" s="98">
        <v>0.375</v>
      </c>
      <c r="AT57" s="98">
        <v>0.33300000000000002</v>
      </c>
      <c r="AU57" s="98">
        <v>0</v>
      </c>
      <c r="AV57" s="99">
        <v>270</v>
      </c>
      <c r="AW57" s="99">
        <v>170</v>
      </c>
      <c r="AX57" s="96">
        <v>20</v>
      </c>
      <c r="AY57" s="96">
        <v>30</v>
      </c>
      <c r="AZ57" s="96">
        <v>42</v>
      </c>
      <c r="BA57" s="96" t="s">
        <v>48</v>
      </c>
      <c r="BB57" s="100"/>
      <c r="BC57" s="93"/>
      <c r="BD57" s="93"/>
      <c r="BE57" s="93"/>
    </row>
    <row r="58" spans="1:57" ht="13.5" customHeight="1">
      <c r="A58" s="93" t="s">
        <v>317</v>
      </c>
      <c r="B58" s="95">
        <v>44423</v>
      </c>
      <c r="C58" s="96" t="s">
        <v>48</v>
      </c>
      <c r="D58" s="96" t="s">
        <v>48</v>
      </c>
      <c r="E58" s="96" t="s">
        <v>48</v>
      </c>
      <c r="F58" s="96"/>
      <c r="G58" s="96"/>
      <c r="H58" s="96"/>
      <c r="I58" s="96"/>
      <c r="J58" s="96"/>
      <c r="K58" s="96"/>
      <c r="L58" s="96" t="s">
        <v>48</v>
      </c>
      <c r="M58" s="97">
        <v>0</v>
      </c>
      <c r="N58" s="97">
        <v>0</v>
      </c>
      <c r="O58" s="97">
        <v>0</v>
      </c>
      <c r="P58" s="96" t="s">
        <v>48</v>
      </c>
      <c r="Q58" s="96"/>
      <c r="R58" s="96"/>
      <c r="S58" s="96"/>
      <c r="T58" s="98">
        <v>0</v>
      </c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6" t="s">
        <v>48</v>
      </c>
      <c r="AJ58" s="96" t="s">
        <v>48</v>
      </c>
      <c r="AK58" s="96" t="s">
        <v>48</v>
      </c>
      <c r="AL58" s="96" t="s">
        <v>48</v>
      </c>
      <c r="AM58" s="96" t="s">
        <v>48</v>
      </c>
      <c r="AN58" s="96" t="s">
        <v>48</v>
      </c>
      <c r="AO58" s="96" t="s">
        <v>48</v>
      </c>
      <c r="AP58" s="96" t="s">
        <v>48</v>
      </c>
      <c r="AQ58" s="96">
        <v>6</v>
      </c>
      <c r="AR58" s="96">
        <v>4</v>
      </c>
      <c r="AS58" s="98">
        <v>0.66700000000000004</v>
      </c>
      <c r="AT58" s="98">
        <v>0</v>
      </c>
      <c r="AU58" s="98">
        <v>0</v>
      </c>
      <c r="AV58" s="99">
        <v>276</v>
      </c>
      <c r="AW58" s="99">
        <v>174</v>
      </c>
      <c r="AX58" s="96">
        <v>21</v>
      </c>
      <c r="AY58" s="96">
        <v>28</v>
      </c>
      <c r="AZ58" s="96">
        <v>42</v>
      </c>
      <c r="BA58" s="96" t="s">
        <v>48</v>
      </c>
      <c r="BB58" s="100"/>
      <c r="BC58" s="93"/>
      <c r="BD58" s="93"/>
      <c r="BE58" s="93"/>
    </row>
    <row r="59" spans="1:57" ht="13.5" customHeight="1">
      <c r="A59" s="93" t="s">
        <v>311</v>
      </c>
      <c r="B59" s="95">
        <v>44424</v>
      </c>
      <c r="C59" s="96" t="s">
        <v>48</v>
      </c>
      <c r="D59" s="96" t="s">
        <v>48</v>
      </c>
      <c r="E59" s="96" t="s">
        <v>48</v>
      </c>
      <c r="F59" s="96"/>
      <c r="G59" s="96"/>
      <c r="H59" s="96"/>
      <c r="I59" s="96"/>
      <c r="J59" s="96"/>
      <c r="K59" s="96"/>
      <c r="L59" s="96" t="s">
        <v>48</v>
      </c>
      <c r="M59" s="97">
        <v>0</v>
      </c>
      <c r="N59" s="97">
        <v>0</v>
      </c>
      <c r="O59" s="97">
        <v>0</v>
      </c>
      <c r="P59" s="96" t="s">
        <v>48</v>
      </c>
      <c r="Q59" s="96"/>
      <c r="R59" s="96"/>
      <c r="S59" s="96"/>
      <c r="T59" s="98">
        <v>0</v>
      </c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6" t="s">
        <v>48</v>
      </c>
      <c r="AJ59" s="96">
        <v>2</v>
      </c>
      <c r="AK59" s="96" t="s">
        <v>48</v>
      </c>
      <c r="AL59" s="96" t="s">
        <v>48</v>
      </c>
      <c r="AM59" s="96" t="s">
        <v>48</v>
      </c>
      <c r="AN59" s="96" t="s">
        <v>48</v>
      </c>
      <c r="AO59" s="96" t="s">
        <v>48</v>
      </c>
      <c r="AP59" s="96" t="s">
        <v>48</v>
      </c>
      <c r="AQ59" s="96">
        <v>6</v>
      </c>
      <c r="AR59" s="96">
        <v>1</v>
      </c>
      <c r="AS59" s="98">
        <v>0.16700000000000001</v>
      </c>
      <c r="AT59" s="98">
        <v>2</v>
      </c>
      <c r="AU59" s="98">
        <v>0</v>
      </c>
      <c r="AV59" s="99">
        <v>282</v>
      </c>
      <c r="AW59" s="99">
        <v>175</v>
      </c>
      <c r="AX59" s="96">
        <v>24</v>
      </c>
      <c r="AY59" s="96">
        <v>30</v>
      </c>
      <c r="AZ59" s="96">
        <v>44</v>
      </c>
      <c r="BA59" s="96" t="s">
        <v>48</v>
      </c>
      <c r="BB59" s="100" t="s">
        <v>318</v>
      </c>
      <c r="BC59" s="93"/>
      <c r="BD59" s="93"/>
      <c r="BE59" s="93"/>
    </row>
    <row r="60" spans="1:57" ht="13.5" customHeight="1">
      <c r="A60" s="93" t="s">
        <v>312</v>
      </c>
      <c r="B60" s="95">
        <v>44425</v>
      </c>
      <c r="C60" s="96" t="s">
        <v>48</v>
      </c>
      <c r="D60" s="96" t="s">
        <v>48</v>
      </c>
      <c r="E60" s="96" t="s">
        <v>48</v>
      </c>
      <c r="F60" s="96"/>
      <c r="G60" s="96"/>
      <c r="H60" s="96"/>
      <c r="I60" s="96"/>
      <c r="J60" s="96"/>
      <c r="K60" s="96"/>
      <c r="L60" s="96" t="s">
        <v>48</v>
      </c>
      <c r="M60" s="97">
        <v>0</v>
      </c>
      <c r="N60" s="97">
        <v>0</v>
      </c>
      <c r="O60" s="97">
        <v>0</v>
      </c>
      <c r="P60" s="96" t="s">
        <v>48</v>
      </c>
      <c r="Q60" s="96"/>
      <c r="R60" s="96"/>
      <c r="S60" s="96"/>
      <c r="T60" s="98">
        <v>0</v>
      </c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6" t="s">
        <v>48</v>
      </c>
      <c r="AJ60" s="96">
        <v>3</v>
      </c>
      <c r="AK60" s="96" t="s">
        <v>48</v>
      </c>
      <c r="AL60" s="96" t="s">
        <v>48</v>
      </c>
      <c r="AM60" s="96" t="s">
        <v>48</v>
      </c>
      <c r="AN60" s="96" t="s">
        <v>48</v>
      </c>
      <c r="AO60" s="96" t="s">
        <v>48</v>
      </c>
      <c r="AP60" s="96" t="s">
        <v>48</v>
      </c>
      <c r="AQ60" s="96">
        <v>9</v>
      </c>
      <c r="AR60" s="96">
        <v>6</v>
      </c>
      <c r="AS60" s="98">
        <v>0.66700000000000004</v>
      </c>
      <c r="AT60" s="98">
        <v>0.5</v>
      </c>
      <c r="AU60" s="98">
        <v>0</v>
      </c>
      <c r="AV60" s="99">
        <v>290</v>
      </c>
      <c r="AW60" s="99">
        <v>181</v>
      </c>
      <c r="AX60" s="96" t="s">
        <v>48</v>
      </c>
      <c r="AY60" s="96" t="s">
        <v>48</v>
      </c>
      <c r="AZ60" s="96" t="s">
        <v>48</v>
      </c>
      <c r="BA60" s="96" t="s">
        <v>48</v>
      </c>
      <c r="BB60" s="100"/>
      <c r="BC60" s="93"/>
      <c r="BD60" s="93"/>
      <c r="BE60" s="93"/>
    </row>
    <row r="61" spans="1:57" ht="13.5" customHeight="1">
      <c r="A61" s="93" t="s">
        <v>313</v>
      </c>
      <c r="B61" s="95">
        <v>44426</v>
      </c>
      <c r="C61" s="96" t="s">
        <v>48</v>
      </c>
      <c r="D61" s="96" t="s">
        <v>48</v>
      </c>
      <c r="E61" s="96" t="s">
        <v>48</v>
      </c>
      <c r="F61" s="96"/>
      <c r="G61" s="96"/>
      <c r="H61" s="96"/>
      <c r="I61" s="96"/>
      <c r="J61" s="96"/>
      <c r="K61" s="96"/>
      <c r="L61" s="96" t="s">
        <v>48</v>
      </c>
      <c r="M61" s="97">
        <v>0</v>
      </c>
      <c r="N61" s="97">
        <v>0</v>
      </c>
      <c r="O61" s="97">
        <v>0</v>
      </c>
      <c r="P61" s="96" t="s">
        <v>48</v>
      </c>
      <c r="Q61" s="96"/>
      <c r="R61" s="96"/>
      <c r="S61" s="96"/>
      <c r="T61" s="98">
        <v>0</v>
      </c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6" t="s">
        <v>48</v>
      </c>
      <c r="AJ61" s="96">
        <v>1</v>
      </c>
      <c r="AK61" s="96" t="s">
        <v>48</v>
      </c>
      <c r="AL61" s="96" t="s">
        <v>48</v>
      </c>
      <c r="AM61" s="96" t="s">
        <v>48</v>
      </c>
      <c r="AN61" s="96" t="s">
        <v>48</v>
      </c>
      <c r="AO61" s="96" t="s">
        <v>48</v>
      </c>
      <c r="AP61" s="96" t="s">
        <v>48</v>
      </c>
      <c r="AQ61" s="96">
        <v>11</v>
      </c>
      <c r="AR61" s="96">
        <v>4</v>
      </c>
      <c r="AS61" s="98">
        <v>0.36399999999999999</v>
      </c>
      <c r="AT61" s="98">
        <v>0.25</v>
      </c>
      <c r="AU61" s="98">
        <v>0</v>
      </c>
      <c r="AV61" s="99">
        <v>301</v>
      </c>
      <c r="AW61" s="99">
        <v>185</v>
      </c>
      <c r="AX61" s="96">
        <v>28</v>
      </c>
      <c r="AY61" s="96">
        <v>33</v>
      </c>
      <c r="AZ61" s="96">
        <v>48</v>
      </c>
      <c r="BA61" s="96" t="s">
        <v>48</v>
      </c>
      <c r="BB61" s="100"/>
      <c r="BC61" s="93"/>
      <c r="BD61" s="93"/>
      <c r="BE61" s="93"/>
    </row>
    <row r="62" spans="1:57" ht="13.5" customHeight="1">
      <c r="A62" s="93" t="s">
        <v>314</v>
      </c>
      <c r="B62" s="95">
        <v>44427</v>
      </c>
      <c r="C62" s="96" t="s">
        <v>48</v>
      </c>
      <c r="D62" s="96" t="s">
        <v>48</v>
      </c>
      <c r="E62" s="96" t="s">
        <v>48</v>
      </c>
      <c r="F62" s="96"/>
      <c r="G62" s="96"/>
      <c r="H62" s="96"/>
      <c r="I62" s="96"/>
      <c r="J62" s="96"/>
      <c r="K62" s="96"/>
      <c r="L62" s="96" t="s">
        <v>48</v>
      </c>
      <c r="M62" s="97">
        <v>0</v>
      </c>
      <c r="N62" s="97">
        <v>0</v>
      </c>
      <c r="O62" s="97">
        <v>0</v>
      </c>
      <c r="P62" s="96" t="s">
        <v>48</v>
      </c>
      <c r="Q62" s="96"/>
      <c r="R62" s="96"/>
      <c r="S62" s="96"/>
      <c r="T62" s="98">
        <v>0</v>
      </c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6" t="s">
        <v>48</v>
      </c>
      <c r="AJ62" s="96">
        <v>2</v>
      </c>
      <c r="AK62" s="96" t="s">
        <v>48</v>
      </c>
      <c r="AL62" s="96" t="s">
        <v>48</v>
      </c>
      <c r="AM62" s="96" t="s">
        <v>48</v>
      </c>
      <c r="AN62" s="96" t="s">
        <v>48</v>
      </c>
      <c r="AO62" s="96" t="s">
        <v>48</v>
      </c>
      <c r="AP62" s="96" t="s">
        <v>48</v>
      </c>
      <c r="AQ62" s="96">
        <v>9</v>
      </c>
      <c r="AR62" s="96">
        <v>4</v>
      </c>
      <c r="AS62" s="98">
        <v>0.44400000000000001</v>
      </c>
      <c r="AT62" s="98">
        <v>0.5</v>
      </c>
      <c r="AU62" s="98">
        <v>0</v>
      </c>
      <c r="AV62" s="99">
        <v>310</v>
      </c>
      <c r="AW62" s="99">
        <v>189</v>
      </c>
      <c r="AX62" s="96">
        <v>29</v>
      </c>
      <c r="AY62" s="96">
        <v>33</v>
      </c>
      <c r="AZ62" s="96">
        <v>50</v>
      </c>
      <c r="BA62" s="96" t="s">
        <v>48</v>
      </c>
      <c r="BB62" s="100"/>
      <c r="BC62" s="93"/>
      <c r="BD62" s="93"/>
      <c r="BE62" s="93"/>
    </row>
    <row r="63" spans="1:57" ht="13.5" customHeight="1">
      <c r="A63" s="93" t="s">
        <v>315</v>
      </c>
      <c r="B63" s="95">
        <v>44428</v>
      </c>
      <c r="C63" s="96" t="s">
        <v>48</v>
      </c>
      <c r="D63" s="96" t="s">
        <v>48</v>
      </c>
      <c r="E63" s="96" t="s">
        <v>48</v>
      </c>
      <c r="F63" s="96"/>
      <c r="G63" s="96"/>
      <c r="H63" s="96"/>
      <c r="I63" s="96"/>
      <c r="J63" s="96"/>
      <c r="K63" s="96"/>
      <c r="L63" s="96" t="s">
        <v>48</v>
      </c>
      <c r="M63" s="97">
        <v>0</v>
      </c>
      <c r="N63" s="97">
        <v>0</v>
      </c>
      <c r="O63" s="97">
        <v>0</v>
      </c>
      <c r="P63" s="96" t="s">
        <v>48</v>
      </c>
      <c r="Q63" s="96"/>
      <c r="R63" s="96"/>
      <c r="S63" s="96"/>
      <c r="T63" s="98">
        <v>0</v>
      </c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6" t="s">
        <v>48</v>
      </c>
      <c r="AJ63" s="96">
        <v>1</v>
      </c>
      <c r="AK63" s="96" t="s">
        <v>48</v>
      </c>
      <c r="AL63" s="96" t="s">
        <v>48</v>
      </c>
      <c r="AM63" s="96" t="s">
        <v>48</v>
      </c>
      <c r="AN63" s="96" t="s">
        <v>48</v>
      </c>
      <c r="AO63" s="96" t="s">
        <v>48</v>
      </c>
      <c r="AP63" s="96" t="s">
        <v>48</v>
      </c>
      <c r="AQ63" s="96">
        <v>13</v>
      </c>
      <c r="AR63" s="96">
        <v>4</v>
      </c>
      <c r="AS63" s="98">
        <v>0.308</v>
      </c>
      <c r="AT63" s="98">
        <v>0.25</v>
      </c>
      <c r="AU63" s="98">
        <v>0</v>
      </c>
      <c r="AV63" s="99">
        <v>323</v>
      </c>
      <c r="AW63" s="99">
        <v>193</v>
      </c>
      <c r="AX63" s="96">
        <v>29</v>
      </c>
      <c r="AY63" s="96">
        <v>34</v>
      </c>
      <c r="AZ63" s="96">
        <v>51</v>
      </c>
      <c r="BA63" s="96" t="s">
        <v>48</v>
      </c>
      <c r="BB63" s="100"/>
      <c r="BC63" s="93"/>
      <c r="BD63" s="93"/>
      <c r="BE63" s="93"/>
    </row>
    <row r="64" spans="1:57" ht="13.5" customHeight="1">
      <c r="A64" s="93" t="s">
        <v>316</v>
      </c>
      <c r="B64" s="95">
        <v>44429</v>
      </c>
      <c r="C64" s="96" t="s">
        <v>48</v>
      </c>
      <c r="D64" s="96" t="s">
        <v>48</v>
      </c>
      <c r="E64" s="96" t="s">
        <v>48</v>
      </c>
      <c r="F64" s="96"/>
      <c r="G64" s="96"/>
      <c r="H64" s="96"/>
      <c r="I64" s="96"/>
      <c r="J64" s="96"/>
      <c r="K64" s="96"/>
      <c r="L64" s="96" t="s">
        <v>48</v>
      </c>
      <c r="M64" s="97">
        <v>0</v>
      </c>
      <c r="N64" s="97">
        <v>0</v>
      </c>
      <c r="O64" s="97">
        <v>0</v>
      </c>
      <c r="P64" s="96" t="s">
        <v>48</v>
      </c>
      <c r="Q64" s="96"/>
      <c r="R64" s="96"/>
      <c r="S64" s="96"/>
      <c r="T64" s="98">
        <v>0</v>
      </c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6" t="s">
        <v>48</v>
      </c>
      <c r="AJ64" s="96" t="s">
        <v>48</v>
      </c>
      <c r="AK64" s="96" t="s">
        <v>48</v>
      </c>
      <c r="AL64" s="96" t="s">
        <v>48</v>
      </c>
      <c r="AM64" s="96" t="s">
        <v>48</v>
      </c>
      <c r="AN64" s="96" t="s">
        <v>48</v>
      </c>
      <c r="AO64" s="96" t="s">
        <v>48</v>
      </c>
      <c r="AP64" s="96" t="s">
        <v>48</v>
      </c>
      <c r="AQ64" s="96">
        <v>22</v>
      </c>
      <c r="AR64" s="96">
        <v>5</v>
      </c>
      <c r="AS64" s="98">
        <v>0.22700000000000001</v>
      </c>
      <c r="AT64" s="98">
        <v>0</v>
      </c>
      <c r="AU64" s="98">
        <v>0</v>
      </c>
      <c r="AV64" s="99">
        <v>344</v>
      </c>
      <c r="AW64" s="99">
        <v>198</v>
      </c>
      <c r="AX64" s="96">
        <v>29</v>
      </c>
      <c r="AY64" s="96">
        <v>32</v>
      </c>
      <c r="AZ64" s="96">
        <v>51</v>
      </c>
      <c r="BA64" s="96" t="s">
        <v>48</v>
      </c>
      <c r="BB64" s="100" t="s">
        <v>319</v>
      </c>
      <c r="BC64" s="93"/>
      <c r="BD64" s="93"/>
      <c r="BE64" s="93"/>
    </row>
    <row r="65" spans="1:57" ht="13.5" customHeight="1">
      <c r="A65" s="93" t="s">
        <v>317</v>
      </c>
      <c r="B65" s="95">
        <v>44430</v>
      </c>
      <c r="C65" s="96" t="s">
        <v>48</v>
      </c>
      <c r="D65" s="96" t="s">
        <v>48</v>
      </c>
      <c r="E65" s="96" t="s">
        <v>48</v>
      </c>
      <c r="F65" s="96"/>
      <c r="G65" s="96"/>
      <c r="H65" s="96"/>
      <c r="I65" s="96"/>
      <c r="J65" s="96"/>
      <c r="K65" s="96"/>
      <c r="L65" s="96" t="s">
        <v>48</v>
      </c>
      <c r="M65" s="97">
        <v>0</v>
      </c>
      <c r="N65" s="97">
        <v>0</v>
      </c>
      <c r="O65" s="97">
        <v>0</v>
      </c>
      <c r="P65" s="96" t="s">
        <v>48</v>
      </c>
      <c r="Q65" s="96"/>
      <c r="R65" s="96"/>
      <c r="S65" s="96"/>
      <c r="T65" s="98">
        <v>0</v>
      </c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6" t="s">
        <v>48</v>
      </c>
      <c r="AJ65" s="96">
        <v>1</v>
      </c>
      <c r="AK65" s="96" t="s">
        <v>48</v>
      </c>
      <c r="AL65" s="96" t="s">
        <v>48</v>
      </c>
      <c r="AM65" s="96" t="s">
        <v>48</v>
      </c>
      <c r="AN65" s="96" t="s">
        <v>48</v>
      </c>
      <c r="AO65" s="96" t="s">
        <v>48</v>
      </c>
      <c r="AP65" s="96" t="s">
        <v>48</v>
      </c>
      <c r="AQ65" s="96">
        <v>37</v>
      </c>
      <c r="AR65" s="96">
        <v>9</v>
      </c>
      <c r="AS65" s="98">
        <v>0.24299999999999999</v>
      </c>
      <c r="AT65" s="98">
        <v>0.111</v>
      </c>
      <c r="AU65" s="98">
        <v>0</v>
      </c>
      <c r="AV65" s="99">
        <v>380</v>
      </c>
      <c r="AW65" s="99">
        <v>207</v>
      </c>
      <c r="AX65" s="96">
        <v>30</v>
      </c>
      <c r="AY65" s="96">
        <v>33</v>
      </c>
      <c r="AZ65" s="96">
        <v>48</v>
      </c>
      <c r="BA65" s="96" t="s">
        <v>48</v>
      </c>
      <c r="BB65" s="100"/>
      <c r="BC65" s="93"/>
      <c r="BD65" s="93"/>
      <c r="BE65" s="93"/>
    </row>
    <row r="66" spans="1:57" ht="13.5" customHeight="1">
      <c r="A66" s="93" t="s">
        <v>311</v>
      </c>
      <c r="B66" s="95">
        <v>44431</v>
      </c>
      <c r="C66" s="96" t="s">
        <v>48</v>
      </c>
      <c r="D66" s="96" t="s">
        <v>48</v>
      </c>
      <c r="E66" s="96" t="s">
        <v>48</v>
      </c>
      <c r="F66" s="96"/>
      <c r="G66" s="96"/>
      <c r="H66" s="96"/>
      <c r="I66" s="96"/>
      <c r="J66" s="96"/>
      <c r="K66" s="96"/>
      <c r="L66" s="96" t="s">
        <v>48</v>
      </c>
      <c r="M66" s="97">
        <v>0</v>
      </c>
      <c r="N66" s="97">
        <v>0</v>
      </c>
      <c r="O66" s="97">
        <v>0</v>
      </c>
      <c r="P66" s="96" t="s">
        <v>48</v>
      </c>
      <c r="Q66" s="96"/>
      <c r="R66" s="96"/>
      <c r="S66" s="96"/>
      <c r="T66" s="98">
        <v>0</v>
      </c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6" t="s">
        <v>48</v>
      </c>
      <c r="AJ66" s="96">
        <v>2</v>
      </c>
      <c r="AK66" s="96" t="s">
        <v>48</v>
      </c>
      <c r="AL66" s="96" t="s">
        <v>48</v>
      </c>
      <c r="AM66" s="96" t="s">
        <v>48</v>
      </c>
      <c r="AN66" s="96" t="s">
        <v>48</v>
      </c>
      <c r="AO66" s="96" t="s">
        <v>48</v>
      </c>
      <c r="AP66" s="96" t="s">
        <v>48</v>
      </c>
      <c r="AQ66" s="96">
        <v>49</v>
      </c>
      <c r="AR66" s="96">
        <v>14</v>
      </c>
      <c r="AS66" s="98">
        <v>0.28599999999999998</v>
      </c>
      <c r="AT66" s="98">
        <v>0.14299999999999999</v>
      </c>
      <c r="AU66" s="98">
        <v>0</v>
      </c>
      <c r="AV66" s="99">
        <v>428</v>
      </c>
      <c r="AW66" s="99">
        <v>221</v>
      </c>
      <c r="AX66" s="96">
        <v>32</v>
      </c>
      <c r="AY66" s="96">
        <v>35</v>
      </c>
      <c r="AZ66" s="96">
        <v>50</v>
      </c>
      <c r="BA66" s="96" t="s">
        <v>48</v>
      </c>
      <c r="BB66" s="100"/>
      <c r="BC66" s="93"/>
      <c r="BD66" s="93"/>
      <c r="BE66" s="93"/>
    </row>
    <row r="67" spans="1:57" ht="13.5" customHeight="1">
      <c r="A67" s="93" t="s">
        <v>312</v>
      </c>
      <c r="B67" s="95">
        <v>44432</v>
      </c>
      <c r="C67" s="96" t="s">
        <v>48</v>
      </c>
      <c r="D67" s="96" t="s">
        <v>48</v>
      </c>
      <c r="E67" s="96" t="s">
        <v>48</v>
      </c>
      <c r="F67" s="96"/>
      <c r="G67" s="96"/>
      <c r="H67" s="96"/>
      <c r="I67" s="96"/>
      <c r="J67" s="96"/>
      <c r="K67" s="96"/>
      <c r="L67" s="96" t="s">
        <v>48</v>
      </c>
      <c r="M67" s="97">
        <v>0</v>
      </c>
      <c r="N67" s="97">
        <v>0</v>
      </c>
      <c r="O67" s="97">
        <v>0</v>
      </c>
      <c r="P67" s="96" t="s">
        <v>48</v>
      </c>
      <c r="Q67" s="96"/>
      <c r="R67" s="96"/>
      <c r="S67" s="96"/>
      <c r="T67" s="98">
        <v>0</v>
      </c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6" t="s">
        <v>48</v>
      </c>
      <c r="AJ67" s="96">
        <v>5</v>
      </c>
      <c r="AK67" s="96" t="s">
        <v>48</v>
      </c>
      <c r="AL67" s="96" t="s">
        <v>48</v>
      </c>
      <c r="AM67" s="96" t="s">
        <v>48</v>
      </c>
      <c r="AN67" s="96" t="s">
        <v>48</v>
      </c>
      <c r="AO67" s="96" t="s">
        <v>48</v>
      </c>
      <c r="AP67" s="96" t="s">
        <v>48</v>
      </c>
      <c r="AQ67" s="96">
        <v>51</v>
      </c>
      <c r="AR67" s="96">
        <v>17</v>
      </c>
      <c r="AS67" s="98">
        <v>0.33300000000000002</v>
      </c>
      <c r="AT67" s="98">
        <v>0.29399999999999998</v>
      </c>
      <c r="AU67" s="98">
        <v>0</v>
      </c>
      <c r="AV67" s="99">
        <v>477</v>
      </c>
      <c r="AW67" s="99">
        <v>238</v>
      </c>
      <c r="AX67" s="96">
        <v>36</v>
      </c>
      <c r="AY67" s="96">
        <v>40</v>
      </c>
      <c r="AZ67" s="96">
        <v>54</v>
      </c>
      <c r="BA67" s="96" t="s">
        <v>48</v>
      </c>
      <c r="BB67" s="100"/>
      <c r="BC67" s="93"/>
      <c r="BD67" s="93"/>
      <c r="BE67" s="93"/>
    </row>
    <row r="68" spans="1:57" ht="13.5" customHeight="1">
      <c r="A68" s="93" t="s">
        <v>313</v>
      </c>
      <c r="B68" s="95">
        <v>44433</v>
      </c>
      <c r="C68" s="96" t="s">
        <v>48</v>
      </c>
      <c r="D68" s="96" t="s">
        <v>48</v>
      </c>
      <c r="E68" s="96" t="s">
        <v>48</v>
      </c>
      <c r="F68" s="96"/>
      <c r="G68" s="96"/>
      <c r="H68" s="96"/>
      <c r="I68" s="96"/>
      <c r="J68" s="96"/>
      <c r="K68" s="96"/>
      <c r="L68" s="96" t="s">
        <v>48</v>
      </c>
      <c r="M68" s="97">
        <v>0</v>
      </c>
      <c r="N68" s="97">
        <v>0</v>
      </c>
      <c r="O68" s="97">
        <v>0</v>
      </c>
      <c r="P68" s="96" t="s">
        <v>48</v>
      </c>
      <c r="Q68" s="96"/>
      <c r="R68" s="96"/>
      <c r="S68" s="96"/>
      <c r="T68" s="98">
        <v>0</v>
      </c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6" t="s">
        <v>48</v>
      </c>
      <c r="AJ68" s="96">
        <v>3</v>
      </c>
      <c r="AK68" s="96" t="s">
        <v>48</v>
      </c>
      <c r="AL68" s="96" t="s">
        <v>48</v>
      </c>
      <c r="AM68" s="96" t="s">
        <v>48</v>
      </c>
      <c r="AN68" s="96" t="s">
        <v>48</v>
      </c>
      <c r="AO68" s="96" t="s">
        <v>48</v>
      </c>
      <c r="AP68" s="96" t="s">
        <v>48</v>
      </c>
      <c r="AQ68" s="96">
        <v>36</v>
      </c>
      <c r="AR68" s="96">
        <v>5</v>
      </c>
      <c r="AS68" s="98">
        <v>0.13900000000000001</v>
      </c>
      <c r="AT68" s="98">
        <v>0.6</v>
      </c>
      <c r="AU68" s="98">
        <v>0</v>
      </c>
      <c r="AV68" s="99">
        <v>510</v>
      </c>
      <c r="AW68" s="99">
        <v>243</v>
      </c>
      <c r="AX68" s="96">
        <v>41</v>
      </c>
      <c r="AY68" s="96">
        <v>45</v>
      </c>
      <c r="AZ68" s="96">
        <v>58</v>
      </c>
      <c r="BA68" s="96" t="s">
        <v>48</v>
      </c>
      <c r="BB68" s="100"/>
      <c r="BC68" s="93"/>
      <c r="BD68" s="93"/>
      <c r="BE68" s="93"/>
    </row>
    <row r="69" spans="1:57" ht="13.5" customHeight="1">
      <c r="A69" s="93" t="s">
        <v>314</v>
      </c>
      <c r="B69" s="95">
        <v>44434</v>
      </c>
      <c r="C69" s="96" t="s">
        <v>48</v>
      </c>
      <c r="D69" s="96" t="s">
        <v>48</v>
      </c>
      <c r="E69" s="96" t="s">
        <v>48</v>
      </c>
      <c r="F69" s="96"/>
      <c r="G69" s="96"/>
      <c r="H69" s="96"/>
      <c r="I69" s="96"/>
      <c r="J69" s="96"/>
      <c r="K69" s="96"/>
      <c r="L69" s="96" t="s">
        <v>48</v>
      </c>
      <c r="M69" s="97">
        <v>0</v>
      </c>
      <c r="N69" s="97">
        <v>0</v>
      </c>
      <c r="O69" s="97">
        <v>0</v>
      </c>
      <c r="P69" s="96" t="s">
        <v>48</v>
      </c>
      <c r="Q69" s="96"/>
      <c r="R69" s="96"/>
      <c r="S69" s="96"/>
      <c r="T69" s="98">
        <v>0</v>
      </c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6" t="s">
        <v>48</v>
      </c>
      <c r="AJ69" s="96" t="s">
        <v>48</v>
      </c>
      <c r="AK69" s="96" t="s">
        <v>48</v>
      </c>
      <c r="AL69" s="96" t="s">
        <v>48</v>
      </c>
      <c r="AM69" s="96" t="s">
        <v>48</v>
      </c>
      <c r="AN69" s="96" t="s">
        <v>48</v>
      </c>
      <c r="AO69" s="96" t="s">
        <v>48</v>
      </c>
      <c r="AP69" s="96" t="s">
        <v>48</v>
      </c>
      <c r="AQ69" s="96">
        <v>33</v>
      </c>
      <c r="AR69" s="96">
        <v>12</v>
      </c>
      <c r="AS69" s="98">
        <v>0.36399999999999999</v>
      </c>
      <c r="AT69" s="98">
        <v>0</v>
      </c>
      <c r="AU69" s="98">
        <v>0</v>
      </c>
      <c r="AV69" s="99">
        <v>542</v>
      </c>
      <c r="AW69" s="99">
        <v>255</v>
      </c>
      <c r="AX69" s="96">
        <v>40</v>
      </c>
      <c r="AY69" s="96">
        <v>45</v>
      </c>
      <c r="AZ69" s="96">
        <v>56</v>
      </c>
      <c r="BA69" s="96" t="s">
        <v>48</v>
      </c>
      <c r="BB69" s="100"/>
      <c r="BC69" s="93"/>
      <c r="BD69" s="93"/>
      <c r="BE69" s="93"/>
    </row>
    <row r="70" spans="1:57" ht="13.5" customHeight="1">
      <c r="A70" s="93" t="s">
        <v>315</v>
      </c>
      <c r="B70" s="95">
        <v>44435</v>
      </c>
      <c r="C70" s="96" t="s">
        <v>48</v>
      </c>
      <c r="D70" s="96" t="s">
        <v>48</v>
      </c>
      <c r="E70" s="96" t="s">
        <v>48</v>
      </c>
      <c r="F70" s="96"/>
      <c r="G70" s="96"/>
      <c r="H70" s="96"/>
      <c r="I70" s="96"/>
      <c r="J70" s="96"/>
      <c r="K70" s="96"/>
      <c r="L70" s="96" t="s">
        <v>48</v>
      </c>
      <c r="M70" s="97">
        <v>0</v>
      </c>
      <c r="N70" s="97">
        <v>0</v>
      </c>
      <c r="O70" s="97">
        <v>0</v>
      </c>
      <c r="P70" s="96" t="s">
        <v>48</v>
      </c>
      <c r="Q70" s="96"/>
      <c r="R70" s="96"/>
      <c r="S70" s="96"/>
      <c r="T70" s="98">
        <v>0</v>
      </c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6" t="s">
        <v>48</v>
      </c>
      <c r="AJ70" s="96">
        <v>5</v>
      </c>
      <c r="AK70" s="96" t="s">
        <v>48</v>
      </c>
      <c r="AL70" s="96" t="s">
        <v>48</v>
      </c>
      <c r="AM70" s="96" t="s">
        <v>48</v>
      </c>
      <c r="AN70" s="96" t="s">
        <v>48</v>
      </c>
      <c r="AO70" s="96" t="s">
        <v>48</v>
      </c>
      <c r="AP70" s="96" t="s">
        <v>48</v>
      </c>
      <c r="AQ70" s="96">
        <v>41</v>
      </c>
      <c r="AR70" s="96">
        <v>13</v>
      </c>
      <c r="AS70" s="98">
        <v>0.317</v>
      </c>
      <c r="AT70" s="98">
        <v>0.38500000000000001</v>
      </c>
      <c r="AU70" s="98">
        <v>0</v>
      </c>
      <c r="AV70" s="99">
        <v>581</v>
      </c>
      <c r="AW70" s="99">
        <v>268</v>
      </c>
      <c r="AX70" s="96">
        <v>44</v>
      </c>
      <c r="AY70" s="96">
        <v>50</v>
      </c>
      <c r="AZ70" s="96">
        <v>60</v>
      </c>
      <c r="BA70" s="96" t="s">
        <v>48</v>
      </c>
      <c r="BB70" s="100"/>
      <c r="BC70" s="93"/>
      <c r="BD70" s="93"/>
      <c r="BE70" s="93"/>
    </row>
    <row r="71" spans="1:57" ht="13.5" customHeight="1">
      <c r="A71" s="93" t="s">
        <v>316</v>
      </c>
      <c r="B71" s="95">
        <v>44436</v>
      </c>
      <c r="C71" s="96" t="s">
        <v>48</v>
      </c>
      <c r="D71" s="96" t="s">
        <v>48</v>
      </c>
      <c r="E71" s="96" t="s">
        <v>48</v>
      </c>
      <c r="F71" s="96"/>
      <c r="G71" s="96"/>
      <c r="H71" s="96"/>
      <c r="I71" s="96"/>
      <c r="J71" s="96"/>
      <c r="K71" s="96"/>
      <c r="L71" s="96" t="s">
        <v>48</v>
      </c>
      <c r="M71" s="97">
        <v>0</v>
      </c>
      <c r="N71" s="97">
        <v>0</v>
      </c>
      <c r="O71" s="97">
        <v>0</v>
      </c>
      <c r="P71" s="96" t="s">
        <v>48</v>
      </c>
      <c r="Q71" s="96"/>
      <c r="R71" s="96"/>
      <c r="S71" s="96"/>
      <c r="T71" s="98">
        <v>0</v>
      </c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6" t="s">
        <v>48</v>
      </c>
      <c r="AJ71" s="96">
        <v>3</v>
      </c>
      <c r="AK71" s="96" t="s">
        <v>48</v>
      </c>
      <c r="AL71" s="96" t="s">
        <v>48</v>
      </c>
      <c r="AM71" s="96" t="s">
        <v>48</v>
      </c>
      <c r="AN71" s="96" t="s">
        <v>48</v>
      </c>
      <c r="AO71" s="96" t="s">
        <v>48</v>
      </c>
      <c r="AP71" s="96" t="s">
        <v>48</v>
      </c>
      <c r="AQ71" s="96">
        <v>66</v>
      </c>
      <c r="AR71" s="96">
        <v>16</v>
      </c>
      <c r="AS71" s="98">
        <v>0.24199999999999999</v>
      </c>
      <c r="AT71" s="98">
        <v>0.188</v>
      </c>
      <c r="AU71" s="98">
        <v>0</v>
      </c>
      <c r="AV71" s="99">
        <v>641</v>
      </c>
      <c r="AW71" s="99">
        <v>284</v>
      </c>
      <c r="AX71" s="96">
        <v>45</v>
      </c>
      <c r="AY71" s="96">
        <v>52</v>
      </c>
      <c r="AZ71" s="96">
        <v>62</v>
      </c>
      <c r="BA71" s="96" t="s">
        <v>48</v>
      </c>
      <c r="BB71" s="100"/>
      <c r="BC71" s="93"/>
      <c r="BD71" s="93"/>
      <c r="BE71" s="93"/>
    </row>
    <row r="72" spans="1:57" ht="13.5" customHeight="1">
      <c r="A72" s="93" t="s">
        <v>317</v>
      </c>
      <c r="B72" s="95">
        <v>44437</v>
      </c>
      <c r="C72" s="96" t="s">
        <v>48</v>
      </c>
      <c r="D72" s="96" t="s">
        <v>48</v>
      </c>
      <c r="E72" s="96" t="s">
        <v>48</v>
      </c>
      <c r="F72" s="96"/>
      <c r="G72" s="96"/>
      <c r="H72" s="96"/>
      <c r="I72" s="96"/>
      <c r="J72" s="96"/>
      <c r="K72" s="96"/>
      <c r="L72" s="96" t="s">
        <v>48</v>
      </c>
      <c r="M72" s="97">
        <v>0</v>
      </c>
      <c r="N72" s="97">
        <v>0</v>
      </c>
      <c r="O72" s="97">
        <v>0</v>
      </c>
      <c r="P72" s="96" t="s">
        <v>48</v>
      </c>
      <c r="Q72" s="96"/>
      <c r="R72" s="96"/>
      <c r="S72" s="96"/>
      <c r="T72" s="98">
        <v>0</v>
      </c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6" t="s">
        <v>48</v>
      </c>
      <c r="AJ72" s="96">
        <v>2</v>
      </c>
      <c r="AK72" s="96" t="s">
        <v>48</v>
      </c>
      <c r="AL72" s="96" t="s">
        <v>48</v>
      </c>
      <c r="AM72" s="96" t="s">
        <v>48</v>
      </c>
      <c r="AN72" s="96" t="s">
        <v>48</v>
      </c>
      <c r="AO72" s="96" t="s">
        <v>48</v>
      </c>
      <c r="AP72" s="96" t="s">
        <v>48</v>
      </c>
      <c r="AQ72" s="96">
        <v>49</v>
      </c>
      <c r="AR72" s="96">
        <v>12</v>
      </c>
      <c r="AS72" s="98">
        <v>0.245</v>
      </c>
      <c r="AT72" s="98">
        <v>0.16700000000000001</v>
      </c>
      <c r="AU72" s="98">
        <v>0</v>
      </c>
      <c r="AV72" s="99">
        <v>681</v>
      </c>
      <c r="AW72" s="99">
        <v>296</v>
      </c>
      <c r="AX72" s="96">
        <v>49</v>
      </c>
      <c r="AY72" s="96">
        <v>55</v>
      </c>
      <c r="AZ72" s="96">
        <v>64</v>
      </c>
      <c r="BA72" s="96" t="s">
        <v>48</v>
      </c>
      <c r="BB72" s="100"/>
      <c r="BC72" s="93"/>
      <c r="BD72" s="93"/>
      <c r="BE72" s="93"/>
    </row>
    <row r="73" spans="1:57" ht="13.5" customHeight="1">
      <c r="A73" s="93" t="s">
        <v>311</v>
      </c>
      <c r="B73" s="95">
        <v>44438</v>
      </c>
      <c r="C73" s="96" t="s">
        <v>48</v>
      </c>
      <c r="D73" s="96" t="s">
        <v>48</v>
      </c>
      <c r="E73" s="96" t="s">
        <v>48</v>
      </c>
      <c r="F73" s="96"/>
      <c r="G73" s="96"/>
      <c r="H73" s="96"/>
      <c r="I73" s="96"/>
      <c r="J73" s="96"/>
      <c r="K73" s="96"/>
      <c r="L73" s="96" t="s">
        <v>48</v>
      </c>
      <c r="M73" s="97">
        <v>0</v>
      </c>
      <c r="N73" s="97">
        <v>0</v>
      </c>
      <c r="O73" s="97">
        <v>0</v>
      </c>
      <c r="P73" s="96" t="s">
        <v>48</v>
      </c>
      <c r="Q73" s="96"/>
      <c r="R73" s="96"/>
      <c r="S73" s="96"/>
      <c r="T73" s="98">
        <v>0</v>
      </c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6" t="s">
        <v>48</v>
      </c>
      <c r="AJ73" s="96" t="s">
        <v>48</v>
      </c>
      <c r="AK73" s="96" t="s">
        <v>48</v>
      </c>
      <c r="AL73" s="96" t="s">
        <v>48</v>
      </c>
      <c r="AM73" s="96" t="s">
        <v>48</v>
      </c>
      <c r="AN73" s="96" t="s">
        <v>48</v>
      </c>
      <c r="AO73" s="96" t="s">
        <v>48</v>
      </c>
      <c r="AP73" s="96" t="s">
        <v>48</v>
      </c>
      <c r="AQ73" s="96">
        <v>45</v>
      </c>
      <c r="AR73" s="96">
        <v>12</v>
      </c>
      <c r="AS73" s="98">
        <v>0.26700000000000002</v>
      </c>
      <c r="AT73" s="98">
        <v>0</v>
      </c>
      <c r="AU73" s="98">
        <v>0</v>
      </c>
      <c r="AV73" s="99">
        <v>725</v>
      </c>
      <c r="AW73" s="99">
        <v>308</v>
      </c>
      <c r="AX73" s="96">
        <v>44</v>
      </c>
      <c r="AY73" s="96">
        <v>54</v>
      </c>
      <c r="AZ73" s="96">
        <v>63</v>
      </c>
      <c r="BA73" s="96" t="s">
        <v>48</v>
      </c>
      <c r="BB73" s="100"/>
      <c r="BC73" s="93"/>
      <c r="BD73" s="93"/>
      <c r="BE73" s="93"/>
    </row>
    <row r="74" spans="1:57" ht="13.5" customHeight="1">
      <c r="A74" s="93" t="s">
        <v>312</v>
      </c>
      <c r="B74" s="95">
        <v>44439</v>
      </c>
      <c r="C74" s="96" t="s">
        <v>48</v>
      </c>
      <c r="D74" s="96" t="s">
        <v>48</v>
      </c>
      <c r="E74" s="96" t="s">
        <v>48</v>
      </c>
      <c r="F74" s="96"/>
      <c r="G74" s="96"/>
      <c r="H74" s="96"/>
      <c r="I74" s="96"/>
      <c r="J74" s="96"/>
      <c r="K74" s="96"/>
      <c r="L74" s="96" t="s">
        <v>48</v>
      </c>
      <c r="M74" s="97">
        <v>0</v>
      </c>
      <c r="N74" s="97">
        <v>0</v>
      </c>
      <c r="O74" s="97">
        <v>0</v>
      </c>
      <c r="P74" s="96" t="s">
        <v>48</v>
      </c>
      <c r="Q74" s="96"/>
      <c r="R74" s="96"/>
      <c r="S74" s="96"/>
      <c r="T74" s="98">
        <v>0</v>
      </c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6" t="s">
        <v>48</v>
      </c>
      <c r="AJ74" s="96">
        <v>2</v>
      </c>
      <c r="AK74" s="96" t="s">
        <v>48</v>
      </c>
      <c r="AL74" s="96" t="s">
        <v>48</v>
      </c>
      <c r="AM74" s="96" t="s">
        <v>48</v>
      </c>
      <c r="AN74" s="96" t="s">
        <v>48</v>
      </c>
      <c r="AO74" s="96" t="s">
        <v>48</v>
      </c>
      <c r="AP74" s="96" t="s">
        <v>48</v>
      </c>
      <c r="AQ74" s="96">
        <v>45</v>
      </c>
      <c r="AR74" s="96">
        <v>11</v>
      </c>
      <c r="AS74" s="98">
        <v>0.24399999999999999</v>
      </c>
      <c r="AT74" s="98">
        <v>0.182</v>
      </c>
      <c r="AU74" s="98">
        <v>0</v>
      </c>
      <c r="AV74" s="99">
        <v>767</v>
      </c>
      <c r="AW74" s="99">
        <v>319</v>
      </c>
      <c r="AX74" s="96">
        <v>45</v>
      </c>
      <c r="AY74" s="96">
        <v>56</v>
      </c>
      <c r="AZ74" s="96">
        <v>64</v>
      </c>
      <c r="BA74" s="96" t="s">
        <v>48</v>
      </c>
      <c r="BB74" s="100"/>
      <c r="BC74" s="93"/>
      <c r="BD74" s="93"/>
      <c r="BE74" s="93"/>
    </row>
    <row r="75" spans="1:57" ht="13.5" customHeight="1">
      <c r="A75" s="93" t="s">
        <v>313</v>
      </c>
      <c r="B75" s="95">
        <v>44440</v>
      </c>
      <c r="C75" s="96" t="s">
        <v>48</v>
      </c>
      <c r="D75" s="96" t="s">
        <v>48</v>
      </c>
      <c r="E75" s="96" t="s">
        <v>48</v>
      </c>
      <c r="F75" s="96"/>
      <c r="G75" s="96"/>
      <c r="H75" s="96"/>
      <c r="I75" s="96"/>
      <c r="J75" s="96"/>
      <c r="K75" s="96"/>
      <c r="L75" s="96" t="s">
        <v>48</v>
      </c>
      <c r="M75" s="97">
        <v>0</v>
      </c>
      <c r="N75" s="97">
        <v>0</v>
      </c>
      <c r="O75" s="97">
        <v>0</v>
      </c>
      <c r="P75" s="96" t="s">
        <v>48</v>
      </c>
      <c r="Q75" s="96"/>
      <c r="R75" s="96"/>
      <c r="S75" s="96"/>
      <c r="T75" s="98">
        <v>0</v>
      </c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6" t="s">
        <v>48</v>
      </c>
      <c r="AJ75" s="96">
        <v>4</v>
      </c>
      <c r="AK75" s="96" t="s">
        <v>48</v>
      </c>
      <c r="AL75" s="96" t="s">
        <v>48</v>
      </c>
      <c r="AM75" s="96" t="s">
        <v>48</v>
      </c>
      <c r="AN75" s="96" t="s">
        <v>48</v>
      </c>
      <c r="AO75" s="96" t="s">
        <v>48</v>
      </c>
      <c r="AP75" s="96" t="s">
        <v>48</v>
      </c>
      <c r="AQ75" s="96">
        <v>37</v>
      </c>
      <c r="AR75" s="96">
        <v>14</v>
      </c>
      <c r="AS75" s="98">
        <v>0.378</v>
      </c>
      <c r="AT75" s="98">
        <v>0.28599999999999998</v>
      </c>
      <c r="AU75" s="98">
        <v>0</v>
      </c>
      <c r="AV75" s="99">
        <v>801</v>
      </c>
      <c r="AW75" s="99">
        <v>333</v>
      </c>
      <c r="AX75" s="96">
        <v>49</v>
      </c>
      <c r="AY75" s="96">
        <v>60</v>
      </c>
      <c r="AZ75" s="96">
        <v>67</v>
      </c>
      <c r="BA75" s="96" t="s">
        <v>48</v>
      </c>
      <c r="BB75" s="100"/>
      <c r="BC75" s="93"/>
      <c r="BD75" s="93"/>
      <c r="BE75" s="93"/>
    </row>
    <row r="76" spans="1:57" ht="13.5" customHeight="1">
      <c r="A76" s="93" t="s">
        <v>314</v>
      </c>
      <c r="B76" s="95">
        <v>44441</v>
      </c>
      <c r="C76" s="96" t="s">
        <v>48</v>
      </c>
      <c r="D76" s="96" t="s">
        <v>48</v>
      </c>
      <c r="E76" s="96" t="s">
        <v>48</v>
      </c>
      <c r="F76" s="96"/>
      <c r="G76" s="96"/>
      <c r="H76" s="96"/>
      <c r="I76" s="96"/>
      <c r="J76" s="96"/>
      <c r="K76" s="96"/>
      <c r="L76" s="96" t="s">
        <v>48</v>
      </c>
      <c r="M76" s="97">
        <v>0</v>
      </c>
      <c r="N76" s="97">
        <v>0</v>
      </c>
      <c r="O76" s="97">
        <v>0</v>
      </c>
      <c r="P76" s="96" t="s">
        <v>48</v>
      </c>
      <c r="Q76" s="96"/>
      <c r="R76" s="96"/>
      <c r="S76" s="96"/>
      <c r="T76" s="98">
        <v>0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6" t="s">
        <v>48</v>
      </c>
      <c r="AJ76" s="96">
        <v>4</v>
      </c>
      <c r="AK76" s="96" t="s">
        <v>48</v>
      </c>
      <c r="AL76" s="96" t="s">
        <v>48</v>
      </c>
      <c r="AM76" s="96" t="s">
        <v>48</v>
      </c>
      <c r="AN76" s="96" t="s">
        <v>48</v>
      </c>
      <c r="AO76" s="96" t="s">
        <v>48</v>
      </c>
      <c r="AP76" s="96" t="s">
        <v>48</v>
      </c>
      <c r="AQ76" s="96">
        <v>35</v>
      </c>
      <c r="AR76" s="96">
        <v>8</v>
      </c>
      <c r="AS76" s="98">
        <v>0.22900000000000001</v>
      </c>
      <c r="AT76" s="98">
        <v>0.5</v>
      </c>
      <c r="AU76" s="98">
        <v>0</v>
      </c>
      <c r="AV76" s="99">
        <v>831</v>
      </c>
      <c r="AW76" s="99">
        <v>341</v>
      </c>
      <c r="AX76" s="96">
        <v>53</v>
      </c>
      <c r="AY76" s="96">
        <v>63</v>
      </c>
      <c r="AZ76" s="96">
        <v>70</v>
      </c>
      <c r="BA76" s="96" t="s">
        <v>48</v>
      </c>
      <c r="BB76" s="100"/>
      <c r="BC76" s="93"/>
      <c r="BD76" s="93"/>
      <c r="BE76" s="93"/>
    </row>
    <row r="77" spans="1:57" ht="13.5" customHeight="1">
      <c r="A77" s="93" t="s">
        <v>315</v>
      </c>
      <c r="B77" s="95">
        <v>44442</v>
      </c>
      <c r="C77" s="96" t="s">
        <v>48</v>
      </c>
      <c r="D77" s="96" t="s">
        <v>48</v>
      </c>
      <c r="E77" s="96" t="s">
        <v>48</v>
      </c>
      <c r="F77" s="96"/>
      <c r="G77" s="96"/>
      <c r="H77" s="96"/>
      <c r="I77" s="96"/>
      <c r="J77" s="96"/>
      <c r="K77" s="96"/>
      <c r="L77" s="96" t="s">
        <v>48</v>
      </c>
      <c r="M77" s="97">
        <v>0</v>
      </c>
      <c r="N77" s="97">
        <v>0</v>
      </c>
      <c r="O77" s="97">
        <v>0</v>
      </c>
      <c r="P77" s="96" t="s">
        <v>48</v>
      </c>
      <c r="Q77" s="96"/>
      <c r="R77" s="96"/>
      <c r="S77" s="96"/>
      <c r="T77" s="98">
        <v>0</v>
      </c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6" t="s">
        <v>48</v>
      </c>
      <c r="AJ77" s="96">
        <v>1</v>
      </c>
      <c r="AK77" s="96" t="s">
        <v>48</v>
      </c>
      <c r="AL77" s="96" t="s">
        <v>48</v>
      </c>
      <c r="AM77" s="96" t="s">
        <v>48</v>
      </c>
      <c r="AN77" s="96" t="s">
        <v>48</v>
      </c>
      <c r="AO77" s="96" t="s">
        <v>48</v>
      </c>
      <c r="AP77" s="96" t="s">
        <v>48</v>
      </c>
      <c r="AQ77" s="96">
        <v>24</v>
      </c>
      <c r="AR77" s="96">
        <v>5</v>
      </c>
      <c r="AS77" s="98">
        <v>0.20799999999999999</v>
      </c>
      <c r="AT77" s="98">
        <v>0.2</v>
      </c>
      <c r="AU77" s="98">
        <v>0</v>
      </c>
      <c r="AV77" s="99">
        <v>854</v>
      </c>
      <c r="AW77" s="99">
        <v>346</v>
      </c>
      <c r="AX77" s="96">
        <v>54</v>
      </c>
      <c r="AY77" s="96">
        <v>63</v>
      </c>
      <c r="AZ77" s="96">
        <v>71</v>
      </c>
      <c r="BA77" s="96" t="s">
        <v>48</v>
      </c>
      <c r="BB77" s="100"/>
      <c r="BC77" s="93"/>
      <c r="BD77" s="93"/>
      <c r="BE77" s="93"/>
    </row>
    <row r="78" spans="1:57" ht="13.5" customHeight="1">
      <c r="A78" s="93" t="s">
        <v>316</v>
      </c>
      <c r="B78" s="95">
        <v>44443</v>
      </c>
      <c r="C78" s="96" t="s">
        <v>48</v>
      </c>
      <c r="D78" s="96" t="s">
        <v>48</v>
      </c>
      <c r="E78" s="96" t="s">
        <v>48</v>
      </c>
      <c r="F78" s="96"/>
      <c r="G78" s="96"/>
      <c r="H78" s="96"/>
      <c r="I78" s="96"/>
      <c r="J78" s="96"/>
      <c r="K78" s="96"/>
      <c r="L78" s="96" t="s">
        <v>48</v>
      </c>
      <c r="M78" s="97">
        <v>0</v>
      </c>
      <c r="N78" s="97">
        <v>0</v>
      </c>
      <c r="O78" s="97">
        <v>0</v>
      </c>
      <c r="P78" s="96" t="s">
        <v>48</v>
      </c>
      <c r="Q78" s="96"/>
      <c r="R78" s="96"/>
      <c r="S78" s="96"/>
      <c r="T78" s="98">
        <v>0</v>
      </c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6" t="s">
        <v>48</v>
      </c>
      <c r="AJ78" s="96">
        <v>3</v>
      </c>
      <c r="AK78" s="96" t="s">
        <v>48</v>
      </c>
      <c r="AL78" s="96" t="s">
        <v>48</v>
      </c>
      <c r="AM78" s="96" t="s">
        <v>48</v>
      </c>
      <c r="AN78" s="96" t="s">
        <v>48</v>
      </c>
      <c r="AO78" s="96" t="s">
        <v>48</v>
      </c>
      <c r="AP78" s="96" t="s">
        <v>48</v>
      </c>
      <c r="AQ78" s="96">
        <v>32</v>
      </c>
      <c r="AR78" s="96">
        <v>17</v>
      </c>
      <c r="AS78" s="98">
        <v>0.53100000000000003</v>
      </c>
      <c r="AT78" s="98">
        <v>0.17599999999999999</v>
      </c>
      <c r="AU78" s="98">
        <v>0</v>
      </c>
      <c r="AV78" s="99">
        <v>885</v>
      </c>
      <c r="AW78" s="99">
        <v>363</v>
      </c>
      <c r="AX78" s="96">
        <v>54</v>
      </c>
      <c r="AY78" s="96">
        <v>66</v>
      </c>
      <c r="AZ78" s="96">
        <v>72</v>
      </c>
      <c r="BA78" s="96" t="s">
        <v>48</v>
      </c>
      <c r="BB78" s="100"/>
      <c r="BC78" s="93"/>
      <c r="BD78" s="93"/>
      <c r="BE78" s="93"/>
    </row>
    <row r="79" spans="1:57" ht="13.5" customHeight="1">
      <c r="A79" s="93" t="s">
        <v>317</v>
      </c>
      <c r="B79" s="95">
        <v>44444</v>
      </c>
      <c r="C79" s="96" t="s">
        <v>48</v>
      </c>
      <c r="D79" s="96" t="s">
        <v>48</v>
      </c>
      <c r="E79" s="96" t="s">
        <v>48</v>
      </c>
      <c r="F79" s="96"/>
      <c r="G79" s="96"/>
      <c r="H79" s="96"/>
      <c r="I79" s="96"/>
      <c r="J79" s="96"/>
      <c r="K79" s="96"/>
      <c r="L79" s="96" t="s">
        <v>48</v>
      </c>
      <c r="M79" s="97">
        <v>0</v>
      </c>
      <c r="N79" s="97">
        <v>0</v>
      </c>
      <c r="O79" s="97">
        <v>0</v>
      </c>
      <c r="P79" s="96" t="s">
        <v>48</v>
      </c>
      <c r="Q79" s="96"/>
      <c r="R79" s="96"/>
      <c r="S79" s="96"/>
      <c r="T79" s="98">
        <v>0</v>
      </c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6" t="s">
        <v>48</v>
      </c>
      <c r="AJ79" s="96">
        <v>2</v>
      </c>
      <c r="AK79" s="96" t="s">
        <v>48</v>
      </c>
      <c r="AL79" s="96" t="s">
        <v>48</v>
      </c>
      <c r="AM79" s="96" t="s">
        <v>48</v>
      </c>
      <c r="AN79" s="96" t="s">
        <v>48</v>
      </c>
      <c r="AO79" s="96" t="s">
        <v>48</v>
      </c>
      <c r="AP79" s="96" t="s">
        <v>48</v>
      </c>
      <c r="AQ79" s="96">
        <v>23</v>
      </c>
      <c r="AR79" s="96">
        <v>8</v>
      </c>
      <c r="AS79" s="98">
        <v>0.34799999999999998</v>
      </c>
      <c r="AT79" s="98">
        <v>0.25</v>
      </c>
      <c r="AU79" s="98">
        <v>0</v>
      </c>
      <c r="AV79" s="99">
        <v>905</v>
      </c>
      <c r="AW79" s="99">
        <v>371</v>
      </c>
      <c r="AX79" s="96">
        <v>51</v>
      </c>
      <c r="AY79" s="96">
        <v>68</v>
      </c>
      <c r="AZ79" s="96">
        <v>74</v>
      </c>
      <c r="BA79" s="96" t="s">
        <v>48</v>
      </c>
      <c r="BB79" s="100"/>
      <c r="BC79" s="93"/>
      <c r="BD79" s="93"/>
      <c r="BE79" s="93"/>
    </row>
    <row r="80" spans="1:57" ht="13.5" customHeight="1">
      <c r="A80" s="93" t="s">
        <v>311</v>
      </c>
      <c r="B80" s="95">
        <v>44445</v>
      </c>
      <c r="C80" s="96" t="s">
        <v>48</v>
      </c>
      <c r="D80" s="96" t="s">
        <v>48</v>
      </c>
      <c r="E80" s="96" t="s">
        <v>48</v>
      </c>
      <c r="F80" s="96"/>
      <c r="G80" s="96"/>
      <c r="H80" s="96"/>
      <c r="I80" s="96"/>
      <c r="J80" s="96"/>
      <c r="K80" s="96"/>
      <c r="L80" s="96" t="s">
        <v>48</v>
      </c>
      <c r="M80" s="97">
        <v>0</v>
      </c>
      <c r="N80" s="97">
        <v>0</v>
      </c>
      <c r="O80" s="97">
        <v>0</v>
      </c>
      <c r="P80" s="96" t="s">
        <v>48</v>
      </c>
      <c r="Q80" s="96"/>
      <c r="R80" s="96"/>
      <c r="S80" s="96"/>
      <c r="T80" s="98">
        <v>0</v>
      </c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6" t="s">
        <v>48</v>
      </c>
      <c r="AJ80" s="96">
        <v>2</v>
      </c>
      <c r="AK80" s="96" t="s">
        <v>48</v>
      </c>
      <c r="AL80" s="96" t="s">
        <v>48</v>
      </c>
      <c r="AM80" s="96" t="s">
        <v>48</v>
      </c>
      <c r="AN80" s="96" t="s">
        <v>48</v>
      </c>
      <c r="AO80" s="96" t="s">
        <v>48</v>
      </c>
      <c r="AP80" s="96" t="s">
        <v>48</v>
      </c>
      <c r="AQ80" s="96">
        <v>33</v>
      </c>
      <c r="AR80" s="96">
        <v>9</v>
      </c>
      <c r="AS80" s="98">
        <v>0.27300000000000002</v>
      </c>
      <c r="AT80" s="98">
        <v>0.222</v>
      </c>
      <c r="AU80" s="98">
        <v>0</v>
      </c>
      <c r="AV80" s="99">
        <v>935</v>
      </c>
      <c r="AW80" s="99">
        <v>380</v>
      </c>
      <c r="AX80" s="96">
        <v>52</v>
      </c>
      <c r="AY80" s="96">
        <v>68</v>
      </c>
      <c r="AZ80" s="96">
        <v>74</v>
      </c>
      <c r="BA80" s="96" t="s">
        <v>48</v>
      </c>
      <c r="BB80" s="100"/>
      <c r="BC80" s="93"/>
      <c r="BD80" s="93"/>
      <c r="BE80" s="93"/>
    </row>
    <row r="81" spans="1:57" ht="13.5" customHeight="1">
      <c r="A81" s="93" t="s">
        <v>312</v>
      </c>
      <c r="B81" s="95">
        <v>44446</v>
      </c>
      <c r="C81" s="96" t="s">
        <v>48</v>
      </c>
      <c r="D81" s="96" t="s">
        <v>48</v>
      </c>
      <c r="E81" s="96" t="s">
        <v>48</v>
      </c>
      <c r="F81" s="96"/>
      <c r="G81" s="96"/>
      <c r="H81" s="96"/>
      <c r="I81" s="96"/>
      <c r="J81" s="96"/>
      <c r="K81" s="96"/>
      <c r="L81" s="96" t="s">
        <v>48</v>
      </c>
      <c r="M81" s="97">
        <v>0</v>
      </c>
      <c r="N81" s="97">
        <v>0</v>
      </c>
      <c r="O81" s="97">
        <v>0</v>
      </c>
      <c r="P81" s="96" t="s">
        <v>48</v>
      </c>
      <c r="Q81" s="96"/>
      <c r="R81" s="96"/>
      <c r="S81" s="96"/>
      <c r="T81" s="98">
        <v>0</v>
      </c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6" t="s">
        <v>48</v>
      </c>
      <c r="AJ81" s="96">
        <v>2</v>
      </c>
      <c r="AK81" s="96" t="s">
        <v>48</v>
      </c>
      <c r="AL81" s="96" t="s">
        <v>48</v>
      </c>
      <c r="AM81" s="96" t="s">
        <v>48</v>
      </c>
      <c r="AN81" s="96" t="s">
        <v>48</v>
      </c>
      <c r="AO81" s="96" t="s">
        <v>48</v>
      </c>
      <c r="AP81" s="96" t="s">
        <v>48</v>
      </c>
      <c r="AQ81" s="96">
        <v>31</v>
      </c>
      <c r="AR81" s="96">
        <v>7</v>
      </c>
      <c r="AS81" s="98">
        <v>0.22600000000000001</v>
      </c>
      <c r="AT81" s="98">
        <v>0.28599999999999998</v>
      </c>
      <c r="AU81" s="98">
        <v>0</v>
      </c>
      <c r="AV81" s="99">
        <v>966</v>
      </c>
      <c r="AW81" s="99">
        <v>387</v>
      </c>
      <c r="AX81" s="96">
        <v>52</v>
      </c>
      <c r="AY81" s="96">
        <v>69</v>
      </c>
      <c r="AZ81" s="96">
        <v>77</v>
      </c>
      <c r="BA81" s="96" t="s">
        <v>48</v>
      </c>
      <c r="BB81" s="100"/>
      <c r="BC81" s="93"/>
      <c r="BD81" s="93"/>
      <c r="BE81" s="93"/>
    </row>
    <row r="82" spans="1:57" ht="13.5" customHeight="1">
      <c r="A82" s="93" t="s">
        <v>313</v>
      </c>
      <c r="B82" s="95">
        <v>44447</v>
      </c>
      <c r="C82" s="96" t="s">
        <v>48</v>
      </c>
      <c r="D82" s="96" t="s">
        <v>48</v>
      </c>
      <c r="E82" s="96" t="s">
        <v>48</v>
      </c>
      <c r="F82" s="96"/>
      <c r="G82" s="96"/>
      <c r="H82" s="96"/>
      <c r="I82" s="96"/>
      <c r="J82" s="96"/>
      <c r="K82" s="96"/>
      <c r="L82" s="96" t="s">
        <v>48</v>
      </c>
      <c r="M82" s="97">
        <v>0</v>
      </c>
      <c r="N82" s="97">
        <v>0</v>
      </c>
      <c r="O82" s="97">
        <v>0</v>
      </c>
      <c r="P82" s="96" t="s">
        <v>48</v>
      </c>
      <c r="Q82" s="96"/>
      <c r="R82" s="96"/>
      <c r="S82" s="96"/>
      <c r="T82" s="98">
        <v>0</v>
      </c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6" t="s">
        <v>48</v>
      </c>
      <c r="AJ82" s="96">
        <v>1</v>
      </c>
      <c r="AK82" s="96" t="s">
        <v>48</v>
      </c>
      <c r="AL82" s="96" t="s">
        <v>48</v>
      </c>
      <c r="AM82" s="96" t="s">
        <v>48</v>
      </c>
      <c r="AN82" s="96" t="s">
        <v>48</v>
      </c>
      <c r="AO82" s="96" t="s">
        <v>48</v>
      </c>
      <c r="AP82" s="96" t="s">
        <v>48</v>
      </c>
      <c r="AQ82" s="96">
        <v>33</v>
      </c>
      <c r="AR82" s="96">
        <v>9</v>
      </c>
      <c r="AS82" s="98">
        <v>0.27300000000000002</v>
      </c>
      <c r="AT82" s="98">
        <v>0.111</v>
      </c>
      <c r="AU82" s="98">
        <v>0</v>
      </c>
      <c r="AV82" s="99">
        <v>997</v>
      </c>
      <c r="AW82" s="99">
        <v>396</v>
      </c>
      <c r="AX82" s="96">
        <v>52</v>
      </c>
      <c r="AY82" s="96">
        <v>68</v>
      </c>
      <c r="AZ82" s="96">
        <v>78</v>
      </c>
      <c r="BA82" s="96" t="s">
        <v>48</v>
      </c>
      <c r="BB82" s="100"/>
      <c r="BC82" s="93"/>
      <c r="BD82" s="93"/>
      <c r="BE82" s="93"/>
    </row>
    <row r="83" spans="1:57" ht="13.5" customHeight="1">
      <c r="A83" s="93" t="s">
        <v>314</v>
      </c>
      <c r="B83" s="95">
        <v>44448</v>
      </c>
      <c r="C83" s="96" t="s">
        <v>48</v>
      </c>
      <c r="D83" s="96" t="s">
        <v>48</v>
      </c>
      <c r="E83" s="96" t="s">
        <v>48</v>
      </c>
      <c r="F83" s="96"/>
      <c r="G83" s="96"/>
      <c r="H83" s="96"/>
      <c r="I83" s="96"/>
      <c r="J83" s="96"/>
      <c r="K83" s="96"/>
      <c r="L83" s="96" t="s">
        <v>48</v>
      </c>
      <c r="M83" s="97">
        <v>0</v>
      </c>
      <c r="N83" s="97">
        <v>0</v>
      </c>
      <c r="O83" s="97">
        <v>0</v>
      </c>
      <c r="P83" s="96" t="s">
        <v>48</v>
      </c>
      <c r="Q83" s="96"/>
      <c r="R83" s="96"/>
      <c r="S83" s="96"/>
      <c r="T83" s="98">
        <v>0</v>
      </c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6" t="s">
        <v>48</v>
      </c>
      <c r="AJ83" s="96">
        <v>3</v>
      </c>
      <c r="AK83" s="96" t="s">
        <v>48</v>
      </c>
      <c r="AL83" s="96" t="s">
        <v>48</v>
      </c>
      <c r="AM83" s="96" t="s">
        <v>48</v>
      </c>
      <c r="AN83" s="96" t="s">
        <v>48</v>
      </c>
      <c r="AO83" s="96" t="s">
        <v>48</v>
      </c>
      <c r="AP83" s="96" t="s">
        <v>48</v>
      </c>
      <c r="AQ83" s="96">
        <v>29</v>
      </c>
      <c r="AR83" s="96">
        <v>10</v>
      </c>
      <c r="AS83" s="98">
        <v>0.34499999999999997</v>
      </c>
      <c r="AT83" s="98">
        <v>0.3</v>
      </c>
      <c r="AU83" s="98">
        <v>0</v>
      </c>
      <c r="AV83" s="99">
        <v>1025</v>
      </c>
      <c r="AW83" s="99">
        <v>406</v>
      </c>
      <c r="AX83" s="96">
        <v>51</v>
      </c>
      <c r="AY83" s="96">
        <v>72</v>
      </c>
      <c r="AZ83" s="96">
        <v>81</v>
      </c>
      <c r="BA83" s="96" t="s">
        <v>48</v>
      </c>
      <c r="BB83" s="100"/>
      <c r="BC83" s="93"/>
      <c r="BD83" s="93"/>
      <c r="BE83" s="93"/>
    </row>
    <row r="84" spans="1:57" ht="13.5" customHeight="1">
      <c r="A84" s="93" t="s">
        <v>315</v>
      </c>
      <c r="B84" s="95">
        <v>44449</v>
      </c>
      <c r="C84" s="96" t="s">
        <v>48</v>
      </c>
      <c r="D84" s="96" t="s">
        <v>48</v>
      </c>
      <c r="E84" s="96" t="s">
        <v>48</v>
      </c>
      <c r="F84" s="96"/>
      <c r="G84" s="96"/>
      <c r="H84" s="96"/>
      <c r="I84" s="96"/>
      <c r="J84" s="96"/>
      <c r="K84" s="96"/>
      <c r="L84" s="96" t="s">
        <v>48</v>
      </c>
      <c r="M84" s="97">
        <v>0</v>
      </c>
      <c r="N84" s="97">
        <v>0</v>
      </c>
      <c r="O84" s="97">
        <v>0</v>
      </c>
      <c r="P84" s="96" t="s">
        <v>48</v>
      </c>
      <c r="Q84" s="96"/>
      <c r="R84" s="96"/>
      <c r="S84" s="96"/>
      <c r="T84" s="98">
        <v>0</v>
      </c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6" t="s">
        <v>48</v>
      </c>
      <c r="AJ84" s="96">
        <v>1</v>
      </c>
      <c r="AK84" s="96" t="s">
        <v>48</v>
      </c>
      <c r="AL84" s="96" t="s">
        <v>48</v>
      </c>
      <c r="AM84" s="96" t="s">
        <v>48</v>
      </c>
      <c r="AN84" s="96" t="s">
        <v>48</v>
      </c>
      <c r="AO84" s="96" t="s">
        <v>48</v>
      </c>
      <c r="AP84" s="96" t="s">
        <v>48</v>
      </c>
      <c r="AQ84" s="96">
        <v>18</v>
      </c>
      <c r="AR84" s="96">
        <v>7</v>
      </c>
      <c r="AS84" s="98">
        <v>0.38900000000000001</v>
      </c>
      <c r="AT84" s="98">
        <v>0.14299999999999999</v>
      </c>
      <c r="AU84" s="98">
        <v>0</v>
      </c>
      <c r="AV84" s="99">
        <v>1043</v>
      </c>
      <c r="AW84" s="99">
        <v>413</v>
      </c>
      <c r="AX84" s="96">
        <v>49</v>
      </c>
      <c r="AY84" s="96">
        <v>71</v>
      </c>
      <c r="AZ84" s="96">
        <v>83</v>
      </c>
      <c r="BA84" s="96" t="s">
        <v>48</v>
      </c>
      <c r="BB84" s="100"/>
      <c r="BC84" s="93"/>
      <c r="BD84" s="93"/>
      <c r="BE84" s="93"/>
    </row>
    <row r="85" spans="1:57" ht="13.5" customHeight="1">
      <c r="A85" s="93" t="s">
        <v>316</v>
      </c>
      <c r="B85" s="95">
        <v>44450</v>
      </c>
      <c r="C85" s="96" t="s">
        <v>48</v>
      </c>
      <c r="D85" s="96" t="s">
        <v>48</v>
      </c>
      <c r="E85" s="96" t="s">
        <v>48</v>
      </c>
      <c r="F85" s="96"/>
      <c r="G85" s="96"/>
      <c r="H85" s="96"/>
      <c r="I85" s="96"/>
      <c r="J85" s="96"/>
      <c r="K85" s="96"/>
      <c r="L85" s="96" t="s">
        <v>48</v>
      </c>
      <c r="M85" s="97">
        <v>0</v>
      </c>
      <c r="N85" s="97">
        <v>0</v>
      </c>
      <c r="O85" s="97">
        <v>0</v>
      </c>
      <c r="P85" s="96" t="s">
        <v>48</v>
      </c>
      <c r="Q85" s="96"/>
      <c r="R85" s="96"/>
      <c r="S85" s="96"/>
      <c r="T85" s="98">
        <v>0</v>
      </c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6" t="s">
        <v>48</v>
      </c>
      <c r="AJ85" s="96">
        <v>2</v>
      </c>
      <c r="AK85" s="96" t="s">
        <v>48</v>
      </c>
      <c r="AL85" s="96" t="s">
        <v>48</v>
      </c>
      <c r="AM85" s="96" t="s">
        <v>48</v>
      </c>
      <c r="AN85" s="96" t="s">
        <v>48</v>
      </c>
      <c r="AO85" s="96" t="s">
        <v>48</v>
      </c>
      <c r="AP85" s="96" t="s">
        <v>48</v>
      </c>
      <c r="AQ85" s="96">
        <v>11</v>
      </c>
      <c r="AR85" s="96">
        <v>5</v>
      </c>
      <c r="AS85" s="98">
        <v>0.45500000000000002</v>
      </c>
      <c r="AT85" s="98">
        <v>0.4</v>
      </c>
      <c r="AU85" s="98">
        <v>0</v>
      </c>
      <c r="AV85" s="99">
        <v>1054</v>
      </c>
      <c r="AW85" s="99">
        <v>418</v>
      </c>
      <c r="AX85" s="96">
        <v>50</v>
      </c>
      <c r="AY85" s="96">
        <v>71</v>
      </c>
      <c r="AZ85" s="96">
        <v>85</v>
      </c>
      <c r="BA85" s="96" t="s">
        <v>48</v>
      </c>
      <c r="BB85" s="100"/>
      <c r="BC85" s="93"/>
      <c r="BD85" s="93"/>
      <c r="BE85" s="93"/>
    </row>
    <row r="86" spans="1:57" ht="13.5" customHeight="1">
      <c r="A86" s="93" t="s">
        <v>317</v>
      </c>
      <c r="B86" s="95">
        <v>44451</v>
      </c>
      <c r="C86" s="96" t="s">
        <v>48</v>
      </c>
      <c r="D86" s="96" t="s">
        <v>48</v>
      </c>
      <c r="E86" s="96" t="s">
        <v>48</v>
      </c>
      <c r="F86" s="96"/>
      <c r="G86" s="96"/>
      <c r="H86" s="96"/>
      <c r="I86" s="96"/>
      <c r="J86" s="96"/>
      <c r="K86" s="96"/>
      <c r="L86" s="96" t="s">
        <v>48</v>
      </c>
      <c r="M86" s="97">
        <v>0</v>
      </c>
      <c r="N86" s="97">
        <v>0</v>
      </c>
      <c r="O86" s="97">
        <v>0</v>
      </c>
      <c r="P86" s="96" t="s">
        <v>48</v>
      </c>
      <c r="Q86" s="96"/>
      <c r="R86" s="96"/>
      <c r="S86" s="96"/>
      <c r="T86" s="98">
        <v>0</v>
      </c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6" t="s">
        <v>48</v>
      </c>
      <c r="AJ86" s="96">
        <v>3</v>
      </c>
      <c r="AK86" s="96" t="s">
        <v>48</v>
      </c>
      <c r="AL86" s="96" t="s">
        <v>48</v>
      </c>
      <c r="AM86" s="96" t="s">
        <v>48</v>
      </c>
      <c r="AN86" s="96" t="s">
        <v>48</v>
      </c>
      <c r="AO86" s="96" t="s">
        <v>48</v>
      </c>
      <c r="AP86" s="96" t="s">
        <v>48</v>
      </c>
      <c r="AQ86" s="96">
        <v>13</v>
      </c>
      <c r="AR86" s="96">
        <v>5</v>
      </c>
      <c r="AS86" s="98">
        <v>0.38500000000000001</v>
      </c>
      <c r="AT86" s="98">
        <v>0.6</v>
      </c>
      <c r="AU86" s="98">
        <v>0</v>
      </c>
      <c r="AV86" s="99">
        <v>1067</v>
      </c>
      <c r="AW86" s="99">
        <v>423</v>
      </c>
      <c r="AX86" s="96">
        <v>50</v>
      </c>
      <c r="AY86" s="96">
        <v>71</v>
      </c>
      <c r="AZ86" s="96">
        <v>87</v>
      </c>
      <c r="BA86" s="96" t="s">
        <v>48</v>
      </c>
      <c r="BB86" s="100"/>
      <c r="BC86" s="93"/>
      <c r="BD86" s="93"/>
      <c r="BE86" s="93"/>
    </row>
    <row r="87" spans="1:57" ht="13.5" customHeight="1">
      <c r="A87" s="93" t="s">
        <v>311</v>
      </c>
      <c r="B87" s="95">
        <v>44452</v>
      </c>
      <c r="C87" s="96" t="s">
        <v>48</v>
      </c>
      <c r="D87" s="96" t="s">
        <v>48</v>
      </c>
      <c r="E87" s="96" t="s">
        <v>48</v>
      </c>
      <c r="F87" s="96"/>
      <c r="G87" s="96"/>
      <c r="H87" s="96"/>
      <c r="I87" s="96"/>
      <c r="J87" s="96"/>
      <c r="K87" s="96"/>
      <c r="L87" s="96" t="s">
        <v>48</v>
      </c>
      <c r="M87" s="97">
        <v>0</v>
      </c>
      <c r="N87" s="97">
        <v>0</v>
      </c>
      <c r="O87" s="97">
        <v>0</v>
      </c>
      <c r="P87" s="96" t="s">
        <v>48</v>
      </c>
      <c r="Q87" s="96"/>
      <c r="R87" s="96"/>
      <c r="S87" s="96"/>
      <c r="T87" s="98">
        <v>0</v>
      </c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6" t="s">
        <v>48</v>
      </c>
      <c r="AJ87" s="96">
        <v>2</v>
      </c>
      <c r="AK87" s="96" t="s">
        <v>48</v>
      </c>
      <c r="AL87" s="96" t="s">
        <v>48</v>
      </c>
      <c r="AM87" s="96" t="s">
        <v>48</v>
      </c>
      <c r="AN87" s="96" t="s">
        <v>48</v>
      </c>
      <c r="AO87" s="96" t="s">
        <v>48</v>
      </c>
      <c r="AP87" s="96" t="s">
        <v>48</v>
      </c>
      <c r="AQ87" s="96">
        <v>10</v>
      </c>
      <c r="AR87" s="96">
        <v>2</v>
      </c>
      <c r="AS87" s="98">
        <v>0.2</v>
      </c>
      <c r="AT87" s="98">
        <v>1</v>
      </c>
      <c r="AU87" s="98">
        <v>0</v>
      </c>
      <c r="AV87" s="99">
        <v>1077</v>
      </c>
      <c r="AW87" s="99">
        <v>425</v>
      </c>
      <c r="AX87" s="96">
        <v>52</v>
      </c>
      <c r="AY87" s="96">
        <v>74</v>
      </c>
      <c r="AZ87" s="96">
        <v>89</v>
      </c>
      <c r="BA87" s="96" t="s">
        <v>48</v>
      </c>
      <c r="BB87" s="100"/>
      <c r="BC87" s="93"/>
      <c r="BD87" s="93"/>
      <c r="BE87" s="93"/>
    </row>
    <row r="88" spans="1:57" ht="13.5" customHeight="1">
      <c r="A88" s="93" t="s">
        <v>312</v>
      </c>
      <c r="B88" s="95">
        <v>44453</v>
      </c>
      <c r="C88" s="96" t="s">
        <v>48</v>
      </c>
      <c r="D88" s="96" t="s">
        <v>48</v>
      </c>
      <c r="E88" s="96" t="s">
        <v>48</v>
      </c>
      <c r="F88" s="96"/>
      <c r="G88" s="96"/>
      <c r="H88" s="96"/>
      <c r="I88" s="96"/>
      <c r="J88" s="96"/>
      <c r="K88" s="96"/>
      <c r="L88" s="96" t="s">
        <v>48</v>
      </c>
      <c r="M88" s="97">
        <v>0</v>
      </c>
      <c r="N88" s="97">
        <v>0</v>
      </c>
      <c r="O88" s="97">
        <v>0</v>
      </c>
      <c r="P88" s="96" t="s">
        <v>48</v>
      </c>
      <c r="Q88" s="96"/>
      <c r="R88" s="96"/>
      <c r="S88" s="96"/>
      <c r="T88" s="98">
        <v>0</v>
      </c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6" t="s">
        <v>48</v>
      </c>
      <c r="AJ88" s="96">
        <v>2</v>
      </c>
      <c r="AK88" s="96" t="s">
        <v>48</v>
      </c>
      <c r="AL88" s="96" t="s">
        <v>48</v>
      </c>
      <c r="AM88" s="96" t="s">
        <v>48</v>
      </c>
      <c r="AN88" s="96" t="s">
        <v>48</v>
      </c>
      <c r="AO88" s="96" t="s">
        <v>48</v>
      </c>
      <c r="AP88" s="96" t="s">
        <v>48</v>
      </c>
      <c r="AQ88" s="96">
        <v>17</v>
      </c>
      <c r="AR88" s="96">
        <v>3</v>
      </c>
      <c r="AS88" s="98">
        <v>0.17599999999999999</v>
      </c>
      <c r="AT88" s="98">
        <v>0.66700000000000004</v>
      </c>
      <c r="AU88" s="98">
        <v>0</v>
      </c>
      <c r="AV88" s="99">
        <v>1094</v>
      </c>
      <c r="AW88" s="99">
        <v>428</v>
      </c>
      <c r="AX88" s="96">
        <v>55</v>
      </c>
      <c r="AY88" s="96">
        <v>75</v>
      </c>
      <c r="AZ88" s="96">
        <v>91</v>
      </c>
      <c r="BA88" s="96" t="s">
        <v>48</v>
      </c>
      <c r="BB88" s="100"/>
      <c r="BC88" s="93"/>
      <c r="BD88" s="93"/>
      <c r="BE88" s="93"/>
    </row>
    <row r="89" spans="1:57" ht="13.5" customHeight="1">
      <c r="A89" s="93" t="s">
        <v>313</v>
      </c>
      <c r="B89" s="95">
        <v>44454</v>
      </c>
      <c r="C89" s="96" t="s">
        <v>48</v>
      </c>
      <c r="D89" s="96" t="s">
        <v>48</v>
      </c>
      <c r="E89" s="96" t="s">
        <v>48</v>
      </c>
      <c r="F89" s="96"/>
      <c r="G89" s="96"/>
      <c r="H89" s="96"/>
      <c r="I89" s="96"/>
      <c r="J89" s="96"/>
      <c r="K89" s="96"/>
      <c r="L89" s="96" t="s">
        <v>48</v>
      </c>
      <c r="M89" s="97">
        <v>0</v>
      </c>
      <c r="N89" s="97">
        <v>0</v>
      </c>
      <c r="O89" s="97">
        <v>0</v>
      </c>
      <c r="P89" s="96" t="s">
        <v>48</v>
      </c>
      <c r="Q89" s="96"/>
      <c r="R89" s="96"/>
      <c r="S89" s="96"/>
      <c r="T89" s="98">
        <v>0</v>
      </c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6" t="s">
        <v>48</v>
      </c>
      <c r="AJ89" s="96">
        <v>1</v>
      </c>
      <c r="AK89" s="96" t="s">
        <v>48</v>
      </c>
      <c r="AL89" s="96" t="s">
        <v>48</v>
      </c>
      <c r="AM89" s="96" t="s">
        <v>48</v>
      </c>
      <c r="AN89" s="96" t="s">
        <v>48</v>
      </c>
      <c r="AO89" s="96" t="s">
        <v>48</v>
      </c>
      <c r="AP89" s="96" t="s">
        <v>48</v>
      </c>
      <c r="AQ89" s="96">
        <v>12</v>
      </c>
      <c r="AR89" s="96">
        <v>1</v>
      </c>
      <c r="AS89" s="98">
        <v>8.3000000000000004E-2</v>
      </c>
      <c r="AT89" s="98">
        <v>1</v>
      </c>
      <c r="AU89" s="98">
        <v>0</v>
      </c>
      <c r="AV89" s="99">
        <v>1106</v>
      </c>
      <c r="AW89" s="99">
        <v>429</v>
      </c>
      <c r="AX89" s="96">
        <v>54</v>
      </c>
      <c r="AY89" s="96">
        <v>74</v>
      </c>
      <c r="AZ89" s="96">
        <v>91</v>
      </c>
      <c r="BA89" s="96" t="s">
        <v>48</v>
      </c>
      <c r="BB89" s="100"/>
      <c r="BC89" s="93"/>
      <c r="BD89" s="93"/>
      <c r="BE89" s="93"/>
    </row>
    <row r="90" spans="1:57" ht="13.5" customHeight="1">
      <c r="A90" s="93" t="s">
        <v>314</v>
      </c>
      <c r="B90" s="95">
        <v>44455</v>
      </c>
      <c r="C90" s="96" t="s">
        <v>48</v>
      </c>
      <c r="D90" s="96" t="s">
        <v>48</v>
      </c>
      <c r="E90" s="96" t="s">
        <v>48</v>
      </c>
      <c r="F90" s="96"/>
      <c r="G90" s="96"/>
      <c r="H90" s="96"/>
      <c r="I90" s="96"/>
      <c r="J90" s="96"/>
      <c r="K90" s="96"/>
      <c r="L90" s="96" t="s">
        <v>48</v>
      </c>
      <c r="M90" s="97">
        <v>0</v>
      </c>
      <c r="N90" s="97">
        <v>0</v>
      </c>
      <c r="O90" s="97">
        <v>0</v>
      </c>
      <c r="P90" s="96" t="s">
        <v>48</v>
      </c>
      <c r="Q90" s="96"/>
      <c r="R90" s="96"/>
      <c r="S90" s="96"/>
      <c r="T90" s="98">
        <v>0</v>
      </c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6" t="s">
        <v>48</v>
      </c>
      <c r="AJ90" s="96" t="s">
        <v>48</v>
      </c>
      <c r="AK90" s="96" t="s">
        <v>48</v>
      </c>
      <c r="AL90" s="96" t="s">
        <v>48</v>
      </c>
      <c r="AM90" s="96" t="s">
        <v>48</v>
      </c>
      <c r="AN90" s="96" t="s">
        <v>48</v>
      </c>
      <c r="AO90" s="96" t="s">
        <v>48</v>
      </c>
      <c r="AP90" s="96" t="s">
        <v>48</v>
      </c>
      <c r="AQ90" s="96">
        <v>8</v>
      </c>
      <c r="AR90" s="96" t="s">
        <v>48</v>
      </c>
      <c r="AS90" s="98">
        <v>0</v>
      </c>
      <c r="AT90" s="98">
        <v>0</v>
      </c>
      <c r="AU90" s="98">
        <v>0</v>
      </c>
      <c r="AV90" s="99">
        <v>1114</v>
      </c>
      <c r="AW90" s="99">
        <v>429</v>
      </c>
      <c r="AX90" s="96">
        <v>54</v>
      </c>
      <c r="AY90" s="96">
        <v>70</v>
      </c>
      <c r="AZ90" s="96">
        <v>91</v>
      </c>
      <c r="BA90" s="96" t="s">
        <v>48</v>
      </c>
      <c r="BB90" s="100"/>
      <c r="BC90" s="93"/>
      <c r="BD90" s="93"/>
      <c r="BE90" s="93"/>
    </row>
    <row r="91" spans="1:57" ht="13.5" customHeight="1">
      <c r="A91" s="93" t="s">
        <v>315</v>
      </c>
      <c r="B91" s="95">
        <v>44456</v>
      </c>
      <c r="C91" s="96" t="s">
        <v>48</v>
      </c>
      <c r="D91" s="96" t="s">
        <v>48</v>
      </c>
      <c r="E91" s="96" t="s">
        <v>48</v>
      </c>
      <c r="F91" s="96"/>
      <c r="G91" s="96"/>
      <c r="H91" s="96"/>
      <c r="I91" s="96"/>
      <c r="J91" s="96"/>
      <c r="K91" s="96"/>
      <c r="L91" s="96" t="s">
        <v>48</v>
      </c>
      <c r="M91" s="97">
        <v>0</v>
      </c>
      <c r="N91" s="97">
        <v>0</v>
      </c>
      <c r="O91" s="97">
        <v>0</v>
      </c>
      <c r="P91" s="96" t="s">
        <v>48</v>
      </c>
      <c r="Q91" s="96"/>
      <c r="R91" s="96"/>
      <c r="S91" s="96"/>
      <c r="T91" s="98">
        <v>0</v>
      </c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6" t="s">
        <v>48</v>
      </c>
      <c r="AJ91" s="96">
        <v>1</v>
      </c>
      <c r="AK91" s="96" t="s">
        <v>48</v>
      </c>
      <c r="AL91" s="96" t="s">
        <v>48</v>
      </c>
      <c r="AM91" s="96" t="s">
        <v>48</v>
      </c>
      <c r="AN91" s="96" t="s">
        <v>48</v>
      </c>
      <c r="AO91" s="96" t="s">
        <v>48</v>
      </c>
      <c r="AP91" s="96" t="s">
        <v>48</v>
      </c>
      <c r="AQ91" s="96">
        <v>8</v>
      </c>
      <c r="AR91" s="96">
        <v>1</v>
      </c>
      <c r="AS91" s="98">
        <v>0.125</v>
      </c>
      <c r="AT91" s="98">
        <v>1</v>
      </c>
      <c r="AU91" s="98">
        <v>0</v>
      </c>
      <c r="AV91" s="99">
        <v>1122</v>
      </c>
      <c r="AW91" s="99">
        <v>430</v>
      </c>
      <c r="AX91" s="96">
        <v>53</v>
      </c>
      <c r="AY91" s="96">
        <v>67</v>
      </c>
      <c r="AZ91" s="96">
        <v>92</v>
      </c>
      <c r="BA91" s="96" t="s">
        <v>48</v>
      </c>
      <c r="BB91" s="100"/>
      <c r="BC91" s="93"/>
      <c r="BD91" s="93"/>
      <c r="BE91" s="93"/>
    </row>
    <row r="92" spans="1:57" ht="13.5" customHeight="1">
      <c r="A92" s="93" t="s">
        <v>316</v>
      </c>
      <c r="B92" s="95">
        <v>44457</v>
      </c>
      <c r="C92" s="96" t="s">
        <v>48</v>
      </c>
      <c r="D92" s="96" t="s">
        <v>48</v>
      </c>
      <c r="E92" s="96" t="s">
        <v>48</v>
      </c>
      <c r="F92" s="96"/>
      <c r="G92" s="96"/>
      <c r="H92" s="96"/>
      <c r="I92" s="96"/>
      <c r="J92" s="96"/>
      <c r="K92" s="96"/>
      <c r="L92" s="96" t="s">
        <v>48</v>
      </c>
      <c r="M92" s="97">
        <v>0</v>
      </c>
      <c r="N92" s="97">
        <v>0</v>
      </c>
      <c r="O92" s="97">
        <v>0</v>
      </c>
      <c r="P92" s="96" t="s">
        <v>48</v>
      </c>
      <c r="Q92" s="96"/>
      <c r="R92" s="96"/>
      <c r="S92" s="96"/>
      <c r="T92" s="98">
        <v>0</v>
      </c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6" t="s">
        <v>48</v>
      </c>
      <c r="AJ92" s="96" t="s">
        <v>48</v>
      </c>
      <c r="AK92" s="96" t="s">
        <v>48</v>
      </c>
      <c r="AL92" s="96" t="s">
        <v>48</v>
      </c>
      <c r="AM92" s="96" t="s">
        <v>48</v>
      </c>
      <c r="AN92" s="96" t="s">
        <v>48</v>
      </c>
      <c r="AO92" s="96" t="s">
        <v>48</v>
      </c>
      <c r="AP92" s="96" t="s">
        <v>48</v>
      </c>
      <c r="AQ92" s="96" t="s">
        <v>48</v>
      </c>
      <c r="AR92" s="96" t="s">
        <v>48</v>
      </c>
      <c r="AS92" s="98">
        <v>0</v>
      </c>
      <c r="AT92" s="98">
        <v>0</v>
      </c>
      <c r="AU92" s="98">
        <v>0</v>
      </c>
      <c r="AV92" s="99" t="s">
        <v>48</v>
      </c>
      <c r="AW92" s="99" t="s">
        <v>48</v>
      </c>
      <c r="AX92" s="96" t="s">
        <v>48</v>
      </c>
      <c r="AY92" s="96" t="s">
        <v>48</v>
      </c>
      <c r="AZ92" s="96" t="s">
        <v>48</v>
      </c>
      <c r="BA92" s="96" t="s">
        <v>48</v>
      </c>
      <c r="BB92" s="100"/>
      <c r="BC92" s="93"/>
      <c r="BD92" s="93"/>
      <c r="BE92" s="93"/>
    </row>
    <row r="93" spans="1:57" ht="13.5" customHeight="1">
      <c r="A93" s="93" t="s">
        <v>317</v>
      </c>
      <c r="B93" s="95">
        <v>44458</v>
      </c>
      <c r="C93" s="96" t="s">
        <v>48</v>
      </c>
      <c r="D93" s="96" t="s">
        <v>48</v>
      </c>
      <c r="E93" s="96" t="s">
        <v>48</v>
      </c>
      <c r="F93" s="96"/>
      <c r="G93" s="96"/>
      <c r="H93" s="96"/>
      <c r="I93" s="96"/>
      <c r="J93" s="96"/>
      <c r="K93" s="96"/>
      <c r="L93" s="96" t="s">
        <v>48</v>
      </c>
      <c r="M93" s="97">
        <v>0</v>
      </c>
      <c r="N93" s="97">
        <v>0</v>
      </c>
      <c r="O93" s="97">
        <v>0</v>
      </c>
      <c r="P93" s="96" t="s">
        <v>48</v>
      </c>
      <c r="Q93" s="96"/>
      <c r="R93" s="96"/>
      <c r="S93" s="96"/>
      <c r="T93" s="98">
        <v>0</v>
      </c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6" t="s">
        <v>48</v>
      </c>
      <c r="AJ93" s="96" t="s">
        <v>48</v>
      </c>
      <c r="AK93" s="96" t="s">
        <v>48</v>
      </c>
      <c r="AL93" s="96" t="s">
        <v>48</v>
      </c>
      <c r="AM93" s="96" t="s">
        <v>48</v>
      </c>
      <c r="AN93" s="96" t="s">
        <v>48</v>
      </c>
      <c r="AO93" s="96" t="s">
        <v>48</v>
      </c>
      <c r="AP93" s="96" t="s">
        <v>48</v>
      </c>
      <c r="AQ93" s="96" t="s">
        <v>48</v>
      </c>
      <c r="AR93" s="96" t="s">
        <v>48</v>
      </c>
      <c r="AS93" s="98">
        <v>0</v>
      </c>
      <c r="AT93" s="98">
        <v>0</v>
      </c>
      <c r="AU93" s="98">
        <v>0</v>
      </c>
      <c r="AV93" s="99" t="s">
        <v>48</v>
      </c>
      <c r="AW93" s="99" t="s">
        <v>48</v>
      </c>
      <c r="AX93" s="96" t="s">
        <v>48</v>
      </c>
      <c r="AY93" s="96" t="s">
        <v>48</v>
      </c>
      <c r="AZ93" s="96" t="s">
        <v>48</v>
      </c>
      <c r="BA93" s="96" t="s">
        <v>48</v>
      </c>
      <c r="BB93" s="100"/>
      <c r="BC93" s="93"/>
      <c r="BD93" s="93"/>
      <c r="BE93" s="93"/>
    </row>
    <row r="94" spans="1:57" ht="13.5" customHeight="1">
      <c r="A94" s="93" t="s">
        <v>311</v>
      </c>
      <c r="B94" s="95">
        <v>44459</v>
      </c>
      <c r="C94" s="96" t="s">
        <v>48</v>
      </c>
      <c r="D94" s="96" t="s">
        <v>48</v>
      </c>
      <c r="E94" s="96" t="s">
        <v>48</v>
      </c>
      <c r="F94" s="96"/>
      <c r="G94" s="96"/>
      <c r="H94" s="96"/>
      <c r="I94" s="96"/>
      <c r="J94" s="96"/>
      <c r="K94" s="96"/>
      <c r="L94" s="96" t="s">
        <v>48</v>
      </c>
      <c r="M94" s="97">
        <v>0</v>
      </c>
      <c r="N94" s="97">
        <v>0</v>
      </c>
      <c r="O94" s="97">
        <v>0</v>
      </c>
      <c r="P94" s="96" t="s">
        <v>48</v>
      </c>
      <c r="Q94" s="96"/>
      <c r="R94" s="96"/>
      <c r="S94" s="96"/>
      <c r="T94" s="98">
        <v>0</v>
      </c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6" t="s">
        <v>48</v>
      </c>
      <c r="AJ94" s="96" t="s">
        <v>48</v>
      </c>
      <c r="AK94" s="96" t="s">
        <v>48</v>
      </c>
      <c r="AL94" s="96" t="s">
        <v>48</v>
      </c>
      <c r="AM94" s="96" t="s">
        <v>48</v>
      </c>
      <c r="AN94" s="96" t="s">
        <v>48</v>
      </c>
      <c r="AO94" s="96" t="s">
        <v>48</v>
      </c>
      <c r="AP94" s="96" t="s">
        <v>48</v>
      </c>
      <c r="AQ94" s="96" t="s">
        <v>48</v>
      </c>
      <c r="AR94" s="96" t="s">
        <v>48</v>
      </c>
      <c r="AS94" s="98">
        <v>0</v>
      </c>
      <c r="AT94" s="98">
        <v>0</v>
      </c>
      <c r="AU94" s="98">
        <v>0</v>
      </c>
      <c r="AV94" s="99" t="s">
        <v>48</v>
      </c>
      <c r="AW94" s="99" t="s">
        <v>48</v>
      </c>
      <c r="AX94" s="96" t="s">
        <v>48</v>
      </c>
      <c r="AY94" s="96" t="s">
        <v>48</v>
      </c>
      <c r="AZ94" s="96" t="s">
        <v>48</v>
      </c>
      <c r="BA94" s="96" t="s">
        <v>48</v>
      </c>
      <c r="BB94" s="100"/>
      <c r="BC94" s="93"/>
      <c r="BD94" s="93"/>
      <c r="BE94" s="93"/>
    </row>
    <row r="95" spans="1:57" ht="13.5" customHeight="1">
      <c r="A95" s="93" t="s">
        <v>312</v>
      </c>
      <c r="B95" s="95">
        <v>44460</v>
      </c>
      <c r="C95" s="96" t="s">
        <v>48</v>
      </c>
      <c r="D95" s="96" t="s">
        <v>48</v>
      </c>
      <c r="E95" s="96" t="s">
        <v>48</v>
      </c>
      <c r="F95" s="96"/>
      <c r="G95" s="96"/>
      <c r="H95" s="96"/>
      <c r="I95" s="96"/>
      <c r="J95" s="96"/>
      <c r="K95" s="96"/>
      <c r="L95" s="96" t="s">
        <v>48</v>
      </c>
      <c r="M95" s="97">
        <v>0</v>
      </c>
      <c r="N95" s="97">
        <v>0</v>
      </c>
      <c r="O95" s="97">
        <v>0</v>
      </c>
      <c r="P95" s="96" t="s">
        <v>48</v>
      </c>
      <c r="Q95" s="96"/>
      <c r="R95" s="96"/>
      <c r="S95" s="96"/>
      <c r="T95" s="98">
        <v>0</v>
      </c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6" t="s">
        <v>48</v>
      </c>
      <c r="AJ95" s="96" t="s">
        <v>48</v>
      </c>
      <c r="AK95" s="96" t="s">
        <v>48</v>
      </c>
      <c r="AL95" s="96" t="s">
        <v>48</v>
      </c>
      <c r="AM95" s="96" t="s">
        <v>48</v>
      </c>
      <c r="AN95" s="96" t="s">
        <v>48</v>
      </c>
      <c r="AO95" s="96" t="s">
        <v>48</v>
      </c>
      <c r="AP95" s="96" t="s">
        <v>48</v>
      </c>
      <c r="AQ95" s="96" t="s">
        <v>48</v>
      </c>
      <c r="AR95" s="96" t="s">
        <v>48</v>
      </c>
      <c r="AS95" s="98">
        <v>0</v>
      </c>
      <c r="AT95" s="98">
        <v>0</v>
      </c>
      <c r="AU95" s="98">
        <v>0</v>
      </c>
      <c r="AV95" s="99" t="s">
        <v>48</v>
      </c>
      <c r="AW95" s="99" t="s">
        <v>48</v>
      </c>
      <c r="AX95" s="96" t="s">
        <v>48</v>
      </c>
      <c r="AY95" s="96" t="s">
        <v>48</v>
      </c>
      <c r="AZ95" s="96" t="s">
        <v>48</v>
      </c>
      <c r="BA95" s="96" t="s">
        <v>48</v>
      </c>
      <c r="BB95" s="100"/>
      <c r="BC95" s="93"/>
      <c r="BD95" s="93"/>
      <c r="BE95" s="93"/>
    </row>
    <row r="96" spans="1:57" ht="13.5" customHeight="1">
      <c r="A96" s="93" t="s">
        <v>313</v>
      </c>
      <c r="B96" s="95">
        <v>44461</v>
      </c>
      <c r="C96" s="96" t="s">
        <v>48</v>
      </c>
      <c r="D96" s="96" t="s">
        <v>48</v>
      </c>
      <c r="E96" s="96" t="s">
        <v>48</v>
      </c>
      <c r="F96" s="96"/>
      <c r="G96" s="96"/>
      <c r="H96" s="96"/>
      <c r="I96" s="96"/>
      <c r="J96" s="96"/>
      <c r="K96" s="96"/>
      <c r="L96" s="96" t="s">
        <v>48</v>
      </c>
      <c r="M96" s="97">
        <v>0</v>
      </c>
      <c r="N96" s="97">
        <v>0</v>
      </c>
      <c r="O96" s="97">
        <v>0</v>
      </c>
      <c r="P96" s="96" t="s">
        <v>48</v>
      </c>
      <c r="Q96" s="96"/>
      <c r="R96" s="96"/>
      <c r="S96" s="96"/>
      <c r="T96" s="98">
        <v>0</v>
      </c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6" t="s">
        <v>48</v>
      </c>
      <c r="AJ96" s="96" t="s">
        <v>48</v>
      </c>
      <c r="AK96" s="96" t="s">
        <v>48</v>
      </c>
      <c r="AL96" s="96" t="s">
        <v>48</v>
      </c>
      <c r="AM96" s="96" t="s">
        <v>48</v>
      </c>
      <c r="AN96" s="96" t="s">
        <v>48</v>
      </c>
      <c r="AO96" s="96" t="s">
        <v>48</v>
      </c>
      <c r="AP96" s="96" t="s">
        <v>48</v>
      </c>
      <c r="AQ96" s="96" t="s">
        <v>48</v>
      </c>
      <c r="AR96" s="96" t="s">
        <v>48</v>
      </c>
      <c r="AS96" s="98">
        <v>0</v>
      </c>
      <c r="AT96" s="98">
        <v>0</v>
      </c>
      <c r="AU96" s="98">
        <v>0</v>
      </c>
      <c r="AV96" s="99" t="s">
        <v>48</v>
      </c>
      <c r="AW96" s="99" t="s">
        <v>48</v>
      </c>
      <c r="AX96" s="96" t="s">
        <v>48</v>
      </c>
      <c r="AY96" s="96" t="s">
        <v>48</v>
      </c>
      <c r="AZ96" s="96" t="s">
        <v>48</v>
      </c>
      <c r="BA96" s="96" t="s">
        <v>48</v>
      </c>
      <c r="BB96" s="100"/>
      <c r="BC96" s="93"/>
      <c r="BD96" s="93"/>
      <c r="BE96" s="93"/>
    </row>
    <row r="97" spans="1:57" ht="13.5" customHeight="1">
      <c r="A97" s="93" t="s">
        <v>314</v>
      </c>
      <c r="B97" s="95">
        <v>44462</v>
      </c>
      <c r="C97" s="96" t="s">
        <v>48</v>
      </c>
      <c r="D97" s="96" t="s">
        <v>48</v>
      </c>
      <c r="E97" s="96" t="s">
        <v>48</v>
      </c>
      <c r="F97" s="96"/>
      <c r="G97" s="96"/>
      <c r="H97" s="96"/>
      <c r="I97" s="96"/>
      <c r="J97" s="96"/>
      <c r="K97" s="96"/>
      <c r="L97" s="96" t="s">
        <v>48</v>
      </c>
      <c r="M97" s="97">
        <v>0</v>
      </c>
      <c r="N97" s="97">
        <v>0</v>
      </c>
      <c r="O97" s="97">
        <v>0</v>
      </c>
      <c r="P97" s="96" t="s">
        <v>48</v>
      </c>
      <c r="Q97" s="96"/>
      <c r="R97" s="96"/>
      <c r="S97" s="96"/>
      <c r="T97" s="98">
        <v>0</v>
      </c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6" t="s">
        <v>48</v>
      </c>
      <c r="AJ97" s="96">
        <v>2</v>
      </c>
      <c r="AK97" s="96" t="s">
        <v>48</v>
      </c>
      <c r="AL97" s="96" t="s">
        <v>48</v>
      </c>
      <c r="AM97" s="96" t="s">
        <v>48</v>
      </c>
      <c r="AN97" s="96" t="s">
        <v>48</v>
      </c>
      <c r="AO97" s="96" t="s">
        <v>48</v>
      </c>
      <c r="AP97" s="96" t="s">
        <v>48</v>
      </c>
      <c r="AQ97" s="96">
        <v>8</v>
      </c>
      <c r="AR97" s="96">
        <v>3</v>
      </c>
      <c r="AS97" s="98">
        <v>0.375</v>
      </c>
      <c r="AT97" s="98">
        <v>0.66700000000000004</v>
      </c>
      <c r="AU97" s="98">
        <v>0</v>
      </c>
      <c r="AV97" s="99">
        <v>1000</v>
      </c>
      <c r="AW97" s="99">
        <v>431</v>
      </c>
      <c r="AX97" s="96">
        <v>31</v>
      </c>
      <c r="AY97" s="96">
        <v>60</v>
      </c>
      <c r="AZ97" s="96">
        <v>89</v>
      </c>
      <c r="BA97" s="96" t="s">
        <v>48</v>
      </c>
      <c r="BB97" s="100"/>
      <c r="BC97" s="93"/>
      <c r="BD97" s="93"/>
      <c r="BE97" s="93"/>
    </row>
    <row r="98" spans="1:57" ht="13.5" customHeight="1">
      <c r="A98" s="93" t="s">
        <v>315</v>
      </c>
      <c r="B98" s="95">
        <v>44463</v>
      </c>
      <c r="C98" s="96" t="s">
        <v>48</v>
      </c>
      <c r="D98" s="96" t="s">
        <v>48</v>
      </c>
      <c r="E98" s="96" t="s">
        <v>48</v>
      </c>
      <c r="F98" s="96"/>
      <c r="G98" s="96"/>
      <c r="H98" s="96"/>
      <c r="I98" s="96"/>
      <c r="J98" s="96"/>
      <c r="K98" s="96"/>
      <c r="L98" s="96" t="s">
        <v>48</v>
      </c>
      <c r="M98" s="97">
        <v>0</v>
      </c>
      <c r="N98" s="97">
        <v>0</v>
      </c>
      <c r="O98" s="97">
        <v>0</v>
      </c>
      <c r="P98" s="96" t="s">
        <v>48</v>
      </c>
      <c r="Q98" s="96"/>
      <c r="R98" s="96"/>
      <c r="S98" s="96"/>
      <c r="T98" s="98">
        <v>0</v>
      </c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6" t="s">
        <v>48</v>
      </c>
      <c r="AJ98" s="96" t="s">
        <v>48</v>
      </c>
      <c r="AK98" s="96" t="s">
        <v>48</v>
      </c>
      <c r="AL98" s="96" t="s">
        <v>48</v>
      </c>
      <c r="AM98" s="96" t="s">
        <v>48</v>
      </c>
      <c r="AN98" s="96" t="s">
        <v>48</v>
      </c>
      <c r="AO98" s="96" t="s">
        <v>48</v>
      </c>
      <c r="AP98" s="96" t="s">
        <v>48</v>
      </c>
      <c r="AQ98" s="96" t="s">
        <v>48</v>
      </c>
      <c r="AR98" s="96" t="s">
        <v>48</v>
      </c>
      <c r="AS98" s="98">
        <v>0</v>
      </c>
      <c r="AT98" s="98">
        <v>0</v>
      </c>
      <c r="AU98" s="98">
        <v>0</v>
      </c>
      <c r="AV98" s="99">
        <v>1000</v>
      </c>
      <c r="AW98" s="99">
        <v>431</v>
      </c>
      <c r="AX98" s="96" t="s">
        <v>48</v>
      </c>
      <c r="AY98" s="96" t="s">
        <v>48</v>
      </c>
      <c r="AZ98" s="96" t="s">
        <v>48</v>
      </c>
      <c r="BA98" s="96" t="s">
        <v>48</v>
      </c>
      <c r="BB98" s="100"/>
      <c r="BC98" s="93"/>
      <c r="BD98" s="93"/>
      <c r="BE98" s="93"/>
    </row>
    <row r="99" spans="1:57" ht="13.5" customHeight="1">
      <c r="A99" s="93" t="s">
        <v>316</v>
      </c>
      <c r="B99" s="95">
        <v>44464</v>
      </c>
      <c r="C99" s="96" t="s">
        <v>48</v>
      </c>
      <c r="D99" s="96" t="s">
        <v>48</v>
      </c>
      <c r="E99" s="96" t="s">
        <v>48</v>
      </c>
      <c r="F99" s="96"/>
      <c r="G99" s="96"/>
      <c r="H99" s="96"/>
      <c r="I99" s="96"/>
      <c r="J99" s="96"/>
      <c r="K99" s="96"/>
      <c r="L99" s="96" t="s">
        <v>48</v>
      </c>
      <c r="M99" s="97">
        <v>0</v>
      </c>
      <c r="N99" s="97">
        <v>0</v>
      </c>
      <c r="O99" s="97">
        <v>0</v>
      </c>
      <c r="P99" s="96" t="s">
        <v>48</v>
      </c>
      <c r="Q99" s="96"/>
      <c r="R99" s="96"/>
      <c r="S99" s="96"/>
      <c r="T99" s="98">
        <v>0</v>
      </c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6" t="s">
        <v>48</v>
      </c>
      <c r="AJ99" s="96">
        <v>2</v>
      </c>
      <c r="AK99" s="96" t="s">
        <v>48</v>
      </c>
      <c r="AL99" s="96" t="s">
        <v>48</v>
      </c>
      <c r="AM99" s="96" t="s">
        <v>48</v>
      </c>
      <c r="AN99" s="96" t="s">
        <v>48</v>
      </c>
      <c r="AO99" s="96" t="s">
        <v>48</v>
      </c>
      <c r="AP99" s="96" t="s">
        <v>48</v>
      </c>
      <c r="AQ99" s="96">
        <v>8</v>
      </c>
      <c r="AR99" s="96">
        <v>3</v>
      </c>
      <c r="AS99" s="98">
        <v>0.375</v>
      </c>
      <c r="AT99" s="98">
        <v>0.66700000000000004</v>
      </c>
      <c r="AU99" s="98">
        <v>0</v>
      </c>
      <c r="AV99" s="99">
        <v>1008</v>
      </c>
      <c r="AW99" s="99">
        <v>434</v>
      </c>
      <c r="AX99" s="96">
        <v>33</v>
      </c>
      <c r="AY99" s="96">
        <v>61</v>
      </c>
      <c r="AZ99" s="96">
        <v>89</v>
      </c>
      <c r="BA99" s="96" t="s">
        <v>48</v>
      </c>
      <c r="BB99" s="100"/>
      <c r="BC99" s="93"/>
      <c r="BD99" s="93"/>
      <c r="BE99" s="93"/>
    </row>
    <row r="100" spans="1:57" ht="13.5" customHeight="1">
      <c r="A100" s="93" t="s">
        <v>317</v>
      </c>
      <c r="B100" s="95">
        <v>44465</v>
      </c>
      <c r="C100" s="96" t="s">
        <v>48</v>
      </c>
      <c r="D100" s="96" t="s">
        <v>48</v>
      </c>
      <c r="E100" s="96" t="s">
        <v>48</v>
      </c>
      <c r="F100" s="96"/>
      <c r="G100" s="96"/>
      <c r="H100" s="96"/>
      <c r="I100" s="96"/>
      <c r="J100" s="96"/>
      <c r="K100" s="96"/>
      <c r="L100" s="96" t="s">
        <v>48</v>
      </c>
      <c r="M100" s="97">
        <v>0</v>
      </c>
      <c r="N100" s="97">
        <v>0</v>
      </c>
      <c r="O100" s="97">
        <v>0</v>
      </c>
      <c r="P100" s="96" t="s">
        <v>48</v>
      </c>
      <c r="Q100" s="96"/>
      <c r="R100" s="96"/>
      <c r="S100" s="96"/>
      <c r="T100" s="98">
        <v>0</v>
      </c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6" t="s">
        <v>48</v>
      </c>
      <c r="AJ100" s="96">
        <v>1</v>
      </c>
      <c r="AK100" s="96" t="s">
        <v>48</v>
      </c>
      <c r="AL100" s="96" t="s">
        <v>48</v>
      </c>
      <c r="AM100" s="96" t="s">
        <v>48</v>
      </c>
      <c r="AN100" s="96" t="s">
        <v>48</v>
      </c>
      <c r="AO100" s="96" t="s">
        <v>48</v>
      </c>
      <c r="AP100" s="96" t="s">
        <v>48</v>
      </c>
      <c r="AQ100" s="96">
        <v>4</v>
      </c>
      <c r="AR100" s="96" t="s">
        <v>48</v>
      </c>
      <c r="AS100" s="98">
        <v>0</v>
      </c>
      <c r="AT100" s="98">
        <v>0</v>
      </c>
      <c r="AU100" s="98">
        <v>0</v>
      </c>
      <c r="AV100" s="99">
        <v>1012</v>
      </c>
      <c r="AW100" s="99">
        <v>434</v>
      </c>
      <c r="AX100" s="96">
        <v>38</v>
      </c>
      <c r="AY100" s="96">
        <v>61</v>
      </c>
      <c r="AZ100" s="96">
        <v>89</v>
      </c>
      <c r="BA100" s="96" t="s">
        <v>48</v>
      </c>
      <c r="BB100" s="100"/>
      <c r="BC100" s="93"/>
      <c r="BD100" s="93"/>
      <c r="BE100" s="93"/>
    </row>
    <row r="101" spans="1:57" ht="13.5" customHeight="1">
      <c r="A101" s="93" t="s">
        <v>311</v>
      </c>
      <c r="B101" s="95">
        <v>44466</v>
      </c>
      <c r="C101" s="96" t="s">
        <v>48</v>
      </c>
      <c r="D101" s="96" t="s">
        <v>48</v>
      </c>
      <c r="E101" s="96" t="s">
        <v>48</v>
      </c>
      <c r="F101" s="96"/>
      <c r="G101" s="96"/>
      <c r="H101" s="96"/>
      <c r="I101" s="96"/>
      <c r="J101" s="96"/>
      <c r="K101" s="96"/>
      <c r="L101" s="96" t="s">
        <v>48</v>
      </c>
      <c r="M101" s="97">
        <v>0</v>
      </c>
      <c r="N101" s="97">
        <v>0</v>
      </c>
      <c r="O101" s="97">
        <v>0</v>
      </c>
      <c r="P101" s="96" t="s">
        <v>48</v>
      </c>
      <c r="Q101" s="96"/>
      <c r="R101" s="96"/>
      <c r="S101" s="96"/>
      <c r="T101" s="98">
        <v>0</v>
      </c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6" t="s">
        <v>48</v>
      </c>
      <c r="AJ101" s="96">
        <v>1</v>
      </c>
      <c r="AK101" s="96" t="s">
        <v>48</v>
      </c>
      <c r="AL101" s="96" t="s">
        <v>48</v>
      </c>
      <c r="AM101" s="96" t="s">
        <v>48</v>
      </c>
      <c r="AN101" s="96" t="s">
        <v>48</v>
      </c>
      <c r="AO101" s="96" t="s">
        <v>48</v>
      </c>
      <c r="AP101" s="96" t="s">
        <v>48</v>
      </c>
      <c r="AQ101" s="96">
        <v>6</v>
      </c>
      <c r="AR101" s="96">
        <v>2</v>
      </c>
      <c r="AS101" s="98">
        <v>0.33300000000000002</v>
      </c>
      <c r="AT101" s="98">
        <v>0.5</v>
      </c>
      <c r="AU101" s="98">
        <v>0</v>
      </c>
      <c r="AV101" s="99">
        <v>1018</v>
      </c>
      <c r="AW101" s="99">
        <v>436</v>
      </c>
      <c r="AX101" s="96">
        <v>41</v>
      </c>
      <c r="AY101" s="96">
        <v>59</v>
      </c>
      <c r="AZ101" s="96">
        <v>88</v>
      </c>
      <c r="BA101" s="96" t="s">
        <v>48</v>
      </c>
      <c r="BB101" s="100"/>
      <c r="BC101" s="93"/>
      <c r="BD101" s="93"/>
      <c r="BE101" s="93"/>
    </row>
    <row r="102" spans="1:57" ht="13.5" customHeight="1">
      <c r="A102" s="93" t="s">
        <v>312</v>
      </c>
      <c r="B102" s="95">
        <v>44467</v>
      </c>
      <c r="C102" s="96" t="s">
        <v>48</v>
      </c>
      <c r="D102" s="96" t="s">
        <v>48</v>
      </c>
      <c r="E102" s="96" t="s">
        <v>48</v>
      </c>
      <c r="F102" s="96"/>
      <c r="G102" s="96"/>
      <c r="H102" s="96"/>
      <c r="I102" s="96"/>
      <c r="J102" s="96"/>
      <c r="K102" s="96"/>
      <c r="L102" s="96" t="s">
        <v>48</v>
      </c>
      <c r="M102" s="97">
        <v>0</v>
      </c>
      <c r="N102" s="97">
        <v>0</v>
      </c>
      <c r="O102" s="97">
        <v>0</v>
      </c>
      <c r="P102" s="96" t="s">
        <v>48</v>
      </c>
      <c r="Q102" s="96"/>
      <c r="R102" s="96"/>
      <c r="S102" s="96"/>
      <c r="T102" s="98">
        <v>0</v>
      </c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6" t="s">
        <v>48</v>
      </c>
      <c r="AJ102" s="96">
        <v>3</v>
      </c>
      <c r="AK102" s="96" t="s">
        <v>48</v>
      </c>
      <c r="AL102" s="96" t="s">
        <v>48</v>
      </c>
      <c r="AM102" s="96" t="s">
        <v>48</v>
      </c>
      <c r="AN102" s="96" t="s">
        <v>48</v>
      </c>
      <c r="AO102" s="96" t="s">
        <v>48</v>
      </c>
      <c r="AP102" s="96" t="s">
        <v>48</v>
      </c>
      <c r="AQ102" s="96">
        <v>6</v>
      </c>
      <c r="AR102" s="96">
        <v>3</v>
      </c>
      <c r="AS102" s="98">
        <v>0.5</v>
      </c>
      <c r="AT102" s="98">
        <v>1</v>
      </c>
      <c r="AU102" s="98">
        <v>0</v>
      </c>
      <c r="AV102" s="99">
        <v>1024</v>
      </c>
      <c r="AW102" s="99">
        <v>439</v>
      </c>
      <c r="AX102" s="96">
        <v>45</v>
      </c>
      <c r="AY102" s="96">
        <v>61</v>
      </c>
      <c r="AZ102" s="96">
        <v>90</v>
      </c>
      <c r="BA102" s="96" t="s">
        <v>48</v>
      </c>
      <c r="BB102" s="100"/>
      <c r="BC102" s="93"/>
      <c r="BD102" s="93"/>
      <c r="BE102" s="93"/>
    </row>
    <row r="103" spans="1:57" ht="13.5" customHeight="1">
      <c r="A103" s="93" t="s">
        <v>313</v>
      </c>
      <c r="B103" s="95">
        <v>44468</v>
      </c>
      <c r="C103" s="96" t="s">
        <v>48</v>
      </c>
      <c r="D103" s="96" t="s">
        <v>48</v>
      </c>
      <c r="E103" s="96" t="s">
        <v>48</v>
      </c>
      <c r="F103" s="96"/>
      <c r="G103" s="96"/>
      <c r="H103" s="96"/>
      <c r="I103" s="96"/>
      <c r="J103" s="96"/>
      <c r="K103" s="96"/>
      <c r="L103" s="96" t="s">
        <v>48</v>
      </c>
      <c r="M103" s="97">
        <v>0</v>
      </c>
      <c r="N103" s="97">
        <v>0</v>
      </c>
      <c r="O103" s="97">
        <v>0</v>
      </c>
      <c r="P103" s="96" t="s">
        <v>48</v>
      </c>
      <c r="Q103" s="96"/>
      <c r="R103" s="96"/>
      <c r="S103" s="96"/>
      <c r="T103" s="98">
        <v>0</v>
      </c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6" t="s">
        <v>48</v>
      </c>
      <c r="AJ103" s="96" t="s">
        <v>48</v>
      </c>
      <c r="AK103" s="96" t="s">
        <v>48</v>
      </c>
      <c r="AL103" s="96" t="s">
        <v>48</v>
      </c>
      <c r="AM103" s="96" t="s">
        <v>48</v>
      </c>
      <c r="AN103" s="96" t="s">
        <v>48</v>
      </c>
      <c r="AO103" s="96" t="s">
        <v>48</v>
      </c>
      <c r="AP103" s="96" t="s">
        <v>48</v>
      </c>
      <c r="AQ103" s="96">
        <v>2</v>
      </c>
      <c r="AR103" s="96">
        <v>1</v>
      </c>
      <c r="AS103" s="98">
        <v>0.5</v>
      </c>
      <c r="AT103" s="98">
        <v>0</v>
      </c>
      <c r="AU103" s="98">
        <v>0</v>
      </c>
      <c r="AV103" s="99">
        <v>1026</v>
      </c>
      <c r="AW103" s="99">
        <v>440</v>
      </c>
      <c r="AX103" s="96">
        <v>48</v>
      </c>
      <c r="AY103" s="96">
        <v>59</v>
      </c>
      <c r="AZ103" s="96">
        <v>90</v>
      </c>
      <c r="BA103" s="96" t="s">
        <v>48</v>
      </c>
      <c r="BB103" s="100"/>
      <c r="BC103" s="93"/>
      <c r="BD103" s="93"/>
      <c r="BE103" s="93"/>
    </row>
    <row r="104" spans="1:57" ht="13.5" customHeight="1">
      <c r="A104" s="93" t="s">
        <v>314</v>
      </c>
      <c r="B104" s="95">
        <v>44469</v>
      </c>
      <c r="C104" s="96" t="s">
        <v>48</v>
      </c>
      <c r="D104" s="96" t="s">
        <v>48</v>
      </c>
      <c r="E104" s="96" t="s">
        <v>48</v>
      </c>
      <c r="F104" s="96"/>
      <c r="G104" s="96"/>
      <c r="H104" s="96"/>
      <c r="I104" s="96"/>
      <c r="J104" s="96"/>
      <c r="K104" s="96"/>
      <c r="L104" s="96" t="s">
        <v>48</v>
      </c>
      <c r="M104" s="97">
        <v>0</v>
      </c>
      <c r="N104" s="97">
        <v>0</v>
      </c>
      <c r="O104" s="97">
        <v>0</v>
      </c>
      <c r="P104" s="96" t="s">
        <v>48</v>
      </c>
      <c r="Q104" s="96"/>
      <c r="R104" s="96"/>
      <c r="S104" s="96"/>
      <c r="T104" s="98">
        <v>0</v>
      </c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6" t="s">
        <v>48</v>
      </c>
      <c r="AJ104" s="96">
        <v>1</v>
      </c>
      <c r="AK104" s="96" t="s">
        <v>48</v>
      </c>
      <c r="AL104" s="96" t="s">
        <v>48</v>
      </c>
      <c r="AM104" s="96" t="s">
        <v>48</v>
      </c>
      <c r="AN104" s="96" t="s">
        <v>48</v>
      </c>
      <c r="AO104" s="96" t="s">
        <v>48</v>
      </c>
      <c r="AP104" s="96" t="s">
        <v>48</v>
      </c>
      <c r="AQ104" s="96">
        <v>7</v>
      </c>
      <c r="AR104" s="96" t="s">
        <v>48</v>
      </c>
      <c r="AS104" s="98">
        <v>0</v>
      </c>
      <c r="AT104" s="98">
        <v>0</v>
      </c>
      <c r="AU104" s="98">
        <v>0</v>
      </c>
      <c r="AV104" s="99">
        <v>1033</v>
      </c>
      <c r="AW104" s="99">
        <v>440</v>
      </c>
      <c r="AX104" s="96">
        <v>47</v>
      </c>
      <c r="AY104" s="96">
        <v>59</v>
      </c>
      <c r="AZ104" s="96">
        <v>90</v>
      </c>
      <c r="BA104" s="96" t="s">
        <v>48</v>
      </c>
      <c r="BB104" s="100"/>
      <c r="BC104" s="93"/>
      <c r="BD104" s="93"/>
      <c r="BE104" s="93"/>
    </row>
    <row r="105" spans="1:57" ht="13.5" customHeight="1">
      <c r="A105" s="93" t="s">
        <v>315</v>
      </c>
      <c r="B105" s="95">
        <v>44470</v>
      </c>
      <c r="C105" s="96" t="s">
        <v>48</v>
      </c>
      <c r="D105" s="96" t="s">
        <v>48</v>
      </c>
      <c r="E105" s="96" t="s">
        <v>48</v>
      </c>
      <c r="F105" s="96"/>
      <c r="G105" s="96"/>
      <c r="H105" s="96"/>
      <c r="I105" s="96"/>
      <c r="J105" s="96"/>
      <c r="K105" s="96"/>
      <c r="L105" s="96" t="s">
        <v>48</v>
      </c>
      <c r="M105" s="97">
        <v>0</v>
      </c>
      <c r="N105" s="97">
        <v>0</v>
      </c>
      <c r="O105" s="97">
        <v>0</v>
      </c>
      <c r="P105" s="96" t="s">
        <v>48</v>
      </c>
      <c r="Q105" s="96"/>
      <c r="R105" s="96"/>
      <c r="S105" s="96"/>
      <c r="T105" s="98">
        <v>0</v>
      </c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6" t="s">
        <v>48</v>
      </c>
      <c r="AJ105" s="96">
        <v>1</v>
      </c>
      <c r="AK105" s="96" t="s">
        <v>48</v>
      </c>
      <c r="AL105" s="96" t="s">
        <v>48</v>
      </c>
      <c r="AM105" s="96" t="s">
        <v>48</v>
      </c>
      <c r="AN105" s="96" t="s">
        <v>48</v>
      </c>
      <c r="AO105" s="96" t="s">
        <v>48</v>
      </c>
      <c r="AP105" s="96" t="s">
        <v>48</v>
      </c>
      <c r="AQ105" s="96">
        <v>3</v>
      </c>
      <c r="AR105" s="96">
        <v>1</v>
      </c>
      <c r="AS105" s="98">
        <v>0.33300000000000002</v>
      </c>
      <c r="AT105" s="98">
        <v>1</v>
      </c>
      <c r="AU105" s="98">
        <v>0</v>
      </c>
      <c r="AV105" s="99">
        <v>1036</v>
      </c>
      <c r="AW105" s="99">
        <v>441</v>
      </c>
      <c r="AX105" s="96">
        <v>49</v>
      </c>
      <c r="AY105" s="96">
        <v>57</v>
      </c>
      <c r="AZ105" s="96">
        <v>90</v>
      </c>
      <c r="BA105" s="96" t="s">
        <v>48</v>
      </c>
      <c r="BB105" s="100"/>
      <c r="BC105" s="93"/>
      <c r="BD105" s="93"/>
      <c r="BE105" s="93"/>
    </row>
    <row r="106" spans="1:57" ht="13.5" customHeight="1">
      <c r="A106" s="93" t="s">
        <v>316</v>
      </c>
      <c r="B106" s="95">
        <v>44471</v>
      </c>
      <c r="C106" s="96" t="s">
        <v>48</v>
      </c>
      <c r="D106" s="96" t="s">
        <v>48</v>
      </c>
      <c r="E106" s="96" t="s">
        <v>48</v>
      </c>
      <c r="F106" s="96"/>
      <c r="G106" s="96"/>
      <c r="H106" s="96"/>
      <c r="I106" s="96"/>
      <c r="J106" s="96"/>
      <c r="K106" s="96"/>
      <c r="L106" s="96" t="s">
        <v>48</v>
      </c>
      <c r="M106" s="97">
        <v>0</v>
      </c>
      <c r="N106" s="97">
        <v>0</v>
      </c>
      <c r="O106" s="97">
        <v>0</v>
      </c>
      <c r="P106" s="96" t="s">
        <v>48</v>
      </c>
      <c r="Q106" s="96"/>
      <c r="R106" s="96"/>
      <c r="S106" s="96"/>
      <c r="T106" s="98">
        <v>0</v>
      </c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6" t="s">
        <v>48</v>
      </c>
      <c r="AJ106" s="96" t="s">
        <v>48</v>
      </c>
      <c r="AK106" s="96" t="s">
        <v>48</v>
      </c>
      <c r="AL106" s="96" t="s">
        <v>48</v>
      </c>
      <c r="AM106" s="96" t="s">
        <v>48</v>
      </c>
      <c r="AN106" s="96" t="s">
        <v>48</v>
      </c>
      <c r="AO106" s="96" t="s">
        <v>48</v>
      </c>
      <c r="AP106" s="96" t="s">
        <v>48</v>
      </c>
      <c r="AQ106" s="96">
        <v>2</v>
      </c>
      <c r="AR106" s="96">
        <v>1</v>
      </c>
      <c r="AS106" s="98">
        <v>0.5</v>
      </c>
      <c r="AT106" s="98">
        <v>0</v>
      </c>
      <c r="AU106" s="98">
        <v>0</v>
      </c>
      <c r="AV106" s="99">
        <v>1038</v>
      </c>
      <c r="AW106" s="99">
        <v>442</v>
      </c>
      <c r="AX106" s="96">
        <v>48</v>
      </c>
      <c r="AY106" s="96">
        <v>55</v>
      </c>
      <c r="AZ106" s="96">
        <v>86</v>
      </c>
      <c r="BA106" s="96" t="s">
        <v>48</v>
      </c>
      <c r="BB106" s="100"/>
      <c r="BC106" s="93"/>
      <c r="BD106" s="93"/>
      <c r="BE106" s="93"/>
    </row>
    <row r="107" spans="1:57" ht="13.5" customHeight="1">
      <c r="A107" s="93" t="s">
        <v>317</v>
      </c>
      <c r="B107" s="95">
        <v>44472</v>
      </c>
      <c r="C107" s="96" t="s">
        <v>48</v>
      </c>
      <c r="D107" s="96" t="s">
        <v>48</v>
      </c>
      <c r="E107" s="96" t="s">
        <v>48</v>
      </c>
      <c r="F107" s="96"/>
      <c r="G107" s="96"/>
      <c r="H107" s="96"/>
      <c r="I107" s="96"/>
      <c r="J107" s="96"/>
      <c r="K107" s="96"/>
      <c r="L107" s="96" t="s">
        <v>48</v>
      </c>
      <c r="M107" s="97">
        <v>0</v>
      </c>
      <c r="N107" s="97">
        <v>0</v>
      </c>
      <c r="O107" s="97">
        <v>0</v>
      </c>
      <c r="P107" s="96" t="s">
        <v>48</v>
      </c>
      <c r="Q107" s="96"/>
      <c r="R107" s="96"/>
      <c r="S107" s="96"/>
      <c r="T107" s="98">
        <v>0</v>
      </c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6" t="s">
        <v>48</v>
      </c>
      <c r="AJ107" s="96">
        <v>1</v>
      </c>
      <c r="AK107" s="96" t="s">
        <v>48</v>
      </c>
      <c r="AL107" s="96" t="s">
        <v>48</v>
      </c>
      <c r="AM107" s="96" t="s">
        <v>48</v>
      </c>
      <c r="AN107" s="96" t="s">
        <v>48</v>
      </c>
      <c r="AO107" s="96" t="s">
        <v>48</v>
      </c>
      <c r="AP107" s="96" t="s">
        <v>48</v>
      </c>
      <c r="AQ107" s="96">
        <v>4</v>
      </c>
      <c r="AR107" s="96">
        <v>3</v>
      </c>
      <c r="AS107" s="98">
        <v>0.75</v>
      </c>
      <c r="AT107" s="98">
        <v>0.33300000000000002</v>
      </c>
      <c r="AU107" s="98">
        <v>0</v>
      </c>
      <c r="AV107" s="99">
        <v>1042</v>
      </c>
      <c r="AW107" s="99">
        <v>445</v>
      </c>
      <c r="AX107" s="96">
        <v>48</v>
      </c>
      <c r="AY107" s="96">
        <v>58</v>
      </c>
      <c r="AZ107" s="96">
        <v>83</v>
      </c>
      <c r="BA107" s="96" t="s">
        <v>48</v>
      </c>
      <c r="BB107" s="100"/>
      <c r="BC107" s="93"/>
      <c r="BD107" s="93"/>
      <c r="BE107" s="93"/>
    </row>
    <row r="108" spans="1:57" ht="13.5" customHeight="1">
      <c r="A108" s="93" t="s">
        <v>311</v>
      </c>
      <c r="B108" s="95">
        <v>44473</v>
      </c>
      <c r="C108" s="96" t="s">
        <v>48</v>
      </c>
      <c r="D108" s="96" t="s">
        <v>48</v>
      </c>
      <c r="E108" s="96" t="s">
        <v>48</v>
      </c>
      <c r="F108" s="96"/>
      <c r="G108" s="96"/>
      <c r="H108" s="96"/>
      <c r="I108" s="96"/>
      <c r="J108" s="96"/>
      <c r="K108" s="96"/>
      <c r="L108" s="96" t="s">
        <v>48</v>
      </c>
      <c r="M108" s="97">
        <v>0</v>
      </c>
      <c r="N108" s="97">
        <v>0</v>
      </c>
      <c r="O108" s="97">
        <v>0</v>
      </c>
      <c r="P108" s="96" t="s">
        <v>48</v>
      </c>
      <c r="Q108" s="96"/>
      <c r="R108" s="96"/>
      <c r="S108" s="96"/>
      <c r="T108" s="98">
        <v>0</v>
      </c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6" t="s">
        <v>48</v>
      </c>
      <c r="AJ108" s="96">
        <v>2</v>
      </c>
      <c r="AK108" s="96" t="s">
        <v>48</v>
      </c>
      <c r="AL108" s="96" t="s">
        <v>48</v>
      </c>
      <c r="AM108" s="96" t="s">
        <v>48</v>
      </c>
      <c r="AN108" s="96" t="s">
        <v>48</v>
      </c>
      <c r="AO108" s="96" t="s">
        <v>48</v>
      </c>
      <c r="AP108" s="96" t="s">
        <v>48</v>
      </c>
      <c r="AQ108" s="96">
        <v>6</v>
      </c>
      <c r="AR108" s="96">
        <v>1</v>
      </c>
      <c r="AS108" s="98">
        <v>0.16700000000000001</v>
      </c>
      <c r="AT108" s="98">
        <v>2</v>
      </c>
      <c r="AU108" s="98">
        <v>0</v>
      </c>
      <c r="AV108" s="99">
        <v>1048</v>
      </c>
      <c r="AW108" s="99">
        <v>446</v>
      </c>
      <c r="AX108" s="96">
        <v>52</v>
      </c>
      <c r="AY108" s="96">
        <v>61</v>
      </c>
      <c r="AZ108" s="96">
        <v>85</v>
      </c>
      <c r="BA108" s="96" t="s">
        <v>48</v>
      </c>
      <c r="BB108" s="100"/>
      <c r="BC108" s="93"/>
      <c r="BD108" s="93"/>
      <c r="BE108" s="93"/>
    </row>
    <row r="109" spans="1:57" ht="13.5" customHeight="1">
      <c r="A109" s="93" t="s">
        <v>312</v>
      </c>
      <c r="B109" s="95">
        <v>44474</v>
      </c>
      <c r="C109" s="96" t="s">
        <v>48</v>
      </c>
      <c r="D109" s="96" t="s">
        <v>48</v>
      </c>
      <c r="E109" s="96" t="s">
        <v>48</v>
      </c>
      <c r="F109" s="96"/>
      <c r="G109" s="96"/>
      <c r="H109" s="96"/>
      <c r="I109" s="96"/>
      <c r="J109" s="96"/>
      <c r="K109" s="96"/>
      <c r="L109" s="96" t="s">
        <v>48</v>
      </c>
      <c r="M109" s="97">
        <v>0</v>
      </c>
      <c r="N109" s="97">
        <v>0</v>
      </c>
      <c r="O109" s="97">
        <v>0</v>
      </c>
      <c r="P109" s="96" t="s">
        <v>48</v>
      </c>
      <c r="Q109" s="96"/>
      <c r="R109" s="96"/>
      <c r="S109" s="96"/>
      <c r="T109" s="98">
        <v>0</v>
      </c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6" t="s">
        <v>48</v>
      </c>
      <c r="AJ109" s="96">
        <v>1</v>
      </c>
      <c r="AK109" s="96" t="s">
        <v>48</v>
      </c>
      <c r="AL109" s="96" t="s">
        <v>48</v>
      </c>
      <c r="AM109" s="96" t="s">
        <v>48</v>
      </c>
      <c r="AN109" s="96" t="s">
        <v>48</v>
      </c>
      <c r="AO109" s="96" t="s">
        <v>48</v>
      </c>
      <c r="AP109" s="96" t="s">
        <v>48</v>
      </c>
      <c r="AQ109" s="96">
        <v>6</v>
      </c>
      <c r="AR109" s="96">
        <v>1</v>
      </c>
      <c r="AS109" s="98">
        <v>0.16700000000000001</v>
      </c>
      <c r="AT109" s="98">
        <v>1</v>
      </c>
      <c r="AU109" s="98">
        <v>0</v>
      </c>
      <c r="AV109" s="99">
        <v>1054</v>
      </c>
      <c r="AW109" s="99">
        <v>447</v>
      </c>
      <c r="AX109" s="96">
        <v>53</v>
      </c>
      <c r="AY109" s="96">
        <v>62</v>
      </c>
      <c r="AZ109" s="96">
        <v>85</v>
      </c>
      <c r="BA109" s="96" t="s">
        <v>48</v>
      </c>
      <c r="BB109" s="100"/>
      <c r="BC109" s="93"/>
      <c r="BD109" s="93"/>
      <c r="BE109" s="93"/>
    </row>
    <row r="110" spans="1:57" ht="13.5" customHeight="1">
      <c r="A110" s="93" t="s">
        <v>313</v>
      </c>
      <c r="B110" s="95">
        <v>44475</v>
      </c>
      <c r="C110" s="96" t="s">
        <v>48</v>
      </c>
      <c r="D110" s="96" t="s">
        <v>48</v>
      </c>
      <c r="E110" s="96" t="s">
        <v>48</v>
      </c>
      <c r="F110" s="96"/>
      <c r="G110" s="96"/>
      <c r="H110" s="96"/>
      <c r="I110" s="96"/>
      <c r="J110" s="96"/>
      <c r="K110" s="96"/>
      <c r="L110" s="96" t="s">
        <v>48</v>
      </c>
      <c r="M110" s="97">
        <v>0</v>
      </c>
      <c r="N110" s="97">
        <v>0</v>
      </c>
      <c r="O110" s="97">
        <v>0</v>
      </c>
      <c r="P110" s="96" t="s">
        <v>48</v>
      </c>
      <c r="Q110" s="96"/>
      <c r="R110" s="96"/>
      <c r="S110" s="96"/>
      <c r="T110" s="98">
        <v>0</v>
      </c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6" t="s">
        <v>48</v>
      </c>
      <c r="AJ110" s="96" t="s">
        <v>48</v>
      </c>
      <c r="AK110" s="96" t="s">
        <v>48</v>
      </c>
      <c r="AL110" s="96" t="s">
        <v>48</v>
      </c>
      <c r="AM110" s="96" t="s">
        <v>48</v>
      </c>
      <c r="AN110" s="96" t="s">
        <v>48</v>
      </c>
      <c r="AO110" s="96" t="s">
        <v>48</v>
      </c>
      <c r="AP110" s="96" t="s">
        <v>48</v>
      </c>
      <c r="AQ110" s="96">
        <v>15</v>
      </c>
      <c r="AR110" s="96">
        <v>1</v>
      </c>
      <c r="AS110" s="98">
        <v>6.7000000000000004E-2</v>
      </c>
      <c r="AT110" s="98">
        <v>0</v>
      </c>
      <c r="AU110" s="98">
        <v>0</v>
      </c>
      <c r="AV110" s="99">
        <v>1069</v>
      </c>
      <c r="AW110" s="99">
        <v>448</v>
      </c>
      <c r="AX110" s="96">
        <v>53</v>
      </c>
      <c r="AY110" s="96">
        <v>64</v>
      </c>
      <c r="AZ110" s="96">
        <v>86</v>
      </c>
      <c r="BA110" s="96" t="s">
        <v>48</v>
      </c>
      <c r="BB110" s="100"/>
      <c r="BC110" s="93"/>
      <c r="BD110" s="93"/>
      <c r="BE110" s="93"/>
    </row>
    <row r="111" spans="1:57" ht="13.5" customHeight="1">
      <c r="A111" s="93" t="s">
        <v>314</v>
      </c>
      <c r="B111" s="95">
        <v>44476</v>
      </c>
      <c r="C111" s="96" t="s">
        <v>48</v>
      </c>
      <c r="D111" s="96" t="s">
        <v>48</v>
      </c>
      <c r="E111" s="96" t="s">
        <v>48</v>
      </c>
      <c r="F111" s="96"/>
      <c r="G111" s="96"/>
      <c r="H111" s="96"/>
      <c r="I111" s="96"/>
      <c r="J111" s="96"/>
      <c r="K111" s="96"/>
      <c r="L111" s="96" t="s">
        <v>48</v>
      </c>
      <c r="M111" s="97">
        <v>0</v>
      </c>
      <c r="N111" s="97">
        <v>0</v>
      </c>
      <c r="O111" s="97">
        <v>0</v>
      </c>
      <c r="P111" s="96" t="s">
        <v>48</v>
      </c>
      <c r="Q111" s="96"/>
      <c r="R111" s="96"/>
      <c r="S111" s="96"/>
      <c r="T111" s="98">
        <v>0</v>
      </c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6" t="s">
        <v>48</v>
      </c>
      <c r="AJ111" s="96">
        <v>1</v>
      </c>
      <c r="AK111" s="96" t="s">
        <v>48</v>
      </c>
      <c r="AL111" s="96" t="s">
        <v>48</v>
      </c>
      <c r="AM111" s="96" t="s">
        <v>48</v>
      </c>
      <c r="AN111" s="96" t="s">
        <v>48</v>
      </c>
      <c r="AO111" s="96" t="s">
        <v>48</v>
      </c>
      <c r="AP111" s="96" t="s">
        <v>48</v>
      </c>
      <c r="AQ111" s="96">
        <v>10</v>
      </c>
      <c r="AR111" s="96">
        <v>3</v>
      </c>
      <c r="AS111" s="98">
        <v>0.3</v>
      </c>
      <c r="AT111" s="98">
        <v>0.33300000000000002</v>
      </c>
      <c r="AU111" s="98">
        <v>0</v>
      </c>
      <c r="AV111" s="99">
        <v>1079</v>
      </c>
      <c r="AW111" s="99">
        <v>451</v>
      </c>
      <c r="AX111" s="96">
        <v>52</v>
      </c>
      <c r="AY111" s="96">
        <v>63</v>
      </c>
      <c r="AZ111" s="96">
        <v>86</v>
      </c>
      <c r="BA111" s="96" t="s">
        <v>48</v>
      </c>
      <c r="BB111" s="100"/>
      <c r="BC111" s="93"/>
      <c r="BD111" s="93"/>
      <c r="BE111" s="93"/>
    </row>
    <row r="112" spans="1:57" ht="13.5" customHeight="1">
      <c r="A112" s="93" t="s">
        <v>315</v>
      </c>
      <c r="B112" s="95">
        <v>44477</v>
      </c>
      <c r="C112" s="96" t="s">
        <v>48</v>
      </c>
      <c r="D112" s="96" t="s">
        <v>48</v>
      </c>
      <c r="E112" s="96" t="s">
        <v>48</v>
      </c>
      <c r="F112" s="96"/>
      <c r="G112" s="96"/>
      <c r="H112" s="96"/>
      <c r="I112" s="96"/>
      <c r="J112" s="96"/>
      <c r="K112" s="96"/>
      <c r="L112" s="96" t="s">
        <v>48</v>
      </c>
      <c r="M112" s="97">
        <v>0</v>
      </c>
      <c r="N112" s="97">
        <v>0</v>
      </c>
      <c r="O112" s="97">
        <v>0</v>
      </c>
      <c r="P112" s="96" t="s">
        <v>48</v>
      </c>
      <c r="Q112" s="96"/>
      <c r="R112" s="96"/>
      <c r="S112" s="96"/>
      <c r="T112" s="98">
        <v>0</v>
      </c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6" t="s">
        <v>48</v>
      </c>
      <c r="AJ112" s="96">
        <v>1</v>
      </c>
      <c r="AK112" s="96" t="s">
        <v>48</v>
      </c>
      <c r="AL112" s="96" t="s">
        <v>48</v>
      </c>
      <c r="AM112" s="96" t="s">
        <v>48</v>
      </c>
      <c r="AN112" s="96" t="s">
        <v>48</v>
      </c>
      <c r="AO112" s="96" t="s">
        <v>48</v>
      </c>
      <c r="AP112" s="96" t="s">
        <v>48</v>
      </c>
      <c r="AQ112" s="96">
        <v>9</v>
      </c>
      <c r="AR112" s="96">
        <v>3</v>
      </c>
      <c r="AS112" s="98">
        <v>0.33300000000000002</v>
      </c>
      <c r="AT112" s="98">
        <v>0.33300000000000002</v>
      </c>
      <c r="AU112" s="98">
        <v>0</v>
      </c>
      <c r="AV112" s="99">
        <v>1088</v>
      </c>
      <c r="AW112" s="99">
        <v>454</v>
      </c>
      <c r="AX112" s="96">
        <v>53</v>
      </c>
      <c r="AY112" s="96">
        <v>65</v>
      </c>
      <c r="AZ112" s="96">
        <v>88</v>
      </c>
      <c r="BA112" s="96" t="s">
        <v>48</v>
      </c>
      <c r="BB112" s="100"/>
      <c r="BC112" s="93"/>
      <c r="BD112" s="93"/>
      <c r="BE112" s="93"/>
    </row>
    <row r="113" spans="1:57" ht="13.5" customHeight="1">
      <c r="A113" s="93" t="s">
        <v>316</v>
      </c>
      <c r="B113" s="95">
        <v>44478</v>
      </c>
      <c r="C113" s="96" t="s">
        <v>48</v>
      </c>
      <c r="D113" s="96" t="s">
        <v>48</v>
      </c>
      <c r="E113" s="96" t="s">
        <v>48</v>
      </c>
      <c r="F113" s="96"/>
      <c r="G113" s="96"/>
      <c r="H113" s="96"/>
      <c r="I113" s="96"/>
      <c r="J113" s="96"/>
      <c r="K113" s="96"/>
      <c r="L113" s="96" t="s">
        <v>48</v>
      </c>
      <c r="M113" s="97">
        <v>0</v>
      </c>
      <c r="N113" s="97">
        <v>0</v>
      </c>
      <c r="O113" s="97">
        <v>0</v>
      </c>
      <c r="P113" s="96" t="s">
        <v>48</v>
      </c>
      <c r="Q113" s="96"/>
      <c r="R113" s="96"/>
      <c r="S113" s="96"/>
      <c r="T113" s="98">
        <v>0</v>
      </c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6" t="s">
        <v>48</v>
      </c>
      <c r="AJ113" s="96">
        <v>1</v>
      </c>
      <c r="AK113" s="96" t="s">
        <v>48</v>
      </c>
      <c r="AL113" s="96" t="s">
        <v>48</v>
      </c>
      <c r="AM113" s="96" t="s">
        <v>48</v>
      </c>
      <c r="AN113" s="96" t="s">
        <v>48</v>
      </c>
      <c r="AO113" s="96" t="s">
        <v>48</v>
      </c>
      <c r="AP113" s="96" t="s">
        <v>48</v>
      </c>
      <c r="AQ113" s="96">
        <v>7</v>
      </c>
      <c r="AR113" s="96">
        <v>3</v>
      </c>
      <c r="AS113" s="98">
        <v>0.42899999999999999</v>
      </c>
      <c r="AT113" s="98">
        <v>0.33300000000000002</v>
      </c>
      <c r="AU113" s="98">
        <v>0</v>
      </c>
      <c r="AV113" s="99">
        <v>1095</v>
      </c>
      <c r="AW113" s="99">
        <v>457</v>
      </c>
      <c r="AX113" s="96">
        <v>53</v>
      </c>
      <c r="AY113" s="96">
        <v>66</v>
      </c>
      <c r="AZ113" s="96">
        <v>86</v>
      </c>
      <c r="BA113" s="96" t="s">
        <v>48</v>
      </c>
      <c r="BB113" s="100"/>
      <c r="BC113" s="93"/>
      <c r="BD113" s="93"/>
      <c r="BE113" s="93"/>
    </row>
    <row r="114" spans="1:57" ht="13.5" customHeight="1">
      <c r="A114" s="93" t="s">
        <v>317</v>
      </c>
      <c r="B114" s="95">
        <v>44479</v>
      </c>
      <c r="C114" s="96" t="s">
        <v>48</v>
      </c>
      <c r="D114" s="96" t="s">
        <v>48</v>
      </c>
      <c r="E114" s="96" t="s">
        <v>48</v>
      </c>
      <c r="F114" s="96"/>
      <c r="G114" s="96"/>
      <c r="H114" s="96"/>
      <c r="I114" s="96"/>
      <c r="J114" s="96"/>
      <c r="K114" s="96"/>
      <c r="L114" s="96" t="s">
        <v>48</v>
      </c>
      <c r="M114" s="97">
        <v>0</v>
      </c>
      <c r="N114" s="97">
        <v>0</v>
      </c>
      <c r="O114" s="97">
        <v>0</v>
      </c>
      <c r="P114" s="96" t="s">
        <v>48</v>
      </c>
      <c r="Q114" s="96"/>
      <c r="R114" s="96"/>
      <c r="S114" s="96"/>
      <c r="T114" s="98">
        <v>0</v>
      </c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6" t="s">
        <v>48</v>
      </c>
      <c r="AJ114" s="96">
        <v>2</v>
      </c>
      <c r="AK114" s="96" t="s">
        <v>48</v>
      </c>
      <c r="AL114" s="96" t="s">
        <v>48</v>
      </c>
      <c r="AM114" s="96" t="s">
        <v>48</v>
      </c>
      <c r="AN114" s="96" t="s">
        <v>48</v>
      </c>
      <c r="AO114" s="96" t="s">
        <v>48</v>
      </c>
      <c r="AP114" s="96" t="s">
        <v>48</v>
      </c>
      <c r="AQ114" s="96">
        <v>9</v>
      </c>
      <c r="AR114" s="96">
        <v>2</v>
      </c>
      <c r="AS114" s="98">
        <v>0.222</v>
      </c>
      <c r="AT114" s="98">
        <v>1</v>
      </c>
      <c r="AU114" s="98">
        <v>0</v>
      </c>
      <c r="AV114" s="99">
        <v>1104</v>
      </c>
      <c r="AW114" s="99">
        <v>459</v>
      </c>
      <c r="AX114" s="96">
        <v>55</v>
      </c>
      <c r="AY114" s="96">
        <v>66</v>
      </c>
      <c r="AZ114" s="96">
        <v>85</v>
      </c>
      <c r="BA114" s="96" t="s">
        <v>48</v>
      </c>
      <c r="BB114" s="100"/>
      <c r="BC114" s="93"/>
      <c r="BD114" s="93"/>
      <c r="BE114" s="93"/>
    </row>
    <row r="115" spans="1:57" ht="13.5" customHeight="1">
      <c r="A115" s="93" t="s">
        <v>311</v>
      </c>
      <c r="B115" s="95">
        <v>44480</v>
      </c>
      <c r="C115" s="96" t="s">
        <v>48</v>
      </c>
      <c r="D115" s="96" t="s">
        <v>48</v>
      </c>
      <c r="E115" s="96" t="s">
        <v>48</v>
      </c>
      <c r="F115" s="96"/>
      <c r="G115" s="96"/>
      <c r="H115" s="96"/>
      <c r="I115" s="96"/>
      <c r="J115" s="96"/>
      <c r="K115" s="96"/>
      <c r="L115" s="96" t="s">
        <v>48</v>
      </c>
      <c r="M115" s="97">
        <v>0</v>
      </c>
      <c r="N115" s="97">
        <v>0</v>
      </c>
      <c r="O115" s="97">
        <v>0</v>
      </c>
      <c r="P115" s="96" t="s">
        <v>48</v>
      </c>
      <c r="Q115" s="96"/>
      <c r="R115" s="96"/>
      <c r="S115" s="96"/>
      <c r="T115" s="98">
        <v>0</v>
      </c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6" t="s">
        <v>48</v>
      </c>
      <c r="AJ115" s="96">
        <v>1</v>
      </c>
      <c r="AK115" s="96" t="s">
        <v>48</v>
      </c>
      <c r="AL115" s="96" t="s">
        <v>48</v>
      </c>
      <c r="AM115" s="96" t="s">
        <v>48</v>
      </c>
      <c r="AN115" s="96" t="s">
        <v>48</v>
      </c>
      <c r="AO115" s="96" t="s">
        <v>48</v>
      </c>
      <c r="AP115" s="96" t="s">
        <v>48</v>
      </c>
      <c r="AQ115" s="96">
        <v>10</v>
      </c>
      <c r="AR115" s="96">
        <v>3</v>
      </c>
      <c r="AS115" s="98">
        <v>0.3</v>
      </c>
      <c r="AT115" s="98">
        <v>0.33300000000000002</v>
      </c>
      <c r="AU115" s="98">
        <v>0</v>
      </c>
      <c r="AV115" s="99">
        <v>1114</v>
      </c>
      <c r="AW115" s="99">
        <v>462</v>
      </c>
      <c r="AX115" s="96">
        <v>52</v>
      </c>
      <c r="AY115" s="96">
        <v>68</v>
      </c>
      <c r="AZ115" s="96">
        <v>86</v>
      </c>
      <c r="BA115" s="96" t="s">
        <v>48</v>
      </c>
      <c r="BB115" s="100"/>
      <c r="BC115" s="93"/>
      <c r="BD115" s="93"/>
      <c r="BE115" s="93"/>
    </row>
    <row r="116" spans="1:57" ht="13.5" customHeight="1">
      <c r="A116" s="93" t="s">
        <v>312</v>
      </c>
      <c r="B116" s="95">
        <v>44481</v>
      </c>
      <c r="C116" s="96" t="s">
        <v>48</v>
      </c>
      <c r="D116" s="96" t="s">
        <v>48</v>
      </c>
      <c r="E116" s="96" t="s">
        <v>48</v>
      </c>
      <c r="F116" s="96"/>
      <c r="G116" s="96"/>
      <c r="H116" s="96"/>
      <c r="I116" s="96"/>
      <c r="J116" s="96"/>
      <c r="K116" s="96"/>
      <c r="L116" s="96" t="s">
        <v>48</v>
      </c>
      <c r="M116" s="97">
        <v>0</v>
      </c>
      <c r="N116" s="97">
        <v>0</v>
      </c>
      <c r="O116" s="97">
        <v>0</v>
      </c>
      <c r="P116" s="96" t="s">
        <v>48</v>
      </c>
      <c r="Q116" s="96"/>
      <c r="R116" s="96"/>
      <c r="S116" s="96"/>
      <c r="T116" s="98">
        <v>0</v>
      </c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6" t="s">
        <v>48</v>
      </c>
      <c r="AJ116" s="96">
        <v>1</v>
      </c>
      <c r="AK116" s="96" t="s">
        <v>48</v>
      </c>
      <c r="AL116" s="96" t="s">
        <v>48</v>
      </c>
      <c r="AM116" s="96" t="s">
        <v>48</v>
      </c>
      <c r="AN116" s="96" t="s">
        <v>48</v>
      </c>
      <c r="AO116" s="96" t="s">
        <v>48</v>
      </c>
      <c r="AP116" s="96" t="s">
        <v>48</v>
      </c>
      <c r="AQ116" s="96">
        <v>8</v>
      </c>
      <c r="AR116" s="96">
        <v>3</v>
      </c>
      <c r="AS116" s="98">
        <v>0.375</v>
      </c>
      <c r="AT116" s="98">
        <v>0.33300000000000002</v>
      </c>
      <c r="AU116" s="98">
        <v>0</v>
      </c>
      <c r="AV116" s="99">
        <v>1122</v>
      </c>
      <c r="AW116" s="99">
        <v>465</v>
      </c>
      <c r="AX116" s="96">
        <v>51</v>
      </c>
      <c r="AY116" s="96">
        <v>69</v>
      </c>
      <c r="AZ116" s="96">
        <v>85</v>
      </c>
      <c r="BA116" s="96" t="s">
        <v>48</v>
      </c>
      <c r="BB116" s="100"/>
      <c r="BC116" s="93"/>
      <c r="BD116" s="93"/>
      <c r="BE116" s="93"/>
    </row>
    <row r="117" spans="1:57" ht="13.5" customHeight="1">
      <c r="A117" s="93" t="s">
        <v>313</v>
      </c>
      <c r="B117" s="95">
        <v>44482</v>
      </c>
      <c r="C117" s="96" t="s">
        <v>48</v>
      </c>
      <c r="D117" s="96" t="s">
        <v>48</v>
      </c>
      <c r="E117" s="96" t="s">
        <v>48</v>
      </c>
      <c r="F117" s="96"/>
      <c r="G117" s="96"/>
      <c r="H117" s="96"/>
      <c r="I117" s="96"/>
      <c r="J117" s="96"/>
      <c r="K117" s="96"/>
      <c r="L117" s="96" t="s">
        <v>48</v>
      </c>
      <c r="M117" s="97">
        <v>0</v>
      </c>
      <c r="N117" s="97">
        <v>0</v>
      </c>
      <c r="O117" s="97">
        <v>0</v>
      </c>
      <c r="P117" s="96" t="s">
        <v>48</v>
      </c>
      <c r="Q117" s="96"/>
      <c r="R117" s="96"/>
      <c r="S117" s="96"/>
      <c r="T117" s="98">
        <v>0</v>
      </c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6" t="s">
        <v>48</v>
      </c>
      <c r="AJ117" s="96">
        <v>1</v>
      </c>
      <c r="AK117" s="96" t="s">
        <v>48</v>
      </c>
      <c r="AL117" s="96" t="s">
        <v>48</v>
      </c>
      <c r="AM117" s="96" t="s">
        <v>48</v>
      </c>
      <c r="AN117" s="96" t="s">
        <v>48</v>
      </c>
      <c r="AO117" s="96" t="s">
        <v>48</v>
      </c>
      <c r="AP117" s="96" t="s">
        <v>48</v>
      </c>
      <c r="AQ117" s="96">
        <v>10</v>
      </c>
      <c r="AR117" s="96">
        <v>4</v>
      </c>
      <c r="AS117" s="98">
        <v>0.4</v>
      </c>
      <c r="AT117" s="98">
        <v>0.25</v>
      </c>
      <c r="AU117" s="98">
        <v>0</v>
      </c>
      <c r="AV117" s="99">
        <v>1132</v>
      </c>
      <c r="AW117" s="99">
        <v>469</v>
      </c>
      <c r="AX117" s="96">
        <v>54</v>
      </c>
      <c r="AY117" s="96">
        <v>70</v>
      </c>
      <c r="AZ117" s="96">
        <v>85</v>
      </c>
      <c r="BA117" s="96" t="s">
        <v>48</v>
      </c>
      <c r="BB117" s="100"/>
      <c r="BC117" s="93"/>
      <c r="BD117" s="93"/>
      <c r="BE117" s="93"/>
    </row>
    <row r="118" spans="1:57" ht="13.5" customHeight="1">
      <c r="A118" s="93" t="s">
        <v>314</v>
      </c>
      <c r="B118" s="95">
        <v>44483</v>
      </c>
      <c r="C118" s="96" t="s">
        <v>48</v>
      </c>
      <c r="D118" s="96" t="s">
        <v>48</v>
      </c>
      <c r="E118" s="96" t="s">
        <v>48</v>
      </c>
      <c r="F118" s="96"/>
      <c r="G118" s="96"/>
      <c r="H118" s="96"/>
      <c r="I118" s="96"/>
      <c r="J118" s="96"/>
      <c r="K118" s="96"/>
      <c r="L118" s="96" t="s">
        <v>48</v>
      </c>
      <c r="M118" s="97">
        <v>0</v>
      </c>
      <c r="N118" s="97">
        <v>0</v>
      </c>
      <c r="O118" s="97">
        <v>0</v>
      </c>
      <c r="P118" s="96" t="s">
        <v>48</v>
      </c>
      <c r="Q118" s="96"/>
      <c r="R118" s="96"/>
      <c r="S118" s="96"/>
      <c r="T118" s="98">
        <v>0</v>
      </c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6" t="s">
        <v>48</v>
      </c>
      <c r="AJ118" s="96">
        <v>1</v>
      </c>
      <c r="AK118" s="96" t="s">
        <v>48</v>
      </c>
      <c r="AL118" s="96" t="s">
        <v>48</v>
      </c>
      <c r="AM118" s="96" t="s">
        <v>48</v>
      </c>
      <c r="AN118" s="96" t="s">
        <v>48</v>
      </c>
      <c r="AO118" s="96" t="s">
        <v>48</v>
      </c>
      <c r="AP118" s="96" t="s">
        <v>48</v>
      </c>
      <c r="AQ118" s="96">
        <v>10</v>
      </c>
      <c r="AR118" s="96">
        <v>4</v>
      </c>
      <c r="AS118" s="98">
        <v>0.4</v>
      </c>
      <c r="AT118" s="98">
        <v>0.25</v>
      </c>
      <c r="AU118" s="98">
        <v>0</v>
      </c>
      <c r="AV118" s="99">
        <v>1142</v>
      </c>
      <c r="AW118" s="99">
        <v>473</v>
      </c>
      <c r="AX118" s="96">
        <v>54</v>
      </c>
      <c r="AY118" s="96">
        <v>70</v>
      </c>
      <c r="AZ118" s="96">
        <v>85</v>
      </c>
      <c r="BA118" s="96" t="s">
        <v>48</v>
      </c>
      <c r="BB118" s="100"/>
      <c r="BC118" s="93"/>
      <c r="BD118" s="93"/>
      <c r="BE118" s="93"/>
    </row>
    <row r="119" spans="1:57" ht="13.5" customHeight="1">
      <c r="A119" s="93" t="s">
        <v>315</v>
      </c>
      <c r="B119" s="95">
        <v>44484</v>
      </c>
      <c r="C119" s="96" t="s">
        <v>48</v>
      </c>
      <c r="D119" s="96" t="s">
        <v>48</v>
      </c>
      <c r="E119" s="96" t="s">
        <v>48</v>
      </c>
      <c r="F119" s="96"/>
      <c r="G119" s="96"/>
      <c r="H119" s="96"/>
      <c r="I119" s="96"/>
      <c r="J119" s="96"/>
      <c r="K119" s="96"/>
      <c r="L119" s="96" t="s">
        <v>48</v>
      </c>
      <c r="M119" s="97">
        <v>0</v>
      </c>
      <c r="N119" s="97">
        <v>0</v>
      </c>
      <c r="O119" s="97">
        <v>0</v>
      </c>
      <c r="P119" s="96" t="s">
        <v>48</v>
      </c>
      <c r="Q119" s="96"/>
      <c r="R119" s="96"/>
      <c r="S119" s="96"/>
      <c r="T119" s="98">
        <v>0</v>
      </c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6" t="s">
        <v>48</v>
      </c>
      <c r="AJ119" s="96">
        <v>7</v>
      </c>
      <c r="AK119" s="96" t="s">
        <v>48</v>
      </c>
      <c r="AL119" s="96" t="s">
        <v>48</v>
      </c>
      <c r="AM119" s="96" t="s">
        <v>48</v>
      </c>
      <c r="AN119" s="96" t="s">
        <v>48</v>
      </c>
      <c r="AO119" s="96" t="s">
        <v>48</v>
      </c>
      <c r="AP119" s="96" t="s">
        <v>48</v>
      </c>
      <c r="AQ119" s="96">
        <v>13</v>
      </c>
      <c r="AR119" s="96">
        <v>6</v>
      </c>
      <c r="AS119" s="98">
        <v>0.46200000000000002</v>
      </c>
      <c r="AT119" s="98">
        <v>1.167</v>
      </c>
      <c r="AU119" s="98">
        <v>0</v>
      </c>
      <c r="AV119" s="99">
        <v>1155</v>
      </c>
      <c r="AW119" s="99">
        <v>479</v>
      </c>
      <c r="AX119" s="96">
        <v>60</v>
      </c>
      <c r="AY119" s="96">
        <v>76</v>
      </c>
      <c r="AZ119" s="96">
        <v>90</v>
      </c>
      <c r="BA119" s="96" t="s">
        <v>48</v>
      </c>
      <c r="BB119" s="100"/>
      <c r="BC119" s="93"/>
      <c r="BD119" s="93"/>
      <c r="BE119" s="93"/>
    </row>
    <row r="120" spans="1:57" ht="13.5" customHeight="1">
      <c r="A120" s="93" t="s">
        <v>316</v>
      </c>
      <c r="B120" s="95">
        <v>44485</v>
      </c>
      <c r="C120" s="96" t="s">
        <v>48</v>
      </c>
      <c r="D120" s="96" t="s">
        <v>48</v>
      </c>
      <c r="E120" s="96" t="s">
        <v>48</v>
      </c>
      <c r="F120" s="96"/>
      <c r="G120" s="96"/>
      <c r="H120" s="96"/>
      <c r="I120" s="96"/>
      <c r="J120" s="96"/>
      <c r="K120" s="96"/>
      <c r="L120" s="96" t="s">
        <v>48</v>
      </c>
      <c r="M120" s="97">
        <v>0</v>
      </c>
      <c r="N120" s="97">
        <v>0</v>
      </c>
      <c r="O120" s="97">
        <v>0</v>
      </c>
      <c r="P120" s="96" t="s">
        <v>48</v>
      </c>
      <c r="Q120" s="96"/>
      <c r="R120" s="96"/>
      <c r="S120" s="96"/>
      <c r="T120" s="98">
        <v>0</v>
      </c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6" t="s">
        <v>48</v>
      </c>
      <c r="AJ120" s="96">
        <v>3</v>
      </c>
      <c r="AK120" s="96" t="s">
        <v>48</v>
      </c>
      <c r="AL120" s="96" t="s">
        <v>48</v>
      </c>
      <c r="AM120" s="96" t="s">
        <v>48</v>
      </c>
      <c r="AN120" s="96" t="s">
        <v>48</v>
      </c>
      <c r="AO120" s="96" t="s">
        <v>48</v>
      </c>
      <c r="AP120" s="96" t="s">
        <v>48</v>
      </c>
      <c r="AQ120" s="96">
        <v>13</v>
      </c>
      <c r="AR120" s="96">
        <v>4</v>
      </c>
      <c r="AS120" s="98">
        <v>0.308</v>
      </c>
      <c r="AT120" s="98">
        <v>0.75</v>
      </c>
      <c r="AU120" s="98">
        <v>0</v>
      </c>
      <c r="AV120" s="99">
        <v>1168</v>
      </c>
      <c r="AW120" s="99">
        <v>483</v>
      </c>
      <c r="AX120" s="96">
        <v>60</v>
      </c>
      <c r="AY120" s="96">
        <v>78</v>
      </c>
      <c r="AZ120" s="96">
        <v>92</v>
      </c>
      <c r="BA120" s="96" t="s">
        <v>48</v>
      </c>
      <c r="BB120" s="100"/>
      <c r="BC120" s="93"/>
      <c r="BD120" s="93"/>
      <c r="BE120" s="93"/>
    </row>
    <row r="121" spans="1:57" ht="13.5" customHeight="1">
      <c r="A121" s="93" t="s">
        <v>317</v>
      </c>
      <c r="B121" s="95">
        <v>44486</v>
      </c>
      <c r="C121" s="96" t="s">
        <v>48</v>
      </c>
      <c r="D121" s="96" t="s">
        <v>48</v>
      </c>
      <c r="E121" s="96" t="s">
        <v>48</v>
      </c>
      <c r="F121" s="96"/>
      <c r="G121" s="96"/>
      <c r="H121" s="96"/>
      <c r="I121" s="96"/>
      <c r="J121" s="96"/>
      <c r="K121" s="96"/>
      <c r="L121" s="96" t="s">
        <v>48</v>
      </c>
      <c r="M121" s="97">
        <v>0</v>
      </c>
      <c r="N121" s="97">
        <v>0</v>
      </c>
      <c r="O121" s="97">
        <v>0</v>
      </c>
      <c r="P121" s="96" t="s">
        <v>48</v>
      </c>
      <c r="Q121" s="96"/>
      <c r="R121" s="96"/>
      <c r="S121" s="96"/>
      <c r="T121" s="98">
        <v>0</v>
      </c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6" t="s">
        <v>48</v>
      </c>
      <c r="AJ121" s="96">
        <v>3</v>
      </c>
      <c r="AK121" s="96" t="s">
        <v>48</v>
      </c>
      <c r="AL121" s="96" t="s">
        <v>48</v>
      </c>
      <c r="AM121" s="96" t="s">
        <v>48</v>
      </c>
      <c r="AN121" s="96" t="s">
        <v>48</v>
      </c>
      <c r="AO121" s="96" t="s">
        <v>48</v>
      </c>
      <c r="AP121" s="96" t="s">
        <v>48</v>
      </c>
      <c r="AQ121" s="96">
        <v>15</v>
      </c>
      <c r="AR121" s="96">
        <v>8</v>
      </c>
      <c r="AS121" s="98">
        <v>0.53300000000000003</v>
      </c>
      <c r="AT121" s="98">
        <v>0.375</v>
      </c>
      <c r="AU121" s="98">
        <v>0</v>
      </c>
      <c r="AV121" s="99">
        <v>1183</v>
      </c>
      <c r="AW121" s="99">
        <v>491</v>
      </c>
      <c r="AX121" s="96">
        <v>62</v>
      </c>
      <c r="AY121" s="96">
        <v>81</v>
      </c>
      <c r="AZ121" s="96">
        <v>93</v>
      </c>
      <c r="BA121" s="96" t="s">
        <v>48</v>
      </c>
      <c r="BB121" s="100"/>
      <c r="BC121" s="93"/>
      <c r="BD121" s="93"/>
      <c r="BE121" s="93"/>
    </row>
    <row r="122" spans="1:57" ht="13.5" customHeight="1">
      <c r="A122" s="93" t="s">
        <v>311</v>
      </c>
      <c r="B122" s="95">
        <v>44487</v>
      </c>
      <c r="C122" s="96" t="s">
        <v>48</v>
      </c>
      <c r="D122" s="96" t="s">
        <v>48</v>
      </c>
      <c r="E122" s="96" t="s">
        <v>48</v>
      </c>
      <c r="F122" s="96"/>
      <c r="G122" s="96"/>
      <c r="H122" s="96"/>
      <c r="I122" s="96"/>
      <c r="J122" s="96"/>
      <c r="K122" s="96"/>
      <c r="L122" s="96" t="s">
        <v>48</v>
      </c>
      <c r="M122" s="97">
        <v>0</v>
      </c>
      <c r="N122" s="97">
        <v>0</v>
      </c>
      <c r="O122" s="97">
        <v>0</v>
      </c>
      <c r="P122" s="96" t="s">
        <v>48</v>
      </c>
      <c r="Q122" s="96"/>
      <c r="R122" s="96"/>
      <c r="S122" s="96"/>
      <c r="T122" s="98">
        <v>0</v>
      </c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6" t="s">
        <v>48</v>
      </c>
      <c r="AJ122" s="96">
        <v>4</v>
      </c>
      <c r="AK122" s="96" t="s">
        <v>48</v>
      </c>
      <c r="AL122" s="96" t="s">
        <v>48</v>
      </c>
      <c r="AM122" s="96" t="s">
        <v>48</v>
      </c>
      <c r="AN122" s="96" t="s">
        <v>48</v>
      </c>
      <c r="AO122" s="96" t="s">
        <v>48</v>
      </c>
      <c r="AP122" s="96" t="s">
        <v>48</v>
      </c>
      <c r="AQ122" s="96">
        <v>7</v>
      </c>
      <c r="AR122" s="96">
        <v>1</v>
      </c>
      <c r="AS122" s="98">
        <v>0.14299999999999999</v>
      </c>
      <c r="AT122" s="98">
        <v>4</v>
      </c>
      <c r="AU122" s="98">
        <v>0</v>
      </c>
      <c r="AV122" s="99">
        <v>1190</v>
      </c>
      <c r="AW122" s="99">
        <v>492</v>
      </c>
      <c r="AX122" s="96">
        <v>65</v>
      </c>
      <c r="AY122" s="96">
        <v>83</v>
      </c>
      <c r="AZ122" s="96">
        <v>97</v>
      </c>
      <c r="BA122" s="96" t="s">
        <v>48</v>
      </c>
      <c r="BB122" s="100"/>
      <c r="BC122" s="93"/>
      <c r="BD122" s="93"/>
      <c r="BE122" s="93"/>
    </row>
    <row r="123" spans="1:57" ht="13.5" customHeight="1">
      <c r="A123" s="93" t="s">
        <v>312</v>
      </c>
      <c r="B123" s="95">
        <v>44488</v>
      </c>
      <c r="C123" s="96" t="s">
        <v>48</v>
      </c>
      <c r="D123" s="96" t="s">
        <v>48</v>
      </c>
      <c r="E123" s="96" t="s">
        <v>48</v>
      </c>
      <c r="F123" s="96"/>
      <c r="G123" s="96"/>
      <c r="H123" s="96"/>
      <c r="I123" s="96"/>
      <c r="J123" s="96"/>
      <c r="K123" s="96"/>
      <c r="L123" s="96" t="s">
        <v>48</v>
      </c>
      <c r="M123" s="97">
        <v>0</v>
      </c>
      <c r="N123" s="97">
        <v>0</v>
      </c>
      <c r="O123" s="97">
        <v>0</v>
      </c>
      <c r="P123" s="96" t="s">
        <v>48</v>
      </c>
      <c r="Q123" s="96"/>
      <c r="R123" s="96"/>
      <c r="S123" s="96"/>
      <c r="T123" s="98">
        <v>0</v>
      </c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6" t="s">
        <v>48</v>
      </c>
      <c r="AJ123" s="96">
        <v>1</v>
      </c>
      <c r="AK123" s="96" t="s">
        <v>48</v>
      </c>
      <c r="AL123" s="96" t="s">
        <v>48</v>
      </c>
      <c r="AM123" s="96" t="s">
        <v>48</v>
      </c>
      <c r="AN123" s="96" t="s">
        <v>48</v>
      </c>
      <c r="AO123" s="96" t="s">
        <v>48</v>
      </c>
      <c r="AP123" s="96" t="s">
        <v>48</v>
      </c>
      <c r="AQ123" s="96">
        <v>8</v>
      </c>
      <c r="AR123" s="96">
        <v>4</v>
      </c>
      <c r="AS123" s="98">
        <v>0.5</v>
      </c>
      <c r="AT123" s="98">
        <v>0.25</v>
      </c>
      <c r="AU123" s="98">
        <v>0</v>
      </c>
      <c r="AV123" s="99">
        <v>1198</v>
      </c>
      <c r="AW123" s="99">
        <v>496</v>
      </c>
      <c r="AX123" s="96">
        <v>65</v>
      </c>
      <c r="AY123" s="96">
        <v>82</v>
      </c>
      <c r="AZ123" s="96">
        <v>98</v>
      </c>
      <c r="BA123" s="96" t="s">
        <v>48</v>
      </c>
      <c r="BB123" s="100"/>
      <c r="BC123" s="93"/>
      <c r="BD123" s="93"/>
      <c r="BE123" s="93"/>
    </row>
    <row r="124" spans="1:57" ht="13.5" customHeight="1">
      <c r="A124" s="93" t="s">
        <v>313</v>
      </c>
      <c r="B124" s="95">
        <v>44489</v>
      </c>
      <c r="C124" s="96" t="s">
        <v>48</v>
      </c>
      <c r="D124" s="96" t="s">
        <v>48</v>
      </c>
      <c r="E124" s="96" t="s">
        <v>48</v>
      </c>
      <c r="F124" s="96"/>
      <c r="G124" s="96"/>
      <c r="H124" s="96"/>
      <c r="I124" s="96"/>
      <c r="J124" s="96"/>
      <c r="K124" s="96"/>
      <c r="L124" s="96" t="s">
        <v>48</v>
      </c>
      <c r="M124" s="97">
        <v>0</v>
      </c>
      <c r="N124" s="97">
        <v>0</v>
      </c>
      <c r="O124" s="97">
        <v>0</v>
      </c>
      <c r="P124" s="96" t="s">
        <v>48</v>
      </c>
      <c r="Q124" s="96"/>
      <c r="R124" s="96"/>
      <c r="S124" s="96"/>
      <c r="T124" s="98">
        <v>0</v>
      </c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6" t="s">
        <v>48</v>
      </c>
      <c r="AJ124" s="96">
        <v>1</v>
      </c>
      <c r="AK124" s="96" t="s">
        <v>48</v>
      </c>
      <c r="AL124" s="96" t="s">
        <v>48</v>
      </c>
      <c r="AM124" s="96" t="s">
        <v>48</v>
      </c>
      <c r="AN124" s="96" t="s">
        <v>48</v>
      </c>
      <c r="AO124" s="96" t="s">
        <v>48</v>
      </c>
      <c r="AP124" s="96" t="s">
        <v>48</v>
      </c>
      <c r="AQ124" s="96">
        <v>8</v>
      </c>
      <c r="AR124" s="96">
        <v>3</v>
      </c>
      <c r="AS124" s="98">
        <v>0.375</v>
      </c>
      <c r="AT124" s="98">
        <v>0.33300000000000002</v>
      </c>
      <c r="AU124" s="98">
        <v>0</v>
      </c>
      <c r="AV124" s="99">
        <v>1206</v>
      </c>
      <c r="AW124" s="99">
        <v>499</v>
      </c>
      <c r="AX124" s="96">
        <v>65</v>
      </c>
      <c r="AY124" s="96">
        <v>80</v>
      </c>
      <c r="AZ124" s="96">
        <v>100</v>
      </c>
      <c r="BA124" s="96" t="s">
        <v>48</v>
      </c>
      <c r="BB124" s="100"/>
      <c r="BC124" s="93"/>
      <c r="BD124" s="93"/>
      <c r="BE124" s="93"/>
    </row>
    <row r="125" spans="1:57" ht="13.5" customHeight="1">
      <c r="A125" s="93" t="s">
        <v>314</v>
      </c>
      <c r="B125" s="95">
        <v>44490</v>
      </c>
      <c r="C125" s="96" t="s">
        <v>48</v>
      </c>
      <c r="D125" s="96" t="s">
        <v>48</v>
      </c>
      <c r="E125" s="96" t="s">
        <v>48</v>
      </c>
      <c r="F125" s="96"/>
      <c r="G125" s="96"/>
      <c r="H125" s="96"/>
      <c r="I125" s="96"/>
      <c r="J125" s="96"/>
      <c r="K125" s="96"/>
      <c r="L125" s="96" t="s">
        <v>48</v>
      </c>
      <c r="M125" s="97">
        <v>0</v>
      </c>
      <c r="N125" s="97">
        <v>0</v>
      </c>
      <c r="O125" s="97">
        <v>0</v>
      </c>
      <c r="P125" s="96" t="s">
        <v>48</v>
      </c>
      <c r="Q125" s="96"/>
      <c r="R125" s="96"/>
      <c r="S125" s="96"/>
      <c r="T125" s="98">
        <v>0</v>
      </c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6" t="s">
        <v>48</v>
      </c>
      <c r="AJ125" s="96">
        <v>2</v>
      </c>
      <c r="AK125" s="96" t="s">
        <v>48</v>
      </c>
      <c r="AL125" s="96" t="s">
        <v>48</v>
      </c>
      <c r="AM125" s="96" t="s">
        <v>48</v>
      </c>
      <c r="AN125" s="96" t="s">
        <v>48</v>
      </c>
      <c r="AO125" s="96" t="s">
        <v>48</v>
      </c>
      <c r="AP125" s="96" t="s">
        <v>48</v>
      </c>
      <c r="AQ125" s="96">
        <v>13</v>
      </c>
      <c r="AR125" s="96">
        <v>9</v>
      </c>
      <c r="AS125" s="98">
        <v>0.69199999999999995</v>
      </c>
      <c r="AT125" s="98">
        <v>0.222</v>
      </c>
      <c r="AU125" s="98">
        <v>0</v>
      </c>
      <c r="AV125" s="99">
        <v>1219</v>
      </c>
      <c r="AW125" s="99">
        <v>508</v>
      </c>
      <c r="AX125" s="96">
        <v>70</v>
      </c>
      <c r="AY125" s="96">
        <v>84</v>
      </c>
      <c r="AZ125" s="96">
        <v>103</v>
      </c>
      <c r="BA125" s="96" t="s">
        <v>48</v>
      </c>
      <c r="BB125" s="100"/>
      <c r="BC125" s="93"/>
      <c r="BD125" s="93"/>
      <c r="BE125" s="93"/>
    </row>
    <row r="126" spans="1:57" ht="13.5" customHeight="1">
      <c r="A126" s="93" t="s">
        <v>315</v>
      </c>
      <c r="B126" s="95">
        <v>44491</v>
      </c>
      <c r="C126" s="96" t="s">
        <v>48</v>
      </c>
      <c r="D126" s="96" t="s">
        <v>48</v>
      </c>
      <c r="E126" s="96" t="s">
        <v>48</v>
      </c>
      <c r="F126" s="96"/>
      <c r="G126" s="96"/>
      <c r="H126" s="96"/>
      <c r="I126" s="96"/>
      <c r="J126" s="96"/>
      <c r="K126" s="96"/>
      <c r="L126" s="96" t="s">
        <v>48</v>
      </c>
      <c r="M126" s="97">
        <v>0</v>
      </c>
      <c r="N126" s="97">
        <v>0</v>
      </c>
      <c r="O126" s="97">
        <v>0</v>
      </c>
      <c r="P126" s="96" t="s">
        <v>48</v>
      </c>
      <c r="Q126" s="96"/>
      <c r="R126" s="96"/>
      <c r="S126" s="96"/>
      <c r="T126" s="98">
        <v>0</v>
      </c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6" t="s">
        <v>48</v>
      </c>
      <c r="AJ126" s="96">
        <v>2</v>
      </c>
      <c r="AK126" s="96" t="s">
        <v>48</v>
      </c>
      <c r="AL126" s="96" t="s">
        <v>48</v>
      </c>
      <c r="AM126" s="96" t="s">
        <v>48</v>
      </c>
      <c r="AN126" s="96" t="s">
        <v>48</v>
      </c>
      <c r="AO126" s="96" t="s">
        <v>48</v>
      </c>
      <c r="AP126" s="96" t="s">
        <v>48</v>
      </c>
      <c r="AQ126" s="96">
        <v>8</v>
      </c>
      <c r="AR126" s="96">
        <v>5</v>
      </c>
      <c r="AS126" s="98">
        <v>0.625</v>
      </c>
      <c r="AT126" s="98">
        <v>0.4</v>
      </c>
      <c r="AU126" s="98">
        <v>0</v>
      </c>
      <c r="AV126" s="99">
        <v>1227</v>
      </c>
      <c r="AW126" s="99">
        <v>513</v>
      </c>
      <c r="AX126" s="96">
        <v>65</v>
      </c>
      <c r="AY126" s="96">
        <v>82</v>
      </c>
      <c r="AZ126" s="96">
        <v>105</v>
      </c>
      <c r="BA126" s="96" t="s">
        <v>48</v>
      </c>
      <c r="BB126" s="100"/>
      <c r="BC126" s="93"/>
      <c r="BD126" s="93"/>
      <c r="BE126" s="93"/>
    </row>
    <row r="127" spans="1:57" ht="13.5" customHeight="1">
      <c r="A127" s="93" t="s">
        <v>316</v>
      </c>
      <c r="B127" s="95">
        <v>44492</v>
      </c>
      <c r="C127" s="96" t="s">
        <v>48</v>
      </c>
      <c r="D127" s="96" t="s">
        <v>48</v>
      </c>
      <c r="E127" s="96" t="s">
        <v>48</v>
      </c>
      <c r="F127" s="96"/>
      <c r="G127" s="96"/>
      <c r="H127" s="96"/>
      <c r="I127" s="96"/>
      <c r="J127" s="96"/>
      <c r="K127" s="96"/>
      <c r="L127" s="96" t="s">
        <v>48</v>
      </c>
      <c r="M127" s="97">
        <v>0</v>
      </c>
      <c r="N127" s="97">
        <v>0</v>
      </c>
      <c r="O127" s="97">
        <v>0</v>
      </c>
      <c r="P127" s="96" t="s">
        <v>48</v>
      </c>
      <c r="Q127" s="96"/>
      <c r="R127" s="96"/>
      <c r="S127" s="96"/>
      <c r="T127" s="98">
        <v>0</v>
      </c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6" t="s">
        <v>48</v>
      </c>
      <c r="AJ127" s="96">
        <v>5</v>
      </c>
      <c r="AK127" s="96" t="s">
        <v>48</v>
      </c>
      <c r="AL127" s="96" t="s">
        <v>48</v>
      </c>
      <c r="AM127" s="96" t="s">
        <v>48</v>
      </c>
      <c r="AN127" s="96" t="s">
        <v>48</v>
      </c>
      <c r="AO127" s="96" t="s">
        <v>48</v>
      </c>
      <c r="AP127" s="96" t="s">
        <v>48</v>
      </c>
      <c r="AQ127" s="96">
        <v>7</v>
      </c>
      <c r="AR127" s="96">
        <v>5</v>
      </c>
      <c r="AS127" s="98">
        <v>0.71399999999999997</v>
      </c>
      <c r="AT127" s="98">
        <v>1</v>
      </c>
      <c r="AU127" s="98">
        <v>0</v>
      </c>
      <c r="AV127" s="99">
        <v>1234</v>
      </c>
      <c r="AW127" s="99">
        <v>518</v>
      </c>
      <c r="AX127" s="96">
        <v>70</v>
      </c>
      <c r="AY127" s="96">
        <v>88</v>
      </c>
      <c r="AZ127" s="96">
        <v>110</v>
      </c>
      <c r="BA127" s="96" t="s">
        <v>48</v>
      </c>
      <c r="BB127" s="100"/>
      <c r="BC127" s="93"/>
      <c r="BD127" s="93"/>
      <c r="BE127" s="93"/>
    </row>
    <row r="128" spans="1:57" ht="13.5" customHeight="1">
      <c r="A128" s="93" t="s">
        <v>317</v>
      </c>
      <c r="B128" s="95">
        <v>44493</v>
      </c>
      <c r="C128" s="96" t="s">
        <v>48</v>
      </c>
      <c r="D128" s="96" t="s">
        <v>48</v>
      </c>
      <c r="E128" s="96" t="s">
        <v>48</v>
      </c>
      <c r="F128" s="96"/>
      <c r="G128" s="96"/>
      <c r="H128" s="96"/>
      <c r="I128" s="96"/>
      <c r="J128" s="96"/>
      <c r="K128" s="96"/>
      <c r="L128" s="96" t="s">
        <v>48</v>
      </c>
      <c r="M128" s="97">
        <v>0</v>
      </c>
      <c r="N128" s="97">
        <v>0</v>
      </c>
      <c r="O128" s="97">
        <v>0</v>
      </c>
      <c r="P128" s="96" t="s">
        <v>48</v>
      </c>
      <c r="Q128" s="96"/>
      <c r="R128" s="96"/>
      <c r="S128" s="96"/>
      <c r="T128" s="98">
        <v>0</v>
      </c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6" t="s">
        <v>48</v>
      </c>
      <c r="AJ128" s="96">
        <v>4</v>
      </c>
      <c r="AK128" s="96" t="s">
        <v>48</v>
      </c>
      <c r="AL128" s="96" t="s">
        <v>48</v>
      </c>
      <c r="AM128" s="96" t="s">
        <v>48</v>
      </c>
      <c r="AN128" s="96" t="s">
        <v>48</v>
      </c>
      <c r="AO128" s="96" t="s">
        <v>48</v>
      </c>
      <c r="AP128" s="96" t="s">
        <v>48</v>
      </c>
      <c r="AQ128" s="96">
        <v>6</v>
      </c>
      <c r="AR128" s="96">
        <v>4</v>
      </c>
      <c r="AS128" s="98">
        <v>0.66700000000000004</v>
      </c>
      <c r="AT128" s="98">
        <v>1</v>
      </c>
      <c r="AU128" s="98">
        <v>0</v>
      </c>
      <c r="AV128" s="99">
        <v>1240</v>
      </c>
      <c r="AW128" s="99">
        <v>522</v>
      </c>
      <c r="AX128" s="96">
        <v>73</v>
      </c>
      <c r="AY128" s="96">
        <v>92</v>
      </c>
      <c r="AZ128" s="96">
        <v>114</v>
      </c>
      <c r="BA128" s="96" t="s">
        <v>48</v>
      </c>
      <c r="BB128" s="100"/>
      <c r="BC128" s="93"/>
      <c r="BD128" s="93"/>
      <c r="BE128" s="93"/>
    </row>
    <row r="129" spans="1:57" ht="13.5" customHeight="1">
      <c r="A129" s="93" t="s">
        <v>311</v>
      </c>
      <c r="B129" s="95">
        <v>44494</v>
      </c>
      <c r="C129" s="96" t="s">
        <v>48</v>
      </c>
      <c r="D129" s="96" t="s">
        <v>48</v>
      </c>
      <c r="E129" s="96" t="s">
        <v>48</v>
      </c>
      <c r="F129" s="96"/>
      <c r="G129" s="96"/>
      <c r="H129" s="96"/>
      <c r="I129" s="96"/>
      <c r="J129" s="96"/>
      <c r="K129" s="96"/>
      <c r="L129" s="96" t="s">
        <v>48</v>
      </c>
      <c r="M129" s="97">
        <v>0</v>
      </c>
      <c r="N129" s="97">
        <v>0</v>
      </c>
      <c r="O129" s="97">
        <v>0</v>
      </c>
      <c r="P129" s="96" t="s">
        <v>48</v>
      </c>
      <c r="Q129" s="96"/>
      <c r="R129" s="96"/>
      <c r="S129" s="96"/>
      <c r="T129" s="98">
        <v>0</v>
      </c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6" t="s">
        <v>48</v>
      </c>
      <c r="AJ129" s="96" t="s">
        <v>48</v>
      </c>
      <c r="AK129" s="96" t="s">
        <v>48</v>
      </c>
      <c r="AL129" s="96" t="s">
        <v>48</v>
      </c>
      <c r="AM129" s="96" t="s">
        <v>48</v>
      </c>
      <c r="AN129" s="96" t="s">
        <v>48</v>
      </c>
      <c r="AO129" s="96" t="s">
        <v>48</v>
      </c>
      <c r="AP129" s="96" t="s">
        <v>48</v>
      </c>
      <c r="AQ129" s="96">
        <v>7</v>
      </c>
      <c r="AR129" s="96">
        <v>2</v>
      </c>
      <c r="AS129" s="98">
        <v>0.28599999999999998</v>
      </c>
      <c r="AT129" s="98">
        <v>0</v>
      </c>
      <c r="AU129" s="98">
        <v>0</v>
      </c>
      <c r="AV129" s="99">
        <v>1247</v>
      </c>
      <c r="AW129" s="99">
        <v>524</v>
      </c>
      <c r="AX129" s="96">
        <v>68</v>
      </c>
      <c r="AY129" s="96">
        <v>89</v>
      </c>
      <c r="AZ129" s="96">
        <v>114</v>
      </c>
      <c r="BA129" s="96" t="s">
        <v>48</v>
      </c>
      <c r="BB129" s="100"/>
      <c r="BC129" s="93"/>
      <c r="BD129" s="93"/>
      <c r="BE129" s="93"/>
    </row>
    <row r="130" spans="1:57" ht="13.5" customHeight="1">
      <c r="A130" s="93" t="s">
        <v>312</v>
      </c>
      <c r="B130" s="95">
        <v>44495</v>
      </c>
      <c r="C130" s="96" t="s">
        <v>48</v>
      </c>
      <c r="D130" s="96" t="s">
        <v>48</v>
      </c>
      <c r="E130" s="96" t="s">
        <v>48</v>
      </c>
      <c r="F130" s="96"/>
      <c r="G130" s="96"/>
      <c r="H130" s="96"/>
      <c r="I130" s="96"/>
      <c r="J130" s="96"/>
      <c r="K130" s="96"/>
      <c r="L130" s="96" t="s">
        <v>48</v>
      </c>
      <c r="M130" s="97">
        <v>0</v>
      </c>
      <c r="N130" s="97">
        <v>0</v>
      </c>
      <c r="O130" s="97">
        <v>0</v>
      </c>
      <c r="P130" s="96" t="s">
        <v>48</v>
      </c>
      <c r="Q130" s="96"/>
      <c r="R130" s="96"/>
      <c r="S130" s="96"/>
      <c r="T130" s="98">
        <v>0</v>
      </c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6" t="s">
        <v>48</v>
      </c>
      <c r="AJ130" s="96">
        <v>2</v>
      </c>
      <c r="AK130" s="96" t="s">
        <v>48</v>
      </c>
      <c r="AL130" s="96" t="s">
        <v>48</v>
      </c>
      <c r="AM130" s="96" t="s">
        <v>48</v>
      </c>
      <c r="AN130" s="96" t="s">
        <v>48</v>
      </c>
      <c r="AO130" s="96" t="s">
        <v>48</v>
      </c>
      <c r="AP130" s="96" t="s">
        <v>48</v>
      </c>
      <c r="AQ130" s="96">
        <v>3</v>
      </c>
      <c r="AR130" s="96">
        <v>1</v>
      </c>
      <c r="AS130" s="98">
        <v>0.33300000000000002</v>
      </c>
      <c r="AT130" s="98">
        <v>2</v>
      </c>
      <c r="AU130" s="98">
        <v>0</v>
      </c>
      <c r="AV130" s="99">
        <v>1250</v>
      </c>
      <c r="AW130" s="99">
        <v>525</v>
      </c>
      <c r="AX130" s="96">
        <v>70</v>
      </c>
      <c r="AY130" s="96">
        <v>91</v>
      </c>
      <c r="AZ130" s="96">
        <v>116</v>
      </c>
      <c r="BA130" s="96" t="s">
        <v>48</v>
      </c>
      <c r="BB130" s="100"/>
      <c r="BC130" s="93"/>
      <c r="BD130" s="93"/>
      <c r="BE130" s="93"/>
    </row>
    <row r="131" spans="1:57" ht="13.5" customHeight="1">
      <c r="A131" s="93" t="s">
        <v>313</v>
      </c>
      <c r="B131" s="95">
        <v>44496</v>
      </c>
      <c r="C131" s="96" t="s">
        <v>48</v>
      </c>
      <c r="D131" s="96" t="s">
        <v>48</v>
      </c>
      <c r="E131" s="96" t="s">
        <v>48</v>
      </c>
      <c r="F131" s="96"/>
      <c r="G131" s="96"/>
      <c r="H131" s="96"/>
      <c r="I131" s="96"/>
      <c r="J131" s="96"/>
      <c r="K131" s="96"/>
      <c r="L131" s="96" t="s">
        <v>48</v>
      </c>
      <c r="M131" s="97">
        <v>0</v>
      </c>
      <c r="N131" s="97">
        <v>0</v>
      </c>
      <c r="O131" s="97">
        <v>0</v>
      </c>
      <c r="P131" s="96" t="s">
        <v>48</v>
      </c>
      <c r="Q131" s="96"/>
      <c r="R131" s="96"/>
      <c r="S131" s="96"/>
      <c r="T131" s="98">
        <v>0</v>
      </c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6" t="s">
        <v>48</v>
      </c>
      <c r="AJ131" s="96">
        <v>1</v>
      </c>
      <c r="AK131" s="96" t="s">
        <v>48</v>
      </c>
      <c r="AL131" s="96" t="s">
        <v>48</v>
      </c>
      <c r="AM131" s="96" t="s">
        <v>48</v>
      </c>
      <c r="AN131" s="96" t="s">
        <v>48</v>
      </c>
      <c r="AO131" s="96" t="s">
        <v>48</v>
      </c>
      <c r="AP131" s="96" t="s">
        <v>48</v>
      </c>
      <c r="AQ131" s="96">
        <v>13</v>
      </c>
      <c r="AR131" s="96">
        <v>2</v>
      </c>
      <c r="AS131" s="98">
        <v>0.154</v>
      </c>
      <c r="AT131" s="98">
        <v>0.5</v>
      </c>
      <c r="AU131" s="98">
        <v>0</v>
      </c>
      <c r="AV131" s="99">
        <v>1263</v>
      </c>
      <c r="AW131" s="99">
        <v>527</v>
      </c>
      <c r="AX131" s="96">
        <v>74</v>
      </c>
      <c r="AY131" s="96">
        <v>93</v>
      </c>
      <c r="AZ131" s="96">
        <v>118</v>
      </c>
      <c r="BA131" s="96" t="s">
        <v>48</v>
      </c>
      <c r="BB131" s="100"/>
      <c r="BC131" s="93"/>
      <c r="BD131" s="93"/>
      <c r="BE131" s="93"/>
    </row>
    <row r="132" spans="1:57" ht="13.5" customHeight="1">
      <c r="A132" s="93" t="s">
        <v>314</v>
      </c>
      <c r="B132" s="95">
        <v>44497</v>
      </c>
      <c r="C132" s="96" t="s">
        <v>48</v>
      </c>
      <c r="D132" s="96" t="s">
        <v>48</v>
      </c>
      <c r="E132" s="96" t="s">
        <v>48</v>
      </c>
      <c r="F132" s="96"/>
      <c r="G132" s="96"/>
      <c r="H132" s="96"/>
      <c r="I132" s="96"/>
      <c r="J132" s="96"/>
      <c r="K132" s="96"/>
      <c r="L132" s="96" t="s">
        <v>48</v>
      </c>
      <c r="M132" s="97">
        <v>0</v>
      </c>
      <c r="N132" s="97">
        <v>0</v>
      </c>
      <c r="O132" s="97">
        <v>0</v>
      </c>
      <c r="P132" s="96" t="s">
        <v>48</v>
      </c>
      <c r="Q132" s="96"/>
      <c r="R132" s="96"/>
      <c r="S132" s="96"/>
      <c r="T132" s="98">
        <v>0</v>
      </c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6" t="s">
        <v>48</v>
      </c>
      <c r="AJ132" s="96" t="s">
        <v>48</v>
      </c>
      <c r="AK132" s="96" t="s">
        <v>48</v>
      </c>
      <c r="AL132" s="96" t="s">
        <v>48</v>
      </c>
      <c r="AM132" s="96" t="s">
        <v>48</v>
      </c>
      <c r="AN132" s="96" t="s">
        <v>48</v>
      </c>
      <c r="AO132" s="96" t="s">
        <v>48</v>
      </c>
      <c r="AP132" s="96" t="s">
        <v>48</v>
      </c>
      <c r="AQ132" s="96">
        <v>7</v>
      </c>
      <c r="AR132" s="96">
        <v>1</v>
      </c>
      <c r="AS132" s="98">
        <v>0.14299999999999999</v>
      </c>
      <c r="AT132" s="98">
        <v>0</v>
      </c>
      <c r="AU132" s="98">
        <v>0</v>
      </c>
      <c r="AV132" s="99">
        <v>1270</v>
      </c>
      <c r="AW132" s="99">
        <v>528</v>
      </c>
      <c r="AX132" s="96">
        <v>71</v>
      </c>
      <c r="AY132" s="96">
        <v>93</v>
      </c>
      <c r="AZ132" s="96">
        <v>117</v>
      </c>
      <c r="BA132" s="96" t="s">
        <v>48</v>
      </c>
      <c r="BB132" s="100"/>
      <c r="BC132" s="93"/>
      <c r="BD132" s="93"/>
      <c r="BE132" s="93"/>
    </row>
    <row r="133" spans="1:57" ht="13.5" customHeight="1">
      <c r="A133" s="93" t="s">
        <v>315</v>
      </c>
      <c r="B133" s="95">
        <v>44498</v>
      </c>
      <c r="C133" s="96" t="s">
        <v>48</v>
      </c>
      <c r="D133" s="96" t="s">
        <v>48</v>
      </c>
      <c r="E133" s="96" t="s">
        <v>48</v>
      </c>
      <c r="F133" s="96"/>
      <c r="G133" s="96"/>
      <c r="H133" s="96"/>
      <c r="I133" s="96"/>
      <c r="J133" s="96"/>
      <c r="K133" s="96"/>
      <c r="L133" s="96" t="s">
        <v>48</v>
      </c>
      <c r="M133" s="97">
        <v>0</v>
      </c>
      <c r="N133" s="97">
        <v>0</v>
      </c>
      <c r="O133" s="97">
        <v>0</v>
      </c>
      <c r="P133" s="96" t="s">
        <v>48</v>
      </c>
      <c r="Q133" s="96"/>
      <c r="R133" s="96"/>
      <c r="S133" s="96"/>
      <c r="T133" s="98">
        <v>0</v>
      </c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6" t="s">
        <v>48</v>
      </c>
      <c r="AJ133" s="96" t="s">
        <v>48</v>
      </c>
      <c r="AK133" s="96" t="s">
        <v>48</v>
      </c>
      <c r="AL133" s="96" t="s">
        <v>48</v>
      </c>
      <c r="AM133" s="96" t="s">
        <v>48</v>
      </c>
      <c r="AN133" s="96" t="s">
        <v>48</v>
      </c>
      <c r="AO133" s="96" t="s">
        <v>48</v>
      </c>
      <c r="AP133" s="96" t="s">
        <v>48</v>
      </c>
      <c r="AQ133" s="96">
        <v>3</v>
      </c>
      <c r="AR133" s="96">
        <v>1</v>
      </c>
      <c r="AS133" s="98">
        <v>0.33300000000000002</v>
      </c>
      <c r="AT133" s="98">
        <v>0</v>
      </c>
      <c r="AU133" s="98">
        <v>0</v>
      </c>
      <c r="AV133" s="99">
        <v>1273</v>
      </c>
      <c r="AW133" s="99">
        <v>529</v>
      </c>
      <c r="AX133" s="96">
        <v>70</v>
      </c>
      <c r="AY133" s="96">
        <v>89</v>
      </c>
      <c r="AZ133" s="96">
        <v>115</v>
      </c>
      <c r="BA133" s="96" t="s">
        <v>48</v>
      </c>
      <c r="BB133" s="100"/>
      <c r="BC133" s="93"/>
      <c r="BD133" s="93"/>
      <c r="BE133" s="93"/>
    </row>
    <row r="134" spans="1:57" ht="13.5" customHeight="1">
      <c r="A134" s="93" t="s">
        <v>316</v>
      </c>
      <c r="B134" s="95">
        <v>44499</v>
      </c>
      <c r="C134" s="96" t="s">
        <v>48</v>
      </c>
      <c r="D134" s="96" t="s">
        <v>48</v>
      </c>
      <c r="E134" s="96" t="s">
        <v>48</v>
      </c>
      <c r="F134" s="96"/>
      <c r="G134" s="96"/>
      <c r="H134" s="96"/>
      <c r="I134" s="96"/>
      <c r="J134" s="96"/>
      <c r="K134" s="96"/>
      <c r="L134" s="96" t="s">
        <v>48</v>
      </c>
      <c r="M134" s="97">
        <v>0</v>
      </c>
      <c r="N134" s="97">
        <v>0</v>
      </c>
      <c r="O134" s="97">
        <v>0</v>
      </c>
      <c r="P134" s="96" t="s">
        <v>48</v>
      </c>
      <c r="Q134" s="96"/>
      <c r="R134" s="96"/>
      <c r="S134" s="96"/>
      <c r="T134" s="98">
        <v>0</v>
      </c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6" t="s">
        <v>48</v>
      </c>
      <c r="AJ134" s="96" t="s">
        <v>48</v>
      </c>
      <c r="AK134" s="96" t="s">
        <v>48</v>
      </c>
      <c r="AL134" s="96" t="s">
        <v>48</v>
      </c>
      <c r="AM134" s="96" t="s">
        <v>48</v>
      </c>
      <c r="AN134" s="96" t="s">
        <v>48</v>
      </c>
      <c r="AO134" s="96" t="s">
        <v>48</v>
      </c>
      <c r="AP134" s="96" t="s">
        <v>48</v>
      </c>
      <c r="AQ134" s="96">
        <v>14</v>
      </c>
      <c r="AR134" s="96">
        <v>3</v>
      </c>
      <c r="AS134" s="98">
        <v>0.214</v>
      </c>
      <c r="AT134" s="98">
        <v>0</v>
      </c>
      <c r="AU134" s="98">
        <v>0</v>
      </c>
      <c r="AV134" s="99">
        <v>1287</v>
      </c>
      <c r="AW134" s="99">
        <v>532</v>
      </c>
      <c r="AX134" s="96">
        <v>61</v>
      </c>
      <c r="AY134" s="96">
        <v>88</v>
      </c>
      <c r="AZ134" s="96">
        <v>114</v>
      </c>
      <c r="BA134" s="96" t="s">
        <v>48</v>
      </c>
      <c r="BB134" s="100"/>
      <c r="BC134" s="93"/>
      <c r="BD134" s="93"/>
      <c r="BE134" s="93"/>
    </row>
    <row r="135" spans="1:57" ht="13.5" customHeight="1">
      <c r="A135" s="93" t="s">
        <v>317</v>
      </c>
      <c r="B135" s="95">
        <v>44500</v>
      </c>
      <c r="C135" s="96" t="s">
        <v>48</v>
      </c>
      <c r="D135" s="96" t="s">
        <v>48</v>
      </c>
      <c r="E135" s="96" t="s">
        <v>48</v>
      </c>
      <c r="F135" s="96"/>
      <c r="G135" s="96"/>
      <c r="H135" s="96"/>
      <c r="I135" s="96"/>
      <c r="J135" s="96"/>
      <c r="K135" s="96"/>
      <c r="L135" s="96" t="s">
        <v>48</v>
      </c>
      <c r="M135" s="97">
        <v>0</v>
      </c>
      <c r="N135" s="97">
        <v>0</v>
      </c>
      <c r="O135" s="97">
        <v>0</v>
      </c>
      <c r="P135" s="96" t="s">
        <v>48</v>
      </c>
      <c r="Q135" s="96"/>
      <c r="R135" s="96"/>
      <c r="S135" s="96"/>
      <c r="T135" s="98">
        <v>0</v>
      </c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6" t="s">
        <v>48</v>
      </c>
      <c r="AJ135" s="96" t="s">
        <v>48</v>
      </c>
      <c r="AK135" s="96" t="s">
        <v>48</v>
      </c>
      <c r="AL135" s="96" t="s">
        <v>48</v>
      </c>
      <c r="AM135" s="96" t="s">
        <v>48</v>
      </c>
      <c r="AN135" s="96" t="s">
        <v>48</v>
      </c>
      <c r="AO135" s="96" t="s">
        <v>48</v>
      </c>
      <c r="AP135" s="96" t="s">
        <v>48</v>
      </c>
      <c r="AQ135" s="96">
        <v>12</v>
      </c>
      <c r="AR135" s="96">
        <v>4</v>
      </c>
      <c r="AS135" s="98">
        <v>0.33300000000000002</v>
      </c>
      <c r="AT135" s="98">
        <v>0</v>
      </c>
      <c r="AU135" s="98">
        <v>0</v>
      </c>
      <c r="AV135" s="99">
        <v>1299</v>
      </c>
      <c r="AW135" s="99">
        <v>536</v>
      </c>
      <c r="AX135" s="96">
        <v>64</v>
      </c>
      <c r="AY135" s="96">
        <v>85</v>
      </c>
      <c r="AZ135" s="96">
        <v>113</v>
      </c>
      <c r="BA135" s="96" t="s">
        <v>48</v>
      </c>
      <c r="BB135" s="100"/>
      <c r="BC135" s="93"/>
      <c r="BD135" s="93"/>
      <c r="BE135" s="93"/>
    </row>
    <row r="136" spans="1:57" ht="13.5" customHeight="1">
      <c r="A136" s="93" t="s">
        <v>311</v>
      </c>
      <c r="B136" s="95">
        <v>44501</v>
      </c>
      <c r="C136" s="96" t="s">
        <v>48</v>
      </c>
      <c r="D136" s="96" t="s">
        <v>48</v>
      </c>
      <c r="E136" s="96" t="s">
        <v>48</v>
      </c>
      <c r="F136" s="96"/>
      <c r="G136" s="96"/>
      <c r="H136" s="96"/>
      <c r="I136" s="96"/>
      <c r="J136" s="96"/>
      <c r="K136" s="96"/>
      <c r="L136" s="96" t="s">
        <v>48</v>
      </c>
      <c r="M136" s="97">
        <v>0</v>
      </c>
      <c r="N136" s="97">
        <v>0</v>
      </c>
      <c r="O136" s="97">
        <v>0</v>
      </c>
      <c r="P136" s="96" t="s">
        <v>48</v>
      </c>
      <c r="Q136" s="96"/>
      <c r="R136" s="96"/>
      <c r="S136" s="96"/>
      <c r="T136" s="98">
        <v>0</v>
      </c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6" t="s">
        <v>48</v>
      </c>
      <c r="AJ136" s="96">
        <v>2</v>
      </c>
      <c r="AK136" s="96" t="s">
        <v>48</v>
      </c>
      <c r="AL136" s="96" t="s">
        <v>48</v>
      </c>
      <c r="AM136" s="96" t="s">
        <v>48</v>
      </c>
      <c r="AN136" s="96" t="s">
        <v>48</v>
      </c>
      <c r="AO136" s="96" t="s">
        <v>48</v>
      </c>
      <c r="AP136" s="96" t="s">
        <v>48</v>
      </c>
      <c r="AQ136" s="96">
        <v>8</v>
      </c>
      <c r="AR136" s="96">
        <v>3</v>
      </c>
      <c r="AS136" s="98">
        <v>0.375</v>
      </c>
      <c r="AT136" s="98">
        <v>0.66700000000000004</v>
      </c>
      <c r="AU136" s="98">
        <v>0</v>
      </c>
      <c r="AV136" s="99">
        <v>1307</v>
      </c>
      <c r="AW136" s="99">
        <v>539</v>
      </c>
      <c r="AX136" s="96">
        <v>69</v>
      </c>
      <c r="AY136" s="96">
        <v>85</v>
      </c>
      <c r="AZ136" s="96">
        <v>116</v>
      </c>
      <c r="BA136" s="96" t="s">
        <v>48</v>
      </c>
      <c r="BB136" s="100"/>
      <c r="BC136" s="93"/>
      <c r="BD136" s="93"/>
      <c r="BE136" s="93"/>
    </row>
    <row r="137" spans="1:57" ht="13.5" customHeight="1">
      <c r="A137" s="93" t="s">
        <v>312</v>
      </c>
      <c r="B137" s="95">
        <v>44502</v>
      </c>
      <c r="C137" s="96" t="s">
        <v>48</v>
      </c>
      <c r="D137" s="96" t="s">
        <v>48</v>
      </c>
      <c r="E137" s="96" t="s">
        <v>48</v>
      </c>
      <c r="F137" s="96"/>
      <c r="G137" s="96"/>
      <c r="H137" s="96"/>
      <c r="I137" s="96"/>
      <c r="J137" s="96"/>
      <c r="K137" s="96"/>
      <c r="L137" s="96" t="s">
        <v>48</v>
      </c>
      <c r="M137" s="97">
        <v>0</v>
      </c>
      <c r="N137" s="97">
        <v>0</v>
      </c>
      <c r="O137" s="97">
        <v>0</v>
      </c>
      <c r="P137" s="96" t="s">
        <v>48</v>
      </c>
      <c r="Q137" s="96"/>
      <c r="R137" s="96"/>
      <c r="S137" s="96"/>
      <c r="T137" s="98">
        <v>0</v>
      </c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6" t="s">
        <v>48</v>
      </c>
      <c r="AJ137" s="96" t="s">
        <v>48</v>
      </c>
      <c r="AK137" s="96" t="s">
        <v>48</v>
      </c>
      <c r="AL137" s="96" t="s">
        <v>48</v>
      </c>
      <c r="AM137" s="96" t="s">
        <v>48</v>
      </c>
      <c r="AN137" s="96" t="s">
        <v>48</v>
      </c>
      <c r="AO137" s="96" t="s">
        <v>48</v>
      </c>
      <c r="AP137" s="96" t="s">
        <v>48</v>
      </c>
      <c r="AQ137" s="96">
        <v>9</v>
      </c>
      <c r="AR137" s="96">
        <v>5</v>
      </c>
      <c r="AS137" s="98">
        <v>0.55600000000000005</v>
      </c>
      <c r="AT137" s="98">
        <v>0</v>
      </c>
      <c r="AU137" s="98">
        <v>0</v>
      </c>
      <c r="AV137" s="99">
        <v>1316</v>
      </c>
      <c r="AW137" s="99">
        <v>544</v>
      </c>
      <c r="AX137" s="96">
        <v>66</v>
      </c>
      <c r="AY137" s="96">
        <v>86</v>
      </c>
      <c r="AZ137" s="96">
        <v>116</v>
      </c>
      <c r="BA137" s="96" t="s">
        <v>48</v>
      </c>
      <c r="BB137" s="100"/>
      <c r="BC137" s="93"/>
      <c r="BD137" s="93"/>
      <c r="BE137" s="93"/>
    </row>
    <row r="138" spans="1:57" ht="13.5" customHeight="1">
      <c r="A138" s="93" t="s">
        <v>313</v>
      </c>
      <c r="B138" s="95">
        <v>44503</v>
      </c>
      <c r="C138" s="96" t="s">
        <v>48</v>
      </c>
      <c r="D138" s="96" t="s">
        <v>48</v>
      </c>
      <c r="E138" s="96" t="s">
        <v>48</v>
      </c>
      <c r="F138" s="96"/>
      <c r="G138" s="96"/>
      <c r="H138" s="96"/>
      <c r="I138" s="96"/>
      <c r="J138" s="96"/>
      <c r="K138" s="96"/>
      <c r="L138" s="96" t="s">
        <v>48</v>
      </c>
      <c r="M138" s="97">
        <v>0</v>
      </c>
      <c r="N138" s="97">
        <v>0</v>
      </c>
      <c r="O138" s="97">
        <v>0</v>
      </c>
      <c r="P138" s="96" t="s">
        <v>48</v>
      </c>
      <c r="Q138" s="96"/>
      <c r="R138" s="96"/>
      <c r="S138" s="96"/>
      <c r="T138" s="98">
        <v>0</v>
      </c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6" t="s">
        <v>48</v>
      </c>
      <c r="AJ138" s="96">
        <v>3</v>
      </c>
      <c r="AK138" s="96" t="s">
        <v>48</v>
      </c>
      <c r="AL138" s="96" t="s">
        <v>48</v>
      </c>
      <c r="AM138" s="96" t="s">
        <v>48</v>
      </c>
      <c r="AN138" s="96" t="s">
        <v>48</v>
      </c>
      <c r="AO138" s="96" t="s">
        <v>48</v>
      </c>
      <c r="AP138" s="96" t="s">
        <v>48</v>
      </c>
      <c r="AQ138" s="96">
        <v>15</v>
      </c>
      <c r="AR138" s="96">
        <v>7</v>
      </c>
      <c r="AS138" s="98">
        <v>0.46700000000000003</v>
      </c>
      <c r="AT138" s="98">
        <v>0.42899999999999999</v>
      </c>
      <c r="AU138" s="98">
        <v>0</v>
      </c>
      <c r="AV138" s="99">
        <v>1331</v>
      </c>
      <c r="AW138" s="99">
        <v>551</v>
      </c>
      <c r="AX138" s="96">
        <v>69</v>
      </c>
      <c r="AY138" s="96">
        <v>90</v>
      </c>
      <c r="AZ138" s="96">
        <v>115</v>
      </c>
      <c r="BA138" s="96" t="s">
        <v>48</v>
      </c>
      <c r="BB138" s="100"/>
      <c r="BC138" s="93"/>
      <c r="BD138" s="93"/>
      <c r="BE138" s="93"/>
    </row>
    <row r="139" spans="1:57" ht="13.5" customHeight="1">
      <c r="A139" s="93" t="s">
        <v>314</v>
      </c>
      <c r="B139" s="95">
        <v>44504</v>
      </c>
      <c r="C139" s="96" t="s">
        <v>48</v>
      </c>
      <c r="D139" s="96" t="s">
        <v>48</v>
      </c>
      <c r="E139" s="96" t="s">
        <v>48</v>
      </c>
      <c r="F139" s="96"/>
      <c r="G139" s="96"/>
      <c r="H139" s="96"/>
      <c r="I139" s="96"/>
      <c r="J139" s="96"/>
      <c r="K139" s="96"/>
      <c r="L139" s="96" t="s">
        <v>48</v>
      </c>
      <c r="M139" s="97">
        <v>0</v>
      </c>
      <c r="N139" s="97">
        <v>0</v>
      </c>
      <c r="O139" s="97">
        <v>0</v>
      </c>
      <c r="P139" s="96" t="s">
        <v>48</v>
      </c>
      <c r="Q139" s="96"/>
      <c r="R139" s="96"/>
      <c r="S139" s="96"/>
      <c r="T139" s="98">
        <v>0</v>
      </c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6" t="s">
        <v>48</v>
      </c>
      <c r="AJ139" s="96">
        <v>1</v>
      </c>
      <c r="AK139" s="96" t="s">
        <v>48</v>
      </c>
      <c r="AL139" s="96" t="s">
        <v>48</v>
      </c>
      <c r="AM139" s="96" t="s">
        <v>48</v>
      </c>
      <c r="AN139" s="96" t="s">
        <v>48</v>
      </c>
      <c r="AO139" s="96" t="s">
        <v>48</v>
      </c>
      <c r="AP139" s="96" t="s">
        <v>48</v>
      </c>
      <c r="AQ139" s="96">
        <v>15</v>
      </c>
      <c r="AR139" s="96">
        <v>5</v>
      </c>
      <c r="AS139" s="98">
        <v>0.33300000000000002</v>
      </c>
      <c r="AT139" s="98">
        <v>0.2</v>
      </c>
      <c r="AU139" s="98">
        <v>0</v>
      </c>
      <c r="AV139" s="99">
        <v>1346</v>
      </c>
      <c r="AW139" s="99">
        <v>556</v>
      </c>
      <c r="AX139" s="96">
        <v>66</v>
      </c>
      <c r="AY139" s="96">
        <v>86</v>
      </c>
      <c r="AZ139" s="96">
        <v>114</v>
      </c>
      <c r="BA139" s="96" t="s">
        <v>48</v>
      </c>
      <c r="BB139" s="100"/>
      <c r="BC139" s="93"/>
      <c r="BD139" s="93"/>
      <c r="BE139" s="93"/>
    </row>
    <row r="140" spans="1:57" ht="13.5" customHeight="1">
      <c r="A140" s="93" t="s">
        <v>315</v>
      </c>
      <c r="B140" s="95">
        <v>44505</v>
      </c>
      <c r="C140" s="96" t="s">
        <v>48</v>
      </c>
      <c r="D140" s="96" t="s">
        <v>48</v>
      </c>
      <c r="E140" s="96" t="s">
        <v>48</v>
      </c>
      <c r="F140" s="96"/>
      <c r="G140" s="96"/>
      <c r="H140" s="96"/>
      <c r="I140" s="96"/>
      <c r="J140" s="96"/>
      <c r="K140" s="96"/>
      <c r="L140" s="96" t="s">
        <v>48</v>
      </c>
      <c r="M140" s="97">
        <v>0</v>
      </c>
      <c r="N140" s="97">
        <v>0</v>
      </c>
      <c r="O140" s="97">
        <v>0</v>
      </c>
      <c r="P140" s="96" t="s">
        <v>48</v>
      </c>
      <c r="Q140" s="96"/>
      <c r="R140" s="96"/>
      <c r="S140" s="96"/>
      <c r="T140" s="98">
        <v>0</v>
      </c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6" t="s">
        <v>48</v>
      </c>
      <c r="AJ140" s="96">
        <v>3</v>
      </c>
      <c r="AK140" s="96" t="s">
        <v>48</v>
      </c>
      <c r="AL140" s="96" t="s">
        <v>48</v>
      </c>
      <c r="AM140" s="96" t="s">
        <v>48</v>
      </c>
      <c r="AN140" s="96" t="s">
        <v>48</v>
      </c>
      <c r="AO140" s="96" t="s">
        <v>48</v>
      </c>
      <c r="AP140" s="96" t="s">
        <v>48</v>
      </c>
      <c r="AQ140" s="96">
        <v>25</v>
      </c>
      <c r="AR140" s="96">
        <v>5</v>
      </c>
      <c r="AS140" s="98">
        <v>0.2</v>
      </c>
      <c r="AT140" s="98">
        <v>0.6</v>
      </c>
      <c r="AU140" s="98">
        <v>0</v>
      </c>
      <c r="AV140" s="99">
        <v>1371</v>
      </c>
      <c r="AW140" s="99">
        <v>561</v>
      </c>
      <c r="AX140" s="96">
        <v>66</v>
      </c>
      <c r="AY140" s="96">
        <v>88</v>
      </c>
      <c r="AZ140" s="96">
        <v>116</v>
      </c>
      <c r="BA140" s="96" t="s">
        <v>48</v>
      </c>
      <c r="BB140" s="100"/>
      <c r="BC140" s="93"/>
      <c r="BD140" s="93"/>
      <c r="BE140" s="93"/>
    </row>
    <row r="141" spans="1:57" ht="13.5" customHeight="1">
      <c r="A141" s="93" t="s">
        <v>316</v>
      </c>
      <c r="B141" s="95">
        <v>44506</v>
      </c>
      <c r="C141" s="96" t="s">
        <v>48</v>
      </c>
      <c r="D141" s="96" t="s">
        <v>48</v>
      </c>
      <c r="E141" s="96" t="s">
        <v>48</v>
      </c>
      <c r="F141" s="96"/>
      <c r="G141" s="96"/>
      <c r="H141" s="96"/>
      <c r="I141" s="96"/>
      <c r="J141" s="96"/>
      <c r="K141" s="96"/>
      <c r="L141" s="96" t="s">
        <v>48</v>
      </c>
      <c r="M141" s="97">
        <v>0</v>
      </c>
      <c r="N141" s="97">
        <v>0</v>
      </c>
      <c r="O141" s="97">
        <v>0</v>
      </c>
      <c r="P141" s="96" t="s">
        <v>48</v>
      </c>
      <c r="Q141" s="96"/>
      <c r="R141" s="96"/>
      <c r="S141" s="96"/>
      <c r="T141" s="98">
        <v>0</v>
      </c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6" t="s">
        <v>48</v>
      </c>
      <c r="AJ141" s="96">
        <v>3</v>
      </c>
      <c r="AK141" s="96" t="s">
        <v>48</v>
      </c>
      <c r="AL141" s="96" t="s">
        <v>48</v>
      </c>
      <c r="AM141" s="96" t="s">
        <v>48</v>
      </c>
      <c r="AN141" s="96" t="s">
        <v>48</v>
      </c>
      <c r="AO141" s="96" t="s">
        <v>48</v>
      </c>
      <c r="AP141" s="96" t="s">
        <v>48</v>
      </c>
      <c r="AQ141" s="96">
        <v>10</v>
      </c>
      <c r="AR141" s="96">
        <v>4</v>
      </c>
      <c r="AS141" s="98">
        <v>0.4</v>
      </c>
      <c r="AT141" s="98">
        <v>0.75</v>
      </c>
      <c r="AU141" s="98">
        <v>0</v>
      </c>
      <c r="AV141" s="99">
        <v>1381</v>
      </c>
      <c r="AW141" s="99">
        <v>565</v>
      </c>
      <c r="AX141" s="96">
        <v>74</v>
      </c>
      <c r="AY141" s="96">
        <v>91</v>
      </c>
      <c r="AZ141" s="96">
        <v>120</v>
      </c>
      <c r="BA141" s="96" t="s">
        <v>48</v>
      </c>
      <c r="BB141" s="100"/>
      <c r="BC141" s="93"/>
      <c r="BD141" s="93"/>
      <c r="BE141" s="93"/>
    </row>
    <row r="142" spans="1:57" ht="13.5" customHeight="1">
      <c r="A142" s="93" t="s">
        <v>317</v>
      </c>
      <c r="B142" s="95">
        <v>44507</v>
      </c>
      <c r="C142" s="96" t="s">
        <v>48</v>
      </c>
      <c r="D142" s="96" t="s">
        <v>48</v>
      </c>
      <c r="E142" s="96" t="s">
        <v>48</v>
      </c>
      <c r="F142" s="96"/>
      <c r="G142" s="96"/>
      <c r="H142" s="96"/>
      <c r="I142" s="96"/>
      <c r="J142" s="96"/>
      <c r="K142" s="96"/>
      <c r="L142" s="96" t="s">
        <v>48</v>
      </c>
      <c r="M142" s="97">
        <v>0</v>
      </c>
      <c r="N142" s="97">
        <v>0</v>
      </c>
      <c r="O142" s="97">
        <v>0</v>
      </c>
      <c r="P142" s="96" t="s">
        <v>48</v>
      </c>
      <c r="Q142" s="96"/>
      <c r="R142" s="96"/>
      <c r="S142" s="96"/>
      <c r="T142" s="98">
        <v>0</v>
      </c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6" t="s">
        <v>48</v>
      </c>
      <c r="AJ142" s="96">
        <v>6</v>
      </c>
      <c r="AK142" s="96" t="s">
        <v>48</v>
      </c>
      <c r="AL142" s="96" t="s">
        <v>48</v>
      </c>
      <c r="AM142" s="96" t="s">
        <v>48</v>
      </c>
      <c r="AN142" s="96" t="s">
        <v>48</v>
      </c>
      <c r="AO142" s="96" t="s">
        <v>48</v>
      </c>
      <c r="AP142" s="96" t="s">
        <v>48</v>
      </c>
      <c r="AQ142" s="96">
        <v>14</v>
      </c>
      <c r="AR142" s="96">
        <v>7</v>
      </c>
      <c r="AS142" s="98">
        <v>0.5</v>
      </c>
      <c r="AT142" s="98">
        <v>0.85699999999999998</v>
      </c>
      <c r="AU142" s="98">
        <v>0</v>
      </c>
      <c r="AV142" s="99">
        <v>1395</v>
      </c>
      <c r="AW142" s="99">
        <v>572</v>
      </c>
      <c r="AX142" s="96">
        <v>74</v>
      </c>
      <c r="AY142" s="96">
        <v>91</v>
      </c>
      <c r="AZ142" s="96">
        <v>120</v>
      </c>
      <c r="BA142" s="96" t="s">
        <v>48</v>
      </c>
      <c r="BB142" s="100"/>
      <c r="BC142" s="93"/>
      <c r="BD142" s="93"/>
      <c r="BE142" s="93"/>
    </row>
    <row r="143" spans="1:57" ht="13.5" customHeight="1">
      <c r="A143" s="93" t="s">
        <v>311</v>
      </c>
      <c r="B143" s="95">
        <v>44508</v>
      </c>
      <c r="C143" s="96" t="s">
        <v>48</v>
      </c>
      <c r="D143" s="96" t="s">
        <v>48</v>
      </c>
      <c r="E143" s="96" t="s">
        <v>48</v>
      </c>
      <c r="F143" s="96"/>
      <c r="G143" s="96"/>
      <c r="H143" s="96"/>
      <c r="I143" s="96"/>
      <c r="J143" s="96"/>
      <c r="K143" s="96"/>
      <c r="L143" s="96" t="s">
        <v>48</v>
      </c>
      <c r="M143" s="97">
        <v>0</v>
      </c>
      <c r="N143" s="97">
        <v>0</v>
      </c>
      <c r="O143" s="97">
        <v>0</v>
      </c>
      <c r="P143" s="96" t="s">
        <v>48</v>
      </c>
      <c r="Q143" s="96"/>
      <c r="R143" s="96"/>
      <c r="S143" s="96"/>
      <c r="T143" s="98">
        <v>0</v>
      </c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6" t="s">
        <v>48</v>
      </c>
      <c r="AJ143" s="96">
        <v>3</v>
      </c>
      <c r="AK143" s="96" t="s">
        <v>48</v>
      </c>
      <c r="AL143" s="96" t="s">
        <v>48</v>
      </c>
      <c r="AM143" s="96" t="s">
        <v>48</v>
      </c>
      <c r="AN143" s="96" t="s">
        <v>48</v>
      </c>
      <c r="AO143" s="96" t="s">
        <v>48</v>
      </c>
      <c r="AP143" s="96" t="s">
        <v>48</v>
      </c>
      <c r="AQ143" s="96">
        <v>15</v>
      </c>
      <c r="AR143" s="96">
        <v>5</v>
      </c>
      <c r="AS143" s="98">
        <v>0.33300000000000002</v>
      </c>
      <c r="AT143" s="98">
        <v>0.6</v>
      </c>
      <c r="AU143" s="98">
        <v>0</v>
      </c>
      <c r="AV143" s="99">
        <v>1410</v>
      </c>
      <c r="AW143" s="99">
        <v>577</v>
      </c>
      <c r="AX143" s="96">
        <v>75</v>
      </c>
      <c r="AY143" s="96">
        <v>95</v>
      </c>
      <c r="AZ143" s="96">
        <v>124</v>
      </c>
      <c r="BA143" s="96" t="s">
        <v>48</v>
      </c>
      <c r="BB143" s="100"/>
      <c r="BC143" s="93"/>
      <c r="BD143" s="93"/>
      <c r="BE143" s="93"/>
    </row>
    <row r="144" spans="1:57" ht="13.5" customHeight="1">
      <c r="A144" s="93" t="s">
        <v>312</v>
      </c>
      <c r="B144" s="95">
        <v>44509</v>
      </c>
      <c r="C144" s="96" t="s">
        <v>48</v>
      </c>
      <c r="D144" s="96" t="s">
        <v>48</v>
      </c>
      <c r="E144" s="96" t="s">
        <v>48</v>
      </c>
      <c r="F144" s="96"/>
      <c r="G144" s="96"/>
      <c r="H144" s="96"/>
      <c r="I144" s="96"/>
      <c r="J144" s="96"/>
      <c r="K144" s="96"/>
      <c r="L144" s="96" t="s">
        <v>48</v>
      </c>
      <c r="M144" s="97">
        <v>0</v>
      </c>
      <c r="N144" s="97">
        <v>0</v>
      </c>
      <c r="O144" s="97">
        <v>0</v>
      </c>
      <c r="P144" s="96" t="s">
        <v>48</v>
      </c>
      <c r="Q144" s="96"/>
      <c r="R144" s="96"/>
      <c r="S144" s="96"/>
      <c r="T144" s="98">
        <v>0</v>
      </c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6" t="s">
        <v>48</v>
      </c>
      <c r="AJ144" s="96">
        <v>2</v>
      </c>
      <c r="AK144" s="96" t="s">
        <v>48</v>
      </c>
      <c r="AL144" s="96" t="s">
        <v>48</v>
      </c>
      <c r="AM144" s="96" t="s">
        <v>48</v>
      </c>
      <c r="AN144" s="96" t="s">
        <v>48</v>
      </c>
      <c r="AO144" s="96" t="s">
        <v>48</v>
      </c>
      <c r="AP144" s="96" t="s">
        <v>48</v>
      </c>
      <c r="AQ144" s="96">
        <v>11</v>
      </c>
      <c r="AR144" s="96">
        <v>4</v>
      </c>
      <c r="AS144" s="98">
        <v>0.36399999999999999</v>
      </c>
      <c r="AT144" s="98">
        <v>0.5</v>
      </c>
      <c r="AU144" s="98">
        <v>0</v>
      </c>
      <c r="AV144" s="99">
        <v>1421</v>
      </c>
      <c r="AW144" s="99">
        <v>581</v>
      </c>
      <c r="AX144" s="96">
        <v>77</v>
      </c>
      <c r="AY144" s="96">
        <v>95</v>
      </c>
      <c r="AZ144" s="96">
        <v>125</v>
      </c>
      <c r="BA144" s="96" t="s">
        <v>48</v>
      </c>
      <c r="BB144" s="100"/>
      <c r="BC144" s="93"/>
      <c r="BD144" s="93"/>
      <c r="BE144" s="93"/>
    </row>
    <row r="145" spans="1:57" ht="13.5" customHeight="1">
      <c r="A145" s="93" t="s">
        <v>313</v>
      </c>
      <c r="B145" s="95">
        <v>44510</v>
      </c>
      <c r="C145" s="96" t="s">
        <v>48</v>
      </c>
      <c r="D145" s="96" t="s">
        <v>48</v>
      </c>
      <c r="E145" s="96" t="s">
        <v>48</v>
      </c>
      <c r="F145" s="96"/>
      <c r="G145" s="96"/>
      <c r="H145" s="96"/>
      <c r="I145" s="96"/>
      <c r="J145" s="96"/>
      <c r="K145" s="96"/>
      <c r="L145" s="96" t="s">
        <v>48</v>
      </c>
      <c r="M145" s="97">
        <v>0</v>
      </c>
      <c r="N145" s="97">
        <v>0</v>
      </c>
      <c r="O145" s="97">
        <v>0</v>
      </c>
      <c r="P145" s="96" t="s">
        <v>48</v>
      </c>
      <c r="Q145" s="96"/>
      <c r="R145" s="96"/>
      <c r="S145" s="96"/>
      <c r="T145" s="98">
        <v>0</v>
      </c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6" t="s">
        <v>48</v>
      </c>
      <c r="AJ145" s="96">
        <v>1</v>
      </c>
      <c r="AK145" s="96" t="s">
        <v>48</v>
      </c>
      <c r="AL145" s="96" t="s">
        <v>48</v>
      </c>
      <c r="AM145" s="96" t="s">
        <v>48</v>
      </c>
      <c r="AN145" s="96" t="s">
        <v>48</v>
      </c>
      <c r="AO145" s="96" t="s">
        <v>48</v>
      </c>
      <c r="AP145" s="96" t="s">
        <v>48</v>
      </c>
      <c r="AQ145" s="96">
        <v>8</v>
      </c>
      <c r="AR145" s="96">
        <v>2</v>
      </c>
      <c r="AS145" s="98">
        <v>0.25</v>
      </c>
      <c r="AT145" s="98">
        <v>0.5</v>
      </c>
      <c r="AU145" s="98">
        <v>0</v>
      </c>
      <c r="AV145" s="99">
        <v>1429</v>
      </c>
      <c r="AW145" s="99">
        <v>583</v>
      </c>
      <c r="AX145" s="96">
        <v>76</v>
      </c>
      <c r="AY145" s="96">
        <v>98</v>
      </c>
      <c r="AZ145" s="96">
        <v>123</v>
      </c>
      <c r="BA145" s="96" t="s">
        <v>48</v>
      </c>
      <c r="BB145" s="100"/>
      <c r="BC145" s="93"/>
      <c r="BD145" s="93"/>
      <c r="BE145" s="93"/>
    </row>
    <row r="146" spans="1:57" ht="13.5" customHeight="1">
      <c r="A146" s="93" t="s">
        <v>314</v>
      </c>
      <c r="B146" s="95">
        <v>44511</v>
      </c>
      <c r="C146" s="96" t="s">
        <v>48</v>
      </c>
      <c r="D146" s="96" t="s">
        <v>48</v>
      </c>
      <c r="E146" s="96" t="s">
        <v>48</v>
      </c>
      <c r="F146" s="96"/>
      <c r="G146" s="96"/>
      <c r="H146" s="96"/>
      <c r="I146" s="96"/>
      <c r="J146" s="96"/>
      <c r="K146" s="96"/>
      <c r="L146" s="96" t="s">
        <v>48</v>
      </c>
      <c r="M146" s="97">
        <v>0</v>
      </c>
      <c r="N146" s="97">
        <v>0</v>
      </c>
      <c r="O146" s="97">
        <v>0</v>
      </c>
      <c r="P146" s="96" t="s">
        <v>48</v>
      </c>
      <c r="Q146" s="96"/>
      <c r="R146" s="96"/>
      <c r="S146" s="96"/>
      <c r="T146" s="98">
        <v>0</v>
      </c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6" t="s">
        <v>48</v>
      </c>
      <c r="AJ146" s="96">
        <v>5</v>
      </c>
      <c r="AK146" s="96" t="s">
        <v>48</v>
      </c>
      <c r="AL146" s="96" t="s">
        <v>48</v>
      </c>
      <c r="AM146" s="96" t="s">
        <v>48</v>
      </c>
      <c r="AN146" s="96" t="s">
        <v>48</v>
      </c>
      <c r="AO146" s="96" t="s">
        <v>48</v>
      </c>
      <c r="AP146" s="96" t="s">
        <v>48</v>
      </c>
      <c r="AQ146" s="96">
        <v>11</v>
      </c>
      <c r="AR146" s="96">
        <v>9</v>
      </c>
      <c r="AS146" s="98">
        <v>0.81799999999999995</v>
      </c>
      <c r="AT146" s="98">
        <v>0.55600000000000005</v>
      </c>
      <c r="AU146" s="98">
        <v>0</v>
      </c>
      <c r="AV146" s="99">
        <v>1440</v>
      </c>
      <c r="AW146" s="99">
        <v>592</v>
      </c>
      <c r="AX146" s="96">
        <v>79</v>
      </c>
      <c r="AY146" s="96">
        <v>101</v>
      </c>
      <c r="AZ146" s="96">
        <v>128</v>
      </c>
      <c r="BA146" s="96" t="s">
        <v>48</v>
      </c>
      <c r="BB146" s="100"/>
      <c r="BC146" s="93"/>
      <c r="BD146" s="93"/>
      <c r="BE146" s="93"/>
    </row>
    <row r="147" spans="1:57" ht="13.5" customHeight="1">
      <c r="A147" s="93" t="s">
        <v>315</v>
      </c>
      <c r="B147" s="95">
        <v>44512</v>
      </c>
      <c r="C147" s="96" t="s">
        <v>48</v>
      </c>
      <c r="D147" s="96" t="s">
        <v>48</v>
      </c>
      <c r="E147" s="96" t="s">
        <v>48</v>
      </c>
      <c r="F147" s="96"/>
      <c r="G147" s="96"/>
      <c r="H147" s="96"/>
      <c r="I147" s="96"/>
      <c r="J147" s="96"/>
      <c r="K147" s="96"/>
      <c r="L147" s="96" t="s">
        <v>48</v>
      </c>
      <c r="M147" s="97">
        <v>0</v>
      </c>
      <c r="N147" s="97">
        <v>0</v>
      </c>
      <c r="O147" s="97">
        <v>0</v>
      </c>
      <c r="P147" s="96" t="s">
        <v>48</v>
      </c>
      <c r="Q147" s="96"/>
      <c r="R147" s="96"/>
      <c r="S147" s="96"/>
      <c r="T147" s="98">
        <v>0</v>
      </c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6" t="s">
        <v>48</v>
      </c>
      <c r="AJ147" s="96">
        <v>3</v>
      </c>
      <c r="AK147" s="96" t="s">
        <v>48</v>
      </c>
      <c r="AL147" s="96" t="s">
        <v>48</v>
      </c>
      <c r="AM147" s="96" t="s">
        <v>48</v>
      </c>
      <c r="AN147" s="96" t="s">
        <v>48</v>
      </c>
      <c r="AO147" s="96" t="s">
        <v>48</v>
      </c>
      <c r="AP147" s="96" t="s">
        <v>48</v>
      </c>
      <c r="AQ147" s="96">
        <v>7</v>
      </c>
      <c r="AR147" s="96">
        <v>2</v>
      </c>
      <c r="AS147" s="98">
        <v>0.28599999999999998</v>
      </c>
      <c r="AT147" s="98">
        <v>1.5</v>
      </c>
      <c r="AU147" s="98">
        <v>0</v>
      </c>
      <c r="AV147" s="99">
        <v>1447</v>
      </c>
      <c r="AW147" s="99">
        <v>594</v>
      </c>
      <c r="AX147" s="96">
        <v>81</v>
      </c>
      <c r="AY147" s="96">
        <v>103</v>
      </c>
      <c r="AZ147" s="96">
        <v>131</v>
      </c>
      <c r="BA147" s="96" t="s">
        <v>48</v>
      </c>
      <c r="BB147" s="100"/>
      <c r="BC147" s="93"/>
      <c r="BD147" s="93"/>
      <c r="BE147" s="93"/>
    </row>
    <row r="148" spans="1:57" ht="13.5" customHeight="1">
      <c r="A148" s="93" t="s">
        <v>316</v>
      </c>
      <c r="B148" s="95">
        <v>44513</v>
      </c>
      <c r="C148" s="96" t="s">
        <v>48</v>
      </c>
      <c r="D148" s="96" t="s">
        <v>48</v>
      </c>
      <c r="E148" s="96" t="s">
        <v>48</v>
      </c>
      <c r="F148" s="96"/>
      <c r="G148" s="96"/>
      <c r="H148" s="96"/>
      <c r="I148" s="96"/>
      <c r="J148" s="96"/>
      <c r="K148" s="96"/>
      <c r="L148" s="96" t="s">
        <v>48</v>
      </c>
      <c r="M148" s="97">
        <v>0</v>
      </c>
      <c r="N148" s="97">
        <v>0</v>
      </c>
      <c r="O148" s="97">
        <v>0</v>
      </c>
      <c r="P148" s="96" t="s">
        <v>48</v>
      </c>
      <c r="Q148" s="96"/>
      <c r="R148" s="96"/>
      <c r="S148" s="96"/>
      <c r="T148" s="98">
        <v>0</v>
      </c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6" t="s">
        <v>48</v>
      </c>
      <c r="AJ148" s="96">
        <v>3</v>
      </c>
      <c r="AK148" s="96" t="s">
        <v>48</v>
      </c>
      <c r="AL148" s="96" t="s">
        <v>48</v>
      </c>
      <c r="AM148" s="96" t="s">
        <v>48</v>
      </c>
      <c r="AN148" s="96" t="s">
        <v>48</v>
      </c>
      <c r="AO148" s="96" t="s">
        <v>48</v>
      </c>
      <c r="AP148" s="96" t="s">
        <v>48</v>
      </c>
      <c r="AQ148" s="96">
        <v>11</v>
      </c>
      <c r="AR148" s="96">
        <v>7</v>
      </c>
      <c r="AS148" s="98">
        <v>0.63600000000000001</v>
      </c>
      <c r="AT148" s="98">
        <v>0.42899999999999999</v>
      </c>
      <c r="AU148" s="98">
        <v>0</v>
      </c>
      <c r="AV148" s="99">
        <v>1458</v>
      </c>
      <c r="AW148" s="99">
        <v>601</v>
      </c>
      <c r="AX148" s="96">
        <v>83</v>
      </c>
      <c r="AY148" s="96">
        <v>106</v>
      </c>
      <c r="AZ148" s="96">
        <v>132</v>
      </c>
      <c r="BA148" s="96" t="s">
        <v>48</v>
      </c>
      <c r="BB148" s="100"/>
      <c r="BC148" s="93"/>
      <c r="BD148" s="93"/>
      <c r="BE148" s="93"/>
    </row>
    <row r="149" spans="1:57" ht="13.5" customHeight="1">
      <c r="A149" s="93" t="s">
        <v>317</v>
      </c>
      <c r="B149" s="95">
        <v>44514</v>
      </c>
      <c r="C149" s="96" t="s">
        <v>48</v>
      </c>
      <c r="D149" s="96" t="s">
        <v>48</v>
      </c>
      <c r="E149" s="96" t="s">
        <v>48</v>
      </c>
      <c r="F149" s="96"/>
      <c r="G149" s="96"/>
      <c r="H149" s="96"/>
      <c r="I149" s="96"/>
      <c r="J149" s="96"/>
      <c r="K149" s="96"/>
      <c r="L149" s="96" t="s">
        <v>48</v>
      </c>
      <c r="M149" s="97">
        <v>0</v>
      </c>
      <c r="N149" s="97">
        <v>0</v>
      </c>
      <c r="O149" s="97">
        <v>0</v>
      </c>
      <c r="P149" s="96" t="s">
        <v>48</v>
      </c>
      <c r="Q149" s="96"/>
      <c r="R149" s="96"/>
      <c r="S149" s="96"/>
      <c r="T149" s="98">
        <v>0</v>
      </c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6" t="s">
        <v>48</v>
      </c>
      <c r="AJ149" s="96">
        <v>3</v>
      </c>
      <c r="AK149" s="96" t="s">
        <v>48</v>
      </c>
      <c r="AL149" s="96" t="s">
        <v>48</v>
      </c>
      <c r="AM149" s="96" t="s">
        <v>48</v>
      </c>
      <c r="AN149" s="96" t="s">
        <v>48</v>
      </c>
      <c r="AO149" s="96" t="s">
        <v>48</v>
      </c>
      <c r="AP149" s="96" t="s">
        <v>48</v>
      </c>
      <c r="AQ149" s="96">
        <v>12</v>
      </c>
      <c r="AR149" s="96">
        <v>6</v>
      </c>
      <c r="AS149" s="98">
        <v>0.5</v>
      </c>
      <c r="AT149" s="98">
        <v>0.5</v>
      </c>
      <c r="AU149" s="98">
        <v>0</v>
      </c>
      <c r="AV149" s="99">
        <v>1470</v>
      </c>
      <c r="AW149" s="99">
        <v>607</v>
      </c>
      <c r="AX149" s="96">
        <v>80</v>
      </c>
      <c r="AY149" s="96">
        <v>104</v>
      </c>
      <c r="AZ149" s="96">
        <v>133</v>
      </c>
      <c r="BA149" s="96" t="s">
        <v>48</v>
      </c>
      <c r="BB149" s="100"/>
      <c r="BC149" s="93"/>
      <c r="BD149" s="93"/>
      <c r="BE149" s="93"/>
    </row>
    <row r="150" spans="1:57" ht="13.5" customHeight="1">
      <c r="A150" s="93" t="s">
        <v>311</v>
      </c>
      <c r="B150" s="95">
        <v>44515</v>
      </c>
      <c r="C150" s="96" t="s">
        <v>48</v>
      </c>
      <c r="D150" s="96" t="s">
        <v>48</v>
      </c>
      <c r="E150" s="96" t="s">
        <v>48</v>
      </c>
      <c r="F150" s="96"/>
      <c r="G150" s="96"/>
      <c r="H150" s="96"/>
      <c r="I150" s="96"/>
      <c r="J150" s="96"/>
      <c r="K150" s="96"/>
      <c r="L150" s="96" t="s">
        <v>48</v>
      </c>
      <c r="M150" s="97">
        <v>0</v>
      </c>
      <c r="N150" s="97">
        <v>0</v>
      </c>
      <c r="O150" s="97">
        <v>0</v>
      </c>
      <c r="P150" s="96" t="s">
        <v>48</v>
      </c>
      <c r="Q150" s="96"/>
      <c r="R150" s="96"/>
      <c r="S150" s="96"/>
      <c r="T150" s="98">
        <v>0</v>
      </c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6" t="s">
        <v>48</v>
      </c>
      <c r="AJ150" s="96" t="s">
        <v>48</v>
      </c>
      <c r="AK150" s="96" t="s">
        <v>48</v>
      </c>
      <c r="AL150" s="96" t="s">
        <v>48</v>
      </c>
      <c r="AM150" s="96" t="s">
        <v>48</v>
      </c>
      <c r="AN150" s="96" t="s">
        <v>48</v>
      </c>
      <c r="AO150" s="96" t="s">
        <v>48</v>
      </c>
      <c r="AP150" s="96" t="s">
        <v>48</v>
      </c>
      <c r="AQ150" s="96">
        <v>7</v>
      </c>
      <c r="AR150" s="96">
        <v>2</v>
      </c>
      <c r="AS150" s="98">
        <v>0.28599999999999998</v>
      </c>
      <c r="AT150" s="98">
        <v>0</v>
      </c>
      <c r="AU150" s="98">
        <v>0</v>
      </c>
      <c r="AV150" s="99">
        <v>1477</v>
      </c>
      <c r="AW150" s="99">
        <v>609</v>
      </c>
      <c r="AX150" s="96">
        <v>79</v>
      </c>
      <c r="AY150" s="96">
        <v>104</v>
      </c>
      <c r="AZ150" s="96">
        <v>132</v>
      </c>
      <c r="BA150" s="96" t="s">
        <v>48</v>
      </c>
      <c r="BB150" s="100"/>
      <c r="BC150" s="93"/>
      <c r="BD150" s="93"/>
      <c r="BE150" s="93"/>
    </row>
    <row r="151" spans="1:57" ht="13.5" customHeight="1">
      <c r="A151" s="93" t="s">
        <v>312</v>
      </c>
      <c r="B151" s="95">
        <v>44516</v>
      </c>
      <c r="C151" s="96" t="s">
        <v>48</v>
      </c>
      <c r="D151" s="96" t="s">
        <v>48</v>
      </c>
      <c r="E151" s="96" t="s">
        <v>48</v>
      </c>
      <c r="F151" s="96"/>
      <c r="G151" s="96"/>
      <c r="H151" s="96"/>
      <c r="I151" s="96"/>
      <c r="J151" s="96"/>
      <c r="K151" s="96"/>
      <c r="L151" s="96" t="s">
        <v>48</v>
      </c>
      <c r="M151" s="97">
        <v>0</v>
      </c>
      <c r="N151" s="97">
        <v>0</v>
      </c>
      <c r="O151" s="97">
        <v>0</v>
      </c>
      <c r="P151" s="96" t="s">
        <v>48</v>
      </c>
      <c r="Q151" s="96"/>
      <c r="R151" s="96"/>
      <c r="S151" s="96"/>
      <c r="T151" s="98">
        <v>0</v>
      </c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6" t="s">
        <v>48</v>
      </c>
      <c r="AJ151" s="96" t="s">
        <v>48</v>
      </c>
      <c r="AK151" s="96" t="s">
        <v>48</v>
      </c>
      <c r="AL151" s="96" t="s">
        <v>48</v>
      </c>
      <c r="AM151" s="96" t="s">
        <v>48</v>
      </c>
      <c r="AN151" s="96" t="s">
        <v>48</v>
      </c>
      <c r="AO151" s="96" t="s">
        <v>48</v>
      </c>
      <c r="AP151" s="96" t="s">
        <v>48</v>
      </c>
      <c r="AQ151" s="96">
        <v>16</v>
      </c>
      <c r="AR151" s="96">
        <v>6</v>
      </c>
      <c r="AS151" s="98">
        <v>0.375</v>
      </c>
      <c r="AT151" s="98">
        <v>0</v>
      </c>
      <c r="AU151" s="98">
        <v>0</v>
      </c>
      <c r="AV151" s="99">
        <v>1493</v>
      </c>
      <c r="AW151" s="99">
        <v>615</v>
      </c>
      <c r="AX151" s="96">
        <v>78</v>
      </c>
      <c r="AY151" s="96">
        <v>102</v>
      </c>
      <c r="AZ151" s="96">
        <v>129</v>
      </c>
      <c r="BA151" s="96" t="s">
        <v>48</v>
      </c>
      <c r="BB151" s="100"/>
      <c r="BC151" s="93"/>
      <c r="BD151" s="93"/>
      <c r="BE151" s="93"/>
    </row>
    <row r="152" spans="1:57" ht="13.5" customHeight="1">
      <c r="A152" s="93" t="s">
        <v>313</v>
      </c>
      <c r="B152" s="95">
        <v>44517</v>
      </c>
      <c r="C152" s="96" t="s">
        <v>48</v>
      </c>
      <c r="D152" s="96" t="s">
        <v>48</v>
      </c>
      <c r="E152" s="96" t="s">
        <v>48</v>
      </c>
      <c r="F152" s="96"/>
      <c r="G152" s="96"/>
      <c r="H152" s="96"/>
      <c r="I152" s="96"/>
      <c r="J152" s="96"/>
      <c r="K152" s="96"/>
      <c r="L152" s="96" t="s">
        <v>48</v>
      </c>
      <c r="M152" s="97">
        <v>0</v>
      </c>
      <c r="N152" s="97">
        <v>0</v>
      </c>
      <c r="O152" s="97">
        <v>0</v>
      </c>
      <c r="P152" s="96" t="s">
        <v>48</v>
      </c>
      <c r="Q152" s="96"/>
      <c r="R152" s="96"/>
      <c r="S152" s="96"/>
      <c r="T152" s="98">
        <v>0</v>
      </c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6" t="s">
        <v>48</v>
      </c>
      <c r="AJ152" s="96">
        <v>2</v>
      </c>
      <c r="AK152" s="96" t="s">
        <v>48</v>
      </c>
      <c r="AL152" s="96" t="s">
        <v>48</v>
      </c>
      <c r="AM152" s="96" t="s">
        <v>48</v>
      </c>
      <c r="AN152" s="96" t="s">
        <v>48</v>
      </c>
      <c r="AO152" s="96" t="s">
        <v>48</v>
      </c>
      <c r="AP152" s="96" t="s">
        <v>48</v>
      </c>
      <c r="AQ152" s="96">
        <v>5</v>
      </c>
      <c r="AR152" s="96">
        <v>3</v>
      </c>
      <c r="AS152" s="98">
        <v>0.6</v>
      </c>
      <c r="AT152" s="98">
        <v>0.66700000000000004</v>
      </c>
      <c r="AU152" s="98">
        <v>0</v>
      </c>
      <c r="AV152" s="99">
        <v>1498</v>
      </c>
      <c r="AW152" s="99">
        <v>618</v>
      </c>
      <c r="AX152" s="96">
        <v>78</v>
      </c>
      <c r="AY152" s="96">
        <v>102</v>
      </c>
      <c r="AZ152" s="96">
        <v>129</v>
      </c>
      <c r="BA152" s="96" t="s">
        <v>48</v>
      </c>
      <c r="BB152" s="100"/>
      <c r="BC152" s="93"/>
      <c r="BD152" s="93"/>
      <c r="BE152" s="93"/>
    </row>
    <row r="153" spans="1:57" ht="13.5" customHeight="1">
      <c r="A153" s="93" t="s">
        <v>314</v>
      </c>
      <c r="B153" s="95">
        <v>44518</v>
      </c>
      <c r="C153" s="96" t="s">
        <v>48</v>
      </c>
      <c r="D153" s="96" t="s">
        <v>48</v>
      </c>
      <c r="E153" s="96" t="s">
        <v>48</v>
      </c>
      <c r="F153" s="96"/>
      <c r="G153" s="96"/>
      <c r="H153" s="96"/>
      <c r="I153" s="96"/>
      <c r="J153" s="96"/>
      <c r="K153" s="96"/>
      <c r="L153" s="96" t="s">
        <v>48</v>
      </c>
      <c r="M153" s="97">
        <v>0</v>
      </c>
      <c r="N153" s="97">
        <v>0</v>
      </c>
      <c r="O153" s="97">
        <v>0</v>
      </c>
      <c r="P153" s="96" t="s">
        <v>48</v>
      </c>
      <c r="Q153" s="96"/>
      <c r="R153" s="96"/>
      <c r="S153" s="96"/>
      <c r="T153" s="98">
        <v>0</v>
      </c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  <c r="AI153" s="96" t="s">
        <v>48</v>
      </c>
      <c r="AJ153" s="96">
        <v>1</v>
      </c>
      <c r="AK153" s="96" t="s">
        <v>48</v>
      </c>
      <c r="AL153" s="96" t="s">
        <v>48</v>
      </c>
      <c r="AM153" s="96" t="s">
        <v>48</v>
      </c>
      <c r="AN153" s="96" t="s">
        <v>48</v>
      </c>
      <c r="AO153" s="96" t="s">
        <v>48</v>
      </c>
      <c r="AP153" s="96" t="s">
        <v>48</v>
      </c>
      <c r="AQ153" s="96">
        <v>7</v>
      </c>
      <c r="AR153" s="96">
        <v>2</v>
      </c>
      <c r="AS153" s="98">
        <v>0.28599999999999998</v>
      </c>
      <c r="AT153" s="98">
        <v>0.5</v>
      </c>
      <c r="AU153" s="98">
        <v>0</v>
      </c>
      <c r="AV153" s="99">
        <v>1505</v>
      </c>
      <c r="AW153" s="99">
        <v>620</v>
      </c>
      <c r="AX153" s="96">
        <v>71</v>
      </c>
      <c r="AY153" s="96">
        <v>100</v>
      </c>
      <c r="AZ153" s="96">
        <v>129</v>
      </c>
      <c r="BA153" s="96" t="s">
        <v>48</v>
      </c>
      <c r="BB153" s="100"/>
      <c r="BC153" s="93"/>
      <c r="BD153" s="93"/>
      <c r="BE153" s="93"/>
    </row>
    <row r="154" spans="1:57" ht="13.5" customHeight="1">
      <c r="A154" s="93" t="s">
        <v>315</v>
      </c>
      <c r="B154" s="95">
        <v>44519</v>
      </c>
      <c r="C154" s="96" t="s">
        <v>48</v>
      </c>
      <c r="D154" s="96" t="s">
        <v>48</v>
      </c>
      <c r="E154" s="96" t="s">
        <v>48</v>
      </c>
      <c r="F154" s="96"/>
      <c r="G154" s="96"/>
      <c r="H154" s="96"/>
      <c r="I154" s="96"/>
      <c r="J154" s="96"/>
      <c r="K154" s="96"/>
      <c r="L154" s="96" t="s">
        <v>48</v>
      </c>
      <c r="M154" s="97">
        <v>0</v>
      </c>
      <c r="N154" s="97">
        <v>0</v>
      </c>
      <c r="O154" s="97">
        <v>0</v>
      </c>
      <c r="P154" s="96" t="s">
        <v>48</v>
      </c>
      <c r="Q154" s="96"/>
      <c r="R154" s="96"/>
      <c r="S154" s="96"/>
      <c r="T154" s="98">
        <v>0</v>
      </c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6" t="s">
        <v>48</v>
      </c>
      <c r="AJ154" s="96">
        <v>2</v>
      </c>
      <c r="AK154" s="96" t="s">
        <v>48</v>
      </c>
      <c r="AL154" s="96" t="s">
        <v>48</v>
      </c>
      <c r="AM154" s="96" t="s">
        <v>48</v>
      </c>
      <c r="AN154" s="96" t="s">
        <v>48</v>
      </c>
      <c r="AO154" s="96" t="s">
        <v>48</v>
      </c>
      <c r="AP154" s="96" t="s">
        <v>48</v>
      </c>
      <c r="AQ154" s="96">
        <v>4</v>
      </c>
      <c r="AR154" s="96">
        <v>2</v>
      </c>
      <c r="AS154" s="98">
        <v>0.5</v>
      </c>
      <c r="AT154" s="98">
        <v>1</v>
      </c>
      <c r="AU154" s="98">
        <v>0</v>
      </c>
      <c r="AV154" s="99">
        <v>1509</v>
      </c>
      <c r="AW154" s="99">
        <v>622</v>
      </c>
      <c r="AX154" s="96">
        <v>73</v>
      </c>
      <c r="AY154" s="96">
        <v>101</v>
      </c>
      <c r="AZ154" s="96">
        <v>131</v>
      </c>
      <c r="BA154" s="96" t="s">
        <v>48</v>
      </c>
      <c r="BB154" s="100"/>
      <c r="BC154" s="93"/>
      <c r="BD154" s="93"/>
      <c r="BE154" s="93"/>
    </row>
    <row r="155" spans="1:57" ht="13.5" customHeight="1">
      <c r="A155" s="93" t="s">
        <v>316</v>
      </c>
      <c r="B155" s="95">
        <v>44520</v>
      </c>
      <c r="C155" s="96" t="s">
        <v>48</v>
      </c>
      <c r="D155" s="96" t="s">
        <v>48</v>
      </c>
      <c r="E155" s="96" t="s">
        <v>48</v>
      </c>
      <c r="F155" s="96"/>
      <c r="G155" s="96"/>
      <c r="H155" s="96"/>
      <c r="I155" s="96"/>
      <c r="J155" s="96"/>
      <c r="K155" s="96"/>
      <c r="L155" s="96" t="s">
        <v>48</v>
      </c>
      <c r="M155" s="97">
        <v>0</v>
      </c>
      <c r="N155" s="97">
        <v>0</v>
      </c>
      <c r="O155" s="97">
        <v>0</v>
      </c>
      <c r="P155" s="96" t="s">
        <v>48</v>
      </c>
      <c r="Q155" s="96"/>
      <c r="R155" s="96"/>
      <c r="S155" s="96"/>
      <c r="T155" s="98">
        <v>0</v>
      </c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  <c r="AI155" s="96" t="s">
        <v>48</v>
      </c>
      <c r="AJ155" s="96" t="s">
        <v>48</v>
      </c>
      <c r="AK155" s="96" t="s">
        <v>48</v>
      </c>
      <c r="AL155" s="96" t="s">
        <v>48</v>
      </c>
      <c r="AM155" s="96" t="s">
        <v>48</v>
      </c>
      <c r="AN155" s="96" t="s">
        <v>48</v>
      </c>
      <c r="AO155" s="96" t="s">
        <v>48</v>
      </c>
      <c r="AP155" s="96" t="s">
        <v>48</v>
      </c>
      <c r="AQ155" s="96">
        <v>6</v>
      </c>
      <c r="AR155" s="96">
        <v>2</v>
      </c>
      <c r="AS155" s="98">
        <v>0.33300000000000002</v>
      </c>
      <c r="AT155" s="98">
        <v>0</v>
      </c>
      <c r="AU155" s="98">
        <v>0</v>
      </c>
      <c r="AV155" s="99">
        <v>1515</v>
      </c>
      <c r="AW155" s="99">
        <v>624</v>
      </c>
      <c r="AX155" s="96">
        <v>69</v>
      </c>
      <c r="AY155" s="96">
        <v>103</v>
      </c>
      <c r="AZ155" s="96">
        <v>131</v>
      </c>
      <c r="BA155" s="96" t="s">
        <v>48</v>
      </c>
      <c r="BB155" s="100"/>
      <c r="BC155" s="93"/>
      <c r="BD155" s="93"/>
      <c r="BE155" s="93"/>
    </row>
    <row r="156" spans="1:57" ht="13.5" customHeight="1">
      <c r="A156" s="93" t="s">
        <v>317</v>
      </c>
      <c r="B156" s="95">
        <v>44521</v>
      </c>
      <c r="C156" s="96" t="s">
        <v>48</v>
      </c>
      <c r="D156" s="96" t="s">
        <v>48</v>
      </c>
      <c r="E156" s="96" t="s">
        <v>48</v>
      </c>
      <c r="F156" s="96"/>
      <c r="G156" s="96"/>
      <c r="H156" s="96"/>
      <c r="I156" s="96"/>
      <c r="J156" s="96"/>
      <c r="K156" s="96"/>
      <c r="L156" s="96" t="s">
        <v>48</v>
      </c>
      <c r="M156" s="97">
        <v>0</v>
      </c>
      <c r="N156" s="97">
        <v>0</v>
      </c>
      <c r="O156" s="97">
        <v>0</v>
      </c>
      <c r="P156" s="96" t="s">
        <v>48</v>
      </c>
      <c r="Q156" s="96"/>
      <c r="R156" s="96"/>
      <c r="S156" s="96"/>
      <c r="T156" s="98">
        <v>0</v>
      </c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6" t="s">
        <v>48</v>
      </c>
      <c r="AJ156" s="96">
        <v>2</v>
      </c>
      <c r="AK156" s="96" t="s">
        <v>48</v>
      </c>
      <c r="AL156" s="96" t="s">
        <v>48</v>
      </c>
      <c r="AM156" s="96" t="s">
        <v>48</v>
      </c>
      <c r="AN156" s="96" t="s">
        <v>48</v>
      </c>
      <c r="AO156" s="96" t="s">
        <v>48</v>
      </c>
      <c r="AP156" s="96" t="s">
        <v>48</v>
      </c>
      <c r="AQ156" s="96">
        <v>8</v>
      </c>
      <c r="AR156" s="96">
        <v>2</v>
      </c>
      <c r="AS156" s="98">
        <v>0.25</v>
      </c>
      <c r="AT156" s="98">
        <v>1</v>
      </c>
      <c r="AU156" s="98">
        <v>0</v>
      </c>
      <c r="AV156" s="99">
        <v>1523</v>
      </c>
      <c r="AW156" s="99">
        <v>626</v>
      </c>
      <c r="AX156" s="96">
        <v>69</v>
      </c>
      <c r="AY156" s="96">
        <v>103</v>
      </c>
      <c r="AZ156" s="96">
        <v>131</v>
      </c>
      <c r="BA156" s="96" t="s">
        <v>48</v>
      </c>
      <c r="BB156" s="100"/>
      <c r="BC156" s="93"/>
      <c r="BD156" s="93"/>
      <c r="BE156" s="93"/>
    </row>
    <row r="157" spans="1:57" ht="13.5" customHeight="1">
      <c r="A157" s="93" t="s">
        <v>311</v>
      </c>
      <c r="B157" s="95">
        <v>44522</v>
      </c>
      <c r="C157" s="96" t="s">
        <v>48</v>
      </c>
      <c r="D157" s="96" t="s">
        <v>48</v>
      </c>
      <c r="E157" s="96" t="s">
        <v>48</v>
      </c>
      <c r="F157" s="96"/>
      <c r="G157" s="96"/>
      <c r="H157" s="96"/>
      <c r="I157" s="96"/>
      <c r="J157" s="96"/>
      <c r="K157" s="96"/>
      <c r="L157" s="96" t="s">
        <v>48</v>
      </c>
      <c r="M157" s="97">
        <v>0</v>
      </c>
      <c r="N157" s="97">
        <v>0</v>
      </c>
      <c r="O157" s="97">
        <v>0</v>
      </c>
      <c r="P157" s="96" t="s">
        <v>48</v>
      </c>
      <c r="Q157" s="96"/>
      <c r="R157" s="96"/>
      <c r="S157" s="96"/>
      <c r="T157" s="98">
        <v>0</v>
      </c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  <c r="AI157" s="96" t="s">
        <v>48</v>
      </c>
      <c r="AJ157" s="96">
        <v>4</v>
      </c>
      <c r="AK157" s="96" t="s">
        <v>48</v>
      </c>
      <c r="AL157" s="96" t="s">
        <v>48</v>
      </c>
      <c r="AM157" s="96" t="s">
        <v>48</v>
      </c>
      <c r="AN157" s="96" t="s">
        <v>48</v>
      </c>
      <c r="AO157" s="96" t="s">
        <v>48</v>
      </c>
      <c r="AP157" s="96" t="s">
        <v>48</v>
      </c>
      <c r="AQ157" s="96">
        <v>14</v>
      </c>
      <c r="AR157" s="96">
        <v>4</v>
      </c>
      <c r="AS157" s="98">
        <v>0.28599999999999998</v>
      </c>
      <c r="AT157" s="98">
        <v>1</v>
      </c>
      <c r="AU157" s="98">
        <v>0</v>
      </c>
      <c r="AV157" s="99">
        <v>1537</v>
      </c>
      <c r="AW157" s="99">
        <v>630</v>
      </c>
      <c r="AX157" s="96">
        <v>76</v>
      </c>
      <c r="AY157" s="96">
        <v>104</v>
      </c>
      <c r="AZ157" s="96">
        <v>131</v>
      </c>
      <c r="BA157" s="96" t="s">
        <v>48</v>
      </c>
      <c r="BB157" s="100"/>
      <c r="BC157" s="93"/>
      <c r="BD157" s="93"/>
      <c r="BE157" s="93"/>
    </row>
    <row r="158" spans="1:57" ht="13.5" customHeight="1">
      <c r="A158" s="93" t="s">
        <v>312</v>
      </c>
      <c r="B158" s="95">
        <v>44523</v>
      </c>
      <c r="C158" s="96" t="s">
        <v>48</v>
      </c>
      <c r="D158" s="96" t="s">
        <v>48</v>
      </c>
      <c r="E158" s="96" t="s">
        <v>48</v>
      </c>
      <c r="F158" s="96"/>
      <c r="G158" s="96"/>
      <c r="H158" s="96"/>
      <c r="I158" s="96"/>
      <c r="J158" s="96"/>
      <c r="K158" s="96"/>
      <c r="L158" s="96" t="s">
        <v>48</v>
      </c>
      <c r="M158" s="97">
        <v>0</v>
      </c>
      <c r="N158" s="97">
        <v>0</v>
      </c>
      <c r="O158" s="97">
        <v>0</v>
      </c>
      <c r="P158" s="96" t="s">
        <v>48</v>
      </c>
      <c r="Q158" s="96"/>
      <c r="R158" s="96"/>
      <c r="S158" s="96"/>
      <c r="T158" s="98">
        <v>0</v>
      </c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6" t="s">
        <v>48</v>
      </c>
      <c r="AJ158" s="96">
        <v>1</v>
      </c>
      <c r="AK158" s="96" t="s">
        <v>48</v>
      </c>
      <c r="AL158" s="96" t="s">
        <v>48</v>
      </c>
      <c r="AM158" s="96" t="s">
        <v>48</v>
      </c>
      <c r="AN158" s="96" t="s">
        <v>48</v>
      </c>
      <c r="AO158" s="96" t="s">
        <v>48</v>
      </c>
      <c r="AP158" s="96" t="s">
        <v>48</v>
      </c>
      <c r="AQ158" s="96">
        <v>8</v>
      </c>
      <c r="AR158" s="96">
        <v>3</v>
      </c>
      <c r="AS158" s="98">
        <v>0.375</v>
      </c>
      <c r="AT158" s="98">
        <v>0.33300000000000002</v>
      </c>
      <c r="AU158" s="98">
        <v>0</v>
      </c>
      <c r="AV158" s="99">
        <v>1545</v>
      </c>
      <c r="AW158" s="99">
        <v>633</v>
      </c>
      <c r="AX158" s="96">
        <v>71</v>
      </c>
      <c r="AY158" s="96">
        <v>104</v>
      </c>
      <c r="AZ158" s="96">
        <v>131</v>
      </c>
      <c r="BA158" s="96" t="s">
        <v>48</v>
      </c>
      <c r="BB158" s="100"/>
      <c r="BC158" s="93"/>
      <c r="BD158" s="93"/>
      <c r="BE158" s="93"/>
    </row>
    <row r="159" spans="1:57" ht="13.5" customHeight="1">
      <c r="A159" s="93" t="s">
        <v>313</v>
      </c>
      <c r="B159" s="95">
        <v>44524</v>
      </c>
      <c r="C159" s="96" t="s">
        <v>48</v>
      </c>
      <c r="D159" s="96" t="s">
        <v>48</v>
      </c>
      <c r="E159" s="96" t="s">
        <v>48</v>
      </c>
      <c r="F159" s="96"/>
      <c r="G159" s="96"/>
      <c r="H159" s="96"/>
      <c r="I159" s="96"/>
      <c r="J159" s="96"/>
      <c r="K159" s="96"/>
      <c r="L159" s="96" t="s">
        <v>48</v>
      </c>
      <c r="M159" s="97">
        <v>0</v>
      </c>
      <c r="N159" s="97">
        <v>0</v>
      </c>
      <c r="O159" s="97">
        <v>0</v>
      </c>
      <c r="P159" s="96" t="s">
        <v>48</v>
      </c>
      <c r="Q159" s="96"/>
      <c r="R159" s="96"/>
      <c r="S159" s="96"/>
      <c r="T159" s="98">
        <v>0</v>
      </c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  <c r="AI159" s="96" t="s">
        <v>48</v>
      </c>
      <c r="AJ159" s="96">
        <v>2</v>
      </c>
      <c r="AK159" s="96" t="s">
        <v>48</v>
      </c>
      <c r="AL159" s="96" t="s">
        <v>48</v>
      </c>
      <c r="AM159" s="96" t="s">
        <v>48</v>
      </c>
      <c r="AN159" s="96" t="s">
        <v>48</v>
      </c>
      <c r="AO159" s="96" t="s">
        <v>48</v>
      </c>
      <c r="AP159" s="96" t="s">
        <v>48</v>
      </c>
      <c r="AQ159" s="96">
        <v>8</v>
      </c>
      <c r="AR159" s="96">
        <v>4</v>
      </c>
      <c r="AS159" s="98">
        <v>0.5</v>
      </c>
      <c r="AT159" s="98">
        <v>0.5</v>
      </c>
      <c r="AU159" s="98">
        <v>0</v>
      </c>
      <c r="AV159" s="99">
        <v>1553</v>
      </c>
      <c r="AW159" s="99">
        <v>637</v>
      </c>
      <c r="AX159" s="96">
        <v>80</v>
      </c>
      <c r="AY159" s="96">
        <v>102</v>
      </c>
      <c r="AZ159" s="96">
        <v>135</v>
      </c>
      <c r="BA159" s="96" t="s">
        <v>48</v>
      </c>
      <c r="BB159" s="100"/>
      <c r="BC159" s="93"/>
      <c r="BD159" s="93"/>
      <c r="BE159" s="93"/>
    </row>
    <row r="160" spans="1:57" ht="13.5" customHeight="1">
      <c r="A160" s="93" t="s">
        <v>314</v>
      </c>
      <c r="B160" s="95">
        <v>44525</v>
      </c>
      <c r="C160" s="96" t="s">
        <v>48</v>
      </c>
      <c r="D160" s="96" t="s">
        <v>48</v>
      </c>
      <c r="E160" s="96" t="s">
        <v>48</v>
      </c>
      <c r="F160" s="96"/>
      <c r="G160" s="96"/>
      <c r="H160" s="96"/>
      <c r="I160" s="96"/>
      <c r="J160" s="96"/>
      <c r="K160" s="96"/>
      <c r="L160" s="96" t="s">
        <v>48</v>
      </c>
      <c r="M160" s="97">
        <v>0</v>
      </c>
      <c r="N160" s="97">
        <v>0</v>
      </c>
      <c r="O160" s="97">
        <v>0</v>
      </c>
      <c r="P160" s="96" t="s">
        <v>48</v>
      </c>
      <c r="Q160" s="96"/>
      <c r="R160" s="96"/>
      <c r="S160" s="96"/>
      <c r="T160" s="98">
        <v>0</v>
      </c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  <c r="AI160" s="96" t="s">
        <v>48</v>
      </c>
      <c r="AJ160" s="96">
        <v>3</v>
      </c>
      <c r="AK160" s="96" t="s">
        <v>48</v>
      </c>
      <c r="AL160" s="96" t="s">
        <v>48</v>
      </c>
      <c r="AM160" s="96" t="s">
        <v>48</v>
      </c>
      <c r="AN160" s="96" t="s">
        <v>48</v>
      </c>
      <c r="AO160" s="96" t="s">
        <v>48</v>
      </c>
      <c r="AP160" s="96" t="s">
        <v>48</v>
      </c>
      <c r="AQ160" s="96">
        <v>9</v>
      </c>
      <c r="AR160" s="96">
        <v>7</v>
      </c>
      <c r="AS160" s="98">
        <v>0.77800000000000002</v>
      </c>
      <c r="AT160" s="98">
        <v>0.42899999999999999</v>
      </c>
      <c r="AU160" s="98">
        <v>0</v>
      </c>
      <c r="AV160" s="99">
        <v>1562</v>
      </c>
      <c r="AW160" s="99">
        <v>644</v>
      </c>
      <c r="AX160" s="96">
        <v>80</v>
      </c>
      <c r="AY160" s="96">
        <v>102</v>
      </c>
      <c r="AZ160" s="96">
        <v>135</v>
      </c>
      <c r="BA160" s="96" t="s">
        <v>48</v>
      </c>
      <c r="BB160" s="100"/>
      <c r="BC160" s="93"/>
      <c r="BD160" s="93"/>
      <c r="BE160" s="93"/>
    </row>
    <row r="161" spans="1:57" ht="13.5" customHeight="1">
      <c r="A161" s="93" t="s">
        <v>315</v>
      </c>
      <c r="B161" s="95">
        <v>44526</v>
      </c>
      <c r="C161" s="96" t="s">
        <v>48</v>
      </c>
      <c r="D161" s="96" t="s">
        <v>48</v>
      </c>
      <c r="E161" s="96" t="s">
        <v>48</v>
      </c>
      <c r="F161" s="96"/>
      <c r="G161" s="96"/>
      <c r="H161" s="96"/>
      <c r="I161" s="96"/>
      <c r="J161" s="96"/>
      <c r="K161" s="96"/>
      <c r="L161" s="96" t="s">
        <v>48</v>
      </c>
      <c r="M161" s="97">
        <v>0</v>
      </c>
      <c r="N161" s="97">
        <v>0</v>
      </c>
      <c r="O161" s="97">
        <v>0</v>
      </c>
      <c r="P161" s="96" t="s">
        <v>48</v>
      </c>
      <c r="Q161" s="96"/>
      <c r="R161" s="96"/>
      <c r="S161" s="96"/>
      <c r="T161" s="98">
        <v>0</v>
      </c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6" t="s">
        <v>48</v>
      </c>
      <c r="AJ161" s="96" t="s">
        <v>48</v>
      </c>
      <c r="AK161" s="96" t="s">
        <v>48</v>
      </c>
      <c r="AL161" s="96" t="s">
        <v>48</v>
      </c>
      <c r="AM161" s="96" t="s">
        <v>48</v>
      </c>
      <c r="AN161" s="96" t="s">
        <v>48</v>
      </c>
      <c r="AO161" s="96" t="s">
        <v>48</v>
      </c>
      <c r="AP161" s="96" t="s">
        <v>48</v>
      </c>
      <c r="AQ161" s="96" t="s">
        <v>48</v>
      </c>
      <c r="AR161" s="96" t="s">
        <v>48</v>
      </c>
      <c r="AS161" s="98">
        <v>0</v>
      </c>
      <c r="AT161" s="98">
        <v>0</v>
      </c>
      <c r="AU161" s="98">
        <v>0</v>
      </c>
      <c r="AV161" s="99">
        <v>1562</v>
      </c>
      <c r="AW161" s="99">
        <v>644</v>
      </c>
      <c r="AX161" s="96">
        <v>81</v>
      </c>
      <c r="AY161" s="96">
        <v>101</v>
      </c>
      <c r="AZ161" s="96">
        <v>136</v>
      </c>
      <c r="BA161" s="96" t="s">
        <v>48</v>
      </c>
      <c r="BB161" s="100"/>
      <c r="BC161" s="93"/>
      <c r="BD161" s="93"/>
      <c r="BE161" s="93"/>
    </row>
    <row r="162" spans="1:57" ht="13.5" customHeight="1">
      <c r="A162" s="93" t="s">
        <v>316</v>
      </c>
      <c r="B162" s="95">
        <v>44527</v>
      </c>
      <c r="C162" s="96" t="s">
        <v>48</v>
      </c>
      <c r="D162" s="96" t="s">
        <v>48</v>
      </c>
      <c r="E162" s="96" t="s">
        <v>48</v>
      </c>
      <c r="F162" s="96"/>
      <c r="G162" s="96"/>
      <c r="H162" s="96"/>
      <c r="I162" s="96"/>
      <c r="J162" s="96"/>
      <c r="K162" s="96"/>
      <c r="L162" s="96" t="s">
        <v>48</v>
      </c>
      <c r="M162" s="97">
        <v>0</v>
      </c>
      <c r="N162" s="97">
        <v>0</v>
      </c>
      <c r="O162" s="97">
        <v>0</v>
      </c>
      <c r="P162" s="96" t="s">
        <v>48</v>
      </c>
      <c r="Q162" s="96"/>
      <c r="R162" s="96"/>
      <c r="S162" s="96"/>
      <c r="T162" s="98">
        <v>0</v>
      </c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6" t="s">
        <v>48</v>
      </c>
      <c r="AJ162" s="96" t="s">
        <v>48</v>
      </c>
      <c r="AK162" s="96" t="s">
        <v>48</v>
      </c>
      <c r="AL162" s="96" t="s">
        <v>48</v>
      </c>
      <c r="AM162" s="96" t="s">
        <v>48</v>
      </c>
      <c r="AN162" s="96" t="s">
        <v>48</v>
      </c>
      <c r="AO162" s="96" t="s">
        <v>48</v>
      </c>
      <c r="AP162" s="96" t="s">
        <v>48</v>
      </c>
      <c r="AQ162" s="96">
        <v>1</v>
      </c>
      <c r="AR162" s="96" t="s">
        <v>48</v>
      </c>
      <c r="AS162" s="98">
        <v>0</v>
      </c>
      <c r="AT162" s="98">
        <v>0</v>
      </c>
      <c r="AU162" s="98">
        <v>0</v>
      </c>
      <c r="AV162" s="99">
        <v>1563</v>
      </c>
      <c r="AW162" s="99">
        <v>644</v>
      </c>
      <c r="AX162" s="96">
        <v>82</v>
      </c>
      <c r="AY162" s="96">
        <v>101</v>
      </c>
      <c r="AZ162" s="96">
        <v>136</v>
      </c>
      <c r="BA162" s="96" t="s">
        <v>48</v>
      </c>
      <c r="BB162" s="100"/>
      <c r="BC162" s="93"/>
      <c r="BD162" s="93"/>
      <c r="BE162" s="93"/>
    </row>
    <row r="163" spans="1:57" ht="13.5" customHeight="1">
      <c r="A163" s="93" t="s">
        <v>317</v>
      </c>
      <c r="B163" s="95">
        <v>44528</v>
      </c>
      <c r="C163" s="96" t="s">
        <v>48</v>
      </c>
      <c r="D163" s="96" t="s">
        <v>48</v>
      </c>
      <c r="E163" s="96" t="s">
        <v>48</v>
      </c>
      <c r="F163" s="96"/>
      <c r="G163" s="96"/>
      <c r="H163" s="96"/>
      <c r="I163" s="96"/>
      <c r="J163" s="96"/>
      <c r="K163" s="96"/>
      <c r="L163" s="96" t="s">
        <v>48</v>
      </c>
      <c r="M163" s="97">
        <v>0</v>
      </c>
      <c r="N163" s="97">
        <v>0</v>
      </c>
      <c r="O163" s="97">
        <v>0</v>
      </c>
      <c r="P163" s="96" t="s">
        <v>48</v>
      </c>
      <c r="Q163" s="96"/>
      <c r="R163" s="96"/>
      <c r="S163" s="96"/>
      <c r="T163" s="98">
        <v>0</v>
      </c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6" t="s">
        <v>48</v>
      </c>
      <c r="AJ163" s="96" t="s">
        <v>48</v>
      </c>
      <c r="AK163" s="96" t="s">
        <v>48</v>
      </c>
      <c r="AL163" s="96" t="s">
        <v>48</v>
      </c>
      <c r="AM163" s="96" t="s">
        <v>48</v>
      </c>
      <c r="AN163" s="96" t="s">
        <v>48</v>
      </c>
      <c r="AO163" s="96" t="s">
        <v>48</v>
      </c>
      <c r="AP163" s="96" t="s">
        <v>48</v>
      </c>
      <c r="AQ163" s="96">
        <v>3</v>
      </c>
      <c r="AR163" s="96" t="s">
        <v>48</v>
      </c>
      <c r="AS163" s="98">
        <v>0</v>
      </c>
      <c r="AT163" s="98">
        <v>0</v>
      </c>
      <c r="AU163" s="98">
        <v>0</v>
      </c>
      <c r="AV163" s="99">
        <v>1566</v>
      </c>
      <c r="AW163" s="99">
        <v>644</v>
      </c>
      <c r="AX163" s="96">
        <v>77</v>
      </c>
      <c r="AY163" s="96">
        <v>99</v>
      </c>
      <c r="AZ163" s="96">
        <v>134</v>
      </c>
      <c r="BA163" s="96" t="s">
        <v>48</v>
      </c>
      <c r="BB163" s="100"/>
      <c r="BC163" s="93"/>
      <c r="BD163" s="93"/>
      <c r="BE163" s="93"/>
    </row>
    <row r="164" spans="1:57" ht="13.5" customHeight="1">
      <c r="A164" s="93" t="s">
        <v>311</v>
      </c>
      <c r="B164" s="95">
        <v>44529</v>
      </c>
      <c r="C164" s="96" t="s">
        <v>48</v>
      </c>
      <c r="D164" s="96" t="s">
        <v>48</v>
      </c>
      <c r="E164" s="96" t="s">
        <v>48</v>
      </c>
      <c r="F164" s="96"/>
      <c r="G164" s="96"/>
      <c r="H164" s="96"/>
      <c r="I164" s="96"/>
      <c r="J164" s="96"/>
      <c r="K164" s="96"/>
      <c r="L164" s="96" t="s">
        <v>48</v>
      </c>
      <c r="M164" s="97">
        <v>0</v>
      </c>
      <c r="N164" s="97">
        <v>0</v>
      </c>
      <c r="O164" s="97">
        <v>0</v>
      </c>
      <c r="P164" s="96" t="s">
        <v>48</v>
      </c>
      <c r="Q164" s="96"/>
      <c r="R164" s="96"/>
      <c r="S164" s="96"/>
      <c r="T164" s="98">
        <v>0</v>
      </c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6" t="s">
        <v>48</v>
      </c>
      <c r="AJ164" s="96">
        <v>2</v>
      </c>
      <c r="AK164" s="96" t="s">
        <v>48</v>
      </c>
      <c r="AL164" s="96" t="s">
        <v>48</v>
      </c>
      <c r="AM164" s="96" t="s">
        <v>48</v>
      </c>
      <c r="AN164" s="96" t="s">
        <v>48</v>
      </c>
      <c r="AO164" s="96" t="s">
        <v>48</v>
      </c>
      <c r="AP164" s="96" t="s">
        <v>48</v>
      </c>
      <c r="AQ164" s="96">
        <v>7</v>
      </c>
      <c r="AR164" s="96">
        <v>3</v>
      </c>
      <c r="AS164" s="98">
        <v>0.42899999999999999</v>
      </c>
      <c r="AT164" s="98">
        <v>0.66700000000000004</v>
      </c>
      <c r="AU164" s="98">
        <v>0</v>
      </c>
      <c r="AV164" s="99">
        <v>1573</v>
      </c>
      <c r="AW164" s="99">
        <v>647</v>
      </c>
      <c r="AX164" s="96">
        <v>74</v>
      </c>
      <c r="AY164" s="96">
        <v>102</v>
      </c>
      <c r="AZ164" s="96">
        <v>137</v>
      </c>
      <c r="BA164" s="96" t="s">
        <v>48</v>
      </c>
      <c r="BB164" s="100"/>
      <c r="BC164" s="93"/>
      <c r="BD164" s="93"/>
      <c r="BE164" s="93"/>
    </row>
    <row r="165" spans="1:57" ht="13.5" customHeight="1">
      <c r="A165" s="93" t="s">
        <v>312</v>
      </c>
      <c r="B165" s="95">
        <v>44530</v>
      </c>
      <c r="C165" s="96" t="s">
        <v>48</v>
      </c>
      <c r="D165" s="96" t="s">
        <v>48</v>
      </c>
      <c r="E165" s="96" t="s">
        <v>48</v>
      </c>
      <c r="F165" s="96"/>
      <c r="G165" s="96"/>
      <c r="H165" s="96"/>
      <c r="I165" s="96"/>
      <c r="J165" s="96"/>
      <c r="K165" s="96"/>
      <c r="L165" s="96" t="s">
        <v>48</v>
      </c>
      <c r="M165" s="97">
        <v>0</v>
      </c>
      <c r="N165" s="97">
        <v>0</v>
      </c>
      <c r="O165" s="97">
        <v>0</v>
      </c>
      <c r="P165" s="96" t="s">
        <v>48</v>
      </c>
      <c r="Q165" s="96"/>
      <c r="R165" s="96"/>
      <c r="S165" s="96"/>
      <c r="T165" s="98">
        <v>0</v>
      </c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6" t="s">
        <v>48</v>
      </c>
      <c r="AJ165" s="96">
        <v>3</v>
      </c>
      <c r="AK165" s="96" t="s">
        <v>48</v>
      </c>
      <c r="AL165" s="96" t="s">
        <v>48</v>
      </c>
      <c r="AM165" s="96" t="s">
        <v>48</v>
      </c>
      <c r="AN165" s="96" t="s">
        <v>48</v>
      </c>
      <c r="AO165" s="96" t="s">
        <v>48</v>
      </c>
      <c r="AP165" s="96" t="s">
        <v>48</v>
      </c>
      <c r="AQ165" s="96">
        <v>3</v>
      </c>
      <c r="AR165" s="96">
        <v>2</v>
      </c>
      <c r="AS165" s="98">
        <v>0.66700000000000004</v>
      </c>
      <c r="AT165" s="98">
        <v>1.5</v>
      </c>
      <c r="AU165" s="98">
        <v>0</v>
      </c>
      <c r="AV165" s="99">
        <v>1576</v>
      </c>
      <c r="AW165" s="99">
        <v>649</v>
      </c>
      <c r="AX165" s="96">
        <v>78</v>
      </c>
      <c r="AY165" s="96">
        <v>101</v>
      </c>
      <c r="AZ165" s="96">
        <v>137</v>
      </c>
      <c r="BA165" s="96" t="s">
        <v>48</v>
      </c>
      <c r="BB165" s="100"/>
      <c r="BC165" s="93"/>
      <c r="BD165" s="93"/>
      <c r="BE165" s="93"/>
    </row>
    <row r="166" spans="1:57" ht="13.5" customHeight="1">
      <c r="A166" s="93" t="s">
        <v>313</v>
      </c>
      <c r="B166" s="95">
        <v>44531</v>
      </c>
      <c r="C166" s="96" t="s">
        <v>48</v>
      </c>
      <c r="D166" s="96" t="s">
        <v>48</v>
      </c>
      <c r="E166" s="96" t="s">
        <v>48</v>
      </c>
      <c r="F166" s="96"/>
      <c r="G166" s="96"/>
      <c r="H166" s="96"/>
      <c r="I166" s="96"/>
      <c r="J166" s="96"/>
      <c r="K166" s="96"/>
      <c r="L166" s="96" t="s">
        <v>48</v>
      </c>
      <c r="M166" s="97">
        <v>0</v>
      </c>
      <c r="N166" s="97">
        <v>0</v>
      </c>
      <c r="O166" s="97">
        <v>0</v>
      </c>
      <c r="P166" s="96" t="s">
        <v>48</v>
      </c>
      <c r="Q166" s="96"/>
      <c r="R166" s="96"/>
      <c r="S166" s="96"/>
      <c r="T166" s="98">
        <v>0</v>
      </c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6" t="s">
        <v>48</v>
      </c>
      <c r="AJ166" s="96">
        <v>2</v>
      </c>
      <c r="AK166" s="96" t="s">
        <v>48</v>
      </c>
      <c r="AL166" s="96" t="s">
        <v>48</v>
      </c>
      <c r="AM166" s="96" t="s">
        <v>48</v>
      </c>
      <c r="AN166" s="96" t="s">
        <v>48</v>
      </c>
      <c r="AO166" s="96" t="s">
        <v>48</v>
      </c>
      <c r="AP166" s="96" t="s">
        <v>48</v>
      </c>
      <c r="AQ166" s="96">
        <v>5</v>
      </c>
      <c r="AR166" s="96">
        <v>2</v>
      </c>
      <c r="AS166" s="98">
        <v>0.4</v>
      </c>
      <c r="AT166" s="98">
        <v>1</v>
      </c>
      <c r="AU166" s="98">
        <v>0</v>
      </c>
      <c r="AV166" s="99">
        <v>1581</v>
      </c>
      <c r="AW166" s="99">
        <v>651</v>
      </c>
      <c r="AX166" s="96">
        <v>78</v>
      </c>
      <c r="AY166" s="96">
        <v>102</v>
      </c>
      <c r="AZ166" s="96">
        <v>138</v>
      </c>
      <c r="BA166" s="96" t="s">
        <v>48</v>
      </c>
      <c r="BB166" s="100"/>
      <c r="BC166" s="93"/>
      <c r="BD166" s="93"/>
      <c r="BE166" s="93"/>
    </row>
    <row r="167" spans="1:57" ht="13.5" customHeight="1">
      <c r="A167" s="93" t="s">
        <v>314</v>
      </c>
      <c r="B167" s="95">
        <v>44532</v>
      </c>
      <c r="C167" s="96" t="s">
        <v>48</v>
      </c>
      <c r="D167" s="96" t="s">
        <v>48</v>
      </c>
      <c r="E167" s="96" t="s">
        <v>48</v>
      </c>
      <c r="F167" s="96"/>
      <c r="G167" s="96"/>
      <c r="H167" s="96"/>
      <c r="I167" s="96"/>
      <c r="J167" s="96"/>
      <c r="K167" s="96"/>
      <c r="L167" s="96" t="s">
        <v>48</v>
      </c>
      <c r="M167" s="97">
        <v>0</v>
      </c>
      <c r="N167" s="97">
        <v>0</v>
      </c>
      <c r="O167" s="97">
        <v>0</v>
      </c>
      <c r="P167" s="96" t="s">
        <v>48</v>
      </c>
      <c r="Q167" s="96"/>
      <c r="R167" s="96"/>
      <c r="S167" s="96"/>
      <c r="T167" s="98">
        <v>0</v>
      </c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6" t="s">
        <v>48</v>
      </c>
      <c r="AJ167" s="96">
        <v>1</v>
      </c>
      <c r="AK167" s="96" t="s">
        <v>48</v>
      </c>
      <c r="AL167" s="96" t="s">
        <v>48</v>
      </c>
      <c r="AM167" s="96" t="s">
        <v>48</v>
      </c>
      <c r="AN167" s="96" t="s">
        <v>48</v>
      </c>
      <c r="AO167" s="96" t="s">
        <v>48</v>
      </c>
      <c r="AP167" s="96" t="s">
        <v>48</v>
      </c>
      <c r="AQ167" s="96">
        <v>4</v>
      </c>
      <c r="AR167" s="96">
        <v>2</v>
      </c>
      <c r="AS167" s="98">
        <v>0.5</v>
      </c>
      <c r="AT167" s="98">
        <v>0.5</v>
      </c>
      <c r="AU167" s="98">
        <v>0</v>
      </c>
      <c r="AV167" s="99">
        <v>1585</v>
      </c>
      <c r="AW167" s="99">
        <v>653</v>
      </c>
      <c r="AX167" s="96">
        <v>79</v>
      </c>
      <c r="AY167" s="96">
        <v>105</v>
      </c>
      <c r="AZ167" s="96">
        <v>140</v>
      </c>
      <c r="BA167" s="96" t="s">
        <v>48</v>
      </c>
      <c r="BB167" s="100"/>
      <c r="BC167" s="93"/>
      <c r="BD167" s="93"/>
      <c r="BE167" s="93"/>
    </row>
    <row r="168" spans="1:57" ht="13.5" customHeight="1">
      <c r="A168" s="93" t="s">
        <v>315</v>
      </c>
      <c r="B168" s="95">
        <v>44533</v>
      </c>
      <c r="C168" s="96" t="s">
        <v>48</v>
      </c>
      <c r="D168" s="96" t="s">
        <v>48</v>
      </c>
      <c r="E168" s="96" t="s">
        <v>48</v>
      </c>
      <c r="F168" s="96"/>
      <c r="G168" s="96"/>
      <c r="H168" s="96"/>
      <c r="I168" s="96"/>
      <c r="J168" s="96"/>
      <c r="K168" s="96"/>
      <c r="L168" s="96" t="s">
        <v>48</v>
      </c>
      <c r="M168" s="97">
        <v>0</v>
      </c>
      <c r="N168" s="97">
        <v>0</v>
      </c>
      <c r="O168" s="97">
        <v>0</v>
      </c>
      <c r="P168" s="96" t="s">
        <v>48</v>
      </c>
      <c r="Q168" s="96"/>
      <c r="R168" s="96"/>
      <c r="S168" s="96"/>
      <c r="T168" s="98">
        <v>0</v>
      </c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6" t="s">
        <v>48</v>
      </c>
      <c r="AJ168" s="96">
        <v>1</v>
      </c>
      <c r="AK168" s="96" t="s">
        <v>48</v>
      </c>
      <c r="AL168" s="96" t="s">
        <v>48</v>
      </c>
      <c r="AM168" s="96" t="s">
        <v>48</v>
      </c>
      <c r="AN168" s="96" t="s">
        <v>48</v>
      </c>
      <c r="AO168" s="96" t="s">
        <v>48</v>
      </c>
      <c r="AP168" s="96" t="s">
        <v>48</v>
      </c>
      <c r="AQ168" s="96">
        <v>6</v>
      </c>
      <c r="AR168" s="96">
        <v>4</v>
      </c>
      <c r="AS168" s="98">
        <v>0.66700000000000004</v>
      </c>
      <c r="AT168" s="98">
        <v>0.25</v>
      </c>
      <c r="AU168" s="98">
        <v>0</v>
      </c>
      <c r="AV168" s="99">
        <v>1591</v>
      </c>
      <c r="AW168" s="99">
        <v>657</v>
      </c>
      <c r="AX168" s="96">
        <v>80</v>
      </c>
      <c r="AY168" s="96">
        <v>106</v>
      </c>
      <c r="AZ168" s="96">
        <v>140</v>
      </c>
      <c r="BA168" s="96" t="s">
        <v>48</v>
      </c>
      <c r="BB168" s="100"/>
      <c r="BC168" s="93"/>
      <c r="BD168" s="93"/>
      <c r="BE168" s="93"/>
    </row>
    <row r="169" spans="1:57" ht="13.5" customHeight="1">
      <c r="A169" s="93" t="s">
        <v>316</v>
      </c>
      <c r="B169" s="95">
        <v>44534</v>
      </c>
      <c r="C169" s="96" t="s">
        <v>48</v>
      </c>
      <c r="D169" s="96" t="s">
        <v>48</v>
      </c>
      <c r="E169" s="96" t="s">
        <v>48</v>
      </c>
      <c r="F169" s="96"/>
      <c r="G169" s="96"/>
      <c r="H169" s="96"/>
      <c r="I169" s="96"/>
      <c r="J169" s="96"/>
      <c r="K169" s="96"/>
      <c r="L169" s="96" t="s">
        <v>48</v>
      </c>
      <c r="M169" s="97">
        <v>0</v>
      </c>
      <c r="N169" s="97">
        <v>0</v>
      </c>
      <c r="O169" s="97">
        <v>0</v>
      </c>
      <c r="P169" s="96" t="s">
        <v>48</v>
      </c>
      <c r="Q169" s="96"/>
      <c r="R169" s="96"/>
      <c r="S169" s="96"/>
      <c r="T169" s="98">
        <v>0</v>
      </c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6" t="s">
        <v>48</v>
      </c>
      <c r="AJ169" s="96">
        <v>2</v>
      </c>
      <c r="AK169" s="96" t="s">
        <v>48</v>
      </c>
      <c r="AL169" s="96" t="s">
        <v>48</v>
      </c>
      <c r="AM169" s="96" t="s">
        <v>48</v>
      </c>
      <c r="AN169" s="96" t="s">
        <v>48</v>
      </c>
      <c r="AO169" s="96" t="s">
        <v>48</v>
      </c>
      <c r="AP169" s="96" t="s">
        <v>48</v>
      </c>
      <c r="AQ169" s="96">
        <v>4</v>
      </c>
      <c r="AR169" s="96">
        <v>1</v>
      </c>
      <c r="AS169" s="98">
        <v>0.25</v>
      </c>
      <c r="AT169" s="98">
        <v>2</v>
      </c>
      <c r="AU169" s="98">
        <v>0</v>
      </c>
      <c r="AV169" s="99">
        <v>1595</v>
      </c>
      <c r="AW169" s="99">
        <v>658</v>
      </c>
      <c r="AX169" s="96">
        <v>85</v>
      </c>
      <c r="AY169" s="96">
        <v>110</v>
      </c>
      <c r="AZ169" s="96">
        <v>140</v>
      </c>
      <c r="BA169" s="96" t="s">
        <v>48</v>
      </c>
      <c r="BB169" s="100"/>
      <c r="BC169" s="93"/>
      <c r="BD169" s="93"/>
      <c r="BE169" s="93"/>
    </row>
    <row r="170" spans="1:57" ht="13.5" customHeight="1">
      <c r="A170" s="93" t="s">
        <v>317</v>
      </c>
      <c r="B170" s="95">
        <v>44535</v>
      </c>
      <c r="C170" s="96" t="s">
        <v>48</v>
      </c>
      <c r="D170" s="96" t="s">
        <v>48</v>
      </c>
      <c r="E170" s="96" t="s">
        <v>48</v>
      </c>
      <c r="F170" s="96"/>
      <c r="G170" s="96"/>
      <c r="H170" s="96"/>
      <c r="I170" s="96"/>
      <c r="J170" s="96"/>
      <c r="K170" s="96"/>
      <c r="L170" s="96" t="s">
        <v>48</v>
      </c>
      <c r="M170" s="97">
        <v>0</v>
      </c>
      <c r="N170" s="97">
        <v>0</v>
      </c>
      <c r="O170" s="97">
        <v>0</v>
      </c>
      <c r="P170" s="96" t="s">
        <v>48</v>
      </c>
      <c r="Q170" s="96"/>
      <c r="R170" s="96"/>
      <c r="S170" s="96"/>
      <c r="T170" s="98">
        <v>0</v>
      </c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6" t="s">
        <v>48</v>
      </c>
      <c r="AJ170" s="96">
        <v>2</v>
      </c>
      <c r="AK170" s="96" t="s">
        <v>48</v>
      </c>
      <c r="AL170" s="96" t="s">
        <v>48</v>
      </c>
      <c r="AM170" s="96" t="s">
        <v>48</v>
      </c>
      <c r="AN170" s="96" t="s">
        <v>48</v>
      </c>
      <c r="AO170" s="96" t="s">
        <v>48</v>
      </c>
      <c r="AP170" s="96" t="s">
        <v>48</v>
      </c>
      <c r="AQ170" s="96">
        <v>2</v>
      </c>
      <c r="AR170" s="96" t="s">
        <v>48</v>
      </c>
      <c r="AS170" s="98">
        <v>0</v>
      </c>
      <c r="AT170" s="98">
        <v>0</v>
      </c>
      <c r="AU170" s="98">
        <v>0</v>
      </c>
      <c r="AV170" s="99">
        <v>1597</v>
      </c>
      <c r="AW170" s="99">
        <v>658</v>
      </c>
      <c r="AX170" s="96">
        <v>86</v>
      </c>
      <c r="AY170" s="96">
        <v>110</v>
      </c>
      <c r="AZ170" s="96">
        <v>141</v>
      </c>
      <c r="BA170" s="96" t="s">
        <v>48</v>
      </c>
      <c r="BB170" s="100"/>
      <c r="BC170" s="93"/>
      <c r="BD170" s="93"/>
      <c r="BE170" s="93"/>
    </row>
    <row r="171" spans="1:57" ht="13.5" customHeight="1">
      <c r="A171" s="93" t="s">
        <v>311</v>
      </c>
      <c r="B171" s="95">
        <v>44536</v>
      </c>
      <c r="C171" s="96" t="s">
        <v>48</v>
      </c>
      <c r="D171" s="96" t="s">
        <v>48</v>
      </c>
      <c r="E171" s="96" t="s">
        <v>48</v>
      </c>
      <c r="F171" s="96"/>
      <c r="G171" s="96"/>
      <c r="H171" s="96"/>
      <c r="I171" s="96"/>
      <c r="J171" s="96"/>
      <c r="K171" s="96"/>
      <c r="L171" s="96" t="s">
        <v>48</v>
      </c>
      <c r="M171" s="97">
        <v>0</v>
      </c>
      <c r="N171" s="97">
        <v>0</v>
      </c>
      <c r="O171" s="97">
        <v>0</v>
      </c>
      <c r="P171" s="96" t="s">
        <v>48</v>
      </c>
      <c r="Q171" s="96"/>
      <c r="R171" s="96"/>
      <c r="S171" s="96"/>
      <c r="T171" s="98">
        <v>0</v>
      </c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6" t="s">
        <v>48</v>
      </c>
      <c r="AJ171" s="96">
        <v>4</v>
      </c>
      <c r="AK171" s="96" t="s">
        <v>48</v>
      </c>
      <c r="AL171" s="96" t="s">
        <v>48</v>
      </c>
      <c r="AM171" s="96" t="s">
        <v>48</v>
      </c>
      <c r="AN171" s="96" t="s">
        <v>48</v>
      </c>
      <c r="AO171" s="96" t="s">
        <v>48</v>
      </c>
      <c r="AP171" s="96" t="s">
        <v>48</v>
      </c>
      <c r="AQ171" s="96">
        <v>15</v>
      </c>
      <c r="AR171" s="96">
        <v>6</v>
      </c>
      <c r="AS171" s="98">
        <v>0.4</v>
      </c>
      <c r="AT171" s="98">
        <v>0.66700000000000004</v>
      </c>
      <c r="AU171" s="98">
        <v>0</v>
      </c>
      <c r="AV171" s="99">
        <v>1612</v>
      </c>
      <c r="AW171" s="99">
        <v>664</v>
      </c>
      <c r="AX171" s="96">
        <v>91</v>
      </c>
      <c r="AY171" s="96">
        <v>110</v>
      </c>
      <c r="AZ171" s="96">
        <v>145</v>
      </c>
      <c r="BA171" s="96" t="s">
        <v>48</v>
      </c>
      <c r="BB171" s="100"/>
      <c r="BC171" s="93"/>
      <c r="BD171" s="93"/>
      <c r="BE171" s="93"/>
    </row>
    <row r="172" spans="1:57" ht="13.5" customHeight="1">
      <c r="A172" s="93" t="s">
        <v>312</v>
      </c>
      <c r="B172" s="95">
        <v>44537</v>
      </c>
      <c r="C172" s="96" t="s">
        <v>48</v>
      </c>
      <c r="D172" s="96" t="s">
        <v>48</v>
      </c>
      <c r="E172" s="96" t="s">
        <v>48</v>
      </c>
      <c r="F172" s="96"/>
      <c r="G172" s="96"/>
      <c r="H172" s="96"/>
      <c r="I172" s="96"/>
      <c r="J172" s="96"/>
      <c r="K172" s="96"/>
      <c r="L172" s="96" t="s">
        <v>48</v>
      </c>
      <c r="M172" s="97">
        <v>0</v>
      </c>
      <c r="N172" s="97">
        <v>0</v>
      </c>
      <c r="O172" s="97">
        <v>0</v>
      </c>
      <c r="P172" s="96" t="s">
        <v>48</v>
      </c>
      <c r="Q172" s="96"/>
      <c r="R172" s="96"/>
      <c r="S172" s="96"/>
      <c r="T172" s="98">
        <v>0</v>
      </c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6" t="s">
        <v>48</v>
      </c>
      <c r="AJ172" s="96">
        <v>1</v>
      </c>
      <c r="AK172" s="96" t="s">
        <v>48</v>
      </c>
      <c r="AL172" s="96" t="s">
        <v>48</v>
      </c>
      <c r="AM172" s="96" t="s">
        <v>48</v>
      </c>
      <c r="AN172" s="96" t="s">
        <v>48</v>
      </c>
      <c r="AO172" s="96" t="s">
        <v>48</v>
      </c>
      <c r="AP172" s="96" t="s">
        <v>48</v>
      </c>
      <c r="AQ172" s="96">
        <v>7</v>
      </c>
      <c r="AR172" s="96">
        <v>2</v>
      </c>
      <c r="AS172" s="98">
        <v>0.28599999999999998</v>
      </c>
      <c r="AT172" s="98">
        <v>0.5</v>
      </c>
      <c r="AU172" s="98">
        <v>0</v>
      </c>
      <c r="AV172" s="99">
        <v>1619</v>
      </c>
      <c r="AW172" s="99">
        <v>666</v>
      </c>
      <c r="AX172" s="96">
        <v>90</v>
      </c>
      <c r="AY172" s="96">
        <v>111</v>
      </c>
      <c r="AZ172" s="96">
        <v>144</v>
      </c>
      <c r="BA172" s="96" t="s">
        <v>48</v>
      </c>
      <c r="BB172" s="100"/>
      <c r="BC172" s="93"/>
      <c r="BD172" s="93"/>
      <c r="BE172" s="93"/>
    </row>
    <row r="173" spans="1:57" ht="13.5" customHeight="1">
      <c r="A173" s="93" t="s">
        <v>313</v>
      </c>
      <c r="B173" s="95">
        <v>44538</v>
      </c>
      <c r="C173" s="96" t="s">
        <v>48</v>
      </c>
      <c r="D173" s="96" t="s">
        <v>48</v>
      </c>
      <c r="E173" s="96" t="s">
        <v>48</v>
      </c>
      <c r="F173" s="96"/>
      <c r="G173" s="96"/>
      <c r="H173" s="96"/>
      <c r="I173" s="96"/>
      <c r="J173" s="96"/>
      <c r="K173" s="96"/>
      <c r="L173" s="96" t="s">
        <v>48</v>
      </c>
      <c r="M173" s="97">
        <v>0</v>
      </c>
      <c r="N173" s="97">
        <v>0</v>
      </c>
      <c r="O173" s="97">
        <v>0</v>
      </c>
      <c r="P173" s="96" t="s">
        <v>48</v>
      </c>
      <c r="Q173" s="96"/>
      <c r="R173" s="96"/>
      <c r="S173" s="96"/>
      <c r="T173" s="98">
        <v>0</v>
      </c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  <c r="AI173" s="96" t="s">
        <v>48</v>
      </c>
      <c r="AJ173" s="96">
        <v>3</v>
      </c>
      <c r="AK173" s="96" t="s">
        <v>48</v>
      </c>
      <c r="AL173" s="96" t="s">
        <v>48</v>
      </c>
      <c r="AM173" s="96" t="s">
        <v>48</v>
      </c>
      <c r="AN173" s="96" t="s">
        <v>48</v>
      </c>
      <c r="AO173" s="96" t="s">
        <v>48</v>
      </c>
      <c r="AP173" s="96" t="s">
        <v>48</v>
      </c>
      <c r="AQ173" s="96">
        <v>33</v>
      </c>
      <c r="AR173" s="96">
        <v>10</v>
      </c>
      <c r="AS173" s="98">
        <v>0.30299999999999999</v>
      </c>
      <c r="AT173" s="98">
        <v>0.3</v>
      </c>
      <c r="AU173" s="98">
        <v>0</v>
      </c>
      <c r="AV173" s="99">
        <v>1652</v>
      </c>
      <c r="AW173" s="99">
        <v>676</v>
      </c>
      <c r="AX173" s="96">
        <v>92</v>
      </c>
      <c r="AY173" s="96">
        <v>113</v>
      </c>
      <c r="AZ173" s="96">
        <v>145</v>
      </c>
      <c r="BA173" s="96" t="s">
        <v>48</v>
      </c>
      <c r="BB173" s="100"/>
      <c r="BC173" s="93"/>
      <c r="BD173" s="93"/>
      <c r="BE173" s="93"/>
    </row>
    <row r="174" spans="1:57" ht="13.5" customHeight="1">
      <c r="A174" s="93" t="s">
        <v>314</v>
      </c>
      <c r="B174" s="95">
        <v>44539</v>
      </c>
      <c r="C174" s="96" t="s">
        <v>48</v>
      </c>
      <c r="D174" s="96" t="s">
        <v>48</v>
      </c>
      <c r="E174" s="96" t="s">
        <v>48</v>
      </c>
      <c r="F174" s="96"/>
      <c r="G174" s="96"/>
      <c r="H174" s="96"/>
      <c r="I174" s="96"/>
      <c r="J174" s="96"/>
      <c r="K174" s="96"/>
      <c r="L174" s="96" t="s">
        <v>48</v>
      </c>
      <c r="M174" s="97">
        <v>0</v>
      </c>
      <c r="N174" s="97">
        <v>0</v>
      </c>
      <c r="O174" s="97">
        <v>0</v>
      </c>
      <c r="P174" s="96" t="s">
        <v>48</v>
      </c>
      <c r="Q174" s="96"/>
      <c r="R174" s="96"/>
      <c r="S174" s="96"/>
      <c r="T174" s="98">
        <v>0</v>
      </c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  <c r="AI174" s="96" t="s">
        <v>48</v>
      </c>
      <c r="AJ174" s="96">
        <v>2</v>
      </c>
      <c r="AK174" s="96" t="s">
        <v>48</v>
      </c>
      <c r="AL174" s="96" t="s">
        <v>48</v>
      </c>
      <c r="AM174" s="96" t="s">
        <v>48</v>
      </c>
      <c r="AN174" s="96" t="s">
        <v>48</v>
      </c>
      <c r="AO174" s="96" t="s">
        <v>48</v>
      </c>
      <c r="AP174" s="96" t="s">
        <v>48</v>
      </c>
      <c r="AQ174" s="96">
        <v>18</v>
      </c>
      <c r="AR174" s="96">
        <v>5</v>
      </c>
      <c r="AS174" s="98">
        <v>0.27800000000000002</v>
      </c>
      <c r="AT174" s="98">
        <v>0.4</v>
      </c>
      <c r="AU174" s="98">
        <v>0</v>
      </c>
      <c r="AV174" s="99">
        <v>1670</v>
      </c>
      <c r="AW174" s="99">
        <v>681</v>
      </c>
      <c r="AX174" s="96">
        <v>93</v>
      </c>
      <c r="AY174" s="96">
        <v>115</v>
      </c>
      <c r="AZ174" s="96">
        <v>147</v>
      </c>
      <c r="BA174" s="96" t="s">
        <v>48</v>
      </c>
      <c r="BB174" s="100"/>
      <c r="BC174" s="93"/>
      <c r="BD174" s="93"/>
      <c r="BE174" s="93"/>
    </row>
    <row r="175" spans="1:57" ht="13.5" customHeight="1">
      <c r="A175" s="93" t="s">
        <v>315</v>
      </c>
      <c r="B175" s="95">
        <v>44540</v>
      </c>
      <c r="C175" s="96" t="s">
        <v>48</v>
      </c>
      <c r="D175" s="96" t="s">
        <v>48</v>
      </c>
      <c r="E175" s="96" t="s">
        <v>48</v>
      </c>
      <c r="F175" s="96"/>
      <c r="G175" s="96"/>
      <c r="H175" s="96"/>
      <c r="I175" s="96"/>
      <c r="J175" s="96"/>
      <c r="K175" s="96"/>
      <c r="L175" s="96" t="s">
        <v>48</v>
      </c>
      <c r="M175" s="97">
        <v>0</v>
      </c>
      <c r="N175" s="97">
        <v>0</v>
      </c>
      <c r="O175" s="97">
        <v>0</v>
      </c>
      <c r="P175" s="96" t="s">
        <v>48</v>
      </c>
      <c r="Q175" s="96"/>
      <c r="R175" s="96"/>
      <c r="S175" s="96"/>
      <c r="T175" s="98">
        <v>0</v>
      </c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  <c r="AI175" s="96" t="s">
        <v>48</v>
      </c>
      <c r="AJ175" s="96">
        <v>3</v>
      </c>
      <c r="AK175" s="96" t="s">
        <v>48</v>
      </c>
      <c r="AL175" s="96" t="s">
        <v>48</v>
      </c>
      <c r="AM175" s="96" t="s">
        <v>48</v>
      </c>
      <c r="AN175" s="96" t="s">
        <v>48</v>
      </c>
      <c r="AO175" s="96" t="s">
        <v>48</v>
      </c>
      <c r="AP175" s="96" t="s">
        <v>48</v>
      </c>
      <c r="AQ175" s="96">
        <v>37</v>
      </c>
      <c r="AR175" s="96">
        <v>9</v>
      </c>
      <c r="AS175" s="98">
        <v>0.24299999999999999</v>
      </c>
      <c r="AT175" s="98">
        <v>0.33300000000000002</v>
      </c>
      <c r="AU175" s="98">
        <v>0</v>
      </c>
      <c r="AV175" s="99">
        <v>1707</v>
      </c>
      <c r="AW175" s="99">
        <v>690</v>
      </c>
      <c r="AX175" s="96">
        <v>90</v>
      </c>
      <c r="AY175" s="96">
        <v>116</v>
      </c>
      <c r="AZ175" s="96">
        <v>148</v>
      </c>
      <c r="BA175" s="96" t="s">
        <v>48</v>
      </c>
      <c r="BB175" s="100"/>
      <c r="BC175" s="93"/>
      <c r="BD175" s="93"/>
      <c r="BE175" s="93"/>
    </row>
    <row r="176" spans="1:57" ht="13.5" customHeight="1">
      <c r="A176" s="93" t="s">
        <v>316</v>
      </c>
      <c r="B176" s="95">
        <v>44541</v>
      </c>
      <c r="C176" s="96" t="s">
        <v>48</v>
      </c>
      <c r="D176" s="96" t="s">
        <v>48</v>
      </c>
      <c r="E176" s="96" t="s">
        <v>48</v>
      </c>
      <c r="F176" s="96"/>
      <c r="G176" s="96"/>
      <c r="H176" s="96"/>
      <c r="I176" s="96"/>
      <c r="J176" s="96"/>
      <c r="K176" s="96"/>
      <c r="L176" s="96" t="s">
        <v>48</v>
      </c>
      <c r="M176" s="97">
        <v>0</v>
      </c>
      <c r="N176" s="97">
        <v>0</v>
      </c>
      <c r="O176" s="97">
        <v>0</v>
      </c>
      <c r="P176" s="96" t="s">
        <v>48</v>
      </c>
      <c r="Q176" s="96"/>
      <c r="R176" s="96"/>
      <c r="S176" s="96"/>
      <c r="T176" s="98">
        <v>0</v>
      </c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6" t="s">
        <v>48</v>
      </c>
      <c r="AJ176" s="96">
        <v>1</v>
      </c>
      <c r="AK176" s="96" t="s">
        <v>48</v>
      </c>
      <c r="AL176" s="96" t="s">
        <v>48</v>
      </c>
      <c r="AM176" s="96" t="s">
        <v>48</v>
      </c>
      <c r="AN176" s="96" t="s">
        <v>48</v>
      </c>
      <c r="AO176" s="96" t="s">
        <v>48</v>
      </c>
      <c r="AP176" s="96" t="s">
        <v>48</v>
      </c>
      <c r="AQ176" s="96">
        <v>30</v>
      </c>
      <c r="AR176" s="96">
        <v>9</v>
      </c>
      <c r="AS176" s="98">
        <v>0.3</v>
      </c>
      <c r="AT176" s="98">
        <v>0.111</v>
      </c>
      <c r="AU176" s="98">
        <v>0</v>
      </c>
      <c r="AV176" s="99">
        <v>1737</v>
      </c>
      <c r="AW176" s="99">
        <v>699</v>
      </c>
      <c r="AX176" s="96">
        <v>91</v>
      </c>
      <c r="AY176" s="96">
        <v>118</v>
      </c>
      <c r="AZ176" s="96">
        <v>145</v>
      </c>
      <c r="BA176" s="96" t="s">
        <v>48</v>
      </c>
      <c r="BB176" s="100"/>
      <c r="BC176" s="93"/>
      <c r="BD176" s="93"/>
      <c r="BE176" s="93"/>
    </row>
    <row r="177" spans="1:57" ht="13.5" customHeight="1">
      <c r="A177" s="93" t="s">
        <v>317</v>
      </c>
      <c r="B177" s="95">
        <v>44542</v>
      </c>
      <c r="C177" s="96" t="s">
        <v>48</v>
      </c>
      <c r="D177" s="96" t="s">
        <v>48</v>
      </c>
      <c r="E177" s="96" t="s">
        <v>48</v>
      </c>
      <c r="F177" s="96"/>
      <c r="G177" s="96"/>
      <c r="H177" s="96"/>
      <c r="I177" s="96"/>
      <c r="J177" s="96"/>
      <c r="K177" s="96"/>
      <c r="L177" s="96" t="s">
        <v>48</v>
      </c>
      <c r="M177" s="97">
        <v>0</v>
      </c>
      <c r="N177" s="97">
        <v>0</v>
      </c>
      <c r="O177" s="97">
        <v>0</v>
      </c>
      <c r="P177" s="96" t="s">
        <v>48</v>
      </c>
      <c r="Q177" s="96"/>
      <c r="R177" s="96"/>
      <c r="S177" s="96"/>
      <c r="T177" s="98">
        <v>0</v>
      </c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  <c r="AI177" s="96" t="s">
        <v>48</v>
      </c>
      <c r="AJ177" s="96">
        <v>2</v>
      </c>
      <c r="AK177" s="96" t="s">
        <v>48</v>
      </c>
      <c r="AL177" s="96" t="s">
        <v>48</v>
      </c>
      <c r="AM177" s="96" t="s">
        <v>48</v>
      </c>
      <c r="AN177" s="96" t="s">
        <v>48</v>
      </c>
      <c r="AO177" s="96" t="s">
        <v>48</v>
      </c>
      <c r="AP177" s="96" t="s">
        <v>48</v>
      </c>
      <c r="AQ177" s="96">
        <v>22</v>
      </c>
      <c r="AR177" s="96">
        <v>6</v>
      </c>
      <c r="AS177" s="98">
        <v>0.27300000000000002</v>
      </c>
      <c r="AT177" s="98">
        <v>0.33300000000000002</v>
      </c>
      <c r="AU177" s="98">
        <v>0</v>
      </c>
      <c r="AV177" s="99">
        <v>1759</v>
      </c>
      <c r="AW177" s="99">
        <v>705</v>
      </c>
      <c r="AX177" s="96">
        <v>93</v>
      </c>
      <c r="AY177" s="96">
        <v>120</v>
      </c>
      <c r="AZ177" s="96">
        <v>146</v>
      </c>
      <c r="BA177" s="96" t="s">
        <v>48</v>
      </c>
      <c r="BB177" s="100"/>
      <c r="BC177" s="93"/>
      <c r="BD177" s="93"/>
      <c r="BE177" s="93"/>
    </row>
    <row r="178" spans="1:57" ht="13.5" customHeight="1">
      <c r="A178" s="93" t="s">
        <v>311</v>
      </c>
      <c r="B178" s="95">
        <v>44543</v>
      </c>
      <c r="C178" s="96" t="s">
        <v>48</v>
      </c>
      <c r="D178" s="96" t="s">
        <v>48</v>
      </c>
      <c r="E178" s="96" t="s">
        <v>48</v>
      </c>
      <c r="F178" s="96"/>
      <c r="G178" s="96"/>
      <c r="H178" s="96"/>
      <c r="I178" s="96"/>
      <c r="J178" s="96"/>
      <c r="K178" s="96"/>
      <c r="L178" s="96" t="s">
        <v>48</v>
      </c>
      <c r="M178" s="97">
        <v>0</v>
      </c>
      <c r="N178" s="97">
        <v>0</v>
      </c>
      <c r="O178" s="97">
        <v>0</v>
      </c>
      <c r="P178" s="96" t="s">
        <v>48</v>
      </c>
      <c r="Q178" s="96"/>
      <c r="R178" s="96"/>
      <c r="S178" s="96"/>
      <c r="T178" s="98">
        <v>0</v>
      </c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  <c r="AI178" s="96" t="s">
        <v>48</v>
      </c>
      <c r="AJ178" s="96">
        <v>1</v>
      </c>
      <c r="AK178" s="96" t="s">
        <v>48</v>
      </c>
      <c r="AL178" s="96" t="s">
        <v>48</v>
      </c>
      <c r="AM178" s="96" t="s">
        <v>48</v>
      </c>
      <c r="AN178" s="96" t="s">
        <v>48</v>
      </c>
      <c r="AO178" s="96" t="s">
        <v>48</v>
      </c>
      <c r="AP178" s="96" t="s">
        <v>48</v>
      </c>
      <c r="AQ178" s="96">
        <v>31</v>
      </c>
      <c r="AR178" s="96">
        <v>9</v>
      </c>
      <c r="AS178" s="98">
        <v>0.28999999999999998</v>
      </c>
      <c r="AT178" s="98">
        <v>0.111</v>
      </c>
      <c r="AU178" s="98">
        <v>0</v>
      </c>
      <c r="AV178" s="99">
        <v>1790</v>
      </c>
      <c r="AW178" s="99">
        <v>714</v>
      </c>
      <c r="AX178" s="96">
        <v>90</v>
      </c>
      <c r="AY178" s="96">
        <v>122</v>
      </c>
      <c r="AZ178" s="96">
        <v>148</v>
      </c>
      <c r="BA178" s="96" t="s">
        <v>48</v>
      </c>
      <c r="BB178" s="100"/>
      <c r="BC178" s="93"/>
      <c r="BD178" s="93"/>
      <c r="BE178" s="93"/>
    </row>
    <row r="179" spans="1:57" ht="13.5" customHeight="1">
      <c r="A179" s="93" t="s">
        <v>312</v>
      </c>
      <c r="B179" s="95">
        <v>44544</v>
      </c>
      <c r="C179" s="96" t="s">
        <v>48</v>
      </c>
      <c r="D179" s="96" t="s">
        <v>48</v>
      </c>
      <c r="E179" s="96" t="s">
        <v>48</v>
      </c>
      <c r="F179" s="96"/>
      <c r="G179" s="96"/>
      <c r="H179" s="96"/>
      <c r="I179" s="96"/>
      <c r="J179" s="96"/>
      <c r="K179" s="96"/>
      <c r="L179" s="96" t="s">
        <v>48</v>
      </c>
      <c r="M179" s="97">
        <v>0</v>
      </c>
      <c r="N179" s="97">
        <v>0</v>
      </c>
      <c r="O179" s="97">
        <v>0</v>
      </c>
      <c r="P179" s="96" t="s">
        <v>48</v>
      </c>
      <c r="Q179" s="96"/>
      <c r="R179" s="96"/>
      <c r="S179" s="96"/>
      <c r="T179" s="98">
        <v>0</v>
      </c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  <c r="AI179" s="96" t="s">
        <v>48</v>
      </c>
      <c r="AJ179" s="96">
        <v>1</v>
      </c>
      <c r="AK179" s="96" t="s">
        <v>48</v>
      </c>
      <c r="AL179" s="96" t="s">
        <v>48</v>
      </c>
      <c r="AM179" s="96" t="s">
        <v>48</v>
      </c>
      <c r="AN179" s="96" t="s">
        <v>48</v>
      </c>
      <c r="AO179" s="96" t="s">
        <v>48</v>
      </c>
      <c r="AP179" s="96" t="s">
        <v>48</v>
      </c>
      <c r="AQ179" s="96">
        <v>34</v>
      </c>
      <c r="AR179" s="96">
        <v>6</v>
      </c>
      <c r="AS179" s="98">
        <v>0.17599999999999999</v>
      </c>
      <c r="AT179" s="98">
        <v>0.16700000000000001</v>
      </c>
      <c r="AU179" s="98">
        <v>0</v>
      </c>
      <c r="AV179" s="99">
        <v>1824</v>
      </c>
      <c r="AW179" s="99">
        <v>720</v>
      </c>
      <c r="AX179" s="96">
        <v>90</v>
      </c>
      <c r="AY179" s="96">
        <v>121</v>
      </c>
      <c r="AZ179" s="96">
        <v>146</v>
      </c>
      <c r="BA179" s="96" t="s">
        <v>48</v>
      </c>
      <c r="BB179" s="100"/>
      <c r="BC179" s="93"/>
      <c r="BD179" s="93"/>
      <c r="BE179" s="93"/>
    </row>
    <row r="180" spans="1:57" ht="13.5" customHeight="1">
      <c r="A180" s="93" t="s">
        <v>313</v>
      </c>
      <c r="B180" s="95">
        <v>44545</v>
      </c>
      <c r="C180" s="96" t="s">
        <v>48</v>
      </c>
      <c r="D180" s="96" t="s">
        <v>48</v>
      </c>
      <c r="E180" s="96" t="s">
        <v>48</v>
      </c>
      <c r="F180" s="96"/>
      <c r="G180" s="96"/>
      <c r="H180" s="96"/>
      <c r="I180" s="96"/>
      <c r="J180" s="96"/>
      <c r="K180" s="96"/>
      <c r="L180" s="96" t="s">
        <v>48</v>
      </c>
      <c r="M180" s="97">
        <v>0</v>
      </c>
      <c r="N180" s="97">
        <v>0</v>
      </c>
      <c r="O180" s="97">
        <v>0</v>
      </c>
      <c r="P180" s="96" t="s">
        <v>48</v>
      </c>
      <c r="Q180" s="96"/>
      <c r="R180" s="96"/>
      <c r="S180" s="96"/>
      <c r="T180" s="98">
        <v>0</v>
      </c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6" t="s">
        <v>48</v>
      </c>
      <c r="AJ180" s="96">
        <v>4</v>
      </c>
      <c r="AK180" s="96" t="s">
        <v>48</v>
      </c>
      <c r="AL180" s="96" t="s">
        <v>48</v>
      </c>
      <c r="AM180" s="96" t="s">
        <v>48</v>
      </c>
      <c r="AN180" s="96" t="s">
        <v>48</v>
      </c>
      <c r="AO180" s="96" t="s">
        <v>48</v>
      </c>
      <c r="AP180" s="96" t="s">
        <v>48</v>
      </c>
      <c r="AQ180" s="96">
        <v>44</v>
      </c>
      <c r="AR180" s="96">
        <v>12</v>
      </c>
      <c r="AS180" s="98">
        <v>0.27300000000000002</v>
      </c>
      <c r="AT180" s="98">
        <v>0.33300000000000002</v>
      </c>
      <c r="AU180" s="98">
        <v>0</v>
      </c>
      <c r="AV180" s="99">
        <v>1868</v>
      </c>
      <c r="AW180" s="99">
        <v>732</v>
      </c>
      <c r="AX180" s="96">
        <v>96</v>
      </c>
      <c r="AY180" s="96">
        <v>123</v>
      </c>
      <c r="AZ180" s="96">
        <v>150</v>
      </c>
      <c r="BA180" s="96" t="s">
        <v>48</v>
      </c>
      <c r="BB180" s="100"/>
      <c r="BC180" s="93"/>
      <c r="BD180" s="93"/>
      <c r="BE180" s="93"/>
    </row>
    <row r="181" spans="1:57" ht="13.5" customHeight="1">
      <c r="A181" s="93" t="s">
        <v>314</v>
      </c>
      <c r="B181" s="95">
        <v>44546</v>
      </c>
      <c r="C181" s="96" t="s">
        <v>48</v>
      </c>
      <c r="D181" s="96" t="s">
        <v>48</v>
      </c>
      <c r="E181" s="96" t="s">
        <v>48</v>
      </c>
      <c r="F181" s="96"/>
      <c r="G181" s="96"/>
      <c r="H181" s="96"/>
      <c r="I181" s="96"/>
      <c r="J181" s="96"/>
      <c r="K181" s="96"/>
      <c r="L181" s="96" t="s">
        <v>48</v>
      </c>
      <c r="M181" s="97">
        <v>0</v>
      </c>
      <c r="N181" s="97">
        <v>0</v>
      </c>
      <c r="O181" s="97">
        <v>0</v>
      </c>
      <c r="P181" s="96" t="s">
        <v>48</v>
      </c>
      <c r="Q181" s="96"/>
      <c r="R181" s="96"/>
      <c r="S181" s="96"/>
      <c r="T181" s="98">
        <v>0</v>
      </c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  <c r="AI181" s="96" t="s">
        <v>48</v>
      </c>
      <c r="AJ181" s="96" t="s">
        <v>48</v>
      </c>
      <c r="AK181" s="96" t="s">
        <v>48</v>
      </c>
      <c r="AL181" s="96" t="s">
        <v>48</v>
      </c>
      <c r="AM181" s="96" t="s">
        <v>48</v>
      </c>
      <c r="AN181" s="96" t="s">
        <v>48</v>
      </c>
      <c r="AO181" s="96" t="s">
        <v>48</v>
      </c>
      <c r="AP181" s="96" t="s">
        <v>48</v>
      </c>
      <c r="AQ181" s="96">
        <v>46</v>
      </c>
      <c r="AR181" s="96">
        <v>15</v>
      </c>
      <c r="AS181" s="98">
        <v>0.32600000000000001</v>
      </c>
      <c r="AT181" s="98">
        <v>0</v>
      </c>
      <c r="AU181" s="98">
        <v>0</v>
      </c>
      <c r="AV181" s="99">
        <v>1914</v>
      </c>
      <c r="AW181" s="99">
        <v>747</v>
      </c>
      <c r="AX181" s="96">
        <v>92</v>
      </c>
      <c r="AY181" s="96">
        <v>121</v>
      </c>
      <c r="AZ181" s="96">
        <v>148</v>
      </c>
      <c r="BA181" s="96" t="s">
        <v>48</v>
      </c>
      <c r="BB181" s="100"/>
      <c r="BC181" s="93"/>
      <c r="BD181" s="93"/>
      <c r="BE181" s="93"/>
    </row>
    <row r="182" spans="1:57" ht="13.5" customHeight="1">
      <c r="A182" s="93" t="s">
        <v>315</v>
      </c>
      <c r="B182" s="95">
        <v>44547</v>
      </c>
      <c r="C182" s="96" t="s">
        <v>48</v>
      </c>
      <c r="D182" s="96" t="s">
        <v>48</v>
      </c>
      <c r="E182" s="96" t="s">
        <v>48</v>
      </c>
      <c r="F182" s="96"/>
      <c r="G182" s="96"/>
      <c r="H182" s="96"/>
      <c r="I182" s="96"/>
      <c r="J182" s="96"/>
      <c r="K182" s="96"/>
      <c r="L182" s="96" t="s">
        <v>48</v>
      </c>
      <c r="M182" s="97">
        <v>0</v>
      </c>
      <c r="N182" s="97">
        <v>0</v>
      </c>
      <c r="O182" s="97">
        <v>0</v>
      </c>
      <c r="P182" s="96" t="s">
        <v>48</v>
      </c>
      <c r="Q182" s="96"/>
      <c r="R182" s="96"/>
      <c r="S182" s="96"/>
      <c r="T182" s="98">
        <v>0</v>
      </c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  <c r="AI182" s="96" t="s">
        <v>48</v>
      </c>
      <c r="AJ182" s="96">
        <v>6</v>
      </c>
      <c r="AK182" s="96" t="s">
        <v>48</v>
      </c>
      <c r="AL182" s="96" t="s">
        <v>48</v>
      </c>
      <c r="AM182" s="96" t="s">
        <v>48</v>
      </c>
      <c r="AN182" s="96" t="s">
        <v>48</v>
      </c>
      <c r="AO182" s="96" t="s">
        <v>48</v>
      </c>
      <c r="AP182" s="96" t="s">
        <v>48</v>
      </c>
      <c r="AQ182" s="96">
        <v>41</v>
      </c>
      <c r="AR182" s="96">
        <v>13</v>
      </c>
      <c r="AS182" s="98">
        <v>0.317</v>
      </c>
      <c r="AT182" s="98">
        <v>0.46200000000000002</v>
      </c>
      <c r="AU182" s="98">
        <v>0</v>
      </c>
      <c r="AV182" s="99">
        <v>1955</v>
      </c>
      <c r="AW182" s="99">
        <v>760</v>
      </c>
      <c r="AX182" s="96">
        <v>98</v>
      </c>
      <c r="AY182" s="96">
        <v>123</v>
      </c>
      <c r="AZ182" s="96">
        <v>151</v>
      </c>
      <c r="BA182" s="96" t="s">
        <v>48</v>
      </c>
      <c r="BB182" s="100"/>
      <c r="BC182" s="93"/>
      <c r="BD182" s="93"/>
      <c r="BE182" s="93"/>
    </row>
    <row r="183" spans="1:57" ht="13.5" customHeight="1">
      <c r="A183" s="93" t="s">
        <v>316</v>
      </c>
      <c r="B183" s="95">
        <v>44548</v>
      </c>
      <c r="C183" s="96" t="s">
        <v>48</v>
      </c>
      <c r="D183" s="96" t="s">
        <v>48</v>
      </c>
      <c r="E183" s="96" t="s">
        <v>48</v>
      </c>
      <c r="F183" s="96"/>
      <c r="G183" s="96"/>
      <c r="H183" s="96"/>
      <c r="I183" s="96"/>
      <c r="J183" s="96"/>
      <c r="K183" s="96"/>
      <c r="L183" s="96" t="s">
        <v>48</v>
      </c>
      <c r="M183" s="97">
        <v>0</v>
      </c>
      <c r="N183" s="97">
        <v>0</v>
      </c>
      <c r="O183" s="97">
        <v>0</v>
      </c>
      <c r="P183" s="96" t="s">
        <v>48</v>
      </c>
      <c r="Q183" s="96"/>
      <c r="R183" s="96"/>
      <c r="S183" s="96"/>
      <c r="T183" s="98">
        <v>0</v>
      </c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  <c r="AI183" s="96" t="s">
        <v>48</v>
      </c>
      <c r="AJ183" s="96">
        <v>1</v>
      </c>
      <c r="AK183" s="96" t="s">
        <v>48</v>
      </c>
      <c r="AL183" s="96" t="s">
        <v>48</v>
      </c>
      <c r="AM183" s="96" t="s">
        <v>48</v>
      </c>
      <c r="AN183" s="96" t="s">
        <v>48</v>
      </c>
      <c r="AO183" s="96" t="s">
        <v>48</v>
      </c>
      <c r="AP183" s="96" t="s">
        <v>48</v>
      </c>
      <c r="AQ183" s="96">
        <v>39</v>
      </c>
      <c r="AR183" s="96">
        <v>10</v>
      </c>
      <c r="AS183" s="98">
        <v>0.25600000000000001</v>
      </c>
      <c r="AT183" s="98">
        <v>0.1</v>
      </c>
      <c r="AU183" s="98">
        <v>0</v>
      </c>
      <c r="AV183" s="99">
        <v>1994</v>
      </c>
      <c r="AW183" s="99">
        <v>770</v>
      </c>
      <c r="AX183" s="96">
        <v>115</v>
      </c>
      <c r="AY183" s="96">
        <v>134</v>
      </c>
      <c r="AZ183" s="96">
        <v>163</v>
      </c>
      <c r="BA183" s="96" t="s">
        <v>48</v>
      </c>
      <c r="BB183" s="100" t="s">
        <v>48</v>
      </c>
      <c r="BC183" s="93"/>
      <c r="BD183" s="93"/>
      <c r="BE183" s="93"/>
    </row>
    <row r="184" spans="1:57" ht="13.5" customHeight="1">
      <c r="A184" s="93" t="s">
        <v>317</v>
      </c>
      <c r="B184" s="95">
        <v>44549</v>
      </c>
      <c r="C184" s="96" t="s">
        <v>48</v>
      </c>
      <c r="D184" s="96" t="s">
        <v>48</v>
      </c>
      <c r="E184" s="96" t="s">
        <v>48</v>
      </c>
      <c r="F184" s="96"/>
      <c r="G184" s="96"/>
      <c r="H184" s="96"/>
      <c r="I184" s="96"/>
      <c r="J184" s="96"/>
      <c r="K184" s="96"/>
      <c r="L184" s="96" t="s">
        <v>48</v>
      </c>
      <c r="M184" s="97">
        <v>0</v>
      </c>
      <c r="N184" s="97">
        <v>0</v>
      </c>
      <c r="O184" s="97">
        <v>0</v>
      </c>
      <c r="P184" s="96" t="s">
        <v>48</v>
      </c>
      <c r="Q184" s="96"/>
      <c r="R184" s="96"/>
      <c r="S184" s="96"/>
      <c r="T184" s="98">
        <v>0</v>
      </c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  <c r="AI184" s="96" t="s">
        <v>48</v>
      </c>
      <c r="AJ184" s="96">
        <v>8</v>
      </c>
      <c r="AK184" s="96" t="s">
        <v>48</v>
      </c>
      <c r="AL184" s="96" t="s">
        <v>48</v>
      </c>
      <c r="AM184" s="96" t="s">
        <v>48</v>
      </c>
      <c r="AN184" s="96" t="s">
        <v>48</v>
      </c>
      <c r="AO184" s="96" t="s">
        <v>48</v>
      </c>
      <c r="AP184" s="96" t="s">
        <v>48</v>
      </c>
      <c r="AQ184" s="96">
        <v>44</v>
      </c>
      <c r="AR184" s="96">
        <v>16</v>
      </c>
      <c r="AS184" s="98">
        <v>0.36399999999999999</v>
      </c>
      <c r="AT184" s="98">
        <v>0.5</v>
      </c>
      <c r="AU184" s="98">
        <v>0</v>
      </c>
      <c r="AV184" s="99">
        <v>2038</v>
      </c>
      <c r="AW184" s="99">
        <v>786</v>
      </c>
      <c r="AX184" s="96">
        <v>115</v>
      </c>
      <c r="AY184" s="96">
        <v>134</v>
      </c>
      <c r="AZ184" s="96">
        <v>163</v>
      </c>
      <c r="BA184" s="96" t="s">
        <v>48</v>
      </c>
      <c r="BB184" s="100" t="s">
        <v>48</v>
      </c>
      <c r="BC184" s="93"/>
      <c r="BD184" s="93"/>
      <c r="BE184" s="93"/>
    </row>
    <row r="185" spans="1:57" ht="13.5" customHeight="1">
      <c r="A185" s="93" t="s">
        <v>311</v>
      </c>
      <c r="B185" s="95">
        <v>44550</v>
      </c>
      <c r="C185" s="96" t="s">
        <v>48</v>
      </c>
      <c r="D185" s="96" t="s">
        <v>48</v>
      </c>
      <c r="E185" s="96" t="s">
        <v>48</v>
      </c>
      <c r="F185" s="96"/>
      <c r="G185" s="96"/>
      <c r="H185" s="96"/>
      <c r="I185" s="96"/>
      <c r="J185" s="96"/>
      <c r="K185" s="96"/>
      <c r="L185" s="96" t="s">
        <v>48</v>
      </c>
      <c r="M185" s="97">
        <v>0</v>
      </c>
      <c r="N185" s="97">
        <v>0</v>
      </c>
      <c r="O185" s="97">
        <v>0</v>
      </c>
      <c r="P185" s="96" t="s">
        <v>48</v>
      </c>
      <c r="Q185" s="96"/>
      <c r="R185" s="96"/>
      <c r="S185" s="96"/>
      <c r="T185" s="98">
        <v>0</v>
      </c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  <c r="AI185" s="96" t="s">
        <v>48</v>
      </c>
      <c r="AJ185" s="96">
        <v>2</v>
      </c>
      <c r="AK185" s="96" t="s">
        <v>48</v>
      </c>
      <c r="AL185" s="96" t="s">
        <v>48</v>
      </c>
      <c r="AM185" s="96" t="s">
        <v>48</v>
      </c>
      <c r="AN185" s="96" t="s">
        <v>48</v>
      </c>
      <c r="AO185" s="96" t="s">
        <v>48</v>
      </c>
      <c r="AP185" s="96" t="s">
        <v>48</v>
      </c>
      <c r="AQ185" s="96">
        <v>42</v>
      </c>
      <c r="AR185" s="96">
        <v>10</v>
      </c>
      <c r="AS185" s="98">
        <v>0.23799999999999999</v>
      </c>
      <c r="AT185" s="98">
        <v>0.2</v>
      </c>
      <c r="AU185" s="98">
        <v>0</v>
      </c>
      <c r="AV185" s="99">
        <v>2080</v>
      </c>
      <c r="AW185" s="99">
        <v>796</v>
      </c>
      <c r="AX185" s="96">
        <v>117</v>
      </c>
      <c r="AY185" s="96">
        <v>132</v>
      </c>
      <c r="AZ185" s="96">
        <v>165</v>
      </c>
      <c r="BA185" s="96" t="s">
        <v>48</v>
      </c>
      <c r="BB185" s="100" t="s">
        <v>48</v>
      </c>
      <c r="BC185" s="93"/>
      <c r="BD185" s="93"/>
      <c r="BE185" s="93"/>
    </row>
    <row r="186" spans="1:57" ht="13.5" customHeight="1">
      <c r="A186" s="93" t="s">
        <v>312</v>
      </c>
      <c r="B186" s="95">
        <v>44551</v>
      </c>
      <c r="C186" s="96" t="s">
        <v>48</v>
      </c>
      <c r="D186" s="96" t="s">
        <v>48</v>
      </c>
      <c r="E186" s="96" t="s">
        <v>48</v>
      </c>
      <c r="F186" s="96"/>
      <c r="G186" s="96"/>
      <c r="H186" s="96"/>
      <c r="I186" s="96"/>
      <c r="J186" s="96"/>
      <c r="K186" s="96"/>
      <c r="L186" s="96" t="s">
        <v>48</v>
      </c>
      <c r="M186" s="97">
        <v>0</v>
      </c>
      <c r="N186" s="97">
        <v>0</v>
      </c>
      <c r="O186" s="97">
        <v>0</v>
      </c>
      <c r="P186" s="96" t="s">
        <v>48</v>
      </c>
      <c r="Q186" s="96"/>
      <c r="R186" s="96"/>
      <c r="S186" s="96"/>
      <c r="T186" s="98">
        <v>0</v>
      </c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  <c r="AI186" s="96" t="s">
        <v>48</v>
      </c>
      <c r="AJ186" s="96">
        <v>1</v>
      </c>
      <c r="AK186" s="96" t="s">
        <v>48</v>
      </c>
      <c r="AL186" s="96" t="s">
        <v>48</v>
      </c>
      <c r="AM186" s="96" t="s">
        <v>48</v>
      </c>
      <c r="AN186" s="96" t="s">
        <v>48</v>
      </c>
      <c r="AO186" s="96" t="s">
        <v>48</v>
      </c>
      <c r="AP186" s="96" t="s">
        <v>48</v>
      </c>
      <c r="AQ186" s="96">
        <v>38</v>
      </c>
      <c r="AR186" s="96">
        <v>5</v>
      </c>
      <c r="AS186" s="98">
        <v>0.13200000000000001</v>
      </c>
      <c r="AT186" s="98">
        <v>0.2</v>
      </c>
      <c r="AU186" s="98">
        <v>0</v>
      </c>
      <c r="AV186" s="99">
        <v>2118</v>
      </c>
      <c r="AW186" s="99">
        <v>801</v>
      </c>
      <c r="AX186" s="96">
        <v>115</v>
      </c>
      <c r="AY186" s="96">
        <v>133</v>
      </c>
      <c r="AZ186" s="96">
        <v>161</v>
      </c>
      <c r="BA186" s="96" t="s">
        <v>48</v>
      </c>
      <c r="BB186" s="100" t="s">
        <v>48</v>
      </c>
      <c r="BC186" s="93"/>
      <c r="BD186" s="93"/>
      <c r="BE186" s="93"/>
    </row>
    <row r="187" spans="1:57" ht="13.5" customHeight="1">
      <c r="A187" s="93" t="s">
        <v>313</v>
      </c>
      <c r="B187" s="95">
        <v>44552</v>
      </c>
      <c r="C187" s="96" t="s">
        <v>48</v>
      </c>
      <c r="D187" s="96" t="s">
        <v>48</v>
      </c>
      <c r="E187" s="96" t="s">
        <v>48</v>
      </c>
      <c r="F187" s="96"/>
      <c r="G187" s="96"/>
      <c r="H187" s="96"/>
      <c r="I187" s="96"/>
      <c r="J187" s="96"/>
      <c r="K187" s="96"/>
      <c r="L187" s="96" t="s">
        <v>48</v>
      </c>
      <c r="M187" s="97">
        <v>0</v>
      </c>
      <c r="N187" s="97">
        <v>0</v>
      </c>
      <c r="O187" s="97">
        <v>0</v>
      </c>
      <c r="P187" s="96" t="s">
        <v>48</v>
      </c>
      <c r="Q187" s="96"/>
      <c r="R187" s="96"/>
      <c r="S187" s="96"/>
      <c r="T187" s="98">
        <v>0</v>
      </c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8"/>
      <c r="AI187" s="96" t="s">
        <v>48</v>
      </c>
      <c r="AJ187" s="96">
        <v>1</v>
      </c>
      <c r="AK187" s="96" t="s">
        <v>48</v>
      </c>
      <c r="AL187" s="96" t="s">
        <v>48</v>
      </c>
      <c r="AM187" s="96" t="s">
        <v>48</v>
      </c>
      <c r="AN187" s="96" t="s">
        <v>48</v>
      </c>
      <c r="AO187" s="96" t="s">
        <v>48</v>
      </c>
      <c r="AP187" s="96" t="s">
        <v>48</v>
      </c>
      <c r="AQ187" s="96">
        <v>32</v>
      </c>
      <c r="AR187" s="96">
        <v>9</v>
      </c>
      <c r="AS187" s="98">
        <v>0.28100000000000003</v>
      </c>
      <c r="AT187" s="98">
        <v>0.111</v>
      </c>
      <c r="AU187" s="98">
        <v>0</v>
      </c>
      <c r="AV187" s="99">
        <v>2150</v>
      </c>
      <c r="AW187" s="99">
        <v>810</v>
      </c>
      <c r="AX187" s="96">
        <v>115</v>
      </c>
      <c r="AY187" s="96">
        <v>133</v>
      </c>
      <c r="AZ187" s="96">
        <v>161</v>
      </c>
      <c r="BA187" s="96" t="s">
        <v>48</v>
      </c>
      <c r="BB187" s="100" t="s">
        <v>48</v>
      </c>
      <c r="BC187" s="93"/>
      <c r="BD187" s="93"/>
      <c r="BE187" s="93"/>
    </row>
    <row r="188" spans="1:57" ht="13.5" customHeight="1">
      <c r="A188" s="93" t="s">
        <v>314</v>
      </c>
      <c r="B188" s="95">
        <v>44553</v>
      </c>
      <c r="C188" s="96" t="s">
        <v>48</v>
      </c>
      <c r="D188" s="96" t="s">
        <v>48</v>
      </c>
      <c r="E188" s="96" t="s">
        <v>48</v>
      </c>
      <c r="F188" s="96"/>
      <c r="G188" s="96"/>
      <c r="H188" s="96"/>
      <c r="I188" s="96"/>
      <c r="J188" s="96"/>
      <c r="K188" s="96"/>
      <c r="L188" s="96" t="s">
        <v>48</v>
      </c>
      <c r="M188" s="97">
        <v>0</v>
      </c>
      <c r="N188" s="97">
        <v>0</v>
      </c>
      <c r="O188" s="97">
        <v>0</v>
      </c>
      <c r="P188" s="96" t="s">
        <v>48</v>
      </c>
      <c r="Q188" s="96"/>
      <c r="R188" s="96"/>
      <c r="S188" s="96"/>
      <c r="T188" s="98">
        <v>0</v>
      </c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  <c r="AI188" s="96" t="s">
        <v>48</v>
      </c>
      <c r="AJ188" s="96">
        <v>3</v>
      </c>
      <c r="AK188" s="96" t="s">
        <v>48</v>
      </c>
      <c r="AL188" s="96" t="s">
        <v>48</v>
      </c>
      <c r="AM188" s="96" t="s">
        <v>48</v>
      </c>
      <c r="AN188" s="96" t="s">
        <v>48</v>
      </c>
      <c r="AO188" s="96" t="s">
        <v>48</v>
      </c>
      <c r="AP188" s="96" t="s">
        <v>48</v>
      </c>
      <c r="AQ188" s="96">
        <v>16</v>
      </c>
      <c r="AR188" s="96">
        <v>6</v>
      </c>
      <c r="AS188" s="98">
        <v>0.375</v>
      </c>
      <c r="AT188" s="98">
        <v>0.5</v>
      </c>
      <c r="AU188" s="98">
        <v>0</v>
      </c>
      <c r="AV188" s="99">
        <v>2166</v>
      </c>
      <c r="AW188" s="99">
        <v>816</v>
      </c>
      <c r="AX188" s="96">
        <v>116</v>
      </c>
      <c r="AY188" s="96">
        <v>133</v>
      </c>
      <c r="AZ188" s="96">
        <v>164</v>
      </c>
      <c r="BA188" s="96" t="s">
        <v>48</v>
      </c>
      <c r="BB188" s="100" t="s">
        <v>48</v>
      </c>
      <c r="BC188" s="93"/>
      <c r="BD188" s="93"/>
      <c r="BE188" s="93"/>
    </row>
    <row r="189" spans="1:57" ht="13.5" customHeight="1">
      <c r="A189" s="93" t="s">
        <v>315</v>
      </c>
      <c r="B189" s="95">
        <v>44554</v>
      </c>
      <c r="C189" s="96" t="s">
        <v>48</v>
      </c>
      <c r="D189" s="96" t="s">
        <v>48</v>
      </c>
      <c r="E189" s="96" t="s">
        <v>48</v>
      </c>
      <c r="F189" s="96"/>
      <c r="G189" s="96"/>
      <c r="H189" s="96"/>
      <c r="I189" s="96"/>
      <c r="J189" s="96"/>
      <c r="K189" s="96"/>
      <c r="L189" s="96" t="s">
        <v>48</v>
      </c>
      <c r="M189" s="97">
        <v>0</v>
      </c>
      <c r="N189" s="97">
        <v>0</v>
      </c>
      <c r="O189" s="97">
        <v>0</v>
      </c>
      <c r="P189" s="96" t="s">
        <v>48</v>
      </c>
      <c r="Q189" s="96"/>
      <c r="R189" s="96"/>
      <c r="S189" s="96"/>
      <c r="T189" s="98">
        <v>0</v>
      </c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  <c r="AI189" s="96" t="s">
        <v>48</v>
      </c>
      <c r="AJ189" s="96">
        <v>1</v>
      </c>
      <c r="AK189" s="96" t="s">
        <v>48</v>
      </c>
      <c r="AL189" s="96" t="s">
        <v>48</v>
      </c>
      <c r="AM189" s="96" t="s">
        <v>48</v>
      </c>
      <c r="AN189" s="96" t="s">
        <v>48</v>
      </c>
      <c r="AO189" s="96" t="s">
        <v>48</v>
      </c>
      <c r="AP189" s="96" t="s">
        <v>48</v>
      </c>
      <c r="AQ189" s="96">
        <v>25</v>
      </c>
      <c r="AR189" s="96">
        <v>6</v>
      </c>
      <c r="AS189" s="98">
        <v>0.24</v>
      </c>
      <c r="AT189" s="98">
        <v>0.16700000000000001</v>
      </c>
      <c r="AU189" s="98">
        <v>0</v>
      </c>
      <c r="AV189" s="99">
        <v>2191</v>
      </c>
      <c r="AW189" s="99">
        <v>822</v>
      </c>
      <c r="AX189" s="96" t="s">
        <v>48</v>
      </c>
      <c r="AY189" s="96" t="s">
        <v>48</v>
      </c>
      <c r="AZ189" s="96" t="s">
        <v>48</v>
      </c>
      <c r="BA189" s="96" t="s">
        <v>48</v>
      </c>
      <c r="BB189" s="100" t="s">
        <v>48</v>
      </c>
      <c r="BC189" s="93"/>
      <c r="BD189" s="93"/>
      <c r="BE189" s="93"/>
    </row>
    <row r="190" spans="1:57" ht="13.5" customHeight="1">
      <c r="A190" s="93" t="s">
        <v>316</v>
      </c>
      <c r="B190" s="95">
        <v>44555</v>
      </c>
      <c r="C190" s="96" t="s">
        <v>48</v>
      </c>
      <c r="D190" s="96" t="s">
        <v>48</v>
      </c>
      <c r="E190" s="96" t="s">
        <v>48</v>
      </c>
      <c r="F190" s="96"/>
      <c r="G190" s="96"/>
      <c r="H190" s="96"/>
      <c r="I190" s="96"/>
      <c r="J190" s="96"/>
      <c r="K190" s="96"/>
      <c r="L190" s="96" t="s">
        <v>48</v>
      </c>
      <c r="M190" s="97">
        <v>0</v>
      </c>
      <c r="N190" s="97">
        <v>0</v>
      </c>
      <c r="O190" s="97">
        <v>0</v>
      </c>
      <c r="P190" s="96" t="s">
        <v>48</v>
      </c>
      <c r="Q190" s="96"/>
      <c r="R190" s="96"/>
      <c r="S190" s="96"/>
      <c r="T190" s="98">
        <v>0</v>
      </c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  <c r="AI190" s="96" t="s">
        <v>48</v>
      </c>
      <c r="AJ190" s="96" t="s">
        <v>48</v>
      </c>
      <c r="AK190" s="96" t="s">
        <v>48</v>
      </c>
      <c r="AL190" s="96" t="s">
        <v>48</v>
      </c>
      <c r="AM190" s="96" t="s">
        <v>48</v>
      </c>
      <c r="AN190" s="96" t="s">
        <v>48</v>
      </c>
      <c r="AO190" s="96" t="s">
        <v>48</v>
      </c>
      <c r="AP190" s="96" t="s">
        <v>48</v>
      </c>
      <c r="AQ190" s="96">
        <v>30</v>
      </c>
      <c r="AR190" s="96">
        <v>6</v>
      </c>
      <c r="AS190" s="98">
        <v>0.2</v>
      </c>
      <c r="AT190" s="98">
        <v>0</v>
      </c>
      <c r="AU190" s="98">
        <v>0</v>
      </c>
      <c r="AV190" s="99">
        <v>2221</v>
      </c>
      <c r="AW190" s="99">
        <v>828</v>
      </c>
      <c r="AX190" s="96" t="s">
        <v>48</v>
      </c>
      <c r="AY190" s="96" t="s">
        <v>48</v>
      </c>
      <c r="AZ190" s="96" t="s">
        <v>48</v>
      </c>
      <c r="BA190" s="96" t="s">
        <v>48</v>
      </c>
      <c r="BB190" s="100" t="s">
        <v>48</v>
      </c>
      <c r="BC190" s="93"/>
      <c r="BD190" s="93"/>
      <c r="BE190" s="93"/>
    </row>
    <row r="191" spans="1:57" ht="13.5" customHeight="1">
      <c r="A191" s="93" t="s">
        <v>317</v>
      </c>
      <c r="B191" s="95">
        <v>44556</v>
      </c>
      <c r="C191" s="96" t="s">
        <v>48</v>
      </c>
      <c r="D191" s="96" t="s">
        <v>48</v>
      </c>
      <c r="E191" s="96" t="s">
        <v>48</v>
      </c>
      <c r="F191" s="96"/>
      <c r="G191" s="96"/>
      <c r="H191" s="96"/>
      <c r="I191" s="96"/>
      <c r="J191" s="96"/>
      <c r="K191" s="96"/>
      <c r="L191" s="96" t="s">
        <v>48</v>
      </c>
      <c r="M191" s="97">
        <v>0</v>
      </c>
      <c r="N191" s="97">
        <v>0</v>
      </c>
      <c r="O191" s="97">
        <v>0</v>
      </c>
      <c r="P191" s="96" t="s">
        <v>48</v>
      </c>
      <c r="Q191" s="96"/>
      <c r="R191" s="96"/>
      <c r="S191" s="96"/>
      <c r="T191" s="98">
        <v>0</v>
      </c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6" t="s">
        <v>48</v>
      </c>
      <c r="AJ191" s="96">
        <v>7</v>
      </c>
      <c r="AK191" s="96" t="s">
        <v>48</v>
      </c>
      <c r="AL191" s="96" t="s">
        <v>48</v>
      </c>
      <c r="AM191" s="96" t="s">
        <v>48</v>
      </c>
      <c r="AN191" s="96" t="s">
        <v>48</v>
      </c>
      <c r="AO191" s="96" t="s">
        <v>48</v>
      </c>
      <c r="AP191" s="96" t="s">
        <v>48</v>
      </c>
      <c r="AQ191" s="96">
        <v>31</v>
      </c>
      <c r="AR191" s="96">
        <v>8</v>
      </c>
      <c r="AS191" s="98">
        <v>0.25800000000000001</v>
      </c>
      <c r="AT191" s="98">
        <v>0.875</v>
      </c>
      <c r="AU191" s="98">
        <v>0</v>
      </c>
      <c r="AV191" s="99">
        <v>2252</v>
      </c>
      <c r="AW191" s="99">
        <v>836</v>
      </c>
      <c r="AX191" s="96">
        <v>103</v>
      </c>
      <c r="AY191" s="96">
        <v>144</v>
      </c>
      <c r="AZ191" s="96">
        <v>169</v>
      </c>
      <c r="BA191" s="96" t="s">
        <v>48</v>
      </c>
      <c r="BB191" s="100" t="s">
        <v>48</v>
      </c>
      <c r="BC191" s="93"/>
      <c r="BD191" s="93"/>
      <c r="BE191" s="93"/>
    </row>
    <row r="192" spans="1:57" ht="13.5" customHeight="1">
      <c r="A192" s="93" t="s">
        <v>311</v>
      </c>
      <c r="B192" s="95">
        <v>44557</v>
      </c>
      <c r="C192" s="96" t="s">
        <v>48</v>
      </c>
      <c r="D192" s="96" t="s">
        <v>48</v>
      </c>
      <c r="E192" s="96" t="s">
        <v>48</v>
      </c>
      <c r="F192" s="96"/>
      <c r="G192" s="96"/>
      <c r="H192" s="96"/>
      <c r="I192" s="96"/>
      <c r="J192" s="96"/>
      <c r="K192" s="96"/>
      <c r="L192" s="96" t="s">
        <v>48</v>
      </c>
      <c r="M192" s="97">
        <v>0</v>
      </c>
      <c r="N192" s="97">
        <v>0</v>
      </c>
      <c r="O192" s="97">
        <v>0</v>
      </c>
      <c r="P192" s="96" t="s">
        <v>48</v>
      </c>
      <c r="Q192" s="96"/>
      <c r="R192" s="96"/>
      <c r="S192" s="96"/>
      <c r="T192" s="98">
        <v>0</v>
      </c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6" t="s">
        <v>48</v>
      </c>
      <c r="AJ192" s="96">
        <v>2</v>
      </c>
      <c r="AK192" s="96" t="s">
        <v>48</v>
      </c>
      <c r="AL192" s="96" t="s">
        <v>48</v>
      </c>
      <c r="AM192" s="96" t="s">
        <v>48</v>
      </c>
      <c r="AN192" s="96" t="s">
        <v>48</v>
      </c>
      <c r="AO192" s="96" t="s">
        <v>48</v>
      </c>
      <c r="AP192" s="96" t="s">
        <v>48</v>
      </c>
      <c r="AQ192" s="96">
        <v>36</v>
      </c>
      <c r="AR192" s="96">
        <v>13</v>
      </c>
      <c r="AS192" s="98">
        <v>0.36099999999999999</v>
      </c>
      <c r="AT192" s="98">
        <v>0.154</v>
      </c>
      <c r="AU192" s="98">
        <v>0</v>
      </c>
      <c r="AV192" s="99">
        <v>2288</v>
      </c>
      <c r="AW192" s="99">
        <v>849</v>
      </c>
      <c r="AX192" s="96">
        <v>104</v>
      </c>
      <c r="AY192" s="96">
        <v>145</v>
      </c>
      <c r="AZ192" s="96">
        <v>171</v>
      </c>
      <c r="BA192" s="96" t="s">
        <v>48</v>
      </c>
      <c r="BB192" s="100" t="s">
        <v>48</v>
      </c>
      <c r="BC192" s="93"/>
      <c r="BD192" s="93"/>
      <c r="BE192" s="93"/>
    </row>
    <row r="193" spans="1:57" ht="13.5" customHeight="1">
      <c r="A193" s="93" t="s">
        <v>312</v>
      </c>
      <c r="B193" s="95">
        <v>44558</v>
      </c>
      <c r="C193" s="96" t="s">
        <v>48</v>
      </c>
      <c r="D193" s="96" t="s">
        <v>48</v>
      </c>
      <c r="E193" s="96" t="s">
        <v>48</v>
      </c>
      <c r="F193" s="96"/>
      <c r="G193" s="96"/>
      <c r="H193" s="96"/>
      <c r="I193" s="96"/>
      <c r="J193" s="96"/>
      <c r="K193" s="96"/>
      <c r="L193" s="96" t="s">
        <v>48</v>
      </c>
      <c r="M193" s="97">
        <v>0</v>
      </c>
      <c r="N193" s="97">
        <v>0</v>
      </c>
      <c r="O193" s="97">
        <v>0</v>
      </c>
      <c r="P193" s="96" t="s">
        <v>48</v>
      </c>
      <c r="Q193" s="96"/>
      <c r="R193" s="96"/>
      <c r="S193" s="96"/>
      <c r="T193" s="98">
        <v>0</v>
      </c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6" t="s">
        <v>48</v>
      </c>
      <c r="AJ193" s="96">
        <v>2</v>
      </c>
      <c r="AK193" s="96" t="s">
        <v>48</v>
      </c>
      <c r="AL193" s="96" t="s">
        <v>48</v>
      </c>
      <c r="AM193" s="96" t="s">
        <v>48</v>
      </c>
      <c r="AN193" s="96" t="s">
        <v>48</v>
      </c>
      <c r="AO193" s="96" t="s">
        <v>48</v>
      </c>
      <c r="AP193" s="96" t="s">
        <v>48</v>
      </c>
      <c r="AQ193" s="96">
        <v>37</v>
      </c>
      <c r="AR193" s="96">
        <v>6</v>
      </c>
      <c r="AS193" s="98">
        <v>0.16200000000000001</v>
      </c>
      <c r="AT193" s="98">
        <v>0.33300000000000002</v>
      </c>
      <c r="AU193" s="98">
        <v>0</v>
      </c>
      <c r="AV193" s="99">
        <v>2325</v>
      </c>
      <c r="AW193" s="99">
        <v>855</v>
      </c>
      <c r="AX193" s="96">
        <v>111</v>
      </c>
      <c r="AY193" s="96">
        <v>149</v>
      </c>
      <c r="AZ193" s="96">
        <v>175</v>
      </c>
      <c r="BA193" s="96" t="s">
        <v>48</v>
      </c>
      <c r="BB193" s="100" t="s">
        <v>48</v>
      </c>
      <c r="BC193" s="93"/>
      <c r="BD193" s="93"/>
      <c r="BE193" s="93"/>
    </row>
    <row r="194" spans="1:57" ht="13.5" customHeight="1">
      <c r="A194" s="93" t="s">
        <v>313</v>
      </c>
      <c r="B194" s="95">
        <v>44559</v>
      </c>
      <c r="C194" s="96" t="s">
        <v>48</v>
      </c>
      <c r="D194" s="96" t="s">
        <v>48</v>
      </c>
      <c r="E194" s="96" t="s">
        <v>48</v>
      </c>
      <c r="F194" s="96"/>
      <c r="G194" s="96"/>
      <c r="H194" s="96"/>
      <c r="I194" s="96"/>
      <c r="J194" s="96"/>
      <c r="K194" s="96"/>
      <c r="L194" s="96" t="s">
        <v>48</v>
      </c>
      <c r="M194" s="97">
        <v>0</v>
      </c>
      <c r="N194" s="97">
        <v>0</v>
      </c>
      <c r="O194" s="97">
        <v>0</v>
      </c>
      <c r="P194" s="96" t="s">
        <v>48</v>
      </c>
      <c r="Q194" s="96"/>
      <c r="R194" s="96"/>
      <c r="S194" s="96"/>
      <c r="T194" s="98">
        <v>0</v>
      </c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6" t="s">
        <v>48</v>
      </c>
      <c r="AJ194" s="96">
        <v>5</v>
      </c>
      <c r="AK194" s="96" t="s">
        <v>48</v>
      </c>
      <c r="AL194" s="96" t="s">
        <v>48</v>
      </c>
      <c r="AM194" s="96" t="s">
        <v>48</v>
      </c>
      <c r="AN194" s="96" t="s">
        <v>48</v>
      </c>
      <c r="AO194" s="96" t="s">
        <v>48</v>
      </c>
      <c r="AP194" s="96" t="s">
        <v>48</v>
      </c>
      <c r="AQ194" s="96">
        <v>44</v>
      </c>
      <c r="AR194" s="96">
        <v>7</v>
      </c>
      <c r="AS194" s="98">
        <v>0.159</v>
      </c>
      <c r="AT194" s="98">
        <v>0.71399999999999997</v>
      </c>
      <c r="AU194" s="98">
        <v>0</v>
      </c>
      <c r="AV194" s="99">
        <v>2369</v>
      </c>
      <c r="AW194" s="99">
        <v>862</v>
      </c>
      <c r="AX194" s="96">
        <v>119</v>
      </c>
      <c r="AY194" s="96">
        <v>152</v>
      </c>
      <c r="AZ194" s="96">
        <v>179</v>
      </c>
      <c r="BA194" s="96" t="s">
        <v>48</v>
      </c>
      <c r="BB194" s="100" t="s">
        <v>48</v>
      </c>
      <c r="BC194" s="93"/>
      <c r="BD194" s="93"/>
      <c r="BE194" s="93"/>
    </row>
    <row r="195" spans="1:57" ht="13.5" customHeight="1">
      <c r="A195" s="93" t="s">
        <v>314</v>
      </c>
      <c r="B195" s="95">
        <v>44560</v>
      </c>
      <c r="C195" s="96" t="s">
        <v>48</v>
      </c>
      <c r="D195" s="96" t="s">
        <v>48</v>
      </c>
      <c r="E195" s="96" t="s">
        <v>48</v>
      </c>
      <c r="F195" s="96"/>
      <c r="G195" s="96"/>
      <c r="H195" s="96"/>
      <c r="I195" s="96"/>
      <c r="J195" s="96"/>
      <c r="K195" s="96"/>
      <c r="L195" s="96" t="s">
        <v>48</v>
      </c>
      <c r="M195" s="97">
        <v>0</v>
      </c>
      <c r="N195" s="97">
        <v>0</v>
      </c>
      <c r="O195" s="97">
        <v>0</v>
      </c>
      <c r="P195" s="96" t="s">
        <v>48</v>
      </c>
      <c r="Q195" s="96"/>
      <c r="R195" s="96"/>
      <c r="S195" s="96"/>
      <c r="T195" s="98">
        <v>0</v>
      </c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6" t="s">
        <v>48</v>
      </c>
      <c r="AJ195" s="96">
        <v>2</v>
      </c>
      <c r="AK195" s="96" t="s">
        <v>48</v>
      </c>
      <c r="AL195" s="96" t="s">
        <v>48</v>
      </c>
      <c r="AM195" s="96" t="s">
        <v>48</v>
      </c>
      <c r="AN195" s="96" t="s">
        <v>48</v>
      </c>
      <c r="AO195" s="96" t="s">
        <v>48</v>
      </c>
      <c r="AP195" s="96" t="s">
        <v>48</v>
      </c>
      <c r="AQ195" s="96">
        <v>26</v>
      </c>
      <c r="AR195" s="96">
        <v>7</v>
      </c>
      <c r="AS195" s="98">
        <v>0.26900000000000002</v>
      </c>
      <c r="AT195" s="98">
        <v>0.28599999999999998</v>
      </c>
      <c r="AU195" s="98">
        <v>0</v>
      </c>
      <c r="AV195" s="99">
        <v>2395</v>
      </c>
      <c r="AW195" s="99">
        <v>869</v>
      </c>
      <c r="AX195" s="96">
        <v>117</v>
      </c>
      <c r="AY195" s="96">
        <v>153</v>
      </c>
      <c r="AZ195" s="96">
        <v>182</v>
      </c>
      <c r="BA195" s="96" t="s">
        <v>48</v>
      </c>
      <c r="BB195" s="100" t="s">
        <v>48</v>
      </c>
      <c r="BC195" s="93"/>
      <c r="BD195" s="93"/>
      <c r="BE195" s="93"/>
    </row>
    <row r="196" spans="1:57" ht="13.5" customHeight="1">
      <c r="A196" s="93" t="s">
        <v>315</v>
      </c>
      <c r="B196" s="95">
        <v>44561</v>
      </c>
      <c r="C196" s="96" t="s">
        <v>48</v>
      </c>
      <c r="D196" s="96" t="s">
        <v>48</v>
      </c>
      <c r="E196" s="96" t="s">
        <v>48</v>
      </c>
      <c r="F196" s="96"/>
      <c r="G196" s="96"/>
      <c r="H196" s="96"/>
      <c r="I196" s="96"/>
      <c r="J196" s="96"/>
      <c r="K196" s="96"/>
      <c r="L196" s="96" t="s">
        <v>48</v>
      </c>
      <c r="M196" s="97">
        <v>0</v>
      </c>
      <c r="N196" s="97">
        <v>0</v>
      </c>
      <c r="O196" s="97">
        <v>0</v>
      </c>
      <c r="P196" s="96" t="s">
        <v>48</v>
      </c>
      <c r="Q196" s="96"/>
      <c r="R196" s="96"/>
      <c r="S196" s="96"/>
      <c r="T196" s="98">
        <v>0</v>
      </c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6" t="s">
        <v>48</v>
      </c>
      <c r="AJ196" s="96">
        <v>3</v>
      </c>
      <c r="AK196" s="96" t="s">
        <v>48</v>
      </c>
      <c r="AL196" s="96" t="s">
        <v>48</v>
      </c>
      <c r="AM196" s="96" t="s">
        <v>48</v>
      </c>
      <c r="AN196" s="96" t="s">
        <v>48</v>
      </c>
      <c r="AO196" s="96" t="s">
        <v>48</v>
      </c>
      <c r="AP196" s="96" t="s">
        <v>48</v>
      </c>
      <c r="AQ196" s="96">
        <v>26</v>
      </c>
      <c r="AR196" s="96">
        <v>7</v>
      </c>
      <c r="AS196" s="98">
        <v>0.26900000000000002</v>
      </c>
      <c r="AT196" s="98">
        <v>0.42899999999999999</v>
      </c>
      <c r="AU196" s="98">
        <v>0</v>
      </c>
      <c r="AV196" s="99">
        <v>2421</v>
      </c>
      <c r="AW196" s="99">
        <v>876</v>
      </c>
      <c r="AX196" s="96" t="s">
        <v>48</v>
      </c>
      <c r="AY196" s="96" t="s">
        <v>48</v>
      </c>
      <c r="AZ196" s="96" t="s">
        <v>48</v>
      </c>
      <c r="BA196" s="96" t="s">
        <v>48</v>
      </c>
      <c r="BB196" s="100" t="s">
        <v>48</v>
      </c>
      <c r="BC196" s="93"/>
      <c r="BD196" s="93"/>
      <c r="BE196" s="93"/>
    </row>
    <row r="197" spans="1:57" ht="13.5" customHeight="1">
      <c r="A197" s="93" t="s">
        <v>316</v>
      </c>
      <c r="B197" s="95">
        <v>44562</v>
      </c>
      <c r="C197" s="96" t="s">
        <v>48</v>
      </c>
      <c r="D197" s="96" t="s">
        <v>48</v>
      </c>
      <c r="E197" s="96" t="s">
        <v>48</v>
      </c>
      <c r="F197" s="96"/>
      <c r="G197" s="96"/>
      <c r="H197" s="96"/>
      <c r="I197" s="96"/>
      <c r="J197" s="96"/>
      <c r="K197" s="96"/>
      <c r="L197" s="96" t="s">
        <v>48</v>
      </c>
      <c r="M197" s="97">
        <v>0</v>
      </c>
      <c r="N197" s="97">
        <v>0</v>
      </c>
      <c r="O197" s="97">
        <v>0</v>
      </c>
      <c r="P197" s="96" t="s">
        <v>48</v>
      </c>
      <c r="Q197" s="96"/>
      <c r="R197" s="96"/>
      <c r="S197" s="96"/>
      <c r="T197" s="98">
        <v>0</v>
      </c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  <c r="AI197" s="96" t="s">
        <v>48</v>
      </c>
      <c r="AJ197" s="96">
        <v>2</v>
      </c>
      <c r="AK197" s="96" t="s">
        <v>48</v>
      </c>
      <c r="AL197" s="96" t="s">
        <v>48</v>
      </c>
      <c r="AM197" s="96" t="s">
        <v>48</v>
      </c>
      <c r="AN197" s="96" t="s">
        <v>48</v>
      </c>
      <c r="AO197" s="96" t="s">
        <v>48</v>
      </c>
      <c r="AP197" s="96" t="s">
        <v>48</v>
      </c>
      <c r="AQ197" s="96">
        <v>26</v>
      </c>
      <c r="AR197" s="96">
        <v>6</v>
      </c>
      <c r="AS197" s="98">
        <v>0.23100000000000001</v>
      </c>
      <c r="AT197" s="98">
        <v>0.33300000000000002</v>
      </c>
      <c r="AU197" s="98">
        <v>0</v>
      </c>
      <c r="AV197" s="99">
        <v>2447</v>
      </c>
      <c r="AW197" s="99">
        <v>882</v>
      </c>
      <c r="AX197" s="96" t="s">
        <v>48</v>
      </c>
      <c r="AY197" s="96" t="s">
        <v>48</v>
      </c>
      <c r="AZ197" s="96" t="s">
        <v>48</v>
      </c>
      <c r="BA197" s="96" t="s">
        <v>48</v>
      </c>
      <c r="BB197" s="100" t="s">
        <v>48</v>
      </c>
      <c r="BC197" s="93"/>
      <c r="BD197" s="93"/>
      <c r="BE197" s="93"/>
    </row>
    <row r="198" spans="1:57" ht="13.5" customHeight="1">
      <c r="A198" s="93" t="s">
        <v>317</v>
      </c>
      <c r="B198" s="95">
        <v>44563</v>
      </c>
      <c r="C198" s="96" t="s">
        <v>48</v>
      </c>
      <c r="D198" s="96" t="s">
        <v>48</v>
      </c>
      <c r="E198" s="96" t="s">
        <v>48</v>
      </c>
      <c r="F198" s="96"/>
      <c r="G198" s="96"/>
      <c r="H198" s="96"/>
      <c r="I198" s="96"/>
      <c r="J198" s="96"/>
      <c r="K198" s="96"/>
      <c r="L198" s="96" t="s">
        <v>48</v>
      </c>
      <c r="M198" s="97">
        <v>0</v>
      </c>
      <c r="N198" s="97">
        <v>0</v>
      </c>
      <c r="O198" s="97">
        <v>0</v>
      </c>
      <c r="P198" s="96" t="s">
        <v>48</v>
      </c>
      <c r="Q198" s="96"/>
      <c r="R198" s="96"/>
      <c r="S198" s="96"/>
      <c r="T198" s="98">
        <v>0</v>
      </c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  <c r="AI198" s="96" t="s">
        <v>48</v>
      </c>
      <c r="AJ198" s="96">
        <v>5</v>
      </c>
      <c r="AK198" s="96" t="s">
        <v>48</v>
      </c>
      <c r="AL198" s="96" t="s">
        <v>48</v>
      </c>
      <c r="AM198" s="96" t="s">
        <v>48</v>
      </c>
      <c r="AN198" s="96" t="s">
        <v>48</v>
      </c>
      <c r="AO198" s="96" t="s">
        <v>48</v>
      </c>
      <c r="AP198" s="96" t="s">
        <v>48</v>
      </c>
      <c r="AQ198" s="96">
        <v>20</v>
      </c>
      <c r="AR198" s="96">
        <v>6</v>
      </c>
      <c r="AS198" s="98">
        <v>0.3</v>
      </c>
      <c r="AT198" s="98">
        <v>0.83299999999999996</v>
      </c>
      <c r="AU198" s="98">
        <v>0</v>
      </c>
      <c r="AV198" s="99">
        <v>2467</v>
      </c>
      <c r="AW198" s="99">
        <v>888</v>
      </c>
      <c r="AX198" s="96">
        <v>126</v>
      </c>
      <c r="AY198" s="96">
        <v>154</v>
      </c>
      <c r="AZ198" s="96">
        <v>189</v>
      </c>
      <c r="BA198" s="96" t="s">
        <v>48</v>
      </c>
      <c r="BB198" s="100" t="s">
        <v>48</v>
      </c>
      <c r="BC198" s="93"/>
      <c r="BD198" s="93"/>
      <c r="BE198" s="93"/>
    </row>
    <row r="199" spans="1:57" ht="13.5" customHeight="1">
      <c r="A199" s="93" t="s">
        <v>311</v>
      </c>
      <c r="B199" s="95">
        <v>44564</v>
      </c>
      <c r="C199" s="96" t="s">
        <v>48</v>
      </c>
      <c r="D199" s="96" t="s">
        <v>48</v>
      </c>
      <c r="E199" s="96" t="s">
        <v>48</v>
      </c>
      <c r="F199" s="96"/>
      <c r="G199" s="96"/>
      <c r="H199" s="96"/>
      <c r="I199" s="96"/>
      <c r="J199" s="96"/>
      <c r="K199" s="96"/>
      <c r="L199" s="96" t="s">
        <v>48</v>
      </c>
      <c r="M199" s="97">
        <v>0</v>
      </c>
      <c r="N199" s="97">
        <v>0</v>
      </c>
      <c r="O199" s="97">
        <v>0</v>
      </c>
      <c r="P199" s="96" t="s">
        <v>48</v>
      </c>
      <c r="Q199" s="96"/>
      <c r="R199" s="96"/>
      <c r="S199" s="96"/>
      <c r="T199" s="98">
        <v>0</v>
      </c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  <c r="AI199" s="96" t="s">
        <v>48</v>
      </c>
      <c r="AJ199" s="96">
        <v>9</v>
      </c>
      <c r="AK199" s="96" t="s">
        <v>48</v>
      </c>
      <c r="AL199" s="96" t="s">
        <v>48</v>
      </c>
      <c r="AM199" s="96" t="s">
        <v>48</v>
      </c>
      <c r="AN199" s="96" t="s">
        <v>48</v>
      </c>
      <c r="AO199" s="96" t="s">
        <v>48</v>
      </c>
      <c r="AP199" s="96" t="s">
        <v>48</v>
      </c>
      <c r="AQ199" s="96">
        <v>21</v>
      </c>
      <c r="AR199" s="96">
        <v>5</v>
      </c>
      <c r="AS199" s="98">
        <v>0.23799999999999999</v>
      </c>
      <c r="AT199" s="98">
        <v>1.8</v>
      </c>
      <c r="AU199" s="98">
        <v>0</v>
      </c>
      <c r="AV199" s="99">
        <v>2488</v>
      </c>
      <c r="AW199" s="99">
        <v>893</v>
      </c>
      <c r="AX199" s="96">
        <v>126</v>
      </c>
      <c r="AY199" s="96">
        <v>155</v>
      </c>
      <c r="AZ199" s="96">
        <v>190</v>
      </c>
      <c r="BA199" s="96" t="s">
        <v>48</v>
      </c>
      <c r="BB199" s="100" t="s">
        <v>48</v>
      </c>
      <c r="BC199" s="93"/>
      <c r="BD199" s="93"/>
      <c r="BE199" s="93"/>
    </row>
    <row r="200" spans="1:57" ht="13.5" customHeight="1">
      <c r="A200" s="93" t="s">
        <v>312</v>
      </c>
      <c r="B200" s="95">
        <v>44565</v>
      </c>
      <c r="C200" s="96" t="s">
        <v>48</v>
      </c>
      <c r="D200" s="96" t="s">
        <v>48</v>
      </c>
      <c r="E200" s="96" t="s">
        <v>48</v>
      </c>
      <c r="F200" s="96"/>
      <c r="G200" s="96"/>
      <c r="H200" s="96"/>
      <c r="I200" s="96"/>
      <c r="J200" s="96"/>
      <c r="K200" s="96"/>
      <c r="L200" s="96" t="s">
        <v>48</v>
      </c>
      <c r="M200" s="97">
        <v>0</v>
      </c>
      <c r="N200" s="97">
        <v>0</v>
      </c>
      <c r="O200" s="97">
        <v>0</v>
      </c>
      <c r="P200" s="96" t="s">
        <v>48</v>
      </c>
      <c r="Q200" s="96"/>
      <c r="R200" s="96"/>
      <c r="S200" s="96"/>
      <c r="T200" s="98">
        <v>0</v>
      </c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  <c r="AH200" s="98"/>
      <c r="AI200" s="96" t="s">
        <v>48</v>
      </c>
      <c r="AJ200" s="96">
        <v>2</v>
      </c>
      <c r="AK200" s="96" t="s">
        <v>48</v>
      </c>
      <c r="AL200" s="96" t="s">
        <v>48</v>
      </c>
      <c r="AM200" s="96" t="s">
        <v>48</v>
      </c>
      <c r="AN200" s="96" t="s">
        <v>48</v>
      </c>
      <c r="AO200" s="96" t="s">
        <v>48</v>
      </c>
      <c r="AP200" s="96" t="s">
        <v>48</v>
      </c>
      <c r="AQ200" s="96">
        <v>18</v>
      </c>
      <c r="AR200" s="96">
        <v>4</v>
      </c>
      <c r="AS200" s="98">
        <v>0.222</v>
      </c>
      <c r="AT200" s="98">
        <v>0.5</v>
      </c>
      <c r="AU200" s="98">
        <v>0</v>
      </c>
      <c r="AV200" s="99">
        <v>2506</v>
      </c>
      <c r="AW200" s="99">
        <v>897</v>
      </c>
      <c r="AX200" s="96">
        <v>124</v>
      </c>
      <c r="AY200" s="96">
        <v>157</v>
      </c>
      <c r="AZ200" s="96">
        <v>192</v>
      </c>
      <c r="BA200" s="96" t="s">
        <v>48</v>
      </c>
      <c r="BB200" s="100" t="s">
        <v>48</v>
      </c>
      <c r="BC200" s="93"/>
      <c r="BD200" s="93"/>
      <c r="BE200" s="93"/>
    </row>
    <row r="201" spans="1:57" ht="13.5" customHeight="1">
      <c r="A201" s="93" t="s">
        <v>313</v>
      </c>
      <c r="B201" s="95">
        <v>44566</v>
      </c>
      <c r="C201" s="96" t="s">
        <v>48</v>
      </c>
      <c r="D201" s="96" t="s">
        <v>48</v>
      </c>
      <c r="E201" s="96" t="s">
        <v>48</v>
      </c>
      <c r="F201" s="96"/>
      <c r="G201" s="96"/>
      <c r="H201" s="96"/>
      <c r="I201" s="96"/>
      <c r="J201" s="96"/>
      <c r="K201" s="96"/>
      <c r="L201" s="96" t="s">
        <v>48</v>
      </c>
      <c r="M201" s="97">
        <v>0</v>
      </c>
      <c r="N201" s="97">
        <v>0</v>
      </c>
      <c r="O201" s="97">
        <v>0</v>
      </c>
      <c r="P201" s="96" t="s">
        <v>48</v>
      </c>
      <c r="Q201" s="96"/>
      <c r="R201" s="96"/>
      <c r="S201" s="96"/>
      <c r="T201" s="98">
        <v>0</v>
      </c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  <c r="AI201" s="96" t="s">
        <v>48</v>
      </c>
      <c r="AJ201" s="96">
        <v>3</v>
      </c>
      <c r="AK201" s="96" t="s">
        <v>48</v>
      </c>
      <c r="AL201" s="96" t="s">
        <v>48</v>
      </c>
      <c r="AM201" s="96" t="s">
        <v>48</v>
      </c>
      <c r="AN201" s="96" t="s">
        <v>48</v>
      </c>
      <c r="AO201" s="96" t="s">
        <v>48</v>
      </c>
      <c r="AP201" s="96" t="s">
        <v>48</v>
      </c>
      <c r="AQ201" s="96">
        <v>29</v>
      </c>
      <c r="AR201" s="96">
        <v>9</v>
      </c>
      <c r="AS201" s="98">
        <v>0.31</v>
      </c>
      <c r="AT201" s="98">
        <v>0.33300000000000002</v>
      </c>
      <c r="AU201" s="98">
        <v>0</v>
      </c>
      <c r="AV201" s="99">
        <v>2535</v>
      </c>
      <c r="AW201" s="99">
        <v>906</v>
      </c>
      <c r="AX201" s="96">
        <v>122</v>
      </c>
      <c r="AY201" s="96">
        <v>161</v>
      </c>
      <c r="AZ201" s="96">
        <v>190</v>
      </c>
      <c r="BA201" s="96" t="s">
        <v>48</v>
      </c>
      <c r="BB201" s="100" t="s">
        <v>48</v>
      </c>
      <c r="BC201" s="93"/>
      <c r="BD201" s="93"/>
      <c r="BE201" s="93"/>
    </row>
    <row r="202" spans="1:57" ht="13.5" customHeight="1">
      <c r="A202" s="93" t="s">
        <v>314</v>
      </c>
      <c r="B202" s="95">
        <v>44567</v>
      </c>
      <c r="C202" s="96" t="s">
        <v>48</v>
      </c>
      <c r="D202" s="96" t="s">
        <v>48</v>
      </c>
      <c r="E202" s="96" t="s">
        <v>48</v>
      </c>
      <c r="F202" s="96"/>
      <c r="G202" s="96"/>
      <c r="H202" s="96"/>
      <c r="I202" s="96"/>
      <c r="J202" s="96"/>
      <c r="K202" s="96"/>
      <c r="L202" s="96" t="s">
        <v>48</v>
      </c>
      <c r="M202" s="97">
        <v>0</v>
      </c>
      <c r="N202" s="97">
        <v>0</v>
      </c>
      <c r="O202" s="97">
        <v>0</v>
      </c>
      <c r="P202" s="96" t="s">
        <v>48</v>
      </c>
      <c r="Q202" s="96"/>
      <c r="R202" s="96"/>
      <c r="S202" s="96"/>
      <c r="T202" s="98">
        <v>0</v>
      </c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8"/>
      <c r="AI202" s="96" t="s">
        <v>48</v>
      </c>
      <c r="AJ202" s="96">
        <v>3</v>
      </c>
      <c r="AK202" s="96" t="s">
        <v>48</v>
      </c>
      <c r="AL202" s="96" t="s">
        <v>48</v>
      </c>
      <c r="AM202" s="96" t="s">
        <v>48</v>
      </c>
      <c r="AN202" s="96" t="s">
        <v>48</v>
      </c>
      <c r="AO202" s="96" t="s">
        <v>48</v>
      </c>
      <c r="AP202" s="96" t="s">
        <v>48</v>
      </c>
      <c r="AQ202" s="96">
        <v>21</v>
      </c>
      <c r="AR202" s="96">
        <v>5</v>
      </c>
      <c r="AS202" s="98">
        <v>0.23799999999999999</v>
      </c>
      <c r="AT202" s="98">
        <v>0.6</v>
      </c>
      <c r="AU202" s="98">
        <v>0</v>
      </c>
      <c r="AV202" s="99">
        <v>2556</v>
      </c>
      <c r="AW202" s="99">
        <v>911</v>
      </c>
      <c r="AX202" s="96">
        <v>131</v>
      </c>
      <c r="AY202" s="96">
        <v>164</v>
      </c>
      <c r="AZ202" s="96">
        <v>195</v>
      </c>
      <c r="BA202" s="96" t="s">
        <v>48</v>
      </c>
      <c r="BB202" s="100" t="s">
        <v>48</v>
      </c>
      <c r="BC202" s="93"/>
      <c r="BD202" s="93"/>
      <c r="BE202" s="93"/>
    </row>
    <row r="203" spans="1:57" ht="13.5" customHeight="1">
      <c r="A203" s="93" t="s">
        <v>315</v>
      </c>
      <c r="B203" s="95">
        <v>44568</v>
      </c>
      <c r="C203" s="96" t="s">
        <v>48</v>
      </c>
      <c r="D203" s="96" t="s">
        <v>48</v>
      </c>
      <c r="E203" s="96" t="s">
        <v>48</v>
      </c>
      <c r="F203" s="96"/>
      <c r="G203" s="96"/>
      <c r="H203" s="96"/>
      <c r="I203" s="96"/>
      <c r="J203" s="96"/>
      <c r="K203" s="96"/>
      <c r="L203" s="96" t="s">
        <v>48</v>
      </c>
      <c r="M203" s="97">
        <v>0</v>
      </c>
      <c r="N203" s="97">
        <v>0</v>
      </c>
      <c r="O203" s="97">
        <v>0</v>
      </c>
      <c r="P203" s="96" t="s">
        <v>48</v>
      </c>
      <c r="Q203" s="96"/>
      <c r="R203" s="96"/>
      <c r="S203" s="96"/>
      <c r="T203" s="98">
        <v>0</v>
      </c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  <c r="AI203" s="96" t="s">
        <v>48</v>
      </c>
      <c r="AJ203" s="96">
        <v>5</v>
      </c>
      <c r="AK203" s="96" t="s">
        <v>48</v>
      </c>
      <c r="AL203" s="96" t="s">
        <v>48</v>
      </c>
      <c r="AM203" s="96" t="s">
        <v>48</v>
      </c>
      <c r="AN203" s="96" t="s">
        <v>48</v>
      </c>
      <c r="AO203" s="96" t="s">
        <v>48</v>
      </c>
      <c r="AP203" s="96" t="s">
        <v>48</v>
      </c>
      <c r="AQ203" s="96">
        <v>34</v>
      </c>
      <c r="AR203" s="96">
        <v>8</v>
      </c>
      <c r="AS203" s="98">
        <v>0.23499999999999999</v>
      </c>
      <c r="AT203" s="98">
        <v>0.625</v>
      </c>
      <c r="AU203" s="98">
        <v>0</v>
      </c>
      <c r="AV203" s="99">
        <v>2590</v>
      </c>
      <c r="AW203" s="99">
        <v>919</v>
      </c>
      <c r="AX203" s="96">
        <v>136</v>
      </c>
      <c r="AY203" s="96">
        <v>168</v>
      </c>
      <c r="AZ203" s="96">
        <v>199</v>
      </c>
      <c r="BA203" s="96" t="s">
        <v>48</v>
      </c>
      <c r="BB203" s="100" t="s">
        <v>320</v>
      </c>
      <c r="BC203" s="93"/>
      <c r="BD203" s="93"/>
      <c r="BE203" s="93"/>
    </row>
    <row r="204" spans="1:57" ht="13.5" customHeight="1">
      <c r="A204" s="93" t="s">
        <v>316</v>
      </c>
      <c r="B204" s="95">
        <v>44569</v>
      </c>
      <c r="C204" s="96" t="s">
        <v>48</v>
      </c>
      <c r="D204" s="96" t="s">
        <v>48</v>
      </c>
      <c r="E204" s="96" t="s">
        <v>48</v>
      </c>
      <c r="F204" s="96"/>
      <c r="G204" s="96"/>
      <c r="H204" s="96"/>
      <c r="I204" s="96"/>
      <c r="J204" s="96"/>
      <c r="K204" s="96"/>
      <c r="L204" s="96" t="s">
        <v>48</v>
      </c>
      <c r="M204" s="97">
        <v>0</v>
      </c>
      <c r="N204" s="97">
        <v>0</v>
      </c>
      <c r="O204" s="97">
        <v>0</v>
      </c>
      <c r="P204" s="96" t="s">
        <v>48</v>
      </c>
      <c r="Q204" s="96"/>
      <c r="R204" s="96"/>
      <c r="S204" s="96"/>
      <c r="T204" s="98">
        <v>0</v>
      </c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8"/>
      <c r="AI204" s="96" t="s">
        <v>48</v>
      </c>
      <c r="AJ204" s="96">
        <v>2</v>
      </c>
      <c r="AK204" s="96" t="s">
        <v>48</v>
      </c>
      <c r="AL204" s="96" t="s">
        <v>48</v>
      </c>
      <c r="AM204" s="96" t="s">
        <v>48</v>
      </c>
      <c r="AN204" s="96" t="s">
        <v>48</v>
      </c>
      <c r="AO204" s="96" t="s">
        <v>48</v>
      </c>
      <c r="AP204" s="96" t="s">
        <v>48</v>
      </c>
      <c r="AQ204" s="96">
        <v>28</v>
      </c>
      <c r="AR204" s="96">
        <v>3</v>
      </c>
      <c r="AS204" s="98">
        <v>0.107</v>
      </c>
      <c r="AT204" s="98">
        <v>0.66700000000000004</v>
      </c>
      <c r="AU204" s="98">
        <v>0</v>
      </c>
      <c r="AV204" s="99">
        <v>2618</v>
      </c>
      <c r="AW204" s="99">
        <v>922</v>
      </c>
      <c r="AX204" s="96">
        <v>139</v>
      </c>
      <c r="AY204" s="96">
        <v>171</v>
      </c>
      <c r="AZ204" s="96">
        <v>198</v>
      </c>
      <c r="BA204" s="96" t="s">
        <v>48</v>
      </c>
      <c r="BB204" s="100" t="s">
        <v>48</v>
      </c>
      <c r="BC204" s="93"/>
      <c r="BD204" s="93"/>
      <c r="BE204" s="93"/>
    </row>
    <row r="205" spans="1:57" ht="13.5" customHeight="1">
      <c r="A205" s="93" t="s">
        <v>317</v>
      </c>
      <c r="B205" s="95">
        <v>44570</v>
      </c>
      <c r="C205" s="96" t="s">
        <v>48</v>
      </c>
      <c r="D205" s="96" t="s">
        <v>48</v>
      </c>
      <c r="E205" s="96" t="s">
        <v>48</v>
      </c>
      <c r="F205" s="96"/>
      <c r="G205" s="96"/>
      <c r="H205" s="96"/>
      <c r="I205" s="96"/>
      <c r="J205" s="96"/>
      <c r="K205" s="96"/>
      <c r="L205" s="96" t="s">
        <v>48</v>
      </c>
      <c r="M205" s="97">
        <v>0</v>
      </c>
      <c r="N205" s="97">
        <v>0</v>
      </c>
      <c r="O205" s="97">
        <v>0</v>
      </c>
      <c r="P205" s="96" t="s">
        <v>48</v>
      </c>
      <c r="Q205" s="96"/>
      <c r="R205" s="96"/>
      <c r="S205" s="96"/>
      <c r="T205" s="98">
        <v>0</v>
      </c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  <c r="AI205" s="96" t="s">
        <v>48</v>
      </c>
      <c r="AJ205" s="96">
        <v>2</v>
      </c>
      <c r="AK205" s="96" t="s">
        <v>48</v>
      </c>
      <c r="AL205" s="96" t="s">
        <v>48</v>
      </c>
      <c r="AM205" s="96" t="s">
        <v>48</v>
      </c>
      <c r="AN205" s="96" t="s">
        <v>48</v>
      </c>
      <c r="AO205" s="96" t="s">
        <v>48</v>
      </c>
      <c r="AP205" s="96" t="s">
        <v>48</v>
      </c>
      <c r="AQ205" s="96">
        <v>23</v>
      </c>
      <c r="AR205" s="96">
        <v>4</v>
      </c>
      <c r="AS205" s="98">
        <v>0.17399999999999999</v>
      </c>
      <c r="AT205" s="98">
        <v>0.5</v>
      </c>
      <c r="AU205" s="98">
        <v>0</v>
      </c>
      <c r="AV205" s="99">
        <v>2641</v>
      </c>
      <c r="AW205" s="99">
        <v>926</v>
      </c>
      <c r="AX205" s="96">
        <v>135</v>
      </c>
      <c r="AY205" s="96">
        <v>168</v>
      </c>
      <c r="AZ205" s="96">
        <v>201</v>
      </c>
      <c r="BA205" s="96" t="s">
        <v>48</v>
      </c>
      <c r="BB205" s="100" t="s">
        <v>48</v>
      </c>
      <c r="BC205" s="93"/>
      <c r="BD205" s="93"/>
      <c r="BE205" s="93"/>
    </row>
    <row r="206" spans="1:57" ht="13.5" customHeight="1">
      <c r="A206" s="93" t="s">
        <v>311</v>
      </c>
      <c r="B206" s="95">
        <v>44571</v>
      </c>
      <c r="C206" s="96" t="s">
        <v>48</v>
      </c>
      <c r="D206" s="96" t="s">
        <v>48</v>
      </c>
      <c r="E206" s="96" t="s">
        <v>48</v>
      </c>
      <c r="F206" s="96"/>
      <c r="G206" s="96"/>
      <c r="H206" s="96"/>
      <c r="I206" s="96"/>
      <c r="J206" s="96"/>
      <c r="K206" s="96"/>
      <c r="L206" s="96" t="s">
        <v>48</v>
      </c>
      <c r="M206" s="97">
        <v>0</v>
      </c>
      <c r="N206" s="97">
        <v>0</v>
      </c>
      <c r="O206" s="97">
        <v>0</v>
      </c>
      <c r="P206" s="96" t="s">
        <v>48</v>
      </c>
      <c r="Q206" s="96"/>
      <c r="R206" s="96"/>
      <c r="S206" s="96"/>
      <c r="T206" s="98">
        <v>0</v>
      </c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8"/>
      <c r="AI206" s="96" t="s">
        <v>48</v>
      </c>
      <c r="AJ206" s="96">
        <v>2</v>
      </c>
      <c r="AK206" s="96" t="s">
        <v>48</v>
      </c>
      <c r="AL206" s="96" t="s">
        <v>48</v>
      </c>
      <c r="AM206" s="96" t="s">
        <v>48</v>
      </c>
      <c r="AN206" s="96" t="s">
        <v>48</v>
      </c>
      <c r="AO206" s="96" t="s">
        <v>48</v>
      </c>
      <c r="AP206" s="96" t="s">
        <v>48</v>
      </c>
      <c r="AQ206" s="96">
        <v>28</v>
      </c>
      <c r="AR206" s="96">
        <v>5</v>
      </c>
      <c r="AS206" s="98">
        <v>0.17899999999999999</v>
      </c>
      <c r="AT206" s="98">
        <v>0.4</v>
      </c>
      <c r="AU206" s="98">
        <v>0</v>
      </c>
      <c r="AV206" s="99">
        <v>2669</v>
      </c>
      <c r="AW206" s="99">
        <v>931</v>
      </c>
      <c r="AX206" s="96">
        <v>136</v>
      </c>
      <c r="AY206" s="96">
        <v>170</v>
      </c>
      <c r="AZ206" s="96">
        <v>204</v>
      </c>
      <c r="BA206" s="96" t="s">
        <v>48</v>
      </c>
      <c r="BB206" s="100" t="s">
        <v>48</v>
      </c>
      <c r="BC206" s="93"/>
      <c r="BD206" s="93"/>
      <c r="BE206" s="93"/>
    </row>
    <row r="207" spans="1:57" ht="13.5" customHeight="1">
      <c r="A207" s="93" t="s">
        <v>312</v>
      </c>
      <c r="B207" s="95">
        <v>44572</v>
      </c>
      <c r="C207" s="96" t="s">
        <v>48</v>
      </c>
      <c r="D207" s="96" t="s">
        <v>48</v>
      </c>
      <c r="E207" s="96" t="s">
        <v>48</v>
      </c>
      <c r="F207" s="96"/>
      <c r="G207" s="96"/>
      <c r="H207" s="96"/>
      <c r="I207" s="96"/>
      <c r="J207" s="96"/>
      <c r="K207" s="96"/>
      <c r="L207" s="96" t="s">
        <v>48</v>
      </c>
      <c r="M207" s="97">
        <v>0</v>
      </c>
      <c r="N207" s="97">
        <v>0</v>
      </c>
      <c r="O207" s="97">
        <v>0</v>
      </c>
      <c r="P207" s="96" t="s">
        <v>48</v>
      </c>
      <c r="Q207" s="96"/>
      <c r="R207" s="96"/>
      <c r="S207" s="96"/>
      <c r="T207" s="98">
        <v>0</v>
      </c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6" t="s">
        <v>48</v>
      </c>
      <c r="AJ207" s="96">
        <v>1</v>
      </c>
      <c r="AK207" s="96" t="s">
        <v>48</v>
      </c>
      <c r="AL207" s="96" t="s">
        <v>48</v>
      </c>
      <c r="AM207" s="96" t="s">
        <v>48</v>
      </c>
      <c r="AN207" s="96" t="s">
        <v>48</v>
      </c>
      <c r="AO207" s="96" t="s">
        <v>48</v>
      </c>
      <c r="AP207" s="96" t="s">
        <v>48</v>
      </c>
      <c r="AQ207" s="96">
        <v>42</v>
      </c>
      <c r="AR207" s="96">
        <v>6</v>
      </c>
      <c r="AS207" s="98">
        <v>0.14299999999999999</v>
      </c>
      <c r="AT207" s="98">
        <v>0.16700000000000001</v>
      </c>
      <c r="AU207" s="98">
        <v>0</v>
      </c>
      <c r="AV207" s="99">
        <v>2711</v>
      </c>
      <c r="AW207" s="99">
        <v>937</v>
      </c>
      <c r="AX207" s="96">
        <v>138</v>
      </c>
      <c r="AY207" s="96">
        <v>166</v>
      </c>
      <c r="AZ207" s="96">
        <v>204</v>
      </c>
      <c r="BA207" s="96" t="s">
        <v>48</v>
      </c>
      <c r="BB207" s="100" t="s">
        <v>48</v>
      </c>
      <c r="BC207" s="93"/>
      <c r="BD207" s="93"/>
      <c r="BE207" s="93"/>
    </row>
    <row r="208" spans="1:57" ht="13.5" customHeight="1">
      <c r="A208" s="93" t="s">
        <v>313</v>
      </c>
      <c r="B208" s="95">
        <v>44573</v>
      </c>
      <c r="C208" s="96" t="s">
        <v>48</v>
      </c>
      <c r="D208" s="96" t="s">
        <v>48</v>
      </c>
      <c r="E208" s="96" t="s">
        <v>48</v>
      </c>
      <c r="F208" s="96"/>
      <c r="G208" s="96"/>
      <c r="H208" s="96"/>
      <c r="I208" s="96"/>
      <c r="J208" s="96"/>
      <c r="K208" s="96"/>
      <c r="L208" s="96" t="s">
        <v>48</v>
      </c>
      <c r="M208" s="97">
        <v>0</v>
      </c>
      <c r="N208" s="97">
        <v>0</v>
      </c>
      <c r="O208" s="97">
        <v>0</v>
      </c>
      <c r="P208" s="96" t="s">
        <v>48</v>
      </c>
      <c r="Q208" s="96"/>
      <c r="R208" s="96"/>
      <c r="S208" s="96"/>
      <c r="T208" s="98">
        <v>0</v>
      </c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6" t="s">
        <v>48</v>
      </c>
      <c r="AJ208" s="96">
        <v>6</v>
      </c>
      <c r="AK208" s="96" t="s">
        <v>48</v>
      </c>
      <c r="AL208" s="96" t="s">
        <v>48</v>
      </c>
      <c r="AM208" s="96" t="s">
        <v>48</v>
      </c>
      <c r="AN208" s="96" t="s">
        <v>48</v>
      </c>
      <c r="AO208" s="96" t="s">
        <v>48</v>
      </c>
      <c r="AP208" s="96" t="s">
        <v>48</v>
      </c>
      <c r="AQ208" s="96">
        <v>32</v>
      </c>
      <c r="AR208" s="96">
        <v>7</v>
      </c>
      <c r="AS208" s="98">
        <v>0.219</v>
      </c>
      <c r="AT208" s="98">
        <v>0.85699999999999998</v>
      </c>
      <c r="AU208" s="98">
        <v>0</v>
      </c>
      <c r="AV208" s="99">
        <v>2743</v>
      </c>
      <c r="AW208" s="99">
        <v>944</v>
      </c>
      <c r="AX208" s="96">
        <v>143</v>
      </c>
      <c r="AY208" s="96">
        <v>173</v>
      </c>
      <c r="AZ208" s="96">
        <v>209</v>
      </c>
      <c r="BA208" s="96" t="s">
        <v>48</v>
      </c>
      <c r="BB208" s="100" t="s">
        <v>321</v>
      </c>
      <c r="BC208" s="93"/>
      <c r="BD208" s="93"/>
      <c r="BE208" s="93"/>
    </row>
    <row r="209" spans="1:57" ht="13.5" customHeight="1">
      <c r="A209" s="93" t="s">
        <v>314</v>
      </c>
      <c r="B209" s="95">
        <v>44574</v>
      </c>
      <c r="C209" s="96" t="s">
        <v>48</v>
      </c>
      <c r="D209" s="96" t="s">
        <v>48</v>
      </c>
      <c r="E209" s="96" t="s">
        <v>48</v>
      </c>
      <c r="F209" s="96"/>
      <c r="G209" s="96"/>
      <c r="H209" s="96"/>
      <c r="I209" s="96"/>
      <c r="J209" s="96"/>
      <c r="K209" s="96"/>
      <c r="L209" s="96" t="s">
        <v>48</v>
      </c>
      <c r="M209" s="97">
        <v>0</v>
      </c>
      <c r="N209" s="97">
        <v>0</v>
      </c>
      <c r="O209" s="97">
        <v>0</v>
      </c>
      <c r="P209" s="96" t="s">
        <v>48</v>
      </c>
      <c r="Q209" s="96"/>
      <c r="R209" s="96"/>
      <c r="S209" s="96"/>
      <c r="T209" s="98">
        <v>0</v>
      </c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6" t="s">
        <v>48</v>
      </c>
      <c r="AJ209" s="96">
        <v>2</v>
      </c>
      <c r="AK209" s="96" t="s">
        <v>48</v>
      </c>
      <c r="AL209" s="96" t="s">
        <v>48</v>
      </c>
      <c r="AM209" s="96" t="s">
        <v>48</v>
      </c>
      <c r="AN209" s="96" t="s">
        <v>48</v>
      </c>
      <c r="AO209" s="96" t="s">
        <v>48</v>
      </c>
      <c r="AP209" s="96" t="s">
        <v>48</v>
      </c>
      <c r="AQ209" s="96">
        <v>36</v>
      </c>
      <c r="AR209" s="96">
        <v>9</v>
      </c>
      <c r="AS209" s="98">
        <v>0.25</v>
      </c>
      <c r="AT209" s="98">
        <v>0.222</v>
      </c>
      <c r="AU209" s="98">
        <v>0</v>
      </c>
      <c r="AV209" s="99">
        <v>2779</v>
      </c>
      <c r="AW209" s="99">
        <v>953</v>
      </c>
      <c r="AX209" s="96">
        <v>141</v>
      </c>
      <c r="AY209" s="96">
        <v>175</v>
      </c>
      <c r="AZ209" s="96">
        <v>210</v>
      </c>
      <c r="BA209" s="96" t="s">
        <v>48</v>
      </c>
      <c r="BB209" s="100" t="s">
        <v>48</v>
      </c>
      <c r="BC209" s="93"/>
      <c r="BD209" s="93"/>
      <c r="BE209" s="93"/>
    </row>
    <row r="210" spans="1:57" ht="13.5" customHeight="1">
      <c r="A210" s="93" t="s">
        <v>315</v>
      </c>
      <c r="B210" s="95">
        <v>44575</v>
      </c>
      <c r="C210" s="96" t="s">
        <v>48</v>
      </c>
      <c r="D210" s="96" t="s">
        <v>48</v>
      </c>
      <c r="E210" s="96" t="s">
        <v>48</v>
      </c>
      <c r="F210" s="96"/>
      <c r="G210" s="96"/>
      <c r="H210" s="96"/>
      <c r="I210" s="96"/>
      <c r="J210" s="96"/>
      <c r="K210" s="96"/>
      <c r="L210" s="96" t="s">
        <v>48</v>
      </c>
      <c r="M210" s="97">
        <v>0</v>
      </c>
      <c r="N210" s="97">
        <v>0</v>
      </c>
      <c r="O210" s="97">
        <v>0</v>
      </c>
      <c r="P210" s="96" t="s">
        <v>48</v>
      </c>
      <c r="Q210" s="96"/>
      <c r="R210" s="96"/>
      <c r="S210" s="96"/>
      <c r="T210" s="98">
        <v>0</v>
      </c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6" t="s">
        <v>48</v>
      </c>
      <c r="AJ210" s="96">
        <v>2</v>
      </c>
      <c r="AK210" s="96" t="s">
        <v>48</v>
      </c>
      <c r="AL210" s="96" t="s">
        <v>48</v>
      </c>
      <c r="AM210" s="96" t="s">
        <v>48</v>
      </c>
      <c r="AN210" s="96" t="s">
        <v>48</v>
      </c>
      <c r="AO210" s="96" t="s">
        <v>48</v>
      </c>
      <c r="AP210" s="96" t="s">
        <v>48</v>
      </c>
      <c r="AQ210" s="96">
        <v>23</v>
      </c>
      <c r="AR210" s="96">
        <v>5</v>
      </c>
      <c r="AS210" s="98">
        <v>0.217</v>
      </c>
      <c r="AT210" s="98">
        <v>0.4</v>
      </c>
      <c r="AU210" s="98">
        <v>0</v>
      </c>
      <c r="AV210" s="99">
        <v>2802</v>
      </c>
      <c r="AW210" s="99">
        <v>958</v>
      </c>
      <c r="AX210" s="96">
        <v>143</v>
      </c>
      <c r="AY210" s="96">
        <v>176</v>
      </c>
      <c r="AZ210" s="96">
        <v>210</v>
      </c>
      <c r="BA210" s="96" t="s">
        <v>48</v>
      </c>
      <c r="BB210" s="100" t="s">
        <v>48</v>
      </c>
      <c r="BC210" s="93"/>
      <c r="BD210" s="93"/>
      <c r="BE210" s="93"/>
    </row>
    <row r="211" spans="1:57" ht="13.5" customHeight="1">
      <c r="A211" s="93" t="s">
        <v>316</v>
      </c>
      <c r="B211" s="95">
        <v>44576</v>
      </c>
      <c r="C211" s="96" t="s">
        <v>48</v>
      </c>
      <c r="D211" s="96" t="s">
        <v>48</v>
      </c>
      <c r="E211" s="96" t="s">
        <v>48</v>
      </c>
      <c r="F211" s="96"/>
      <c r="G211" s="96"/>
      <c r="H211" s="96"/>
      <c r="I211" s="96"/>
      <c r="J211" s="96"/>
      <c r="K211" s="96"/>
      <c r="L211" s="96" t="s">
        <v>48</v>
      </c>
      <c r="M211" s="97">
        <v>0</v>
      </c>
      <c r="N211" s="97">
        <v>0</v>
      </c>
      <c r="O211" s="97">
        <v>0</v>
      </c>
      <c r="P211" s="96" t="s">
        <v>48</v>
      </c>
      <c r="Q211" s="96"/>
      <c r="R211" s="96"/>
      <c r="S211" s="96"/>
      <c r="T211" s="98">
        <v>0</v>
      </c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6" t="s">
        <v>48</v>
      </c>
      <c r="AJ211" s="96">
        <v>2</v>
      </c>
      <c r="AK211" s="96" t="s">
        <v>48</v>
      </c>
      <c r="AL211" s="96" t="s">
        <v>48</v>
      </c>
      <c r="AM211" s="96" t="s">
        <v>48</v>
      </c>
      <c r="AN211" s="96" t="s">
        <v>48</v>
      </c>
      <c r="AO211" s="96" t="s">
        <v>48</v>
      </c>
      <c r="AP211" s="96" t="s">
        <v>48</v>
      </c>
      <c r="AQ211" s="96">
        <v>27</v>
      </c>
      <c r="AR211" s="96">
        <v>6</v>
      </c>
      <c r="AS211" s="98">
        <v>0.222</v>
      </c>
      <c r="AT211" s="98">
        <v>0.33300000000000002</v>
      </c>
      <c r="AU211" s="98">
        <v>0</v>
      </c>
      <c r="AV211" s="99">
        <v>2829</v>
      </c>
      <c r="AW211" s="99">
        <v>964</v>
      </c>
      <c r="AX211" s="96">
        <v>142</v>
      </c>
      <c r="AY211" s="96">
        <v>178</v>
      </c>
      <c r="AZ211" s="96">
        <v>212</v>
      </c>
      <c r="BA211" s="96" t="s">
        <v>48</v>
      </c>
      <c r="BB211" s="100" t="s">
        <v>48</v>
      </c>
      <c r="BC211" s="93"/>
      <c r="BD211" s="93"/>
      <c r="BE211" s="93"/>
    </row>
    <row r="212" spans="1:57" ht="13.5" customHeight="1">
      <c r="A212" s="93" t="s">
        <v>317</v>
      </c>
      <c r="B212" s="95">
        <v>44577</v>
      </c>
      <c r="C212" s="96" t="s">
        <v>48</v>
      </c>
      <c r="D212" s="96" t="s">
        <v>48</v>
      </c>
      <c r="E212" s="96" t="s">
        <v>48</v>
      </c>
      <c r="F212" s="96"/>
      <c r="G212" s="96"/>
      <c r="H212" s="96"/>
      <c r="I212" s="96"/>
      <c r="J212" s="96"/>
      <c r="K212" s="96"/>
      <c r="L212" s="96" t="s">
        <v>48</v>
      </c>
      <c r="M212" s="97">
        <v>0</v>
      </c>
      <c r="N212" s="97">
        <v>0</v>
      </c>
      <c r="O212" s="97">
        <v>0</v>
      </c>
      <c r="P212" s="96" t="s">
        <v>48</v>
      </c>
      <c r="Q212" s="96"/>
      <c r="R212" s="96"/>
      <c r="S212" s="96"/>
      <c r="T212" s="98">
        <v>0</v>
      </c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6" t="s">
        <v>48</v>
      </c>
      <c r="AJ212" s="96">
        <v>3</v>
      </c>
      <c r="AK212" s="96" t="s">
        <v>48</v>
      </c>
      <c r="AL212" s="96" t="s">
        <v>48</v>
      </c>
      <c r="AM212" s="96" t="s">
        <v>48</v>
      </c>
      <c r="AN212" s="96" t="s">
        <v>48</v>
      </c>
      <c r="AO212" s="96" t="s">
        <v>48</v>
      </c>
      <c r="AP212" s="96" t="s">
        <v>48</v>
      </c>
      <c r="AQ212" s="96">
        <v>26</v>
      </c>
      <c r="AR212" s="96">
        <v>5</v>
      </c>
      <c r="AS212" s="98">
        <v>0.192</v>
      </c>
      <c r="AT212" s="98">
        <v>0.6</v>
      </c>
      <c r="AU212" s="98">
        <v>0</v>
      </c>
      <c r="AV212" s="99">
        <v>2855</v>
      </c>
      <c r="AW212" s="99">
        <v>969</v>
      </c>
      <c r="AX212" s="96">
        <v>140</v>
      </c>
      <c r="AY212" s="96">
        <v>174</v>
      </c>
      <c r="AZ212" s="96">
        <v>212</v>
      </c>
      <c r="BA212" s="96" t="s">
        <v>48</v>
      </c>
      <c r="BB212" s="100" t="s">
        <v>48</v>
      </c>
      <c r="BC212" s="93"/>
      <c r="BD212" s="93"/>
      <c r="BE212" s="93"/>
    </row>
    <row r="213" spans="1:57" ht="13.5" customHeight="1">
      <c r="A213" s="93" t="s">
        <v>311</v>
      </c>
      <c r="B213" s="95">
        <v>44578</v>
      </c>
      <c r="C213" s="96" t="s">
        <v>48</v>
      </c>
      <c r="D213" s="96" t="s">
        <v>48</v>
      </c>
      <c r="E213" s="96" t="s">
        <v>48</v>
      </c>
      <c r="F213" s="96"/>
      <c r="G213" s="96"/>
      <c r="H213" s="96"/>
      <c r="I213" s="96"/>
      <c r="J213" s="96"/>
      <c r="K213" s="96"/>
      <c r="L213" s="96" t="s">
        <v>48</v>
      </c>
      <c r="M213" s="97">
        <v>0</v>
      </c>
      <c r="N213" s="97">
        <v>0</v>
      </c>
      <c r="O213" s="97">
        <v>0</v>
      </c>
      <c r="P213" s="96" t="s">
        <v>48</v>
      </c>
      <c r="Q213" s="96"/>
      <c r="R213" s="96"/>
      <c r="S213" s="96"/>
      <c r="T213" s="98">
        <v>0</v>
      </c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6" t="s">
        <v>48</v>
      </c>
      <c r="AJ213" s="96">
        <v>4</v>
      </c>
      <c r="AK213" s="96" t="s">
        <v>48</v>
      </c>
      <c r="AL213" s="96" t="s">
        <v>48</v>
      </c>
      <c r="AM213" s="96" t="s">
        <v>48</v>
      </c>
      <c r="AN213" s="96" t="s">
        <v>48</v>
      </c>
      <c r="AO213" s="96" t="s">
        <v>48</v>
      </c>
      <c r="AP213" s="96" t="s">
        <v>48</v>
      </c>
      <c r="AQ213" s="96">
        <v>36</v>
      </c>
      <c r="AR213" s="96">
        <v>11</v>
      </c>
      <c r="AS213" s="98">
        <v>0.30599999999999999</v>
      </c>
      <c r="AT213" s="98">
        <v>0.36399999999999999</v>
      </c>
      <c r="AU213" s="98">
        <v>0</v>
      </c>
      <c r="AV213" s="99">
        <v>2891</v>
      </c>
      <c r="AW213" s="99">
        <v>980</v>
      </c>
      <c r="AX213" s="96">
        <v>140</v>
      </c>
      <c r="AY213" s="96">
        <v>174</v>
      </c>
      <c r="AZ213" s="96">
        <v>212</v>
      </c>
      <c r="BA213" s="96" t="s">
        <v>48</v>
      </c>
      <c r="BB213" s="100" t="s">
        <v>48</v>
      </c>
      <c r="BC213" s="93"/>
      <c r="BD213" s="93"/>
      <c r="BE213" s="93"/>
    </row>
    <row r="214" spans="1:57" ht="13.5" customHeight="1">
      <c r="A214" s="93" t="s">
        <v>312</v>
      </c>
      <c r="B214" s="95">
        <v>44579</v>
      </c>
      <c r="C214" s="96" t="s">
        <v>48</v>
      </c>
      <c r="D214" s="96" t="s">
        <v>48</v>
      </c>
      <c r="E214" s="96" t="s">
        <v>48</v>
      </c>
      <c r="F214" s="96"/>
      <c r="G214" s="96"/>
      <c r="H214" s="96"/>
      <c r="I214" s="96"/>
      <c r="J214" s="96"/>
      <c r="K214" s="96"/>
      <c r="L214" s="96" t="s">
        <v>48</v>
      </c>
      <c r="M214" s="97">
        <v>0</v>
      </c>
      <c r="N214" s="97">
        <v>0</v>
      </c>
      <c r="O214" s="97">
        <v>0</v>
      </c>
      <c r="P214" s="96" t="s">
        <v>48</v>
      </c>
      <c r="Q214" s="96"/>
      <c r="R214" s="96"/>
      <c r="S214" s="96"/>
      <c r="T214" s="98">
        <v>0</v>
      </c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6" t="s">
        <v>48</v>
      </c>
      <c r="AJ214" s="96">
        <v>3</v>
      </c>
      <c r="AK214" s="96" t="s">
        <v>48</v>
      </c>
      <c r="AL214" s="96" t="s">
        <v>48</v>
      </c>
      <c r="AM214" s="96" t="s">
        <v>48</v>
      </c>
      <c r="AN214" s="96" t="s">
        <v>48</v>
      </c>
      <c r="AO214" s="96" t="s">
        <v>48</v>
      </c>
      <c r="AP214" s="96" t="s">
        <v>48</v>
      </c>
      <c r="AQ214" s="96">
        <v>22</v>
      </c>
      <c r="AR214" s="96">
        <v>8</v>
      </c>
      <c r="AS214" s="98">
        <v>0.36399999999999999</v>
      </c>
      <c r="AT214" s="98">
        <v>0.375</v>
      </c>
      <c r="AU214" s="98">
        <v>0</v>
      </c>
      <c r="AV214" s="99">
        <v>2913</v>
      </c>
      <c r="AW214" s="99">
        <v>988</v>
      </c>
      <c r="AX214" s="96">
        <v>140</v>
      </c>
      <c r="AY214" s="96">
        <v>176</v>
      </c>
      <c r="AZ214" s="96">
        <v>212</v>
      </c>
      <c r="BA214" s="96" t="s">
        <v>48</v>
      </c>
      <c r="BB214" s="100" t="s">
        <v>48</v>
      </c>
      <c r="BC214" s="93"/>
      <c r="BD214" s="93"/>
      <c r="BE214" s="93"/>
    </row>
    <row r="215" spans="1:57" ht="13.5" customHeight="1">
      <c r="A215" s="93" t="s">
        <v>313</v>
      </c>
      <c r="B215" s="95">
        <v>44580</v>
      </c>
      <c r="C215" s="96" t="s">
        <v>48</v>
      </c>
      <c r="D215" s="96" t="s">
        <v>48</v>
      </c>
      <c r="E215" s="96" t="s">
        <v>48</v>
      </c>
      <c r="F215" s="96"/>
      <c r="G215" s="96"/>
      <c r="H215" s="96"/>
      <c r="I215" s="96"/>
      <c r="J215" s="96"/>
      <c r="K215" s="96"/>
      <c r="L215" s="96" t="s">
        <v>48</v>
      </c>
      <c r="M215" s="97">
        <v>0</v>
      </c>
      <c r="N215" s="97">
        <v>0</v>
      </c>
      <c r="O215" s="97">
        <v>0</v>
      </c>
      <c r="P215" s="96" t="s">
        <v>48</v>
      </c>
      <c r="Q215" s="96"/>
      <c r="R215" s="96"/>
      <c r="S215" s="96"/>
      <c r="T215" s="98">
        <v>0</v>
      </c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6" t="s">
        <v>48</v>
      </c>
      <c r="AJ215" s="96" t="s">
        <v>48</v>
      </c>
      <c r="AK215" s="96" t="s">
        <v>48</v>
      </c>
      <c r="AL215" s="96" t="s">
        <v>48</v>
      </c>
      <c r="AM215" s="96" t="s">
        <v>48</v>
      </c>
      <c r="AN215" s="96" t="s">
        <v>48</v>
      </c>
      <c r="AO215" s="96" t="s">
        <v>48</v>
      </c>
      <c r="AP215" s="96" t="s">
        <v>48</v>
      </c>
      <c r="AQ215" s="96">
        <v>20</v>
      </c>
      <c r="AR215" s="96">
        <v>5</v>
      </c>
      <c r="AS215" s="98">
        <v>0.25</v>
      </c>
      <c r="AT215" s="98">
        <v>0</v>
      </c>
      <c r="AU215" s="98">
        <v>0</v>
      </c>
      <c r="AV215" s="99">
        <v>2933</v>
      </c>
      <c r="AW215" s="99">
        <v>993</v>
      </c>
      <c r="AX215" s="96">
        <v>137</v>
      </c>
      <c r="AY215" s="96">
        <v>175</v>
      </c>
      <c r="AZ215" s="96">
        <v>211</v>
      </c>
      <c r="BA215" s="96" t="s">
        <v>48</v>
      </c>
      <c r="BB215" s="100" t="s">
        <v>48</v>
      </c>
      <c r="BC215" s="93"/>
      <c r="BD215" s="93"/>
      <c r="BE215" s="93"/>
    </row>
    <row r="216" spans="1:57" ht="13.5" customHeight="1">
      <c r="A216" s="93" t="s">
        <v>314</v>
      </c>
      <c r="B216" s="95">
        <v>44581</v>
      </c>
      <c r="C216" s="96" t="s">
        <v>48</v>
      </c>
      <c r="D216" s="96" t="s">
        <v>48</v>
      </c>
      <c r="E216" s="96" t="s">
        <v>48</v>
      </c>
      <c r="F216" s="96"/>
      <c r="G216" s="96"/>
      <c r="H216" s="96"/>
      <c r="I216" s="96"/>
      <c r="J216" s="96"/>
      <c r="K216" s="96"/>
      <c r="L216" s="96" t="s">
        <v>48</v>
      </c>
      <c r="M216" s="97">
        <v>0</v>
      </c>
      <c r="N216" s="97">
        <v>0</v>
      </c>
      <c r="O216" s="97">
        <v>0</v>
      </c>
      <c r="P216" s="96" t="s">
        <v>48</v>
      </c>
      <c r="Q216" s="96"/>
      <c r="R216" s="96"/>
      <c r="S216" s="96"/>
      <c r="T216" s="98">
        <v>0</v>
      </c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6" t="s">
        <v>48</v>
      </c>
      <c r="AJ216" s="96">
        <v>1</v>
      </c>
      <c r="AK216" s="96" t="s">
        <v>48</v>
      </c>
      <c r="AL216" s="96" t="s">
        <v>48</v>
      </c>
      <c r="AM216" s="96" t="s">
        <v>48</v>
      </c>
      <c r="AN216" s="96" t="s">
        <v>48</v>
      </c>
      <c r="AO216" s="96" t="s">
        <v>48</v>
      </c>
      <c r="AP216" s="96" t="s">
        <v>48</v>
      </c>
      <c r="AQ216" s="96">
        <v>13</v>
      </c>
      <c r="AR216" s="96">
        <v>1</v>
      </c>
      <c r="AS216" s="98">
        <v>7.6999999999999999E-2</v>
      </c>
      <c r="AT216" s="98">
        <v>1</v>
      </c>
      <c r="AU216" s="98">
        <v>0</v>
      </c>
      <c r="AV216" s="99">
        <v>2946</v>
      </c>
      <c r="AW216" s="99">
        <v>994</v>
      </c>
      <c r="AX216" s="96">
        <v>134</v>
      </c>
      <c r="AY216" s="96">
        <v>175</v>
      </c>
      <c r="AZ216" s="96">
        <v>212</v>
      </c>
      <c r="BA216" s="96" t="s">
        <v>48</v>
      </c>
      <c r="BB216" s="100" t="s">
        <v>48</v>
      </c>
      <c r="BC216" s="93"/>
      <c r="BD216" s="93"/>
      <c r="BE216" s="93"/>
    </row>
    <row r="217" spans="1:57" ht="13.5" customHeight="1">
      <c r="A217" s="93" t="s">
        <v>315</v>
      </c>
      <c r="B217" s="95">
        <v>44582</v>
      </c>
      <c r="C217" s="96" t="s">
        <v>48</v>
      </c>
      <c r="D217" s="96" t="s">
        <v>48</v>
      </c>
      <c r="E217" s="96" t="s">
        <v>48</v>
      </c>
      <c r="F217" s="96"/>
      <c r="G217" s="96"/>
      <c r="H217" s="96"/>
      <c r="I217" s="96"/>
      <c r="J217" s="96"/>
      <c r="K217" s="96"/>
      <c r="L217" s="96" t="s">
        <v>48</v>
      </c>
      <c r="M217" s="97">
        <v>0</v>
      </c>
      <c r="N217" s="97">
        <v>0</v>
      </c>
      <c r="O217" s="97">
        <v>0</v>
      </c>
      <c r="P217" s="96" t="s">
        <v>48</v>
      </c>
      <c r="Q217" s="96"/>
      <c r="R217" s="96"/>
      <c r="S217" s="96"/>
      <c r="T217" s="98">
        <v>0</v>
      </c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6" t="s">
        <v>48</v>
      </c>
      <c r="AJ217" s="96">
        <v>1</v>
      </c>
      <c r="AK217" s="96" t="s">
        <v>48</v>
      </c>
      <c r="AL217" s="96" t="s">
        <v>48</v>
      </c>
      <c r="AM217" s="96" t="s">
        <v>48</v>
      </c>
      <c r="AN217" s="96" t="s">
        <v>48</v>
      </c>
      <c r="AO217" s="96" t="s">
        <v>48</v>
      </c>
      <c r="AP217" s="96" t="s">
        <v>48</v>
      </c>
      <c r="AQ217" s="96">
        <v>17</v>
      </c>
      <c r="AR217" s="96">
        <v>5</v>
      </c>
      <c r="AS217" s="98">
        <v>0.29399999999999998</v>
      </c>
      <c r="AT217" s="98">
        <v>0.2</v>
      </c>
      <c r="AU217" s="98">
        <v>0</v>
      </c>
      <c r="AV217" s="99">
        <v>2963</v>
      </c>
      <c r="AW217" s="99">
        <v>999</v>
      </c>
      <c r="AX217" s="96">
        <v>135</v>
      </c>
      <c r="AY217" s="96">
        <v>178</v>
      </c>
      <c r="AZ217" s="96">
        <v>213</v>
      </c>
      <c r="BA217" s="96" t="s">
        <v>48</v>
      </c>
      <c r="BB217" s="100" t="s">
        <v>48</v>
      </c>
      <c r="BC217" s="93"/>
      <c r="BD217" s="93"/>
      <c r="BE217" s="93"/>
    </row>
    <row r="218" spans="1:57" ht="13.5" customHeight="1">
      <c r="A218" s="93" t="s">
        <v>316</v>
      </c>
      <c r="B218" s="95">
        <v>44583</v>
      </c>
      <c r="C218" s="96" t="s">
        <v>48</v>
      </c>
      <c r="D218" s="96" t="s">
        <v>48</v>
      </c>
      <c r="E218" s="96" t="s">
        <v>48</v>
      </c>
      <c r="F218" s="96"/>
      <c r="G218" s="96"/>
      <c r="H218" s="96"/>
      <c r="I218" s="96"/>
      <c r="J218" s="96"/>
      <c r="K218" s="96"/>
      <c r="L218" s="96" t="s">
        <v>48</v>
      </c>
      <c r="M218" s="97">
        <v>0</v>
      </c>
      <c r="N218" s="97">
        <v>0</v>
      </c>
      <c r="O218" s="97">
        <v>0</v>
      </c>
      <c r="P218" s="96" t="s">
        <v>48</v>
      </c>
      <c r="Q218" s="96"/>
      <c r="R218" s="96"/>
      <c r="S218" s="96"/>
      <c r="T218" s="98">
        <v>0</v>
      </c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6" t="s">
        <v>48</v>
      </c>
      <c r="AJ218" s="96">
        <v>3</v>
      </c>
      <c r="AK218" s="96" t="s">
        <v>48</v>
      </c>
      <c r="AL218" s="96" t="s">
        <v>48</v>
      </c>
      <c r="AM218" s="96" t="s">
        <v>48</v>
      </c>
      <c r="AN218" s="96" t="s">
        <v>48</v>
      </c>
      <c r="AO218" s="96" t="s">
        <v>48</v>
      </c>
      <c r="AP218" s="96" t="s">
        <v>48</v>
      </c>
      <c r="AQ218" s="96">
        <v>14</v>
      </c>
      <c r="AR218" s="96">
        <v>4</v>
      </c>
      <c r="AS218" s="98">
        <v>0.28599999999999998</v>
      </c>
      <c r="AT218" s="98">
        <v>0.75</v>
      </c>
      <c r="AU218" s="98">
        <v>0</v>
      </c>
      <c r="AV218" s="99">
        <v>2977</v>
      </c>
      <c r="AW218" s="99">
        <v>1003</v>
      </c>
      <c r="AX218" s="96">
        <v>130</v>
      </c>
      <c r="AY218" s="96">
        <v>176</v>
      </c>
      <c r="AZ218" s="96">
        <v>215</v>
      </c>
      <c r="BA218" s="96" t="s">
        <v>48</v>
      </c>
      <c r="BB218" s="100" t="s">
        <v>48</v>
      </c>
      <c r="BC218" s="93"/>
      <c r="BD218" s="93"/>
      <c r="BE218" s="93"/>
    </row>
    <row r="219" spans="1:57" ht="13.5" customHeight="1">
      <c r="A219" s="93" t="s">
        <v>317</v>
      </c>
      <c r="B219" s="95">
        <v>44584</v>
      </c>
      <c r="C219" s="96" t="s">
        <v>48</v>
      </c>
      <c r="D219" s="96" t="s">
        <v>48</v>
      </c>
      <c r="E219" s="96" t="s">
        <v>48</v>
      </c>
      <c r="F219" s="96"/>
      <c r="G219" s="96"/>
      <c r="H219" s="96"/>
      <c r="I219" s="96"/>
      <c r="J219" s="96"/>
      <c r="K219" s="96"/>
      <c r="L219" s="96" t="s">
        <v>48</v>
      </c>
      <c r="M219" s="97">
        <v>0</v>
      </c>
      <c r="N219" s="97">
        <v>0</v>
      </c>
      <c r="O219" s="97">
        <v>0</v>
      </c>
      <c r="P219" s="96" t="s">
        <v>48</v>
      </c>
      <c r="Q219" s="96"/>
      <c r="R219" s="96"/>
      <c r="S219" s="96"/>
      <c r="T219" s="98">
        <v>0</v>
      </c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6" t="s">
        <v>48</v>
      </c>
      <c r="AJ219" s="96">
        <v>5</v>
      </c>
      <c r="AK219" s="96" t="s">
        <v>48</v>
      </c>
      <c r="AL219" s="96" t="s">
        <v>48</v>
      </c>
      <c r="AM219" s="96" t="s">
        <v>48</v>
      </c>
      <c r="AN219" s="96" t="s">
        <v>48</v>
      </c>
      <c r="AO219" s="96" t="s">
        <v>48</v>
      </c>
      <c r="AP219" s="96" t="s">
        <v>48</v>
      </c>
      <c r="AQ219" s="96">
        <v>15</v>
      </c>
      <c r="AR219" s="96">
        <v>3</v>
      </c>
      <c r="AS219" s="98">
        <v>0.2</v>
      </c>
      <c r="AT219" s="98">
        <v>1.667</v>
      </c>
      <c r="AU219" s="98">
        <v>0</v>
      </c>
      <c r="AV219" s="99">
        <v>2992</v>
      </c>
      <c r="AW219" s="99">
        <v>1006</v>
      </c>
      <c r="AX219" s="96">
        <v>139</v>
      </c>
      <c r="AY219" s="96">
        <v>179</v>
      </c>
      <c r="AZ219" s="96">
        <v>219</v>
      </c>
      <c r="BA219" s="96" t="s">
        <v>48</v>
      </c>
      <c r="BB219" s="100" t="s">
        <v>48</v>
      </c>
      <c r="BC219" s="93"/>
      <c r="BD219" s="93"/>
      <c r="BE219" s="93"/>
    </row>
    <row r="220" spans="1:57" ht="13.5" customHeight="1">
      <c r="A220" s="93" t="s">
        <v>311</v>
      </c>
      <c r="B220" s="95">
        <v>44585</v>
      </c>
      <c r="C220" s="96" t="s">
        <v>48</v>
      </c>
      <c r="D220" s="96" t="s">
        <v>48</v>
      </c>
      <c r="E220" s="96" t="s">
        <v>48</v>
      </c>
      <c r="F220" s="96"/>
      <c r="G220" s="96"/>
      <c r="H220" s="96"/>
      <c r="I220" s="96"/>
      <c r="J220" s="96"/>
      <c r="K220" s="96"/>
      <c r="L220" s="96" t="s">
        <v>48</v>
      </c>
      <c r="M220" s="97">
        <v>0</v>
      </c>
      <c r="N220" s="97">
        <v>0</v>
      </c>
      <c r="O220" s="97">
        <v>0</v>
      </c>
      <c r="P220" s="96" t="s">
        <v>48</v>
      </c>
      <c r="Q220" s="96"/>
      <c r="R220" s="96"/>
      <c r="S220" s="96"/>
      <c r="T220" s="98">
        <v>0</v>
      </c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  <c r="AI220" s="96" t="s">
        <v>48</v>
      </c>
      <c r="AJ220" s="96">
        <v>1</v>
      </c>
      <c r="AK220" s="96" t="s">
        <v>48</v>
      </c>
      <c r="AL220" s="96" t="s">
        <v>48</v>
      </c>
      <c r="AM220" s="96" t="s">
        <v>48</v>
      </c>
      <c r="AN220" s="96" t="s">
        <v>48</v>
      </c>
      <c r="AO220" s="96" t="s">
        <v>48</v>
      </c>
      <c r="AP220" s="96" t="s">
        <v>48</v>
      </c>
      <c r="AQ220" s="96">
        <v>16</v>
      </c>
      <c r="AR220" s="96">
        <v>6</v>
      </c>
      <c r="AS220" s="98">
        <v>0.375</v>
      </c>
      <c r="AT220" s="98">
        <v>0.16700000000000001</v>
      </c>
      <c r="AU220" s="98">
        <v>0</v>
      </c>
      <c r="AV220" s="99">
        <v>3008</v>
      </c>
      <c r="AW220" s="99">
        <v>1012</v>
      </c>
      <c r="AX220" s="96">
        <v>143</v>
      </c>
      <c r="AY220" s="96">
        <v>182</v>
      </c>
      <c r="AZ220" s="96">
        <v>221</v>
      </c>
      <c r="BA220" s="96" t="s">
        <v>48</v>
      </c>
      <c r="BB220" s="100" t="s">
        <v>322</v>
      </c>
      <c r="BC220" s="93"/>
      <c r="BD220" s="93"/>
      <c r="BE220" s="93"/>
    </row>
    <row r="221" spans="1:57" ht="13.5" customHeight="1">
      <c r="A221" s="93" t="s">
        <v>312</v>
      </c>
      <c r="B221" s="95">
        <v>44586</v>
      </c>
      <c r="C221" s="96" t="s">
        <v>48</v>
      </c>
      <c r="D221" s="96" t="s">
        <v>48</v>
      </c>
      <c r="E221" s="96" t="s">
        <v>48</v>
      </c>
      <c r="F221" s="96"/>
      <c r="G221" s="96"/>
      <c r="H221" s="96"/>
      <c r="I221" s="96"/>
      <c r="J221" s="96"/>
      <c r="K221" s="96"/>
      <c r="L221" s="96" t="s">
        <v>48</v>
      </c>
      <c r="M221" s="97">
        <v>0</v>
      </c>
      <c r="N221" s="97">
        <v>0</v>
      </c>
      <c r="O221" s="97">
        <v>0</v>
      </c>
      <c r="P221" s="96" t="s">
        <v>48</v>
      </c>
      <c r="Q221" s="96"/>
      <c r="R221" s="96"/>
      <c r="S221" s="96"/>
      <c r="T221" s="98">
        <v>0</v>
      </c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6" t="s">
        <v>48</v>
      </c>
      <c r="AJ221" s="96">
        <v>2</v>
      </c>
      <c r="AK221" s="96" t="s">
        <v>48</v>
      </c>
      <c r="AL221" s="96" t="s">
        <v>48</v>
      </c>
      <c r="AM221" s="96" t="s">
        <v>48</v>
      </c>
      <c r="AN221" s="96" t="s">
        <v>48</v>
      </c>
      <c r="AO221" s="96" t="s">
        <v>48</v>
      </c>
      <c r="AP221" s="96" t="s">
        <v>48</v>
      </c>
      <c r="AQ221" s="96">
        <v>18</v>
      </c>
      <c r="AR221" s="96">
        <v>3</v>
      </c>
      <c r="AS221" s="98">
        <v>0.16700000000000001</v>
      </c>
      <c r="AT221" s="98">
        <v>0.66700000000000004</v>
      </c>
      <c r="AU221" s="98">
        <v>0</v>
      </c>
      <c r="AV221" s="99">
        <v>3026</v>
      </c>
      <c r="AW221" s="99">
        <v>1015</v>
      </c>
      <c r="AX221" s="96">
        <v>141</v>
      </c>
      <c r="AY221" s="96">
        <v>180</v>
      </c>
      <c r="AZ221" s="96">
        <v>219</v>
      </c>
      <c r="BA221" s="96" t="s">
        <v>48</v>
      </c>
      <c r="BB221" s="100" t="s">
        <v>48</v>
      </c>
      <c r="BC221" s="93"/>
      <c r="BD221" s="93"/>
      <c r="BE221" s="93"/>
    </row>
    <row r="222" spans="1:57" ht="13.5" customHeight="1">
      <c r="A222" s="93" t="s">
        <v>313</v>
      </c>
      <c r="B222" s="95">
        <v>44587</v>
      </c>
      <c r="C222" s="96" t="s">
        <v>48</v>
      </c>
      <c r="D222" s="96" t="s">
        <v>48</v>
      </c>
      <c r="E222" s="96" t="s">
        <v>48</v>
      </c>
      <c r="F222" s="96"/>
      <c r="G222" s="96"/>
      <c r="H222" s="96"/>
      <c r="I222" s="96"/>
      <c r="J222" s="96"/>
      <c r="K222" s="96"/>
      <c r="L222" s="96" t="s">
        <v>48</v>
      </c>
      <c r="M222" s="97">
        <v>0</v>
      </c>
      <c r="N222" s="97">
        <v>0</v>
      </c>
      <c r="O222" s="97">
        <v>0</v>
      </c>
      <c r="P222" s="96" t="s">
        <v>48</v>
      </c>
      <c r="Q222" s="96"/>
      <c r="R222" s="96"/>
      <c r="S222" s="96"/>
      <c r="T222" s="98">
        <v>0</v>
      </c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6" t="s">
        <v>48</v>
      </c>
      <c r="AJ222" s="96">
        <v>2</v>
      </c>
      <c r="AK222" s="96" t="s">
        <v>48</v>
      </c>
      <c r="AL222" s="96" t="s">
        <v>48</v>
      </c>
      <c r="AM222" s="96" t="s">
        <v>48</v>
      </c>
      <c r="AN222" s="96" t="s">
        <v>48</v>
      </c>
      <c r="AO222" s="96" t="s">
        <v>48</v>
      </c>
      <c r="AP222" s="96" t="s">
        <v>48</v>
      </c>
      <c r="AQ222" s="96">
        <v>20</v>
      </c>
      <c r="AR222" s="96">
        <v>3</v>
      </c>
      <c r="AS222" s="98">
        <v>0.15</v>
      </c>
      <c r="AT222" s="98">
        <v>0.66700000000000004</v>
      </c>
      <c r="AU222" s="98">
        <v>0</v>
      </c>
      <c r="AV222" s="99">
        <v>3046</v>
      </c>
      <c r="AW222" s="99">
        <v>1018</v>
      </c>
      <c r="AX222" s="96">
        <v>146</v>
      </c>
      <c r="AY222" s="96">
        <v>181</v>
      </c>
      <c r="AZ222" s="96">
        <v>220</v>
      </c>
      <c r="BA222" s="96" t="s">
        <v>48</v>
      </c>
      <c r="BB222" s="100" t="s">
        <v>48</v>
      </c>
      <c r="BC222" s="93"/>
      <c r="BD222" s="93"/>
      <c r="BE222" s="93"/>
    </row>
    <row r="223" spans="1:57" ht="13.5" customHeight="1">
      <c r="A223" s="93" t="s">
        <v>314</v>
      </c>
      <c r="B223" s="95">
        <v>44588</v>
      </c>
      <c r="C223" s="96" t="s">
        <v>48</v>
      </c>
      <c r="D223" s="96" t="s">
        <v>48</v>
      </c>
      <c r="E223" s="96" t="s">
        <v>48</v>
      </c>
      <c r="F223" s="96"/>
      <c r="G223" s="96"/>
      <c r="H223" s="96"/>
      <c r="I223" s="96"/>
      <c r="J223" s="96"/>
      <c r="K223" s="96"/>
      <c r="L223" s="96" t="s">
        <v>48</v>
      </c>
      <c r="M223" s="97">
        <v>0</v>
      </c>
      <c r="N223" s="97">
        <v>0</v>
      </c>
      <c r="O223" s="97">
        <v>0</v>
      </c>
      <c r="P223" s="96" t="s">
        <v>48</v>
      </c>
      <c r="Q223" s="96"/>
      <c r="R223" s="96"/>
      <c r="S223" s="96"/>
      <c r="T223" s="98">
        <v>0</v>
      </c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6" t="s">
        <v>48</v>
      </c>
      <c r="AJ223" s="96">
        <v>3</v>
      </c>
      <c r="AK223" s="96" t="s">
        <v>48</v>
      </c>
      <c r="AL223" s="96" t="s">
        <v>48</v>
      </c>
      <c r="AM223" s="96" t="s">
        <v>48</v>
      </c>
      <c r="AN223" s="96" t="s">
        <v>48</v>
      </c>
      <c r="AO223" s="96" t="s">
        <v>48</v>
      </c>
      <c r="AP223" s="96" t="s">
        <v>48</v>
      </c>
      <c r="AQ223" s="96">
        <v>20</v>
      </c>
      <c r="AR223" s="96">
        <v>5</v>
      </c>
      <c r="AS223" s="98">
        <v>0.25</v>
      </c>
      <c r="AT223" s="98">
        <v>0.6</v>
      </c>
      <c r="AU223" s="98">
        <v>0</v>
      </c>
      <c r="AV223" s="99">
        <v>3066</v>
      </c>
      <c r="AW223" s="99">
        <v>1023</v>
      </c>
      <c r="AX223" s="96">
        <v>147</v>
      </c>
      <c r="AY223" s="96">
        <v>178</v>
      </c>
      <c r="AZ223" s="96">
        <v>219</v>
      </c>
      <c r="BA223" s="96" t="s">
        <v>48</v>
      </c>
      <c r="BB223" s="100" t="s">
        <v>48</v>
      </c>
      <c r="BC223" s="93"/>
      <c r="BD223" s="93"/>
      <c r="BE223" s="93"/>
    </row>
    <row r="224" spans="1:57" ht="13.5" customHeight="1">
      <c r="A224" s="93" t="s">
        <v>315</v>
      </c>
      <c r="B224" s="95">
        <v>44589</v>
      </c>
      <c r="C224" s="96" t="s">
        <v>48</v>
      </c>
      <c r="D224" s="96" t="s">
        <v>48</v>
      </c>
      <c r="E224" s="96" t="s">
        <v>48</v>
      </c>
      <c r="F224" s="96"/>
      <c r="G224" s="96"/>
      <c r="H224" s="96"/>
      <c r="I224" s="96"/>
      <c r="J224" s="96"/>
      <c r="K224" s="96"/>
      <c r="L224" s="96" t="s">
        <v>48</v>
      </c>
      <c r="M224" s="97">
        <v>0</v>
      </c>
      <c r="N224" s="97">
        <v>0</v>
      </c>
      <c r="O224" s="97">
        <v>0</v>
      </c>
      <c r="P224" s="96" t="s">
        <v>48</v>
      </c>
      <c r="Q224" s="96"/>
      <c r="R224" s="96"/>
      <c r="S224" s="96"/>
      <c r="T224" s="98">
        <v>0</v>
      </c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6" t="s">
        <v>48</v>
      </c>
      <c r="AJ224" s="96">
        <v>4</v>
      </c>
      <c r="AK224" s="96" t="s">
        <v>48</v>
      </c>
      <c r="AL224" s="96" t="s">
        <v>48</v>
      </c>
      <c r="AM224" s="96" t="s">
        <v>48</v>
      </c>
      <c r="AN224" s="96" t="s">
        <v>48</v>
      </c>
      <c r="AO224" s="96" t="s">
        <v>48</v>
      </c>
      <c r="AP224" s="96" t="s">
        <v>48</v>
      </c>
      <c r="AQ224" s="96">
        <v>22</v>
      </c>
      <c r="AR224" s="96">
        <v>4</v>
      </c>
      <c r="AS224" s="98">
        <v>0.182</v>
      </c>
      <c r="AT224" s="98">
        <v>1</v>
      </c>
      <c r="AU224" s="98">
        <v>0</v>
      </c>
      <c r="AV224" s="99">
        <v>3088</v>
      </c>
      <c r="AW224" s="99">
        <v>1027</v>
      </c>
      <c r="AX224" s="96">
        <v>152</v>
      </c>
      <c r="AY224" s="96">
        <v>187</v>
      </c>
      <c r="AZ224" s="96">
        <v>224</v>
      </c>
      <c r="BA224" s="96" t="s">
        <v>48</v>
      </c>
      <c r="BB224" s="100" t="s">
        <v>48</v>
      </c>
      <c r="BC224" s="93"/>
      <c r="BD224" s="93"/>
      <c r="BE224" s="93"/>
    </row>
    <row r="225" spans="1:57" ht="13.5" customHeight="1">
      <c r="A225" s="93" t="s">
        <v>316</v>
      </c>
      <c r="B225" s="95">
        <v>44590</v>
      </c>
      <c r="C225" s="96" t="s">
        <v>48</v>
      </c>
      <c r="D225" s="96" t="s">
        <v>48</v>
      </c>
      <c r="E225" s="96" t="s">
        <v>48</v>
      </c>
      <c r="F225" s="96"/>
      <c r="G225" s="96"/>
      <c r="H225" s="96"/>
      <c r="I225" s="96"/>
      <c r="J225" s="96"/>
      <c r="K225" s="96"/>
      <c r="L225" s="96" t="s">
        <v>48</v>
      </c>
      <c r="M225" s="97">
        <v>0</v>
      </c>
      <c r="N225" s="97">
        <v>0</v>
      </c>
      <c r="O225" s="97">
        <v>0</v>
      </c>
      <c r="P225" s="96" t="s">
        <v>48</v>
      </c>
      <c r="Q225" s="96"/>
      <c r="R225" s="96"/>
      <c r="S225" s="96"/>
      <c r="T225" s="98">
        <v>0</v>
      </c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6" t="s">
        <v>48</v>
      </c>
      <c r="AJ225" s="96" t="s">
        <v>48</v>
      </c>
      <c r="AK225" s="96" t="s">
        <v>48</v>
      </c>
      <c r="AL225" s="96" t="s">
        <v>48</v>
      </c>
      <c r="AM225" s="96" t="s">
        <v>48</v>
      </c>
      <c r="AN225" s="96" t="s">
        <v>48</v>
      </c>
      <c r="AO225" s="96" t="s">
        <v>48</v>
      </c>
      <c r="AP225" s="96" t="s">
        <v>48</v>
      </c>
      <c r="AQ225" s="96" t="s">
        <v>48</v>
      </c>
      <c r="AR225" s="96" t="s">
        <v>48</v>
      </c>
      <c r="AS225" s="98">
        <v>0</v>
      </c>
      <c r="AT225" s="98">
        <v>0</v>
      </c>
      <c r="AU225" s="98">
        <v>0</v>
      </c>
      <c r="AV225" s="99">
        <v>3088</v>
      </c>
      <c r="AW225" s="99">
        <v>1027</v>
      </c>
      <c r="AX225" s="96" t="s">
        <v>48</v>
      </c>
      <c r="AY225" s="96" t="s">
        <v>48</v>
      </c>
      <c r="AZ225" s="96" t="s">
        <v>48</v>
      </c>
      <c r="BA225" s="96" t="s">
        <v>48</v>
      </c>
      <c r="BB225" s="100" t="s">
        <v>48</v>
      </c>
      <c r="BC225" s="93"/>
      <c r="BD225" s="93"/>
      <c r="BE225" s="93"/>
    </row>
    <row r="226" spans="1:57" ht="13.5" customHeight="1">
      <c r="A226" s="93" t="s">
        <v>317</v>
      </c>
      <c r="B226" s="95">
        <v>44591</v>
      </c>
      <c r="C226" s="96" t="s">
        <v>48</v>
      </c>
      <c r="D226" s="96" t="s">
        <v>48</v>
      </c>
      <c r="E226" s="96" t="s">
        <v>48</v>
      </c>
      <c r="F226" s="96"/>
      <c r="G226" s="96"/>
      <c r="H226" s="96"/>
      <c r="I226" s="96"/>
      <c r="J226" s="96"/>
      <c r="K226" s="96"/>
      <c r="L226" s="96" t="s">
        <v>48</v>
      </c>
      <c r="M226" s="97">
        <v>0</v>
      </c>
      <c r="N226" s="97">
        <v>0</v>
      </c>
      <c r="O226" s="97">
        <v>0</v>
      </c>
      <c r="P226" s="96" t="s">
        <v>48</v>
      </c>
      <c r="Q226" s="96"/>
      <c r="R226" s="96"/>
      <c r="S226" s="96"/>
      <c r="T226" s="98">
        <v>0</v>
      </c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  <c r="AI226" s="96" t="s">
        <v>48</v>
      </c>
      <c r="AJ226" s="96" t="s">
        <v>48</v>
      </c>
      <c r="AK226" s="96" t="s">
        <v>48</v>
      </c>
      <c r="AL226" s="96" t="s">
        <v>48</v>
      </c>
      <c r="AM226" s="96" t="s">
        <v>48</v>
      </c>
      <c r="AN226" s="96" t="s">
        <v>48</v>
      </c>
      <c r="AO226" s="96" t="s">
        <v>48</v>
      </c>
      <c r="AP226" s="96" t="s">
        <v>48</v>
      </c>
      <c r="AQ226" s="96" t="s">
        <v>48</v>
      </c>
      <c r="AR226" s="96" t="s">
        <v>48</v>
      </c>
      <c r="AS226" s="98">
        <v>0</v>
      </c>
      <c r="AT226" s="98">
        <v>0</v>
      </c>
      <c r="AU226" s="98">
        <v>0</v>
      </c>
      <c r="AV226" s="99">
        <v>3088</v>
      </c>
      <c r="AW226" s="99">
        <v>1027</v>
      </c>
      <c r="AX226" s="96" t="s">
        <v>48</v>
      </c>
      <c r="AY226" s="96" t="s">
        <v>48</v>
      </c>
      <c r="AZ226" s="96" t="s">
        <v>48</v>
      </c>
      <c r="BA226" s="96" t="s">
        <v>48</v>
      </c>
      <c r="BB226" s="100" t="s">
        <v>48</v>
      </c>
      <c r="BC226" s="93"/>
      <c r="BD226" s="93"/>
      <c r="BE226" s="93"/>
    </row>
    <row r="227" spans="1:57" ht="13.5" customHeight="1">
      <c r="A227" s="93" t="s">
        <v>311</v>
      </c>
      <c r="B227" s="95">
        <v>44592</v>
      </c>
      <c r="C227" s="96" t="s">
        <v>48</v>
      </c>
      <c r="D227" s="96" t="s">
        <v>48</v>
      </c>
      <c r="E227" s="96" t="s">
        <v>48</v>
      </c>
      <c r="F227" s="96"/>
      <c r="G227" s="96"/>
      <c r="H227" s="96"/>
      <c r="I227" s="96"/>
      <c r="J227" s="96"/>
      <c r="K227" s="96"/>
      <c r="L227" s="96" t="s">
        <v>48</v>
      </c>
      <c r="M227" s="97">
        <v>0</v>
      </c>
      <c r="N227" s="97">
        <v>0</v>
      </c>
      <c r="O227" s="97">
        <v>0</v>
      </c>
      <c r="P227" s="96" t="s">
        <v>48</v>
      </c>
      <c r="Q227" s="96"/>
      <c r="R227" s="96"/>
      <c r="S227" s="96"/>
      <c r="T227" s="98">
        <v>0</v>
      </c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  <c r="AI227" s="96" t="s">
        <v>48</v>
      </c>
      <c r="AJ227" s="96" t="s">
        <v>48</v>
      </c>
      <c r="AK227" s="96" t="s">
        <v>48</v>
      </c>
      <c r="AL227" s="96" t="s">
        <v>48</v>
      </c>
      <c r="AM227" s="96" t="s">
        <v>48</v>
      </c>
      <c r="AN227" s="96" t="s">
        <v>48</v>
      </c>
      <c r="AO227" s="96" t="s">
        <v>48</v>
      </c>
      <c r="AP227" s="96" t="s">
        <v>48</v>
      </c>
      <c r="AQ227" s="96" t="s">
        <v>48</v>
      </c>
      <c r="AR227" s="96" t="s">
        <v>48</v>
      </c>
      <c r="AS227" s="98">
        <v>0</v>
      </c>
      <c r="AT227" s="98">
        <v>0</v>
      </c>
      <c r="AU227" s="98">
        <v>0</v>
      </c>
      <c r="AV227" s="99">
        <v>3088</v>
      </c>
      <c r="AW227" s="99">
        <v>1027</v>
      </c>
      <c r="AX227" s="96" t="s">
        <v>48</v>
      </c>
      <c r="AY227" s="96" t="s">
        <v>48</v>
      </c>
      <c r="AZ227" s="96" t="s">
        <v>48</v>
      </c>
      <c r="BA227" s="96" t="s">
        <v>48</v>
      </c>
      <c r="BB227" s="100" t="s">
        <v>48</v>
      </c>
      <c r="BC227" s="93"/>
      <c r="BD227" s="93"/>
      <c r="BE227" s="93"/>
    </row>
    <row r="228" spans="1:57" ht="13.5" customHeight="1">
      <c r="A228" s="93" t="s">
        <v>312</v>
      </c>
      <c r="B228" s="95">
        <v>44593</v>
      </c>
      <c r="C228" s="96" t="s">
        <v>48</v>
      </c>
      <c r="D228" s="96" t="s">
        <v>48</v>
      </c>
      <c r="E228" s="96" t="s">
        <v>48</v>
      </c>
      <c r="F228" s="96"/>
      <c r="G228" s="96"/>
      <c r="H228" s="96"/>
      <c r="I228" s="96"/>
      <c r="J228" s="96"/>
      <c r="K228" s="96"/>
      <c r="L228" s="96" t="s">
        <v>48</v>
      </c>
      <c r="M228" s="97">
        <v>0</v>
      </c>
      <c r="N228" s="97">
        <v>0</v>
      </c>
      <c r="O228" s="97">
        <v>0</v>
      </c>
      <c r="P228" s="96" t="s">
        <v>48</v>
      </c>
      <c r="Q228" s="96"/>
      <c r="R228" s="96"/>
      <c r="S228" s="96"/>
      <c r="T228" s="98">
        <v>0</v>
      </c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  <c r="AI228" s="96" t="s">
        <v>48</v>
      </c>
      <c r="AJ228" s="96" t="s">
        <v>48</v>
      </c>
      <c r="AK228" s="96" t="s">
        <v>48</v>
      </c>
      <c r="AL228" s="96" t="s">
        <v>48</v>
      </c>
      <c r="AM228" s="96" t="s">
        <v>48</v>
      </c>
      <c r="AN228" s="96" t="s">
        <v>48</v>
      </c>
      <c r="AO228" s="96" t="s">
        <v>48</v>
      </c>
      <c r="AP228" s="96" t="s">
        <v>48</v>
      </c>
      <c r="AQ228" s="96" t="s">
        <v>48</v>
      </c>
      <c r="AR228" s="96" t="s">
        <v>48</v>
      </c>
      <c r="AS228" s="98">
        <v>0</v>
      </c>
      <c r="AT228" s="98">
        <v>0</v>
      </c>
      <c r="AU228" s="98">
        <v>0</v>
      </c>
      <c r="AV228" s="99">
        <v>3088</v>
      </c>
      <c r="AW228" s="99">
        <v>1027</v>
      </c>
      <c r="AX228" s="96" t="s">
        <v>48</v>
      </c>
      <c r="AY228" s="96" t="s">
        <v>48</v>
      </c>
      <c r="AZ228" s="96" t="s">
        <v>48</v>
      </c>
      <c r="BA228" s="96" t="s">
        <v>48</v>
      </c>
      <c r="BB228" s="100" t="s">
        <v>48</v>
      </c>
      <c r="BC228" s="93"/>
      <c r="BD228" s="93"/>
      <c r="BE228" s="93"/>
    </row>
    <row r="229" spans="1:57" ht="13.5" customHeight="1">
      <c r="A229" s="93" t="s">
        <v>313</v>
      </c>
      <c r="B229" s="95">
        <v>44594</v>
      </c>
      <c r="C229" s="96" t="s">
        <v>48</v>
      </c>
      <c r="D229" s="96" t="s">
        <v>48</v>
      </c>
      <c r="E229" s="96" t="s">
        <v>48</v>
      </c>
      <c r="F229" s="96"/>
      <c r="G229" s="96"/>
      <c r="H229" s="96"/>
      <c r="I229" s="96"/>
      <c r="J229" s="96"/>
      <c r="K229" s="96"/>
      <c r="L229" s="96" t="s">
        <v>48</v>
      </c>
      <c r="M229" s="97">
        <v>0</v>
      </c>
      <c r="N229" s="97">
        <v>0</v>
      </c>
      <c r="O229" s="97">
        <v>0</v>
      </c>
      <c r="P229" s="96" t="s">
        <v>48</v>
      </c>
      <c r="Q229" s="96"/>
      <c r="R229" s="96"/>
      <c r="S229" s="96"/>
      <c r="T229" s="98">
        <v>0</v>
      </c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6" t="s">
        <v>48</v>
      </c>
      <c r="AJ229" s="96" t="s">
        <v>48</v>
      </c>
      <c r="AK229" s="96" t="s">
        <v>48</v>
      </c>
      <c r="AL229" s="96" t="s">
        <v>48</v>
      </c>
      <c r="AM229" s="96" t="s">
        <v>48</v>
      </c>
      <c r="AN229" s="96" t="s">
        <v>48</v>
      </c>
      <c r="AO229" s="96" t="s">
        <v>48</v>
      </c>
      <c r="AP229" s="96" t="s">
        <v>48</v>
      </c>
      <c r="AQ229" s="96">
        <v>8</v>
      </c>
      <c r="AR229" s="96">
        <v>1</v>
      </c>
      <c r="AS229" s="98">
        <v>0.125</v>
      </c>
      <c r="AT229" s="98">
        <v>0</v>
      </c>
      <c r="AU229" s="98">
        <v>0</v>
      </c>
      <c r="AV229" s="99">
        <v>3096</v>
      </c>
      <c r="AW229" s="99">
        <v>1028</v>
      </c>
      <c r="AX229" s="96">
        <v>117</v>
      </c>
      <c r="AY229" s="96">
        <v>178</v>
      </c>
      <c r="AZ229" s="96">
        <v>223</v>
      </c>
      <c r="BA229" s="96" t="s">
        <v>48</v>
      </c>
      <c r="BB229" s="100" t="s">
        <v>48</v>
      </c>
      <c r="BC229" s="93"/>
      <c r="BD229" s="93"/>
      <c r="BE229" s="93"/>
    </row>
    <row r="230" spans="1:57" ht="13.5" customHeight="1">
      <c r="A230" s="93" t="s">
        <v>314</v>
      </c>
      <c r="B230" s="95">
        <v>44595</v>
      </c>
      <c r="C230" s="96" t="s">
        <v>48</v>
      </c>
      <c r="D230" s="96" t="s">
        <v>48</v>
      </c>
      <c r="E230" s="96" t="s">
        <v>48</v>
      </c>
      <c r="F230" s="96"/>
      <c r="G230" s="96"/>
      <c r="H230" s="96"/>
      <c r="I230" s="96"/>
      <c r="J230" s="96"/>
      <c r="K230" s="96"/>
      <c r="L230" s="96" t="s">
        <v>48</v>
      </c>
      <c r="M230" s="97">
        <v>0</v>
      </c>
      <c r="N230" s="97">
        <v>0</v>
      </c>
      <c r="O230" s="97">
        <v>0</v>
      </c>
      <c r="P230" s="96" t="s">
        <v>48</v>
      </c>
      <c r="Q230" s="96"/>
      <c r="R230" s="96"/>
      <c r="S230" s="96"/>
      <c r="T230" s="98">
        <v>0</v>
      </c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  <c r="AH230" s="98"/>
      <c r="AI230" s="96" t="s">
        <v>48</v>
      </c>
      <c r="AJ230" s="96">
        <v>6</v>
      </c>
      <c r="AK230" s="96" t="s">
        <v>48</v>
      </c>
      <c r="AL230" s="96" t="s">
        <v>48</v>
      </c>
      <c r="AM230" s="96" t="s">
        <v>48</v>
      </c>
      <c r="AN230" s="96" t="s">
        <v>48</v>
      </c>
      <c r="AO230" s="96" t="s">
        <v>48</v>
      </c>
      <c r="AP230" s="96" t="s">
        <v>48</v>
      </c>
      <c r="AQ230" s="96">
        <v>19</v>
      </c>
      <c r="AR230" s="96">
        <v>2</v>
      </c>
      <c r="AS230" s="98">
        <v>0.105</v>
      </c>
      <c r="AT230" s="98">
        <v>3</v>
      </c>
      <c r="AU230" s="98">
        <v>0</v>
      </c>
      <c r="AV230" s="99">
        <v>3115</v>
      </c>
      <c r="AW230" s="99">
        <v>1030</v>
      </c>
      <c r="AX230" s="96">
        <v>129</v>
      </c>
      <c r="AY230" s="96">
        <v>185</v>
      </c>
      <c r="AZ230" s="96">
        <v>228</v>
      </c>
      <c r="BA230" s="96" t="s">
        <v>48</v>
      </c>
      <c r="BB230" s="100" t="s">
        <v>48</v>
      </c>
      <c r="BC230" s="93"/>
      <c r="BD230" s="93"/>
      <c r="BE230" s="93"/>
    </row>
    <row r="231" spans="1:57" ht="13.5" customHeight="1">
      <c r="A231" s="93" t="s">
        <v>315</v>
      </c>
      <c r="B231" s="95">
        <v>44596</v>
      </c>
      <c r="C231" s="96" t="s">
        <v>48</v>
      </c>
      <c r="D231" s="96" t="s">
        <v>48</v>
      </c>
      <c r="E231" s="96" t="s">
        <v>48</v>
      </c>
      <c r="F231" s="96"/>
      <c r="G231" s="96"/>
      <c r="H231" s="96"/>
      <c r="I231" s="96"/>
      <c r="J231" s="96"/>
      <c r="K231" s="96"/>
      <c r="L231" s="96" t="s">
        <v>48</v>
      </c>
      <c r="M231" s="97">
        <v>0</v>
      </c>
      <c r="N231" s="97">
        <v>0</v>
      </c>
      <c r="O231" s="97">
        <v>0</v>
      </c>
      <c r="P231" s="96" t="s">
        <v>48</v>
      </c>
      <c r="Q231" s="96"/>
      <c r="R231" s="96"/>
      <c r="S231" s="96"/>
      <c r="T231" s="98">
        <v>0</v>
      </c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  <c r="AI231" s="96" t="s">
        <v>48</v>
      </c>
      <c r="AJ231" s="96">
        <v>3</v>
      </c>
      <c r="AK231" s="96" t="s">
        <v>48</v>
      </c>
      <c r="AL231" s="96" t="s">
        <v>48</v>
      </c>
      <c r="AM231" s="96" t="s">
        <v>48</v>
      </c>
      <c r="AN231" s="96" t="s">
        <v>48</v>
      </c>
      <c r="AO231" s="96" t="s">
        <v>48</v>
      </c>
      <c r="AP231" s="96" t="s">
        <v>48</v>
      </c>
      <c r="AQ231" s="96">
        <v>13</v>
      </c>
      <c r="AR231" s="96">
        <v>3</v>
      </c>
      <c r="AS231" s="98">
        <v>0.23100000000000001</v>
      </c>
      <c r="AT231" s="98">
        <v>1</v>
      </c>
      <c r="AU231" s="98">
        <v>0</v>
      </c>
      <c r="AV231" s="99">
        <v>3128</v>
      </c>
      <c r="AW231" s="99">
        <v>1033</v>
      </c>
      <c r="AX231" s="96">
        <v>119</v>
      </c>
      <c r="AY231" s="96">
        <v>182</v>
      </c>
      <c r="AZ231" s="96">
        <v>231</v>
      </c>
      <c r="BA231" s="96" t="s">
        <v>48</v>
      </c>
      <c r="BB231" s="100" t="s">
        <v>48</v>
      </c>
      <c r="BC231" s="93"/>
      <c r="BD231" s="93"/>
      <c r="BE231" s="93"/>
    </row>
    <row r="232" spans="1:57" ht="13.5" customHeight="1">
      <c r="A232" s="93" t="s">
        <v>316</v>
      </c>
      <c r="B232" s="95">
        <v>44597</v>
      </c>
      <c r="C232" s="96" t="s">
        <v>48</v>
      </c>
      <c r="D232" s="96" t="s">
        <v>48</v>
      </c>
      <c r="E232" s="96" t="s">
        <v>48</v>
      </c>
      <c r="F232" s="96"/>
      <c r="G232" s="96"/>
      <c r="H232" s="96"/>
      <c r="I232" s="96"/>
      <c r="J232" s="96"/>
      <c r="K232" s="96"/>
      <c r="L232" s="96" t="s">
        <v>48</v>
      </c>
      <c r="M232" s="97">
        <v>0</v>
      </c>
      <c r="N232" s="97">
        <v>0</v>
      </c>
      <c r="O232" s="97">
        <v>0</v>
      </c>
      <c r="P232" s="96" t="s">
        <v>48</v>
      </c>
      <c r="Q232" s="96"/>
      <c r="R232" s="96"/>
      <c r="S232" s="96"/>
      <c r="T232" s="98">
        <v>0</v>
      </c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  <c r="AH232" s="98"/>
      <c r="AI232" s="96" t="s">
        <v>48</v>
      </c>
      <c r="AJ232" s="96">
        <v>4</v>
      </c>
      <c r="AK232" s="96" t="s">
        <v>48</v>
      </c>
      <c r="AL232" s="96" t="s">
        <v>48</v>
      </c>
      <c r="AM232" s="96" t="s">
        <v>48</v>
      </c>
      <c r="AN232" s="96" t="s">
        <v>48</v>
      </c>
      <c r="AO232" s="96" t="s">
        <v>48</v>
      </c>
      <c r="AP232" s="96" t="s">
        <v>48</v>
      </c>
      <c r="AQ232" s="96">
        <v>18</v>
      </c>
      <c r="AR232" s="96">
        <v>1</v>
      </c>
      <c r="AS232" s="98">
        <v>5.6000000000000001E-2</v>
      </c>
      <c r="AT232" s="98">
        <v>4</v>
      </c>
      <c r="AU232" s="98">
        <v>0</v>
      </c>
      <c r="AV232" s="99">
        <v>3146</v>
      </c>
      <c r="AW232" s="99">
        <v>1034</v>
      </c>
      <c r="AX232" s="96">
        <v>121</v>
      </c>
      <c r="AY232" s="96">
        <v>184</v>
      </c>
      <c r="AZ232" s="96">
        <v>235</v>
      </c>
      <c r="BA232" s="96" t="s">
        <v>48</v>
      </c>
      <c r="BB232" s="100" t="s">
        <v>48</v>
      </c>
      <c r="BC232" s="93"/>
      <c r="BD232" s="93"/>
      <c r="BE232" s="93"/>
    </row>
    <row r="233" spans="1:57" ht="13.5" customHeight="1">
      <c r="A233" s="93" t="s">
        <v>317</v>
      </c>
      <c r="B233" s="95">
        <v>44598</v>
      </c>
      <c r="C233" s="96" t="s">
        <v>48</v>
      </c>
      <c r="D233" s="96" t="s">
        <v>48</v>
      </c>
      <c r="E233" s="96" t="s">
        <v>48</v>
      </c>
      <c r="F233" s="96"/>
      <c r="G233" s="96"/>
      <c r="H233" s="96"/>
      <c r="I233" s="96"/>
      <c r="J233" s="96"/>
      <c r="K233" s="96"/>
      <c r="L233" s="96" t="s">
        <v>48</v>
      </c>
      <c r="M233" s="97">
        <v>0</v>
      </c>
      <c r="N233" s="97">
        <v>0</v>
      </c>
      <c r="O233" s="97">
        <v>0</v>
      </c>
      <c r="P233" s="96" t="s">
        <v>48</v>
      </c>
      <c r="Q233" s="96"/>
      <c r="R233" s="96"/>
      <c r="S233" s="96"/>
      <c r="T233" s="98">
        <v>0</v>
      </c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  <c r="AI233" s="96" t="s">
        <v>48</v>
      </c>
      <c r="AJ233" s="96" t="s">
        <v>48</v>
      </c>
      <c r="AK233" s="96" t="s">
        <v>48</v>
      </c>
      <c r="AL233" s="96" t="s">
        <v>48</v>
      </c>
      <c r="AM233" s="96" t="s">
        <v>48</v>
      </c>
      <c r="AN233" s="96" t="s">
        <v>48</v>
      </c>
      <c r="AO233" s="96" t="s">
        <v>48</v>
      </c>
      <c r="AP233" s="96" t="s">
        <v>48</v>
      </c>
      <c r="AQ233" s="96">
        <v>21</v>
      </c>
      <c r="AR233" s="96">
        <v>2</v>
      </c>
      <c r="AS233" s="98">
        <v>9.5000000000000001E-2</v>
      </c>
      <c r="AT233" s="98">
        <v>0</v>
      </c>
      <c r="AU233" s="98">
        <v>0</v>
      </c>
      <c r="AV233" s="99">
        <v>3167</v>
      </c>
      <c r="AW233" s="99">
        <v>1036</v>
      </c>
      <c r="AX233" s="96">
        <v>124</v>
      </c>
      <c r="AY233" s="96">
        <v>183</v>
      </c>
      <c r="AZ233" s="96">
        <v>235</v>
      </c>
      <c r="BA233" s="96" t="s">
        <v>48</v>
      </c>
      <c r="BB233" s="100" t="s">
        <v>48</v>
      </c>
      <c r="BC233" s="93"/>
      <c r="BD233" s="93"/>
      <c r="BE233" s="93"/>
    </row>
    <row r="234" spans="1:57" ht="13.5" customHeight="1">
      <c r="A234" s="93" t="s">
        <v>311</v>
      </c>
      <c r="B234" s="95">
        <v>44599</v>
      </c>
      <c r="C234" s="96" t="s">
        <v>48</v>
      </c>
      <c r="D234" s="96" t="s">
        <v>48</v>
      </c>
      <c r="E234" s="96" t="s">
        <v>48</v>
      </c>
      <c r="F234" s="96"/>
      <c r="G234" s="96"/>
      <c r="H234" s="96"/>
      <c r="I234" s="96"/>
      <c r="J234" s="96"/>
      <c r="K234" s="96"/>
      <c r="L234" s="96" t="s">
        <v>48</v>
      </c>
      <c r="M234" s="97">
        <v>0</v>
      </c>
      <c r="N234" s="97">
        <v>0</v>
      </c>
      <c r="O234" s="97">
        <v>0</v>
      </c>
      <c r="P234" s="96" t="s">
        <v>48</v>
      </c>
      <c r="Q234" s="96"/>
      <c r="R234" s="96"/>
      <c r="S234" s="96"/>
      <c r="T234" s="98">
        <v>0</v>
      </c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  <c r="AI234" s="96" t="s">
        <v>48</v>
      </c>
      <c r="AJ234" s="96">
        <v>1</v>
      </c>
      <c r="AK234" s="96" t="s">
        <v>48</v>
      </c>
      <c r="AL234" s="96" t="s">
        <v>48</v>
      </c>
      <c r="AM234" s="96" t="s">
        <v>48</v>
      </c>
      <c r="AN234" s="96" t="s">
        <v>48</v>
      </c>
      <c r="AO234" s="96" t="s">
        <v>48</v>
      </c>
      <c r="AP234" s="96" t="s">
        <v>48</v>
      </c>
      <c r="AQ234" s="96">
        <v>12</v>
      </c>
      <c r="AR234" s="96">
        <v>3</v>
      </c>
      <c r="AS234" s="98">
        <v>0.25</v>
      </c>
      <c r="AT234" s="98">
        <v>0.33300000000000002</v>
      </c>
      <c r="AU234" s="98">
        <v>0</v>
      </c>
      <c r="AV234" s="99">
        <v>3179</v>
      </c>
      <c r="AW234" s="99">
        <v>1039</v>
      </c>
      <c r="AX234" s="96">
        <v>136</v>
      </c>
      <c r="AY234" s="96">
        <v>183</v>
      </c>
      <c r="AZ234" s="96">
        <v>234</v>
      </c>
      <c r="BA234" s="96" t="s">
        <v>48</v>
      </c>
      <c r="BB234" s="100" t="s">
        <v>323</v>
      </c>
      <c r="BC234" s="93"/>
      <c r="BD234" s="93"/>
      <c r="BE234" s="93"/>
    </row>
    <row r="235" spans="1:57" ht="13.5" customHeight="1">
      <c r="A235" s="93" t="s">
        <v>312</v>
      </c>
      <c r="B235" s="95">
        <v>44600</v>
      </c>
      <c r="C235" s="96" t="s">
        <v>48</v>
      </c>
      <c r="D235" s="96" t="s">
        <v>48</v>
      </c>
      <c r="E235" s="96" t="s">
        <v>48</v>
      </c>
      <c r="F235" s="96"/>
      <c r="G235" s="96"/>
      <c r="H235" s="96"/>
      <c r="I235" s="96"/>
      <c r="J235" s="96"/>
      <c r="K235" s="96"/>
      <c r="L235" s="96" t="s">
        <v>48</v>
      </c>
      <c r="M235" s="97">
        <v>0</v>
      </c>
      <c r="N235" s="97">
        <v>0</v>
      </c>
      <c r="O235" s="97">
        <v>0</v>
      </c>
      <c r="P235" s="96" t="s">
        <v>48</v>
      </c>
      <c r="Q235" s="96"/>
      <c r="R235" s="96"/>
      <c r="S235" s="96"/>
      <c r="T235" s="98">
        <v>0</v>
      </c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6" t="s">
        <v>48</v>
      </c>
      <c r="AJ235" s="96" t="s">
        <v>48</v>
      </c>
      <c r="AK235" s="96" t="s">
        <v>48</v>
      </c>
      <c r="AL235" s="96" t="s">
        <v>48</v>
      </c>
      <c r="AM235" s="96" t="s">
        <v>48</v>
      </c>
      <c r="AN235" s="96" t="s">
        <v>48</v>
      </c>
      <c r="AO235" s="96" t="s">
        <v>48</v>
      </c>
      <c r="AP235" s="96" t="s">
        <v>48</v>
      </c>
      <c r="AQ235" s="96">
        <v>11</v>
      </c>
      <c r="AR235" s="96">
        <v>4</v>
      </c>
      <c r="AS235" s="98">
        <v>0.36399999999999999</v>
      </c>
      <c r="AT235" s="98">
        <v>0</v>
      </c>
      <c r="AU235" s="98">
        <v>0</v>
      </c>
      <c r="AV235" s="99">
        <v>3190</v>
      </c>
      <c r="AW235" s="99">
        <v>1043</v>
      </c>
      <c r="AX235" s="96">
        <v>143</v>
      </c>
      <c r="AY235" s="96">
        <v>182</v>
      </c>
      <c r="AZ235" s="96">
        <v>233</v>
      </c>
      <c r="BA235" s="96" t="s">
        <v>48</v>
      </c>
      <c r="BB235" s="100" t="s">
        <v>48</v>
      </c>
      <c r="BC235" s="93"/>
      <c r="BD235" s="93"/>
      <c r="BE235" s="93"/>
    </row>
    <row r="236" spans="1:57" ht="13.5" customHeight="1">
      <c r="A236" s="93" t="s">
        <v>313</v>
      </c>
      <c r="B236" s="95">
        <v>44601</v>
      </c>
      <c r="C236" s="96" t="s">
        <v>48</v>
      </c>
      <c r="D236" s="96" t="s">
        <v>48</v>
      </c>
      <c r="E236" s="96" t="s">
        <v>48</v>
      </c>
      <c r="F236" s="96"/>
      <c r="G236" s="96"/>
      <c r="H236" s="96"/>
      <c r="I236" s="96"/>
      <c r="J236" s="96"/>
      <c r="K236" s="96"/>
      <c r="L236" s="96" t="s">
        <v>48</v>
      </c>
      <c r="M236" s="97">
        <v>0</v>
      </c>
      <c r="N236" s="97">
        <v>0</v>
      </c>
      <c r="O236" s="97">
        <v>0</v>
      </c>
      <c r="P236" s="96" t="s">
        <v>48</v>
      </c>
      <c r="Q236" s="96"/>
      <c r="R236" s="96"/>
      <c r="S236" s="96"/>
      <c r="T236" s="98">
        <v>0</v>
      </c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  <c r="AH236" s="98"/>
      <c r="AI236" s="96" t="s">
        <v>48</v>
      </c>
      <c r="AJ236" s="96">
        <v>1</v>
      </c>
      <c r="AK236" s="96" t="s">
        <v>48</v>
      </c>
      <c r="AL236" s="96" t="s">
        <v>48</v>
      </c>
      <c r="AM236" s="96" t="s">
        <v>48</v>
      </c>
      <c r="AN236" s="96" t="s">
        <v>48</v>
      </c>
      <c r="AO236" s="96" t="s">
        <v>48</v>
      </c>
      <c r="AP236" s="96" t="s">
        <v>48</v>
      </c>
      <c r="AQ236" s="96">
        <v>13</v>
      </c>
      <c r="AR236" s="96">
        <v>5</v>
      </c>
      <c r="AS236" s="98">
        <v>0.38500000000000001</v>
      </c>
      <c r="AT236" s="98">
        <v>0.2</v>
      </c>
      <c r="AU236" s="98">
        <v>0</v>
      </c>
      <c r="AV236" s="99">
        <v>3203</v>
      </c>
      <c r="AW236" s="99">
        <v>1048</v>
      </c>
      <c r="AX236" s="96">
        <v>154</v>
      </c>
      <c r="AY236" s="96">
        <v>183</v>
      </c>
      <c r="AZ236" s="96">
        <v>234</v>
      </c>
      <c r="BA236" s="96" t="s">
        <v>48</v>
      </c>
      <c r="BB236" s="100" t="s">
        <v>48</v>
      </c>
      <c r="BC236" s="93"/>
      <c r="BD236" s="93"/>
      <c r="BE236" s="93"/>
    </row>
    <row r="237" spans="1:57" ht="13.5" customHeight="1">
      <c r="A237" s="93" t="s">
        <v>314</v>
      </c>
      <c r="B237" s="95">
        <v>44602</v>
      </c>
      <c r="C237" s="96" t="s">
        <v>48</v>
      </c>
      <c r="D237" s="96" t="s">
        <v>48</v>
      </c>
      <c r="E237" s="96" t="s">
        <v>48</v>
      </c>
      <c r="F237" s="96"/>
      <c r="G237" s="96"/>
      <c r="H237" s="96"/>
      <c r="I237" s="96"/>
      <c r="J237" s="96"/>
      <c r="K237" s="96"/>
      <c r="L237" s="96" t="s">
        <v>48</v>
      </c>
      <c r="M237" s="97">
        <v>0</v>
      </c>
      <c r="N237" s="97">
        <v>0</v>
      </c>
      <c r="O237" s="97">
        <v>0</v>
      </c>
      <c r="P237" s="96" t="s">
        <v>48</v>
      </c>
      <c r="Q237" s="96"/>
      <c r="R237" s="96"/>
      <c r="S237" s="96"/>
      <c r="T237" s="98">
        <v>0</v>
      </c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  <c r="AI237" s="96" t="s">
        <v>48</v>
      </c>
      <c r="AJ237" s="96">
        <v>2</v>
      </c>
      <c r="AK237" s="96" t="s">
        <v>48</v>
      </c>
      <c r="AL237" s="96" t="s">
        <v>48</v>
      </c>
      <c r="AM237" s="96" t="s">
        <v>48</v>
      </c>
      <c r="AN237" s="96" t="s">
        <v>48</v>
      </c>
      <c r="AO237" s="96" t="s">
        <v>48</v>
      </c>
      <c r="AP237" s="96" t="s">
        <v>48</v>
      </c>
      <c r="AQ237" s="96">
        <v>11</v>
      </c>
      <c r="AR237" s="96">
        <v>1</v>
      </c>
      <c r="AS237" s="98">
        <v>9.0999999999999998E-2</v>
      </c>
      <c r="AT237" s="98">
        <v>2</v>
      </c>
      <c r="AU237" s="98">
        <v>0</v>
      </c>
      <c r="AV237" s="99">
        <v>3214</v>
      </c>
      <c r="AW237" s="99">
        <v>1049</v>
      </c>
      <c r="AX237" s="96">
        <v>144</v>
      </c>
      <c r="AY237" s="96">
        <v>178</v>
      </c>
      <c r="AZ237" s="96">
        <v>232</v>
      </c>
      <c r="BA237" s="96" t="s">
        <v>48</v>
      </c>
      <c r="BB237" s="100" t="s">
        <v>48</v>
      </c>
      <c r="BC237" s="93"/>
      <c r="BD237" s="93"/>
      <c r="BE237" s="93"/>
    </row>
    <row r="238" spans="1:57" ht="13.5" customHeight="1">
      <c r="A238" s="93" t="s">
        <v>315</v>
      </c>
      <c r="B238" s="95">
        <v>44603</v>
      </c>
      <c r="C238" s="96" t="s">
        <v>48</v>
      </c>
      <c r="D238" s="96" t="s">
        <v>48</v>
      </c>
      <c r="E238" s="96" t="s">
        <v>48</v>
      </c>
      <c r="F238" s="96"/>
      <c r="G238" s="96"/>
      <c r="H238" s="96"/>
      <c r="I238" s="96"/>
      <c r="J238" s="96"/>
      <c r="K238" s="96"/>
      <c r="L238" s="96" t="s">
        <v>48</v>
      </c>
      <c r="M238" s="97">
        <v>0</v>
      </c>
      <c r="N238" s="97">
        <v>0</v>
      </c>
      <c r="O238" s="97">
        <v>0</v>
      </c>
      <c r="P238" s="96" t="s">
        <v>48</v>
      </c>
      <c r="Q238" s="96"/>
      <c r="R238" s="96"/>
      <c r="S238" s="96"/>
      <c r="T238" s="98">
        <v>0</v>
      </c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  <c r="AH238" s="98"/>
      <c r="AI238" s="96" t="s">
        <v>48</v>
      </c>
      <c r="AJ238" s="96">
        <v>2</v>
      </c>
      <c r="AK238" s="96" t="s">
        <v>48</v>
      </c>
      <c r="AL238" s="96" t="s">
        <v>48</v>
      </c>
      <c r="AM238" s="96" t="s">
        <v>48</v>
      </c>
      <c r="AN238" s="96" t="s">
        <v>48</v>
      </c>
      <c r="AO238" s="96" t="s">
        <v>48</v>
      </c>
      <c r="AP238" s="96" t="s">
        <v>48</v>
      </c>
      <c r="AQ238" s="96">
        <v>13</v>
      </c>
      <c r="AR238" s="96">
        <v>2</v>
      </c>
      <c r="AS238" s="98">
        <v>0.154</v>
      </c>
      <c r="AT238" s="98">
        <v>1</v>
      </c>
      <c r="AU238" s="98">
        <v>0</v>
      </c>
      <c r="AV238" s="99">
        <v>3227</v>
      </c>
      <c r="AW238" s="99">
        <v>1051</v>
      </c>
      <c r="AX238" s="96">
        <v>151</v>
      </c>
      <c r="AY238" s="96">
        <v>175</v>
      </c>
      <c r="AZ238" s="96">
        <v>236</v>
      </c>
      <c r="BA238" s="96" t="s">
        <v>48</v>
      </c>
      <c r="BB238" s="100" t="s">
        <v>48</v>
      </c>
      <c r="BC238" s="93"/>
      <c r="BD238" s="93"/>
      <c r="BE238" s="93"/>
    </row>
    <row r="239" spans="1:57" ht="13.5" customHeight="1">
      <c r="A239" s="93" t="s">
        <v>316</v>
      </c>
      <c r="B239" s="95">
        <v>44604</v>
      </c>
      <c r="C239" s="96" t="s">
        <v>48</v>
      </c>
      <c r="D239" s="96" t="s">
        <v>48</v>
      </c>
      <c r="E239" s="96" t="s">
        <v>48</v>
      </c>
      <c r="F239" s="96"/>
      <c r="G239" s="96"/>
      <c r="H239" s="96"/>
      <c r="I239" s="96"/>
      <c r="J239" s="96"/>
      <c r="K239" s="96"/>
      <c r="L239" s="96" t="s">
        <v>48</v>
      </c>
      <c r="M239" s="97">
        <v>0</v>
      </c>
      <c r="N239" s="97">
        <v>0</v>
      </c>
      <c r="O239" s="97">
        <v>0</v>
      </c>
      <c r="P239" s="96" t="s">
        <v>48</v>
      </c>
      <c r="Q239" s="96"/>
      <c r="R239" s="96"/>
      <c r="S239" s="96"/>
      <c r="T239" s="98">
        <v>0</v>
      </c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  <c r="AI239" s="96" t="s">
        <v>48</v>
      </c>
      <c r="AJ239" s="96">
        <v>3</v>
      </c>
      <c r="AK239" s="96" t="s">
        <v>48</v>
      </c>
      <c r="AL239" s="96" t="s">
        <v>48</v>
      </c>
      <c r="AM239" s="96" t="s">
        <v>48</v>
      </c>
      <c r="AN239" s="96" t="s">
        <v>48</v>
      </c>
      <c r="AO239" s="96" t="s">
        <v>48</v>
      </c>
      <c r="AP239" s="96" t="s">
        <v>48</v>
      </c>
      <c r="AQ239" s="96">
        <v>10</v>
      </c>
      <c r="AR239" s="96">
        <v>3</v>
      </c>
      <c r="AS239" s="98">
        <v>0.3</v>
      </c>
      <c r="AT239" s="98">
        <v>1</v>
      </c>
      <c r="AU239" s="98">
        <v>0</v>
      </c>
      <c r="AV239" s="99">
        <v>3237</v>
      </c>
      <c r="AW239" s="99">
        <v>1054</v>
      </c>
      <c r="AX239" s="96">
        <v>147</v>
      </c>
      <c r="AY239" s="96">
        <v>178</v>
      </c>
      <c r="AZ239" s="96">
        <v>234</v>
      </c>
      <c r="BA239" s="96" t="s">
        <v>48</v>
      </c>
      <c r="BB239" s="100" t="s">
        <v>48</v>
      </c>
      <c r="BC239" s="93"/>
      <c r="BD239" s="93"/>
      <c r="BE239" s="93"/>
    </row>
    <row r="240" spans="1:57" ht="13.5" customHeight="1">
      <c r="A240" s="93" t="s">
        <v>317</v>
      </c>
      <c r="B240" s="95">
        <v>44605</v>
      </c>
      <c r="C240" s="96" t="s">
        <v>48</v>
      </c>
      <c r="D240" s="96" t="s">
        <v>48</v>
      </c>
      <c r="E240" s="96" t="s">
        <v>48</v>
      </c>
      <c r="F240" s="96"/>
      <c r="G240" s="96"/>
      <c r="H240" s="96"/>
      <c r="I240" s="96"/>
      <c r="J240" s="96"/>
      <c r="K240" s="96"/>
      <c r="L240" s="96" t="s">
        <v>48</v>
      </c>
      <c r="M240" s="97">
        <v>0</v>
      </c>
      <c r="N240" s="97">
        <v>0</v>
      </c>
      <c r="O240" s="97">
        <v>0</v>
      </c>
      <c r="P240" s="96" t="s">
        <v>48</v>
      </c>
      <c r="Q240" s="96"/>
      <c r="R240" s="96"/>
      <c r="S240" s="96"/>
      <c r="T240" s="98">
        <v>0</v>
      </c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  <c r="AH240" s="98"/>
      <c r="AI240" s="96" t="s">
        <v>48</v>
      </c>
      <c r="AJ240" s="96" t="s">
        <v>48</v>
      </c>
      <c r="AK240" s="96" t="s">
        <v>48</v>
      </c>
      <c r="AL240" s="96" t="s">
        <v>48</v>
      </c>
      <c r="AM240" s="96" t="s">
        <v>48</v>
      </c>
      <c r="AN240" s="96" t="s">
        <v>48</v>
      </c>
      <c r="AO240" s="96" t="s">
        <v>48</v>
      </c>
      <c r="AP240" s="96" t="s">
        <v>48</v>
      </c>
      <c r="AQ240" s="96">
        <v>13</v>
      </c>
      <c r="AR240" s="96">
        <v>6</v>
      </c>
      <c r="AS240" s="98">
        <v>0.46200000000000002</v>
      </c>
      <c r="AT240" s="98">
        <v>0</v>
      </c>
      <c r="AU240" s="98">
        <v>0</v>
      </c>
      <c r="AV240" s="99">
        <v>3250</v>
      </c>
      <c r="AW240" s="99">
        <v>1060</v>
      </c>
      <c r="AX240" s="96">
        <v>144</v>
      </c>
      <c r="AY240" s="96">
        <v>184</v>
      </c>
      <c r="AZ240" s="96">
        <v>235</v>
      </c>
      <c r="BA240" s="96" t="s">
        <v>48</v>
      </c>
      <c r="BB240" s="100" t="s">
        <v>48</v>
      </c>
      <c r="BC240" s="93"/>
      <c r="BD240" s="93"/>
      <c r="BE240" s="93"/>
    </row>
    <row r="241" spans="1:57" ht="13.5" customHeight="1">
      <c r="A241" s="93" t="s">
        <v>311</v>
      </c>
      <c r="B241" s="95">
        <v>44606</v>
      </c>
      <c r="C241" s="96" t="s">
        <v>48</v>
      </c>
      <c r="D241" s="96" t="s">
        <v>48</v>
      </c>
      <c r="E241" s="96" t="s">
        <v>48</v>
      </c>
      <c r="F241" s="96"/>
      <c r="G241" s="96"/>
      <c r="H241" s="96"/>
      <c r="I241" s="96"/>
      <c r="J241" s="96"/>
      <c r="K241" s="96"/>
      <c r="L241" s="96" t="s">
        <v>48</v>
      </c>
      <c r="M241" s="97">
        <v>0</v>
      </c>
      <c r="N241" s="97">
        <v>0</v>
      </c>
      <c r="O241" s="97">
        <v>0</v>
      </c>
      <c r="P241" s="96" t="s">
        <v>48</v>
      </c>
      <c r="Q241" s="96"/>
      <c r="R241" s="96"/>
      <c r="S241" s="96"/>
      <c r="T241" s="98">
        <v>0</v>
      </c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  <c r="AI241" s="96" t="s">
        <v>48</v>
      </c>
      <c r="AJ241" s="96">
        <v>4</v>
      </c>
      <c r="AK241" s="96" t="s">
        <v>48</v>
      </c>
      <c r="AL241" s="96" t="s">
        <v>48</v>
      </c>
      <c r="AM241" s="96" t="s">
        <v>48</v>
      </c>
      <c r="AN241" s="96" t="s">
        <v>48</v>
      </c>
      <c r="AO241" s="96" t="s">
        <v>48</v>
      </c>
      <c r="AP241" s="96" t="s">
        <v>48</v>
      </c>
      <c r="AQ241" s="96">
        <v>13</v>
      </c>
      <c r="AR241" s="96">
        <v>1</v>
      </c>
      <c r="AS241" s="98">
        <v>7.6999999999999999E-2</v>
      </c>
      <c r="AT241" s="98">
        <v>4</v>
      </c>
      <c r="AU241" s="98">
        <v>0</v>
      </c>
      <c r="AV241" s="99">
        <v>3263</v>
      </c>
      <c r="AW241" s="99">
        <v>1061</v>
      </c>
      <c r="AX241" s="96">
        <v>144</v>
      </c>
      <c r="AY241" s="96">
        <v>184</v>
      </c>
      <c r="AZ241" s="96">
        <v>235</v>
      </c>
      <c r="BA241" s="96" t="s">
        <v>48</v>
      </c>
      <c r="BB241" s="100" t="s">
        <v>48</v>
      </c>
      <c r="BC241" s="93"/>
      <c r="BD241" s="93"/>
      <c r="BE241" s="93"/>
    </row>
    <row r="242" spans="1:57" ht="13.5" customHeight="1">
      <c r="A242" s="93" t="s">
        <v>312</v>
      </c>
      <c r="B242" s="95">
        <v>44607</v>
      </c>
      <c r="C242" s="96" t="s">
        <v>48</v>
      </c>
      <c r="D242" s="96" t="s">
        <v>48</v>
      </c>
      <c r="E242" s="96" t="s">
        <v>48</v>
      </c>
      <c r="F242" s="96"/>
      <c r="G242" s="96"/>
      <c r="H242" s="96"/>
      <c r="I242" s="96"/>
      <c r="J242" s="96"/>
      <c r="K242" s="96"/>
      <c r="L242" s="96" t="s">
        <v>48</v>
      </c>
      <c r="M242" s="97">
        <v>0</v>
      </c>
      <c r="N242" s="97">
        <v>0</v>
      </c>
      <c r="O242" s="97">
        <v>0</v>
      </c>
      <c r="P242" s="96" t="s">
        <v>48</v>
      </c>
      <c r="Q242" s="96"/>
      <c r="R242" s="96"/>
      <c r="S242" s="96"/>
      <c r="T242" s="98">
        <v>0</v>
      </c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  <c r="AH242" s="98"/>
      <c r="AI242" s="96" t="s">
        <v>48</v>
      </c>
      <c r="AJ242" s="96">
        <v>2</v>
      </c>
      <c r="AK242" s="96" t="s">
        <v>48</v>
      </c>
      <c r="AL242" s="96" t="s">
        <v>48</v>
      </c>
      <c r="AM242" s="96" t="s">
        <v>48</v>
      </c>
      <c r="AN242" s="96" t="s">
        <v>48</v>
      </c>
      <c r="AO242" s="96" t="s">
        <v>48</v>
      </c>
      <c r="AP242" s="96" t="s">
        <v>48</v>
      </c>
      <c r="AQ242" s="96">
        <v>18</v>
      </c>
      <c r="AR242" s="96">
        <v>1</v>
      </c>
      <c r="AS242" s="98">
        <v>5.6000000000000001E-2</v>
      </c>
      <c r="AT242" s="98">
        <v>2</v>
      </c>
      <c r="AU242" s="98">
        <v>0</v>
      </c>
      <c r="AV242" s="99">
        <v>3281</v>
      </c>
      <c r="AW242" s="99">
        <v>1062</v>
      </c>
      <c r="AX242" s="96">
        <v>146</v>
      </c>
      <c r="AY242" s="96">
        <v>188</v>
      </c>
      <c r="AZ242" s="96">
        <v>236</v>
      </c>
      <c r="BA242" s="96" t="s">
        <v>48</v>
      </c>
      <c r="BB242" s="100" t="s">
        <v>48</v>
      </c>
      <c r="BC242" s="93"/>
      <c r="BD242" s="93"/>
      <c r="BE242" s="93"/>
    </row>
    <row r="243" spans="1:57" ht="13.5" customHeight="1">
      <c r="A243" s="93" t="s">
        <v>313</v>
      </c>
      <c r="B243" s="95">
        <v>44608</v>
      </c>
      <c r="C243" s="96" t="s">
        <v>48</v>
      </c>
      <c r="D243" s="96" t="s">
        <v>48</v>
      </c>
      <c r="E243" s="96" t="s">
        <v>48</v>
      </c>
      <c r="F243" s="96"/>
      <c r="G243" s="96"/>
      <c r="H243" s="96"/>
      <c r="I243" s="96"/>
      <c r="J243" s="96"/>
      <c r="K243" s="96"/>
      <c r="L243" s="96" t="s">
        <v>48</v>
      </c>
      <c r="M243" s="97">
        <v>0</v>
      </c>
      <c r="N243" s="97">
        <v>0</v>
      </c>
      <c r="O243" s="97">
        <v>0</v>
      </c>
      <c r="P243" s="96" t="s">
        <v>48</v>
      </c>
      <c r="Q243" s="96"/>
      <c r="R243" s="96"/>
      <c r="S243" s="96"/>
      <c r="T243" s="98">
        <v>0</v>
      </c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6" t="s">
        <v>48</v>
      </c>
      <c r="AJ243" s="96">
        <v>1</v>
      </c>
      <c r="AK243" s="96" t="s">
        <v>48</v>
      </c>
      <c r="AL243" s="96" t="s">
        <v>48</v>
      </c>
      <c r="AM243" s="96" t="s">
        <v>48</v>
      </c>
      <c r="AN243" s="96" t="s">
        <v>48</v>
      </c>
      <c r="AO243" s="96" t="s">
        <v>48</v>
      </c>
      <c r="AP243" s="96" t="s">
        <v>48</v>
      </c>
      <c r="AQ243" s="96">
        <v>8</v>
      </c>
      <c r="AR243" s="96">
        <v>4</v>
      </c>
      <c r="AS243" s="98">
        <v>0.5</v>
      </c>
      <c r="AT243" s="98">
        <v>0.25</v>
      </c>
      <c r="AU243" s="98">
        <v>0</v>
      </c>
      <c r="AV243" s="99">
        <v>3289</v>
      </c>
      <c r="AW243" s="99">
        <v>1066</v>
      </c>
      <c r="AX243" s="96">
        <v>143</v>
      </c>
      <c r="AY243" s="96">
        <v>191</v>
      </c>
      <c r="AZ243" s="96">
        <v>235</v>
      </c>
      <c r="BA243" s="96" t="s">
        <v>48</v>
      </c>
      <c r="BB243" s="100" t="s">
        <v>48</v>
      </c>
      <c r="BC243" s="93"/>
      <c r="BD243" s="93"/>
      <c r="BE243" s="93"/>
    </row>
    <row r="244" spans="1:57" ht="13.5" customHeight="1">
      <c r="A244" s="93" t="s">
        <v>314</v>
      </c>
      <c r="B244" s="95">
        <v>44609</v>
      </c>
      <c r="C244" s="96" t="s">
        <v>48</v>
      </c>
      <c r="D244" s="96" t="s">
        <v>48</v>
      </c>
      <c r="E244" s="96" t="s">
        <v>48</v>
      </c>
      <c r="F244" s="96"/>
      <c r="G244" s="96"/>
      <c r="H244" s="96"/>
      <c r="I244" s="96"/>
      <c r="J244" s="96"/>
      <c r="K244" s="96"/>
      <c r="L244" s="96" t="s">
        <v>48</v>
      </c>
      <c r="M244" s="97">
        <v>0</v>
      </c>
      <c r="N244" s="97">
        <v>0</v>
      </c>
      <c r="O244" s="97">
        <v>0</v>
      </c>
      <c r="P244" s="96" t="s">
        <v>48</v>
      </c>
      <c r="Q244" s="96"/>
      <c r="R244" s="96"/>
      <c r="S244" s="96"/>
      <c r="T244" s="98">
        <v>0</v>
      </c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  <c r="AI244" s="96" t="s">
        <v>48</v>
      </c>
      <c r="AJ244" s="96">
        <v>4</v>
      </c>
      <c r="AK244" s="96" t="s">
        <v>48</v>
      </c>
      <c r="AL244" s="96" t="s">
        <v>48</v>
      </c>
      <c r="AM244" s="96" t="s">
        <v>48</v>
      </c>
      <c r="AN244" s="96" t="s">
        <v>48</v>
      </c>
      <c r="AO244" s="96" t="s">
        <v>48</v>
      </c>
      <c r="AP244" s="96" t="s">
        <v>48</v>
      </c>
      <c r="AQ244" s="96">
        <v>13</v>
      </c>
      <c r="AR244" s="96">
        <v>2</v>
      </c>
      <c r="AS244" s="98">
        <v>0.154</v>
      </c>
      <c r="AT244" s="98">
        <v>2</v>
      </c>
      <c r="AU244" s="98">
        <v>0</v>
      </c>
      <c r="AV244" s="99">
        <v>3302</v>
      </c>
      <c r="AW244" s="99">
        <v>1068</v>
      </c>
      <c r="AX244" s="96">
        <v>146</v>
      </c>
      <c r="AY244" s="96">
        <v>189</v>
      </c>
      <c r="AZ244" s="96">
        <v>238</v>
      </c>
      <c r="BA244" s="96" t="s">
        <v>48</v>
      </c>
      <c r="BB244" s="100" t="s">
        <v>48</v>
      </c>
      <c r="BC244" s="93"/>
      <c r="BD244" s="93"/>
      <c r="BE244" s="93"/>
    </row>
    <row r="245" spans="1:57" ht="13.5" customHeight="1">
      <c r="A245" s="93" t="s">
        <v>315</v>
      </c>
      <c r="B245" s="95">
        <v>44610</v>
      </c>
      <c r="C245" s="96" t="s">
        <v>48</v>
      </c>
      <c r="D245" s="96" t="s">
        <v>48</v>
      </c>
      <c r="E245" s="96" t="s">
        <v>48</v>
      </c>
      <c r="F245" s="96"/>
      <c r="G245" s="96"/>
      <c r="H245" s="96"/>
      <c r="I245" s="96"/>
      <c r="J245" s="96"/>
      <c r="K245" s="96"/>
      <c r="L245" s="96" t="s">
        <v>48</v>
      </c>
      <c r="M245" s="97">
        <v>0</v>
      </c>
      <c r="N245" s="97">
        <v>0</v>
      </c>
      <c r="O245" s="97">
        <v>0</v>
      </c>
      <c r="P245" s="96" t="s">
        <v>48</v>
      </c>
      <c r="Q245" s="96"/>
      <c r="R245" s="96"/>
      <c r="S245" s="96"/>
      <c r="T245" s="98">
        <v>0</v>
      </c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6" t="s">
        <v>48</v>
      </c>
      <c r="AJ245" s="96">
        <v>1</v>
      </c>
      <c r="AK245" s="96" t="s">
        <v>48</v>
      </c>
      <c r="AL245" s="96" t="s">
        <v>48</v>
      </c>
      <c r="AM245" s="96" t="s">
        <v>48</v>
      </c>
      <c r="AN245" s="96" t="s">
        <v>48</v>
      </c>
      <c r="AO245" s="96" t="s">
        <v>48</v>
      </c>
      <c r="AP245" s="96" t="s">
        <v>48</v>
      </c>
      <c r="AQ245" s="96">
        <v>18</v>
      </c>
      <c r="AR245" s="96">
        <v>5</v>
      </c>
      <c r="AS245" s="98">
        <v>0.27800000000000002</v>
      </c>
      <c r="AT245" s="98">
        <v>0.2</v>
      </c>
      <c r="AU245" s="98">
        <v>0</v>
      </c>
      <c r="AV245" s="99">
        <v>3320</v>
      </c>
      <c r="AW245" s="99">
        <v>1073</v>
      </c>
      <c r="AX245" s="96">
        <v>153</v>
      </c>
      <c r="AY245" s="96">
        <v>193</v>
      </c>
      <c r="AZ245" s="96">
        <v>243</v>
      </c>
      <c r="BA245" s="96" t="s">
        <v>48</v>
      </c>
      <c r="BB245" s="100" t="s">
        <v>48</v>
      </c>
      <c r="BC245" s="93"/>
      <c r="BD245" s="93"/>
      <c r="BE245" s="93"/>
    </row>
    <row r="246" spans="1:57" ht="13.5" customHeight="1">
      <c r="A246" s="93" t="s">
        <v>316</v>
      </c>
      <c r="B246" s="95">
        <v>44611</v>
      </c>
      <c r="C246" s="96" t="s">
        <v>48</v>
      </c>
      <c r="D246" s="96" t="s">
        <v>48</v>
      </c>
      <c r="E246" s="96" t="s">
        <v>48</v>
      </c>
      <c r="F246" s="96"/>
      <c r="G246" s="96"/>
      <c r="H246" s="96"/>
      <c r="I246" s="96"/>
      <c r="J246" s="96"/>
      <c r="K246" s="96"/>
      <c r="L246" s="96" t="s">
        <v>48</v>
      </c>
      <c r="M246" s="97">
        <v>0</v>
      </c>
      <c r="N246" s="97">
        <v>0</v>
      </c>
      <c r="O246" s="97">
        <v>0</v>
      </c>
      <c r="P246" s="96" t="s">
        <v>48</v>
      </c>
      <c r="Q246" s="96"/>
      <c r="R246" s="96"/>
      <c r="S246" s="96"/>
      <c r="T246" s="98">
        <v>0</v>
      </c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  <c r="AH246" s="98"/>
      <c r="AI246" s="96" t="s">
        <v>48</v>
      </c>
      <c r="AJ246" s="96">
        <v>4</v>
      </c>
      <c r="AK246" s="96" t="s">
        <v>48</v>
      </c>
      <c r="AL246" s="96" t="s">
        <v>48</v>
      </c>
      <c r="AM246" s="96" t="s">
        <v>48</v>
      </c>
      <c r="AN246" s="96" t="s">
        <v>48</v>
      </c>
      <c r="AO246" s="96" t="s">
        <v>48</v>
      </c>
      <c r="AP246" s="96" t="s">
        <v>48</v>
      </c>
      <c r="AQ246" s="96">
        <v>13</v>
      </c>
      <c r="AR246" s="96">
        <v>2</v>
      </c>
      <c r="AS246" s="98">
        <v>0.154</v>
      </c>
      <c r="AT246" s="98">
        <v>2</v>
      </c>
      <c r="AU246" s="98">
        <v>0</v>
      </c>
      <c r="AV246" s="99">
        <v>3333</v>
      </c>
      <c r="AW246" s="99">
        <v>1075</v>
      </c>
      <c r="AX246" s="96">
        <v>153</v>
      </c>
      <c r="AY246" s="96">
        <v>193</v>
      </c>
      <c r="AZ246" s="96">
        <v>243</v>
      </c>
      <c r="BA246" s="96" t="s">
        <v>48</v>
      </c>
      <c r="BB246" s="100" t="s">
        <v>48</v>
      </c>
      <c r="BC246" s="93"/>
      <c r="BD246" s="93"/>
      <c r="BE246" s="93"/>
    </row>
    <row r="247" spans="1:57" ht="13.5" customHeight="1">
      <c r="A247" s="93" t="s">
        <v>317</v>
      </c>
      <c r="B247" s="95">
        <v>44612</v>
      </c>
      <c r="C247" s="96" t="s">
        <v>48</v>
      </c>
      <c r="D247" s="96" t="s">
        <v>48</v>
      </c>
      <c r="E247" s="96" t="s">
        <v>48</v>
      </c>
      <c r="F247" s="96"/>
      <c r="G247" s="96"/>
      <c r="H247" s="96"/>
      <c r="I247" s="96"/>
      <c r="J247" s="96"/>
      <c r="K247" s="96"/>
      <c r="L247" s="96" t="s">
        <v>48</v>
      </c>
      <c r="M247" s="97">
        <v>0</v>
      </c>
      <c r="N247" s="97">
        <v>0</v>
      </c>
      <c r="O247" s="97">
        <v>0</v>
      </c>
      <c r="P247" s="96" t="s">
        <v>48</v>
      </c>
      <c r="Q247" s="96"/>
      <c r="R247" s="96"/>
      <c r="S247" s="96"/>
      <c r="T247" s="98">
        <v>0</v>
      </c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  <c r="AH247" s="98"/>
      <c r="AI247" s="96" t="s">
        <v>48</v>
      </c>
      <c r="AJ247" s="96">
        <v>1</v>
      </c>
      <c r="AK247" s="96" t="s">
        <v>48</v>
      </c>
      <c r="AL247" s="96" t="s">
        <v>48</v>
      </c>
      <c r="AM247" s="96" t="s">
        <v>48</v>
      </c>
      <c r="AN247" s="96" t="s">
        <v>48</v>
      </c>
      <c r="AO247" s="96" t="s">
        <v>48</v>
      </c>
      <c r="AP247" s="96" t="s">
        <v>48</v>
      </c>
      <c r="AQ247" s="96">
        <v>11</v>
      </c>
      <c r="AR247" s="96">
        <v>2</v>
      </c>
      <c r="AS247" s="98">
        <v>0.182</v>
      </c>
      <c r="AT247" s="98">
        <v>0.5</v>
      </c>
      <c r="AU247" s="98">
        <v>0</v>
      </c>
      <c r="AV247" s="99">
        <v>3344</v>
      </c>
      <c r="AW247" s="99">
        <v>1077</v>
      </c>
      <c r="AX247" s="96">
        <v>153</v>
      </c>
      <c r="AY247" s="96">
        <v>193</v>
      </c>
      <c r="AZ247" s="96">
        <v>239</v>
      </c>
      <c r="BA247" s="96" t="s">
        <v>48</v>
      </c>
      <c r="BB247" s="100" t="s">
        <v>48</v>
      </c>
      <c r="BC247" s="93"/>
      <c r="BD247" s="93"/>
      <c r="BE247" s="93"/>
    </row>
    <row r="248" spans="1:57" ht="13.5" customHeight="1">
      <c r="A248" s="93" t="s">
        <v>311</v>
      </c>
      <c r="B248" s="95">
        <v>44613</v>
      </c>
      <c r="C248" s="96" t="s">
        <v>48</v>
      </c>
      <c r="D248" s="96" t="s">
        <v>48</v>
      </c>
      <c r="E248" s="96" t="s">
        <v>48</v>
      </c>
      <c r="F248" s="96"/>
      <c r="G248" s="96"/>
      <c r="H248" s="96"/>
      <c r="I248" s="96"/>
      <c r="J248" s="96"/>
      <c r="K248" s="96"/>
      <c r="L248" s="96" t="s">
        <v>48</v>
      </c>
      <c r="M248" s="97">
        <v>0</v>
      </c>
      <c r="N248" s="97">
        <v>0</v>
      </c>
      <c r="O248" s="97">
        <v>0</v>
      </c>
      <c r="P248" s="96" t="s">
        <v>48</v>
      </c>
      <c r="Q248" s="96"/>
      <c r="R248" s="96"/>
      <c r="S248" s="96"/>
      <c r="T248" s="98">
        <v>0</v>
      </c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  <c r="AH248" s="98"/>
      <c r="AI248" s="96" t="s">
        <v>48</v>
      </c>
      <c r="AJ248" s="96">
        <v>1</v>
      </c>
      <c r="AK248" s="96" t="s">
        <v>48</v>
      </c>
      <c r="AL248" s="96" t="s">
        <v>48</v>
      </c>
      <c r="AM248" s="96" t="s">
        <v>48</v>
      </c>
      <c r="AN248" s="96" t="s">
        <v>48</v>
      </c>
      <c r="AO248" s="96" t="s">
        <v>48</v>
      </c>
      <c r="AP248" s="96" t="s">
        <v>48</v>
      </c>
      <c r="AQ248" s="96">
        <v>14</v>
      </c>
      <c r="AR248" s="96">
        <v>4</v>
      </c>
      <c r="AS248" s="98">
        <v>0.28599999999999998</v>
      </c>
      <c r="AT248" s="98">
        <v>0.25</v>
      </c>
      <c r="AU248" s="98">
        <v>0</v>
      </c>
      <c r="AV248" s="99">
        <v>3358</v>
      </c>
      <c r="AW248" s="99">
        <v>1081</v>
      </c>
      <c r="AX248" s="96">
        <v>151</v>
      </c>
      <c r="AY248" s="96">
        <v>193</v>
      </c>
      <c r="AZ248" s="96">
        <v>239</v>
      </c>
      <c r="BA248" s="96" t="s">
        <v>48</v>
      </c>
      <c r="BB248" s="100" t="s">
        <v>48</v>
      </c>
      <c r="BC248" s="93"/>
      <c r="BD248" s="93"/>
      <c r="BE248" s="93"/>
    </row>
    <row r="249" spans="1:57" ht="13.5" customHeight="1">
      <c r="A249" s="93" t="s">
        <v>312</v>
      </c>
      <c r="B249" s="95">
        <v>44614</v>
      </c>
      <c r="C249" s="96" t="s">
        <v>48</v>
      </c>
      <c r="D249" s="96" t="s">
        <v>48</v>
      </c>
      <c r="E249" s="96" t="s">
        <v>48</v>
      </c>
      <c r="F249" s="96"/>
      <c r="G249" s="96"/>
      <c r="H249" s="96"/>
      <c r="I249" s="96"/>
      <c r="J249" s="96"/>
      <c r="K249" s="96"/>
      <c r="L249" s="96" t="s">
        <v>48</v>
      </c>
      <c r="M249" s="97">
        <v>0</v>
      </c>
      <c r="N249" s="97">
        <v>0</v>
      </c>
      <c r="O249" s="97">
        <v>0</v>
      </c>
      <c r="P249" s="96" t="s">
        <v>48</v>
      </c>
      <c r="Q249" s="96"/>
      <c r="R249" s="96"/>
      <c r="S249" s="96"/>
      <c r="T249" s="98">
        <v>0</v>
      </c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  <c r="AH249" s="98"/>
      <c r="AI249" s="96" t="s">
        <v>48</v>
      </c>
      <c r="AJ249" s="96">
        <v>1</v>
      </c>
      <c r="AK249" s="96" t="s">
        <v>48</v>
      </c>
      <c r="AL249" s="96" t="s">
        <v>48</v>
      </c>
      <c r="AM249" s="96" t="s">
        <v>48</v>
      </c>
      <c r="AN249" s="96" t="s">
        <v>48</v>
      </c>
      <c r="AO249" s="96" t="s">
        <v>48</v>
      </c>
      <c r="AP249" s="96" t="s">
        <v>48</v>
      </c>
      <c r="AQ249" s="96">
        <v>16</v>
      </c>
      <c r="AR249" s="96">
        <v>1</v>
      </c>
      <c r="AS249" s="98">
        <v>6.3E-2</v>
      </c>
      <c r="AT249" s="98">
        <v>1</v>
      </c>
      <c r="AU249" s="98">
        <v>0</v>
      </c>
      <c r="AV249" s="99">
        <v>3374</v>
      </c>
      <c r="AW249" s="99">
        <v>1082</v>
      </c>
      <c r="AX249" s="96">
        <v>149</v>
      </c>
      <c r="AY249" s="96">
        <v>192</v>
      </c>
      <c r="AZ249" s="96">
        <v>235</v>
      </c>
      <c r="BA249" s="96" t="s">
        <v>48</v>
      </c>
      <c r="BB249" s="100" t="s">
        <v>48</v>
      </c>
      <c r="BC249" s="93"/>
      <c r="BD249" s="93"/>
      <c r="BE249" s="93"/>
    </row>
    <row r="250" spans="1:57" ht="13.5" customHeight="1">
      <c r="A250" s="93" t="s">
        <v>313</v>
      </c>
      <c r="B250" s="95">
        <v>44615</v>
      </c>
      <c r="C250" s="96" t="s">
        <v>48</v>
      </c>
      <c r="D250" s="96" t="s">
        <v>48</v>
      </c>
      <c r="E250" s="96" t="s">
        <v>48</v>
      </c>
      <c r="F250" s="96"/>
      <c r="G250" s="96"/>
      <c r="H250" s="96"/>
      <c r="I250" s="96"/>
      <c r="J250" s="96"/>
      <c r="K250" s="96"/>
      <c r="L250" s="96" t="s">
        <v>48</v>
      </c>
      <c r="M250" s="97">
        <v>0</v>
      </c>
      <c r="N250" s="97">
        <v>0</v>
      </c>
      <c r="O250" s="97">
        <v>0</v>
      </c>
      <c r="P250" s="96" t="s">
        <v>48</v>
      </c>
      <c r="Q250" s="96"/>
      <c r="R250" s="96"/>
      <c r="S250" s="96"/>
      <c r="T250" s="98">
        <v>0</v>
      </c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  <c r="AH250" s="98"/>
      <c r="AI250" s="96" t="s">
        <v>48</v>
      </c>
      <c r="AJ250" s="96">
        <v>1</v>
      </c>
      <c r="AK250" s="96" t="s">
        <v>48</v>
      </c>
      <c r="AL250" s="96" t="s">
        <v>48</v>
      </c>
      <c r="AM250" s="96" t="s">
        <v>48</v>
      </c>
      <c r="AN250" s="96" t="s">
        <v>48</v>
      </c>
      <c r="AO250" s="96" t="s">
        <v>48</v>
      </c>
      <c r="AP250" s="96" t="s">
        <v>48</v>
      </c>
      <c r="AQ250" s="96">
        <v>18</v>
      </c>
      <c r="AR250" s="96">
        <v>4</v>
      </c>
      <c r="AS250" s="98">
        <v>0.222</v>
      </c>
      <c r="AT250" s="98">
        <v>0.25</v>
      </c>
      <c r="AU250" s="98">
        <v>0</v>
      </c>
      <c r="AV250" s="99">
        <v>3392</v>
      </c>
      <c r="AW250" s="99">
        <v>1086</v>
      </c>
      <c r="AX250" s="96">
        <v>144</v>
      </c>
      <c r="AY250" s="96">
        <v>187</v>
      </c>
      <c r="AZ250" s="96">
        <v>233</v>
      </c>
      <c r="BA250" s="96" t="s">
        <v>48</v>
      </c>
      <c r="BB250" s="100" t="s">
        <v>48</v>
      </c>
      <c r="BC250" s="93"/>
      <c r="BD250" s="93"/>
      <c r="BE250" s="93"/>
    </row>
    <row r="251" spans="1:57" ht="13.5" customHeight="1">
      <c r="A251" s="93" t="s">
        <v>314</v>
      </c>
      <c r="B251" s="95">
        <v>44616</v>
      </c>
      <c r="C251" s="96" t="s">
        <v>48</v>
      </c>
      <c r="D251" s="96" t="s">
        <v>48</v>
      </c>
      <c r="E251" s="96" t="s">
        <v>48</v>
      </c>
      <c r="F251" s="96"/>
      <c r="G251" s="96"/>
      <c r="H251" s="96"/>
      <c r="I251" s="96"/>
      <c r="J251" s="96"/>
      <c r="K251" s="96"/>
      <c r="L251" s="96" t="s">
        <v>48</v>
      </c>
      <c r="M251" s="97">
        <v>0</v>
      </c>
      <c r="N251" s="97">
        <v>0</v>
      </c>
      <c r="O251" s="97">
        <v>0</v>
      </c>
      <c r="P251" s="96" t="s">
        <v>48</v>
      </c>
      <c r="Q251" s="96"/>
      <c r="R251" s="96"/>
      <c r="S251" s="96"/>
      <c r="T251" s="98">
        <v>0</v>
      </c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  <c r="AI251" s="96" t="s">
        <v>48</v>
      </c>
      <c r="AJ251" s="96">
        <v>2</v>
      </c>
      <c r="AK251" s="96" t="s">
        <v>48</v>
      </c>
      <c r="AL251" s="96" t="s">
        <v>48</v>
      </c>
      <c r="AM251" s="96" t="s">
        <v>48</v>
      </c>
      <c r="AN251" s="96" t="s">
        <v>48</v>
      </c>
      <c r="AO251" s="96" t="s">
        <v>48</v>
      </c>
      <c r="AP251" s="96" t="s">
        <v>48</v>
      </c>
      <c r="AQ251" s="96">
        <v>21</v>
      </c>
      <c r="AR251" s="96">
        <v>5</v>
      </c>
      <c r="AS251" s="98">
        <v>0.23799999999999999</v>
      </c>
      <c r="AT251" s="98">
        <v>0.4</v>
      </c>
      <c r="AU251" s="98">
        <v>0</v>
      </c>
      <c r="AV251" s="99">
        <v>3413</v>
      </c>
      <c r="AW251" s="99">
        <v>1091</v>
      </c>
      <c r="AX251" s="96">
        <v>151</v>
      </c>
      <c r="AY251" s="96">
        <v>187</v>
      </c>
      <c r="AZ251" s="96">
        <v>233</v>
      </c>
      <c r="BA251" s="96" t="s">
        <v>48</v>
      </c>
      <c r="BB251" s="100" t="s">
        <v>48</v>
      </c>
      <c r="BC251" s="93"/>
      <c r="BD251" s="93"/>
      <c r="BE251" s="93"/>
    </row>
    <row r="252" spans="1:57" ht="13.5" customHeight="1">
      <c r="A252" s="93" t="s">
        <v>315</v>
      </c>
      <c r="B252" s="95">
        <v>44617</v>
      </c>
      <c r="C252" s="96" t="s">
        <v>48</v>
      </c>
      <c r="D252" s="96" t="s">
        <v>48</v>
      </c>
      <c r="E252" s="96" t="s">
        <v>48</v>
      </c>
      <c r="F252" s="96"/>
      <c r="G252" s="96"/>
      <c r="H252" s="96"/>
      <c r="I252" s="96"/>
      <c r="J252" s="96"/>
      <c r="K252" s="96"/>
      <c r="L252" s="96" t="s">
        <v>48</v>
      </c>
      <c r="M252" s="97">
        <v>0</v>
      </c>
      <c r="N252" s="97">
        <v>0</v>
      </c>
      <c r="O252" s="97">
        <v>0</v>
      </c>
      <c r="P252" s="96" t="s">
        <v>48</v>
      </c>
      <c r="Q252" s="96"/>
      <c r="R252" s="96"/>
      <c r="S252" s="96"/>
      <c r="T252" s="98">
        <v>0</v>
      </c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  <c r="AH252" s="98"/>
      <c r="AI252" s="96" t="s">
        <v>48</v>
      </c>
      <c r="AJ252" s="96">
        <v>4</v>
      </c>
      <c r="AK252" s="96" t="s">
        <v>48</v>
      </c>
      <c r="AL252" s="96" t="s">
        <v>48</v>
      </c>
      <c r="AM252" s="96" t="s">
        <v>48</v>
      </c>
      <c r="AN252" s="96" t="s">
        <v>48</v>
      </c>
      <c r="AO252" s="96" t="s">
        <v>48</v>
      </c>
      <c r="AP252" s="96" t="s">
        <v>48</v>
      </c>
      <c r="AQ252" s="96">
        <v>14</v>
      </c>
      <c r="AR252" s="96" t="s">
        <v>48</v>
      </c>
      <c r="AS252" s="98">
        <v>0</v>
      </c>
      <c r="AT252" s="98">
        <v>0</v>
      </c>
      <c r="AU252" s="98">
        <v>0</v>
      </c>
      <c r="AV252" s="99">
        <v>3427</v>
      </c>
      <c r="AW252" s="99">
        <v>1091</v>
      </c>
      <c r="AX252" s="96">
        <v>151</v>
      </c>
      <c r="AY252" s="96">
        <v>190</v>
      </c>
      <c r="AZ252" s="96">
        <v>230</v>
      </c>
      <c r="BA252" s="96" t="s">
        <v>48</v>
      </c>
      <c r="BB252" s="100" t="s">
        <v>48</v>
      </c>
      <c r="BC252" s="93"/>
      <c r="BD252" s="93"/>
      <c r="BE252" s="93"/>
    </row>
    <row r="253" spans="1:57" ht="13.5" customHeight="1">
      <c r="A253" s="93" t="s">
        <v>316</v>
      </c>
      <c r="B253" s="95">
        <v>44618</v>
      </c>
      <c r="C253" s="96" t="s">
        <v>48</v>
      </c>
      <c r="D253" s="96" t="s">
        <v>48</v>
      </c>
      <c r="E253" s="96" t="s">
        <v>48</v>
      </c>
      <c r="F253" s="96"/>
      <c r="G253" s="96"/>
      <c r="H253" s="96"/>
      <c r="I253" s="96"/>
      <c r="J253" s="96"/>
      <c r="K253" s="96"/>
      <c r="L253" s="96" t="s">
        <v>48</v>
      </c>
      <c r="M253" s="97">
        <v>0</v>
      </c>
      <c r="N253" s="97">
        <v>0</v>
      </c>
      <c r="O253" s="97">
        <v>0</v>
      </c>
      <c r="P253" s="96" t="s">
        <v>48</v>
      </c>
      <c r="Q253" s="96"/>
      <c r="R253" s="96"/>
      <c r="S253" s="96"/>
      <c r="T253" s="98">
        <v>0</v>
      </c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  <c r="AH253" s="98"/>
      <c r="AI253" s="96" t="s">
        <v>48</v>
      </c>
      <c r="AJ253" s="96">
        <v>1</v>
      </c>
      <c r="AK253" s="96" t="s">
        <v>48</v>
      </c>
      <c r="AL253" s="96" t="s">
        <v>48</v>
      </c>
      <c r="AM253" s="96" t="s">
        <v>48</v>
      </c>
      <c r="AN253" s="96" t="s">
        <v>48</v>
      </c>
      <c r="AO253" s="96" t="s">
        <v>48</v>
      </c>
      <c r="AP253" s="96" t="s">
        <v>48</v>
      </c>
      <c r="AQ253" s="96">
        <v>24</v>
      </c>
      <c r="AR253" s="96">
        <v>3</v>
      </c>
      <c r="AS253" s="98">
        <v>0.125</v>
      </c>
      <c r="AT253" s="98">
        <v>0.33300000000000002</v>
      </c>
      <c r="AU253" s="98">
        <v>0</v>
      </c>
      <c r="AV253" s="99">
        <v>3451</v>
      </c>
      <c r="AW253" s="99">
        <v>1094</v>
      </c>
      <c r="AX253" s="96">
        <v>151</v>
      </c>
      <c r="AY253" s="96">
        <v>190</v>
      </c>
      <c r="AZ253" s="96">
        <v>230</v>
      </c>
      <c r="BA253" s="96" t="s">
        <v>48</v>
      </c>
      <c r="BB253" s="100" t="s">
        <v>48</v>
      </c>
      <c r="BC253" s="93"/>
      <c r="BD253" s="93"/>
      <c r="BE253" s="93"/>
    </row>
    <row r="254" spans="1:57" ht="13.5" customHeight="1">
      <c r="A254" s="93" t="s">
        <v>317</v>
      </c>
      <c r="B254" s="95">
        <v>44619</v>
      </c>
      <c r="C254" s="96" t="s">
        <v>48</v>
      </c>
      <c r="D254" s="96" t="s">
        <v>48</v>
      </c>
      <c r="E254" s="96" t="s">
        <v>48</v>
      </c>
      <c r="F254" s="96"/>
      <c r="G254" s="96"/>
      <c r="H254" s="96"/>
      <c r="I254" s="96"/>
      <c r="J254" s="96"/>
      <c r="K254" s="96"/>
      <c r="L254" s="96" t="s">
        <v>48</v>
      </c>
      <c r="M254" s="97">
        <v>0</v>
      </c>
      <c r="N254" s="97">
        <v>0</v>
      </c>
      <c r="O254" s="97">
        <v>0</v>
      </c>
      <c r="P254" s="96" t="s">
        <v>48</v>
      </c>
      <c r="Q254" s="96"/>
      <c r="R254" s="96"/>
      <c r="S254" s="96"/>
      <c r="T254" s="98">
        <v>0</v>
      </c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  <c r="AH254" s="98"/>
      <c r="AI254" s="96" t="s">
        <v>48</v>
      </c>
      <c r="AJ254" s="96">
        <v>2</v>
      </c>
      <c r="AK254" s="96" t="s">
        <v>48</v>
      </c>
      <c r="AL254" s="96" t="s">
        <v>48</v>
      </c>
      <c r="AM254" s="96" t="s">
        <v>48</v>
      </c>
      <c r="AN254" s="96" t="s">
        <v>48</v>
      </c>
      <c r="AO254" s="96" t="s">
        <v>48</v>
      </c>
      <c r="AP254" s="96" t="s">
        <v>48</v>
      </c>
      <c r="AQ254" s="96">
        <v>22</v>
      </c>
      <c r="AR254" s="96">
        <v>4</v>
      </c>
      <c r="AS254" s="98">
        <v>0.182</v>
      </c>
      <c r="AT254" s="98">
        <v>0.5</v>
      </c>
      <c r="AU254" s="98">
        <v>0</v>
      </c>
      <c r="AV254" s="99">
        <v>3473</v>
      </c>
      <c r="AW254" s="99">
        <v>1098</v>
      </c>
      <c r="AX254" s="96">
        <v>150</v>
      </c>
      <c r="AY254" s="96">
        <v>190</v>
      </c>
      <c r="AZ254" s="96">
        <v>234</v>
      </c>
      <c r="BA254" s="96" t="s">
        <v>48</v>
      </c>
      <c r="BB254" s="100" t="s">
        <v>48</v>
      </c>
      <c r="BC254" s="93"/>
      <c r="BD254" s="93"/>
      <c r="BE254" s="93"/>
    </row>
    <row r="255" spans="1:57" ht="13.5" customHeight="1">
      <c r="A255" s="93" t="s">
        <v>311</v>
      </c>
      <c r="B255" s="95">
        <v>44620</v>
      </c>
      <c r="C255" s="96" t="s">
        <v>48</v>
      </c>
      <c r="D255" s="96" t="s">
        <v>48</v>
      </c>
      <c r="E255" s="96" t="s">
        <v>48</v>
      </c>
      <c r="F255" s="96"/>
      <c r="G255" s="96"/>
      <c r="H255" s="96"/>
      <c r="I255" s="96"/>
      <c r="J255" s="96"/>
      <c r="K255" s="96"/>
      <c r="L255" s="96" t="s">
        <v>48</v>
      </c>
      <c r="M255" s="97">
        <v>0</v>
      </c>
      <c r="N255" s="97">
        <v>0</v>
      </c>
      <c r="O255" s="97">
        <v>0</v>
      </c>
      <c r="P255" s="96" t="s">
        <v>48</v>
      </c>
      <c r="Q255" s="96"/>
      <c r="R255" s="96"/>
      <c r="S255" s="96"/>
      <c r="T255" s="98">
        <v>0</v>
      </c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  <c r="AI255" s="96" t="s">
        <v>48</v>
      </c>
      <c r="AJ255" s="96">
        <v>1</v>
      </c>
      <c r="AK255" s="96" t="s">
        <v>48</v>
      </c>
      <c r="AL255" s="96" t="s">
        <v>48</v>
      </c>
      <c r="AM255" s="96" t="s">
        <v>48</v>
      </c>
      <c r="AN255" s="96" t="s">
        <v>48</v>
      </c>
      <c r="AO255" s="96" t="s">
        <v>48</v>
      </c>
      <c r="AP255" s="96" t="s">
        <v>48</v>
      </c>
      <c r="AQ255" s="96">
        <v>18</v>
      </c>
      <c r="AR255" s="96">
        <v>3</v>
      </c>
      <c r="AS255" s="98">
        <v>0.16700000000000001</v>
      </c>
      <c r="AT255" s="98">
        <v>0.33300000000000002</v>
      </c>
      <c r="AU255" s="98">
        <v>0</v>
      </c>
      <c r="AV255" s="99">
        <v>3491</v>
      </c>
      <c r="AW255" s="99">
        <v>1101</v>
      </c>
      <c r="AX255" s="96">
        <v>150</v>
      </c>
      <c r="AY255" s="96">
        <v>190</v>
      </c>
      <c r="AZ255" s="96">
        <v>234</v>
      </c>
      <c r="BA255" s="96" t="s">
        <v>48</v>
      </c>
      <c r="BB255" s="100" t="s">
        <v>48</v>
      </c>
      <c r="BC255" s="93"/>
      <c r="BD255" s="93"/>
      <c r="BE255" s="93"/>
    </row>
    <row r="256" spans="1:57" ht="13.5" customHeight="1">
      <c r="A256" s="93" t="s">
        <v>312</v>
      </c>
      <c r="B256" s="95">
        <v>44621</v>
      </c>
      <c r="C256" s="96" t="s">
        <v>48</v>
      </c>
      <c r="D256" s="96" t="s">
        <v>48</v>
      </c>
      <c r="E256" s="96" t="s">
        <v>48</v>
      </c>
      <c r="F256" s="96"/>
      <c r="G256" s="96"/>
      <c r="H256" s="96"/>
      <c r="I256" s="96"/>
      <c r="J256" s="96"/>
      <c r="K256" s="96"/>
      <c r="L256" s="96" t="s">
        <v>48</v>
      </c>
      <c r="M256" s="97">
        <v>0</v>
      </c>
      <c r="N256" s="97">
        <v>0</v>
      </c>
      <c r="O256" s="97">
        <v>0</v>
      </c>
      <c r="P256" s="96" t="s">
        <v>48</v>
      </c>
      <c r="Q256" s="96"/>
      <c r="R256" s="96"/>
      <c r="S256" s="96"/>
      <c r="T256" s="98">
        <v>0</v>
      </c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  <c r="AH256" s="98"/>
      <c r="AI256" s="96" t="s">
        <v>48</v>
      </c>
      <c r="AJ256" s="96">
        <v>2</v>
      </c>
      <c r="AK256" s="96" t="s">
        <v>48</v>
      </c>
      <c r="AL256" s="96" t="s">
        <v>48</v>
      </c>
      <c r="AM256" s="96" t="s">
        <v>48</v>
      </c>
      <c r="AN256" s="96" t="s">
        <v>48</v>
      </c>
      <c r="AO256" s="96" t="s">
        <v>48</v>
      </c>
      <c r="AP256" s="96" t="s">
        <v>48</v>
      </c>
      <c r="AQ256" s="96">
        <v>17</v>
      </c>
      <c r="AR256" s="96" t="s">
        <v>48</v>
      </c>
      <c r="AS256" s="98">
        <v>0</v>
      </c>
      <c r="AT256" s="98">
        <v>0</v>
      </c>
      <c r="AU256" s="98">
        <v>0</v>
      </c>
      <c r="AV256" s="99">
        <v>3508</v>
      </c>
      <c r="AW256" s="99">
        <v>1101</v>
      </c>
      <c r="AX256" s="96">
        <v>150</v>
      </c>
      <c r="AY256" s="96">
        <v>190</v>
      </c>
      <c r="AZ256" s="96">
        <v>234</v>
      </c>
      <c r="BA256" s="96" t="s">
        <v>48</v>
      </c>
      <c r="BB256" s="100" t="s">
        <v>48</v>
      </c>
      <c r="BC256" s="93"/>
      <c r="BD256" s="93"/>
      <c r="BE256" s="93"/>
    </row>
    <row r="257" spans="1:57" ht="13.5" customHeight="1">
      <c r="A257" s="93" t="s">
        <v>313</v>
      </c>
      <c r="B257" s="95">
        <v>44622</v>
      </c>
      <c r="C257" s="96" t="s">
        <v>48</v>
      </c>
      <c r="D257" s="96" t="s">
        <v>48</v>
      </c>
      <c r="E257" s="96" t="s">
        <v>48</v>
      </c>
      <c r="F257" s="96"/>
      <c r="G257" s="96"/>
      <c r="H257" s="96"/>
      <c r="I257" s="96"/>
      <c r="J257" s="96"/>
      <c r="K257" s="96"/>
      <c r="L257" s="96" t="s">
        <v>48</v>
      </c>
      <c r="M257" s="97">
        <v>0</v>
      </c>
      <c r="N257" s="97">
        <v>0</v>
      </c>
      <c r="O257" s="97">
        <v>0</v>
      </c>
      <c r="P257" s="96" t="s">
        <v>48</v>
      </c>
      <c r="Q257" s="96"/>
      <c r="R257" s="96"/>
      <c r="S257" s="96"/>
      <c r="T257" s="98">
        <v>0</v>
      </c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  <c r="AI257" s="96" t="s">
        <v>48</v>
      </c>
      <c r="AJ257" s="96" t="s">
        <v>48</v>
      </c>
      <c r="AK257" s="96" t="s">
        <v>48</v>
      </c>
      <c r="AL257" s="96" t="s">
        <v>48</v>
      </c>
      <c r="AM257" s="96" t="s">
        <v>48</v>
      </c>
      <c r="AN257" s="96" t="s">
        <v>48</v>
      </c>
      <c r="AO257" s="96" t="s">
        <v>48</v>
      </c>
      <c r="AP257" s="96" t="s">
        <v>48</v>
      </c>
      <c r="AQ257" s="96">
        <v>23</v>
      </c>
      <c r="AR257" s="96">
        <v>4</v>
      </c>
      <c r="AS257" s="98">
        <v>0.17399999999999999</v>
      </c>
      <c r="AT257" s="98">
        <v>0</v>
      </c>
      <c r="AU257" s="98">
        <v>0</v>
      </c>
      <c r="AV257" s="99">
        <v>3531</v>
      </c>
      <c r="AW257" s="99">
        <v>1105</v>
      </c>
      <c r="AX257" s="96">
        <v>150</v>
      </c>
      <c r="AY257" s="96">
        <v>190</v>
      </c>
      <c r="AZ257" s="96">
        <v>234</v>
      </c>
      <c r="BA257" s="96" t="s">
        <v>48</v>
      </c>
      <c r="BB257" s="100" t="s">
        <v>48</v>
      </c>
      <c r="BC257" s="93"/>
      <c r="BD257" s="93"/>
      <c r="BE257" s="93"/>
    </row>
    <row r="258" spans="1:57" ht="13.5" customHeight="1">
      <c r="A258" s="93" t="s">
        <v>314</v>
      </c>
      <c r="B258" s="95">
        <v>44623</v>
      </c>
      <c r="C258" s="96" t="s">
        <v>48</v>
      </c>
      <c r="D258" s="96" t="s">
        <v>48</v>
      </c>
      <c r="E258" s="96" t="s">
        <v>48</v>
      </c>
      <c r="F258" s="96"/>
      <c r="G258" s="96"/>
      <c r="H258" s="96"/>
      <c r="I258" s="96"/>
      <c r="J258" s="96"/>
      <c r="K258" s="96"/>
      <c r="L258" s="96" t="s">
        <v>48</v>
      </c>
      <c r="M258" s="97">
        <v>0</v>
      </c>
      <c r="N258" s="97">
        <v>0</v>
      </c>
      <c r="O258" s="97">
        <v>0</v>
      </c>
      <c r="P258" s="96" t="s">
        <v>48</v>
      </c>
      <c r="Q258" s="96"/>
      <c r="R258" s="96"/>
      <c r="S258" s="96"/>
      <c r="T258" s="98">
        <v>0</v>
      </c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  <c r="AH258" s="98"/>
      <c r="AI258" s="96" t="s">
        <v>48</v>
      </c>
      <c r="AJ258" s="96">
        <v>1</v>
      </c>
      <c r="AK258" s="96" t="s">
        <v>48</v>
      </c>
      <c r="AL258" s="96" t="s">
        <v>48</v>
      </c>
      <c r="AM258" s="96" t="s">
        <v>48</v>
      </c>
      <c r="AN258" s="96" t="s">
        <v>48</v>
      </c>
      <c r="AO258" s="96" t="s">
        <v>48</v>
      </c>
      <c r="AP258" s="96" t="s">
        <v>48</v>
      </c>
      <c r="AQ258" s="96">
        <v>17</v>
      </c>
      <c r="AR258" s="96">
        <v>3</v>
      </c>
      <c r="AS258" s="98">
        <v>0.17599999999999999</v>
      </c>
      <c r="AT258" s="98">
        <v>0.33300000000000002</v>
      </c>
      <c r="AU258" s="98">
        <v>0</v>
      </c>
      <c r="AV258" s="99">
        <v>3548</v>
      </c>
      <c r="AW258" s="99">
        <v>1108</v>
      </c>
      <c r="AX258" s="96">
        <v>144</v>
      </c>
      <c r="AY258" s="96">
        <v>189</v>
      </c>
      <c r="AZ258" s="96">
        <v>236</v>
      </c>
      <c r="BA258" s="96" t="s">
        <v>48</v>
      </c>
      <c r="BB258" s="100" t="s">
        <v>48</v>
      </c>
      <c r="BC258" s="93"/>
      <c r="BD258" s="93"/>
      <c r="BE258" s="93"/>
    </row>
    <row r="259" spans="1:57" ht="13.5" customHeight="1">
      <c r="A259" s="93" t="s">
        <v>315</v>
      </c>
      <c r="B259" s="95">
        <v>44624</v>
      </c>
      <c r="C259" s="96" t="s">
        <v>48</v>
      </c>
      <c r="D259" s="96" t="s">
        <v>48</v>
      </c>
      <c r="E259" s="96" t="s">
        <v>48</v>
      </c>
      <c r="F259" s="96"/>
      <c r="G259" s="96"/>
      <c r="H259" s="96"/>
      <c r="I259" s="96"/>
      <c r="J259" s="96"/>
      <c r="K259" s="96"/>
      <c r="L259" s="96" t="s">
        <v>48</v>
      </c>
      <c r="M259" s="97">
        <v>0</v>
      </c>
      <c r="N259" s="97">
        <v>0</v>
      </c>
      <c r="O259" s="97">
        <v>0</v>
      </c>
      <c r="P259" s="96" t="s">
        <v>48</v>
      </c>
      <c r="Q259" s="96"/>
      <c r="R259" s="96"/>
      <c r="S259" s="96"/>
      <c r="T259" s="98">
        <v>0</v>
      </c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  <c r="AH259" s="98"/>
      <c r="AI259" s="96" t="s">
        <v>48</v>
      </c>
      <c r="AJ259" s="96" t="s">
        <v>48</v>
      </c>
      <c r="AK259" s="96" t="s">
        <v>48</v>
      </c>
      <c r="AL259" s="96" t="s">
        <v>48</v>
      </c>
      <c r="AM259" s="96" t="s">
        <v>48</v>
      </c>
      <c r="AN259" s="96" t="s">
        <v>48</v>
      </c>
      <c r="AO259" s="96" t="s">
        <v>48</v>
      </c>
      <c r="AP259" s="96" t="s">
        <v>48</v>
      </c>
      <c r="AQ259" s="96">
        <v>17</v>
      </c>
      <c r="AR259" s="96">
        <v>3</v>
      </c>
      <c r="AS259" s="98">
        <v>0.17599999999999999</v>
      </c>
      <c r="AT259" s="98">
        <v>0</v>
      </c>
      <c r="AU259" s="98">
        <v>0</v>
      </c>
      <c r="AV259" s="99">
        <v>3565</v>
      </c>
      <c r="AW259" s="99">
        <v>1111</v>
      </c>
      <c r="AX259" s="96">
        <v>142</v>
      </c>
      <c r="AY259" s="96">
        <v>188</v>
      </c>
      <c r="AZ259" s="96">
        <v>235</v>
      </c>
      <c r="BA259" s="96" t="s">
        <v>48</v>
      </c>
      <c r="BB259" s="100" t="s">
        <v>48</v>
      </c>
      <c r="BC259" s="93"/>
      <c r="BD259" s="93"/>
      <c r="BE259" s="93"/>
    </row>
    <row r="260" spans="1:57" ht="13.5" customHeight="1">
      <c r="A260" s="93" t="s">
        <v>316</v>
      </c>
      <c r="B260" s="95">
        <v>44625</v>
      </c>
      <c r="C260" s="96" t="s">
        <v>48</v>
      </c>
      <c r="D260" s="96" t="s">
        <v>48</v>
      </c>
      <c r="E260" s="96" t="s">
        <v>48</v>
      </c>
      <c r="F260" s="96"/>
      <c r="G260" s="96"/>
      <c r="H260" s="96"/>
      <c r="I260" s="96"/>
      <c r="J260" s="96"/>
      <c r="K260" s="96"/>
      <c r="L260" s="96" t="s">
        <v>48</v>
      </c>
      <c r="M260" s="97">
        <v>0</v>
      </c>
      <c r="N260" s="97">
        <v>0</v>
      </c>
      <c r="O260" s="97">
        <v>0</v>
      </c>
      <c r="P260" s="96" t="s">
        <v>48</v>
      </c>
      <c r="Q260" s="96"/>
      <c r="R260" s="96"/>
      <c r="S260" s="96"/>
      <c r="T260" s="98">
        <v>0</v>
      </c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  <c r="AH260" s="98"/>
      <c r="AI260" s="96" t="s">
        <v>48</v>
      </c>
      <c r="AJ260" s="96" t="s">
        <v>48</v>
      </c>
      <c r="AK260" s="96" t="s">
        <v>48</v>
      </c>
      <c r="AL260" s="96" t="s">
        <v>48</v>
      </c>
      <c r="AM260" s="96" t="s">
        <v>48</v>
      </c>
      <c r="AN260" s="96" t="s">
        <v>48</v>
      </c>
      <c r="AO260" s="96" t="s">
        <v>48</v>
      </c>
      <c r="AP260" s="96" t="s">
        <v>48</v>
      </c>
      <c r="AQ260" s="96">
        <v>20</v>
      </c>
      <c r="AR260" s="96" t="s">
        <v>48</v>
      </c>
      <c r="AS260" s="98">
        <v>0</v>
      </c>
      <c r="AT260" s="98">
        <v>0</v>
      </c>
      <c r="AU260" s="98">
        <v>0</v>
      </c>
      <c r="AV260" s="99">
        <v>3585</v>
      </c>
      <c r="AW260" s="99">
        <v>1111</v>
      </c>
      <c r="AX260" s="96">
        <v>142</v>
      </c>
      <c r="AY260" s="96">
        <v>188</v>
      </c>
      <c r="AZ260" s="96">
        <v>235</v>
      </c>
      <c r="BA260" s="96" t="s">
        <v>48</v>
      </c>
      <c r="BB260" s="100" t="s">
        <v>48</v>
      </c>
      <c r="BC260" s="93"/>
      <c r="BD260" s="93"/>
      <c r="BE260" s="93"/>
    </row>
    <row r="261" spans="1:57" ht="13.5" customHeight="1">
      <c r="A261" s="93" t="s">
        <v>317</v>
      </c>
      <c r="B261" s="95">
        <v>44626</v>
      </c>
      <c r="C261" s="96" t="s">
        <v>48</v>
      </c>
      <c r="D261" s="96" t="s">
        <v>48</v>
      </c>
      <c r="E261" s="96" t="s">
        <v>48</v>
      </c>
      <c r="F261" s="96"/>
      <c r="G261" s="96"/>
      <c r="H261" s="96"/>
      <c r="I261" s="96"/>
      <c r="J261" s="96"/>
      <c r="K261" s="96"/>
      <c r="L261" s="96" t="s">
        <v>48</v>
      </c>
      <c r="M261" s="97">
        <v>0</v>
      </c>
      <c r="N261" s="97">
        <v>0</v>
      </c>
      <c r="O261" s="97">
        <v>0</v>
      </c>
      <c r="P261" s="96" t="s">
        <v>48</v>
      </c>
      <c r="Q261" s="96"/>
      <c r="R261" s="96"/>
      <c r="S261" s="96"/>
      <c r="T261" s="98">
        <v>0</v>
      </c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  <c r="AH261" s="98"/>
      <c r="AI261" s="96" t="s">
        <v>48</v>
      </c>
      <c r="AJ261" s="96">
        <v>3</v>
      </c>
      <c r="AK261" s="96" t="s">
        <v>48</v>
      </c>
      <c r="AL261" s="96" t="s">
        <v>48</v>
      </c>
      <c r="AM261" s="96" t="s">
        <v>48</v>
      </c>
      <c r="AN261" s="96" t="s">
        <v>48</v>
      </c>
      <c r="AO261" s="96" t="s">
        <v>48</v>
      </c>
      <c r="AP261" s="96" t="s">
        <v>48</v>
      </c>
      <c r="AQ261" s="96">
        <v>16</v>
      </c>
      <c r="AR261" s="96">
        <v>3</v>
      </c>
      <c r="AS261" s="98">
        <v>0.188</v>
      </c>
      <c r="AT261" s="98">
        <v>1</v>
      </c>
      <c r="AU261" s="98">
        <v>0</v>
      </c>
      <c r="AV261" s="99">
        <v>3601</v>
      </c>
      <c r="AW261" s="99">
        <v>1114</v>
      </c>
      <c r="AX261" s="96">
        <v>144</v>
      </c>
      <c r="AY261" s="96">
        <v>192</v>
      </c>
      <c r="AZ261" s="96">
        <v>237</v>
      </c>
      <c r="BA261" s="96" t="s">
        <v>48</v>
      </c>
      <c r="BB261" s="100" t="s">
        <v>48</v>
      </c>
      <c r="BC261" s="93"/>
      <c r="BD261" s="93"/>
      <c r="BE261" s="93"/>
    </row>
    <row r="262" spans="1:57" ht="13.5" customHeight="1">
      <c r="A262" s="93" t="s">
        <v>311</v>
      </c>
      <c r="B262" s="95">
        <v>44627</v>
      </c>
      <c r="C262" s="96" t="s">
        <v>48</v>
      </c>
      <c r="D262" s="96" t="s">
        <v>48</v>
      </c>
      <c r="E262" s="96" t="s">
        <v>48</v>
      </c>
      <c r="F262" s="96"/>
      <c r="G262" s="96"/>
      <c r="H262" s="96"/>
      <c r="I262" s="96"/>
      <c r="J262" s="96"/>
      <c r="K262" s="96"/>
      <c r="L262" s="96" t="s">
        <v>48</v>
      </c>
      <c r="M262" s="97">
        <v>0</v>
      </c>
      <c r="N262" s="97">
        <v>0</v>
      </c>
      <c r="O262" s="97">
        <v>0</v>
      </c>
      <c r="P262" s="96" t="s">
        <v>48</v>
      </c>
      <c r="Q262" s="96"/>
      <c r="R262" s="96"/>
      <c r="S262" s="96"/>
      <c r="T262" s="98">
        <v>0</v>
      </c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  <c r="AH262" s="98"/>
      <c r="AI262" s="96" t="s">
        <v>48</v>
      </c>
      <c r="AJ262" s="96" t="s">
        <v>48</v>
      </c>
      <c r="AK262" s="96" t="s">
        <v>48</v>
      </c>
      <c r="AL262" s="96" t="s">
        <v>48</v>
      </c>
      <c r="AM262" s="96" t="s">
        <v>48</v>
      </c>
      <c r="AN262" s="96" t="s">
        <v>48</v>
      </c>
      <c r="AO262" s="96" t="s">
        <v>48</v>
      </c>
      <c r="AP262" s="96" t="s">
        <v>48</v>
      </c>
      <c r="AQ262" s="96">
        <v>19</v>
      </c>
      <c r="AR262" s="96">
        <v>5</v>
      </c>
      <c r="AS262" s="98">
        <v>0.26300000000000001</v>
      </c>
      <c r="AT262" s="98">
        <v>0</v>
      </c>
      <c r="AU262" s="98">
        <v>0</v>
      </c>
      <c r="AV262" s="99">
        <v>3620</v>
      </c>
      <c r="AW262" s="99">
        <v>1119</v>
      </c>
      <c r="AX262" s="96">
        <v>143</v>
      </c>
      <c r="AY262" s="96">
        <v>189</v>
      </c>
      <c r="AZ262" s="96">
        <v>235</v>
      </c>
      <c r="BA262" s="96" t="s">
        <v>48</v>
      </c>
      <c r="BB262" s="100" t="s">
        <v>48</v>
      </c>
      <c r="BC262" s="93"/>
      <c r="BD262" s="93"/>
      <c r="BE262" s="93"/>
    </row>
    <row r="263" spans="1:57" ht="13.5" customHeight="1">
      <c r="A263" s="93" t="s">
        <v>312</v>
      </c>
      <c r="B263" s="95">
        <v>44628</v>
      </c>
      <c r="C263" s="96" t="s">
        <v>48</v>
      </c>
      <c r="D263" s="96" t="s">
        <v>48</v>
      </c>
      <c r="E263" s="96" t="s">
        <v>48</v>
      </c>
      <c r="F263" s="96"/>
      <c r="G263" s="96"/>
      <c r="H263" s="96"/>
      <c r="I263" s="96"/>
      <c r="J263" s="96"/>
      <c r="K263" s="96"/>
      <c r="L263" s="96" t="s">
        <v>48</v>
      </c>
      <c r="M263" s="97">
        <v>0</v>
      </c>
      <c r="N263" s="97">
        <v>0</v>
      </c>
      <c r="O263" s="97">
        <v>0</v>
      </c>
      <c r="P263" s="96" t="s">
        <v>48</v>
      </c>
      <c r="Q263" s="96"/>
      <c r="R263" s="96"/>
      <c r="S263" s="96"/>
      <c r="T263" s="98">
        <v>0</v>
      </c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  <c r="AH263" s="98"/>
      <c r="AI263" s="96" t="s">
        <v>48</v>
      </c>
      <c r="AJ263" s="96">
        <v>4</v>
      </c>
      <c r="AK263" s="96" t="s">
        <v>48</v>
      </c>
      <c r="AL263" s="96" t="s">
        <v>48</v>
      </c>
      <c r="AM263" s="96" t="s">
        <v>48</v>
      </c>
      <c r="AN263" s="96" t="s">
        <v>48</v>
      </c>
      <c r="AO263" s="96" t="s">
        <v>48</v>
      </c>
      <c r="AP263" s="96" t="s">
        <v>48</v>
      </c>
      <c r="AQ263" s="96">
        <v>21</v>
      </c>
      <c r="AR263" s="96">
        <v>7</v>
      </c>
      <c r="AS263" s="98">
        <v>0.33300000000000002</v>
      </c>
      <c r="AT263" s="98">
        <v>0.57099999999999995</v>
      </c>
      <c r="AU263" s="98">
        <v>0</v>
      </c>
      <c r="AV263" s="99">
        <v>3641</v>
      </c>
      <c r="AW263" s="99">
        <v>1126</v>
      </c>
      <c r="AX263" s="96">
        <v>146</v>
      </c>
      <c r="AY263" s="96">
        <v>185</v>
      </c>
      <c r="AZ263" s="96">
        <v>235</v>
      </c>
      <c r="BA263" s="96" t="s">
        <v>48</v>
      </c>
      <c r="BB263" s="100" t="s">
        <v>48</v>
      </c>
      <c r="BC263" s="93"/>
      <c r="BD263" s="93"/>
      <c r="BE263" s="93"/>
    </row>
    <row r="264" spans="1:57" ht="13.5" customHeight="1">
      <c r="A264" s="93" t="s">
        <v>313</v>
      </c>
      <c r="B264" s="95">
        <v>44629</v>
      </c>
      <c r="C264" s="96" t="s">
        <v>48</v>
      </c>
      <c r="D264" s="96" t="s">
        <v>48</v>
      </c>
      <c r="E264" s="96" t="s">
        <v>48</v>
      </c>
      <c r="F264" s="96"/>
      <c r="G264" s="96"/>
      <c r="H264" s="96"/>
      <c r="I264" s="96"/>
      <c r="J264" s="96"/>
      <c r="K264" s="96"/>
      <c r="L264" s="96" t="s">
        <v>48</v>
      </c>
      <c r="M264" s="97">
        <v>0</v>
      </c>
      <c r="N264" s="97">
        <v>0</v>
      </c>
      <c r="O264" s="97">
        <v>0</v>
      </c>
      <c r="P264" s="96" t="s">
        <v>48</v>
      </c>
      <c r="Q264" s="96"/>
      <c r="R264" s="96"/>
      <c r="S264" s="96"/>
      <c r="T264" s="98">
        <v>0</v>
      </c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  <c r="AH264" s="98"/>
      <c r="AI264" s="96" t="s">
        <v>48</v>
      </c>
      <c r="AJ264" s="96" t="s">
        <v>48</v>
      </c>
      <c r="AK264" s="96" t="s">
        <v>48</v>
      </c>
      <c r="AL264" s="96" t="s">
        <v>48</v>
      </c>
      <c r="AM264" s="96" t="s">
        <v>48</v>
      </c>
      <c r="AN264" s="96" t="s">
        <v>48</v>
      </c>
      <c r="AO264" s="96" t="s">
        <v>48</v>
      </c>
      <c r="AP264" s="96" t="s">
        <v>48</v>
      </c>
      <c r="AQ264" s="96">
        <v>11</v>
      </c>
      <c r="AR264" s="96">
        <v>1</v>
      </c>
      <c r="AS264" s="98">
        <v>9.0999999999999998E-2</v>
      </c>
      <c r="AT264" s="98">
        <v>0</v>
      </c>
      <c r="AU264" s="98">
        <v>0</v>
      </c>
      <c r="AV264" s="99">
        <v>3652</v>
      </c>
      <c r="AW264" s="99">
        <v>1127</v>
      </c>
      <c r="AX264" s="96">
        <v>146</v>
      </c>
      <c r="AY264" s="96">
        <v>185</v>
      </c>
      <c r="AZ264" s="96">
        <v>235</v>
      </c>
      <c r="BA264" s="96" t="s">
        <v>48</v>
      </c>
      <c r="BB264" s="100" t="s">
        <v>48</v>
      </c>
      <c r="BC264" s="93"/>
      <c r="BD264" s="93"/>
      <c r="BE264" s="93"/>
    </row>
    <row r="265" spans="1:57" ht="13.5" customHeight="1">
      <c r="A265" s="93" t="s">
        <v>314</v>
      </c>
      <c r="B265" s="95">
        <v>44630</v>
      </c>
      <c r="C265" s="96" t="s">
        <v>48</v>
      </c>
      <c r="D265" s="96" t="s">
        <v>48</v>
      </c>
      <c r="E265" s="96" t="s">
        <v>48</v>
      </c>
      <c r="F265" s="96"/>
      <c r="G265" s="96"/>
      <c r="H265" s="96"/>
      <c r="I265" s="96"/>
      <c r="J265" s="96"/>
      <c r="K265" s="96"/>
      <c r="L265" s="96" t="s">
        <v>48</v>
      </c>
      <c r="M265" s="97">
        <v>0</v>
      </c>
      <c r="N265" s="97">
        <v>0</v>
      </c>
      <c r="O265" s="97">
        <v>0</v>
      </c>
      <c r="P265" s="96" t="s">
        <v>48</v>
      </c>
      <c r="Q265" s="96"/>
      <c r="R265" s="96"/>
      <c r="S265" s="96"/>
      <c r="T265" s="98">
        <v>0</v>
      </c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  <c r="AI265" s="96" t="s">
        <v>48</v>
      </c>
      <c r="AJ265" s="96">
        <v>3</v>
      </c>
      <c r="AK265" s="96" t="s">
        <v>48</v>
      </c>
      <c r="AL265" s="96" t="s">
        <v>48</v>
      </c>
      <c r="AM265" s="96" t="s">
        <v>48</v>
      </c>
      <c r="AN265" s="96" t="s">
        <v>48</v>
      </c>
      <c r="AO265" s="96" t="s">
        <v>48</v>
      </c>
      <c r="AP265" s="96" t="s">
        <v>48</v>
      </c>
      <c r="AQ265" s="96">
        <v>15</v>
      </c>
      <c r="AR265" s="96">
        <v>3</v>
      </c>
      <c r="AS265" s="98">
        <v>0.2</v>
      </c>
      <c r="AT265" s="98">
        <v>1</v>
      </c>
      <c r="AU265" s="98">
        <v>0</v>
      </c>
      <c r="AV265" s="99">
        <v>3667</v>
      </c>
      <c r="AW265" s="99">
        <v>1130</v>
      </c>
      <c r="AX265" s="96">
        <v>146</v>
      </c>
      <c r="AY265" s="96">
        <v>185</v>
      </c>
      <c r="AZ265" s="96">
        <v>235</v>
      </c>
      <c r="BA265" s="96" t="s">
        <v>48</v>
      </c>
      <c r="BB265" s="100" t="s">
        <v>48</v>
      </c>
      <c r="BC265" s="93"/>
      <c r="BD265" s="93"/>
      <c r="BE265" s="93"/>
    </row>
    <row r="266" spans="1:57" ht="13.5" customHeight="1">
      <c r="A266" s="93" t="s">
        <v>315</v>
      </c>
      <c r="B266" s="95">
        <v>44631</v>
      </c>
      <c r="C266" s="96" t="s">
        <v>48</v>
      </c>
      <c r="D266" s="96" t="s">
        <v>48</v>
      </c>
      <c r="E266" s="96" t="s">
        <v>48</v>
      </c>
      <c r="F266" s="96"/>
      <c r="G266" s="96"/>
      <c r="H266" s="96"/>
      <c r="I266" s="96"/>
      <c r="J266" s="96"/>
      <c r="K266" s="96"/>
      <c r="L266" s="96" t="s">
        <v>48</v>
      </c>
      <c r="M266" s="97">
        <v>0</v>
      </c>
      <c r="N266" s="97">
        <v>0</v>
      </c>
      <c r="O266" s="97">
        <v>0</v>
      </c>
      <c r="P266" s="96" t="s">
        <v>48</v>
      </c>
      <c r="Q266" s="96"/>
      <c r="R266" s="96"/>
      <c r="S266" s="96"/>
      <c r="T266" s="98">
        <v>0</v>
      </c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  <c r="AH266" s="98"/>
      <c r="AI266" s="96" t="s">
        <v>48</v>
      </c>
      <c r="AJ266" s="96" t="s">
        <v>48</v>
      </c>
      <c r="AK266" s="96" t="s">
        <v>48</v>
      </c>
      <c r="AL266" s="96" t="s">
        <v>48</v>
      </c>
      <c r="AM266" s="96" t="s">
        <v>48</v>
      </c>
      <c r="AN266" s="96" t="s">
        <v>48</v>
      </c>
      <c r="AO266" s="96" t="s">
        <v>48</v>
      </c>
      <c r="AP266" s="96" t="s">
        <v>48</v>
      </c>
      <c r="AQ266" s="96">
        <v>14</v>
      </c>
      <c r="AR266" s="96">
        <v>1</v>
      </c>
      <c r="AS266" s="98">
        <v>7.0999999999999994E-2</v>
      </c>
      <c r="AT266" s="98">
        <v>0</v>
      </c>
      <c r="AU266" s="98">
        <v>0</v>
      </c>
      <c r="AV266" s="99">
        <v>3681</v>
      </c>
      <c r="AW266" s="99">
        <v>1131</v>
      </c>
      <c r="AX266" s="96">
        <v>150</v>
      </c>
      <c r="AY266" s="96">
        <v>186</v>
      </c>
      <c r="AZ266" s="96">
        <v>237</v>
      </c>
      <c r="BA266" s="96" t="s">
        <v>48</v>
      </c>
      <c r="BB266" s="100" t="s">
        <v>48</v>
      </c>
      <c r="BC266" s="93"/>
      <c r="BD266" s="93"/>
      <c r="BE266" s="93"/>
    </row>
    <row r="267" spans="1:57" ht="13.5" customHeight="1">
      <c r="A267" s="93" t="s">
        <v>316</v>
      </c>
      <c r="B267" s="95">
        <v>44632</v>
      </c>
      <c r="C267" s="96" t="s">
        <v>48</v>
      </c>
      <c r="D267" s="96" t="s">
        <v>48</v>
      </c>
      <c r="E267" s="96" t="s">
        <v>48</v>
      </c>
      <c r="F267" s="96"/>
      <c r="G267" s="96"/>
      <c r="H267" s="96"/>
      <c r="I267" s="96"/>
      <c r="J267" s="96"/>
      <c r="K267" s="96"/>
      <c r="L267" s="96" t="s">
        <v>48</v>
      </c>
      <c r="M267" s="97">
        <v>0</v>
      </c>
      <c r="N267" s="97">
        <v>0</v>
      </c>
      <c r="O267" s="97">
        <v>0</v>
      </c>
      <c r="P267" s="96" t="s">
        <v>48</v>
      </c>
      <c r="Q267" s="96"/>
      <c r="R267" s="96"/>
      <c r="S267" s="96"/>
      <c r="T267" s="98">
        <v>0</v>
      </c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  <c r="AI267" s="96" t="s">
        <v>48</v>
      </c>
      <c r="AJ267" s="96">
        <v>3</v>
      </c>
      <c r="AK267" s="96" t="s">
        <v>48</v>
      </c>
      <c r="AL267" s="96" t="s">
        <v>48</v>
      </c>
      <c r="AM267" s="96" t="s">
        <v>48</v>
      </c>
      <c r="AN267" s="96" t="s">
        <v>48</v>
      </c>
      <c r="AO267" s="96" t="s">
        <v>48</v>
      </c>
      <c r="AP267" s="96" t="s">
        <v>48</v>
      </c>
      <c r="AQ267" s="96">
        <v>16</v>
      </c>
      <c r="AR267" s="96">
        <v>3</v>
      </c>
      <c r="AS267" s="98">
        <v>0.188</v>
      </c>
      <c r="AT267" s="98">
        <v>1</v>
      </c>
      <c r="AU267" s="98">
        <v>0</v>
      </c>
      <c r="AV267" s="99">
        <v>3697</v>
      </c>
      <c r="AW267" s="99">
        <v>1134</v>
      </c>
      <c r="AX267" s="96">
        <v>150</v>
      </c>
      <c r="AY267" s="96">
        <v>186</v>
      </c>
      <c r="AZ267" s="96">
        <v>237</v>
      </c>
      <c r="BA267" s="96" t="s">
        <v>48</v>
      </c>
      <c r="BB267" s="100" t="s">
        <v>48</v>
      </c>
      <c r="BC267" s="93"/>
      <c r="BD267" s="93"/>
      <c r="BE267" s="93"/>
    </row>
    <row r="268" spans="1:57" ht="13.5" customHeight="1">
      <c r="A268" s="93" t="s">
        <v>317</v>
      </c>
      <c r="B268" s="95">
        <v>44633</v>
      </c>
      <c r="C268" s="96" t="s">
        <v>48</v>
      </c>
      <c r="D268" s="96" t="s">
        <v>48</v>
      </c>
      <c r="E268" s="96" t="s">
        <v>48</v>
      </c>
      <c r="F268" s="96"/>
      <c r="G268" s="96"/>
      <c r="H268" s="96"/>
      <c r="I268" s="96"/>
      <c r="J268" s="96"/>
      <c r="K268" s="96"/>
      <c r="L268" s="96" t="s">
        <v>48</v>
      </c>
      <c r="M268" s="97">
        <v>0</v>
      </c>
      <c r="N268" s="97">
        <v>0</v>
      </c>
      <c r="O268" s="97">
        <v>0</v>
      </c>
      <c r="P268" s="96" t="s">
        <v>48</v>
      </c>
      <c r="Q268" s="96"/>
      <c r="R268" s="96"/>
      <c r="S268" s="96"/>
      <c r="T268" s="98">
        <v>0</v>
      </c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  <c r="AH268" s="98"/>
      <c r="AI268" s="96" t="s">
        <v>48</v>
      </c>
      <c r="AJ268" s="96">
        <v>2</v>
      </c>
      <c r="AK268" s="96" t="s">
        <v>48</v>
      </c>
      <c r="AL268" s="96" t="s">
        <v>48</v>
      </c>
      <c r="AM268" s="96" t="s">
        <v>48</v>
      </c>
      <c r="AN268" s="96" t="s">
        <v>48</v>
      </c>
      <c r="AO268" s="96" t="s">
        <v>48</v>
      </c>
      <c r="AP268" s="96" t="s">
        <v>48</v>
      </c>
      <c r="AQ268" s="96">
        <v>22</v>
      </c>
      <c r="AR268" s="96">
        <v>4</v>
      </c>
      <c r="AS268" s="98">
        <v>0.182</v>
      </c>
      <c r="AT268" s="98">
        <v>0.5</v>
      </c>
      <c r="AU268" s="98">
        <v>0</v>
      </c>
      <c r="AV268" s="99">
        <v>3719</v>
      </c>
      <c r="AW268" s="99">
        <v>1138</v>
      </c>
      <c r="AX268" s="96">
        <v>151</v>
      </c>
      <c r="AY268" s="96">
        <v>184</v>
      </c>
      <c r="AZ268" s="96">
        <v>236</v>
      </c>
      <c r="BA268" s="96" t="s">
        <v>48</v>
      </c>
      <c r="BB268" s="100" t="s">
        <v>48</v>
      </c>
      <c r="BC268" s="93"/>
      <c r="BD268" s="93"/>
      <c r="BE268" s="93"/>
    </row>
    <row r="269" spans="1:57" ht="13.5" customHeight="1">
      <c r="A269" s="93" t="s">
        <v>311</v>
      </c>
      <c r="B269" s="95">
        <v>44634</v>
      </c>
      <c r="C269" s="96" t="s">
        <v>48</v>
      </c>
      <c r="D269" s="96" t="s">
        <v>48</v>
      </c>
      <c r="E269" s="96" t="s">
        <v>48</v>
      </c>
      <c r="F269" s="96"/>
      <c r="G269" s="96"/>
      <c r="H269" s="96"/>
      <c r="I269" s="96"/>
      <c r="J269" s="96"/>
      <c r="K269" s="96"/>
      <c r="L269" s="96" t="s">
        <v>48</v>
      </c>
      <c r="M269" s="97">
        <v>0</v>
      </c>
      <c r="N269" s="97">
        <v>0</v>
      </c>
      <c r="O269" s="97">
        <v>0</v>
      </c>
      <c r="P269" s="96" t="s">
        <v>48</v>
      </c>
      <c r="Q269" s="96"/>
      <c r="R269" s="96"/>
      <c r="S269" s="96"/>
      <c r="T269" s="98">
        <v>0</v>
      </c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6" t="s">
        <v>48</v>
      </c>
      <c r="AJ269" s="96" t="s">
        <v>48</v>
      </c>
      <c r="AK269" s="96" t="s">
        <v>48</v>
      </c>
      <c r="AL269" s="96" t="s">
        <v>48</v>
      </c>
      <c r="AM269" s="96" t="s">
        <v>48</v>
      </c>
      <c r="AN269" s="96" t="s">
        <v>48</v>
      </c>
      <c r="AO269" s="96" t="s">
        <v>48</v>
      </c>
      <c r="AP269" s="96" t="s">
        <v>48</v>
      </c>
      <c r="AQ269" s="96">
        <v>15</v>
      </c>
      <c r="AR269" s="96">
        <v>3</v>
      </c>
      <c r="AS269" s="98">
        <v>0.2</v>
      </c>
      <c r="AT269" s="98">
        <v>0</v>
      </c>
      <c r="AU269" s="98">
        <v>0</v>
      </c>
      <c r="AV269" s="99">
        <v>3734</v>
      </c>
      <c r="AW269" s="99">
        <v>1141</v>
      </c>
      <c r="AX269" s="96">
        <v>155</v>
      </c>
      <c r="AY269" s="96">
        <v>190</v>
      </c>
      <c r="AZ269" s="96">
        <v>238</v>
      </c>
      <c r="BA269" s="96" t="s">
        <v>48</v>
      </c>
      <c r="BB269" s="100" t="s">
        <v>48</v>
      </c>
      <c r="BC269" s="93"/>
      <c r="BD269" s="93"/>
      <c r="BE269" s="93"/>
    </row>
    <row r="270" spans="1:57" ht="13.5" customHeight="1">
      <c r="A270" s="93" t="s">
        <v>312</v>
      </c>
      <c r="B270" s="95">
        <v>44635</v>
      </c>
      <c r="C270" s="96" t="s">
        <v>48</v>
      </c>
      <c r="D270" s="96" t="s">
        <v>48</v>
      </c>
      <c r="E270" s="96" t="s">
        <v>48</v>
      </c>
      <c r="F270" s="96"/>
      <c r="G270" s="96"/>
      <c r="H270" s="96"/>
      <c r="I270" s="96"/>
      <c r="J270" s="96"/>
      <c r="K270" s="96"/>
      <c r="L270" s="96" t="s">
        <v>48</v>
      </c>
      <c r="M270" s="97">
        <v>0</v>
      </c>
      <c r="N270" s="97">
        <v>0</v>
      </c>
      <c r="O270" s="97">
        <v>0</v>
      </c>
      <c r="P270" s="96" t="s">
        <v>48</v>
      </c>
      <c r="Q270" s="96"/>
      <c r="R270" s="96"/>
      <c r="S270" s="96"/>
      <c r="T270" s="98">
        <v>0</v>
      </c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  <c r="AI270" s="96" t="s">
        <v>48</v>
      </c>
      <c r="AJ270" s="96">
        <v>2</v>
      </c>
      <c r="AK270" s="96" t="s">
        <v>48</v>
      </c>
      <c r="AL270" s="96" t="s">
        <v>48</v>
      </c>
      <c r="AM270" s="96" t="s">
        <v>48</v>
      </c>
      <c r="AN270" s="96" t="s">
        <v>48</v>
      </c>
      <c r="AO270" s="96" t="s">
        <v>48</v>
      </c>
      <c r="AP270" s="96" t="s">
        <v>48</v>
      </c>
      <c r="AQ270" s="96">
        <v>22</v>
      </c>
      <c r="AR270" s="96">
        <v>4</v>
      </c>
      <c r="AS270" s="98">
        <v>0.182</v>
      </c>
      <c r="AT270" s="98">
        <v>0.5</v>
      </c>
      <c r="AU270" s="98">
        <v>0</v>
      </c>
      <c r="AV270" s="99">
        <v>3756</v>
      </c>
      <c r="AW270" s="99">
        <v>1145</v>
      </c>
      <c r="AX270" s="96">
        <v>155</v>
      </c>
      <c r="AY270" s="96">
        <v>190</v>
      </c>
      <c r="AZ270" s="96">
        <v>238</v>
      </c>
      <c r="BA270" s="96" t="s">
        <v>48</v>
      </c>
      <c r="BB270" s="100" t="s">
        <v>48</v>
      </c>
      <c r="BC270" s="93"/>
      <c r="BD270" s="93"/>
      <c r="BE270" s="93"/>
    </row>
    <row r="271" spans="1:57" ht="13.5" customHeight="1">
      <c r="A271" s="93" t="s">
        <v>313</v>
      </c>
      <c r="B271" s="95">
        <v>44636</v>
      </c>
      <c r="C271" s="96" t="s">
        <v>48</v>
      </c>
      <c r="D271" s="96" t="s">
        <v>48</v>
      </c>
      <c r="E271" s="96" t="s">
        <v>48</v>
      </c>
      <c r="F271" s="96"/>
      <c r="G271" s="96"/>
      <c r="H271" s="96"/>
      <c r="I271" s="96"/>
      <c r="J271" s="96"/>
      <c r="K271" s="96"/>
      <c r="L271" s="96" t="s">
        <v>48</v>
      </c>
      <c r="M271" s="97">
        <v>0</v>
      </c>
      <c r="N271" s="97">
        <v>0</v>
      </c>
      <c r="O271" s="97">
        <v>0</v>
      </c>
      <c r="P271" s="96" t="s">
        <v>48</v>
      </c>
      <c r="Q271" s="96"/>
      <c r="R271" s="96"/>
      <c r="S271" s="96"/>
      <c r="T271" s="98">
        <v>0</v>
      </c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6" t="s">
        <v>48</v>
      </c>
      <c r="AJ271" s="96">
        <v>2</v>
      </c>
      <c r="AK271" s="96" t="s">
        <v>48</v>
      </c>
      <c r="AL271" s="96" t="s">
        <v>48</v>
      </c>
      <c r="AM271" s="96" t="s">
        <v>48</v>
      </c>
      <c r="AN271" s="96" t="s">
        <v>48</v>
      </c>
      <c r="AO271" s="96" t="s">
        <v>48</v>
      </c>
      <c r="AP271" s="96" t="s">
        <v>48</v>
      </c>
      <c r="AQ271" s="96">
        <v>21</v>
      </c>
      <c r="AR271" s="96">
        <v>3</v>
      </c>
      <c r="AS271" s="98">
        <v>0.14299999999999999</v>
      </c>
      <c r="AT271" s="98">
        <v>0.66700000000000004</v>
      </c>
      <c r="AU271" s="98">
        <v>0</v>
      </c>
      <c r="AV271" s="99">
        <v>3777</v>
      </c>
      <c r="AW271" s="99">
        <v>1148</v>
      </c>
      <c r="AX271" s="96">
        <v>158</v>
      </c>
      <c r="AY271" s="96">
        <v>193</v>
      </c>
      <c r="AZ271" s="96">
        <v>238</v>
      </c>
      <c r="BA271" s="96" t="s">
        <v>48</v>
      </c>
      <c r="BB271" s="100" t="s">
        <v>48</v>
      </c>
      <c r="BC271" s="93"/>
      <c r="BD271" s="93"/>
      <c r="BE271" s="93"/>
    </row>
    <row r="272" spans="1:57" ht="13.5" customHeight="1">
      <c r="A272" s="93" t="s">
        <v>314</v>
      </c>
      <c r="B272" s="95">
        <v>44637</v>
      </c>
      <c r="C272" s="96" t="s">
        <v>48</v>
      </c>
      <c r="D272" s="96" t="s">
        <v>48</v>
      </c>
      <c r="E272" s="96" t="s">
        <v>48</v>
      </c>
      <c r="F272" s="96"/>
      <c r="G272" s="96"/>
      <c r="H272" s="96"/>
      <c r="I272" s="96"/>
      <c r="J272" s="96"/>
      <c r="K272" s="96"/>
      <c r="L272" s="96" t="s">
        <v>48</v>
      </c>
      <c r="M272" s="97">
        <v>0</v>
      </c>
      <c r="N272" s="97">
        <v>0</v>
      </c>
      <c r="O272" s="97">
        <v>0</v>
      </c>
      <c r="P272" s="96" t="s">
        <v>48</v>
      </c>
      <c r="Q272" s="96"/>
      <c r="R272" s="96"/>
      <c r="S272" s="96"/>
      <c r="T272" s="98">
        <v>0</v>
      </c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  <c r="AI272" s="96" t="s">
        <v>48</v>
      </c>
      <c r="AJ272" s="96" t="s">
        <v>48</v>
      </c>
      <c r="AK272" s="96" t="s">
        <v>48</v>
      </c>
      <c r="AL272" s="96" t="s">
        <v>48</v>
      </c>
      <c r="AM272" s="96" t="s">
        <v>48</v>
      </c>
      <c r="AN272" s="96" t="s">
        <v>48</v>
      </c>
      <c r="AO272" s="96" t="s">
        <v>48</v>
      </c>
      <c r="AP272" s="96" t="s">
        <v>48</v>
      </c>
      <c r="AQ272" s="96">
        <v>19</v>
      </c>
      <c r="AR272" s="96">
        <v>1</v>
      </c>
      <c r="AS272" s="98">
        <v>5.2999999999999999E-2</v>
      </c>
      <c r="AT272" s="98">
        <v>0</v>
      </c>
      <c r="AU272" s="98">
        <v>0</v>
      </c>
      <c r="AV272" s="99">
        <v>3796</v>
      </c>
      <c r="AW272" s="99">
        <v>1149</v>
      </c>
      <c r="AX272" s="96">
        <v>158</v>
      </c>
      <c r="AY272" s="96">
        <v>193</v>
      </c>
      <c r="AZ272" s="96">
        <v>238</v>
      </c>
      <c r="BA272" s="96" t="s">
        <v>48</v>
      </c>
      <c r="BB272" s="100" t="s">
        <v>48</v>
      </c>
      <c r="BC272" s="93"/>
      <c r="BD272" s="93"/>
      <c r="BE272" s="93"/>
    </row>
    <row r="273" spans="1:57" ht="13.5" customHeight="1">
      <c r="A273" s="93" t="s">
        <v>315</v>
      </c>
      <c r="B273" s="95">
        <v>44638</v>
      </c>
      <c r="C273" s="96" t="s">
        <v>48</v>
      </c>
      <c r="D273" s="96" t="s">
        <v>48</v>
      </c>
      <c r="E273" s="96" t="s">
        <v>48</v>
      </c>
      <c r="F273" s="96"/>
      <c r="G273" s="96"/>
      <c r="H273" s="96"/>
      <c r="I273" s="96"/>
      <c r="J273" s="96"/>
      <c r="K273" s="96"/>
      <c r="L273" s="96" t="s">
        <v>48</v>
      </c>
      <c r="M273" s="97">
        <v>0</v>
      </c>
      <c r="N273" s="97">
        <v>0</v>
      </c>
      <c r="O273" s="97">
        <v>0</v>
      </c>
      <c r="P273" s="96" t="s">
        <v>48</v>
      </c>
      <c r="Q273" s="96"/>
      <c r="R273" s="96"/>
      <c r="S273" s="96"/>
      <c r="T273" s="98">
        <v>0</v>
      </c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6" t="s">
        <v>48</v>
      </c>
      <c r="AJ273" s="96">
        <v>4</v>
      </c>
      <c r="AK273" s="96" t="s">
        <v>48</v>
      </c>
      <c r="AL273" s="96" t="s">
        <v>48</v>
      </c>
      <c r="AM273" s="96" t="s">
        <v>48</v>
      </c>
      <c r="AN273" s="96" t="s">
        <v>48</v>
      </c>
      <c r="AO273" s="96" t="s">
        <v>48</v>
      </c>
      <c r="AP273" s="96" t="s">
        <v>48</v>
      </c>
      <c r="AQ273" s="96">
        <v>17</v>
      </c>
      <c r="AR273" s="96">
        <v>3</v>
      </c>
      <c r="AS273" s="98">
        <v>0.17599999999999999</v>
      </c>
      <c r="AT273" s="98">
        <v>1.333</v>
      </c>
      <c r="AU273" s="98">
        <v>0</v>
      </c>
      <c r="AV273" s="99">
        <v>3813</v>
      </c>
      <c r="AW273" s="99">
        <v>1152</v>
      </c>
      <c r="AX273" s="96">
        <v>151</v>
      </c>
      <c r="AY273" s="96">
        <v>192</v>
      </c>
      <c r="AZ273" s="96">
        <v>239</v>
      </c>
      <c r="BA273" s="96" t="s">
        <v>48</v>
      </c>
      <c r="BB273" s="100" t="s">
        <v>48</v>
      </c>
      <c r="BC273" s="93"/>
      <c r="BD273" s="93"/>
      <c r="BE273" s="93"/>
    </row>
    <row r="274" spans="1:57" ht="13.5" customHeight="1">
      <c r="A274" s="93" t="s">
        <v>316</v>
      </c>
      <c r="B274" s="95">
        <v>44639</v>
      </c>
      <c r="C274" s="96" t="s">
        <v>48</v>
      </c>
      <c r="D274" s="96" t="s">
        <v>48</v>
      </c>
      <c r="E274" s="96" t="s">
        <v>48</v>
      </c>
      <c r="F274" s="96"/>
      <c r="G274" s="96"/>
      <c r="H274" s="96"/>
      <c r="I274" s="96"/>
      <c r="J274" s="96"/>
      <c r="K274" s="96"/>
      <c r="L274" s="96" t="s">
        <v>48</v>
      </c>
      <c r="M274" s="97">
        <v>0</v>
      </c>
      <c r="N274" s="97">
        <v>0</v>
      </c>
      <c r="O274" s="97">
        <v>0</v>
      </c>
      <c r="P274" s="96" t="s">
        <v>48</v>
      </c>
      <c r="Q274" s="96"/>
      <c r="R274" s="96"/>
      <c r="S274" s="96"/>
      <c r="T274" s="98">
        <v>0</v>
      </c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  <c r="AH274" s="98"/>
      <c r="AI274" s="96" t="s">
        <v>48</v>
      </c>
      <c r="AJ274" s="96">
        <v>2</v>
      </c>
      <c r="AK274" s="96" t="s">
        <v>48</v>
      </c>
      <c r="AL274" s="96" t="s">
        <v>48</v>
      </c>
      <c r="AM274" s="96" t="s">
        <v>48</v>
      </c>
      <c r="AN274" s="96" t="s">
        <v>48</v>
      </c>
      <c r="AO274" s="96" t="s">
        <v>48</v>
      </c>
      <c r="AP274" s="96" t="s">
        <v>48</v>
      </c>
      <c r="AQ274" s="96">
        <v>21</v>
      </c>
      <c r="AR274" s="96">
        <v>3</v>
      </c>
      <c r="AS274" s="98">
        <v>0.14299999999999999</v>
      </c>
      <c r="AT274" s="98">
        <v>0.66700000000000004</v>
      </c>
      <c r="AU274" s="98">
        <v>0</v>
      </c>
      <c r="AV274" s="99">
        <v>3834</v>
      </c>
      <c r="AW274" s="99">
        <v>1155</v>
      </c>
      <c r="AX274" s="96">
        <v>151</v>
      </c>
      <c r="AY274" s="96">
        <v>192</v>
      </c>
      <c r="AZ274" s="96">
        <v>239</v>
      </c>
      <c r="BA274" s="96" t="s">
        <v>48</v>
      </c>
      <c r="BB274" s="100" t="s">
        <v>48</v>
      </c>
      <c r="BC274" s="93"/>
      <c r="BD274" s="93"/>
      <c r="BE274" s="93"/>
    </row>
    <row r="275" spans="1:57" ht="13.5" customHeight="1">
      <c r="A275" s="93" t="s">
        <v>317</v>
      </c>
      <c r="B275" s="95">
        <v>44640</v>
      </c>
      <c r="C275" s="96" t="s">
        <v>48</v>
      </c>
      <c r="D275" s="96" t="s">
        <v>48</v>
      </c>
      <c r="E275" s="96" t="s">
        <v>48</v>
      </c>
      <c r="F275" s="96"/>
      <c r="G275" s="96"/>
      <c r="H275" s="96"/>
      <c r="I275" s="96"/>
      <c r="J275" s="96"/>
      <c r="K275" s="96"/>
      <c r="L275" s="96" t="s">
        <v>48</v>
      </c>
      <c r="M275" s="97">
        <v>0</v>
      </c>
      <c r="N275" s="97">
        <v>0</v>
      </c>
      <c r="O275" s="97">
        <v>0</v>
      </c>
      <c r="P275" s="96" t="s">
        <v>48</v>
      </c>
      <c r="Q275" s="96"/>
      <c r="R275" s="96"/>
      <c r="S275" s="96"/>
      <c r="T275" s="98">
        <v>0</v>
      </c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  <c r="AI275" s="96" t="s">
        <v>48</v>
      </c>
      <c r="AJ275" s="96">
        <v>2</v>
      </c>
      <c r="AK275" s="96" t="s">
        <v>48</v>
      </c>
      <c r="AL275" s="96" t="s">
        <v>48</v>
      </c>
      <c r="AM275" s="96" t="s">
        <v>48</v>
      </c>
      <c r="AN275" s="96" t="s">
        <v>48</v>
      </c>
      <c r="AO275" s="96" t="s">
        <v>48</v>
      </c>
      <c r="AP275" s="96" t="s">
        <v>48</v>
      </c>
      <c r="AQ275" s="96">
        <v>24</v>
      </c>
      <c r="AR275" s="96">
        <v>1</v>
      </c>
      <c r="AS275" s="98">
        <v>4.2000000000000003E-2</v>
      </c>
      <c r="AT275" s="98">
        <v>2</v>
      </c>
      <c r="AU275" s="98">
        <v>0</v>
      </c>
      <c r="AV275" s="99">
        <v>3858</v>
      </c>
      <c r="AW275" s="99">
        <v>1156</v>
      </c>
      <c r="AX275" s="96">
        <v>150</v>
      </c>
      <c r="AY275" s="96">
        <v>192</v>
      </c>
      <c r="AZ275" s="96">
        <v>240</v>
      </c>
      <c r="BA275" s="96" t="s">
        <v>48</v>
      </c>
      <c r="BB275" s="100" t="s">
        <v>48</v>
      </c>
      <c r="BC275" s="93"/>
      <c r="BD275" s="93"/>
      <c r="BE275" s="93"/>
    </row>
    <row r="276" spans="1:57" ht="13.5" customHeight="1">
      <c r="A276" s="93" t="s">
        <v>311</v>
      </c>
      <c r="B276" s="95">
        <v>44641</v>
      </c>
      <c r="C276" s="96" t="s">
        <v>48</v>
      </c>
      <c r="D276" s="96" t="s">
        <v>48</v>
      </c>
      <c r="E276" s="96" t="s">
        <v>48</v>
      </c>
      <c r="F276" s="96"/>
      <c r="G276" s="96"/>
      <c r="H276" s="96"/>
      <c r="I276" s="96"/>
      <c r="J276" s="96"/>
      <c r="K276" s="96"/>
      <c r="L276" s="96" t="s">
        <v>48</v>
      </c>
      <c r="M276" s="97">
        <v>0</v>
      </c>
      <c r="N276" s="97">
        <v>0</v>
      </c>
      <c r="O276" s="97">
        <v>0</v>
      </c>
      <c r="P276" s="96" t="s">
        <v>48</v>
      </c>
      <c r="Q276" s="96"/>
      <c r="R276" s="96"/>
      <c r="S276" s="96"/>
      <c r="T276" s="98">
        <v>0</v>
      </c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  <c r="AH276" s="98"/>
      <c r="AI276" s="96" t="s">
        <v>48</v>
      </c>
      <c r="AJ276" s="96">
        <v>4</v>
      </c>
      <c r="AK276" s="96" t="s">
        <v>48</v>
      </c>
      <c r="AL276" s="96" t="s">
        <v>48</v>
      </c>
      <c r="AM276" s="96" t="s">
        <v>48</v>
      </c>
      <c r="AN276" s="96" t="s">
        <v>48</v>
      </c>
      <c r="AO276" s="96" t="s">
        <v>48</v>
      </c>
      <c r="AP276" s="96" t="s">
        <v>48</v>
      </c>
      <c r="AQ276" s="96">
        <v>30</v>
      </c>
      <c r="AR276" s="96">
        <v>5</v>
      </c>
      <c r="AS276" s="98">
        <v>0.16700000000000001</v>
      </c>
      <c r="AT276" s="98">
        <v>0.8</v>
      </c>
      <c r="AU276" s="98">
        <v>0</v>
      </c>
      <c r="AV276" s="99">
        <v>3888</v>
      </c>
      <c r="AW276" s="99">
        <v>1161</v>
      </c>
      <c r="AX276" s="96">
        <v>151</v>
      </c>
      <c r="AY276" s="96">
        <v>192</v>
      </c>
      <c r="AZ276" s="96">
        <v>245</v>
      </c>
      <c r="BA276" s="96" t="s">
        <v>48</v>
      </c>
      <c r="BB276" s="100" t="s">
        <v>324</v>
      </c>
      <c r="BC276" s="93"/>
      <c r="BD276" s="93"/>
      <c r="BE276" s="93"/>
    </row>
    <row r="277" spans="1:57" ht="13.5" customHeight="1">
      <c r="A277" s="93" t="s">
        <v>312</v>
      </c>
      <c r="B277" s="95">
        <v>44642</v>
      </c>
      <c r="C277" s="96" t="s">
        <v>48</v>
      </c>
      <c r="D277" s="96" t="s">
        <v>48</v>
      </c>
      <c r="E277" s="96" t="s">
        <v>48</v>
      </c>
      <c r="F277" s="96"/>
      <c r="G277" s="96"/>
      <c r="H277" s="96"/>
      <c r="I277" s="96"/>
      <c r="J277" s="96"/>
      <c r="K277" s="96"/>
      <c r="L277" s="96" t="s">
        <v>48</v>
      </c>
      <c r="M277" s="97">
        <v>0</v>
      </c>
      <c r="N277" s="97">
        <v>0</v>
      </c>
      <c r="O277" s="97">
        <v>0</v>
      </c>
      <c r="P277" s="96" t="s">
        <v>48</v>
      </c>
      <c r="Q277" s="96"/>
      <c r="R277" s="96"/>
      <c r="S277" s="96"/>
      <c r="T277" s="98">
        <v>0</v>
      </c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  <c r="AI277" s="96" t="s">
        <v>48</v>
      </c>
      <c r="AJ277" s="96">
        <v>3</v>
      </c>
      <c r="AK277" s="96" t="s">
        <v>48</v>
      </c>
      <c r="AL277" s="96" t="s">
        <v>48</v>
      </c>
      <c r="AM277" s="96" t="s">
        <v>48</v>
      </c>
      <c r="AN277" s="96" t="s">
        <v>48</v>
      </c>
      <c r="AO277" s="96" t="s">
        <v>48</v>
      </c>
      <c r="AP277" s="96" t="s">
        <v>48</v>
      </c>
      <c r="AQ277" s="96">
        <v>18</v>
      </c>
      <c r="AR277" s="96">
        <v>4</v>
      </c>
      <c r="AS277" s="98">
        <v>0.222</v>
      </c>
      <c r="AT277" s="98">
        <v>0.75</v>
      </c>
      <c r="AU277" s="98">
        <v>0</v>
      </c>
      <c r="AV277" s="99">
        <v>3906</v>
      </c>
      <c r="AW277" s="99">
        <v>1165</v>
      </c>
      <c r="AX277" s="96">
        <v>151</v>
      </c>
      <c r="AY277" s="96">
        <v>192</v>
      </c>
      <c r="AZ277" s="96">
        <v>245</v>
      </c>
      <c r="BA277" s="96" t="s">
        <v>48</v>
      </c>
      <c r="BB277" s="100" t="s">
        <v>48</v>
      </c>
      <c r="BC277" s="93"/>
      <c r="BD277" s="93"/>
      <c r="BE277" s="93"/>
    </row>
    <row r="278" spans="1:57" ht="13.5" customHeight="1">
      <c r="A278" s="93" t="s">
        <v>313</v>
      </c>
      <c r="B278" s="95">
        <v>44643</v>
      </c>
      <c r="C278" s="96" t="s">
        <v>48</v>
      </c>
      <c r="D278" s="96" t="s">
        <v>48</v>
      </c>
      <c r="E278" s="96" t="s">
        <v>48</v>
      </c>
      <c r="F278" s="96"/>
      <c r="G278" s="96"/>
      <c r="H278" s="96"/>
      <c r="I278" s="96"/>
      <c r="J278" s="96"/>
      <c r="K278" s="96"/>
      <c r="L278" s="96" t="s">
        <v>48</v>
      </c>
      <c r="M278" s="97">
        <v>0</v>
      </c>
      <c r="N278" s="97">
        <v>0</v>
      </c>
      <c r="O278" s="97">
        <v>0</v>
      </c>
      <c r="P278" s="96" t="s">
        <v>48</v>
      </c>
      <c r="Q278" s="96"/>
      <c r="R278" s="96"/>
      <c r="S278" s="96"/>
      <c r="T278" s="98">
        <v>0</v>
      </c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  <c r="AH278" s="98"/>
      <c r="AI278" s="96" t="s">
        <v>48</v>
      </c>
      <c r="AJ278" s="96">
        <v>2</v>
      </c>
      <c r="AK278" s="96" t="s">
        <v>48</v>
      </c>
      <c r="AL278" s="96" t="s">
        <v>48</v>
      </c>
      <c r="AM278" s="96" t="s">
        <v>48</v>
      </c>
      <c r="AN278" s="96" t="s">
        <v>48</v>
      </c>
      <c r="AO278" s="96" t="s">
        <v>48</v>
      </c>
      <c r="AP278" s="96" t="s">
        <v>48</v>
      </c>
      <c r="AQ278" s="96">
        <v>18</v>
      </c>
      <c r="AR278" s="96">
        <v>3</v>
      </c>
      <c r="AS278" s="98">
        <v>0.16700000000000001</v>
      </c>
      <c r="AT278" s="98">
        <v>0.66700000000000004</v>
      </c>
      <c r="AU278" s="98">
        <v>0</v>
      </c>
      <c r="AV278" s="99">
        <v>3924</v>
      </c>
      <c r="AW278" s="99">
        <v>1168</v>
      </c>
      <c r="AX278" s="96">
        <v>158</v>
      </c>
      <c r="AY278" s="96">
        <v>194</v>
      </c>
      <c r="AZ278" s="96">
        <v>243</v>
      </c>
      <c r="BA278" s="96" t="s">
        <v>48</v>
      </c>
      <c r="BB278" s="100" t="s">
        <v>48</v>
      </c>
      <c r="BC278" s="93"/>
      <c r="BD278" s="93"/>
      <c r="BE278" s="93"/>
    </row>
    <row r="279" spans="1:57" ht="13.5" customHeight="1">
      <c r="A279" s="93" t="s">
        <v>314</v>
      </c>
      <c r="B279" s="95">
        <v>44644</v>
      </c>
      <c r="C279" s="96" t="s">
        <v>48</v>
      </c>
      <c r="D279" s="96" t="s">
        <v>48</v>
      </c>
      <c r="E279" s="96" t="s">
        <v>48</v>
      </c>
      <c r="F279" s="96"/>
      <c r="G279" s="96"/>
      <c r="H279" s="96"/>
      <c r="I279" s="96"/>
      <c r="J279" s="96"/>
      <c r="K279" s="96"/>
      <c r="L279" s="96" t="s">
        <v>48</v>
      </c>
      <c r="M279" s="97">
        <v>0</v>
      </c>
      <c r="N279" s="97">
        <v>0</v>
      </c>
      <c r="O279" s="97">
        <v>0</v>
      </c>
      <c r="P279" s="96" t="s">
        <v>48</v>
      </c>
      <c r="Q279" s="96"/>
      <c r="R279" s="96"/>
      <c r="S279" s="96"/>
      <c r="T279" s="98">
        <v>0</v>
      </c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  <c r="AI279" s="96" t="s">
        <v>48</v>
      </c>
      <c r="AJ279" s="96">
        <v>2</v>
      </c>
      <c r="AK279" s="96" t="s">
        <v>48</v>
      </c>
      <c r="AL279" s="96" t="s">
        <v>48</v>
      </c>
      <c r="AM279" s="96" t="s">
        <v>48</v>
      </c>
      <c r="AN279" s="96" t="s">
        <v>48</v>
      </c>
      <c r="AO279" s="96" t="s">
        <v>48</v>
      </c>
      <c r="AP279" s="96" t="s">
        <v>48</v>
      </c>
      <c r="AQ279" s="96">
        <v>22</v>
      </c>
      <c r="AR279" s="96">
        <v>3</v>
      </c>
      <c r="AS279" s="98">
        <v>0.13600000000000001</v>
      </c>
      <c r="AT279" s="98">
        <v>0.66700000000000004</v>
      </c>
      <c r="AU279" s="98">
        <v>0</v>
      </c>
      <c r="AV279" s="99">
        <v>3946</v>
      </c>
      <c r="AW279" s="99">
        <v>1171</v>
      </c>
      <c r="AX279" s="96">
        <v>153</v>
      </c>
      <c r="AY279" s="96">
        <v>197</v>
      </c>
      <c r="AZ279" s="96">
        <v>244</v>
      </c>
      <c r="BA279" s="96" t="s">
        <v>48</v>
      </c>
      <c r="BB279" s="100" t="s">
        <v>48</v>
      </c>
      <c r="BC279" s="93"/>
      <c r="BD279" s="93"/>
      <c r="BE279" s="93"/>
    </row>
    <row r="280" spans="1:57" ht="13.5" customHeight="1">
      <c r="A280" s="93" t="s">
        <v>315</v>
      </c>
      <c r="B280" s="95">
        <v>44645</v>
      </c>
      <c r="C280" s="96" t="s">
        <v>48</v>
      </c>
      <c r="D280" s="96" t="s">
        <v>48</v>
      </c>
      <c r="E280" s="96" t="s">
        <v>48</v>
      </c>
      <c r="F280" s="96"/>
      <c r="G280" s="96"/>
      <c r="H280" s="96"/>
      <c r="I280" s="96"/>
      <c r="J280" s="96"/>
      <c r="K280" s="96"/>
      <c r="L280" s="96" t="s">
        <v>48</v>
      </c>
      <c r="M280" s="97">
        <v>0</v>
      </c>
      <c r="N280" s="97">
        <v>0</v>
      </c>
      <c r="O280" s="97">
        <v>0</v>
      </c>
      <c r="P280" s="96" t="s">
        <v>48</v>
      </c>
      <c r="Q280" s="96"/>
      <c r="R280" s="96"/>
      <c r="S280" s="96"/>
      <c r="T280" s="98">
        <v>0</v>
      </c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6" t="s">
        <v>48</v>
      </c>
      <c r="AJ280" s="96">
        <v>1</v>
      </c>
      <c r="AK280" s="96" t="s">
        <v>48</v>
      </c>
      <c r="AL280" s="96" t="s">
        <v>48</v>
      </c>
      <c r="AM280" s="96" t="s">
        <v>48</v>
      </c>
      <c r="AN280" s="96" t="s">
        <v>48</v>
      </c>
      <c r="AO280" s="96" t="s">
        <v>48</v>
      </c>
      <c r="AP280" s="96" t="s">
        <v>48</v>
      </c>
      <c r="AQ280" s="96">
        <v>18</v>
      </c>
      <c r="AR280" s="96">
        <v>4</v>
      </c>
      <c r="AS280" s="98">
        <v>0.222</v>
      </c>
      <c r="AT280" s="98">
        <v>0.25</v>
      </c>
      <c r="AU280" s="98">
        <v>0</v>
      </c>
      <c r="AV280" s="99">
        <v>3964</v>
      </c>
      <c r="AW280" s="99">
        <v>1175</v>
      </c>
      <c r="AX280" s="96">
        <v>150</v>
      </c>
      <c r="AY280" s="96">
        <v>198</v>
      </c>
      <c r="AZ280" s="96">
        <v>243</v>
      </c>
      <c r="BA280" s="96" t="s">
        <v>48</v>
      </c>
      <c r="BB280" s="100" t="s">
        <v>48</v>
      </c>
      <c r="BC280" s="93"/>
      <c r="BD280" s="93"/>
      <c r="BE280" s="93"/>
    </row>
    <row r="281" spans="1:57" ht="13.5" customHeight="1">
      <c r="A281" s="93" t="s">
        <v>316</v>
      </c>
      <c r="B281" s="95">
        <v>44646</v>
      </c>
      <c r="C281" s="96" t="s">
        <v>48</v>
      </c>
      <c r="D281" s="96" t="s">
        <v>48</v>
      </c>
      <c r="E281" s="96" t="s">
        <v>48</v>
      </c>
      <c r="F281" s="96"/>
      <c r="G281" s="96"/>
      <c r="H281" s="96"/>
      <c r="I281" s="96"/>
      <c r="J281" s="96"/>
      <c r="K281" s="96"/>
      <c r="L281" s="96" t="s">
        <v>48</v>
      </c>
      <c r="M281" s="97">
        <v>0</v>
      </c>
      <c r="N281" s="97">
        <v>0</v>
      </c>
      <c r="O281" s="97">
        <v>0</v>
      </c>
      <c r="P281" s="96" t="s">
        <v>48</v>
      </c>
      <c r="Q281" s="96"/>
      <c r="R281" s="96"/>
      <c r="S281" s="96"/>
      <c r="T281" s="98">
        <v>0</v>
      </c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  <c r="AI281" s="96" t="s">
        <v>48</v>
      </c>
      <c r="AJ281" s="96" t="s">
        <v>48</v>
      </c>
      <c r="AK281" s="96" t="s">
        <v>48</v>
      </c>
      <c r="AL281" s="96" t="s">
        <v>48</v>
      </c>
      <c r="AM281" s="96" t="s">
        <v>48</v>
      </c>
      <c r="AN281" s="96" t="s">
        <v>48</v>
      </c>
      <c r="AO281" s="96" t="s">
        <v>48</v>
      </c>
      <c r="AP281" s="96" t="s">
        <v>48</v>
      </c>
      <c r="AQ281" s="96">
        <v>21</v>
      </c>
      <c r="AR281" s="96">
        <v>1</v>
      </c>
      <c r="AS281" s="98">
        <v>4.8000000000000001E-2</v>
      </c>
      <c r="AT281" s="98">
        <v>0</v>
      </c>
      <c r="AU281" s="98">
        <v>0</v>
      </c>
      <c r="AV281" s="99">
        <v>3985</v>
      </c>
      <c r="AW281" s="99">
        <v>1176</v>
      </c>
      <c r="AX281" s="96">
        <v>149</v>
      </c>
      <c r="AY281" s="96">
        <v>197</v>
      </c>
      <c r="AZ281" s="96">
        <v>238</v>
      </c>
      <c r="BA281" s="96" t="s">
        <v>48</v>
      </c>
      <c r="BB281" s="100" t="s">
        <v>48</v>
      </c>
      <c r="BC281" s="93"/>
      <c r="BD281" s="93"/>
      <c r="BE281" s="93"/>
    </row>
    <row r="282" spans="1:57" ht="13.5" customHeight="1">
      <c r="A282" s="93" t="s">
        <v>317</v>
      </c>
      <c r="B282" s="95">
        <v>44647</v>
      </c>
      <c r="C282" s="96" t="s">
        <v>48</v>
      </c>
      <c r="D282" s="96" t="s">
        <v>48</v>
      </c>
      <c r="E282" s="96" t="s">
        <v>48</v>
      </c>
      <c r="F282" s="96"/>
      <c r="G282" s="96"/>
      <c r="H282" s="96"/>
      <c r="I282" s="96"/>
      <c r="J282" s="96"/>
      <c r="K282" s="96"/>
      <c r="L282" s="96" t="s">
        <v>48</v>
      </c>
      <c r="M282" s="97">
        <v>0</v>
      </c>
      <c r="N282" s="97">
        <v>0</v>
      </c>
      <c r="O282" s="97">
        <v>0</v>
      </c>
      <c r="P282" s="96" t="s">
        <v>48</v>
      </c>
      <c r="Q282" s="96"/>
      <c r="R282" s="96"/>
      <c r="S282" s="96"/>
      <c r="T282" s="98">
        <v>0</v>
      </c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  <c r="AH282" s="98"/>
      <c r="AI282" s="96" t="s">
        <v>48</v>
      </c>
      <c r="AJ282" s="96">
        <v>3</v>
      </c>
      <c r="AK282" s="96" t="s">
        <v>48</v>
      </c>
      <c r="AL282" s="96" t="s">
        <v>48</v>
      </c>
      <c r="AM282" s="96" t="s">
        <v>48</v>
      </c>
      <c r="AN282" s="96" t="s">
        <v>48</v>
      </c>
      <c r="AO282" s="96" t="s">
        <v>48</v>
      </c>
      <c r="AP282" s="96" t="s">
        <v>48</v>
      </c>
      <c r="AQ282" s="96">
        <v>30</v>
      </c>
      <c r="AR282" s="96">
        <v>6</v>
      </c>
      <c r="AS282" s="98">
        <v>0.2</v>
      </c>
      <c r="AT282" s="98">
        <v>0.5</v>
      </c>
      <c r="AU282" s="98">
        <v>0</v>
      </c>
      <c r="AV282" s="99">
        <v>4015</v>
      </c>
      <c r="AW282" s="99">
        <v>1182</v>
      </c>
      <c r="AX282" s="96">
        <v>155</v>
      </c>
      <c r="AY282" s="96">
        <v>200</v>
      </c>
      <c r="AZ282" s="96">
        <v>241</v>
      </c>
      <c r="BA282" s="96" t="s">
        <v>48</v>
      </c>
      <c r="BB282" s="100" t="s">
        <v>48</v>
      </c>
      <c r="BC282" s="93"/>
      <c r="BD282" s="93"/>
      <c r="BE282" s="93"/>
    </row>
    <row r="283" spans="1:57" ht="13.5" customHeight="1">
      <c r="A283" s="93" t="s">
        <v>311</v>
      </c>
      <c r="B283" s="95">
        <v>44648</v>
      </c>
      <c r="C283" s="96" t="s">
        <v>48</v>
      </c>
      <c r="D283" s="96" t="s">
        <v>48</v>
      </c>
      <c r="E283" s="96" t="s">
        <v>48</v>
      </c>
      <c r="F283" s="96"/>
      <c r="G283" s="96"/>
      <c r="H283" s="96"/>
      <c r="I283" s="96"/>
      <c r="J283" s="96"/>
      <c r="K283" s="96"/>
      <c r="L283" s="96" t="s">
        <v>48</v>
      </c>
      <c r="M283" s="97">
        <v>0</v>
      </c>
      <c r="N283" s="97">
        <v>0</v>
      </c>
      <c r="O283" s="97">
        <v>0</v>
      </c>
      <c r="P283" s="96" t="s">
        <v>48</v>
      </c>
      <c r="Q283" s="96"/>
      <c r="R283" s="96"/>
      <c r="S283" s="96"/>
      <c r="T283" s="98">
        <v>0</v>
      </c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6" t="s">
        <v>48</v>
      </c>
      <c r="AJ283" s="96">
        <v>1</v>
      </c>
      <c r="AK283" s="96" t="s">
        <v>48</v>
      </c>
      <c r="AL283" s="96" t="s">
        <v>48</v>
      </c>
      <c r="AM283" s="96" t="s">
        <v>48</v>
      </c>
      <c r="AN283" s="96" t="s">
        <v>48</v>
      </c>
      <c r="AO283" s="96" t="s">
        <v>48</v>
      </c>
      <c r="AP283" s="96" t="s">
        <v>48</v>
      </c>
      <c r="AQ283" s="96">
        <v>22</v>
      </c>
      <c r="AR283" s="96">
        <v>2</v>
      </c>
      <c r="AS283" s="98">
        <v>9.0999999999999998E-2</v>
      </c>
      <c r="AT283" s="98">
        <v>0.5</v>
      </c>
      <c r="AU283" s="98">
        <v>0</v>
      </c>
      <c r="AV283" s="99">
        <v>4037</v>
      </c>
      <c r="AW283" s="99">
        <v>1184</v>
      </c>
      <c r="AX283" s="96">
        <v>156</v>
      </c>
      <c r="AY283" s="96">
        <v>200</v>
      </c>
      <c r="AZ283" s="96">
        <v>240</v>
      </c>
      <c r="BA283" s="96" t="s">
        <v>48</v>
      </c>
      <c r="BB283" s="100" t="s">
        <v>325</v>
      </c>
      <c r="BC283" s="93"/>
      <c r="BD283" s="93"/>
      <c r="BE283" s="93"/>
    </row>
    <row r="284" spans="1:57" ht="13.5" customHeight="1">
      <c r="A284" s="93" t="s">
        <v>312</v>
      </c>
      <c r="B284" s="95">
        <v>44649</v>
      </c>
      <c r="C284" s="96" t="s">
        <v>48</v>
      </c>
      <c r="D284" s="96" t="s">
        <v>48</v>
      </c>
      <c r="E284" s="96" t="s">
        <v>48</v>
      </c>
      <c r="F284" s="96"/>
      <c r="G284" s="96"/>
      <c r="H284" s="96"/>
      <c r="I284" s="96"/>
      <c r="J284" s="96"/>
      <c r="K284" s="96"/>
      <c r="L284" s="96" t="s">
        <v>48</v>
      </c>
      <c r="M284" s="97">
        <v>0</v>
      </c>
      <c r="N284" s="97">
        <v>0</v>
      </c>
      <c r="O284" s="97">
        <v>0</v>
      </c>
      <c r="P284" s="96" t="s">
        <v>48</v>
      </c>
      <c r="Q284" s="96"/>
      <c r="R284" s="96"/>
      <c r="S284" s="96"/>
      <c r="T284" s="98">
        <v>0</v>
      </c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  <c r="AI284" s="96" t="s">
        <v>48</v>
      </c>
      <c r="AJ284" s="96" t="s">
        <v>48</v>
      </c>
      <c r="AK284" s="96" t="s">
        <v>48</v>
      </c>
      <c r="AL284" s="96" t="s">
        <v>48</v>
      </c>
      <c r="AM284" s="96" t="s">
        <v>48</v>
      </c>
      <c r="AN284" s="96" t="s">
        <v>48</v>
      </c>
      <c r="AO284" s="96" t="s">
        <v>48</v>
      </c>
      <c r="AP284" s="96" t="s">
        <v>48</v>
      </c>
      <c r="AQ284" s="96">
        <v>20</v>
      </c>
      <c r="AR284" s="96">
        <v>4</v>
      </c>
      <c r="AS284" s="98">
        <v>0.2</v>
      </c>
      <c r="AT284" s="98">
        <v>0</v>
      </c>
      <c r="AU284" s="98">
        <v>0</v>
      </c>
      <c r="AV284" s="99">
        <v>4057</v>
      </c>
      <c r="AW284" s="99">
        <v>1188</v>
      </c>
      <c r="AX284" s="96">
        <v>152</v>
      </c>
      <c r="AY284" s="96">
        <v>199</v>
      </c>
      <c r="AZ284" s="96">
        <v>238</v>
      </c>
      <c r="BA284" s="96" t="s">
        <v>48</v>
      </c>
      <c r="BB284" s="100" t="s">
        <v>48</v>
      </c>
      <c r="BC284" s="93"/>
      <c r="BD284" s="93"/>
      <c r="BE284" s="93"/>
    </row>
    <row r="285" spans="1:57" ht="13.5" customHeight="1">
      <c r="A285" s="93" t="s">
        <v>313</v>
      </c>
      <c r="B285" s="95">
        <v>44650</v>
      </c>
      <c r="C285" s="96" t="s">
        <v>48</v>
      </c>
      <c r="D285" s="96" t="s">
        <v>48</v>
      </c>
      <c r="E285" s="96" t="s">
        <v>48</v>
      </c>
      <c r="F285" s="96"/>
      <c r="G285" s="96"/>
      <c r="H285" s="96"/>
      <c r="I285" s="96"/>
      <c r="J285" s="96"/>
      <c r="K285" s="96"/>
      <c r="L285" s="96" t="s">
        <v>48</v>
      </c>
      <c r="M285" s="97">
        <v>0</v>
      </c>
      <c r="N285" s="97">
        <v>0</v>
      </c>
      <c r="O285" s="97">
        <v>0</v>
      </c>
      <c r="P285" s="96" t="s">
        <v>48</v>
      </c>
      <c r="Q285" s="96"/>
      <c r="R285" s="96"/>
      <c r="S285" s="96"/>
      <c r="T285" s="98">
        <v>0</v>
      </c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6" t="s">
        <v>48</v>
      </c>
      <c r="AJ285" s="96">
        <v>2</v>
      </c>
      <c r="AK285" s="96" t="s">
        <v>48</v>
      </c>
      <c r="AL285" s="96" t="s">
        <v>48</v>
      </c>
      <c r="AM285" s="96" t="s">
        <v>48</v>
      </c>
      <c r="AN285" s="96" t="s">
        <v>48</v>
      </c>
      <c r="AO285" s="96" t="s">
        <v>48</v>
      </c>
      <c r="AP285" s="96" t="s">
        <v>48</v>
      </c>
      <c r="AQ285" s="96">
        <v>18</v>
      </c>
      <c r="AR285" s="96">
        <v>4</v>
      </c>
      <c r="AS285" s="98">
        <v>0.222</v>
      </c>
      <c r="AT285" s="98">
        <v>0.5</v>
      </c>
      <c r="AU285" s="98">
        <v>0</v>
      </c>
      <c r="AV285" s="99">
        <v>4075</v>
      </c>
      <c r="AW285" s="99">
        <v>1192</v>
      </c>
      <c r="AX285" s="96">
        <v>156</v>
      </c>
      <c r="AY285" s="96">
        <v>202</v>
      </c>
      <c r="AZ285" s="96">
        <v>242</v>
      </c>
      <c r="BA285" s="96" t="s">
        <v>48</v>
      </c>
      <c r="BB285" s="100" t="s">
        <v>48</v>
      </c>
      <c r="BC285" s="93"/>
      <c r="BD285" s="93"/>
      <c r="BE285" s="93"/>
    </row>
    <row r="286" spans="1:57" ht="13.5" customHeight="1">
      <c r="A286" s="93" t="s">
        <v>314</v>
      </c>
      <c r="B286" s="95">
        <v>44651</v>
      </c>
      <c r="C286" s="96" t="s">
        <v>48</v>
      </c>
      <c r="D286" s="96" t="s">
        <v>48</v>
      </c>
      <c r="E286" s="96" t="s">
        <v>48</v>
      </c>
      <c r="F286" s="96"/>
      <c r="G286" s="96"/>
      <c r="H286" s="96"/>
      <c r="I286" s="96"/>
      <c r="J286" s="96"/>
      <c r="K286" s="96"/>
      <c r="L286" s="96" t="s">
        <v>48</v>
      </c>
      <c r="M286" s="97">
        <v>0</v>
      </c>
      <c r="N286" s="97">
        <v>0</v>
      </c>
      <c r="O286" s="97">
        <v>0</v>
      </c>
      <c r="P286" s="96" t="s">
        <v>48</v>
      </c>
      <c r="Q286" s="96"/>
      <c r="R286" s="96"/>
      <c r="S286" s="96"/>
      <c r="T286" s="98">
        <v>0</v>
      </c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6" t="s">
        <v>48</v>
      </c>
      <c r="AJ286" s="96" t="s">
        <v>48</v>
      </c>
      <c r="AK286" s="96" t="s">
        <v>48</v>
      </c>
      <c r="AL286" s="96" t="s">
        <v>48</v>
      </c>
      <c r="AM286" s="96" t="s">
        <v>48</v>
      </c>
      <c r="AN286" s="96" t="s">
        <v>48</v>
      </c>
      <c r="AO286" s="96" t="s">
        <v>48</v>
      </c>
      <c r="AP286" s="96" t="s">
        <v>48</v>
      </c>
      <c r="AQ286" s="96">
        <v>17</v>
      </c>
      <c r="AR286" s="96">
        <v>1</v>
      </c>
      <c r="AS286" s="98">
        <v>5.8999999999999997E-2</v>
      </c>
      <c r="AT286" s="98">
        <v>0</v>
      </c>
      <c r="AU286" s="98">
        <v>0</v>
      </c>
      <c r="AV286" s="99">
        <v>4092</v>
      </c>
      <c r="AW286" s="99">
        <v>1193</v>
      </c>
      <c r="AX286" s="96">
        <v>162</v>
      </c>
      <c r="AY286" s="96">
        <v>202</v>
      </c>
      <c r="AZ286" s="96">
        <v>241</v>
      </c>
      <c r="BA286" s="96" t="s">
        <v>48</v>
      </c>
      <c r="BB286" s="100" t="s">
        <v>48</v>
      </c>
      <c r="BC286" s="93"/>
      <c r="BD286" s="93"/>
      <c r="BE286" s="93"/>
    </row>
    <row r="287" spans="1:57" ht="13.5" customHeight="1">
      <c r="A287" s="93" t="s">
        <v>315</v>
      </c>
      <c r="B287" s="95">
        <v>44652</v>
      </c>
      <c r="C287" s="96" t="s">
        <v>48</v>
      </c>
      <c r="D287" s="96" t="s">
        <v>48</v>
      </c>
      <c r="E287" s="96" t="s">
        <v>48</v>
      </c>
      <c r="F287" s="96"/>
      <c r="G287" s="96"/>
      <c r="H287" s="96"/>
      <c r="I287" s="96"/>
      <c r="J287" s="96"/>
      <c r="K287" s="96"/>
      <c r="L287" s="96" t="s">
        <v>48</v>
      </c>
      <c r="M287" s="97">
        <v>0</v>
      </c>
      <c r="N287" s="97">
        <v>0</v>
      </c>
      <c r="O287" s="97">
        <v>0</v>
      </c>
      <c r="P287" s="96" t="s">
        <v>48</v>
      </c>
      <c r="Q287" s="96"/>
      <c r="R287" s="96"/>
      <c r="S287" s="96"/>
      <c r="T287" s="98">
        <v>0</v>
      </c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6" t="s">
        <v>48</v>
      </c>
      <c r="AJ287" s="96">
        <v>2</v>
      </c>
      <c r="AK287" s="96" t="s">
        <v>48</v>
      </c>
      <c r="AL287" s="96" t="s">
        <v>48</v>
      </c>
      <c r="AM287" s="96" t="s">
        <v>48</v>
      </c>
      <c r="AN287" s="96" t="s">
        <v>48</v>
      </c>
      <c r="AO287" s="96" t="s">
        <v>48</v>
      </c>
      <c r="AP287" s="96" t="s">
        <v>48</v>
      </c>
      <c r="AQ287" s="96">
        <v>11</v>
      </c>
      <c r="AR287" s="96">
        <v>1</v>
      </c>
      <c r="AS287" s="98">
        <v>9.0999999999999998E-2</v>
      </c>
      <c r="AT287" s="98">
        <v>2</v>
      </c>
      <c r="AU287" s="98">
        <v>0</v>
      </c>
      <c r="AV287" s="99">
        <v>4103</v>
      </c>
      <c r="AW287" s="99">
        <v>1194</v>
      </c>
      <c r="AX287" s="96">
        <v>160</v>
      </c>
      <c r="AY287" s="96">
        <v>198</v>
      </c>
      <c r="AZ287" s="96">
        <v>243</v>
      </c>
      <c r="BA287" s="96" t="s">
        <v>48</v>
      </c>
      <c r="BB287" s="100" t="s">
        <v>48</v>
      </c>
      <c r="BC287" s="93"/>
      <c r="BD287" s="93"/>
      <c r="BE287" s="93"/>
    </row>
    <row r="288" spans="1:57" ht="13.5" customHeight="1">
      <c r="A288" s="93" t="s">
        <v>316</v>
      </c>
      <c r="B288" s="95">
        <v>44653</v>
      </c>
      <c r="C288" s="96" t="s">
        <v>48</v>
      </c>
      <c r="D288" s="96" t="s">
        <v>48</v>
      </c>
      <c r="E288" s="96" t="s">
        <v>48</v>
      </c>
      <c r="F288" s="96"/>
      <c r="G288" s="96"/>
      <c r="H288" s="96"/>
      <c r="I288" s="96"/>
      <c r="J288" s="96"/>
      <c r="K288" s="96"/>
      <c r="L288" s="96" t="s">
        <v>48</v>
      </c>
      <c r="M288" s="97">
        <v>0</v>
      </c>
      <c r="N288" s="97">
        <v>0</v>
      </c>
      <c r="O288" s="97">
        <v>0</v>
      </c>
      <c r="P288" s="96" t="s">
        <v>48</v>
      </c>
      <c r="Q288" s="96"/>
      <c r="R288" s="96"/>
      <c r="S288" s="96"/>
      <c r="T288" s="98">
        <v>0</v>
      </c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6" t="s">
        <v>48</v>
      </c>
      <c r="AJ288" s="96">
        <v>1</v>
      </c>
      <c r="AK288" s="96" t="s">
        <v>48</v>
      </c>
      <c r="AL288" s="96" t="s">
        <v>48</v>
      </c>
      <c r="AM288" s="96" t="s">
        <v>48</v>
      </c>
      <c r="AN288" s="96" t="s">
        <v>48</v>
      </c>
      <c r="AO288" s="96" t="s">
        <v>48</v>
      </c>
      <c r="AP288" s="96" t="s">
        <v>48</v>
      </c>
      <c r="AQ288" s="96">
        <v>19</v>
      </c>
      <c r="AR288" s="96">
        <v>3</v>
      </c>
      <c r="AS288" s="98">
        <v>0.158</v>
      </c>
      <c r="AT288" s="98">
        <v>0.33300000000000002</v>
      </c>
      <c r="AU288" s="98">
        <v>0</v>
      </c>
      <c r="AV288" s="99">
        <v>4122</v>
      </c>
      <c r="AW288" s="99">
        <v>1197</v>
      </c>
      <c r="AX288" s="96">
        <v>160</v>
      </c>
      <c r="AY288" s="96">
        <v>198</v>
      </c>
      <c r="AZ288" s="96">
        <v>243</v>
      </c>
      <c r="BA288" s="96" t="s">
        <v>48</v>
      </c>
      <c r="BB288" s="100" t="s">
        <v>48</v>
      </c>
      <c r="BC288" s="93"/>
      <c r="BD288" s="93"/>
      <c r="BE288" s="93"/>
    </row>
    <row r="289" spans="1:57" ht="13.5" customHeight="1">
      <c r="A289" s="93" t="s">
        <v>317</v>
      </c>
      <c r="B289" s="95">
        <v>44654</v>
      </c>
      <c r="C289" s="96" t="s">
        <v>48</v>
      </c>
      <c r="D289" s="96" t="s">
        <v>48</v>
      </c>
      <c r="E289" s="96" t="s">
        <v>48</v>
      </c>
      <c r="F289" s="96"/>
      <c r="G289" s="96"/>
      <c r="H289" s="96"/>
      <c r="I289" s="96"/>
      <c r="J289" s="96"/>
      <c r="K289" s="96"/>
      <c r="L289" s="96" t="s">
        <v>48</v>
      </c>
      <c r="M289" s="97">
        <v>0</v>
      </c>
      <c r="N289" s="97">
        <v>0</v>
      </c>
      <c r="O289" s="97">
        <v>0</v>
      </c>
      <c r="P289" s="96" t="s">
        <v>48</v>
      </c>
      <c r="Q289" s="96"/>
      <c r="R289" s="96"/>
      <c r="S289" s="96"/>
      <c r="T289" s="98">
        <v>0</v>
      </c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6" t="s">
        <v>48</v>
      </c>
      <c r="AJ289" s="96">
        <v>3</v>
      </c>
      <c r="AK289" s="96" t="s">
        <v>48</v>
      </c>
      <c r="AL289" s="96" t="s">
        <v>48</v>
      </c>
      <c r="AM289" s="96" t="s">
        <v>48</v>
      </c>
      <c r="AN289" s="96" t="s">
        <v>48</v>
      </c>
      <c r="AO289" s="96" t="s">
        <v>48</v>
      </c>
      <c r="AP289" s="96" t="s">
        <v>48</v>
      </c>
      <c r="AQ289" s="96">
        <v>29</v>
      </c>
      <c r="AR289" s="96">
        <v>5</v>
      </c>
      <c r="AS289" s="98">
        <v>0.17199999999999999</v>
      </c>
      <c r="AT289" s="98">
        <v>0.6</v>
      </c>
      <c r="AU289" s="98">
        <v>0</v>
      </c>
      <c r="AV289" s="99">
        <v>4151</v>
      </c>
      <c r="AW289" s="99">
        <v>1202</v>
      </c>
      <c r="AX289" s="96">
        <v>160</v>
      </c>
      <c r="AY289" s="96">
        <v>198</v>
      </c>
      <c r="AZ289" s="96">
        <v>243</v>
      </c>
      <c r="BA289" s="96" t="s">
        <v>48</v>
      </c>
      <c r="BB289" s="100" t="s">
        <v>48</v>
      </c>
      <c r="BC289" s="93"/>
      <c r="BD289" s="93"/>
      <c r="BE289" s="93"/>
    </row>
    <row r="290" spans="1:57" ht="13.5" customHeight="1">
      <c r="A290" s="93" t="s">
        <v>311</v>
      </c>
      <c r="B290" s="95">
        <v>44655</v>
      </c>
      <c r="C290" s="96" t="s">
        <v>48</v>
      </c>
      <c r="D290" s="96" t="s">
        <v>48</v>
      </c>
      <c r="E290" s="96" t="s">
        <v>48</v>
      </c>
      <c r="F290" s="96"/>
      <c r="G290" s="96"/>
      <c r="H290" s="96"/>
      <c r="I290" s="96"/>
      <c r="J290" s="96"/>
      <c r="K290" s="96"/>
      <c r="L290" s="96" t="s">
        <v>48</v>
      </c>
      <c r="M290" s="97">
        <v>0</v>
      </c>
      <c r="N290" s="97">
        <v>0</v>
      </c>
      <c r="O290" s="97">
        <v>0</v>
      </c>
      <c r="P290" s="96" t="s">
        <v>48</v>
      </c>
      <c r="Q290" s="96"/>
      <c r="R290" s="96"/>
      <c r="S290" s="96"/>
      <c r="T290" s="98">
        <v>0</v>
      </c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  <c r="AI290" s="96" t="s">
        <v>48</v>
      </c>
      <c r="AJ290" s="96" t="s">
        <v>48</v>
      </c>
      <c r="AK290" s="96" t="s">
        <v>48</v>
      </c>
      <c r="AL290" s="96" t="s">
        <v>48</v>
      </c>
      <c r="AM290" s="96" t="s">
        <v>48</v>
      </c>
      <c r="AN290" s="96" t="s">
        <v>48</v>
      </c>
      <c r="AO290" s="96" t="s">
        <v>48</v>
      </c>
      <c r="AP290" s="96" t="s">
        <v>48</v>
      </c>
      <c r="AQ290" s="96">
        <v>23</v>
      </c>
      <c r="AR290" s="96">
        <v>3</v>
      </c>
      <c r="AS290" s="98">
        <v>0.13</v>
      </c>
      <c r="AT290" s="98">
        <v>0</v>
      </c>
      <c r="AU290" s="98">
        <v>0</v>
      </c>
      <c r="AV290" s="99">
        <v>4174</v>
      </c>
      <c r="AW290" s="99">
        <v>1205</v>
      </c>
      <c r="AX290" s="96">
        <v>160</v>
      </c>
      <c r="AY290" s="96">
        <v>198</v>
      </c>
      <c r="AZ290" s="96">
        <v>243</v>
      </c>
      <c r="BA290" s="96" t="s">
        <v>48</v>
      </c>
      <c r="BB290" s="100" t="s">
        <v>48</v>
      </c>
      <c r="BC290" s="93"/>
      <c r="BD290" s="93"/>
      <c r="BE290" s="93"/>
    </row>
    <row r="291" spans="1:57" ht="13.5" customHeight="1">
      <c r="A291" s="93" t="s">
        <v>312</v>
      </c>
      <c r="B291" s="95">
        <v>44656</v>
      </c>
      <c r="C291" s="96" t="s">
        <v>48</v>
      </c>
      <c r="D291" s="96" t="s">
        <v>48</v>
      </c>
      <c r="E291" s="96" t="s">
        <v>48</v>
      </c>
      <c r="F291" s="96"/>
      <c r="G291" s="96"/>
      <c r="H291" s="96"/>
      <c r="I291" s="96"/>
      <c r="J291" s="96"/>
      <c r="K291" s="96"/>
      <c r="L291" s="96" t="s">
        <v>48</v>
      </c>
      <c r="M291" s="97">
        <v>0</v>
      </c>
      <c r="N291" s="97">
        <v>0</v>
      </c>
      <c r="O291" s="97">
        <v>0</v>
      </c>
      <c r="P291" s="96" t="s">
        <v>48</v>
      </c>
      <c r="Q291" s="96"/>
      <c r="R291" s="96"/>
      <c r="S291" s="96"/>
      <c r="T291" s="98">
        <v>0</v>
      </c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6" t="s">
        <v>48</v>
      </c>
      <c r="AJ291" s="96">
        <v>1</v>
      </c>
      <c r="AK291" s="96" t="s">
        <v>48</v>
      </c>
      <c r="AL291" s="96" t="s">
        <v>48</v>
      </c>
      <c r="AM291" s="96" t="s">
        <v>48</v>
      </c>
      <c r="AN291" s="96" t="s">
        <v>48</v>
      </c>
      <c r="AO291" s="96" t="s">
        <v>48</v>
      </c>
      <c r="AP291" s="96" t="s">
        <v>48</v>
      </c>
      <c r="AQ291" s="96">
        <v>14</v>
      </c>
      <c r="AR291" s="96">
        <v>2</v>
      </c>
      <c r="AS291" s="98">
        <v>0.14299999999999999</v>
      </c>
      <c r="AT291" s="98">
        <v>0.5</v>
      </c>
      <c r="AU291" s="98">
        <v>0</v>
      </c>
      <c r="AV291" s="99">
        <v>4188</v>
      </c>
      <c r="AW291" s="99">
        <v>1207</v>
      </c>
      <c r="AX291" s="96">
        <v>150</v>
      </c>
      <c r="AY291" s="96">
        <v>198</v>
      </c>
      <c r="AZ291" s="96">
        <v>243</v>
      </c>
      <c r="BA291" s="96" t="s">
        <v>48</v>
      </c>
      <c r="BB291" s="100" t="s">
        <v>48</v>
      </c>
      <c r="BC291" s="93"/>
      <c r="BD291" s="93"/>
      <c r="BE291" s="93"/>
    </row>
    <row r="292" spans="1:57" ht="13.5" customHeight="1">
      <c r="A292" s="93" t="s">
        <v>313</v>
      </c>
      <c r="B292" s="95">
        <v>44657</v>
      </c>
      <c r="C292" s="96" t="s">
        <v>48</v>
      </c>
      <c r="D292" s="96" t="s">
        <v>48</v>
      </c>
      <c r="E292" s="96" t="s">
        <v>48</v>
      </c>
      <c r="F292" s="96"/>
      <c r="G292" s="96"/>
      <c r="H292" s="96"/>
      <c r="I292" s="96"/>
      <c r="J292" s="96"/>
      <c r="K292" s="96"/>
      <c r="L292" s="96" t="s">
        <v>48</v>
      </c>
      <c r="M292" s="97">
        <v>0</v>
      </c>
      <c r="N292" s="97">
        <v>0</v>
      </c>
      <c r="O292" s="97">
        <v>0</v>
      </c>
      <c r="P292" s="96" t="s">
        <v>48</v>
      </c>
      <c r="Q292" s="96"/>
      <c r="R292" s="96"/>
      <c r="S292" s="96"/>
      <c r="T292" s="98">
        <v>0</v>
      </c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  <c r="AI292" s="96" t="s">
        <v>48</v>
      </c>
      <c r="AJ292" s="96" t="s">
        <v>48</v>
      </c>
      <c r="AK292" s="96" t="s">
        <v>48</v>
      </c>
      <c r="AL292" s="96" t="s">
        <v>48</v>
      </c>
      <c r="AM292" s="96" t="s">
        <v>48</v>
      </c>
      <c r="AN292" s="96" t="s">
        <v>48</v>
      </c>
      <c r="AO292" s="96" t="s">
        <v>48</v>
      </c>
      <c r="AP292" s="96" t="s">
        <v>48</v>
      </c>
      <c r="AQ292" s="96">
        <v>16</v>
      </c>
      <c r="AR292" s="96">
        <v>2</v>
      </c>
      <c r="AS292" s="98">
        <v>0.125</v>
      </c>
      <c r="AT292" s="98">
        <v>0</v>
      </c>
      <c r="AU292" s="98">
        <v>0</v>
      </c>
      <c r="AV292" s="99">
        <v>4204</v>
      </c>
      <c r="AW292" s="99">
        <v>1209</v>
      </c>
      <c r="AX292" s="96">
        <v>150</v>
      </c>
      <c r="AY292" s="96">
        <v>198</v>
      </c>
      <c r="AZ292" s="96">
        <v>243</v>
      </c>
      <c r="BA292" s="96" t="s">
        <v>48</v>
      </c>
      <c r="BB292" s="100" t="s">
        <v>48</v>
      </c>
      <c r="BC292" s="93"/>
      <c r="BD292" s="93"/>
      <c r="BE292" s="93"/>
    </row>
    <row r="293" spans="1:57" ht="13.5" customHeight="1">
      <c r="A293" s="93" t="s">
        <v>314</v>
      </c>
      <c r="B293" s="95">
        <v>44658</v>
      </c>
      <c r="C293" s="96" t="s">
        <v>48</v>
      </c>
      <c r="D293" s="96" t="s">
        <v>48</v>
      </c>
      <c r="E293" s="96" t="s">
        <v>48</v>
      </c>
      <c r="F293" s="96"/>
      <c r="G293" s="96"/>
      <c r="H293" s="96"/>
      <c r="I293" s="96"/>
      <c r="J293" s="96"/>
      <c r="K293" s="96"/>
      <c r="L293" s="96" t="s">
        <v>48</v>
      </c>
      <c r="M293" s="97">
        <v>0</v>
      </c>
      <c r="N293" s="97">
        <v>0</v>
      </c>
      <c r="O293" s="97">
        <v>0</v>
      </c>
      <c r="P293" s="96" t="s">
        <v>48</v>
      </c>
      <c r="Q293" s="96"/>
      <c r="R293" s="96"/>
      <c r="S293" s="96"/>
      <c r="T293" s="98">
        <v>0</v>
      </c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6" t="s">
        <v>48</v>
      </c>
      <c r="AJ293" s="96">
        <v>3</v>
      </c>
      <c r="AK293" s="96" t="s">
        <v>48</v>
      </c>
      <c r="AL293" s="96" t="s">
        <v>48</v>
      </c>
      <c r="AM293" s="96" t="s">
        <v>48</v>
      </c>
      <c r="AN293" s="96" t="s">
        <v>48</v>
      </c>
      <c r="AO293" s="96" t="s">
        <v>48</v>
      </c>
      <c r="AP293" s="96" t="s">
        <v>48</v>
      </c>
      <c r="AQ293" s="96">
        <v>17</v>
      </c>
      <c r="AR293" s="96">
        <v>3</v>
      </c>
      <c r="AS293" s="98">
        <v>0.17599999999999999</v>
      </c>
      <c r="AT293" s="98">
        <v>1</v>
      </c>
      <c r="AU293" s="98">
        <v>0</v>
      </c>
      <c r="AV293" s="99">
        <v>4221</v>
      </c>
      <c r="AW293" s="99">
        <v>1212</v>
      </c>
      <c r="AX293" s="96">
        <v>158</v>
      </c>
      <c r="AY293" s="96">
        <v>199</v>
      </c>
      <c r="AZ293" s="96">
        <v>242</v>
      </c>
      <c r="BA293" s="96" t="s">
        <v>48</v>
      </c>
      <c r="BB293" s="100" t="s">
        <v>48</v>
      </c>
      <c r="BC293" s="93"/>
      <c r="BD293" s="93"/>
      <c r="BE293" s="93"/>
    </row>
    <row r="294" spans="1:57" ht="13.5" customHeight="1">
      <c r="A294" s="93" t="s">
        <v>315</v>
      </c>
      <c r="B294" s="95">
        <v>44659</v>
      </c>
      <c r="C294" s="96" t="s">
        <v>48</v>
      </c>
      <c r="D294" s="96" t="s">
        <v>48</v>
      </c>
      <c r="E294" s="96" t="s">
        <v>48</v>
      </c>
      <c r="F294" s="96"/>
      <c r="G294" s="96"/>
      <c r="H294" s="96"/>
      <c r="I294" s="96"/>
      <c r="J294" s="96"/>
      <c r="K294" s="96"/>
      <c r="L294" s="96" t="s">
        <v>48</v>
      </c>
      <c r="M294" s="97">
        <v>0</v>
      </c>
      <c r="N294" s="97">
        <v>0</v>
      </c>
      <c r="O294" s="97">
        <v>0</v>
      </c>
      <c r="P294" s="96" t="s">
        <v>48</v>
      </c>
      <c r="Q294" s="96"/>
      <c r="R294" s="96"/>
      <c r="S294" s="96"/>
      <c r="T294" s="98">
        <v>0</v>
      </c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  <c r="AI294" s="96" t="s">
        <v>48</v>
      </c>
      <c r="AJ294" s="96">
        <v>3</v>
      </c>
      <c r="AK294" s="96" t="s">
        <v>48</v>
      </c>
      <c r="AL294" s="96" t="s">
        <v>48</v>
      </c>
      <c r="AM294" s="96" t="s">
        <v>48</v>
      </c>
      <c r="AN294" s="96" t="s">
        <v>48</v>
      </c>
      <c r="AO294" s="96" t="s">
        <v>48</v>
      </c>
      <c r="AP294" s="96" t="s">
        <v>48</v>
      </c>
      <c r="AQ294" s="96">
        <v>17</v>
      </c>
      <c r="AR294" s="96">
        <v>3</v>
      </c>
      <c r="AS294" s="98">
        <v>0.17599999999999999</v>
      </c>
      <c r="AT294" s="98">
        <v>1</v>
      </c>
      <c r="AU294" s="98">
        <v>0</v>
      </c>
      <c r="AV294" s="99">
        <v>4238</v>
      </c>
      <c r="AW294" s="99">
        <v>1215</v>
      </c>
      <c r="AX294" s="96">
        <v>151</v>
      </c>
      <c r="AY294" s="96">
        <v>199</v>
      </c>
      <c r="AZ294" s="96">
        <v>248</v>
      </c>
      <c r="BA294" s="96" t="s">
        <v>48</v>
      </c>
      <c r="BB294" s="100" t="s">
        <v>48</v>
      </c>
      <c r="BC294" s="93"/>
      <c r="BD294" s="93"/>
      <c r="BE294" s="93"/>
    </row>
    <row r="295" spans="1:57" ht="13.5" customHeight="1">
      <c r="A295" s="93" t="s">
        <v>316</v>
      </c>
      <c r="B295" s="95">
        <v>44660</v>
      </c>
      <c r="C295" s="96" t="s">
        <v>48</v>
      </c>
      <c r="D295" s="96" t="s">
        <v>48</v>
      </c>
      <c r="E295" s="96" t="s">
        <v>48</v>
      </c>
      <c r="F295" s="96"/>
      <c r="G295" s="96"/>
      <c r="H295" s="96"/>
      <c r="I295" s="96"/>
      <c r="J295" s="96"/>
      <c r="K295" s="96"/>
      <c r="L295" s="96" t="s">
        <v>48</v>
      </c>
      <c r="M295" s="97">
        <v>0</v>
      </c>
      <c r="N295" s="97">
        <v>0</v>
      </c>
      <c r="O295" s="97">
        <v>0</v>
      </c>
      <c r="P295" s="96" t="s">
        <v>48</v>
      </c>
      <c r="Q295" s="96"/>
      <c r="R295" s="96"/>
      <c r="S295" s="96"/>
      <c r="T295" s="98">
        <v>0</v>
      </c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6" t="s">
        <v>48</v>
      </c>
      <c r="AJ295" s="96">
        <v>3</v>
      </c>
      <c r="AK295" s="96" t="s">
        <v>48</v>
      </c>
      <c r="AL295" s="96" t="s">
        <v>48</v>
      </c>
      <c r="AM295" s="96" t="s">
        <v>48</v>
      </c>
      <c r="AN295" s="96" t="s">
        <v>48</v>
      </c>
      <c r="AO295" s="96" t="s">
        <v>48</v>
      </c>
      <c r="AP295" s="96" t="s">
        <v>48</v>
      </c>
      <c r="AQ295" s="96">
        <v>17</v>
      </c>
      <c r="AR295" s="96">
        <v>1</v>
      </c>
      <c r="AS295" s="98">
        <v>5.8999999999999997E-2</v>
      </c>
      <c r="AT295" s="98">
        <v>3</v>
      </c>
      <c r="AU295" s="98">
        <v>0</v>
      </c>
      <c r="AV295" s="99">
        <v>4255</v>
      </c>
      <c r="AW295" s="99">
        <v>1216</v>
      </c>
      <c r="AX295" s="96">
        <v>151</v>
      </c>
      <c r="AY295" s="96">
        <v>199</v>
      </c>
      <c r="AZ295" s="96">
        <v>248</v>
      </c>
      <c r="BA295" s="96" t="s">
        <v>48</v>
      </c>
      <c r="BB295" s="100" t="s">
        <v>48</v>
      </c>
      <c r="BC295" s="93"/>
      <c r="BD295" s="93"/>
      <c r="BE295" s="93"/>
    </row>
    <row r="296" spans="1:57" ht="13.5" customHeight="1">
      <c r="A296" s="93" t="s">
        <v>317</v>
      </c>
      <c r="B296" s="95">
        <v>44661</v>
      </c>
      <c r="C296" s="96" t="s">
        <v>48</v>
      </c>
      <c r="D296" s="96" t="s">
        <v>48</v>
      </c>
      <c r="E296" s="96" t="s">
        <v>48</v>
      </c>
      <c r="F296" s="96"/>
      <c r="G296" s="96"/>
      <c r="H296" s="96"/>
      <c r="I296" s="96"/>
      <c r="J296" s="96"/>
      <c r="K296" s="96"/>
      <c r="L296" s="96" t="s">
        <v>48</v>
      </c>
      <c r="M296" s="97">
        <v>0</v>
      </c>
      <c r="N296" s="97">
        <v>0</v>
      </c>
      <c r="O296" s="97">
        <v>0</v>
      </c>
      <c r="P296" s="96" t="s">
        <v>48</v>
      </c>
      <c r="Q296" s="96"/>
      <c r="R296" s="96"/>
      <c r="S296" s="96"/>
      <c r="T296" s="98">
        <v>0</v>
      </c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  <c r="AH296" s="98"/>
      <c r="AI296" s="96" t="s">
        <v>48</v>
      </c>
      <c r="AJ296" s="96">
        <v>2</v>
      </c>
      <c r="AK296" s="96" t="s">
        <v>48</v>
      </c>
      <c r="AL296" s="96" t="s">
        <v>48</v>
      </c>
      <c r="AM296" s="96" t="s">
        <v>48</v>
      </c>
      <c r="AN296" s="96" t="s">
        <v>48</v>
      </c>
      <c r="AO296" s="96" t="s">
        <v>48</v>
      </c>
      <c r="AP296" s="96" t="s">
        <v>48</v>
      </c>
      <c r="AQ296" s="96">
        <v>13</v>
      </c>
      <c r="AR296" s="96">
        <v>1</v>
      </c>
      <c r="AS296" s="98">
        <v>7.6999999999999999E-2</v>
      </c>
      <c r="AT296" s="98">
        <v>2</v>
      </c>
      <c r="AU296" s="98">
        <v>0</v>
      </c>
      <c r="AV296" s="99">
        <v>4268</v>
      </c>
      <c r="AW296" s="99">
        <v>1217</v>
      </c>
      <c r="AX296" s="96">
        <v>151</v>
      </c>
      <c r="AY296" s="96">
        <v>199</v>
      </c>
      <c r="AZ296" s="96">
        <v>248</v>
      </c>
      <c r="BA296" s="96" t="s">
        <v>48</v>
      </c>
      <c r="BB296" s="100" t="s">
        <v>48</v>
      </c>
      <c r="BC296" s="93"/>
      <c r="BD296" s="93"/>
      <c r="BE296" s="93"/>
    </row>
    <row r="297" spans="1:57" ht="13.5" customHeight="1">
      <c r="A297" s="93" t="s">
        <v>311</v>
      </c>
      <c r="B297" s="95">
        <v>44662</v>
      </c>
      <c r="C297" s="96" t="s">
        <v>48</v>
      </c>
      <c r="D297" s="96" t="s">
        <v>48</v>
      </c>
      <c r="E297" s="96" t="s">
        <v>48</v>
      </c>
      <c r="F297" s="96"/>
      <c r="G297" s="96"/>
      <c r="H297" s="96"/>
      <c r="I297" s="96"/>
      <c r="J297" s="96"/>
      <c r="K297" s="96"/>
      <c r="L297" s="96" t="s">
        <v>48</v>
      </c>
      <c r="M297" s="97">
        <v>0</v>
      </c>
      <c r="N297" s="97">
        <v>0</v>
      </c>
      <c r="O297" s="97">
        <v>0</v>
      </c>
      <c r="P297" s="96" t="s">
        <v>48</v>
      </c>
      <c r="Q297" s="96"/>
      <c r="R297" s="96"/>
      <c r="S297" s="96"/>
      <c r="T297" s="98">
        <v>0</v>
      </c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6" t="s">
        <v>48</v>
      </c>
      <c r="AJ297" s="96">
        <v>1</v>
      </c>
      <c r="AK297" s="96" t="s">
        <v>48</v>
      </c>
      <c r="AL297" s="96" t="s">
        <v>48</v>
      </c>
      <c r="AM297" s="96" t="s">
        <v>48</v>
      </c>
      <c r="AN297" s="96" t="s">
        <v>48</v>
      </c>
      <c r="AO297" s="96" t="s">
        <v>48</v>
      </c>
      <c r="AP297" s="96" t="s">
        <v>48</v>
      </c>
      <c r="AQ297" s="96">
        <v>19</v>
      </c>
      <c r="AR297" s="96">
        <v>4</v>
      </c>
      <c r="AS297" s="98">
        <v>0.21099999999999999</v>
      </c>
      <c r="AT297" s="98">
        <v>0.25</v>
      </c>
      <c r="AU297" s="98">
        <v>0</v>
      </c>
      <c r="AV297" s="99">
        <v>4287</v>
      </c>
      <c r="AW297" s="99">
        <v>1221</v>
      </c>
      <c r="AX297" s="96">
        <v>149</v>
      </c>
      <c r="AY297" s="96">
        <v>199</v>
      </c>
      <c r="AZ297" s="96">
        <v>243</v>
      </c>
      <c r="BA297" s="96" t="s">
        <v>48</v>
      </c>
      <c r="BB297" s="100" t="s">
        <v>48</v>
      </c>
      <c r="BC297" s="93"/>
      <c r="BD297" s="93"/>
      <c r="BE297" s="93"/>
    </row>
    <row r="298" spans="1:57" ht="13.5" customHeight="1">
      <c r="A298" s="93" t="s">
        <v>312</v>
      </c>
      <c r="B298" s="95">
        <v>44663</v>
      </c>
      <c r="C298" s="96" t="s">
        <v>48</v>
      </c>
      <c r="D298" s="96" t="s">
        <v>48</v>
      </c>
      <c r="E298" s="96" t="s">
        <v>48</v>
      </c>
      <c r="F298" s="96"/>
      <c r="G298" s="96"/>
      <c r="H298" s="96"/>
      <c r="I298" s="96"/>
      <c r="J298" s="96"/>
      <c r="K298" s="96"/>
      <c r="L298" s="96" t="s">
        <v>48</v>
      </c>
      <c r="M298" s="97">
        <v>0</v>
      </c>
      <c r="N298" s="97">
        <v>0</v>
      </c>
      <c r="O298" s="97">
        <v>0</v>
      </c>
      <c r="P298" s="96" t="s">
        <v>48</v>
      </c>
      <c r="Q298" s="96"/>
      <c r="R298" s="96"/>
      <c r="S298" s="96"/>
      <c r="T298" s="98">
        <v>0</v>
      </c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  <c r="AH298" s="98"/>
      <c r="AI298" s="96" t="s">
        <v>48</v>
      </c>
      <c r="AJ298" s="96" t="s">
        <v>48</v>
      </c>
      <c r="AK298" s="96" t="s">
        <v>48</v>
      </c>
      <c r="AL298" s="96" t="s">
        <v>48</v>
      </c>
      <c r="AM298" s="96" t="s">
        <v>48</v>
      </c>
      <c r="AN298" s="96" t="s">
        <v>48</v>
      </c>
      <c r="AO298" s="96" t="s">
        <v>48</v>
      </c>
      <c r="AP298" s="96" t="s">
        <v>48</v>
      </c>
      <c r="AQ298" s="96">
        <v>14</v>
      </c>
      <c r="AR298" s="96">
        <v>1</v>
      </c>
      <c r="AS298" s="98">
        <v>7.0999999999999994E-2</v>
      </c>
      <c r="AT298" s="98">
        <v>0</v>
      </c>
      <c r="AU298" s="98">
        <v>0</v>
      </c>
      <c r="AV298" s="99">
        <v>4301</v>
      </c>
      <c r="AW298" s="99">
        <v>1222</v>
      </c>
      <c r="AX298" s="96">
        <v>149</v>
      </c>
      <c r="AY298" s="96">
        <v>199</v>
      </c>
      <c r="AZ298" s="96">
        <v>243</v>
      </c>
      <c r="BA298" s="96" t="s">
        <v>48</v>
      </c>
      <c r="BB298" s="100" t="s">
        <v>48</v>
      </c>
      <c r="BC298" s="93"/>
      <c r="BD298" s="93"/>
      <c r="BE298" s="93"/>
    </row>
    <row r="299" spans="1:57" ht="13.5" customHeight="1">
      <c r="A299" s="93" t="s">
        <v>313</v>
      </c>
      <c r="B299" s="95">
        <v>44664</v>
      </c>
      <c r="C299" s="96" t="s">
        <v>48</v>
      </c>
      <c r="D299" s="96" t="s">
        <v>48</v>
      </c>
      <c r="E299" s="96" t="s">
        <v>48</v>
      </c>
      <c r="F299" s="96"/>
      <c r="G299" s="96"/>
      <c r="H299" s="96"/>
      <c r="I299" s="96"/>
      <c r="J299" s="96"/>
      <c r="K299" s="96"/>
      <c r="L299" s="96" t="s">
        <v>48</v>
      </c>
      <c r="M299" s="97">
        <v>0</v>
      </c>
      <c r="N299" s="97">
        <v>0</v>
      </c>
      <c r="O299" s="97">
        <v>0</v>
      </c>
      <c r="P299" s="96" t="s">
        <v>48</v>
      </c>
      <c r="Q299" s="96"/>
      <c r="R299" s="96"/>
      <c r="S299" s="96"/>
      <c r="T299" s="98">
        <v>0</v>
      </c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6" t="s">
        <v>48</v>
      </c>
      <c r="AJ299" s="96">
        <v>1</v>
      </c>
      <c r="AK299" s="96" t="s">
        <v>48</v>
      </c>
      <c r="AL299" s="96" t="s">
        <v>48</v>
      </c>
      <c r="AM299" s="96" t="s">
        <v>48</v>
      </c>
      <c r="AN299" s="96" t="s">
        <v>48</v>
      </c>
      <c r="AO299" s="96" t="s">
        <v>48</v>
      </c>
      <c r="AP299" s="96" t="s">
        <v>48</v>
      </c>
      <c r="AQ299" s="96">
        <v>17</v>
      </c>
      <c r="AR299" s="96">
        <v>1</v>
      </c>
      <c r="AS299" s="98">
        <v>5.8999999999999997E-2</v>
      </c>
      <c r="AT299" s="98">
        <v>1</v>
      </c>
      <c r="AU299" s="98">
        <v>0</v>
      </c>
      <c r="AV299" s="99">
        <v>4318</v>
      </c>
      <c r="AW299" s="99">
        <v>1223</v>
      </c>
      <c r="AX299" s="96">
        <v>155</v>
      </c>
      <c r="AY299" s="96">
        <v>194</v>
      </c>
      <c r="AZ299" s="96">
        <v>244</v>
      </c>
      <c r="BA299" s="96" t="s">
        <v>48</v>
      </c>
      <c r="BB299" s="100" t="s">
        <v>48</v>
      </c>
      <c r="BC299" s="93"/>
      <c r="BD299" s="93"/>
      <c r="BE299" s="93"/>
    </row>
    <row r="300" spans="1:57" ht="13.5" customHeight="1">
      <c r="A300" s="93" t="s">
        <v>314</v>
      </c>
      <c r="B300" s="95">
        <v>44665</v>
      </c>
      <c r="C300" s="96" t="s">
        <v>48</v>
      </c>
      <c r="D300" s="96" t="s">
        <v>48</v>
      </c>
      <c r="E300" s="96" t="s">
        <v>48</v>
      </c>
      <c r="F300" s="96"/>
      <c r="G300" s="96"/>
      <c r="H300" s="96"/>
      <c r="I300" s="96"/>
      <c r="J300" s="96"/>
      <c r="K300" s="96"/>
      <c r="L300" s="96" t="s">
        <v>48</v>
      </c>
      <c r="M300" s="97">
        <v>0</v>
      </c>
      <c r="N300" s="97">
        <v>0</v>
      </c>
      <c r="O300" s="97">
        <v>0</v>
      </c>
      <c r="P300" s="96" t="s">
        <v>48</v>
      </c>
      <c r="Q300" s="96"/>
      <c r="R300" s="96"/>
      <c r="S300" s="96"/>
      <c r="T300" s="98">
        <v>0</v>
      </c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  <c r="AH300" s="98"/>
      <c r="AI300" s="96" t="s">
        <v>48</v>
      </c>
      <c r="AJ300" s="96" t="s">
        <v>48</v>
      </c>
      <c r="AK300" s="96" t="s">
        <v>48</v>
      </c>
      <c r="AL300" s="96" t="s">
        <v>48</v>
      </c>
      <c r="AM300" s="96" t="s">
        <v>48</v>
      </c>
      <c r="AN300" s="96" t="s">
        <v>48</v>
      </c>
      <c r="AO300" s="96" t="s">
        <v>48</v>
      </c>
      <c r="AP300" s="96" t="s">
        <v>48</v>
      </c>
      <c r="AQ300" s="96">
        <v>16</v>
      </c>
      <c r="AR300" s="96">
        <v>3</v>
      </c>
      <c r="AS300" s="98">
        <v>0.188</v>
      </c>
      <c r="AT300" s="98">
        <v>0</v>
      </c>
      <c r="AU300" s="98">
        <v>0</v>
      </c>
      <c r="AV300" s="99">
        <v>4334</v>
      </c>
      <c r="AW300" s="99">
        <v>1226</v>
      </c>
      <c r="AX300" s="96">
        <v>154</v>
      </c>
      <c r="AY300" s="96">
        <v>195</v>
      </c>
      <c r="AZ300" s="96">
        <v>243</v>
      </c>
      <c r="BA300" s="96" t="s">
        <v>48</v>
      </c>
      <c r="BB300" s="100" t="s">
        <v>48</v>
      </c>
      <c r="BC300" s="93"/>
      <c r="BD300" s="93"/>
      <c r="BE300" s="93"/>
    </row>
    <row r="301" spans="1:57" ht="13.5" customHeight="1">
      <c r="A301" s="93" t="s">
        <v>315</v>
      </c>
      <c r="B301" s="95">
        <v>44666</v>
      </c>
      <c r="C301" s="96" t="s">
        <v>48</v>
      </c>
      <c r="D301" s="96" t="s">
        <v>48</v>
      </c>
      <c r="E301" s="96" t="s">
        <v>48</v>
      </c>
      <c r="F301" s="96"/>
      <c r="G301" s="96"/>
      <c r="H301" s="96"/>
      <c r="I301" s="96"/>
      <c r="J301" s="96"/>
      <c r="K301" s="96"/>
      <c r="L301" s="96" t="s">
        <v>48</v>
      </c>
      <c r="M301" s="97">
        <v>0</v>
      </c>
      <c r="N301" s="97">
        <v>0</v>
      </c>
      <c r="O301" s="97">
        <v>0</v>
      </c>
      <c r="P301" s="96" t="s">
        <v>48</v>
      </c>
      <c r="Q301" s="96"/>
      <c r="R301" s="96"/>
      <c r="S301" s="96"/>
      <c r="T301" s="98">
        <v>0</v>
      </c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6" t="s">
        <v>48</v>
      </c>
      <c r="AJ301" s="96">
        <v>1</v>
      </c>
      <c r="AK301" s="96" t="s">
        <v>48</v>
      </c>
      <c r="AL301" s="96" t="s">
        <v>48</v>
      </c>
      <c r="AM301" s="96" t="s">
        <v>48</v>
      </c>
      <c r="AN301" s="96" t="s">
        <v>48</v>
      </c>
      <c r="AO301" s="96" t="s">
        <v>48</v>
      </c>
      <c r="AP301" s="96" t="s">
        <v>48</v>
      </c>
      <c r="AQ301" s="96">
        <v>14</v>
      </c>
      <c r="AR301" s="96">
        <v>3</v>
      </c>
      <c r="AS301" s="98">
        <v>0.214</v>
      </c>
      <c r="AT301" s="98">
        <v>0.33300000000000002</v>
      </c>
      <c r="AU301" s="98">
        <v>0</v>
      </c>
      <c r="AV301" s="99">
        <v>4348</v>
      </c>
      <c r="AW301" s="99">
        <v>1229</v>
      </c>
      <c r="AX301" s="96">
        <v>154</v>
      </c>
      <c r="AY301" s="96">
        <v>193</v>
      </c>
      <c r="AZ301" s="96">
        <v>244</v>
      </c>
      <c r="BA301" s="96" t="s">
        <v>48</v>
      </c>
      <c r="BB301" s="100" t="s">
        <v>48</v>
      </c>
      <c r="BC301" s="93"/>
      <c r="BD301" s="93"/>
      <c r="BE301" s="93"/>
    </row>
    <row r="302" spans="1:57" ht="13.5" customHeight="1">
      <c r="A302" s="93" t="s">
        <v>316</v>
      </c>
      <c r="B302" s="95">
        <v>44667</v>
      </c>
      <c r="C302" s="96" t="s">
        <v>48</v>
      </c>
      <c r="D302" s="96" t="s">
        <v>48</v>
      </c>
      <c r="E302" s="96" t="s">
        <v>48</v>
      </c>
      <c r="F302" s="96"/>
      <c r="G302" s="96"/>
      <c r="H302" s="96"/>
      <c r="I302" s="96"/>
      <c r="J302" s="96"/>
      <c r="K302" s="96"/>
      <c r="L302" s="96" t="s">
        <v>48</v>
      </c>
      <c r="M302" s="97">
        <v>0</v>
      </c>
      <c r="N302" s="97">
        <v>0</v>
      </c>
      <c r="O302" s="97">
        <v>0</v>
      </c>
      <c r="P302" s="96" t="s">
        <v>48</v>
      </c>
      <c r="Q302" s="96"/>
      <c r="R302" s="96"/>
      <c r="S302" s="96"/>
      <c r="T302" s="98">
        <v>0</v>
      </c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  <c r="AH302" s="98"/>
      <c r="AI302" s="96" t="s">
        <v>48</v>
      </c>
      <c r="AJ302" s="96">
        <v>1</v>
      </c>
      <c r="AK302" s="96" t="s">
        <v>48</v>
      </c>
      <c r="AL302" s="96" t="s">
        <v>48</v>
      </c>
      <c r="AM302" s="96" t="s">
        <v>48</v>
      </c>
      <c r="AN302" s="96" t="s">
        <v>48</v>
      </c>
      <c r="AO302" s="96" t="s">
        <v>48</v>
      </c>
      <c r="AP302" s="96" t="s">
        <v>48</v>
      </c>
      <c r="AQ302" s="96">
        <v>14</v>
      </c>
      <c r="AR302" s="96">
        <v>1</v>
      </c>
      <c r="AS302" s="98">
        <v>7.0999999999999994E-2</v>
      </c>
      <c r="AT302" s="98">
        <v>1</v>
      </c>
      <c r="AU302" s="98">
        <v>0</v>
      </c>
      <c r="AV302" s="99">
        <v>4362</v>
      </c>
      <c r="AW302" s="99">
        <v>1230</v>
      </c>
      <c r="AX302" s="96">
        <v>144</v>
      </c>
      <c r="AY302" s="96">
        <v>192</v>
      </c>
      <c r="AZ302" s="96">
        <v>242</v>
      </c>
      <c r="BA302" s="96" t="s">
        <v>48</v>
      </c>
      <c r="BB302" s="100" t="s">
        <v>48</v>
      </c>
      <c r="BC302" s="93"/>
      <c r="BD302" s="93"/>
      <c r="BE302" s="93"/>
    </row>
    <row r="303" spans="1:57" ht="13.5" customHeight="1">
      <c r="A303" s="93" t="s">
        <v>317</v>
      </c>
      <c r="B303" s="95">
        <v>44668</v>
      </c>
      <c r="C303" s="96" t="s">
        <v>48</v>
      </c>
      <c r="D303" s="96" t="s">
        <v>48</v>
      </c>
      <c r="E303" s="96" t="s">
        <v>48</v>
      </c>
      <c r="F303" s="96"/>
      <c r="G303" s="96"/>
      <c r="H303" s="96"/>
      <c r="I303" s="96"/>
      <c r="J303" s="96"/>
      <c r="K303" s="96"/>
      <c r="L303" s="96" t="s">
        <v>48</v>
      </c>
      <c r="M303" s="97">
        <v>0</v>
      </c>
      <c r="N303" s="97">
        <v>0</v>
      </c>
      <c r="O303" s="97">
        <v>0</v>
      </c>
      <c r="P303" s="96" t="s">
        <v>48</v>
      </c>
      <c r="Q303" s="96"/>
      <c r="R303" s="96"/>
      <c r="S303" s="96"/>
      <c r="T303" s="98">
        <v>0</v>
      </c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6" t="s">
        <v>48</v>
      </c>
      <c r="AJ303" s="96">
        <v>1</v>
      </c>
      <c r="AK303" s="96" t="s">
        <v>48</v>
      </c>
      <c r="AL303" s="96" t="s">
        <v>48</v>
      </c>
      <c r="AM303" s="96" t="s">
        <v>48</v>
      </c>
      <c r="AN303" s="96" t="s">
        <v>48</v>
      </c>
      <c r="AO303" s="96" t="s">
        <v>48</v>
      </c>
      <c r="AP303" s="96" t="s">
        <v>48</v>
      </c>
      <c r="AQ303" s="96">
        <v>12</v>
      </c>
      <c r="AR303" s="96">
        <v>1</v>
      </c>
      <c r="AS303" s="98">
        <v>8.3000000000000004E-2</v>
      </c>
      <c r="AT303" s="98">
        <v>1</v>
      </c>
      <c r="AU303" s="98">
        <v>0</v>
      </c>
      <c r="AV303" s="99">
        <v>4374</v>
      </c>
      <c r="AW303" s="99">
        <v>1231</v>
      </c>
      <c r="AX303" s="96">
        <v>145</v>
      </c>
      <c r="AY303" s="96">
        <v>187</v>
      </c>
      <c r="AZ303" s="96">
        <v>238</v>
      </c>
      <c r="BA303" s="96" t="s">
        <v>48</v>
      </c>
      <c r="BB303" s="100" t="s">
        <v>48</v>
      </c>
      <c r="BC303" s="93"/>
      <c r="BD303" s="93"/>
      <c r="BE303" s="93"/>
    </row>
    <row r="304" spans="1:57" ht="13.5" customHeight="1">
      <c r="A304" s="93" t="s">
        <v>311</v>
      </c>
      <c r="B304" s="95">
        <v>44669</v>
      </c>
      <c r="C304" s="96" t="s">
        <v>48</v>
      </c>
      <c r="D304" s="96" t="s">
        <v>48</v>
      </c>
      <c r="E304" s="96" t="s">
        <v>48</v>
      </c>
      <c r="F304" s="96"/>
      <c r="G304" s="96"/>
      <c r="H304" s="96"/>
      <c r="I304" s="96"/>
      <c r="J304" s="96"/>
      <c r="K304" s="96"/>
      <c r="L304" s="96" t="s">
        <v>48</v>
      </c>
      <c r="M304" s="97">
        <v>0</v>
      </c>
      <c r="N304" s="97">
        <v>0</v>
      </c>
      <c r="O304" s="97">
        <v>0</v>
      </c>
      <c r="P304" s="96" t="s">
        <v>48</v>
      </c>
      <c r="Q304" s="96"/>
      <c r="R304" s="96"/>
      <c r="S304" s="96"/>
      <c r="T304" s="98">
        <v>0</v>
      </c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  <c r="AH304" s="98"/>
      <c r="AI304" s="96" t="s">
        <v>48</v>
      </c>
      <c r="AJ304" s="96">
        <v>2</v>
      </c>
      <c r="AK304" s="96" t="s">
        <v>48</v>
      </c>
      <c r="AL304" s="96" t="s">
        <v>48</v>
      </c>
      <c r="AM304" s="96" t="s">
        <v>48</v>
      </c>
      <c r="AN304" s="96" t="s">
        <v>48</v>
      </c>
      <c r="AO304" s="96" t="s">
        <v>48</v>
      </c>
      <c r="AP304" s="96" t="s">
        <v>48</v>
      </c>
      <c r="AQ304" s="96">
        <v>23</v>
      </c>
      <c r="AR304" s="96">
        <v>5</v>
      </c>
      <c r="AS304" s="98">
        <v>0.217</v>
      </c>
      <c r="AT304" s="98">
        <v>0.4</v>
      </c>
      <c r="AU304" s="98">
        <v>0</v>
      </c>
      <c r="AV304" s="99">
        <v>4397</v>
      </c>
      <c r="AW304" s="99">
        <v>1236</v>
      </c>
      <c r="AX304" s="96">
        <v>141</v>
      </c>
      <c r="AY304" s="96">
        <v>190</v>
      </c>
      <c r="AZ304" s="96">
        <v>238</v>
      </c>
      <c r="BA304" s="96" t="s">
        <v>48</v>
      </c>
      <c r="BB304" s="100" t="s">
        <v>48</v>
      </c>
      <c r="BC304" s="93"/>
      <c r="BD304" s="93"/>
      <c r="BE304" s="93"/>
    </row>
    <row r="305" spans="1:57" ht="13.5" customHeight="1">
      <c r="A305" s="93" t="s">
        <v>312</v>
      </c>
      <c r="B305" s="95">
        <v>44670</v>
      </c>
      <c r="C305" s="96" t="s">
        <v>48</v>
      </c>
      <c r="D305" s="96" t="s">
        <v>48</v>
      </c>
      <c r="E305" s="96" t="s">
        <v>48</v>
      </c>
      <c r="F305" s="96"/>
      <c r="G305" s="96"/>
      <c r="H305" s="96"/>
      <c r="I305" s="96"/>
      <c r="J305" s="96"/>
      <c r="K305" s="96"/>
      <c r="L305" s="96" t="s">
        <v>48</v>
      </c>
      <c r="M305" s="97">
        <v>0</v>
      </c>
      <c r="N305" s="97">
        <v>0</v>
      </c>
      <c r="O305" s="97">
        <v>0</v>
      </c>
      <c r="P305" s="96" t="s">
        <v>48</v>
      </c>
      <c r="Q305" s="96"/>
      <c r="R305" s="96"/>
      <c r="S305" s="96"/>
      <c r="T305" s="98">
        <v>0</v>
      </c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6" t="s">
        <v>48</v>
      </c>
      <c r="AJ305" s="96">
        <v>4</v>
      </c>
      <c r="AK305" s="96" t="s">
        <v>48</v>
      </c>
      <c r="AL305" s="96" t="s">
        <v>48</v>
      </c>
      <c r="AM305" s="96" t="s">
        <v>48</v>
      </c>
      <c r="AN305" s="96" t="s">
        <v>48</v>
      </c>
      <c r="AO305" s="96" t="s">
        <v>48</v>
      </c>
      <c r="AP305" s="96" t="s">
        <v>48</v>
      </c>
      <c r="AQ305" s="96">
        <v>19</v>
      </c>
      <c r="AR305" s="96">
        <v>8</v>
      </c>
      <c r="AS305" s="98">
        <v>0.42099999999999999</v>
      </c>
      <c r="AT305" s="98">
        <v>0.5</v>
      </c>
      <c r="AU305" s="98">
        <v>0</v>
      </c>
      <c r="AV305" s="99">
        <v>4416</v>
      </c>
      <c r="AW305" s="99">
        <v>1244</v>
      </c>
      <c r="AX305" s="96">
        <v>140</v>
      </c>
      <c r="AY305" s="96">
        <v>194</v>
      </c>
      <c r="AZ305" s="96">
        <v>242</v>
      </c>
      <c r="BA305" s="96" t="s">
        <v>48</v>
      </c>
      <c r="BB305" s="100" t="s">
        <v>48</v>
      </c>
      <c r="BC305" s="93"/>
      <c r="BD305" s="93"/>
      <c r="BE305" s="93"/>
    </row>
    <row r="306" spans="1:57" ht="13.5" customHeight="1">
      <c r="A306" s="93" t="s">
        <v>313</v>
      </c>
      <c r="B306" s="95">
        <v>44671</v>
      </c>
      <c r="C306" s="96" t="s">
        <v>48</v>
      </c>
      <c r="D306" s="96" t="s">
        <v>48</v>
      </c>
      <c r="E306" s="96" t="s">
        <v>48</v>
      </c>
      <c r="F306" s="96"/>
      <c r="G306" s="96"/>
      <c r="H306" s="96"/>
      <c r="I306" s="96"/>
      <c r="J306" s="96"/>
      <c r="K306" s="96"/>
      <c r="L306" s="96" t="s">
        <v>48</v>
      </c>
      <c r="M306" s="97">
        <v>0</v>
      </c>
      <c r="N306" s="97">
        <v>0</v>
      </c>
      <c r="O306" s="97">
        <v>0</v>
      </c>
      <c r="P306" s="96" t="s">
        <v>48</v>
      </c>
      <c r="Q306" s="96"/>
      <c r="R306" s="96"/>
      <c r="S306" s="96"/>
      <c r="T306" s="98">
        <v>0</v>
      </c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  <c r="AH306" s="98"/>
      <c r="AI306" s="96" t="s">
        <v>48</v>
      </c>
      <c r="AJ306" s="96" t="s">
        <v>48</v>
      </c>
      <c r="AK306" s="96" t="s">
        <v>48</v>
      </c>
      <c r="AL306" s="96" t="s">
        <v>48</v>
      </c>
      <c r="AM306" s="96" t="s">
        <v>48</v>
      </c>
      <c r="AN306" s="96" t="s">
        <v>48</v>
      </c>
      <c r="AO306" s="96" t="s">
        <v>48</v>
      </c>
      <c r="AP306" s="96" t="s">
        <v>48</v>
      </c>
      <c r="AQ306" s="96">
        <v>20</v>
      </c>
      <c r="AR306" s="96">
        <v>3</v>
      </c>
      <c r="AS306" s="98">
        <v>0.15</v>
      </c>
      <c r="AT306" s="98">
        <v>0</v>
      </c>
      <c r="AU306" s="98">
        <v>0</v>
      </c>
      <c r="AV306" s="99">
        <v>4436</v>
      </c>
      <c r="AW306" s="99">
        <v>1247</v>
      </c>
      <c r="AX306" s="96">
        <v>139</v>
      </c>
      <c r="AY306" s="96">
        <v>196</v>
      </c>
      <c r="AZ306" s="96">
        <v>241</v>
      </c>
      <c r="BA306" s="96" t="s">
        <v>48</v>
      </c>
      <c r="BB306" s="100" t="s">
        <v>48</v>
      </c>
      <c r="BC306" s="93"/>
      <c r="BD306" s="93"/>
      <c r="BE306" s="93"/>
    </row>
    <row r="307" spans="1:57" ht="13.5" customHeight="1">
      <c r="A307" s="93" t="s">
        <v>314</v>
      </c>
      <c r="B307" s="95">
        <v>44672</v>
      </c>
      <c r="C307" s="96" t="s">
        <v>48</v>
      </c>
      <c r="D307" s="96" t="s">
        <v>48</v>
      </c>
      <c r="E307" s="96" t="s">
        <v>48</v>
      </c>
      <c r="F307" s="96"/>
      <c r="G307" s="96"/>
      <c r="H307" s="96"/>
      <c r="I307" s="96"/>
      <c r="J307" s="96"/>
      <c r="K307" s="96"/>
      <c r="L307" s="96" t="s">
        <v>48</v>
      </c>
      <c r="M307" s="97">
        <v>0</v>
      </c>
      <c r="N307" s="97">
        <v>0</v>
      </c>
      <c r="O307" s="97">
        <v>0</v>
      </c>
      <c r="P307" s="96" t="s">
        <v>48</v>
      </c>
      <c r="Q307" s="96"/>
      <c r="R307" s="96"/>
      <c r="S307" s="96"/>
      <c r="T307" s="98">
        <v>0</v>
      </c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6" t="s">
        <v>48</v>
      </c>
      <c r="AJ307" s="96">
        <v>3</v>
      </c>
      <c r="AK307" s="96" t="s">
        <v>48</v>
      </c>
      <c r="AL307" s="96" t="s">
        <v>48</v>
      </c>
      <c r="AM307" s="96" t="s">
        <v>48</v>
      </c>
      <c r="AN307" s="96" t="s">
        <v>48</v>
      </c>
      <c r="AO307" s="96" t="s">
        <v>48</v>
      </c>
      <c r="AP307" s="96" t="s">
        <v>48</v>
      </c>
      <c r="AQ307" s="96">
        <v>25</v>
      </c>
      <c r="AR307" s="96">
        <v>8</v>
      </c>
      <c r="AS307" s="98">
        <v>0.32</v>
      </c>
      <c r="AT307" s="98">
        <v>0.375</v>
      </c>
      <c r="AU307" s="98">
        <v>0</v>
      </c>
      <c r="AV307" s="99">
        <v>4461</v>
      </c>
      <c r="AW307" s="99">
        <v>1255</v>
      </c>
      <c r="AX307" s="96">
        <v>146</v>
      </c>
      <c r="AY307" s="96">
        <v>202</v>
      </c>
      <c r="AZ307" s="96">
        <v>246</v>
      </c>
      <c r="BA307" s="96" t="s">
        <v>48</v>
      </c>
      <c r="BB307" s="100" t="s">
        <v>48</v>
      </c>
      <c r="BC307" s="93"/>
      <c r="BD307" s="93"/>
      <c r="BE307" s="93"/>
    </row>
    <row r="308" spans="1:57" ht="13.5" customHeight="1">
      <c r="A308" s="93" t="s">
        <v>315</v>
      </c>
      <c r="B308" s="95">
        <v>44673</v>
      </c>
      <c r="C308" s="96" t="s">
        <v>48</v>
      </c>
      <c r="D308" s="96" t="s">
        <v>48</v>
      </c>
      <c r="E308" s="96" t="s">
        <v>48</v>
      </c>
      <c r="F308" s="96"/>
      <c r="G308" s="96"/>
      <c r="H308" s="96"/>
      <c r="I308" s="96"/>
      <c r="J308" s="96"/>
      <c r="K308" s="96"/>
      <c r="L308" s="96" t="s">
        <v>48</v>
      </c>
      <c r="M308" s="97">
        <v>0</v>
      </c>
      <c r="N308" s="97">
        <v>0</v>
      </c>
      <c r="O308" s="97">
        <v>0</v>
      </c>
      <c r="P308" s="96" t="s">
        <v>48</v>
      </c>
      <c r="Q308" s="96"/>
      <c r="R308" s="96"/>
      <c r="S308" s="96"/>
      <c r="T308" s="98">
        <v>0</v>
      </c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6" t="s">
        <v>48</v>
      </c>
      <c r="AJ308" s="96" t="s">
        <v>48</v>
      </c>
      <c r="AK308" s="96" t="s">
        <v>48</v>
      </c>
      <c r="AL308" s="96" t="s">
        <v>48</v>
      </c>
      <c r="AM308" s="96" t="s">
        <v>48</v>
      </c>
      <c r="AN308" s="96" t="s">
        <v>48</v>
      </c>
      <c r="AO308" s="96" t="s">
        <v>48</v>
      </c>
      <c r="AP308" s="96" t="s">
        <v>48</v>
      </c>
      <c r="AQ308" s="96">
        <v>24</v>
      </c>
      <c r="AR308" s="96">
        <v>6</v>
      </c>
      <c r="AS308" s="98">
        <v>0.25</v>
      </c>
      <c r="AT308" s="98">
        <v>0</v>
      </c>
      <c r="AU308" s="98">
        <v>0</v>
      </c>
      <c r="AV308" s="99">
        <v>4485</v>
      </c>
      <c r="AW308" s="99">
        <v>1261</v>
      </c>
      <c r="AX308" s="96">
        <v>152</v>
      </c>
      <c r="AY308" s="96">
        <v>200</v>
      </c>
      <c r="AZ308" s="96">
        <v>247</v>
      </c>
      <c r="BA308" s="96" t="s">
        <v>48</v>
      </c>
      <c r="BB308" s="100" t="s">
        <v>48</v>
      </c>
      <c r="BC308" s="93"/>
      <c r="BD308" s="93"/>
      <c r="BE308" s="93"/>
    </row>
    <row r="309" spans="1:57" ht="13.5" customHeight="1">
      <c r="A309" s="93" t="s">
        <v>316</v>
      </c>
      <c r="B309" s="95">
        <v>44674</v>
      </c>
      <c r="C309" s="96" t="s">
        <v>48</v>
      </c>
      <c r="D309" s="96" t="s">
        <v>48</v>
      </c>
      <c r="E309" s="96" t="s">
        <v>48</v>
      </c>
      <c r="F309" s="96"/>
      <c r="G309" s="96"/>
      <c r="H309" s="96"/>
      <c r="I309" s="96"/>
      <c r="J309" s="96"/>
      <c r="K309" s="96"/>
      <c r="L309" s="96" t="s">
        <v>48</v>
      </c>
      <c r="M309" s="97">
        <v>0</v>
      </c>
      <c r="N309" s="97">
        <v>0</v>
      </c>
      <c r="O309" s="97">
        <v>0</v>
      </c>
      <c r="P309" s="96" t="s">
        <v>48</v>
      </c>
      <c r="Q309" s="96"/>
      <c r="R309" s="96"/>
      <c r="S309" s="96"/>
      <c r="T309" s="98">
        <v>0</v>
      </c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  <c r="AI309" s="96" t="s">
        <v>48</v>
      </c>
      <c r="AJ309" s="96">
        <v>3</v>
      </c>
      <c r="AK309" s="96" t="s">
        <v>48</v>
      </c>
      <c r="AL309" s="96" t="s">
        <v>48</v>
      </c>
      <c r="AM309" s="96" t="s">
        <v>48</v>
      </c>
      <c r="AN309" s="96" t="s">
        <v>48</v>
      </c>
      <c r="AO309" s="96" t="s">
        <v>48</v>
      </c>
      <c r="AP309" s="96" t="s">
        <v>48</v>
      </c>
      <c r="AQ309" s="96">
        <v>20</v>
      </c>
      <c r="AR309" s="96">
        <v>6</v>
      </c>
      <c r="AS309" s="98">
        <v>0.3</v>
      </c>
      <c r="AT309" s="98">
        <v>0.5</v>
      </c>
      <c r="AU309" s="98">
        <v>0</v>
      </c>
      <c r="AV309" s="99">
        <v>4505</v>
      </c>
      <c r="AW309" s="99">
        <v>1267</v>
      </c>
      <c r="AX309" s="96">
        <v>152</v>
      </c>
      <c r="AY309" s="96">
        <v>200</v>
      </c>
      <c r="AZ309" s="96">
        <v>247</v>
      </c>
      <c r="BA309" s="96" t="s">
        <v>48</v>
      </c>
      <c r="BB309" s="100" t="s">
        <v>48</v>
      </c>
      <c r="BC309" s="93"/>
      <c r="BD309" s="93"/>
      <c r="BE309" s="93"/>
    </row>
    <row r="310" spans="1:57" ht="13.5" customHeight="1">
      <c r="A310" s="93" t="s">
        <v>317</v>
      </c>
      <c r="B310" s="95">
        <v>44675</v>
      </c>
      <c r="C310" s="96" t="s">
        <v>48</v>
      </c>
      <c r="D310" s="96" t="s">
        <v>48</v>
      </c>
      <c r="E310" s="96" t="s">
        <v>48</v>
      </c>
      <c r="F310" s="96"/>
      <c r="G310" s="96"/>
      <c r="H310" s="96"/>
      <c r="I310" s="96"/>
      <c r="J310" s="96"/>
      <c r="K310" s="96"/>
      <c r="L310" s="96" t="s">
        <v>48</v>
      </c>
      <c r="M310" s="97">
        <v>0</v>
      </c>
      <c r="N310" s="97">
        <v>0</v>
      </c>
      <c r="O310" s="97">
        <v>0</v>
      </c>
      <c r="P310" s="96" t="s">
        <v>48</v>
      </c>
      <c r="Q310" s="96"/>
      <c r="R310" s="96"/>
      <c r="S310" s="96"/>
      <c r="T310" s="98">
        <v>0</v>
      </c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  <c r="AH310" s="98"/>
      <c r="AI310" s="96" t="s">
        <v>48</v>
      </c>
      <c r="AJ310" s="96">
        <v>1</v>
      </c>
      <c r="AK310" s="96" t="s">
        <v>48</v>
      </c>
      <c r="AL310" s="96" t="s">
        <v>48</v>
      </c>
      <c r="AM310" s="96" t="s">
        <v>48</v>
      </c>
      <c r="AN310" s="96" t="s">
        <v>48</v>
      </c>
      <c r="AO310" s="96" t="s">
        <v>48</v>
      </c>
      <c r="AP310" s="96" t="s">
        <v>48</v>
      </c>
      <c r="AQ310" s="96">
        <v>24</v>
      </c>
      <c r="AR310" s="96">
        <v>7</v>
      </c>
      <c r="AS310" s="98">
        <v>0.29199999999999998</v>
      </c>
      <c r="AT310" s="98">
        <v>0.14299999999999999</v>
      </c>
      <c r="AU310" s="98">
        <v>0</v>
      </c>
      <c r="AV310" s="99">
        <v>4529</v>
      </c>
      <c r="AW310" s="99">
        <v>1274</v>
      </c>
      <c r="AX310" s="96">
        <v>150</v>
      </c>
      <c r="AY310" s="96">
        <v>198</v>
      </c>
      <c r="AZ310" s="96">
        <v>248</v>
      </c>
      <c r="BA310" s="96" t="s">
        <v>48</v>
      </c>
      <c r="BB310" s="100" t="s">
        <v>48</v>
      </c>
      <c r="BC310" s="93"/>
      <c r="BD310" s="93"/>
      <c r="BE310" s="93"/>
    </row>
    <row r="311" spans="1:57" ht="13.5" customHeight="1">
      <c r="A311" s="93" t="s">
        <v>311</v>
      </c>
      <c r="B311" s="95">
        <v>44676</v>
      </c>
      <c r="C311" s="96" t="s">
        <v>48</v>
      </c>
      <c r="D311" s="96" t="s">
        <v>48</v>
      </c>
      <c r="E311" s="96" t="s">
        <v>48</v>
      </c>
      <c r="F311" s="96"/>
      <c r="G311" s="96"/>
      <c r="H311" s="96"/>
      <c r="I311" s="96"/>
      <c r="J311" s="96"/>
      <c r="K311" s="96"/>
      <c r="L311" s="96" t="s">
        <v>48</v>
      </c>
      <c r="M311" s="97">
        <v>0</v>
      </c>
      <c r="N311" s="97">
        <v>0</v>
      </c>
      <c r="O311" s="97">
        <v>0</v>
      </c>
      <c r="P311" s="96" t="s">
        <v>48</v>
      </c>
      <c r="Q311" s="96"/>
      <c r="R311" s="96"/>
      <c r="S311" s="96"/>
      <c r="T311" s="98">
        <v>0</v>
      </c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  <c r="AI311" s="96" t="s">
        <v>48</v>
      </c>
      <c r="AJ311" s="96">
        <v>2</v>
      </c>
      <c r="AK311" s="96" t="s">
        <v>48</v>
      </c>
      <c r="AL311" s="96" t="s">
        <v>48</v>
      </c>
      <c r="AM311" s="96" t="s">
        <v>48</v>
      </c>
      <c r="AN311" s="96" t="s">
        <v>48</v>
      </c>
      <c r="AO311" s="96" t="s">
        <v>48</v>
      </c>
      <c r="AP311" s="96" t="s">
        <v>48</v>
      </c>
      <c r="AQ311" s="96">
        <v>19</v>
      </c>
      <c r="AR311" s="96">
        <v>3</v>
      </c>
      <c r="AS311" s="98">
        <v>0.158</v>
      </c>
      <c r="AT311" s="98">
        <v>0.66700000000000004</v>
      </c>
      <c r="AU311" s="98">
        <v>0</v>
      </c>
      <c r="AV311" s="99">
        <v>4548</v>
      </c>
      <c r="AW311" s="99">
        <v>1277</v>
      </c>
      <c r="AX311" s="96">
        <v>150</v>
      </c>
      <c r="AY311" s="96">
        <v>198</v>
      </c>
      <c r="AZ311" s="96">
        <v>248</v>
      </c>
      <c r="BA311" s="96" t="s">
        <v>48</v>
      </c>
      <c r="BB311" s="100" t="s">
        <v>48</v>
      </c>
      <c r="BC311" s="93"/>
      <c r="BD311" s="93"/>
      <c r="BE311" s="93"/>
    </row>
    <row r="312" spans="1:57" ht="13.5" customHeight="1">
      <c r="A312" s="93" t="s">
        <v>312</v>
      </c>
      <c r="B312" s="95">
        <v>44677</v>
      </c>
      <c r="C312" s="96" t="s">
        <v>48</v>
      </c>
      <c r="D312" s="96" t="s">
        <v>48</v>
      </c>
      <c r="E312" s="96" t="s">
        <v>48</v>
      </c>
      <c r="F312" s="96"/>
      <c r="G312" s="96"/>
      <c r="H312" s="96"/>
      <c r="I312" s="96"/>
      <c r="J312" s="96"/>
      <c r="K312" s="96"/>
      <c r="L312" s="96" t="s">
        <v>48</v>
      </c>
      <c r="M312" s="97">
        <v>0</v>
      </c>
      <c r="N312" s="97">
        <v>0</v>
      </c>
      <c r="O312" s="97">
        <v>0</v>
      </c>
      <c r="P312" s="96" t="s">
        <v>48</v>
      </c>
      <c r="Q312" s="96"/>
      <c r="R312" s="96"/>
      <c r="S312" s="96"/>
      <c r="T312" s="98">
        <v>0</v>
      </c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  <c r="AH312" s="98"/>
      <c r="AI312" s="96" t="s">
        <v>48</v>
      </c>
      <c r="AJ312" s="96" t="s">
        <v>48</v>
      </c>
      <c r="AK312" s="96" t="s">
        <v>48</v>
      </c>
      <c r="AL312" s="96" t="s">
        <v>48</v>
      </c>
      <c r="AM312" s="96" t="s">
        <v>48</v>
      </c>
      <c r="AN312" s="96" t="s">
        <v>48</v>
      </c>
      <c r="AO312" s="96" t="s">
        <v>48</v>
      </c>
      <c r="AP312" s="96" t="s">
        <v>48</v>
      </c>
      <c r="AQ312" s="96">
        <v>15</v>
      </c>
      <c r="AR312" s="96">
        <v>6</v>
      </c>
      <c r="AS312" s="98">
        <v>0.4</v>
      </c>
      <c r="AT312" s="98">
        <v>0</v>
      </c>
      <c r="AU312" s="98">
        <v>0</v>
      </c>
      <c r="AV312" s="99">
        <v>4563</v>
      </c>
      <c r="AW312" s="99">
        <v>1283</v>
      </c>
      <c r="AX312" s="96">
        <v>148</v>
      </c>
      <c r="AY312" s="96">
        <v>196</v>
      </c>
      <c r="AZ312" s="96">
        <v>245</v>
      </c>
      <c r="BA312" s="96" t="s">
        <v>48</v>
      </c>
      <c r="BB312" s="100" t="s">
        <v>48</v>
      </c>
      <c r="BC312" s="93"/>
      <c r="BD312" s="93"/>
      <c r="BE312" s="93"/>
    </row>
    <row r="313" spans="1:57" ht="13.5" customHeight="1">
      <c r="A313" s="93" t="s">
        <v>313</v>
      </c>
      <c r="B313" s="95">
        <v>44678</v>
      </c>
      <c r="C313" s="96" t="s">
        <v>48</v>
      </c>
      <c r="D313" s="96" t="s">
        <v>48</v>
      </c>
      <c r="E313" s="96" t="s">
        <v>48</v>
      </c>
      <c r="F313" s="96"/>
      <c r="G313" s="96"/>
      <c r="H313" s="96"/>
      <c r="I313" s="96"/>
      <c r="J313" s="96"/>
      <c r="K313" s="96"/>
      <c r="L313" s="96" t="s">
        <v>48</v>
      </c>
      <c r="M313" s="97">
        <v>0</v>
      </c>
      <c r="N313" s="97">
        <v>0</v>
      </c>
      <c r="O313" s="97">
        <v>0</v>
      </c>
      <c r="P313" s="96" t="s">
        <v>48</v>
      </c>
      <c r="Q313" s="96"/>
      <c r="R313" s="96"/>
      <c r="S313" s="96"/>
      <c r="T313" s="98">
        <v>0</v>
      </c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  <c r="AH313" s="98"/>
      <c r="AI313" s="96" t="s">
        <v>48</v>
      </c>
      <c r="AJ313" s="96">
        <v>1</v>
      </c>
      <c r="AK313" s="96" t="s">
        <v>48</v>
      </c>
      <c r="AL313" s="96" t="s">
        <v>48</v>
      </c>
      <c r="AM313" s="96" t="s">
        <v>48</v>
      </c>
      <c r="AN313" s="96" t="s">
        <v>48</v>
      </c>
      <c r="AO313" s="96" t="s">
        <v>48</v>
      </c>
      <c r="AP313" s="96" t="s">
        <v>48</v>
      </c>
      <c r="AQ313" s="96">
        <v>18</v>
      </c>
      <c r="AR313" s="96">
        <v>4</v>
      </c>
      <c r="AS313" s="98">
        <v>0.222</v>
      </c>
      <c r="AT313" s="98">
        <v>0.25</v>
      </c>
      <c r="AU313" s="98">
        <v>0</v>
      </c>
      <c r="AV313" s="99">
        <v>4581</v>
      </c>
      <c r="AW313" s="99">
        <v>1287</v>
      </c>
      <c r="AX313" s="96">
        <v>152</v>
      </c>
      <c r="AY313" s="96">
        <v>194</v>
      </c>
      <c r="AZ313" s="96">
        <v>244</v>
      </c>
      <c r="BA313" s="96" t="s">
        <v>48</v>
      </c>
      <c r="BB313" s="100" t="s">
        <v>48</v>
      </c>
      <c r="BC313" s="93"/>
      <c r="BD313" s="93"/>
      <c r="BE313" s="93"/>
    </row>
    <row r="314" spans="1:57" ht="13.5" customHeight="1">
      <c r="A314" s="93" t="s">
        <v>314</v>
      </c>
      <c r="B314" s="95">
        <v>44679</v>
      </c>
      <c r="C314" s="96" t="s">
        <v>48</v>
      </c>
      <c r="D314" s="96" t="s">
        <v>48</v>
      </c>
      <c r="E314" s="96" t="s">
        <v>48</v>
      </c>
      <c r="F314" s="96"/>
      <c r="G314" s="96"/>
      <c r="H314" s="96"/>
      <c r="I314" s="96"/>
      <c r="J314" s="96"/>
      <c r="K314" s="96"/>
      <c r="L314" s="96" t="s">
        <v>48</v>
      </c>
      <c r="M314" s="97">
        <v>0</v>
      </c>
      <c r="N314" s="97">
        <v>0</v>
      </c>
      <c r="O314" s="97">
        <v>0</v>
      </c>
      <c r="P314" s="96" t="s">
        <v>48</v>
      </c>
      <c r="Q314" s="96"/>
      <c r="R314" s="96"/>
      <c r="S314" s="96"/>
      <c r="T314" s="98">
        <v>0</v>
      </c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  <c r="AH314" s="98"/>
      <c r="AI314" s="96" t="s">
        <v>48</v>
      </c>
      <c r="AJ314" s="96">
        <v>3</v>
      </c>
      <c r="AK314" s="96" t="s">
        <v>48</v>
      </c>
      <c r="AL314" s="96" t="s">
        <v>48</v>
      </c>
      <c r="AM314" s="96" t="s">
        <v>48</v>
      </c>
      <c r="AN314" s="96" t="s">
        <v>48</v>
      </c>
      <c r="AO314" s="96" t="s">
        <v>48</v>
      </c>
      <c r="AP314" s="96" t="s">
        <v>48</v>
      </c>
      <c r="AQ314" s="96">
        <v>18</v>
      </c>
      <c r="AR314" s="96">
        <v>2</v>
      </c>
      <c r="AS314" s="98">
        <v>0.111</v>
      </c>
      <c r="AT314" s="98">
        <v>1.5</v>
      </c>
      <c r="AU314" s="98">
        <v>0</v>
      </c>
      <c r="AV314" s="99">
        <v>4599</v>
      </c>
      <c r="AW314" s="99">
        <v>1289</v>
      </c>
      <c r="AX314" s="96">
        <v>145</v>
      </c>
      <c r="AY314" s="96">
        <v>193</v>
      </c>
      <c r="AZ314" s="96">
        <v>247</v>
      </c>
      <c r="BA314" s="96" t="s">
        <v>48</v>
      </c>
      <c r="BB314" s="100" t="s">
        <v>48</v>
      </c>
      <c r="BC314" s="93"/>
      <c r="BD314" s="93"/>
      <c r="BE314" s="93"/>
    </row>
    <row r="315" spans="1:57" ht="13.5" customHeight="1">
      <c r="A315" s="93" t="s">
        <v>315</v>
      </c>
      <c r="B315" s="95">
        <v>44680</v>
      </c>
      <c r="C315" s="96" t="s">
        <v>48</v>
      </c>
      <c r="D315" s="96" t="s">
        <v>48</v>
      </c>
      <c r="E315" s="96" t="s">
        <v>48</v>
      </c>
      <c r="F315" s="96"/>
      <c r="G315" s="96"/>
      <c r="H315" s="96"/>
      <c r="I315" s="96"/>
      <c r="J315" s="96"/>
      <c r="K315" s="96"/>
      <c r="L315" s="96" t="s">
        <v>48</v>
      </c>
      <c r="M315" s="97">
        <v>0</v>
      </c>
      <c r="N315" s="97">
        <v>0</v>
      </c>
      <c r="O315" s="97">
        <v>0</v>
      </c>
      <c r="P315" s="96" t="s">
        <v>48</v>
      </c>
      <c r="Q315" s="96"/>
      <c r="R315" s="96"/>
      <c r="S315" s="96"/>
      <c r="T315" s="98">
        <v>0</v>
      </c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  <c r="AI315" s="96" t="s">
        <v>48</v>
      </c>
      <c r="AJ315" s="96">
        <v>1</v>
      </c>
      <c r="AK315" s="96" t="s">
        <v>48</v>
      </c>
      <c r="AL315" s="96" t="s">
        <v>48</v>
      </c>
      <c r="AM315" s="96" t="s">
        <v>48</v>
      </c>
      <c r="AN315" s="96" t="s">
        <v>48</v>
      </c>
      <c r="AO315" s="96" t="s">
        <v>48</v>
      </c>
      <c r="AP315" s="96" t="s">
        <v>48</v>
      </c>
      <c r="AQ315" s="96">
        <v>9</v>
      </c>
      <c r="AR315" s="96">
        <v>2</v>
      </c>
      <c r="AS315" s="98">
        <v>0.222</v>
      </c>
      <c r="AT315" s="98">
        <v>0.5</v>
      </c>
      <c r="AU315" s="98">
        <v>0</v>
      </c>
      <c r="AV315" s="99">
        <v>4608</v>
      </c>
      <c r="AW315" s="99">
        <v>1291</v>
      </c>
      <c r="AX315" s="96">
        <v>140</v>
      </c>
      <c r="AY315" s="96">
        <v>193</v>
      </c>
      <c r="AZ315" s="96">
        <v>235</v>
      </c>
      <c r="BA315" s="96" t="s">
        <v>48</v>
      </c>
      <c r="BB315" s="100" t="s">
        <v>48</v>
      </c>
      <c r="BC315" s="93"/>
      <c r="BD315" s="93"/>
      <c r="BE315" s="93"/>
    </row>
    <row r="316" spans="1:57" ht="13.5" customHeight="1">
      <c r="A316" s="93" t="s">
        <v>316</v>
      </c>
      <c r="B316" s="95">
        <v>44681</v>
      </c>
      <c r="C316" s="96" t="s">
        <v>48</v>
      </c>
      <c r="D316" s="96" t="s">
        <v>48</v>
      </c>
      <c r="E316" s="96" t="s">
        <v>48</v>
      </c>
      <c r="F316" s="96"/>
      <c r="G316" s="96"/>
      <c r="H316" s="96"/>
      <c r="I316" s="96"/>
      <c r="J316" s="96"/>
      <c r="K316" s="96"/>
      <c r="L316" s="96" t="s">
        <v>48</v>
      </c>
      <c r="M316" s="97">
        <v>0</v>
      </c>
      <c r="N316" s="97">
        <v>0</v>
      </c>
      <c r="O316" s="97">
        <v>0</v>
      </c>
      <c r="P316" s="96" t="s">
        <v>48</v>
      </c>
      <c r="Q316" s="96"/>
      <c r="R316" s="96"/>
      <c r="S316" s="96"/>
      <c r="T316" s="98">
        <v>0</v>
      </c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  <c r="AH316" s="98"/>
      <c r="AI316" s="96" t="s">
        <v>48</v>
      </c>
      <c r="AJ316" s="96" t="s">
        <v>48</v>
      </c>
      <c r="AK316" s="96" t="s">
        <v>48</v>
      </c>
      <c r="AL316" s="96" t="s">
        <v>48</v>
      </c>
      <c r="AM316" s="96" t="s">
        <v>48</v>
      </c>
      <c r="AN316" s="96" t="s">
        <v>48</v>
      </c>
      <c r="AO316" s="96" t="s">
        <v>48</v>
      </c>
      <c r="AP316" s="96" t="s">
        <v>48</v>
      </c>
      <c r="AQ316" s="96">
        <v>18</v>
      </c>
      <c r="AR316" s="96">
        <v>5</v>
      </c>
      <c r="AS316" s="98">
        <v>0.27800000000000002</v>
      </c>
      <c r="AT316" s="98">
        <v>0</v>
      </c>
      <c r="AU316" s="98">
        <v>0</v>
      </c>
      <c r="AV316" s="99">
        <v>4626</v>
      </c>
      <c r="AW316" s="99">
        <v>1296</v>
      </c>
      <c r="AX316" s="96">
        <v>140</v>
      </c>
      <c r="AY316" s="96">
        <v>193</v>
      </c>
      <c r="AZ316" s="96">
        <v>235</v>
      </c>
      <c r="BA316" s="96" t="s">
        <v>48</v>
      </c>
      <c r="BB316" s="100" t="s">
        <v>48</v>
      </c>
      <c r="BC316" s="93"/>
      <c r="BD316" s="93"/>
      <c r="BE316" s="93"/>
    </row>
    <row r="317" spans="1:57" ht="13.5" customHeight="1">
      <c r="A317" s="93" t="s">
        <v>317</v>
      </c>
      <c r="B317" s="95">
        <v>44682</v>
      </c>
      <c r="C317" s="96" t="s">
        <v>48</v>
      </c>
      <c r="D317" s="96" t="s">
        <v>48</v>
      </c>
      <c r="E317" s="96" t="s">
        <v>48</v>
      </c>
      <c r="F317" s="96"/>
      <c r="G317" s="96"/>
      <c r="H317" s="96"/>
      <c r="I317" s="96"/>
      <c r="J317" s="96"/>
      <c r="K317" s="96"/>
      <c r="L317" s="96" t="s">
        <v>48</v>
      </c>
      <c r="M317" s="97">
        <v>0</v>
      </c>
      <c r="N317" s="97">
        <v>0</v>
      </c>
      <c r="O317" s="97">
        <v>0</v>
      </c>
      <c r="P317" s="96" t="s">
        <v>48</v>
      </c>
      <c r="Q317" s="96"/>
      <c r="R317" s="96"/>
      <c r="S317" s="96"/>
      <c r="T317" s="98">
        <v>0</v>
      </c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  <c r="AH317" s="98"/>
      <c r="AI317" s="96" t="s">
        <v>48</v>
      </c>
      <c r="AJ317" s="96">
        <v>1</v>
      </c>
      <c r="AK317" s="96" t="s">
        <v>48</v>
      </c>
      <c r="AL317" s="96" t="s">
        <v>48</v>
      </c>
      <c r="AM317" s="96" t="s">
        <v>48</v>
      </c>
      <c r="AN317" s="96" t="s">
        <v>48</v>
      </c>
      <c r="AO317" s="96" t="s">
        <v>48</v>
      </c>
      <c r="AP317" s="96" t="s">
        <v>48</v>
      </c>
      <c r="AQ317" s="96">
        <v>17</v>
      </c>
      <c r="AR317" s="96">
        <v>2</v>
      </c>
      <c r="AS317" s="98">
        <v>0.11799999999999999</v>
      </c>
      <c r="AT317" s="98">
        <v>0.5</v>
      </c>
      <c r="AU317" s="98">
        <v>0</v>
      </c>
      <c r="AV317" s="99">
        <v>4643</v>
      </c>
      <c r="AW317" s="99">
        <v>1298</v>
      </c>
      <c r="AX317" s="96">
        <v>142</v>
      </c>
      <c r="AY317" s="96">
        <v>192</v>
      </c>
      <c r="AZ317" s="96">
        <v>242</v>
      </c>
      <c r="BA317" s="96" t="s">
        <v>48</v>
      </c>
      <c r="BB317" s="100" t="s">
        <v>48</v>
      </c>
      <c r="BC317" s="93"/>
      <c r="BD317" s="93"/>
      <c r="BE317" s="93"/>
    </row>
    <row r="318" spans="1:57" ht="13.5" customHeight="1">
      <c r="A318" s="93" t="s">
        <v>311</v>
      </c>
      <c r="B318" s="95">
        <v>44683</v>
      </c>
      <c r="C318" s="96" t="s">
        <v>48</v>
      </c>
      <c r="D318" s="96" t="s">
        <v>48</v>
      </c>
      <c r="E318" s="96" t="s">
        <v>48</v>
      </c>
      <c r="F318" s="96"/>
      <c r="G318" s="96"/>
      <c r="H318" s="96"/>
      <c r="I318" s="96"/>
      <c r="J318" s="96"/>
      <c r="K318" s="96"/>
      <c r="L318" s="96" t="s">
        <v>48</v>
      </c>
      <c r="M318" s="97">
        <v>0</v>
      </c>
      <c r="N318" s="97">
        <v>0</v>
      </c>
      <c r="O318" s="97">
        <v>0</v>
      </c>
      <c r="P318" s="96" t="s">
        <v>48</v>
      </c>
      <c r="Q318" s="96"/>
      <c r="R318" s="96"/>
      <c r="S318" s="96"/>
      <c r="T318" s="98">
        <v>0</v>
      </c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  <c r="AH318" s="98"/>
      <c r="AI318" s="96" t="s">
        <v>48</v>
      </c>
      <c r="AJ318" s="96">
        <v>2</v>
      </c>
      <c r="AK318" s="96" t="s">
        <v>48</v>
      </c>
      <c r="AL318" s="96" t="s">
        <v>48</v>
      </c>
      <c r="AM318" s="96" t="s">
        <v>48</v>
      </c>
      <c r="AN318" s="96" t="s">
        <v>48</v>
      </c>
      <c r="AO318" s="96" t="s">
        <v>48</v>
      </c>
      <c r="AP318" s="96" t="s">
        <v>48</v>
      </c>
      <c r="AQ318" s="96">
        <v>15</v>
      </c>
      <c r="AR318" s="96">
        <v>3</v>
      </c>
      <c r="AS318" s="98">
        <v>0.2</v>
      </c>
      <c r="AT318" s="98">
        <v>0.66700000000000004</v>
      </c>
      <c r="AU318" s="98">
        <v>0</v>
      </c>
      <c r="AV318" s="99">
        <v>4658</v>
      </c>
      <c r="AW318" s="99">
        <v>1301</v>
      </c>
      <c r="AX318" s="96">
        <v>149</v>
      </c>
      <c r="AY318" s="96">
        <v>196</v>
      </c>
      <c r="AZ318" s="96">
        <v>245</v>
      </c>
      <c r="BA318" s="96" t="s">
        <v>48</v>
      </c>
      <c r="BB318" s="100" t="s">
        <v>48</v>
      </c>
      <c r="BC318" s="93"/>
      <c r="BD318" s="93"/>
      <c r="BE318" s="93"/>
    </row>
    <row r="319" spans="1:57" ht="13.5" customHeight="1">
      <c r="A319" s="93" t="s">
        <v>312</v>
      </c>
      <c r="B319" s="95">
        <v>44684</v>
      </c>
      <c r="C319" s="96" t="s">
        <v>48</v>
      </c>
      <c r="D319" s="96" t="s">
        <v>48</v>
      </c>
      <c r="E319" s="96" t="s">
        <v>48</v>
      </c>
      <c r="F319" s="96"/>
      <c r="G319" s="96"/>
      <c r="H319" s="96"/>
      <c r="I319" s="96"/>
      <c r="J319" s="96"/>
      <c r="K319" s="96"/>
      <c r="L319" s="96" t="s">
        <v>48</v>
      </c>
      <c r="M319" s="97">
        <v>0</v>
      </c>
      <c r="N319" s="97">
        <v>0</v>
      </c>
      <c r="O319" s="97">
        <v>0</v>
      </c>
      <c r="P319" s="96" t="s">
        <v>48</v>
      </c>
      <c r="Q319" s="96"/>
      <c r="R319" s="96"/>
      <c r="S319" s="96"/>
      <c r="T319" s="98">
        <v>0</v>
      </c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  <c r="AH319" s="98"/>
      <c r="AI319" s="96" t="s">
        <v>48</v>
      </c>
      <c r="AJ319" s="96" t="s">
        <v>48</v>
      </c>
      <c r="AK319" s="96" t="s">
        <v>48</v>
      </c>
      <c r="AL319" s="96" t="s">
        <v>48</v>
      </c>
      <c r="AM319" s="96" t="s">
        <v>48</v>
      </c>
      <c r="AN319" s="96" t="s">
        <v>48</v>
      </c>
      <c r="AO319" s="96" t="s">
        <v>48</v>
      </c>
      <c r="AP319" s="96" t="s">
        <v>48</v>
      </c>
      <c r="AQ319" s="96">
        <v>10</v>
      </c>
      <c r="AR319" s="96" t="s">
        <v>48</v>
      </c>
      <c r="AS319" s="98">
        <v>0</v>
      </c>
      <c r="AT319" s="98">
        <v>0</v>
      </c>
      <c r="AU319" s="98">
        <v>0</v>
      </c>
      <c r="AV319" s="99">
        <v>4668</v>
      </c>
      <c r="AW319" s="99">
        <v>1301</v>
      </c>
      <c r="AX319" s="96">
        <v>148</v>
      </c>
      <c r="AY319" s="96">
        <v>195</v>
      </c>
      <c r="AZ319" s="96">
        <v>244</v>
      </c>
      <c r="BA319" s="96" t="s">
        <v>48</v>
      </c>
      <c r="BB319" s="100" t="s">
        <v>48</v>
      </c>
      <c r="BC319" s="93"/>
      <c r="BD319" s="93"/>
      <c r="BE319" s="93"/>
    </row>
    <row r="320" spans="1:57" ht="13.5" customHeight="1">
      <c r="A320" s="93" t="s">
        <v>313</v>
      </c>
      <c r="B320" s="95">
        <v>44685</v>
      </c>
      <c r="C320" s="96" t="s">
        <v>48</v>
      </c>
      <c r="D320" s="96" t="s">
        <v>48</v>
      </c>
      <c r="E320" s="96" t="s">
        <v>48</v>
      </c>
      <c r="F320" s="96"/>
      <c r="G320" s="96"/>
      <c r="H320" s="96"/>
      <c r="I320" s="96"/>
      <c r="J320" s="96"/>
      <c r="K320" s="96"/>
      <c r="L320" s="96" t="s">
        <v>48</v>
      </c>
      <c r="M320" s="97">
        <v>0</v>
      </c>
      <c r="N320" s="97">
        <v>0</v>
      </c>
      <c r="O320" s="97">
        <v>0</v>
      </c>
      <c r="P320" s="96" t="s">
        <v>48</v>
      </c>
      <c r="Q320" s="96"/>
      <c r="R320" s="96"/>
      <c r="S320" s="96"/>
      <c r="T320" s="98">
        <v>0</v>
      </c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  <c r="AH320" s="98"/>
      <c r="AI320" s="96" t="s">
        <v>48</v>
      </c>
      <c r="AJ320" s="96">
        <v>1</v>
      </c>
      <c r="AK320" s="96" t="s">
        <v>48</v>
      </c>
      <c r="AL320" s="96" t="s">
        <v>48</v>
      </c>
      <c r="AM320" s="96" t="s">
        <v>48</v>
      </c>
      <c r="AN320" s="96" t="s">
        <v>48</v>
      </c>
      <c r="AO320" s="96" t="s">
        <v>48</v>
      </c>
      <c r="AP320" s="96" t="s">
        <v>48</v>
      </c>
      <c r="AQ320" s="96">
        <v>16</v>
      </c>
      <c r="AR320" s="96">
        <v>2</v>
      </c>
      <c r="AS320" s="98">
        <v>0.125</v>
      </c>
      <c r="AT320" s="98">
        <v>0.5</v>
      </c>
      <c r="AU320" s="98">
        <v>0</v>
      </c>
      <c r="AV320" s="99">
        <v>4684</v>
      </c>
      <c r="AW320" s="99">
        <v>1303</v>
      </c>
      <c r="AX320" s="96">
        <v>148</v>
      </c>
      <c r="AY320" s="96">
        <v>195</v>
      </c>
      <c r="AZ320" s="96">
        <v>244</v>
      </c>
      <c r="BA320" s="96" t="s">
        <v>48</v>
      </c>
      <c r="BB320" s="100" t="s">
        <v>48</v>
      </c>
      <c r="BC320" s="93"/>
      <c r="BD320" s="93"/>
      <c r="BE320" s="93"/>
    </row>
    <row r="321" spans="1:57" ht="13.5" customHeight="1">
      <c r="A321" s="93" t="s">
        <v>314</v>
      </c>
      <c r="B321" s="95">
        <v>44686</v>
      </c>
      <c r="C321" s="96" t="s">
        <v>48</v>
      </c>
      <c r="D321" s="96" t="s">
        <v>48</v>
      </c>
      <c r="E321" s="96" t="s">
        <v>48</v>
      </c>
      <c r="F321" s="96"/>
      <c r="G321" s="96"/>
      <c r="H321" s="96"/>
      <c r="I321" s="96"/>
      <c r="J321" s="96"/>
      <c r="K321" s="96"/>
      <c r="L321" s="96" t="s">
        <v>48</v>
      </c>
      <c r="M321" s="97">
        <v>0</v>
      </c>
      <c r="N321" s="97">
        <v>0</v>
      </c>
      <c r="O321" s="97">
        <v>0</v>
      </c>
      <c r="P321" s="96" t="s">
        <v>48</v>
      </c>
      <c r="Q321" s="96"/>
      <c r="R321" s="96"/>
      <c r="S321" s="96"/>
      <c r="T321" s="98">
        <v>0</v>
      </c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  <c r="AI321" s="96" t="s">
        <v>48</v>
      </c>
      <c r="AJ321" s="96" t="s">
        <v>48</v>
      </c>
      <c r="AK321" s="96" t="s">
        <v>48</v>
      </c>
      <c r="AL321" s="96" t="s">
        <v>48</v>
      </c>
      <c r="AM321" s="96" t="s">
        <v>48</v>
      </c>
      <c r="AN321" s="96" t="s">
        <v>48</v>
      </c>
      <c r="AO321" s="96" t="s">
        <v>48</v>
      </c>
      <c r="AP321" s="96" t="s">
        <v>48</v>
      </c>
      <c r="AQ321" s="96">
        <v>8</v>
      </c>
      <c r="AR321" s="96">
        <v>3</v>
      </c>
      <c r="AS321" s="98">
        <v>0.375</v>
      </c>
      <c r="AT321" s="98">
        <v>0</v>
      </c>
      <c r="AU321" s="98">
        <v>0</v>
      </c>
      <c r="AV321" s="99">
        <v>4692</v>
      </c>
      <c r="AW321" s="99">
        <v>1306</v>
      </c>
      <c r="AX321" s="96">
        <v>150</v>
      </c>
      <c r="AY321" s="96">
        <v>187</v>
      </c>
      <c r="AZ321" s="96">
        <v>244</v>
      </c>
      <c r="BA321" s="96" t="s">
        <v>48</v>
      </c>
      <c r="BB321" s="100" t="s">
        <v>48</v>
      </c>
      <c r="BC321" s="93"/>
      <c r="BD321" s="93"/>
      <c r="BE321" s="93"/>
    </row>
    <row r="322" spans="1:57" ht="13.5" customHeight="1">
      <c r="A322" s="93" t="s">
        <v>315</v>
      </c>
      <c r="B322" s="95">
        <v>44687</v>
      </c>
      <c r="C322" s="96" t="s">
        <v>48</v>
      </c>
      <c r="D322" s="96" t="s">
        <v>48</v>
      </c>
      <c r="E322" s="96" t="s">
        <v>48</v>
      </c>
      <c r="F322" s="96"/>
      <c r="G322" s="96"/>
      <c r="H322" s="96"/>
      <c r="I322" s="96"/>
      <c r="J322" s="96"/>
      <c r="K322" s="96"/>
      <c r="L322" s="96" t="s">
        <v>48</v>
      </c>
      <c r="M322" s="97">
        <v>0</v>
      </c>
      <c r="N322" s="97">
        <v>0</v>
      </c>
      <c r="O322" s="97">
        <v>0</v>
      </c>
      <c r="P322" s="96" t="s">
        <v>48</v>
      </c>
      <c r="Q322" s="96"/>
      <c r="R322" s="96"/>
      <c r="S322" s="96"/>
      <c r="T322" s="98">
        <v>0</v>
      </c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  <c r="AH322" s="98"/>
      <c r="AI322" s="96" t="s">
        <v>48</v>
      </c>
      <c r="AJ322" s="96">
        <v>2</v>
      </c>
      <c r="AK322" s="96" t="s">
        <v>48</v>
      </c>
      <c r="AL322" s="96" t="s">
        <v>48</v>
      </c>
      <c r="AM322" s="96" t="s">
        <v>48</v>
      </c>
      <c r="AN322" s="96" t="s">
        <v>48</v>
      </c>
      <c r="AO322" s="96" t="s">
        <v>48</v>
      </c>
      <c r="AP322" s="96" t="s">
        <v>48</v>
      </c>
      <c r="AQ322" s="96">
        <v>14</v>
      </c>
      <c r="AR322" s="96">
        <v>1</v>
      </c>
      <c r="AS322" s="98">
        <v>7.0999999999999994E-2</v>
      </c>
      <c r="AT322" s="98">
        <v>2</v>
      </c>
      <c r="AU322" s="98">
        <v>0</v>
      </c>
      <c r="AV322" s="99">
        <v>4706</v>
      </c>
      <c r="AW322" s="99">
        <v>1307</v>
      </c>
      <c r="AX322" s="96">
        <v>154</v>
      </c>
      <c r="AY322" s="96">
        <v>191</v>
      </c>
      <c r="AZ322" s="96">
        <v>245</v>
      </c>
      <c r="BA322" s="96" t="s">
        <v>48</v>
      </c>
      <c r="BB322" s="100" t="s">
        <v>48</v>
      </c>
      <c r="BC322" s="93"/>
      <c r="BD322" s="93"/>
      <c r="BE322" s="93"/>
    </row>
    <row r="323" spans="1:57" ht="13.5" customHeight="1">
      <c r="A323" s="93" t="s">
        <v>316</v>
      </c>
      <c r="B323" s="95">
        <v>44688</v>
      </c>
      <c r="C323" s="96" t="s">
        <v>48</v>
      </c>
      <c r="D323" s="96" t="s">
        <v>48</v>
      </c>
      <c r="E323" s="96" t="s">
        <v>48</v>
      </c>
      <c r="F323" s="96"/>
      <c r="G323" s="96"/>
      <c r="H323" s="96"/>
      <c r="I323" s="96"/>
      <c r="J323" s="96"/>
      <c r="K323" s="96"/>
      <c r="L323" s="96" t="s">
        <v>48</v>
      </c>
      <c r="M323" s="97">
        <v>0</v>
      </c>
      <c r="N323" s="97">
        <v>0</v>
      </c>
      <c r="O323" s="97">
        <v>0</v>
      </c>
      <c r="P323" s="96" t="s">
        <v>48</v>
      </c>
      <c r="Q323" s="96"/>
      <c r="R323" s="96"/>
      <c r="S323" s="96"/>
      <c r="T323" s="98">
        <v>0</v>
      </c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  <c r="AH323" s="98"/>
      <c r="AI323" s="96" t="s">
        <v>48</v>
      </c>
      <c r="AJ323" s="96" t="s">
        <v>48</v>
      </c>
      <c r="AK323" s="96" t="s">
        <v>48</v>
      </c>
      <c r="AL323" s="96" t="s">
        <v>48</v>
      </c>
      <c r="AM323" s="96" t="s">
        <v>48</v>
      </c>
      <c r="AN323" s="96" t="s">
        <v>48</v>
      </c>
      <c r="AO323" s="96" t="s">
        <v>48</v>
      </c>
      <c r="AP323" s="96" t="s">
        <v>48</v>
      </c>
      <c r="AQ323" s="96">
        <v>11</v>
      </c>
      <c r="AR323" s="96">
        <v>2</v>
      </c>
      <c r="AS323" s="98">
        <v>0.182</v>
      </c>
      <c r="AT323" s="98">
        <v>0</v>
      </c>
      <c r="AU323" s="98">
        <v>0</v>
      </c>
      <c r="AV323" s="99">
        <v>4717</v>
      </c>
      <c r="AW323" s="99">
        <v>1309</v>
      </c>
      <c r="AX323" s="96">
        <v>154</v>
      </c>
      <c r="AY323" s="96">
        <v>191</v>
      </c>
      <c r="AZ323" s="96">
        <v>245</v>
      </c>
      <c r="BA323" s="96" t="s">
        <v>48</v>
      </c>
      <c r="BB323" s="100" t="s">
        <v>48</v>
      </c>
      <c r="BC323" s="93"/>
      <c r="BD323" s="93"/>
      <c r="BE323" s="93"/>
    </row>
    <row r="324" spans="1:57" ht="13.5" customHeight="1">
      <c r="A324" s="93" t="s">
        <v>317</v>
      </c>
      <c r="B324" s="95">
        <v>44689</v>
      </c>
      <c r="C324" s="96" t="s">
        <v>48</v>
      </c>
      <c r="D324" s="96" t="s">
        <v>48</v>
      </c>
      <c r="E324" s="96" t="s">
        <v>48</v>
      </c>
      <c r="F324" s="96"/>
      <c r="G324" s="96"/>
      <c r="H324" s="96"/>
      <c r="I324" s="96"/>
      <c r="J324" s="96"/>
      <c r="K324" s="96"/>
      <c r="L324" s="96" t="s">
        <v>48</v>
      </c>
      <c r="M324" s="97">
        <v>0</v>
      </c>
      <c r="N324" s="97">
        <v>0</v>
      </c>
      <c r="O324" s="97">
        <v>0</v>
      </c>
      <c r="P324" s="96" t="s">
        <v>48</v>
      </c>
      <c r="Q324" s="96"/>
      <c r="R324" s="96"/>
      <c r="S324" s="96"/>
      <c r="T324" s="98">
        <v>0</v>
      </c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  <c r="AH324" s="98"/>
      <c r="AI324" s="96" t="s">
        <v>48</v>
      </c>
      <c r="AJ324" s="96">
        <v>2</v>
      </c>
      <c r="AK324" s="96" t="s">
        <v>48</v>
      </c>
      <c r="AL324" s="96" t="s">
        <v>48</v>
      </c>
      <c r="AM324" s="96" t="s">
        <v>48</v>
      </c>
      <c r="AN324" s="96" t="s">
        <v>48</v>
      </c>
      <c r="AO324" s="96" t="s">
        <v>48</v>
      </c>
      <c r="AP324" s="96" t="s">
        <v>48</v>
      </c>
      <c r="AQ324" s="96">
        <v>10</v>
      </c>
      <c r="AR324" s="96">
        <v>8</v>
      </c>
      <c r="AS324" s="98">
        <v>0.8</v>
      </c>
      <c r="AT324" s="98">
        <v>0.25</v>
      </c>
      <c r="AU324" s="98">
        <v>0</v>
      </c>
      <c r="AV324" s="99">
        <v>4727</v>
      </c>
      <c r="AW324" s="99">
        <v>1317</v>
      </c>
      <c r="AX324" s="96">
        <v>150</v>
      </c>
      <c r="AY324" s="96">
        <v>193</v>
      </c>
      <c r="AZ324" s="96">
        <v>247</v>
      </c>
      <c r="BA324" s="96" t="s">
        <v>48</v>
      </c>
      <c r="BB324" s="100" t="s">
        <v>48</v>
      </c>
      <c r="BC324" s="93"/>
      <c r="BD324" s="93"/>
      <c r="BE324" s="93"/>
    </row>
    <row r="325" spans="1:57" ht="13.5" customHeight="1">
      <c r="A325" s="93" t="s">
        <v>311</v>
      </c>
      <c r="B325" s="95">
        <v>44690</v>
      </c>
      <c r="C325" s="96" t="s">
        <v>48</v>
      </c>
      <c r="D325" s="96" t="s">
        <v>48</v>
      </c>
      <c r="E325" s="96" t="s">
        <v>48</v>
      </c>
      <c r="F325" s="96"/>
      <c r="G325" s="96"/>
      <c r="H325" s="96"/>
      <c r="I325" s="96"/>
      <c r="J325" s="96"/>
      <c r="K325" s="96"/>
      <c r="L325" s="96" t="s">
        <v>48</v>
      </c>
      <c r="M325" s="97">
        <v>0</v>
      </c>
      <c r="N325" s="97">
        <v>0</v>
      </c>
      <c r="O325" s="97">
        <v>0</v>
      </c>
      <c r="P325" s="96" t="s">
        <v>48</v>
      </c>
      <c r="Q325" s="96"/>
      <c r="R325" s="96"/>
      <c r="S325" s="96"/>
      <c r="T325" s="98">
        <v>0</v>
      </c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6" t="s">
        <v>48</v>
      </c>
      <c r="AJ325" s="96">
        <v>1</v>
      </c>
      <c r="AK325" s="96" t="s">
        <v>48</v>
      </c>
      <c r="AL325" s="96" t="s">
        <v>48</v>
      </c>
      <c r="AM325" s="96" t="s">
        <v>48</v>
      </c>
      <c r="AN325" s="96" t="s">
        <v>48</v>
      </c>
      <c r="AO325" s="96" t="s">
        <v>48</v>
      </c>
      <c r="AP325" s="96" t="s">
        <v>48</v>
      </c>
      <c r="AQ325" s="96">
        <v>15</v>
      </c>
      <c r="AR325" s="96">
        <v>4</v>
      </c>
      <c r="AS325" s="98">
        <v>0.26700000000000002</v>
      </c>
      <c r="AT325" s="98">
        <v>0.25</v>
      </c>
      <c r="AU325" s="98">
        <v>0</v>
      </c>
      <c r="AV325" s="99">
        <v>4742</v>
      </c>
      <c r="AW325" s="99">
        <v>1321</v>
      </c>
      <c r="AX325" s="96">
        <v>140</v>
      </c>
      <c r="AY325" s="96">
        <v>192</v>
      </c>
      <c r="AZ325" s="96">
        <v>243</v>
      </c>
      <c r="BA325" s="96" t="s">
        <v>48</v>
      </c>
      <c r="BB325" s="100" t="s">
        <v>48</v>
      </c>
      <c r="BC325" s="93"/>
      <c r="BD325" s="93"/>
      <c r="BE325" s="93"/>
    </row>
    <row r="326" spans="1:57" ht="13.5" customHeight="1">
      <c r="A326" s="93" t="s">
        <v>312</v>
      </c>
      <c r="B326" s="95">
        <v>44691</v>
      </c>
      <c r="C326" s="96" t="s">
        <v>48</v>
      </c>
      <c r="D326" s="96" t="s">
        <v>48</v>
      </c>
      <c r="E326" s="96" t="s">
        <v>48</v>
      </c>
      <c r="F326" s="96"/>
      <c r="G326" s="96"/>
      <c r="H326" s="96"/>
      <c r="I326" s="96"/>
      <c r="J326" s="96"/>
      <c r="K326" s="96"/>
      <c r="L326" s="96" t="s">
        <v>48</v>
      </c>
      <c r="M326" s="97">
        <v>0</v>
      </c>
      <c r="N326" s="97">
        <v>0</v>
      </c>
      <c r="O326" s="97">
        <v>0</v>
      </c>
      <c r="P326" s="96" t="s">
        <v>48</v>
      </c>
      <c r="Q326" s="96"/>
      <c r="R326" s="96"/>
      <c r="S326" s="96"/>
      <c r="T326" s="98">
        <v>0</v>
      </c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  <c r="AH326" s="98"/>
      <c r="AI326" s="96" t="s">
        <v>48</v>
      </c>
      <c r="AJ326" s="96">
        <v>1</v>
      </c>
      <c r="AK326" s="96" t="s">
        <v>48</v>
      </c>
      <c r="AL326" s="96" t="s">
        <v>48</v>
      </c>
      <c r="AM326" s="96" t="s">
        <v>48</v>
      </c>
      <c r="AN326" s="96" t="s">
        <v>48</v>
      </c>
      <c r="AO326" s="96" t="s">
        <v>48</v>
      </c>
      <c r="AP326" s="96" t="s">
        <v>48</v>
      </c>
      <c r="AQ326" s="96">
        <v>13</v>
      </c>
      <c r="AR326" s="96">
        <v>3</v>
      </c>
      <c r="AS326" s="98">
        <v>0.23100000000000001</v>
      </c>
      <c r="AT326" s="98">
        <v>0.33300000000000002</v>
      </c>
      <c r="AU326" s="98">
        <v>0</v>
      </c>
      <c r="AV326" s="99">
        <v>4755</v>
      </c>
      <c r="AW326" s="99">
        <v>1324</v>
      </c>
      <c r="AX326" s="96">
        <v>140</v>
      </c>
      <c r="AY326" s="96">
        <v>192</v>
      </c>
      <c r="AZ326" s="96">
        <v>243</v>
      </c>
      <c r="BA326" s="96" t="s">
        <v>48</v>
      </c>
      <c r="BB326" s="100" t="s">
        <v>48</v>
      </c>
      <c r="BC326" s="93"/>
      <c r="BD326" s="93"/>
      <c r="BE326" s="93"/>
    </row>
    <row r="327" spans="1:57" ht="13.5" customHeight="1">
      <c r="A327" s="93" t="s">
        <v>313</v>
      </c>
      <c r="B327" s="95">
        <v>44692</v>
      </c>
      <c r="C327" s="96" t="s">
        <v>48</v>
      </c>
      <c r="D327" s="96" t="s">
        <v>48</v>
      </c>
      <c r="E327" s="96" t="s">
        <v>48</v>
      </c>
      <c r="F327" s="96"/>
      <c r="G327" s="96"/>
      <c r="H327" s="96"/>
      <c r="I327" s="96"/>
      <c r="J327" s="96"/>
      <c r="K327" s="96"/>
      <c r="L327" s="96" t="s">
        <v>48</v>
      </c>
      <c r="M327" s="97">
        <v>0</v>
      </c>
      <c r="N327" s="97">
        <v>0</v>
      </c>
      <c r="O327" s="97">
        <v>0</v>
      </c>
      <c r="P327" s="96" t="s">
        <v>48</v>
      </c>
      <c r="Q327" s="96"/>
      <c r="R327" s="96"/>
      <c r="S327" s="96"/>
      <c r="T327" s="98">
        <v>0</v>
      </c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  <c r="AH327" s="98"/>
      <c r="AI327" s="96" t="s">
        <v>48</v>
      </c>
      <c r="AJ327" s="96">
        <v>1</v>
      </c>
      <c r="AK327" s="96" t="s">
        <v>48</v>
      </c>
      <c r="AL327" s="96" t="s">
        <v>48</v>
      </c>
      <c r="AM327" s="96" t="s">
        <v>48</v>
      </c>
      <c r="AN327" s="96" t="s">
        <v>48</v>
      </c>
      <c r="AO327" s="96" t="s">
        <v>48</v>
      </c>
      <c r="AP327" s="96" t="s">
        <v>48</v>
      </c>
      <c r="AQ327" s="96">
        <v>15</v>
      </c>
      <c r="AR327" s="96">
        <v>2</v>
      </c>
      <c r="AS327" s="98">
        <v>0.13300000000000001</v>
      </c>
      <c r="AT327" s="98">
        <v>0.5</v>
      </c>
      <c r="AU327" s="98">
        <v>0</v>
      </c>
      <c r="AV327" s="99">
        <v>4770</v>
      </c>
      <c r="AW327" s="99">
        <v>1326</v>
      </c>
      <c r="AX327" s="96">
        <v>141</v>
      </c>
      <c r="AY327" s="96">
        <v>190</v>
      </c>
      <c r="AZ327" s="96">
        <v>245</v>
      </c>
      <c r="BA327" s="96" t="s">
        <v>48</v>
      </c>
      <c r="BB327" s="100" t="s">
        <v>48</v>
      </c>
      <c r="BC327" s="93"/>
      <c r="BD327" s="93"/>
      <c r="BE327" s="93"/>
    </row>
    <row r="328" spans="1:57" ht="13.5" customHeight="1">
      <c r="A328" s="93" t="s">
        <v>314</v>
      </c>
      <c r="B328" s="95">
        <v>44693</v>
      </c>
      <c r="C328" s="96" t="s">
        <v>48</v>
      </c>
      <c r="D328" s="96" t="s">
        <v>48</v>
      </c>
      <c r="E328" s="96" t="s">
        <v>48</v>
      </c>
      <c r="F328" s="96"/>
      <c r="G328" s="96"/>
      <c r="H328" s="96"/>
      <c r="I328" s="96"/>
      <c r="J328" s="96"/>
      <c r="K328" s="96"/>
      <c r="L328" s="96" t="s">
        <v>48</v>
      </c>
      <c r="M328" s="97">
        <v>0</v>
      </c>
      <c r="N328" s="97">
        <v>0</v>
      </c>
      <c r="O328" s="97">
        <v>0</v>
      </c>
      <c r="P328" s="96" t="s">
        <v>48</v>
      </c>
      <c r="Q328" s="96"/>
      <c r="R328" s="96"/>
      <c r="S328" s="96"/>
      <c r="T328" s="98">
        <v>0</v>
      </c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  <c r="AH328" s="98"/>
      <c r="AI328" s="96" t="s">
        <v>48</v>
      </c>
      <c r="AJ328" s="96">
        <v>1</v>
      </c>
      <c r="AK328" s="96" t="s">
        <v>48</v>
      </c>
      <c r="AL328" s="96" t="s">
        <v>48</v>
      </c>
      <c r="AM328" s="96" t="s">
        <v>48</v>
      </c>
      <c r="AN328" s="96" t="s">
        <v>48</v>
      </c>
      <c r="AO328" s="96" t="s">
        <v>48</v>
      </c>
      <c r="AP328" s="96" t="s">
        <v>48</v>
      </c>
      <c r="AQ328" s="96">
        <v>13</v>
      </c>
      <c r="AR328" s="96">
        <v>1</v>
      </c>
      <c r="AS328" s="98">
        <v>7.6999999999999999E-2</v>
      </c>
      <c r="AT328" s="98">
        <v>1</v>
      </c>
      <c r="AU328" s="98">
        <v>0</v>
      </c>
      <c r="AV328" s="99">
        <v>4783</v>
      </c>
      <c r="AW328" s="99">
        <v>1327</v>
      </c>
      <c r="AX328" s="96">
        <v>141</v>
      </c>
      <c r="AY328" s="96">
        <v>190</v>
      </c>
      <c r="AZ328" s="96">
        <v>245</v>
      </c>
      <c r="BA328" s="96" t="s">
        <v>48</v>
      </c>
      <c r="BB328" s="100" t="s">
        <v>48</v>
      </c>
      <c r="BC328" s="93"/>
      <c r="BD328" s="93"/>
      <c r="BE328" s="93"/>
    </row>
    <row r="329" spans="1:57" ht="13.5" customHeight="1">
      <c r="A329" s="93" t="s">
        <v>315</v>
      </c>
      <c r="B329" s="95">
        <v>44694</v>
      </c>
      <c r="C329" s="96" t="s">
        <v>48</v>
      </c>
      <c r="D329" s="96" t="s">
        <v>48</v>
      </c>
      <c r="E329" s="96" t="s">
        <v>48</v>
      </c>
      <c r="F329" s="96"/>
      <c r="G329" s="96"/>
      <c r="H329" s="96"/>
      <c r="I329" s="96"/>
      <c r="J329" s="96"/>
      <c r="K329" s="96"/>
      <c r="L329" s="96" t="s">
        <v>48</v>
      </c>
      <c r="M329" s="97">
        <v>0</v>
      </c>
      <c r="N329" s="97">
        <v>0</v>
      </c>
      <c r="O329" s="97">
        <v>0</v>
      </c>
      <c r="P329" s="96" t="s">
        <v>48</v>
      </c>
      <c r="Q329" s="96"/>
      <c r="R329" s="96"/>
      <c r="S329" s="96"/>
      <c r="T329" s="98">
        <v>0</v>
      </c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  <c r="AH329" s="98"/>
      <c r="AI329" s="96" t="s">
        <v>48</v>
      </c>
      <c r="AJ329" s="96" t="s">
        <v>48</v>
      </c>
      <c r="AK329" s="96" t="s">
        <v>48</v>
      </c>
      <c r="AL329" s="96" t="s">
        <v>48</v>
      </c>
      <c r="AM329" s="96" t="s">
        <v>48</v>
      </c>
      <c r="AN329" s="96" t="s">
        <v>48</v>
      </c>
      <c r="AO329" s="96" t="s">
        <v>48</v>
      </c>
      <c r="AP329" s="96" t="s">
        <v>48</v>
      </c>
      <c r="AQ329" s="96">
        <v>18</v>
      </c>
      <c r="AR329" s="96">
        <v>5</v>
      </c>
      <c r="AS329" s="98">
        <v>0.27800000000000002</v>
      </c>
      <c r="AT329" s="98">
        <v>0</v>
      </c>
      <c r="AU329" s="98">
        <v>0</v>
      </c>
      <c r="AV329" s="99">
        <v>4801</v>
      </c>
      <c r="AW329" s="99">
        <v>1332</v>
      </c>
      <c r="AX329" s="96">
        <v>141</v>
      </c>
      <c r="AY329" s="96">
        <v>190</v>
      </c>
      <c r="AZ329" s="96">
        <v>245</v>
      </c>
      <c r="BA329" s="96" t="s">
        <v>48</v>
      </c>
      <c r="BB329" s="100" t="s">
        <v>48</v>
      </c>
      <c r="BC329" s="93"/>
      <c r="BD329" s="93"/>
      <c r="BE329" s="93"/>
    </row>
    <row r="330" spans="1:57" ht="13.5" customHeight="1">
      <c r="A330" s="93" t="s">
        <v>316</v>
      </c>
      <c r="B330" s="95">
        <v>44695</v>
      </c>
      <c r="C330" s="96" t="s">
        <v>48</v>
      </c>
      <c r="D330" s="96" t="s">
        <v>48</v>
      </c>
      <c r="E330" s="96" t="s">
        <v>48</v>
      </c>
      <c r="F330" s="96"/>
      <c r="G330" s="96"/>
      <c r="H330" s="96"/>
      <c r="I330" s="96"/>
      <c r="J330" s="96"/>
      <c r="K330" s="96"/>
      <c r="L330" s="96" t="s">
        <v>48</v>
      </c>
      <c r="M330" s="97">
        <v>0</v>
      </c>
      <c r="N330" s="97">
        <v>0</v>
      </c>
      <c r="O330" s="97">
        <v>0</v>
      </c>
      <c r="P330" s="96" t="s">
        <v>48</v>
      </c>
      <c r="Q330" s="96"/>
      <c r="R330" s="96"/>
      <c r="S330" s="96"/>
      <c r="T330" s="98">
        <v>0</v>
      </c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  <c r="AH330" s="98"/>
      <c r="AI330" s="96" t="s">
        <v>48</v>
      </c>
      <c r="AJ330" s="96" t="s">
        <v>48</v>
      </c>
      <c r="AK330" s="96" t="s">
        <v>48</v>
      </c>
      <c r="AL330" s="96" t="s">
        <v>48</v>
      </c>
      <c r="AM330" s="96" t="s">
        <v>48</v>
      </c>
      <c r="AN330" s="96" t="s">
        <v>48</v>
      </c>
      <c r="AO330" s="96" t="s">
        <v>48</v>
      </c>
      <c r="AP330" s="96" t="s">
        <v>48</v>
      </c>
      <c r="AQ330" s="96">
        <v>17</v>
      </c>
      <c r="AR330" s="96">
        <v>4</v>
      </c>
      <c r="AS330" s="98">
        <v>0.23499999999999999</v>
      </c>
      <c r="AT330" s="98">
        <v>0</v>
      </c>
      <c r="AU330" s="98">
        <v>0</v>
      </c>
      <c r="AV330" s="99">
        <v>4818</v>
      </c>
      <c r="AW330" s="99">
        <v>1336</v>
      </c>
      <c r="AX330" s="96">
        <v>133</v>
      </c>
      <c r="AY330" s="96">
        <v>188</v>
      </c>
      <c r="AZ330" s="96">
        <v>244</v>
      </c>
      <c r="BA330" s="96" t="s">
        <v>48</v>
      </c>
      <c r="BB330" s="100" t="s">
        <v>48</v>
      </c>
      <c r="BC330" s="93"/>
      <c r="BD330" s="93"/>
      <c r="BE330" s="93"/>
    </row>
    <row r="331" spans="1:57" ht="13.5" customHeight="1">
      <c r="A331" s="93" t="s">
        <v>317</v>
      </c>
      <c r="B331" s="95">
        <v>44696</v>
      </c>
      <c r="C331" s="96" t="s">
        <v>48</v>
      </c>
      <c r="D331" s="96" t="s">
        <v>48</v>
      </c>
      <c r="E331" s="96" t="s">
        <v>48</v>
      </c>
      <c r="F331" s="96"/>
      <c r="G331" s="96"/>
      <c r="H331" s="96"/>
      <c r="I331" s="96"/>
      <c r="J331" s="96"/>
      <c r="K331" s="96"/>
      <c r="L331" s="96" t="s">
        <v>48</v>
      </c>
      <c r="M331" s="97">
        <v>0</v>
      </c>
      <c r="N331" s="97">
        <v>0</v>
      </c>
      <c r="O331" s="97">
        <v>0</v>
      </c>
      <c r="P331" s="96" t="s">
        <v>48</v>
      </c>
      <c r="Q331" s="96"/>
      <c r="R331" s="96"/>
      <c r="S331" s="96"/>
      <c r="T331" s="98">
        <v>0</v>
      </c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  <c r="AH331" s="98"/>
      <c r="AI331" s="96" t="s">
        <v>48</v>
      </c>
      <c r="AJ331" s="96" t="s">
        <v>48</v>
      </c>
      <c r="AK331" s="96" t="s">
        <v>48</v>
      </c>
      <c r="AL331" s="96" t="s">
        <v>48</v>
      </c>
      <c r="AM331" s="96" t="s">
        <v>48</v>
      </c>
      <c r="AN331" s="96" t="s">
        <v>48</v>
      </c>
      <c r="AO331" s="96" t="s">
        <v>48</v>
      </c>
      <c r="AP331" s="96" t="s">
        <v>48</v>
      </c>
      <c r="AQ331" s="96">
        <v>15</v>
      </c>
      <c r="AR331" s="96">
        <v>2</v>
      </c>
      <c r="AS331" s="98">
        <v>0.13300000000000001</v>
      </c>
      <c r="AT331" s="98">
        <v>0</v>
      </c>
      <c r="AU331" s="98">
        <v>0</v>
      </c>
      <c r="AV331" s="99">
        <v>4833</v>
      </c>
      <c r="AW331" s="99">
        <v>1338</v>
      </c>
      <c r="AX331" s="96">
        <v>131</v>
      </c>
      <c r="AY331" s="96">
        <v>184</v>
      </c>
      <c r="AZ331" s="96">
        <v>242</v>
      </c>
      <c r="BA331" s="96" t="s">
        <v>48</v>
      </c>
      <c r="BB331" s="100" t="s">
        <v>48</v>
      </c>
      <c r="BC331" s="93"/>
      <c r="BD331" s="93"/>
      <c r="BE331" s="93"/>
    </row>
    <row r="332" spans="1:57" ht="13.5" customHeight="1">
      <c r="A332" s="93" t="s">
        <v>311</v>
      </c>
      <c r="B332" s="95">
        <v>44697</v>
      </c>
      <c r="C332" s="96" t="s">
        <v>48</v>
      </c>
      <c r="D332" s="96" t="s">
        <v>48</v>
      </c>
      <c r="E332" s="96" t="s">
        <v>48</v>
      </c>
      <c r="F332" s="96"/>
      <c r="G332" s="96"/>
      <c r="H332" s="96"/>
      <c r="I332" s="96"/>
      <c r="J332" s="96"/>
      <c r="K332" s="96"/>
      <c r="L332" s="96" t="s">
        <v>48</v>
      </c>
      <c r="M332" s="97">
        <v>0</v>
      </c>
      <c r="N332" s="97">
        <v>0</v>
      </c>
      <c r="O332" s="97">
        <v>0</v>
      </c>
      <c r="P332" s="96" t="s">
        <v>48</v>
      </c>
      <c r="Q332" s="96"/>
      <c r="R332" s="96"/>
      <c r="S332" s="96"/>
      <c r="T332" s="98">
        <v>0</v>
      </c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  <c r="AH332" s="98"/>
      <c r="AI332" s="96" t="s">
        <v>48</v>
      </c>
      <c r="AJ332" s="96">
        <v>2</v>
      </c>
      <c r="AK332" s="96" t="s">
        <v>48</v>
      </c>
      <c r="AL332" s="96" t="s">
        <v>48</v>
      </c>
      <c r="AM332" s="96" t="s">
        <v>48</v>
      </c>
      <c r="AN332" s="96" t="s">
        <v>48</v>
      </c>
      <c r="AO332" s="96" t="s">
        <v>48</v>
      </c>
      <c r="AP332" s="96" t="s">
        <v>48</v>
      </c>
      <c r="AQ332" s="96">
        <v>17</v>
      </c>
      <c r="AR332" s="96" t="s">
        <v>48</v>
      </c>
      <c r="AS332" s="98">
        <v>0</v>
      </c>
      <c r="AT332" s="98">
        <v>0</v>
      </c>
      <c r="AU332" s="98">
        <v>0</v>
      </c>
      <c r="AV332" s="99">
        <v>4850</v>
      </c>
      <c r="AW332" s="99">
        <v>1338</v>
      </c>
      <c r="AX332" s="96">
        <v>134</v>
      </c>
      <c r="AY332" s="96">
        <v>180</v>
      </c>
      <c r="AZ332" s="96">
        <v>241</v>
      </c>
      <c r="BA332" s="96" t="s">
        <v>48</v>
      </c>
      <c r="BB332" s="100" t="s">
        <v>48</v>
      </c>
      <c r="BC332" s="93"/>
      <c r="BD332" s="93"/>
      <c r="BE332" s="93"/>
    </row>
    <row r="333" spans="1:57" ht="13.5" customHeight="1">
      <c r="A333" s="93" t="s">
        <v>312</v>
      </c>
      <c r="B333" s="95">
        <v>44698</v>
      </c>
      <c r="C333" s="96" t="s">
        <v>48</v>
      </c>
      <c r="D333" s="96" t="s">
        <v>48</v>
      </c>
      <c r="E333" s="96" t="s">
        <v>48</v>
      </c>
      <c r="F333" s="96"/>
      <c r="G333" s="96"/>
      <c r="H333" s="96"/>
      <c r="I333" s="96"/>
      <c r="J333" s="96"/>
      <c r="K333" s="96"/>
      <c r="L333" s="96" t="s">
        <v>48</v>
      </c>
      <c r="M333" s="97">
        <v>0</v>
      </c>
      <c r="N333" s="97">
        <v>0</v>
      </c>
      <c r="O333" s="97">
        <v>0</v>
      </c>
      <c r="P333" s="96" t="s">
        <v>48</v>
      </c>
      <c r="Q333" s="96"/>
      <c r="R333" s="96"/>
      <c r="S333" s="96"/>
      <c r="T333" s="98">
        <v>0</v>
      </c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  <c r="AI333" s="96" t="s">
        <v>48</v>
      </c>
      <c r="AJ333" s="96" t="s">
        <v>48</v>
      </c>
      <c r="AK333" s="96" t="s">
        <v>48</v>
      </c>
      <c r="AL333" s="96" t="s">
        <v>48</v>
      </c>
      <c r="AM333" s="96" t="s">
        <v>48</v>
      </c>
      <c r="AN333" s="96" t="s">
        <v>48</v>
      </c>
      <c r="AO333" s="96" t="s">
        <v>48</v>
      </c>
      <c r="AP333" s="96" t="s">
        <v>48</v>
      </c>
      <c r="AQ333" s="96">
        <v>14</v>
      </c>
      <c r="AR333" s="96">
        <v>3</v>
      </c>
      <c r="AS333" s="98">
        <v>0.214</v>
      </c>
      <c r="AT333" s="98">
        <v>0</v>
      </c>
      <c r="AU333" s="98">
        <v>0</v>
      </c>
      <c r="AV333" s="99">
        <v>4864</v>
      </c>
      <c r="AW333" s="99">
        <v>1341</v>
      </c>
      <c r="AX333" s="96">
        <v>131</v>
      </c>
      <c r="AY333" s="96">
        <v>174</v>
      </c>
      <c r="AZ333" s="96">
        <v>239</v>
      </c>
      <c r="BA333" s="96" t="s">
        <v>48</v>
      </c>
      <c r="BB333" s="100" t="s">
        <v>48</v>
      </c>
      <c r="BC333" s="93"/>
      <c r="BD333" s="93"/>
      <c r="BE333" s="93"/>
    </row>
    <row r="334" spans="1:57" ht="13.5" customHeight="1">
      <c r="A334" s="93" t="s">
        <v>313</v>
      </c>
      <c r="B334" s="95">
        <v>44699</v>
      </c>
      <c r="C334" s="96" t="s">
        <v>48</v>
      </c>
      <c r="D334" s="96" t="s">
        <v>48</v>
      </c>
      <c r="E334" s="96" t="s">
        <v>48</v>
      </c>
      <c r="F334" s="96"/>
      <c r="G334" s="96"/>
      <c r="H334" s="96"/>
      <c r="I334" s="96"/>
      <c r="J334" s="96"/>
      <c r="K334" s="96"/>
      <c r="L334" s="96" t="s">
        <v>48</v>
      </c>
      <c r="M334" s="97">
        <v>0</v>
      </c>
      <c r="N334" s="97">
        <v>0</v>
      </c>
      <c r="O334" s="97">
        <v>0</v>
      </c>
      <c r="P334" s="96" t="s">
        <v>48</v>
      </c>
      <c r="Q334" s="96"/>
      <c r="R334" s="96"/>
      <c r="S334" s="96"/>
      <c r="T334" s="98">
        <v>0</v>
      </c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  <c r="AH334" s="98"/>
      <c r="AI334" s="96" t="s">
        <v>48</v>
      </c>
      <c r="AJ334" s="96">
        <v>1</v>
      </c>
      <c r="AK334" s="96" t="s">
        <v>48</v>
      </c>
      <c r="AL334" s="96" t="s">
        <v>48</v>
      </c>
      <c r="AM334" s="96" t="s">
        <v>48</v>
      </c>
      <c r="AN334" s="96" t="s">
        <v>48</v>
      </c>
      <c r="AO334" s="96" t="s">
        <v>48</v>
      </c>
      <c r="AP334" s="96" t="s">
        <v>48</v>
      </c>
      <c r="AQ334" s="96">
        <v>18</v>
      </c>
      <c r="AR334" s="96">
        <v>2</v>
      </c>
      <c r="AS334" s="98">
        <v>0.111</v>
      </c>
      <c r="AT334" s="98">
        <v>0.5</v>
      </c>
      <c r="AU334" s="98">
        <v>0</v>
      </c>
      <c r="AV334" s="99">
        <v>4882</v>
      </c>
      <c r="AW334" s="99">
        <v>1343</v>
      </c>
      <c r="AX334" s="96">
        <v>132</v>
      </c>
      <c r="AY334" s="96">
        <v>175</v>
      </c>
      <c r="AZ334" s="96">
        <v>236</v>
      </c>
      <c r="BA334" s="96" t="s">
        <v>48</v>
      </c>
      <c r="BB334" s="100" t="s">
        <v>48</v>
      </c>
      <c r="BC334" s="93"/>
      <c r="BD334" s="93"/>
      <c r="BE334" s="93"/>
    </row>
    <row r="335" spans="1:57" ht="13.5" customHeight="1">
      <c r="A335" s="93" t="s">
        <v>314</v>
      </c>
      <c r="B335" s="95">
        <v>44700</v>
      </c>
      <c r="C335" s="96" t="s">
        <v>48</v>
      </c>
      <c r="D335" s="96" t="s">
        <v>48</v>
      </c>
      <c r="E335" s="96" t="s">
        <v>48</v>
      </c>
      <c r="F335" s="96"/>
      <c r="G335" s="96"/>
      <c r="H335" s="96"/>
      <c r="I335" s="96"/>
      <c r="J335" s="96"/>
      <c r="K335" s="96"/>
      <c r="L335" s="96" t="s">
        <v>48</v>
      </c>
      <c r="M335" s="97">
        <v>0</v>
      </c>
      <c r="N335" s="97">
        <v>0</v>
      </c>
      <c r="O335" s="97">
        <v>0</v>
      </c>
      <c r="P335" s="96" t="s">
        <v>48</v>
      </c>
      <c r="Q335" s="96"/>
      <c r="R335" s="96"/>
      <c r="S335" s="96"/>
      <c r="T335" s="98">
        <v>0</v>
      </c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  <c r="AI335" s="96" t="s">
        <v>48</v>
      </c>
      <c r="AJ335" s="96">
        <v>2</v>
      </c>
      <c r="AK335" s="96" t="s">
        <v>48</v>
      </c>
      <c r="AL335" s="96" t="s">
        <v>48</v>
      </c>
      <c r="AM335" s="96" t="s">
        <v>48</v>
      </c>
      <c r="AN335" s="96" t="s">
        <v>48</v>
      </c>
      <c r="AO335" s="96" t="s">
        <v>48</v>
      </c>
      <c r="AP335" s="96" t="s">
        <v>48</v>
      </c>
      <c r="AQ335" s="96">
        <v>18</v>
      </c>
      <c r="AR335" s="96">
        <v>2</v>
      </c>
      <c r="AS335" s="98">
        <v>0.111</v>
      </c>
      <c r="AT335" s="98">
        <v>1</v>
      </c>
      <c r="AU335" s="98">
        <v>0</v>
      </c>
      <c r="AV335" s="99">
        <v>4900</v>
      </c>
      <c r="AW335" s="99">
        <v>1345</v>
      </c>
      <c r="AX335" s="96">
        <v>134</v>
      </c>
      <c r="AY335" s="96">
        <v>173</v>
      </c>
      <c r="AZ335" s="96">
        <v>233</v>
      </c>
      <c r="BA335" s="96" t="s">
        <v>48</v>
      </c>
      <c r="BB335" s="100" t="s">
        <v>48</v>
      </c>
      <c r="BC335" s="93"/>
      <c r="BD335" s="93"/>
      <c r="BE335" s="93"/>
    </row>
    <row r="336" spans="1:57" ht="13.5" customHeight="1">
      <c r="A336" s="93" t="s">
        <v>315</v>
      </c>
      <c r="B336" s="95">
        <v>44701</v>
      </c>
      <c r="C336" s="96" t="s">
        <v>48</v>
      </c>
      <c r="D336" s="96" t="s">
        <v>48</v>
      </c>
      <c r="E336" s="96" t="s">
        <v>48</v>
      </c>
      <c r="F336" s="96"/>
      <c r="G336" s="96"/>
      <c r="H336" s="96"/>
      <c r="I336" s="96"/>
      <c r="J336" s="96"/>
      <c r="K336" s="96"/>
      <c r="L336" s="96" t="s">
        <v>48</v>
      </c>
      <c r="M336" s="97">
        <v>0</v>
      </c>
      <c r="N336" s="97">
        <v>0</v>
      </c>
      <c r="O336" s="97">
        <v>0</v>
      </c>
      <c r="P336" s="96" t="s">
        <v>48</v>
      </c>
      <c r="Q336" s="96"/>
      <c r="R336" s="96"/>
      <c r="S336" s="96"/>
      <c r="T336" s="98">
        <v>0</v>
      </c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  <c r="AH336" s="98"/>
      <c r="AI336" s="96" t="s">
        <v>48</v>
      </c>
      <c r="AJ336" s="96" t="s">
        <v>48</v>
      </c>
      <c r="AK336" s="96" t="s">
        <v>48</v>
      </c>
      <c r="AL336" s="96" t="s">
        <v>48</v>
      </c>
      <c r="AM336" s="96" t="s">
        <v>48</v>
      </c>
      <c r="AN336" s="96" t="s">
        <v>48</v>
      </c>
      <c r="AO336" s="96" t="s">
        <v>48</v>
      </c>
      <c r="AP336" s="96" t="s">
        <v>48</v>
      </c>
      <c r="AQ336" s="96">
        <v>17</v>
      </c>
      <c r="AR336" s="96">
        <v>3</v>
      </c>
      <c r="AS336" s="98">
        <v>0.17599999999999999</v>
      </c>
      <c r="AT336" s="98">
        <v>0</v>
      </c>
      <c r="AU336" s="98">
        <v>0</v>
      </c>
      <c r="AV336" s="99">
        <v>4917</v>
      </c>
      <c r="AW336" s="99">
        <v>1348</v>
      </c>
      <c r="AX336" s="96">
        <v>141</v>
      </c>
      <c r="AY336" s="96">
        <v>176</v>
      </c>
      <c r="AZ336" s="96">
        <v>233</v>
      </c>
      <c r="BA336" s="96" t="s">
        <v>48</v>
      </c>
      <c r="BB336" s="100" t="s">
        <v>48</v>
      </c>
      <c r="BC336" s="93"/>
      <c r="BD336" s="93"/>
      <c r="BE336" s="93"/>
    </row>
    <row r="337" spans="1:57" ht="13.5" customHeight="1">
      <c r="A337" s="93" t="s">
        <v>316</v>
      </c>
      <c r="B337" s="95">
        <v>44702</v>
      </c>
      <c r="C337" s="96" t="s">
        <v>48</v>
      </c>
      <c r="D337" s="96" t="s">
        <v>48</v>
      </c>
      <c r="E337" s="96" t="s">
        <v>48</v>
      </c>
      <c r="F337" s="96"/>
      <c r="G337" s="96"/>
      <c r="H337" s="96"/>
      <c r="I337" s="96"/>
      <c r="J337" s="96"/>
      <c r="K337" s="96"/>
      <c r="L337" s="96" t="s">
        <v>48</v>
      </c>
      <c r="M337" s="97">
        <v>0</v>
      </c>
      <c r="N337" s="97">
        <v>0</v>
      </c>
      <c r="O337" s="97">
        <v>0</v>
      </c>
      <c r="P337" s="96" t="s">
        <v>48</v>
      </c>
      <c r="Q337" s="96"/>
      <c r="R337" s="96"/>
      <c r="S337" s="96"/>
      <c r="T337" s="98">
        <v>0</v>
      </c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  <c r="AI337" s="96" t="s">
        <v>48</v>
      </c>
      <c r="AJ337" s="96">
        <v>1</v>
      </c>
      <c r="AK337" s="96" t="s">
        <v>48</v>
      </c>
      <c r="AL337" s="96" t="s">
        <v>48</v>
      </c>
      <c r="AM337" s="96" t="s">
        <v>48</v>
      </c>
      <c r="AN337" s="96" t="s">
        <v>48</v>
      </c>
      <c r="AO337" s="96" t="s">
        <v>48</v>
      </c>
      <c r="AP337" s="96" t="s">
        <v>48</v>
      </c>
      <c r="AQ337" s="96">
        <v>25</v>
      </c>
      <c r="AR337" s="96">
        <v>3</v>
      </c>
      <c r="AS337" s="98">
        <v>0.12</v>
      </c>
      <c r="AT337" s="98">
        <v>0.33300000000000002</v>
      </c>
      <c r="AU337" s="98">
        <v>0</v>
      </c>
      <c r="AV337" s="99">
        <v>4942</v>
      </c>
      <c r="AW337" s="99">
        <v>1351</v>
      </c>
      <c r="AX337" s="96">
        <v>139</v>
      </c>
      <c r="AY337" s="96">
        <v>174</v>
      </c>
      <c r="AZ337" s="96">
        <v>225</v>
      </c>
      <c r="BA337" s="96" t="s">
        <v>48</v>
      </c>
      <c r="BB337" s="100" t="s">
        <v>48</v>
      </c>
      <c r="BC337" s="93"/>
      <c r="BD337" s="93"/>
      <c r="BE337" s="93"/>
    </row>
    <row r="338" spans="1:57" ht="13.5" customHeight="1">
      <c r="A338" s="93" t="s">
        <v>317</v>
      </c>
      <c r="B338" s="95">
        <v>44703</v>
      </c>
      <c r="C338" s="96" t="s">
        <v>48</v>
      </c>
      <c r="D338" s="96" t="s">
        <v>48</v>
      </c>
      <c r="E338" s="96" t="s">
        <v>48</v>
      </c>
      <c r="F338" s="96"/>
      <c r="G338" s="96"/>
      <c r="H338" s="96"/>
      <c r="I338" s="96"/>
      <c r="J338" s="96"/>
      <c r="K338" s="96"/>
      <c r="L338" s="96" t="s">
        <v>48</v>
      </c>
      <c r="M338" s="97">
        <v>0</v>
      </c>
      <c r="N338" s="97">
        <v>0</v>
      </c>
      <c r="O338" s="97">
        <v>0</v>
      </c>
      <c r="P338" s="96" t="s">
        <v>48</v>
      </c>
      <c r="Q338" s="96"/>
      <c r="R338" s="96"/>
      <c r="S338" s="96"/>
      <c r="T338" s="98">
        <v>0</v>
      </c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  <c r="AH338" s="98"/>
      <c r="AI338" s="96" t="s">
        <v>48</v>
      </c>
      <c r="AJ338" s="96">
        <v>4</v>
      </c>
      <c r="AK338" s="96" t="s">
        <v>48</v>
      </c>
      <c r="AL338" s="96" t="s">
        <v>48</v>
      </c>
      <c r="AM338" s="96" t="s">
        <v>48</v>
      </c>
      <c r="AN338" s="96" t="s">
        <v>48</v>
      </c>
      <c r="AO338" s="96" t="s">
        <v>48</v>
      </c>
      <c r="AP338" s="96" t="s">
        <v>48</v>
      </c>
      <c r="AQ338" s="96">
        <v>36</v>
      </c>
      <c r="AR338" s="96">
        <v>12</v>
      </c>
      <c r="AS338" s="98">
        <v>0.33300000000000002</v>
      </c>
      <c r="AT338" s="98">
        <v>0.33300000000000002</v>
      </c>
      <c r="AU338" s="98">
        <v>0</v>
      </c>
      <c r="AV338" s="99">
        <v>4978</v>
      </c>
      <c r="AW338" s="99">
        <v>1363</v>
      </c>
      <c r="AX338" s="96">
        <v>139</v>
      </c>
      <c r="AY338" s="96">
        <v>174</v>
      </c>
      <c r="AZ338" s="96">
        <v>225</v>
      </c>
      <c r="BA338" s="96" t="s">
        <v>48</v>
      </c>
      <c r="BB338" s="100" t="s">
        <v>48</v>
      </c>
      <c r="BC338" s="93"/>
      <c r="BD338" s="93"/>
      <c r="BE338" s="93"/>
    </row>
    <row r="339" spans="1:57" ht="13.5" customHeight="1">
      <c r="A339" s="93" t="s">
        <v>311</v>
      </c>
      <c r="B339" s="95">
        <v>44704</v>
      </c>
      <c r="C339" s="96" t="s">
        <v>48</v>
      </c>
      <c r="D339" s="96" t="s">
        <v>48</v>
      </c>
      <c r="E339" s="96" t="s">
        <v>48</v>
      </c>
      <c r="F339" s="96"/>
      <c r="G339" s="96"/>
      <c r="H339" s="96"/>
      <c r="I339" s="96"/>
      <c r="J339" s="96"/>
      <c r="K339" s="96"/>
      <c r="L339" s="96" t="s">
        <v>48</v>
      </c>
      <c r="M339" s="97">
        <v>0</v>
      </c>
      <c r="N339" s="97">
        <v>0</v>
      </c>
      <c r="O339" s="97">
        <v>0</v>
      </c>
      <c r="P339" s="96" t="s">
        <v>48</v>
      </c>
      <c r="Q339" s="96"/>
      <c r="R339" s="96"/>
      <c r="S339" s="96"/>
      <c r="T339" s="98">
        <v>0</v>
      </c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  <c r="AH339" s="98"/>
      <c r="AI339" s="96" t="s">
        <v>48</v>
      </c>
      <c r="AJ339" s="96">
        <v>3</v>
      </c>
      <c r="AK339" s="96" t="s">
        <v>48</v>
      </c>
      <c r="AL339" s="96" t="s">
        <v>48</v>
      </c>
      <c r="AM339" s="96" t="s">
        <v>48</v>
      </c>
      <c r="AN339" s="96" t="s">
        <v>48</v>
      </c>
      <c r="AO339" s="96" t="s">
        <v>48</v>
      </c>
      <c r="AP339" s="96" t="s">
        <v>48</v>
      </c>
      <c r="AQ339" s="96">
        <v>26</v>
      </c>
      <c r="AR339" s="96">
        <v>6</v>
      </c>
      <c r="AS339" s="98">
        <v>0.23100000000000001</v>
      </c>
      <c r="AT339" s="98">
        <v>0.5</v>
      </c>
      <c r="AU339" s="98">
        <v>0</v>
      </c>
      <c r="AV339" s="99">
        <v>5004</v>
      </c>
      <c r="AW339" s="99">
        <v>1369</v>
      </c>
      <c r="AX339" s="96">
        <v>138</v>
      </c>
      <c r="AY339" s="96">
        <v>176</v>
      </c>
      <c r="AZ339" s="96">
        <v>230</v>
      </c>
      <c r="BA339" s="96" t="s">
        <v>48</v>
      </c>
      <c r="BB339" s="100" t="s">
        <v>48</v>
      </c>
      <c r="BC339" s="93"/>
      <c r="BD339" s="93"/>
      <c r="BE339" s="93"/>
    </row>
    <row r="340" spans="1:57" ht="13.5" customHeight="1">
      <c r="A340" s="93" t="s">
        <v>312</v>
      </c>
      <c r="B340" s="95">
        <v>44705</v>
      </c>
      <c r="C340" s="96" t="s">
        <v>48</v>
      </c>
      <c r="D340" s="96" t="s">
        <v>48</v>
      </c>
      <c r="E340" s="96" t="s">
        <v>48</v>
      </c>
      <c r="F340" s="96"/>
      <c r="G340" s="96"/>
      <c r="H340" s="96"/>
      <c r="I340" s="96"/>
      <c r="J340" s="96"/>
      <c r="K340" s="96"/>
      <c r="L340" s="96" t="s">
        <v>48</v>
      </c>
      <c r="M340" s="97">
        <v>0</v>
      </c>
      <c r="N340" s="97">
        <v>0</v>
      </c>
      <c r="O340" s="97">
        <v>0</v>
      </c>
      <c r="P340" s="96" t="s">
        <v>48</v>
      </c>
      <c r="Q340" s="96"/>
      <c r="R340" s="96"/>
      <c r="S340" s="96"/>
      <c r="T340" s="98">
        <v>0</v>
      </c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  <c r="AH340" s="98"/>
      <c r="AI340" s="96" t="s">
        <v>48</v>
      </c>
      <c r="AJ340" s="96">
        <v>1</v>
      </c>
      <c r="AK340" s="96" t="s">
        <v>48</v>
      </c>
      <c r="AL340" s="96" t="s">
        <v>48</v>
      </c>
      <c r="AM340" s="96" t="s">
        <v>48</v>
      </c>
      <c r="AN340" s="96" t="s">
        <v>48</v>
      </c>
      <c r="AO340" s="96" t="s">
        <v>48</v>
      </c>
      <c r="AP340" s="96" t="s">
        <v>48</v>
      </c>
      <c r="AQ340" s="96">
        <v>16</v>
      </c>
      <c r="AR340" s="96">
        <v>2</v>
      </c>
      <c r="AS340" s="98">
        <v>0.125</v>
      </c>
      <c r="AT340" s="98">
        <v>0.5</v>
      </c>
      <c r="AU340" s="98">
        <v>0</v>
      </c>
      <c r="AV340" s="99">
        <v>5020</v>
      </c>
      <c r="AW340" s="99">
        <v>1371</v>
      </c>
      <c r="AX340" s="96">
        <v>145</v>
      </c>
      <c r="AY340" s="96">
        <v>179</v>
      </c>
      <c r="AZ340" s="96">
        <v>231</v>
      </c>
      <c r="BA340" s="96" t="s">
        <v>48</v>
      </c>
      <c r="BB340" s="100" t="s">
        <v>48</v>
      </c>
      <c r="BC340" s="93"/>
      <c r="BD340" s="93"/>
      <c r="BE340" s="93"/>
    </row>
    <row r="341" spans="1:57" ht="13.5" customHeight="1">
      <c r="A341" s="93" t="s">
        <v>313</v>
      </c>
      <c r="B341" s="95">
        <v>44706</v>
      </c>
      <c r="C341" s="96" t="s">
        <v>48</v>
      </c>
      <c r="D341" s="96" t="s">
        <v>48</v>
      </c>
      <c r="E341" s="96" t="s">
        <v>48</v>
      </c>
      <c r="F341" s="96"/>
      <c r="G341" s="96"/>
      <c r="H341" s="96"/>
      <c r="I341" s="96"/>
      <c r="J341" s="96"/>
      <c r="K341" s="96"/>
      <c r="L341" s="96" t="s">
        <v>48</v>
      </c>
      <c r="M341" s="97">
        <v>0</v>
      </c>
      <c r="N341" s="97">
        <v>0</v>
      </c>
      <c r="O341" s="97">
        <v>0</v>
      </c>
      <c r="P341" s="96" t="s">
        <v>48</v>
      </c>
      <c r="Q341" s="96"/>
      <c r="R341" s="96"/>
      <c r="S341" s="96"/>
      <c r="T341" s="98">
        <v>0</v>
      </c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  <c r="AH341" s="98"/>
      <c r="AI341" s="96" t="s">
        <v>48</v>
      </c>
      <c r="AJ341" s="96">
        <v>4</v>
      </c>
      <c r="AK341" s="96" t="s">
        <v>48</v>
      </c>
      <c r="AL341" s="96" t="s">
        <v>48</v>
      </c>
      <c r="AM341" s="96" t="s">
        <v>48</v>
      </c>
      <c r="AN341" s="96" t="s">
        <v>48</v>
      </c>
      <c r="AO341" s="96" t="s">
        <v>48</v>
      </c>
      <c r="AP341" s="96" t="s">
        <v>48</v>
      </c>
      <c r="AQ341" s="96">
        <v>17</v>
      </c>
      <c r="AR341" s="96">
        <v>5</v>
      </c>
      <c r="AS341" s="98">
        <v>0.29399999999999998</v>
      </c>
      <c r="AT341" s="98">
        <v>0.8</v>
      </c>
      <c r="AU341" s="98">
        <v>0</v>
      </c>
      <c r="AV341" s="99">
        <v>5037</v>
      </c>
      <c r="AW341" s="99">
        <v>1376</v>
      </c>
      <c r="AX341" s="96">
        <v>150</v>
      </c>
      <c r="AY341" s="96">
        <v>181</v>
      </c>
      <c r="AZ341" s="96">
        <v>235</v>
      </c>
      <c r="BA341" s="96" t="s">
        <v>48</v>
      </c>
      <c r="BB341" s="100" t="s">
        <v>48</v>
      </c>
      <c r="BC341" s="93"/>
      <c r="BD341" s="93"/>
      <c r="BE341" s="93"/>
    </row>
    <row r="342" spans="1:57" ht="13.5" customHeight="1">
      <c r="A342" s="93" t="s">
        <v>314</v>
      </c>
      <c r="B342" s="95">
        <v>44707</v>
      </c>
      <c r="C342" s="96" t="s">
        <v>48</v>
      </c>
      <c r="D342" s="96" t="s">
        <v>48</v>
      </c>
      <c r="E342" s="96" t="s">
        <v>48</v>
      </c>
      <c r="F342" s="96"/>
      <c r="G342" s="96"/>
      <c r="H342" s="96"/>
      <c r="I342" s="96"/>
      <c r="J342" s="96"/>
      <c r="K342" s="96"/>
      <c r="L342" s="96" t="s">
        <v>48</v>
      </c>
      <c r="M342" s="97">
        <v>0</v>
      </c>
      <c r="N342" s="97">
        <v>0</v>
      </c>
      <c r="O342" s="97">
        <v>0</v>
      </c>
      <c r="P342" s="96" t="s">
        <v>48</v>
      </c>
      <c r="Q342" s="96"/>
      <c r="R342" s="96"/>
      <c r="S342" s="96"/>
      <c r="T342" s="98">
        <v>0</v>
      </c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  <c r="AH342" s="98"/>
      <c r="AI342" s="96" t="s">
        <v>48</v>
      </c>
      <c r="AJ342" s="96">
        <v>1</v>
      </c>
      <c r="AK342" s="96" t="s">
        <v>48</v>
      </c>
      <c r="AL342" s="96" t="s">
        <v>48</v>
      </c>
      <c r="AM342" s="96" t="s">
        <v>48</v>
      </c>
      <c r="AN342" s="96" t="s">
        <v>48</v>
      </c>
      <c r="AO342" s="96" t="s">
        <v>48</v>
      </c>
      <c r="AP342" s="96" t="s">
        <v>48</v>
      </c>
      <c r="AQ342" s="96">
        <v>17</v>
      </c>
      <c r="AR342" s="96">
        <v>7</v>
      </c>
      <c r="AS342" s="98">
        <v>0.41199999999999998</v>
      </c>
      <c r="AT342" s="98">
        <v>0.14299999999999999</v>
      </c>
      <c r="AU342" s="98">
        <v>0</v>
      </c>
      <c r="AV342" s="99">
        <v>5054</v>
      </c>
      <c r="AW342" s="99">
        <v>1383</v>
      </c>
      <c r="AX342" s="96">
        <v>158</v>
      </c>
      <c r="AY342" s="96">
        <v>190</v>
      </c>
      <c r="AZ342" s="96">
        <v>238</v>
      </c>
      <c r="BA342" s="96" t="s">
        <v>48</v>
      </c>
      <c r="BB342" s="100" t="s">
        <v>48</v>
      </c>
      <c r="BC342" s="93"/>
      <c r="BD342" s="93"/>
      <c r="BE342" s="93"/>
    </row>
    <row r="343" spans="1:57" ht="13.5" customHeight="1">
      <c r="A343" s="93" t="s">
        <v>315</v>
      </c>
      <c r="B343" s="95">
        <v>44708</v>
      </c>
      <c r="C343" s="96" t="s">
        <v>48</v>
      </c>
      <c r="D343" s="96" t="s">
        <v>48</v>
      </c>
      <c r="E343" s="96" t="s">
        <v>48</v>
      </c>
      <c r="F343" s="96"/>
      <c r="G343" s="96"/>
      <c r="H343" s="96"/>
      <c r="I343" s="96"/>
      <c r="J343" s="96"/>
      <c r="K343" s="96"/>
      <c r="L343" s="96" t="s">
        <v>48</v>
      </c>
      <c r="M343" s="97">
        <v>0</v>
      </c>
      <c r="N343" s="97">
        <v>0</v>
      </c>
      <c r="O343" s="97">
        <v>0</v>
      </c>
      <c r="P343" s="96" t="s">
        <v>48</v>
      </c>
      <c r="Q343" s="96"/>
      <c r="R343" s="96"/>
      <c r="S343" s="96"/>
      <c r="T343" s="98">
        <v>0</v>
      </c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  <c r="AH343" s="98"/>
      <c r="AI343" s="96" t="s">
        <v>48</v>
      </c>
      <c r="AJ343" s="96">
        <v>1</v>
      </c>
      <c r="AK343" s="96" t="s">
        <v>48</v>
      </c>
      <c r="AL343" s="96" t="s">
        <v>48</v>
      </c>
      <c r="AM343" s="96" t="s">
        <v>48</v>
      </c>
      <c r="AN343" s="96" t="s">
        <v>48</v>
      </c>
      <c r="AO343" s="96" t="s">
        <v>48</v>
      </c>
      <c r="AP343" s="96" t="s">
        <v>48</v>
      </c>
      <c r="AQ343" s="96">
        <v>15</v>
      </c>
      <c r="AR343" s="96">
        <v>2</v>
      </c>
      <c r="AS343" s="98">
        <v>0.13300000000000001</v>
      </c>
      <c r="AT343" s="98">
        <v>0.5</v>
      </c>
      <c r="AU343" s="98">
        <v>0</v>
      </c>
      <c r="AV343" s="99">
        <v>5056</v>
      </c>
      <c r="AW343" s="99">
        <v>1385</v>
      </c>
      <c r="AX343" s="96">
        <v>153</v>
      </c>
      <c r="AY343" s="96">
        <v>189</v>
      </c>
      <c r="AZ343" s="96">
        <v>235</v>
      </c>
      <c r="BA343" s="96" t="s">
        <v>48</v>
      </c>
      <c r="BB343" s="100" t="s">
        <v>48</v>
      </c>
      <c r="BC343" s="93"/>
      <c r="BD343" s="93"/>
      <c r="BE343" s="93"/>
    </row>
    <row r="344" spans="1:57" ht="13.5" customHeight="1">
      <c r="A344" s="93" t="s">
        <v>316</v>
      </c>
      <c r="B344" s="95">
        <v>44709</v>
      </c>
      <c r="C344" s="96" t="s">
        <v>48</v>
      </c>
      <c r="D344" s="96" t="s">
        <v>48</v>
      </c>
      <c r="E344" s="96" t="s">
        <v>48</v>
      </c>
      <c r="F344" s="96"/>
      <c r="G344" s="96"/>
      <c r="H344" s="96"/>
      <c r="I344" s="96"/>
      <c r="J344" s="96"/>
      <c r="K344" s="96"/>
      <c r="L344" s="96" t="s">
        <v>48</v>
      </c>
      <c r="M344" s="97">
        <v>0</v>
      </c>
      <c r="N344" s="97">
        <v>0</v>
      </c>
      <c r="O344" s="97">
        <v>0</v>
      </c>
      <c r="P344" s="96" t="s">
        <v>48</v>
      </c>
      <c r="Q344" s="96"/>
      <c r="R344" s="96"/>
      <c r="S344" s="96"/>
      <c r="T344" s="98">
        <v>0</v>
      </c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  <c r="AH344" s="98"/>
      <c r="AI344" s="96" t="s">
        <v>48</v>
      </c>
      <c r="AJ344" s="96">
        <v>1</v>
      </c>
      <c r="AK344" s="96" t="s">
        <v>48</v>
      </c>
      <c r="AL344" s="96" t="s">
        <v>48</v>
      </c>
      <c r="AM344" s="96" t="s">
        <v>48</v>
      </c>
      <c r="AN344" s="96" t="s">
        <v>48</v>
      </c>
      <c r="AO344" s="96" t="s">
        <v>48</v>
      </c>
      <c r="AP344" s="96" t="s">
        <v>48</v>
      </c>
      <c r="AQ344" s="96">
        <v>23</v>
      </c>
      <c r="AR344" s="96">
        <v>9</v>
      </c>
      <c r="AS344" s="98">
        <v>0.39100000000000001</v>
      </c>
      <c r="AT344" s="98">
        <v>0.111</v>
      </c>
      <c r="AU344" s="98">
        <v>0</v>
      </c>
      <c r="AV344" s="99">
        <v>5079</v>
      </c>
      <c r="AW344" s="99">
        <v>1394</v>
      </c>
      <c r="AX344" s="96">
        <v>163</v>
      </c>
      <c r="AY344" s="96">
        <v>197</v>
      </c>
      <c r="AZ344" s="96">
        <v>243</v>
      </c>
      <c r="BA344" s="96" t="s">
        <v>48</v>
      </c>
      <c r="BB344" s="100" t="s">
        <v>48</v>
      </c>
      <c r="BC344" s="93"/>
      <c r="BD344" s="93"/>
      <c r="BE344" s="93"/>
    </row>
    <row r="345" spans="1:57" ht="13.5" customHeight="1">
      <c r="A345" s="93" t="s">
        <v>317</v>
      </c>
      <c r="B345" s="95">
        <v>44710</v>
      </c>
      <c r="C345" s="96" t="s">
        <v>48</v>
      </c>
      <c r="D345" s="96" t="s">
        <v>48</v>
      </c>
      <c r="E345" s="96" t="s">
        <v>48</v>
      </c>
      <c r="F345" s="96"/>
      <c r="G345" s="96"/>
      <c r="H345" s="96"/>
      <c r="I345" s="96"/>
      <c r="J345" s="96"/>
      <c r="K345" s="96"/>
      <c r="L345" s="96" t="s">
        <v>48</v>
      </c>
      <c r="M345" s="97">
        <v>0</v>
      </c>
      <c r="N345" s="97">
        <v>0</v>
      </c>
      <c r="O345" s="97">
        <v>0</v>
      </c>
      <c r="P345" s="96" t="s">
        <v>48</v>
      </c>
      <c r="Q345" s="96"/>
      <c r="R345" s="96"/>
      <c r="S345" s="96"/>
      <c r="T345" s="98">
        <v>0</v>
      </c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  <c r="AH345" s="98"/>
      <c r="AI345" s="96" t="s">
        <v>48</v>
      </c>
      <c r="AJ345" s="96">
        <v>6</v>
      </c>
      <c r="AK345" s="96" t="s">
        <v>48</v>
      </c>
      <c r="AL345" s="96" t="s">
        <v>48</v>
      </c>
      <c r="AM345" s="96" t="s">
        <v>48</v>
      </c>
      <c r="AN345" s="96" t="s">
        <v>48</v>
      </c>
      <c r="AO345" s="96" t="s">
        <v>48</v>
      </c>
      <c r="AP345" s="96" t="s">
        <v>48</v>
      </c>
      <c r="AQ345" s="96">
        <v>25</v>
      </c>
      <c r="AR345" s="96">
        <v>6</v>
      </c>
      <c r="AS345" s="98">
        <v>0.24</v>
      </c>
      <c r="AT345" s="98">
        <v>1</v>
      </c>
      <c r="AU345" s="98">
        <v>0</v>
      </c>
      <c r="AV345" s="99">
        <v>5104</v>
      </c>
      <c r="AW345" s="99">
        <v>1400</v>
      </c>
      <c r="AX345" s="96">
        <v>163</v>
      </c>
      <c r="AY345" s="96">
        <v>197</v>
      </c>
      <c r="AZ345" s="96">
        <v>243</v>
      </c>
      <c r="BA345" s="96" t="s">
        <v>48</v>
      </c>
      <c r="BB345" s="100" t="s">
        <v>48</v>
      </c>
      <c r="BC345" s="93"/>
      <c r="BD345" s="93"/>
      <c r="BE345" s="93"/>
    </row>
    <row r="346" spans="1:57" ht="13.5" customHeight="1">
      <c r="A346" s="93" t="s">
        <v>311</v>
      </c>
      <c r="B346" s="95">
        <v>44711</v>
      </c>
      <c r="C346" s="96" t="s">
        <v>48</v>
      </c>
      <c r="D346" s="96" t="s">
        <v>48</v>
      </c>
      <c r="E346" s="96" t="s">
        <v>48</v>
      </c>
      <c r="F346" s="96"/>
      <c r="G346" s="96"/>
      <c r="H346" s="96"/>
      <c r="I346" s="96"/>
      <c r="J346" s="96"/>
      <c r="K346" s="96"/>
      <c r="L346" s="96" t="s">
        <v>48</v>
      </c>
      <c r="M346" s="97">
        <v>0</v>
      </c>
      <c r="N346" s="97">
        <v>0</v>
      </c>
      <c r="O346" s="97">
        <v>0</v>
      </c>
      <c r="P346" s="96" t="s">
        <v>48</v>
      </c>
      <c r="Q346" s="96"/>
      <c r="R346" s="96"/>
      <c r="S346" s="96"/>
      <c r="T346" s="98">
        <v>0</v>
      </c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  <c r="AH346" s="98"/>
      <c r="AI346" s="96" t="s">
        <v>48</v>
      </c>
      <c r="AJ346" s="96">
        <v>1</v>
      </c>
      <c r="AK346" s="96" t="s">
        <v>48</v>
      </c>
      <c r="AL346" s="96" t="s">
        <v>48</v>
      </c>
      <c r="AM346" s="96" t="s">
        <v>48</v>
      </c>
      <c r="AN346" s="96" t="s">
        <v>48</v>
      </c>
      <c r="AO346" s="96" t="s">
        <v>48</v>
      </c>
      <c r="AP346" s="96" t="s">
        <v>48</v>
      </c>
      <c r="AQ346" s="96">
        <v>31</v>
      </c>
      <c r="AR346" s="96">
        <v>10</v>
      </c>
      <c r="AS346" s="98">
        <v>0.32300000000000001</v>
      </c>
      <c r="AT346" s="98">
        <v>0.1</v>
      </c>
      <c r="AU346" s="98">
        <v>0</v>
      </c>
      <c r="AV346" s="99">
        <v>5135</v>
      </c>
      <c r="AW346" s="99">
        <v>1410</v>
      </c>
      <c r="AX346" s="96">
        <v>173</v>
      </c>
      <c r="AY346" s="96">
        <v>207</v>
      </c>
      <c r="AZ346" s="96">
        <v>245</v>
      </c>
      <c r="BA346" s="96" t="s">
        <v>48</v>
      </c>
      <c r="BB346" s="100" t="s">
        <v>48</v>
      </c>
      <c r="BC346" s="93"/>
      <c r="BD346" s="93"/>
      <c r="BE346" s="93"/>
    </row>
    <row r="347" spans="1:57" ht="13.5" customHeight="1">
      <c r="A347" s="93" t="s">
        <v>312</v>
      </c>
      <c r="B347" s="95">
        <v>44712</v>
      </c>
      <c r="C347" s="96" t="s">
        <v>48</v>
      </c>
      <c r="D347" s="96" t="s">
        <v>48</v>
      </c>
      <c r="E347" s="96" t="s">
        <v>48</v>
      </c>
      <c r="F347" s="96"/>
      <c r="G347" s="96"/>
      <c r="H347" s="96"/>
      <c r="I347" s="96"/>
      <c r="J347" s="96"/>
      <c r="K347" s="96"/>
      <c r="L347" s="96" t="s">
        <v>48</v>
      </c>
      <c r="M347" s="97">
        <v>0</v>
      </c>
      <c r="N347" s="97">
        <v>0</v>
      </c>
      <c r="O347" s="97">
        <v>0</v>
      </c>
      <c r="P347" s="96" t="s">
        <v>48</v>
      </c>
      <c r="Q347" s="96"/>
      <c r="R347" s="96"/>
      <c r="S347" s="96"/>
      <c r="T347" s="98">
        <v>0</v>
      </c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  <c r="AI347" s="96" t="s">
        <v>48</v>
      </c>
      <c r="AJ347" s="96">
        <v>5</v>
      </c>
      <c r="AK347" s="96" t="s">
        <v>48</v>
      </c>
      <c r="AL347" s="96" t="s">
        <v>48</v>
      </c>
      <c r="AM347" s="96" t="s">
        <v>48</v>
      </c>
      <c r="AN347" s="96" t="s">
        <v>48</v>
      </c>
      <c r="AO347" s="96" t="s">
        <v>48</v>
      </c>
      <c r="AP347" s="96" t="s">
        <v>48</v>
      </c>
      <c r="AQ347" s="96">
        <v>29</v>
      </c>
      <c r="AR347" s="96">
        <v>14</v>
      </c>
      <c r="AS347" s="98">
        <v>0.48299999999999998</v>
      </c>
      <c r="AT347" s="98">
        <v>0.35699999999999998</v>
      </c>
      <c r="AU347" s="98">
        <v>0</v>
      </c>
      <c r="AV347" s="99">
        <v>5164</v>
      </c>
      <c r="AW347" s="99">
        <v>1424</v>
      </c>
      <c r="AX347" s="96">
        <v>173</v>
      </c>
      <c r="AY347" s="96">
        <v>211</v>
      </c>
      <c r="AZ347" s="96">
        <v>247</v>
      </c>
      <c r="BA347" s="96" t="s">
        <v>48</v>
      </c>
      <c r="BB347" s="100" t="s">
        <v>48</v>
      </c>
      <c r="BC347" s="93"/>
      <c r="BD347" s="93"/>
      <c r="BE347" s="93"/>
    </row>
    <row r="348" spans="1:57" ht="13.5" customHeight="1">
      <c r="A348" s="93" t="s">
        <v>313</v>
      </c>
      <c r="B348" s="95">
        <v>44713</v>
      </c>
      <c r="C348" s="96" t="s">
        <v>48</v>
      </c>
      <c r="D348" s="96" t="s">
        <v>48</v>
      </c>
      <c r="E348" s="96" t="s">
        <v>48</v>
      </c>
      <c r="F348" s="96"/>
      <c r="G348" s="96"/>
      <c r="H348" s="96"/>
      <c r="I348" s="96"/>
      <c r="J348" s="96"/>
      <c r="K348" s="96"/>
      <c r="L348" s="96" t="s">
        <v>48</v>
      </c>
      <c r="M348" s="97">
        <v>0</v>
      </c>
      <c r="N348" s="97">
        <v>0</v>
      </c>
      <c r="O348" s="97">
        <v>0</v>
      </c>
      <c r="P348" s="96" t="s">
        <v>48</v>
      </c>
      <c r="Q348" s="96"/>
      <c r="R348" s="96"/>
      <c r="S348" s="96"/>
      <c r="T348" s="98">
        <v>0</v>
      </c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  <c r="AI348" s="96" t="s">
        <v>48</v>
      </c>
      <c r="AJ348" s="96">
        <v>1</v>
      </c>
      <c r="AK348" s="96" t="s">
        <v>48</v>
      </c>
      <c r="AL348" s="96" t="s">
        <v>48</v>
      </c>
      <c r="AM348" s="96" t="s">
        <v>48</v>
      </c>
      <c r="AN348" s="96" t="s">
        <v>48</v>
      </c>
      <c r="AO348" s="96" t="s">
        <v>48</v>
      </c>
      <c r="AP348" s="96" t="s">
        <v>48</v>
      </c>
      <c r="AQ348" s="96">
        <v>38</v>
      </c>
      <c r="AR348" s="96">
        <v>10</v>
      </c>
      <c r="AS348" s="98">
        <v>0.26300000000000001</v>
      </c>
      <c r="AT348" s="98">
        <v>0.1</v>
      </c>
      <c r="AU348" s="98">
        <v>0</v>
      </c>
      <c r="AV348" s="99">
        <v>5202</v>
      </c>
      <c r="AW348" s="99">
        <v>1434</v>
      </c>
      <c r="AX348" s="96">
        <v>169</v>
      </c>
      <c r="AY348" s="96">
        <v>211</v>
      </c>
      <c r="AZ348" s="96">
        <v>244</v>
      </c>
      <c r="BA348" s="96" t="s">
        <v>48</v>
      </c>
      <c r="BB348" s="100" t="s">
        <v>48</v>
      </c>
      <c r="BC348" s="93"/>
      <c r="BD348" s="93"/>
      <c r="BE348" s="93"/>
    </row>
    <row r="349" spans="1:57" ht="13.5" customHeight="1">
      <c r="A349" s="93" t="s">
        <v>314</v>
      </c>
      <c r="B349" s="95">
        <v>44714</v>
      </c>
      <c r="C349" s="96" t="s">
        <v>48</v>
      </c>
      <c r="D349" s="96" t="s">
        <v>48</v>
      </c>
      <c r="E349" s="96" t="s">
        <v>48</v>
      </c>
      <c r="F349" s="96"/>
      <c r="G349" s="96"/>
      <c r="H349" s="96"/>
      <c r="I349" s="96"/>
      <c r="J349" s="96"/>
      <c r="K349" s="96"/>
      <c r="L349" s="96" t="s">
        <v>48</v>
      </c>
      <c r="M349" s="97">
        <v>0</v>
      </c>
      <c r="N349" s="97">
        <v>0</v>
      </c>
      <c r="O349" s="97">
        <v>0</v>
      </c>
      <c r="P349" s="96" t="s">
        <v>48</v>
      </c>
      <c r="Q349" s="96"/>
      <c r="R349" s="96"/>
      <c r="S349" s="96"/>
      <c r="T349" s="98">
        <v>0</v>
      </c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6" t="s">
        <v>48</v>
      </c>
      <c r="AJ349" s="96">
        <v>5</v>
      </c>
      <c r="AK349" s="96" t="s">
        <v>48</v>
      </c>
      <c r="AL349" s="96" t="s">
        <v>48</v>
      </c>
      <c r="AM349" s="96" t="s">
        <v>48</v>
      </c>
      <c r="AN349" s="96" t="s">
        <v>48</v>
      </c>
      <c r="AO349" s="96" t="s">
        <v>48</v>
      </c>
      <c r="AP349" s="96" t="s">
        <v>48</v>
      </c>
      <c r="AQ349" s="96">
        <v>55</v>
      </c>
      <c r="AR349" s="96">
        <v>18</v>
      </c>
      <c r="AS349" s="98">
        <v>0.32700000000000001</v>
      </c>
      <c r="AT349" s="98">
        <v>0.27800000000000002</v>
      </c>
      <c r="AU349" s="98">
        <v>0</v>
      </c>
      <c r="AV349" s="99">
        <v>5257</v>
      </c>
      <c r="AW349" s="99">
        <v>1452</v>
      </c>
      <c r="AX349" s="96">
        <v>174</v>
      </c>
      <c r="AY349" s="96">
        <v>218</v>
      </c>
      <c r="AZ349" s="96">
        <v>250</v>
      </c>
      <c r="BA349" s="96" t="s">
        <v>48</v>
      </c>
      <c r="BB349" s="100" t="s">
        <v>48</v>
      </c>
      <c r="BC349" s="93"/>
      <c r="BD349" s="93"/>
      <c r="BE349" s="93"/>
    </row>
    <row r="350" spans="1:57" ht="13.5" customHeight="1">
      <c r="A350" s="93" t="s">
        <v>315</v>
      </c>
      <c r="B350" s="95">
        <v>44715</v>
      </c>
      <c r="C350" s="96" t="s">
        <v>48</v>
      </c>
      <c r="D350" s="96" t="s">
        <v>48</v>
      </c>
      <c r="E350" s="96" t="s">
        <v>48</v>
      </c>
      <c r="F350" s="96"/>
      <c r="G350" s="96"/>
      <c r="H350" s="96"/>
      <c r="I350" s="96"/>
      <c r="J350" s="96"/>
      <c r="K350" s="96"/>
      <c r="L350" s="96" t="s">
        <v>48</v>
      </c>
      <c r="M350" s="97">
        <v>0</v>
      </c>
      <c r="N350" s="97">
        <v>0</v>
      </c>
      <c r="O350" s="97">
        <v>0</v>
      </c>
      <c r="P350" s="96" t="s">
        <v>48</v>
      </c>
      <c r="Q350" s="96"/>
      <c r="R350" s="96"/>
      <c r="S350" s="96"/>
      <c r="T350" s="98">
        <v>0</v>
      </c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  <c r="AH350" s="98"/>
      <c r="AI350" s="96" t="s">
        <v>48</v>
      </c>
      <c r="AJ350" s="96">
        <v>4</v>
      </c>
      <c r="AK350" s="96" t="s">
        <v>48</v>
      </c>
      <c r="AL350" s="96" t="s">
        <v>48</v>
      </c>
      <c r="AM350" s="96" t="s">
        <v>48</v>
      </c>
      <c r="AN350" s="96" t="s">
        <v>48</v>
      </c>
      <c r="AO350" s="96" t="s">
        <v>48</v>
      </c>
      <c r="AP350" s="96" t="s">
        <v>48</v>
      </c>
      <c r="AQ350" s="96">
        <v>40</v>
      </c>
      <c r="AR350" s="96">
        <v>12</v>
      </c>
      <c r="AS350" s="98">
        <v>0.3</v>
      </c>
      <c r="AT350" s="98">
        <v>0.33300000000000002</v>
      </c>
      <c r="AU350" s="98">
        <v>0</v>
      </c>
      <c r="AV350" s="99">
        <v>5297</v>
      </c>
      <c r="AW350" s="99">
        <v>1464</v>
      </c>
      <c r="AX350" s="96">
        <v>185</v>
      </c>
      <c r="AY350" s="96">
        <v>223</v>
      </c>
      <c r="AZ350" s="96">
        <v>255</v>
      </c>
      <c r="BA350" s="96" t="s">
        <v>48</v>
      </c>
      <c r="BB350" s="100" t="s">
        <v>48</v>
      </c>
      <c r="BC350" s="93"/>
      <c r="BD350" s="93"/>
      <c r="BE350" s="93"/>
    </row>
    <row r="351" spans="1:57" ht="13.5" customHeight="1">
      <c r="A351" s="93" t="s">
        <v>316</v>
      </c>
      <c r="B351" s="95">
        <v>44716</v>
      </c>
      <c r="C351" s="96" t="s">
        <v>48</v>
      </c>
      <c r="D351" s="96" t="s">
        <v>48</v>
      </c>
      <c r="E351" s="96" t="s">
        <v>48</v>
      </c>
      <c r="F351" s="96"/>
      <c r="G351" s="96"/>
      <c r="H351" s="96"/>
      <c r="I351" s="96"/>
      <c r="J351" s="96"/>
      <c r="K351" s="96"/>
      <c r="L351" s="96" t="s">
        <v>48</v>
      </c>
      <c r="M351" s="97">
        <v>0</v>
      </c>
      <c r="N351" s="97">
        <v>0</v>
      </c>
      <c r="O351" s="97">
        <v>0</v>
      </c>
      <c r="P351" s="96" t="s">
        <v>48</v>
      </c>
      <c r="Q351" s="96"/>
      <c r="R351" s="96"/>
      <c r="S351" s="96"/>
      <c r="T351" s="98">
        <v>0</v>
      </c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  <c r="AH351" s="98"/>
      <c r="AI351" s="96" t="s">
        <v>48</v>
      </c>
      <c r="AJ351" s="96">
        <v>5</v>
      </c>
      <c r="AK351" s="96" t="s">
        <v>48</v>
      </c>
      <c r="AL351" s="96" t="s">
        <v>48</v>
      </c>
      <c r="AM351" s="96" t="s">
        <v>48</v>
      </c>
      <c r="AN351" s="96" t="s">
        <v>48</v>
      </c>
      <c r="AO351" s="96" t="s">
        <v>48</v>
      </c>
      <c r="AP351" s="96" t="s">
        <v>48</v>
      </c>
      <c r="AQ351" s="96">
        <v>32</v>
      </c>
      <c r="AR351" s="96">
        <v>9</v>
      </c>
      <c r="AS351" s="98">
        <v>0.28100000000000003</v>
      </c>
      <c r="AT351" s="98">
        <v>0.55600000000000005</v>
      </c>
      <c r="AU351" s="98">
        <v>0</v>
      </c>
      <c r="AV351" s="99">
        <v>5329</v>
      </c>
      <c r="AW351" s="99">
        <v>1473</v>
      </c>
      <c r="AX351" s="96">
        <v>189</v>
      </c>
      <c r="AY351" s="96">
        <v>228</v>
      </c>
      <c r="AZ351" s="96">
        <v>258</v>
      </c>
      <c r="BA351" s="96" t="s">
        <v>48</v>
      </c>
      <c r="BB351" s="100" t="s">
        <v>48</v>
      </c>
      <c r="BC351" s="93"/>
      <c r="BD351" s="93"/>
      <c r="BE351" s="93"/>
    </row>
    <row r="352" spans="1:57" ht="13.5" customHeight="1">
      <c r="A352" s="93" t="s">
        <v>317</v>
      </c>
      <c r="B352" s="95">
        <v>44717</v>
      </c>
      <c r="C352" s="96" t="s">
        <v>48</v>
      </c>
      <c r="D352" s="96" t="s">
        <v>48</v>
      </c>
      <c r="E352" s="96" t="s">
        <v>48</v>
      </c>
      <c r="F352" s="96"/>
      <c r="G352" s="96"/>
      <c r="H352" s="96"/>
      <c r="I352" s="96"/>
      <c r="J352" s="96"/>
      <c r="K352" s="96"/>
      <c r="L352" s="96" t="s">
        <v>48</v>
      </c>
      <c r="M352" s="97">
        <v>0</v>
      </c>
      <c r="N352" s="97">
        <v>0</v>
      </c>
      <c r="O352" s="97">
        <v>0</v>
      </c>
      <c r="P352" s="96" t="s">
        <v>48</v>
      </c>
      <c r="Q352" s="96"/>
      <c r="R352" s="96"/>
      <c r="S352" s="96"/>
      <c r="T352" s="98">
        <v>0</v>
      </c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  <c r="AH352" s="98"/>
      <c r="AI352" s="96" t="s">
        <v>48</v>
      </c>
      <c r="AJ352" s="96">
        <v>4</v>
      </c>
      <c r="AK352" s="96" t="s">
        <v>48</v>
      </c>
      <c r="AL352" s="96" t="s">
        <v>48</v>
      </c>
      <c r="AM352" s="96" t="s">
        <v>48</v>
      </c>
      <c r="AN352" s="96" t="s">
        <v>48</v>
      </c>
      <c r="AO352" s="96" t="s">
        <v>48</v>
      </c>
      <c r="AP352" s="96" t="s">
        <v>48</v>
      </c>
      <c r="AQ352" s="96">
        <v>73</v>
      </c>
      <c r="AR352" s="96">
        <v>13</v>
      </c>
      <c r="AS352" s="98">
        <v>0.17799999999999999</v>
      </c>
      <c r="AT352" s="98">
        <v>0.308</v>
      </c>
      <c r="AU352" s="98">
        <v>0</v>
      </c>
      <c r="AV352" s="99">
        <v>5402</v>
      </c>
      <c r="AW352" s="99">
        <v>1486</v>
      </c>
      <c r="AX352" s="96">
        <v>178</v>
      </c>
      <c r="AY352" s="96">
        <v>226</v>
      </c>
      <c r="AZ352" s="96">
        <v>259</v>
      </c>
      <c r="BA352" s="96" t="s">
        <v>48</v>
      </c>
      <c r="BB352" s="100" t="s">
        <v>48</v>
      </c>
      <c r="BC352" s="93"/>
      <c r="BD352" s="93"/>
      <c r="BE352" s="93"/>
    </row>
    <row r="353" spans="1:57" ht="13.5" customHeight="1">
      <c r="A353" s="93" t="s">
        <v>311</v>
      </c>
      <c r="B353" s="95">
        <v>44718</v>
      </c>
      <c r="C353" s="96" t="s">
        <v>48</v>
      </c>
      <c r="D353" s="96" t="s">
        <v>48</v>
      </c>
      <c r="E353" s="96" t="s">
        <v>48</v>
      </c>
      <c r="F353" s="96"/>
      <c r="G353" s="96"/>
      <c r="H353" s="96"/>
      <c r="I353" s="96"/>
      <c r="J353" s="96"/>
      <c r="K353" s="96"/>
      <c r="L353" s="96" t="s">
        <v>48</v>
      </c>
      <c r="M353" s="97">
        <v>0</v>
      </c>
      <c r="N353" s="97">
        <v>0</v>
      </c>
      <c r="O353" s="97">
        <v>0</v>
      </c>
      <c r="P353" s="96" t="s">
        <v>48</v>
      </c>
      <c r="Q353" s="96"/>
      <c r="R353" s="96"/>
      <c r="S353" s="96"/>
      <c r="T353" s="98">
        <v>0</v>
      </c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  <c r="AH353" s="98"/>
      <c r="AI353" s="96" t="s">
        <v>48</v>
      </c>
      <c r="AJ353" s="96">
        <v>4</v>
      </c>
      <c r="AK353" s="96" t="s">
        <v>48</v>
      </c>
      <c r="AL353" s="96" t="s">
        <v>48</v>
      </c>
      <c r="AM353" s="96" t="s">
        <v>48</v>
      </c>
      <c r="AN353" s="96" t="s">
        <v>48</v>
      </c>
      <c r="AO353" s="96" t="s">
        <v>48</v>
      </c>
      <c r="AP353" s="96" t="s">
        <v>48</v>
      </c>
      <c r="AQ353" s="96">
        <v>48</v>
      </c>
      <c r="AR353" s="96">
        <v>13</v>
      </c>
      <c r="AS353" s="98">
        <v>0.27100000000000002</v>
      </c>
      <c r="AT353" s="98">
        <v>0.308</v>
      </c>
      <c r="AU353" s="98">
        <v>0</v>
      </c>
      <c r="AV353" s="99">
        <v>5450</v>
      </c>
      <c r="AW353" s="99">
        <v>1499</v>
      </c>
      <c r="AX353" s="96">
        <v>184</v>
      </c>
      <c r="AY353" s="96">
        <v>229</v>
      </c>
      <c r="AZ353" s="96">
        <v>260</v>
      </c>
      <c r="BA353" s="96" t="s">
        <v>48</v>
      </c>
      <c r="BB353" s="100" t="s">
        <v>48</v>
      </c>
      <c r="BC353" s="93"/>
      <c r="BD353" s="93"/>
      <c r="BE353" s="93"/>
    </row>
    <row r="354" spans="1:57" ht="13.5" customHeight="1">
      <c r="A354" s="93" t="s">
        <v>312</v>
      </c>
      <c r="B354" s="95">
        <v>44719</v>
      </c>
      <c r="C354" s="96" t="s">
        <v>48</v>
      </c>
      <c r="D354" s="96" t="s">
        <v>48</v>
      </c>
      <c r="E354" s="96" t="s">
        <v>48</v>
      </c>
      <c r="F354" s="96"/>
      <c r="G354" s="96"/>
      <c r="H354" s="96"/>
      <c r="I354" s="96"/>
      <c r="J354" s="96"/>
      <c r="K354" s="96"/>
      <c r="L354" s="96" t="s">
        <v>48</v>
      </c>
      <c r="M354" s="97">
        <v>0</v>
      </c>
      <c r="N354" s="97">
        <v>0</v>
      </c>
      <c r="O354" s="97">
        <v>0</v>
      </c>
      <c r="P354" s="96" t="s">
        <v>48</v>
      </c>
      <c r="Q354" s="96"/>
      <c r="R354" s="96"/>
      <c r="S354" s="96"/>
      <c r="T354" s="98">
        <v>0</v>
      </c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  <c r="AH354" s="98"/>
      <c r="AI354" s="96" t="s">
        <v>48</v>
      </c>
      <c r="AJ354" s="96">
        <v>3</v>
      </c>
      <c r="AK354" s="96" t="s">
        <v>48</v>
      </c>
      <c r="AL354" s="96" t="s">
        <v>48</v>
      </c>
      <c r="AM354" s="96" t="s">
        <v>48</v>
      </c>
      <c r="AN354" s="96" t="s">
        <v>48</v>
      </c>
      <c r="AO354" s="96" t="s">
        <v>48</v>
      </c>
      <c r="AP354" s="96" t="s">
        <v>48</v>
      </c>
      <c r="AQ354" s="96">
        <v>44</v>
      </c>
      <c r="AR354" s="96">
        <v>11</v>
      </c>
      <c r="AS354" s="98">
        <v>0.25</v>
      </c>
      <c r="AT354" s="98">
        <v>0.27300000000000002</v>
      </c>
      <c r="AU354" s="98">
        <v>0</v>
      </c>
      <c r="AV354" s="99">
        <v>5494</v>
      </c>
      <c r="AW354" s="99">
        <v>1510</v>
      </c>
      <c r="AX354" s="96">
        <v>178</v>
      </c>
      <c r="AY354" s="96">
        <v>231</v>
      </c>
      <c r="AZ354" s="96">
        <v>262</v>
      </c>
      <c r="BA354" s="96" t="s">
        <v>48</v>
      </c>
      <c r="BB354" s="100" t="s">
        <v>326</v>
      </c>
      <c r="BC354" s="93"/>
      <c r="BD354" s="93"/>
      <c r="BE354" s="93"/>
    </row>
    <row r="355" spans="1:57" ht="13.5" customHeight="1">
      <c r="A355" s="93" t="s">
        <v>313</v>
      </c>
      <c r="B355" s="95">
        <v>44720</v>
      </c>
      <c r="C355" s="96" t="s">
        <v>48</v>
      </c>
      <c r="D355" s="96" t="s">
        <v>48</v>
      </c>
      <c r="E355" s="96" t="s">
        <v>48</v>
      </c>
      <c r="F355" s="96"/>
      <c r="G355" s="96"/>
      <c r="H355" s="96"/>
      <c r="I355" s="96"/>
      <c r="J355" s="96"/>
      <c r="K355" s="96"/>
      <c r="L355" s="96" t="s">
        <v>48</v>
      </c>
      <c r="M355" s="97">
        <v>0</v>
      </c>
      <c r="N355" s="97">
        <v>0</v>
      </c>
      <c r="O355" s="97">
        <v>0</v>
      </c>
      <c r="P355" s="96" t="s">
        <v>48</v>
      </c>
      <c r="Q355" s="96"/>
      <c r="R355" s="96"/>
      <c r="S355" s="96"/>
      <c r="T355" s="98">
        <v>0</v>
      </c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  <c r="AI355" s="96" t="s">
        <v>48</v>
      </c>
      <c r="AJ355" s="96">
        <v>2</v>
      </c>
      <c r="AK355" s="96" t="s">
        <v>48</v>
      </c>
      <c r="AL355" s="96" t="s">
        <v>48</v>
      </c>
      <c r="AM355" s="96" t="s">
        <v>48</v>
      </c>
      <c r="AN355" s="96" t="s">
        <v>48</v>
      </c>
      <c r="AO355" s="96" t="s">
        <v>48</v>
      </c>
      <c r="AP355" s="96" t="s">
        <v>48</v>
      </c>
      <c r="AQ355" s="96">
        <v>25</v>
      </c>
      <c r="AR355" s="96">
        <v>6</v>
      </c>
      <c r="AS355" s="98">
        <v>0.24</v>
      </c>
      <c r="AT355" s="98">
        <v>0.33300000000000002</v>
      </c>
      <c r="AU355" s="98">
        <v>0</v>
      </c>
      <c r="AV355" s="99">
        <v>5519</v>
      </c>
      <c r="AW355" s="99">
        <v>1516</v>
      </c>
      <c r="AX355" s="96">
        <v>179</v>
      </c>
      <c r="AY355" s="96">
        <v>229</v>
      </c>
      <c r="AZ355" s="96">
        <v>262</v>
      </c>
      <c r="BA355" s="96" t="s">
        <v>48</v>
      </c>
      <c r="BB355" s="100"/>
      <c r="BC355" s="93"/>
      <c r="BD355" s="93"/>
      <c r="BE355" s="93"/>
    </row>
    <row r="356" spans="1:57" ht="13.5" customHeight="1">
      <c r="A356" s="93" t="s">
        <v>314</v>
      </c>
      <c r="B356" s="95">
        <v>44721</v>
      </c>
      <c r="C356" s="96" t="s">
        <v>48</v>
      </c>
      <c r="D356" s="96" t="s">
        <v>48</v>
      </c>
      <c r="E356" s="96" t="s">
        <v>48</v>
      </c>
      <c r="F356" s="96"/>
      <c r="G356" s="96"/>
      <c r="H356" s="96"/>
      <c r="I356" s="96"/>
      <c r="J356" s="96"/>
      <c r="K356" s="96"/>
      <c r="L356" s="96" t="s">
        <v>48</v>
      </c>
      <c r="M356" s="97">
        <v>0</v>
      </c>
      <c r="N356" s="97">
        <v>0</v>
      </c>
      <c r="O356" s="97">
        <v>0</v>
      </c>
      <c r="P356" s="96" t="s">
        <v>48</v>
      </c>
      <c r="Q356" s="96"/>
      <c r="R356" s="96"/>
      <c r="S356" s="96"/>
      <c r="T356" s="98">
        <v>0</v>
      </c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  <c r="AH356" s="98"/>
      <c r="AI356" s="96" t="s">
        <v>48</v>
      </c>
      <c r="AJ356" s="96">
        <v>1</v>
      </c>
      <c r="AK356" s="96" t="s">
        <v>48</v>
      </c>
      <c r="AL356" s="96" t="s">
        <v>48</v>
      </c>
      <c r="AM356" s="96" t="s">
        <v>48</v>
      </c>
      <c r="AN356" s="96" t="s">
        <v>48</v>
      </c>
      <c r="AO356" s="96" t="s">
        <v>48</v>
      </c>
      <c r="AP356" s="96" t="s">
        <v>48</v>
      </c>
      <c r="AQ356" s="96">
        <v>39</v>
      </c>
      <c r="AR356" s="96">
        <v>13</v>
      </c>
      <c r="AS356" s="98">
        <v>0.33300000000000002</v>
      </c>
      <c r="AT356" s="98">
        <v>7.6999999999999999E-2</v>
      </c>
      <c r="AU356" s="98">
        <v>0</v>
      </c>
      <c r="AV356" s="99">
        <v>5558</v>
      </c>
      <c r="AW356" s="99">
        <v>1529</v>
      </c>
      <c r="AX356" s="96">
        <v>175</v>
      </c>
      <c r="AY356" s="96">
        <v>231</v>
      </c>
      <c r="AZ356" s="96">
        <v>266</v>
      </c>
      <c r="BA356" s="96" t="s">
        <v>48</v>
      </c>
      <c r="BB356" s="100"/>
      <c r="BC356" s="93"/>
      <c r="BD356" s="93"/>
      <c r="BE356" s="93"/>
    </row>
    <row r="357" spans="1:57" ht="13.5" customHeight="1">
      <c r="A357" s="93" t="s">
        <v>315</v>
      </c>
      <c r="B357" s="95">
        <v>44722</v>
      </c>
      <c r="C357" s="96" t="s">
        <v>48</v>
      </c>
      <c r="D357" s="96" t="s">
        <v>48</v>
      </c>
      <c r="E357" s="96" t="s">
        <v>48</v>
      </c>
      <c r="F357" s="96"/>
      <c r="G357" s="96"/>
      <c r="H357" s="96"/>
      <c r="I357" s="96"/>
      <c r="J357" s="96"/>
      <c r="K357" s="96"/>
      <c r="L357" s="96" t="s">
        <v>48</v>
      </c>
      <c r="M357" s="97">
        <v>0</v>
      </c>
      <c r="N357" s="97">
        <v>0</v>
      </c>
      <c r="O357" s="97">
        <v>0</v>
      </c>
      <c r="P357" s="96" t="s">
        <v>48</v>
      </c>
      <c r="Q357" s="96"/>
      <c r="R357" s="96"/>
      <c r="S357" s="96"/>
      <c r="T357" s="98">
        <v>0</v>
      </c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  <c r="AI357" s="96" t="s">
        <v>48</v>
      </c>
      <c r="AJ357" s="96">
        <v>1</v>
      </c>
      <c r="AK357" s="96" t="s">
        <v>48</v>
      </c>
      <c r="AL357" s="96" t="s">
        <v>48</v>
      </c>
      <c r="AM357" s="96" t="s">
        <v>48</v>
      </c>
      <c r="AN357" s="96" t="s">
        <v>48</v>
      </c>
      <c r="AO357" s="96" t="s">
        <v>48</v>
      </c>
      <c r="AP357" s="96" t="s">
        <v>48</v>
      </c>
      <c r="AQ357" s="96">
        <v>28</v>
      </c>
      <c r="AR357" s="96">
        <v>9</v>
      </c>
      <c r="AS357" s="98">
        <v>0.32100000000000001</v>
      </c>
      <c r="AT357" s="98">
        <v>0.111</v>
      </c>
      <c r="AU357" s="98">
        <v>0</v>
      </c>
      <c r="AV357" s="99">
        <v>5586</v>
      </c>
      <c r="AW357" s="99">
        <v>1538</v>
      </c>
      <c r="AX357" s="96">
        <v>172</v>
      </c>
      <c r="AY357" s="96">
        <v>234</v>
      </c>
      <c r="AZ357" s="96">
        <v>267</v>
      </c>
      <c r="BA357" s="96" t="s">
        <v>48</v>
      </c>
      <c r="BB357" s="100"/>
      <c r="BC357" s="93"/>
      <c r="BD357" s="93"/>
      <c r="BE357" s="93"/>
    </row>
    <row r="358" spans="1:57" ht="13.5" customHeight="1">
      <c r="A358" s="93" t="s">
        <v>316</v>
      </c>
      <c r="B358" s="95">
        <v>44723</v>
      </c>
      <c r="C358" s="96" t="s">
        <v>48</v>
      </c>
      <c r="D358" s="96" t="s">
        <v>48</v>
      </c>
      <c r="E358" s="96" t="s">
        <v>48</v>
      </c>
      <c r="F358" s="96"/>
      <c r="G358" s="96"/>
      <c r="H358" s="96"/>
      <c r="I358" s="96"/>
      <c r="J358" s="96"/>
      <c r="K358" s="96"/>
      <c r="L358" s="96" t="s">
        <v>48</v>
      </c>
      <c r="M358" s="97">
        <v>0</v>
      </c>
      <c r="N358" s="97">
        <v>0</v>
      </c>
      <c r="O358" s="97">
        <v>0</v>
      </c>
      <c r="P358" s="96" t="s">
        <v>48</v>
      </c>
      <c r="Q358" s="96"/>
      <c r="R358" s="96"/>
      <c r="S358" s="96"/>
      <c r="T358" s="98">
        <v>0</v>
      </c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  <c r="AH358" s="98"/>
      <c r="AI358" s="96" t="s">
        <v>48</v>
      </c>
      <c r="AJ358" s="96">
        <v>1</v>
      </c>
      <c r="AK358" s="96" t="s">
        <v>48</v>
      </c>
      <c r="AL358" s="96" t="s">
        <v>48</v>
      </c>
      <c r="AM358" s="96" t="s">
        <v>48</v>
      </c>
      <c r="AN358" s="96" t="s">
        <v>48</v>
      </c>
      <c r="AO358" s="96" t="s">
        <v>48</v>
      </c>
      <c r="AP358" s="96" t="s">
        <v>48</v>
      </c>
      <c r="AQ358" s="96">
        <v>26</v>
      </c>
      <c r="AR358" s="96">
        <v>11</v>
      </c>
      <c r="AS358" s="98">
        <v>0.42299999999999999</v>
      </c>
      <c r="AT358" s="98">
        <v>9.0999999999999998E-2</v>
      </c>
      <c r="AU358" s="98">
        <v>0</v>
      </c>
      <c r="AV358" s="99">
        <v>5612</v>
      </c>
      <c r="AW358" s="99">
        <v>1549</v>
      </c>
      <c r="AX358" s="96">
        <v>168</v>
      </c>
      <c r="AY358" s="96">
        <v>231</v>
      </c>
      <c r="AZ358" s="96">
        <v>267</v>
      </c>
      <c r="BA358" s="96" t="s">
        <v>48</v>
      </c>
      <c r="BB358" s="100"/>
      <c r="BC358" s="93"/>
      <c r="BD358" s="93"/>
      <c r="BE358" s="93"/>
    </row>
    <row r="359" spans="1:57" ht="13.5" customHeight="1">
      <c r="A359" s="93" t="s">
        <v>317</v>
      </c>
      <c r="B359" s="95">
        <v>44724</v>
      </c>
      <c r="C359" s="96" t="s">
        <v>48</v>
      </c>
      <c r="D359" s="96" t="s">
        <v>48</v>
      </c>
      <c r="E359" s="96" t="s">
        <v>48</v>
      </c>
      <c r="F359" s="96"/>
      <c r="G359" s="96"/>
      <c r="H359" s="96"/>
      <c r="I359" s="96"/>
      <c r="J359" s="96"/>
      <c r="K359" s="96"/>
      <c r="L359" s="96" t="s">
        <v>48</v>
      </c>
      <c r="M359" s="97">
        <v>0</v>
      </c>
      <c r="N359" s="97">
        <v>0</v>
      </c>
      <c r="O359" s="97">
        <v>0</v>
      </c>
      <c r="P359" s="96" t="s">
        <v>48</v>
      </c>
      <c r="Q359" s="96"/>
      <c r="R359" s="96"/>
      <c r="S359" s="96"/>
      <c r="T359" s="98">
        <v>0</v>
      </c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  <c r="AH359" s="98"/>
      <c r="AI359" s="96" t="s">
        <v>48</v>
      </c>
      <c r="AJ359" s="96">
        <v>3</v>
      </c>
      <c r="AK359" s="96" t="s">
        <v>48</v>
      </c>
      <c r="AL359" s="96" t="s">
        <v>48</v>
      </c>
      <c r="AM359" s="96" t="s">
        <v>48</v>
      </c>
      <c r="AN359" s="96" t="s">
        <v>48</v>
      </c>
      <c r="AO359" s="96" t="s">
        <v>48</v>
      </c>
      <c r="AP359" s="96" t="s">
        <v>48</v>
      </c>
      <c r="AQ359" s="96">
        <v>43</v>
      </c>
      <c r="AR359" s="96">
        <v>13</v>
      </c>
      <c r="AS359" s="98">
        <v>0.30199999999999999</v>
      </c>
      <c r="AT359" s="98">
        <v>0.23100000000000001</v>
      </c>
      <c r="AU359" s="98">
        <v>0</v>
      </c>
      <c r="AV359" s="99">
        <v>5655</v>
      </c>
      <c r="AW359" s="99">
        <v>1562</v>
      </c>
      <c r="AX359" s="96">
        <v>169</v>
      </c>
      <c r="AY359" s="96">
        <v>227</v>
      </c>
      <c r="AZ359" s="96">
        <v>269</v>
      </c>
      <c r="BA359" s="96" t="s">
        <v>48</v>
      </c>
      <c r="BB359" s="100"/>
      <c r="BC359" s="93"/>
      <c r="BD359" s="93"/>
      <c r="BE359" s="93"/>
    </row>
    <row r="360" spans="1:57" ht="13.5" customHeight="1">
      <c r="A360" s="93" t="s">
        <v>311</v>
      </c>
      <c r="B360" s="95">
        <v>44725</v>
      </c>
      <c r="C360" s="96" t="s">
        <v>48</v>
      </c>
      <c r="D360" s="96" t="s">
        <v>48</v>
      </c>
      <c r="E360" s="96" t="s">
        <v>48</v>
      </c>
      <c r="F360" s="96"/>
      <c r="G360" s="96"/>
      <c r="H360" s="96"/>
      <c r="I360" s="96"/>
      <c r="J360" s="96"/>
      <c r="K360" s="96"/>
      <c r="L360" s="96" t="s">
        <v>48</v>
      </c>
      <c r="M360" s="97">
        <v>0</v>
      </c>
      <c r="N360" s="97">
        <v>0</v>
      </c>
      <c r="O360" s="97">
        <v>0</v>
      </c>
      <c r="P360" s="96" t="s">
        <v>48</v>
      </c>
      <c r="Q360" s="96"/>
      <c r="R360" s="96"/>
      <c r="S360" s="96"/>
      <c r="T360" s="98">
        <v>0</v>
      </c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  <c r="AH360" s="98"/>
      <c r="AI360" s="96" t="s">
        <v>48</v>
      </c>
      <c r="AJ360" s="96">
        <v>4</v>
      </c>
      <c r="AK360" s="96" t="s">
        <v>48</v>
      </c>
      <c r="AL360" s="96" t="s">
        <v>48</v>
      </c>
      <c r="AM360" s="96" t="s">
        <v>48</v>
      </c>
      <c r="AN360" s="96" t="s">
        <v>48</v>
      </c>
      <c r="AO360" s="96" t="s">
        <v>48</v>
      </c>
      <c r="AP360" s="96" t="s">
        <v>48</v>
      </c>
      <c r="AQ360" s="96">
        <v>35</v>
      </c>
      <c r="AR360" s="96">
        <v>11</v>
      </c>
      <c r="AS360" s="98">
        <v>0.314</v>
      </c>
      <c r="AT360" s="98">
        <v>0.36399999999999999</v>
      </c>
      <c r="AU360" s="98">
        <v>0</v>
      </c>
      <c r="AV360" s="99">
        <v>5690</v>
      </c>
      <c r="AW360" s="99">
        <v>1573</v>
      </c>
      <c r="AX360" s="96">
        <v>170</v>
      </c>
      <c r="AY360" s="96">
        <v>229</v>
      </c>
      <c r="AZ360" s="96">
        <v>274</v>
      </c>
      <c r="BA360" s="96" t="s">
        <v>48</v>
      </c>
      <c r="BB360" s="100"/>
      <c r="BC360" s="93"/>
      <c r="BD360" s="93"/>
      <c r="BE360" s="93"/>
    </row>
    <row r="361" spans="1:57" ht="13.5" customHeight="1">
      <c r="A361" s="93" t="s">
        <v>312</v>
      </c>
      <c r="B361" s="95">
        <v>44726</v>
      </c>
      <c r="C361" s="96" t="s">
        <v>48</v>
      </c>
      <c r="D361" s="96" t="s">
        <v>48</v>
      </c>
      <c r="E361" s="96" t="s">
        <v>48</v>
      </c>
      <c r="F361" s="96"/>
      <c r="G361" s="96"/>
      <c r="H361" s="96"/>
      <c r="I361" s="96"/>
      <c r="J361" s="96"/>
      <c r="K361" s="96"/>
      <c r="L361" s="96" t="s">
        <v>48</v>
      </c>
      <c r="M361" s="97">
        <v>0</v>
      </c>
      <c r="N361" s="97">
        <v>0</v>
      </c>
      <c r="O361" s="97">
        <v>0</v>
      </c>
      <c r="P361" s="96" t="s">
        <v>48</v>
      </c>
      <c r="Q361" s="96"/>
      <c r="R361" s="96"/>
      <c r="S361" s="96"/>
      <c r="T361" s="98">
        <v>0</v>
      </c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  <c r="AH361" s="98"/>
      <c r="AI361" s="96" t="s">
        <v>48</v>
      </c>
      <c r="AJ361" s="96">
        <v>4</v>
      </c>
      <c r="AK361" s="96" t="s">
        <v>48</v>
      </c>
      <c r="AL361" s="96" t="s">
        <v>48</v>
      </c>
      <c r="AM361" s="96" t="s">
        <v>48</v>
      </c>
      <c r="AN361" s="96" t="s">
        <v>48</v>
      </c>
      <c r="AO361" s="96" t="s">
        <v>48</v>
      </c>
      <c r="AP361" s="96" t="s">
        <v>48</v>
      </c>
      <c r="AQ361" s="96">
        <v>34</v>
      </c>
      <c r="AR361" s="96">
        <v>12</v>
      </c>
      <c r="AS361" s="98">
        <v>0.35299999999999998</v>
      </c>
      <c r="AT361" s="98">
        <v>0.33300000000000002</v>
      </c>
      <c r="AU361" s="98">
        <v>0</v>
      </c>
      <c r="AV361" s="99">
        <v>5724</v>
      </c>
      <c r="AW361" s="99">
        <v>1585</v>
      </c>
      <c r="AX361" s="96">
        <v>177</v>
      </c>
      <c r="AY361" s="96">
        <v>227</v>
      </c>
      <c r="AZ361" s="96">
        <v>275</v>
      </c>
      <c r="BA361" s="96" t="s">
        <v>48</v>
      </c>
      <c r="BB361" s="100"/>
      <c r="BC361" s="93"/>
      <c r="BD361" s="93"/>
      <c r="BE361" s="93"/>
    </row>
    <row r="362" spans="1:57" ht="13.5" customHeight="1">
      <c r="A362" s="93" t="s">
        <v>313</v>
      </c>
      <c r="B362" s="95">
        <v>44727</v>
      </c>
      <c r="C362" s="96" t="s">
        <v>48</v>
      </c>
      <c r="D362" s="96" t="s">
        <v>48</v>
      </c>
      <c r="E362" s="96" t="s">
        <v>48</v>
      </c>
      <c r="F362" s="96"/>
      <c r="G362" s="96"/>
      <c r="H362" s="96"/>
      <c r="I362" s="96"/>
      <c r="J362" s="96"/>
      <c r="K362" s="96"/>
      <c r="L362" s="96" t="s">
        <v>48</v>
      </c>
      <c r="M362" s="97">
        <v>0</v>
      </c>
      <c r="N362" s="97">
        <v>0</v>
      </c>
      <c r="O362" s="97">
        <v>0</v>
      </c>
      <c r="P362" s="96" t="s">
        <v>48</v>
      </c>
      <c r="Q362" s="96"/>
      <c r="R362" s="96"/>
      <c r="S362" s="96"/>
      <c r="T362" s="98">
        <v>0</v>
      </c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  <c r="AH362" s="98"/>
      <c r="AI362" s="96" t="s">
        <v>48</v>
      </c>
      <c r="AJ362" s="96">
        <v>6</v>
      </c>
      <c r="AK362" s="96" t="s">
        <v>48</v>
      </c>
      <c r="AL362" s="96" t="s">
        <v>48</v>
      </c>
      <c r="AM362" s="96" t="s">
        <v>48</v>
      </c>
      <c r="AN362" s="96" t="s">
        <v>48</v>
      </c>
      <c r="AO362" s="96" t="s">
        <v>48</v>
      </c>
      <c r="AP362" s="96" t="s">
        <v>48</v>
      </c>
      <c r="AQ362" s="96">
        <v>36</v>
      </c>
      <c r="AR362" s="96">
        <v>13</v>
      </c>
      <c r="AS362" s="98">
        <v>0.36099999999999999</v>
      </c>
      <c r="AT362" s="98">
        <v>0.46200000000000002</v>
      </c>
      <c r="AU362" s="98">
        <v>0</v>
      </c>
      <c r="AV362" s="99">
        <v>5760</v>
      </c>
      <c r="AW362" s="99">
        <v>1598</v>
      </c>
      <c r="AX362" s="96">
        <v>182</v>
      </c>
      <c r="AY362" s="96">
        <v>231</v>
      </c>
      <c r="AZ362" s="96">
        <v>280</v>
      </c>
      <c r="BA362" s="96" t="s">
        <v>48</v>
      </c>
      <c r="BB362" s="100"/>
      <c r="BC362" s="93"/>
      <c r="BD362" s="93"/>
      <c r="BE362" s="93"/>
    </row>
    <row r="363" spans="1:57" ht="13.5" customHeight="1">
      <c r="A363" s="93" t="s">
        <v>314</v>
      </c>
      <c r="B363" s="95">
        <v>44728</v>
      </c>
      <c r="C363" s="96" t="s">
        <v>48</v>
      </c>
      <c r="D363" s="96" t="s">
        <v>48</v>
      </c>
      <c r="E363" s="96" t="s">
        <v>48</v>
      </c>
      <c r="F363" s="96"/>
      <c r="G363" s="96"/>
      <c r="H363" s="96"/>
      <c r="I363" s="96"/>
      <c r="J363" s="96"/>
      <c r="K363" s="96"/>
      <c r="L363" s="96" t="s">
        <v>48</v>
      </c>
      <c r="M363" s="97">
        <v>0</v>
      </c>
      <c r="N363" s="97">
        <v>0</v>
      </c>
      <c r="O363" s="97">
        <v>0</v>
      </c>
      <c r="P363" s="96" t="s">
        <v>48</v>
      </c>
      <c r="Q363" s="96"/>
      <c r="R363" s="96"/>
      <c r="S363" s="96"/>
      <c r="T363" s="98">
        <v>0</v>
      </c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/>
      <c r="AI363" s="96" t="s">
        <v>48</v>
      </c>
      <c r="AJ363" s="96">
        <v>2</v>
      </c>
      <c r="AK363" s="96" t="s">
        <v>48</v>
      </c>
      <c r="AL363" s="96" t="s">
        <v>48</v>
      </c>
      <c r="AM363" s="96" t="s">
        <v>48</v>
      </c>
      <c r="AN363" s="96" t="s">
        <v>48</v>
      </c>
      <c r="AO363" s="96" t="s">
        <v>48</v>
      </c>
      <c r="AP363" s="96" t="s">
        <v>48</v>
      </c>
      <c r="AQ363" s="96">
        <v>31</v>
      </c>
      <c r="AR363" s="96">
        <v>11</v>
      </c>
      <c r="AS363" s="98">
        <v>0.35499999999999998</v>
      </c>
      <c r="AT363" s="98">
        <v>0.182</v>
      </c>
      <c r="AU363" s="98">
        <v>0</v>
      </c>
      <c r="AV363" s="99">
        <v>5791</v>
      </c>
      <c r="AW363" s="99">
        <v>1609</v>
      </c>
      <c r="AX363" s="96">
        <v>180</v>
      </c>
      <c r="AY363" s="96">
        <v>231</v>
      </c>
      <c r="AZ363" s="96">
        <v>280</v>
      </c>
      <c r="BA363" s="96" t="s">
        <v>48</v>
      </c>
      <c r="BB363" s="100"/>
      <c r="BC363" s="93"/>
      <c r="BD363" s="93"/>
      <c r="BE363" s="93"/>
    </row>
    <row r="364" spans="1:57" ht="13.5" customHeight="1">
      <c r="A364" s="93" t="s">
        <v>315</v>
      </c>
      <c r="B364" s="95">
        <v>44729</v>
      </c>
      <c r="C364" s="96" t="s">
        <v>48</v>
      </c>
      <c r="D364" s="96" t="s">
        <v>48</v>
      </c>
      <c r="E364" s="96" t="s">
        <v>48</v>
      </c>
      <c r="F364" s="96"/>
      <c r="G364" s="96"/>
      <c r="H364" s="96"/>
      <c r="I364" s="96"/>
      <c r="J364" s="96"/>
      <c r="K364" s="96"/>
      <c r="L364" s="96" t="s">
        <v>48</v>
      </c>
      <c r="M364" s="97">
        <v>0</v>
      </c>
      <c r="N364" s="97">
        <v>0</v>
      </c>
      <c r="O364" s="97">
        <v>0</v>
      </c>
      <c r="P364" s="96" t="s">
        <v>48</v>
      </c>
      <c r="Q364" s="96"/>
      <c r="R364" s="96"/>
      <c r="S364" s="96"/>
      <c r="T364" s="98">
        <v>0</v>
      </c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  <c r="AI364" s="96" t="s">
        <v>48</v>
      </c>
      <c r="AJ364" s="96">
        <v>2</v>
      </c>
      <c r="AK364" s="96" t="s">
        <v>48</v>
      </c>
      <c r="AL364" s="96" t="s">
        <v>48</v>
      </c>
      <c r="AM364" s="96" t="s">
        <v>48</v>
      </c>
      <c r="AN364" s="96" t="s">
        <v>48</v>
      </c>
      <c r="AO364" s="96" t="s">
        <v>48</v>
      </c>
      <c r="AP364" s="96" t="s">
        <v>48</v>
      </c>
      <c r="AQ364" s="96">
        <v>33</v>
      </c>
      <c r="AR364" s="96">
        <v>12</v>
      </c>
      <c r="AS364" s="98">
        <v>0.36399999999999999</v>
      </c>
      <c r="AT364" s="98">
        <v>0.16700000000000001</v>
      </c>
      <c r="AU364" s="98">
        <v>0</v>
      </c>
      <c r="AV364" s="99">
        <v>5824</v>
      </c>
      <c r="AW364" s="99">
        <v>1621</v>
      </c>
      <c r="AX364" s="96">
        <v>179</v>
      </c>
      <c r="AY364" s="96">
        <v>227</v>
      </c>
      <c r="AZ364" s="96">
        <v>281</v>
      </c>
      <c r="BA364" s="96" t="s">
        <v>48</v>
      </c>
      <c r="BB364" s="100"/>
      <c r="BC364" s="93"/>
      <c r="BD364" s="93"/>
      <c r="BE364" s="93"/>
    </row>
    <row r="365" spans="1:57" ht="13.5" customHeight="1">
      <c r="A365" s="93" t="s">
        <v>316</v>
      </c>
      <c r="B365" s="95">
        <v>44730</v>
      </c>
      <c r="C365" s="96" t="s">
        <v>48</v>
      </c>
      <c r="D365" s="96" t="s">
        <v>48</v>
      </c>
      <c r="E365" s="96" t="s">
        <v>48</v>
      </c>
      <c r="F365" s="96"/>
      <c r="G365" s="96"/>
      <c r="H365" s="96"/>
      <c r="I365" s="96"/>
      <c r="J365" s="96"/>
      <c r="K365" s="96"/>
      <c r="L365" s="96" t="s">
        <v>48</v>
      </c>
      <c r="M365" s="97">
        <v>0</v>
      </c>
      <c r="N365" s="97">
        <v>0</v>
      </c>
      <c r="O365" s="97">
        <v>0</v>
      </c>
      <c r="P365" s="96" t="s">
        <v>48</v>
      </c>
      <c r="Q365" s="96"/>
      <c r="R365" s="96"/>
      <c r="S365" s="96"/>
      <c r="T365" s="98">
        <v>0</v>
      </c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  <c r="AI365" s="96" t="s">
        <v>48</v>
      </c>
      <c r="AJ365" s="96">
        <v>3</v>
      </c>
      <c r="AK365" s="96" t="s">
        <v>48</v>
      </c>
      <c r="AL365" s="96" t="s">
        <v>48</v>
      </c>
      <c r="AM365" s="96" t="s">
        <v>48</v>
      </c>
      <c r="AN365" s="96" t="s">
        <v>48</v>
      </c>
      <c r="AO365" s="96" t="s">
        <v>48</v>
      </c>
      <c r="AP365" s="96" t="s">
        <v>48</v>
      </c>
      <c r="AQ365" s="96">
        <v>26</v>
      </c>
      <c r="AR365" s="96">
        <v>10</v>
      </c>
      <c r="AS365" s="98">
        <v>0.38500000000000001</v>
      </c>
      <c r="AT365" s="98">
        <v>0.3</v>
      </c>
      <c r="AU365" s="98">
        <v>0</v>
      </c>
      <c r="AV365" s="99">
        <v>5850</v>
      </c>
      <c r="AW365" s="99">
        <v>1631</v>
      </c>
      <c r="AX365" s="96">
        <v>186</v>
      </c>
      <c r="AY365" s="96">
        <v>228</v>
      </c>
      <c r="AZ365" s="96">
        <v>283</v>
      </c>
      <c r="BA365" s="96" t="s">
        <v>48</v>
      </c>
      <c r="BB365" s="100"/>
      <c r="BC365" s="93"/>
      <c r="BD365" s="93"/>
      <c r="BE365" s="93"/>
    </row>
    <row r="366" spans="1:57" ht="13.5" customHeight="1">
      <c r="A366" s="93" t="s">
        <v>317</v>
      </c>
      <c r="B366" s="95">
        <v>44731</v>
      </c>
      <c r="C366" s="96" t="s">
        <v>48</v>
      </c>
      <c r="D366" s="96" t="s">
        <v>48</v>
      </c>
      <c r="E366" s="96" t="s">
        <v>48</v>
      </c>
      <c r="F366" s="96"/>
      <c r="G366" s="96"/>
      <c r="H366" s="96"/>
      <c r="I366" s="96"/>
      <c r="J366" s="96"/>
      <c r="K366" s="96"/>
      <c r="L366" s="96" t="s">
        <v>48</v>
      </c>
      <c r="M366" s="97">
        <v>0</v>
      </c>
      <c r="N366" s="97">
        <v>0</v>
      </c>
      <c r="O366" s="97">
        <v>0</v>
      </c>
      <c r="P366" s="96" t="s">
        <v>48</v>
      </c>
      <c r="Q366" s="96"/>
      <c r="R366" s="96"/>
      <c r="S366" s="96"/>
      <c r="T366" s="98">
        <v>0</v>
      </c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  <c r="AH366" s="98"/>
      <c r="AI366" s="96" t="s">
        <v>48</v>
      </c>
      <c r="AJ366" s="96">
        <v>7</v>
      </c>
      <c r="AK366" s="96" t="s">
        <v>48</v>
      </c>
      <c r="AL366" s="96" t="s">
        <v>48</v>
      </c>
      <c r="AM366" s="96" t="s">
        <v>48</v>
      </c>
      <c r="AN366" s="96" t="s">
        <v>48</v>
      </c>
      <c r="AO366" s="96" t="s">
        <v>48</v>
      </c>
      <c r="AP366" s="96" t="s">
        <v>48</v>
      </c>
      <c r="AQ366" s="96">
        <v>40</v>
      </c>
      <c r="AR366" s="96">
        <v>19</v>
      </c>
      <c r="AS366" s="98">
        <v>0.47499999999999998</v>
      </c>
      <c r="AT366" s="98">
        <v>0.36799999999999999</v>
      </c>
      <c r="AU366" s="98">
        <v>0</v>
      </c>
      <c r="AV366" s="99">
        <v>5890</v>
      </c>
      <c r="AW366" s="99">
        <v>1650</v>
      </c>
      <c r="AX366" s="96">
        <v>197</v>
      </c>
      <c r="AY366" s="96">
        <v>239</v>
      </c>
      <c r="AZ366" s="96">
        <v>290</v>
      </c>
      <c r="BA366" s="96" t="s">
        <v>48</v>
      </c>
      <c r="BB366" s="100"/>
      <c r="BC366" s="93"/>
      <c r="BD366" s="93"/>
      <c r="BE366" s="93"/>
    </row>
    <row r="367" spans="1:57" ht="13.5" customHeight="1">
      <c r="A367" s="93" t="s">
        <v>311</v>
      </c>
      <c r="B367" s="95">
        <v>44732</v>
      </c>
      <c r="C367" s="96" t="s">
        <v>48</v>
      </c>
      <c r="D367" s="96" t="s">
        <v>48</v>
      </c>
      <c r="E367" s="96" t="s">
        <v>48</v>
      </c>
      <c r="F367" s="96"/>
      <c r="G367" s="96"/>
      <c r="H367" s="96"/>
      <c r="I367" s="96"/>
      <c r="J367" s="96"/>
      <c r="K367" s="96"/>
      <c r="L367" s="96" t="s">
        <v>48</v>
      </c>
      <c r="M367" s="97">
        <v>0</v>
      </c>
      <c r="N367" s="97">
        <v>0</v>
      </c>
      <c r="O367" s="97">
        <v>0</v>
      </c>
      <c r="P367" s="96" t="s">
        <v>48</v>
      </c>
      <c r="Q367" s="96"/>
      <c r="R367" s="96"/>
      <c r="S367" s="96"/>
      <c r="T367" s="98">
        <v>0</v>
      </c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  <c r="AI367" s="96" t="s">
        <v>48</v>
      </c>
      <c r="AJ367" s="96">
        <v>2</v>
      </c>
      <c r="AK367" s="96" t="s">
        <v>48</v>
      </c>
      <c r="AL367" s="96" t="s">
        <v>48</v>
      </c>
      <c r="AM367" s="96" t="s">
        <v>48</v>
      </c>
      <c r="AN367" s="96" t="s">
        <v>48</v>
      </c>
      <c r="AO367" s="96" t="s">
        <v>48</v>
      </c>
      <c r="AP367" s="96" t="s">
        <v>48</v>
      </c>
      <c r="AQ367" s="96">
        <v>37</v>
      </c>
      <c r="AR367" s="96">
        <v>15</v>
      </c>
      <c r="AS367" s="98">
        <v>0.40500000000000003</v>
      </c>
      <c r="AT367" s="98">
        <v>0.13300000000000001</v>
      </c>
      <c r="AU367" s="98">
        <v>0</v>
      </c>
      <c r="AV367" s="99">
        <v>5927</v>
      </c>
      <c r="AW367" s="99">
        <v>1665</v>
      </c>
      <c r="AX367" s="96">
        <v>191</v>
      </c>
      <c r="AY367" s="96">
        <v>241</v>
      </c>
      <c r="AZ367" s="96">
        <v>292</v>
      </c>
      <c r="BA367" s="96" t="s">
        <v>48</v>
      </c>
      <c r="BB367" s="100"/>
      <c r="BC367" s="93"/>
      <c r="BD367" s="93"/>
      <c r="BE367" s="93"/>
    </row>
    <row r="368" spans="1:57" ht="13.5" customHeight="1">
      <c r="A368" s="93" t="s">
        <v>312</v>
      </c>
      <c r="B368" s="95">
        <v>44733</v>
      </c>
      <c r="C368" s="96" t="s">
        <v>48</v>
      </c>
      <c r="D368" s="96" t="s">
        <v>48</v>
      </c>
      <c r="E368" s="96" t="s">
        <v>48</v>
      </c>
      <c r="F368" s="96"/>
      <c r="G368" s="96"/>
      <c r="H368" s="96"/>
      <c r="I368" s="96"/>
      <c r="J368" s="96"/>
      <c r="K368" s="96"/>
      <c r="L368" s="96" t="s">
        <v>48</v>
      </c>
      <c r="M368" s="97">
        <v>0</v>
      </c>
      <c r="N368" s="97">
        <v>0</v>
      </c>
      <c r="O368" s="97">
        <v>0</v>
      </c>
      <c r="P368" s="96" t="s">
        <v>48</v>
      </c>
      <c r="Q368" s="96"/>
      <c r="R368" s="96"/>
      <c r="S368" s="96"/>
      <c r="T368" s="98">
        <v>0</v>
      </c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  <c r="AH368" s="98"/>
      <c r="AI368" s="96" t="s">
        <v>48</v>
      </c>
      <c r="AJ368" s="96">
        <v>2</v>
      </c>
      <c r="AK368" s="96" t="s">
        <v>48</v>
      </c>
      <c r="AL368" s="96" t="s">
        <v>48</v>
      </c>
      <c r="AM368" s="96" t="s">
        <v>48</v>
      </c>
      <c r="AN368" s="96" t="s">
        <v>48</v>
      </c>
      <c r="AO368" s="96" t="s">
        <v>48</v>
      </c>
      <c r="AP368" s="96" t="s">
        <v>48</v>
      </c>
      <c r="AQ368" s="96">
        <v>26</v>
      </c>
      <c r="AR368" s="96">
        <v>10</v>
      </c>
      <c r="AS368" s="98">
        <v>0.38500000000000001</v>
      </c>
      <c r="AT368" s="98">
        <v>0.2</v>
      </c>
      <c r="AU368" s="98">
        <v>0</v>
      </c>
      <c r="AV368" s="99">
        <v>5953</v>
      </c>
      <c r="AW368" s="99">
        <v>1675</v>
      </c>
      <c r="AX368" s="96">
        <v>183</v>
      </c>
      <c r="AY368" s="96">
        <v>239</v>
      </c>
      <c r="AZ368" s="96">
        <v>290</v>
      </c>
      <c r="BA368" s="96" t="s">
        <v>48</v>
      </c>
      <c r="BB368" s="100"/>
      <c r="BC368" s="93"/>
      <c r="BD368" s="93"/>
      <c r="BE368" s="93"/>
    </row>
    <row r="369" spans="1:57" ht="13.5" customHeight="1">
      <c r="A369" s="93" t="s">
        <v>313</v>
      </c>
      <c r="B369" s="95">
        <v>44734</v>
      </c>
      <c r="C369" s="96" t="s">
        <v>48</v>
      </c>
      <c r="D369" s="96" t="s">
        <v>48</v>
      </c>
      <c r="E369" s="96" t="s">
        <v>48</v>
      </c>
      <c r="F369" s="96"/>
      <c r="G369" s="96"/>
      <c r="H369" s="96"/>
      <c r="I369" s="96"/>
      <c r="J369" s="96"/>
      <c r="K369" s="96"/>
      <c r="L369" s="96" t="s">
        <v>48</v>
      </c>
      <c r="M369" s="97">
        <v>0</v>
      </c>
      <c r="N369" s="97">
        <v>0</v>
      </c>
      <c r="O369" s="97">
        <v>0</v>
      </c>
      <c r="P369" s="96" t="s">
        <v>48</v>
      </c>
      <c r="Q369" s="96"/>
      <c r="R369" s="96"/>
      <c r="S369" s="96"/>
      <c r="T369" s="98">
        <v>0</v>
      </c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  <c r="AI369" s="96" t="s">
        <v>48</v>
      </c>
      <c r="AJ369" s="96">
        <v>4</v>
      </c>
      <c r="AK369" s="96" t="s">
        <v>48</v>
      </c>
      <c r="AL369" s="96" t="s">
        <v>48</v>
      </c>
      <c r="AM369" s="96" t="s">
        <v>48</v>
      </c>
      <c r="AN369" s="96" t="s">
        <v>48</v>
      </c>
      <c r="AO369" s="96" t="s">
        <v>48</v>
      </c>
      <c r="AP369" s="96" t="s">
        <v>48</v>
      </c>
      <c r="AQ369" s="96">
        <v>28</v>
      </c>
      <c r="AR369" s="96">
        <v>7</v>
      </c>
      <c r="AS369" s="98">
        <v>0.25</v>
      </c>
      <c r="AT369" s="98">
        <v>0.57099999999999995</v>
      </c>
      <c r="AU369" s="98">
        <v>0</v>
      </c>
      <c r="AV369" s="99">
        <v>5981</v>
      </c>
      <c r="AW369" s="99">
        <v>1682</v>
      </c>
      <c r="AX369" s="96">
        <v>188</v>
      </c>
      <c r="AY369" s="96">
        <v>242</v>
      </c>
      <c r="AZ369" s="96">
        <v>295</v>
      </c>
      <c r="BA369" s="96" t="s">
        <v>48</v>
      </c>
      <c r="BB369" s="100"/>
      <c r="BC369" s="93"/>
      <c r="BD369" s="93"/>
      <c r="BE369" s="93"/>
    </row>
    <row r="370" spans="1:57" ht="13.5" customHeight="1">
      <c r="A370" s="93" t="s">
        <v>314</v>
      </c>
      <c r="B370" s="95">
        <v>44735</v>
      </c>
      <c r="C370" s="96" t="s">
        <v>48</v>
      </c>
      <c r="D370" s="96" t="s">
        <v>48</v>
      </c>
      <c r="E370" s="96" t="s">
        <v>48</v>
      </c>
      <c r="F370" s="96"/>
      <c r="G370" s="96"/>
      <c r="H370" s="96"/>
      <c r="I370" s="96"/>
      <c r="J370" s="96"/>
      <c r="K370" s="96"/>
      <c r="L370" s="96" t="s">
        <v>48</v>
      </c>
      <c r="M370" s="97">
        <v>0</v>
      </c>
      <c r="N370" s="97">
        <v>0</v>
      </c>
      <c r="O370" s="97">
        <v>0</v>
      </c>
      <c r="P370" s="96" t="s">
        <v>48</v>
      </c>
      <c r="Q370" s="96"/>
      <c r="R370" s="96"/>
      <c r="S370" s="96"/>
      <c r="T370" s="98">
        <v>0</v>
      </c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  <c r="AH370" s="98"/>
      <c r="AI370" s="96" t="s">
        <v>48</v>
      </c>
      <c r="AJ370" s="96">
        <v>1</v>
      </c>
      <c r="AK370" s="96" t="s">
        <v>48</v>
      </c>
      <c r="AL370" s="96" t="s">
        <v>48</v>
      </c>
      <c r="AM370" s="96" t="s">
        <v>48</v>
      </c>
      <c r="AN370" s="96" t="s">
        <v>48</v>
      </c>
      <c r="AO370" s="96" t="s">
        <v>48</v>
      </c>
      <c r="AP370" s="96" t="s">
        <v>48</v>
      </c>
      <c r="AQ370" s="96">
        <v>20</v>
      </c>
      <c r="AR370" s="96">
        <v>4</v>
      </c>
      <c r="AS370" s="98">
        <v>0.2</v>
      </c>
      <c r="AT370" s="98">
        <v>0.25</v>
      </c>
      <c r="AU370" s="98">
        <v>0</v>
      </c>
      <c r="AV370" s="99">
        <v>6001</v>
      </c>
      <c r="AW370" s="99">
        <v>1686</v>
      </c>
      <c r="AX370" s="96">
        <v>194</v>
      </c>
      <c r="AY370" s="96">
        <v>244</v>
      </c>
      <c r="AZ370" s="96">
        <v>296</v>
      </c>
      <c r="BA370" s="96" t="s">
        <v>48</v>
      </c>
      <c r="BB370" s="100"/>
      <c r="BC370" s="93"/>
      <c r="BD370" s="93"/>
      <c r="BE370" s="93"/>
    </row>
    <row r="371" spans="1:57" ht="13.5" customHeight="1">
      <c r="A371" s="93" t="s">
        <v>315</v>
      </c>
      <c r="B371" s="95">
        <v>44736</v>
      </c>
      <c r="C371" s="96" t="s">
        <v>48</v>
      </c>
      <c r="D371" s="96" t="s">
        <v>48</v>
      </c>
      <c r="E371" s="96" t="s">
        <v>48</v>
      </c>
      <c r="F371" s="96"/>
      <c r="G371" s="96"/>
      <c r="H371" s="96"/>
      <c r="I371" s="96"/>
      <c r="J371" s="96"/>
      <c r="K371" s="96"/>
      <c r="L371" s="96" t="s">
        <v>48</v>
      </c>
      <c r="M371" s="97">
        <v>0</v>
      </c>
      <c r="N371" s="97">
        <v>0</v>
      </c>
      <c r="O371" s="97">
        <v>0</v>
      </c>
      <c r="P371" s="96" t="s">
        <v>48</v>
      </c>
      <c r="Q371" s="96"/>
      <c r="R371" s="96"/>
      <c r="S371" s="96"/>
      <c r="T371" s="98">
        <v>0</v>
      </c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  <c r="AI371" s="96" t="s">
        <v>48</v>
      </c>
      <c r="AJ371" s="96">
        <v>3</v>
      </c>
      <c r="AK371" s="96" t="s">
        <v>48</v>
      </c>
      <c r="AL371" s="96" t="s">
        <v>48</v>
      </c>
      <c r="AM371" s="96" t="s">
        <v>48</v>
      </c>
      <c r="AN371" s="96" t="s">
        <v>48</v>
      </c>
      <c r="AO371" s="96" t="s">
        <v>48</v>
      </c>
      <c r="AP371" s="96" t="s">
        <v>48</v>
      </c>
      <c r="AQ371" s="96">
        <v>15</v>
      </c>
      <c r="AR371" s="96">
        <v>5</v>
      </c>
      <c r="AS371" s="98">
        <v>0.33300000000000002</v>
      </c>
      <c r="AT371" s="98">
        <v>0.6</v>
      </c>
      <c r="AU371" s="98">
        <v>0</v>
      </c>
      <c r="AV371" s="99">
        <v>6016</v>
      </c>
      <c r="AW371" s="99">
        <v>1691</v>
      </c>
      <c r="AX371" s="96">
        <v>196</v>
      </c>
      <c r="AY371" s="96">
        <v>244</v>
      </c>
      <c r="AZ371" s="96">
        <v>297</v>
      </c>
      <c r="BA371" s="96" t="s">
        <v>48</v>
      </c>
      <c r="BB371" s="100"/>
      <c r="BC371" s="93"/>
      <c r="BD371" s="93"/>
      <c r="BE371" s="93"/>
    </row>
    <row r="372" spans="1:57" ht="13.5" customHeight="1">
      <c r="A372" s="93" t="s">
        <v>316</v>
      </c>
      <c r="B372" s="95">
        <v>44737</v>
      </c>
      <c r="C372" s="96" t="s">
        <v>48</v>
      </c>
      <c r="D372" s="96" t="s">
        <v>48</v>
      </c>
      <c r="E372" s="96" t="s">
        <v>48</v>
      </c>
      <c r="F372" s="96"/>
      <c r="G372" s="96"/>
      <c r="H372" s="96"/>
      <c r="I372" s="96"/>
      <c r="J372" s="96"/>
      <c r="K372" s="96"/>
      <c r="L372" s="96" t="s">
        <v>48</v>
      </c>
      <c r="M372" s="97">
        <v>0</v>
      </c>
      <c r="N372" s="97">
        <v>0</v>
      </c>
      <c r="O372" s="97">
        <v>0</v>
      </c>
      <c r="P372" s="96" t="s">
        <v>48</v>
      </c>
      <c r="Q372" s="96"/>
      <c r="R372" s="96"/>
      <c r="S372" s="96"/>
      <c r="T372" s="98">
        <v>0</v>
      </c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  <c r="AH372" s="98"/>
      <c r="AI372" s="96" t="s">
        <v>48</v>
      </c>
      <c r="AJ372" s="96">
        <v>4</v>
      </c>
      <c r="AK372" s="96" t="s">
        <v>48</v>
      </c>
      <c r="AL372" s="96" t="s">
        <v>48</v>
      </c>
      <c r="AM372" s="96" t="s">
        <v>48</v>
      </c>
      <c r="AN372" s="96" t="s">
        <v>48</v>
      </c>
      <c r="AO372" s="96" t="s">
        <v>48</v>
      </c>
      <c r="AP372" s="96" t="s">
        <v>48</v>
      </c>
      <c r="AQ372" s="96">
        <v>35</v>
      </c>
      <c r="AR372" s="96">
        <v>10</v>
      </c>
      <c r="AS372" s="98">
        <v>0.28599999999999998</v>
      </c>
      <c r="AT372" s="98">
        <v>0.4</v>
      </c>
      <c r="AU372" s="98">
        <v>0</v>
      </c>
      <c r="AV372" s="99">
        <v>6051</v>
      </c>
      <c r="AW372" s="99">
        <v>1701</v>
      </c>
      <c r="AX372" s="96">
        <v>198</v>
      </c>
      <c r="AY372" s="96">
        <v>248</v>
      </c>
      <c r="AZ372" s="96">
        <v>302</v>
      </c>
      <c r="BA372" s="96" t="s">
        <v>48</v>
      </c>
      <c r="BB372" s="100"/>
      <c r="BC372" s="93"/>
      <c r="BD372" s="93"/>
      <c r="BE372" s="93"/>
    </row>
    <row r="373" spans="1:57" ht="13.5" customHeight="1">
      <c r="A373" s="93" t="s">
        <v>317</v>
      </c>
      <c r="B373" s="95">
        <v>44738</v>
      </c>
      <c r="C373" s="96" t="s">
        <v>48</v>
      </c>
      <c r="D373" s="96" t="s">
        <v>48</v>
      </c>
      <c r="E373" s="96" t="s">
        <v>48</v>
      </c>
      <c r="F373" s="96"/>
      <c r="G373" s="96"/>
      <c r="H373" s="96"/>
      <c r="I373" s="96"/>
      <c r="J373" s="96"/>
      <c r="K373" s="96"/>
      <c r="L373" s="96" t="s">
        <v>48</v>
      </c>
      <c r="M373" s="97">
        <v>0</v>
      </c>
      <c r="N373" s="97">
        <v>0</v>
      </c>
      <c r="O373" s="97">
        <v>0</v>
      </c>
      <c r="P373" s="96" t="s">
        <v>48</v>
      </c>
      <c r="Q373" s="96"/>
      <c r="R373" s="96"/>
      <c r="S373" s="96"/>
      <c r="T373" s="98">
        <v>0</v>
      </c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6" t="s">
        <v>48</v>
      </c>
      <c r="AJ373" s="96">
        <v>4</v>
      </c>
      <c r="AK373" s="96" t="s">
        <v>48</v>
      </c>
      <c r="AL373" s="96" t="s">
        <v>48</v>
      </c>
      <c r="AM373" s="96" t="s">
        <v>48</v>
      </c>
      <c r="AN373" s="96" t="s">
        <v>48</v>
      </c>
      <c r="AO373" s="96" t="s">
        <v>48</v>
      </c>
      <c r="AP373" s="96" t="s">
        <v>48</v>
      </c>
      <c r="AQ373" s="96">
        <v>29</v>
      </c>
      <c r="AR373" s="96">
        <v>7</v>
      </c>
      <c r="AS373" s="98">
        <v>0.24099999999999999</v>
      </c>
      <c r="AT373" s="98">
        <v>0.57099999999999995</v>
      </c>
      <c r="AU373" s="98">
        <v>0</v>
      </c>
      <c r="AV373" s="99">
        <v>6080</v>
      </c>
      <c r="AW373" s="99">
        <v>1708</v>
      </c>
      <c r="AX373" s="96">
        <v>198</v>
      </c>
      <c r="AY373" s="96">
        <v>254</v>
      </c>
      <c r="AZ373" s="96">
        <v>308</v>
      </c>
      <c r="BA373" s="96" t="s">
        <v>48</v>
      </c>
      <c r="BB373" s="100"/>
      <c r="BC373" s="93"/>
      <c r="BD373" s="93"/>
      <c r="BE373" s="93"/>
    </row>
    <row r="374" spans="1:57" ht="13.5" customHeight="1">
      <c r="A374" s="93" t="s">
        <v>311</v>
      </c>
      <c r="B374" s="95">
        <v>44739</v>
      </c>
      <c r="C374" s="96" t="s">
        <v>48</v>
      </c>
      <c r="D374" s="96" t="s">
        <v>48</v>
      </c>
      <c r="E374" s="96" t="s">
        <v>48</v>
      </c>
      <c r="F374" s="96"/>
      <c r="G374" s="96"/>
      <c r="H374" s="96"/>
      <c r="I374" s="96"/>
      <c r="J374" s="96"/>
      <c r="K374" s="96"/>
      <c r="L374" s="96" t="s">
        <v>48</v>
      </c>
      <c r="M374" s="97">
        <v>0</v>
      </c>
      <c r="N374" s="97">
        <v>0</v>
      </c>
      <c r="O374" s="97">
        <v>0</v>
      </c>
      <c r="P374" s="96" t="s">
        <v>48</v>
      </c>
      <c r="Q374" s="96"/>
      <c r="R374" s="96"/>
      <c r="S374" s="96"/>
      <c r="T374" s="98">
        <v>0</v>
      </c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  <c r="AH374" s="98"/>
      <c r="AI374" s="96" t="s">
        <v>48</v>
      </c>
      <c r="AJ374" s="96">
        <v>3</v>
      </c>
      <c r="AK374" s="96" t="s">
        <v>48</v>
      </c>
      <c r="AL374" s="96" t="s">
        <v>48</v>
      </c>
      <c r="AM374" s="96" t="s">
        <v>48</v>
      </c>
      <c r="AN374" s="96" t="s">
        <v>48</v>
      </c>
      <c r="AO374" s="96" t="s">
        <v>48</v>
      </c>
      <c r="AP374" s="96" t="s">
        <v>48</v>
      </c>
      <c r="AQ374" s="96">
        <v>27</v>
      </c>
      <c r="AR374" s="96">
        <v>8</v>
      </c>
      <c r="AS374" s="98">
        <v>0.29599999999999999</v>
      </c>
      <c r="AT374" s="98">
        <v>0.375</v>
      </c>
      <c r="AU374" s="98">
        <v>0</v>
      </c>
      <c r="AV374" s="99">
        <v>6107</v>
      </c>
      <c r="AW374" s="99">
        <v>1716</v>
      </c>
      <c r="AX374" s="96">
        <v>199</v>
      </c>
      <c r="AY374" s="96">
        <v>256</v>
      </c>
      <c r="AZ374" s="96">
        <v>308</v>
      </c>
      <c r="BA374" s="96" t="s">
        <v>48</v>
      </c>
      <c r="BB374" s="100"/>
      <c r="BC374" s="93"/>
      <c r="BD374" s="93"/>
      <c r="BE374" s="93"/>
    </row>
    <row r="375" spans="1:57" ht="13.5" customHeight="1">
      <c r="A375" s="93" t="s">
        <v>312</v>
      </c>
      <c r="B375" s="95">
        <v>44740</v>
      </c>
      <c r="C375" s="96" t="s">
        <v>48</v>
      </c>
      <c r="D375" s="96" t="s">
        <v>48</v>
      </c>
      <c r="E375" s="96" t="s">
        <v>48</v>
      </c>
      <c r="F375" s="96"/>
      <c r="G375" s="96"/>
      <c r="H375" s="96"/>
      <c r="I375" s="96"/>
      <c r="J375" s="96"/>
      <c r="K375" s="96"/>
      <c r="L375" s="96" t="s">
        <v>48</v>
      </c>
      <c r="M375" s="97">
        <v>0</v>
      </c>
      <c r="N375" s="97">
        <v>0</v>
      </c>
      <c r="O375" s="97">
        <v>0</v>
      </c>
      <c r="P375" s="96" t="s">
        <v>48</v>
      </c>
      <c r="Q375" s="96"/>
      <c r="R375" s="96"/>
      <c r="S375" s="96"/>
      <c r="T375" s="98">
        <v>0</v>
      </c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/>
      <c r="AI375" s="96" t="s">
        <v>48</v>
      </c>
      <c r="AJ375" s="96">
        <v>2</v>
      </c>
      <c r="AK375" s="96" t="s">
        <v>48</v>
      </c>
      <c r="AL375" s="96" t="s">
        <v>48</v>
      </c>
      <c r="AM375" s="96" t="s">
        <v>48</v>
      </c>
      <c r="AN375" s="96" t="s">
        <v>48</v>
      </c>
      <c r="AO375" s="96" t="s">
        <v>48</v>
      </c>
      <c r="AP375" s="96" t="s">
        <v>48</v>
      </c>
      <c r="AQ375" s="96">
        <v>24</v>
      </c>
      <c r="AR375" s="96">
        <v>7</v>
      </c>
      <c r="AS375" s="98">
        <v>0.29199999999999998</v>
      </c>
      <c r="AT375" s="98">
        <v>0.28599999999999998</v>
      </c>
      <c r="AU375" s="98">
        <v>0</v>
      </c>
      <c r="AV375" s="99">
        <v>6131</v>
      </c>
      <c r="AW375" s="99">
        <v>1723</v>
      </c>
      <c r="AX375" s="96">
        <v>206</v>
      </c>
      <c r="AY375" s="96">
        <v>257</v>
      </c>
      <c r="AZ375" s="96">
        <v>310</v>
      </c>
      <c r="BA375" s="96" t="s">
        <v>48</v>
      </c>
      <c r="BB375" s="100"/>
      <c r="BC375" s="93"/>
      <c r="BD375" s="93"/>
      <c r="BE375" s="93"/>
    </row>
    <row r="376" spans="1:57" ht="13.5" customHeight="1">
      <c r="A376" s="93" t="s">
        <v>313</v>
      </c>
      <c r="B376" s="95">
        <v>44741</v>
      </c>
      <c r="C376" s="96" t="s">
        <v>48</v>
      </c>
      <c r="D376" s="96" t="s">
        <v>48</v>
      </c>
      <c r="E376" s="96" t="s">
        <v>48</v>
      </c>
      <c r="F376" s="96"/>
      <c r="G376" s="96"/>
      <c r="H376" s="96"/>
      <c r="I376" s="96"/>
      <c r="J376" s="96"/>
      <c r="K376" s="96"/>
      <c r="L376" s="96" t="s">
        <v>48</v>
      </c>
      <c r="M376" s="97">
        <v>0</v>
      </c>
      <c r="N376" s="97">
        <v>0</v>
      </c>
      <c r="O376" s="97">
        <v>0</v>
      </c>
      <c r="P376" s="96" t="s">
        <v>48</v>
      </c>
      <c r="Q376" s="96"/>
      <c r="R376" s="96"/>
      <c r="S376" s="96"/>
      <c r="T376" s="98">
        <v>0</v>
      </c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  <c r="AI376" s="96" t="s">
        <v>48</v>
      </c>
      <c r="AJ376" s="96">
        <v>2</v>
      </c>
      <c r="AK376" s="96" t="s">
        <v>48</v>
      </c>
      <c r="AL376" s="96" t="s">
        <v>48</v>
      </c>
      <c r="AM376" s="96" t="s">
        <v>48</v>
      </c>
      <c r="AN376" s="96" t="s">
        <v>48</v>
      </c>
      <c r="AO376" s="96" t="s">
        <v>48</v>
      </c>
      <c r="AP376" s="96" t="s">
        <v>48</v>
      </c>
      <c r="AQ376" s="96">
        <v>29</v>
      </c>
      <c r="AR376" s="96">
        <v>6</v>
      </c>
      <c r="AS376" s="98">
        <v>0.20699999999999999</v>
      </c>
      <c r="AT376" s="98">
        <v>0.33300000000000002</v>
      </c>
      <c r="AU376" s="98">
        <v>0</v>
      </c>
      <c r="AV376" s="99">
        <v>6160</v>
      </c>
      <c r="AW376" s="99">
        <v>1729</v>
      </c>
      <c r="AX376" s="96">
        <v>208</v>
      </c>
      <c r="AY376" s="96">
        <v>256</v>
      </c>
      <c r="AZ376" s="96">
        <v>310</v>
      </c>
      <c r="BA376" s="96" t="s">
        <v>48</v>
      </c>
      <c r="BB376" s="100"/>
      <c r="BC376" s="93"/>
      <c r="BD376" s="93"/>
      <c r="BE376" s="93"/>
    </row>
    <row r="377" spans="1:57" ht="13.5" customHeight="1">
      <c r="A377" s="93" t="s">
        <v>314</v>
      </c>
      <c r="B377" s="95">
        <v>44742</v>
      </c>
      <c r="C377" s="96" t="s">
        <v>48</v>
      </c>
      <c r="D377" s="96" t="s">
        <v>48</v>
      </c>
      <c r="E377" s="96" t="s">
        <v>48</v>
      </c>
      <c r="F377" s="96"/>
      <c r="G377" s="96"/>
      <c r="H377" s="96"/>
      <c r="I377" s="96"/>
      <c r="J377" s="96"/>
      <c r="K377" s="96"/>
      <c r="L377" s="96" t="s">
        <v>48</v>
      </c>
      <c r="M377" s="97">
        <v>0</v>
      </c>
      <c r="N377" s="97">
        <v>0</v>
      </c>
      <c r="O377" s="97">
        <v>0</v>
      </c>
      <c r="P377" s="96" t="s">
        <v>48</v>
      </c>
      <c r="Q377" s="96"/>
      <c r="R377" s="96"/>
      <c r="S377" s="96"/>
      <c r="T377" s="98">
        <v>0</v>
      </c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6" t="s">
        <v>48</v>
      </c>
      <c r="AJ377" s="96">
        <v>2</v>
      </c>
      <c r="AK377" s="96" t="s">
        <v>48</v>
      </c>
      <c r="AL377" s="96" t="s">
        <v>48</v>
      </c>
      <c r="AM377" s="96" t="s">
        <v>48</v>
      </c>
      <c r="AN377" s="96" t="s">
        <v>48</v>
      </c>
      <c r="AO377" s="96" t="s">
        <v>48</v>
      </c>
      <c r="AP377" s="96" t="s">
        <v>48</v>
      </c>
      <c r="AQ377" s="96">
        <v>36</v>
      </c>
      <c r="AR377" s="96">
        <v>13</v>
      </c>
      <c r="AS377" s="98">
        <v>0.36099999999999999</v>
      </c>
      <c r="AT377" s="98">
        <v>0.154</v>
      </c>
      <c r="AU377" s="98">
        <v>0</v>
      </c>
      <c r="AV377" s="99">
        <v>6196</v>
      </c>
      <c r="AW377" s="99">
        <v>1742</v>
      </c>
      <c r="AX377" s="96">
        <v>204</v>
      </c>
      <c r="AY377" s="96">
        <v>258</v>
      </c>
      <c r="AZ377" s="96">
        <v>311</v>
      </c>
      <c r="BA377" s="96" t="s">
        <v>48</v>
      </c>
      <c r="BB377" s="100"/>
      <c r="BC377" s="93"/>
      <c r="BD377" s="93"/>
      <c r="BE377" s="93"/>
    </row>
    <row r="378" spans="1:57" ht="13.5" customHeight="1">
      <c r="A378" s="93" t="s">
        <v>315</v>
      </c>
      <c r="B378" s="95">
        <v>44743</v>
      </c>
      <c r="C378" s="96" t="s">
        <v>48</v>
      </c>
      <c r="D378" s="96" t="s">
        <v>48</v>
      </c>
      <c r="E378" s="96" t="s">
        <v>48</v>
      </c>
      <c r="F378" s="96"/>
      <c r="G378" s="96"/>
      <c r="H378" s="96"/>
      <c r="I378" s="96"/>
      <c r="J378" s="96"/>
      <c r="K378" s="96"/>
      <c r="L378" s="96" t="s">
        <v>48</v>
      </c>
      <c r="M378" s="97">
        <v>0</v>
      </c>
      <c r="N378" s="97">
        <v>0</v>
      </c>
      <c r="O378" s="97">
        <v>0</v>
      </c>
      <c r="P378" s="96" t="s">
        <v>48</v>
      </c>
      <c r="Q378" s="96"/>
      <c r="R378" s="96"/>
      <c r="S378" s="96"/>
      <c r="T378" s="98">
        <v>0</v>
      </c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  <c r="AH378" s="98"/>
      <c r="AI378" s="96" t="s">
        <v>48</v>
      </c>
      <c r="AJ378" s="96">
        <v>3</v>
      </c>
      <c r="AK378" s="96" t="s">
        <v>48</v>
      </c>
      <c r="AL378" s="96" t="s">
        <v>48</v>
      </c>
      <c r="AM378" s="96" t="s">
        <v>48</v>
      </c>
      <c r="AN378" s="96" t="s">
        <v>48</v>
      </c>
      <c r="AO378" s="96" t="s">
        <v>48</v>
      </c>
      <c r="AP378" s="96" t="s">
        <v>48</v>
      </c>
      <c r="AQ378" s="96">
        <v>27</v>
      </c>
      <c r="AR378" s="96">
        <v>11</v>
      </c>
      <c r="AS378" s="98">
        <v>0.40699999999999997</v>
      </c>
      <c r="AT378" s="98">
        <v>0.27300000000000002</v>
      </c>
      <c r="AU378" s="98">
        <v>0</v>
      </c>
      <c r="AV378" s="99">
        <v>6223</v>
      </c>
      <c r="AW378" s="99">
        <v>1753</v>
      </c>
      <c r="AX378" s="96">
        <v>208</v>
      </c>
      <c r="AY378" s="96">
        <v>261</v>
      </c>
      <c r="AZ378" s="96">
        <v>312</v>
      </c>
      <c r="BA378" s="96" t="s">
        <v>48</v>
      </c>
      <c r="BB378" s="100"/>
      <c r="BC378" s="93"/>
      <c r="BD378" s="93"/>
      <c r="BE378" s="93"/>
    </row>
    <row r="379" spans="1:57" ht="13.5" customHeight="1">
      <c r="A379" s="93" t="s">
        <v>316</v>
      </c>
      <c r="B379" s="95">
        <v>44744</v>
      </c>
      <c r="C379" s="96" t="s">
        <v>48</v>
      </c>
      <c r="D379" s="96" t="s">
        <v>48</v>
      </c>
      <c r="E379" s="96" t="s">
        <v>48</v>
      </c>
      <c r="F379" s="96"/>
      <c r="G379" s="96"/>
      <c r="H379" s="96"/>
      <c r="I379" s="96"/>
      <c r="J379" s="96"/>
      <c r="K379" s="96"/>
      <c r="L379" s="96" t="s">
        <v>48</v>
      </c>
      <c r="M379" s="97">
        <v>0</v>
      </c>
      <c r="N379" s="97">
        <v>0</v>
      </c>
      <c r="O379" s="97">
        <v>0</v>
      </c>
      <c r="P379" s="96" t="s">
        <v>48</v>
      </c>
      <c r="Q379" s="96"/>
      <c r="R379" s="96"/>
      <c r="S379" s="96"/>
      <c r="T379" s="98">
        <v>0</v>
      </c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6" t="s">
        <v>48</v>
      </c>
      <c r="AJ379" s="96">
        <v>6</v>
      </c>
      <c r="AK379" s="96" t="s">
        <v>48</v>
      </c>
      <c r="AL379" s="96" t="s">
        <v>48</v>
      </c>
      <c r="AM379" s="96" t="s">
        <v>48</v>
      </c>
      <c r="AN379" s="96" t="s">
        <v>48</v>
      </c>
      <c r="AO379" s="96" t="s">
        <v>48</v>
      </c>
      <c r="AP379" s="96" t="s">
        <v>48</v>
      </c>
      <c r="AQ379" s="96">
        <v>22</v>
      </c>
      <c r="AR379" s="96">
        <v>9</v>
      </c>
      <c r="AS379" s="98">
        <v>0.40899999999999997</v>
      </c>
      <c r="AT379" s="98">
        <v>0.66700000000000004</v>
      </c>
      <c r="AU379" s="98">
        <v>0</v>
      </c>
      <c r="AV379" s="99">
        <v>6245</v>
      </c>
      <c r="AW379" s="99">
        <v>1762</v>
      </c>
      <c r="AX379" s="96">
        <v>221</v>
      </c>
      <c r="AY379" s="96">
        <v>268</v>
      </c>
      <c r="AZ379" s="96">
        <v>315</v>
      </c>
      <c r="BA379" s="96" t="s">
        <v>48</v>
      </c>
      <c r="BB379" s="100"/>
      <c r="BC379" s="93"/>
      <c r="BD379" s="93"/>
      <c r="BE379" s="93"/>
    </row>
    <row r="380" spans="1:57" ht="13.5" customHeight="1">
      <c r="A380" s="93" t="s">
        <v>317</v>
      </c>
      <c r="B380" s="95">
        <v>44745</v>
      </c>
      <c r="C380" s="96" t="s">
        <v>48</v>
      </c>
      <c r="D380" s="96" t="s">
        <v>48</v>
      </c>
      <c r="E380" s="96" t="s">
        <v>48</v>
      </c>
      <c r="F380" s="96"/>
      <c r="G380" s="96"/>
      <c r="H380" s="96"/>
      <c r="I380" s="96"/>
      <c r="J380" s="96"/>
      <c r="K380" s="96"/>
      <c r="L380" s="96" t="s">
        <v>48</v>
      </c>
      <c r="M380" s="97">
        <v>0</v>
      </c>
      <c r="N380" s="97">
        <v>0</v>
      </c>
      <c r="O380" s="97">
        <v>0</v>
      </c>
      <c r="P380" s="96" t="s">
        <v>48</v>
      </c>
      <c r="Q380" s="96"/>
      <c r="R380" s="96"/>
      <c r="S380" s="96"/>
      <c r="T380" s="98">
        <v>0</v>
      </c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  <c r="AI380" s="96" t="s">
        <v>48</v>
      </c>
      <c r="AJ380" s="96">
        <v>5</v>
      </c>
      <c r="AK380" s="96" t="s">
        <v>48</v>
      </c>
      <c r="AL380" s="96" t="s">
        <v>48</v>
      </c>
      <c r="AM380" s="96" t="s">
        <v>48</v>
      </c>
      <c r="AN380" s="96" t="s">
        <v>48</v>
      </c>
      <c r="AO380" s="96" t="s">
        <v>48</v>
      </c>
      <c r="AP380" s="96" t="s">
        <v>48</v>
      </c>
      <c r="AQ380" s="96">
        <v>34</v>
      </c>
      <c r="AR380" s="96">
        <v>9</v>
      </c>
      <c r="AS380" s="98">
        <v>0.26500000000000001</v>
      </c>
      <c r="AT380" s="98">
        <v>0.55600000000000005</v>
      </c>
      <c r="AU380" s="98">
        <v>0</v>
      </c>
      <c r="AV380" s="99">
        <v>6279</v>
      </c>
      <c r="AW380" s="99">
        <v>1771</v>
      </c>
      <c r="AX380" s="96">
        <v>228</v>
      </c>
      <c r="AY380" s="96">
        <v>269</v>
      </c>
      <c r="AZ380" s="96">
        <v>321</v>
      </c>
      <c r="BA380" s="96" t="s">
        <v>48</v>
      </c>
      <c r="BB380" s="100"/>
      <c r="BC380" s="93"/>
      <c r="BD380" s="93"/>
      <c r="BE380" s="93"/>
    </row>
    <row r="381" spans="1:57" ht="13.5" customHeight="1">
      <c r="A381" s="93" t="s">
        <v>311</v>
      </c>
      <c r="B381" s="95">
        <v>44746</v>
      </c>
      <c r="C381" s="96" t="s">
        <v>48</v>
      </c>
      <c r="D381" s="96" t="s">
        <v>48</v>
      </c>
      <c r="E381" s="96" t="s">
        <v>48</v>
      </c>
      <c r="F381" s="96"/>
      <c r="G381" s="96"/>
      <c r="H381" s="96"/>
      <c r="I381" s="96"/>
      <c r="J381" s="96"/>
      <c r="K381" s="96"/>
      <c r="L381" s="96" t="s">
        <v>48</v>
      </c>
      <c r="M381" s="97">
        <v>0</v>
      </c>
      <c r="N381" s="97">
        <v>0</v>
      </c>
      <c r="O381" s="97">
        <v>0</v>
      </c>
      <c r="P381" s="96" t="s">
        <v>48</v>
      </c>
      <c r="Q381" s="96"/>
      <c r="R381" s="96"/>
      <c r="S381" s="96"/>
      <c r="T381" s="98">
        <v>0</v>
      </c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6" t="s">
        <v>48</v>
      </c>
      <c r="AJ381" s="96">
        <v>3</v>
      </c>
      <c r="AK381" s="96" t="s">
        <v>48</v>
      </c>
      <c r="AL381" s="96" t="s">
        <v>48</v>
      </c>
      <c r="AM381" s="96" t="s">
        <v>48</v>
      </c>
      <c r="AN381" s="96" t="s">
        <v>48</v>
      </c>
      <c r="AO381" s="96" t="s">
        <v>48</v>
      </c>
      <c r="AP381" s="96" t="s">
        <v>48</v>
      </c>
      <c r="AQ381" s="96">
        <v>28</v>
      </c>
      <c r="AR381" s="96">
        <v>9</v>
      </c>
      <c r="AS381" s="98">
        <v>0.32100000000000001</v>
      </c>
      <c r="AT381" s="98">
        <v>0.33300000000000002</v>
      </c>
      <c r="AU381" s="98">
        <v>0</v>
      </c>
      <c r="AV381" s="99">
        <v>6307</v>
      </c>
      <c r="AW381" s="99">
        <v>1780</v>
      </c>
      <c r="AX381" s="96">
        <v>232</v>
      </c>
      <c r="AY381" s="96">
        <v>270</v>
      </c>
      <c r="AZ381" s="96">
        <v>326</v>
      </c>
      <c r="BA381" s="96" t="s">
        <v>48</v>
      </c>
      <c r="BB381" s="100"/>
      <c r="BC381" s="93"/>
      <c r="BD381" s="93"/>
      <c r="BE381" s="93"/>
    </row>
    <row r="382" spans="1:57" ht="13.5" customHeight="1">
      <c r="A382" s="93" t="s">
        <v>312</v>
      </c>
      <c r="B382" s="95">
        <v>44747</v>
      </c>
      <c r="C382" s="96" t="s">
        <v>48</v>
      </c>
      <c r="D382" s="96" t="s">
        <v>48</v>
      </c>
      <c r="E382" s="96" t="s">
        <v>48</v>
      </c>
      <c r="F382" s="96"/>
      <c r="G382" s="96"/>
      <c r="H382" s="96"/>
      <c r="I382" s="96"/>
      <c r="J382" s="96"/>
      <c r="K382" s="96"/>
      <c r="L382" s="96" t="s">
        <v>48</v>
      </c>
      <c r="M382" s="97">
        <v>0</v>
      </c>
      <c r="N382" s="97">
        <v>0</v>
      </c>
      <c r="O382" s="97">
        <v>0</v>
      </c>
      <c r="P382" s="96" t="s">
        <v>48</v>
      </c>
      <c r="Q382" s="96"/>
      <c r="R382" s="96"/>
      <c r="S382" s="96"/>
      <c r="T382" s="98">
        <v>0</v>
      </c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6" t="s">
        <v>48</v>
      </c>
      <c r="AJ382" s="96">
        <v>1</v>
      </c>
      <c r="AK382" s="96" t="s">
        <v>48</v>
      </c>
      <c r="AL382" s="96" t="s">
        <v>48</v>
      </c>
      <c r="AM382" s="96" t="s">
        <v>48</v>
      </c>
      <c r="AN382" s="96" t="s">
        <v>48</v>
      </c>
      <c r="AO382" s="96" t="s">
        <v>48</v>
      </c>
      <c r="AP382" s="96" t="s">
        <v>48</v>
      </c>
      <c r="AQ382" s="96">
        <v>27</v>
      </c>
      <c r="AR382" s="96">
        <v>13</v>
      </c>
      <c r="AS382" s="98">
        <v>0.48099999999999998</v>
      </c>
      <c r="AT382" s="98">
        <v>7.6999999999999999E-2</v>
      </c>
      <c r="AU382" s="98">
        <v>0</v>
      </c>
      <c r="AV382" s="99">
        <v>6334</v>
      </c>
      <c r="AW382" s="99">
        <v>1793</v>
      </c>
      <c r="AX382" s="96">
        <v>229</v>
      </c>
      <c r="AY382" s="96">
        <v>275</v>
      </c>
      <c r="AZ382" s="96">
        <v>328</v>
      </c>
      <c r="BA382" s="96" t="s">
        <v>48</v>
      </c>
      <c r="BB382" s="100"/>
      <c r="BC382" s="93"/>
      <c r="BD382" s="93"/>
      <c r="BE382" s="93"/>
    </row>
    <row r="383" spans="1:57" ht="13.5" customHeight="1">
      <c r="A383" s="93" t="s">
        <v>313</v>
      </c>
      <c r="B383" s="95">
        <v>44748</v>
      </c>
      <c r="C383" s="96" t="s">
        <v>48</v>
      </c>
      <c r="D383" s="96" t="s">
        <v>48</v>
      </c>
      <c r="E383" s="96" t="s">
        <v>48</v>
      </c>
      <c r="F383" s="96"/>
      <c r="G383" s="96"/>
      <c r="H383" s="96"/>
      <c r="I383" s="96"/>
      <c r="J383" s="96"/>
      <c r="K383" s="96"/>
      <c r="L383" s="96" t="s">
        <v>48</v>
      </c>
      <c r="M383" s="97">
        <v>0</v>
      </c>
      <c r="N383" s="97">
        <v>0</v>
      </c>
      <c r="O383" s="97">
        <v>0</v>
      </c>
      <c r="P383" s="96" t="s">
        <v>48</v>
      </c>
      <c r="Q383" s="96"/>
      <c r="R383" s="96"/>
      <c r="S383" s="96"/>
      <c r="T383" s="98">
        <v>0</v>
      </c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6" t="s">
        <v>48</v>
      </c>
      <c r="AJ383" s="96">
        <v>2</v>
      </c>
      <c r="AK383" s="96" t="s">
        <v>48</v>
      </c>
      <c r="AL383" s="96" t="s">
        <v>48</v>
      </c>
      <c r="AM383" s="96" t="s">
        <v>48</v>
      </c>
      <c r="AN383" s="96" t="s">
        <v>48</v>
      </c>
      <c r="AO383" s="96" t="s">
        <v>48</v>
      </c>
      <c r="AP383" s="96" t="s">
        <v>48</v>
      </c>
      <c r="AQ383" s="96">
        <v>19</v>
      </c>
      <c r="AR383" s="96">
        <v>5</v>
      </c>
      <c r="AS383" s="98">
        <v>0.26300000000000001</v>
      </c>
      <c r="AT383" s="98">
        <v>0.4</v>
      </c>
      <c r="AU383" s="98">
        <v>0</v>
      </c>
      <c r="AV383" s="99">
        <v>6353</v>
      </c>
      <c r="AW383" s="99">
        <v>1798</v>
      </c>
      <c r="AX383" s="96">
        <v>226</v>
      </c>
      <c r="AY383" s="96">
        <v>277</v>
      </c>
      <c r="AZ383" s="96">
        <v>329</v>
      </c>
      <c r="BA383" s="96" t="s">
        <v>48</v>
      </c>
      <c r="BB383" s="100"/>
      <c r="BC383" s="93"/>
      <c r="BD383" s="93"/>
      <c r="BE383" s="93"/>
    </row>
    <row r="384" spans="1:57" ht="13.5" customHeight="1">
      <c r="A384" s="93" t="s">
        <v>314</v>
      </c>
      <c r="B384" s="95">
        <v>44749</v>
      </c>
      <c r="C384" s="96" t="s">
        <v>48</v>
      </c>
      <c r="D384" s="96" t="s">
        <v>48</v>
      </c>
      <c r="E384" s="96" t="s">
        <v>48</v>
      </c>
      <c r="F384" s="96"/>
      <c r="G384" s="96"/>
      <c r="H384" s="96"/>
      <c r="I384" s="96"/>
      <c r="J384" s="96"/>
      <c r="K384" s="96"/>
      <c r="L384" s="96" t="s">
        <v>48</v>
      </c>
      <c r="M384" s="97">
        <v>0</v>
      </c>
      <c r="N384" s="97">
        <v>0</v>
      </c>
      <c r="O384" s="97">
        <v>0</v>
      </c>
      <c r="P384" s="96" t="s">
        <v>48</v>
      </c>
      <c r="Q384" s="96"/>
      <c r="R384" s="96"/>
      <c r="S384" s="96"/>
      <c r="T384" s="98">
        <v>0</v>
      </c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  <c r="AI384" s="96" t="s">
        <v>48</v>
      </c>
      <c r="AJ384" s="96" t="s">
        <v>48</v>
      </c>
      <c r="AK384" s="96" t="s">
        <v>48</v>
      </c>
      <c r="AL384" s="96" t="s">
        <v>48</v>
      </c>
      <c r="AM384" s="96" t="s">
        <v>48</v>
      </c>
      <c r="AN384" s="96" t="s">
        <v>48</v>
      </c>
      <c r="AO384" s="96" t="s">
        <v>48</v>
      </c>
      <c r="AP384" s="96" t="s">
        <v>48</v>
      </c>
      <c r="AQ384" s="96">
        <v>25</v>
      </c>
      <c r="AR384" s="96">
        <v>5</v>
      </c>
      <c r="AS384" s="98">
        <v>0.2</v>
      </c>
      <c r="AT384" s="98">
        <v>0</v>
      </c>
      <c r="AU384" s="98">
        <v>0</v>
      </c>
      <c r="AV384" s="99">
        <v>6378</v>
      </c>
      <c r="AW384" s="99">
        <v>1803</v>
      </c>
      <c r="AX384" s="96">
        <v>225</v>
      </c>
      <c r="AY384" s="96">
        <v>277</v>
      </c>
      <c r="AZ384" s="96">
        <v>330</v>
      </c>
      <c r="BA384" s="96" t="s">
        <v>48</v>
      </c>
      <c r="BB384" s="100"/>
      <c r="BC384" s="93"/>
      <c r="BD384" s="93"/>
      <c r="BE384" s="93"/>
    </row>
    <row r="385" spans="1:57" ht="13.5" customHeight="1">
      <c r="A385" s="93" t="s">
        <v>315</v>
      </c>
      <c r="B385" s="95">
        <v>44750</v>
      </c>
      <c r="C385" s="96" t="s">
        <v>48</v>
      </c>
      <c r="D385" s="96" t="s">
        <v>48</v>
      </c>
      <c r="E385" s="96" t="s">
        <v>48</v>
      </c>
      <c r="F385" s="96"/>
      <c r="G385" s="96"/>
      <c r="H385" s="96"/>
      <c r="I385" s="96"/>
      <c r="J385" s="96"/>
      <c r="K385" s="96"/>
      <c r="L385" s="96" t="s">
        <v>48</v>
      </c>
      <c r="M385" s="97">
        <v>0</v>
      </c>
      <c r="N385" s="97">
        <v>0</v>
      </c>
      <c r="O385" s="97">
        <v>0</v>
      </c>
      <c r="P385" s="96" t="s">
        <v>48</v>
      </c>
      <c r="Q385" s="96"/>
      <c r="R385" s="96"/>
      <c r="S385" s="96"/>
      <c r="T385" s="98">
        <v>0</v>
      </c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6" t="s">
        <v>48</v>
      </c>
      <c r="AJ385" s="96" t="s">
        <v>48</v>
      </c>
      <c r="AK385" s="96" t="s">
        <v>48</v>
      </c>
      <c r="AL385" s="96" t="s">
        <v>48</v>
      </c>
      <c r="AM385" s="96" t="s">
        <v>48</v>
      </c>
      <c r="AN385" s="96" t="s">
        <v>48</v>
      </c>
      <c r="AO385" s="96" t="s">
        <v>48</v>
      </c>
      <c r="AP385" s="96" t="s">
        <v>48</v>
      </c>
      <c r="AQ385" s="96">
        <v>26</v>
      </c>
      <c r="AR385" s="96">
        <v>4</v>
      </c>
      <c r="AS385" s="98">
        <v>0.154</v>
      </c>
      <c r="AT385" s="98">
        <v>0</v>
      </c>
      <c r="AU385" s="98">
        <v>0</v>
      </c>
      <c r="AV385" s="99">
        <v>6404</v>
      </c>
      <c r="AW385" s="99">
        <v>1807</v>
      </c>
      <c r="AX385" s="96">
        <v>220</v>
      </c>
      <c r="AY385" s="96">
        <v>282</v>
      </c>
      <c r="AZ385" s="96">
        <v>333</v>
      </c>
      <c r="BA385" s="96" t="s">
        <v>48</v>
      </c>
      <c r="BB385" s="100"/>
      <c r="BC385" s="93"/>
      <c r="BD385" s="93"/>
      <c r="BE385" s="93"/>
    </row>
    <row r="386" spans="1:57" ht="13.5" customHeight="1">
      <c r="A386" s="93" t="s">
        <v>316</v>
      </c>
      <c r="B386" s="95">
        <v>44751</v>
      </c>
      <c r="C386" s="96" t="s">
        <v>48</v>
      </c>
      <c r="D386" s="96" t="s">
        <v>48</v>
      </c>
      <c r="E386" s="96" t="s">
        <v>48</v>
      </c>
      <c r="F386" s="96"/>
      <c r="G386" s="96"/>
      <c r="H386" s="96"/>
      <c r="I386" s="96"/>
      <c r="J386" s="96"/>
      <c r="K386" s="96"/>
      <c r="L386" s="96" t="s">
        <v>48</v>
      </c>
      <c r="M386" s="97">
        <v>0</v>
      </c>
      <c r="N386" s="97">
        <v>0</v>
      </c>
      <c r="O386" s="97">
        <v>0</v>
      </c>
      <c r="P386" s="96" t="s">
        <v>48</v>
      </c>
      <c r="Q386" s="96"/>
      <c r="R386" s="96"/>
      <c r="S386" s="96"/>
      <c r="T386" s="98">
        <v>0</v>
      </c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6" t="s">
        <v>48</v>
      </c>
      <c r="AJ386" s="96">
        <v>4</v>
      </c>
      <c r="AK386" s="96" t="s">
        <v>48</v>
      </c>
      <c r="AL386" s="96" t="s">
        <v>48</v>
      </c>
      <c r="AM386" s="96" t="s">
        <v>48</v>
      </c>
      <c r="AN386" s="96" t="s">
        <v>48</v>
      </c>
      <c r="AO386" s="96" t="s">
        <v>48</v>
      </c>
      <c r="AP386" s="96" t="s">
        <v>48</v>
      </c>
      <c r="AQ386" s="96">
        <v>22</v>
      </c>
      <c r="AR386" s="96">
        <v>6</v>
      </c>
      <c r="AS386" s="98">
        <v>0.27300000000000002</v>
      </c>
      <c r="AT386" s="98">
        <v>0.66700000000000004</v>
      </c>
      <c r="AU386" s="98">
        <v>0</v>
      </c>
      <c r="AV386" s="99">
        <v>6426</v>
      </c>
      <c r="AW386" s="99">
        <v>1813</v>
      </c>
      <c r="AX386" s="96">
        <v>220</v>
      </c>
      <c r="AY386" s="96">
        <v>282</v>
      </c>
      <c r="AZ386" s="96">
        <v>333</v>
      </c>
      <c r="BA386" s="96" t="s">
        <v>48</v>
      </c>
      <c r="BB386" s="100"/>
      <c r="BC386" s="93"/>
      <c r="BD386" s="93"/>
      <c r="BE386" s="93"/>
    </row>
    <row r="387" spans="1:57" ht="13.5" customHeight="1">
      <c r="A387" s="93" t="s">
        <v>317</v>
      </c>
      <c r="B387" s="95">
        <v>44752</v>
      </c>
      <c r="C387" s="96" t="s">
        <v>48</v>
      </c>
      <c r="D387" s="96" t="s">
        <v>48</v>
      </c>
      <c r="E387" s="96" t="s">
        <v>48</v>
      </c>
      <c r="F387" s="96"/>
      <c r="G387" s="96"/>
      <c r="H387" s="96"/>
      <c r="I387" s="96"/>
      <c r="J387" s="96"/>
      <c r="K387" s="96"/>
      <c r="L387" s="96" t="s">
        <v>48</v>
      </c>
      <c r="M387" s="97">
        <v>0</v>
      </c>
      <c r="N387" s="97">
        <v>0</v>
      </c>
      <c r="O387" s="97">
        <v>0</v>
      </c>
      <c r="P387" s="96" t="s">
        <v>48</v>
      </c>
      <c r="Q387" s="96"/>
      <c r="R387" s="96"/>
      <c r="S387" s="96"/>
      <c r="T387" s="98">
        <v>0</v>
      </c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  <c r="AI387" s="96" t="s">
        <v>48</v>
      </c>
      <c r="AJ387" s="96">
        <v>3</v>
      </c>
      <c r="AK387" s="96" t="s">
        <v>48</v>
      </c>
      <c r="AL387" s="96" t="s">
        <v>48</v>
      </c>
      <c r="AM387" s="96" t="s">
        <v>48</v>
      </c>
      <c r="AN387" s="96" t="s">
        <v>48</v>
      </c>
      <c r="AO387" s="96" t="s">
        <v>48</v>
      </c>
      <c r="AP387" s="96" t="s">
        <v>48</v>
      </c>
      <c r="AQ387" s="96">
        <v>26</v>
      </c>
      <c r="AR387" s="96">
        <v>9</v>
      </c>
      <c r="AS387" s="98">
        <v>0.34599999999999997</v>
      </c>
      <c r="AT387" s="98">
        <v>0.33300000000000002</v>
      </c>
      <c r="AU387" s="98">
        <v>0</v>
      </c>
      <c r="AV387" s="99">
        <v>6452</v>
      </c>
      <c r="AW387" s="99">
        <v>1822</v>
      </c>
      <c r="AX387" s="96">
        <v>211</v>
      </c>
      <c r="AY387" s="96">
        <v>282</v>
      </c>
      <c r="AZ387" s="96">
        <v>335</v>
      </c>
      <c r="BA387" s="96" t="s">
        <v>48</v>
      </c>
      <c r="BB387" s="100"/>
      <c r="BC387" s="93"/>
      <c r="BD387" s="93"/>
      <c r="BE387" s="93"/>
    </row>
    <row r="388" spans="1:57" ht="13.5" customHeight="1">
      <c r="A388" s="93" t="s">
        <v>311</v>
      </c>
      <c r="B388" s="95">
        <v>44753</v>
      </c>
      <c r="C388" s="96" t="s">
        <v>48</v>
      </c>
      <c r="D388" s="96" t="s">
        <v>48</v>
      </c>
      <c r="E388" s="96" t="s">
        <v>48</v>
      </c>
      <c r="F388" s="96"/>
      <c r="G388" s="96"/>
      <c r="H388" s="96"/>
      <c r="I388" s="96"/>
      <c r="J388" s="96"/>
      <c r="K388" s="96"/>
      <c r="L388" s="96" t="s">
        <v>48</v>
      </c>
      <c r="M388" s="97">
        <v>0</v>
      </c>
      <c r="N388" s="97">
        <v>0</v>
      </c>
      <c r="O388" s="97">
        <v>0</v>
      </c>
      <c r="P388" s="96" t="s">
        <v>48</v>
      </c>
      <c r="Q388" s="96"/>
      <c r="R388" s="96"/>
      <c r="S388" s="96"/>
      <c r="T388" s="98">
        <v>0</v>
      </c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  <c r="AH388" s="98"/>
      <c r="AI388" s="96" t="s">
        <v>48</v>
      </c>
      <c r="AJ388" s="96">
        <v>4</v>
      </c>
      <c r="AK388" s="96" t="s">
        <v>48</v>
      </c>
      <c r="AL388" s="96" t="s">
        <v>48</v>
      </c>
      <c r="AM388" s="96" t="s">
        <v>48</v>
      </c>
      <c r="AN388" s="96" t="s">
        <v>48</v>
      </c>
      <c r="AO388" s="96" t="s">
        <v>48</v>
      </c>
      <c r="AP388" s="96" t="s">
        <v>48</v>
      </c>
      <c r="AQ388" s="96">
        <v>16</v>
      </c>
      <c r="AR388" s="96">
        <v>5</v>
      </c>
      <c r="AS388" s="98">
        <v>0.313</v>
      </c>
      <c r="AT388" s="98">
        <v>0.8</v>
      </c>
      <c r="AU388" s="98">
        <v>0</v>
      </c>
      <c r="AV388" s="99">
        <v>6468</v>
      </c>
      <c r="AW388" s="99">
        <v>1827</v>
      </c>
      <c r="AX388" s="96">
        <v>215</v>
      </c>
      <c r="AY388" s="96">
        <v>286</v>
      </c>
      <c r="AZ388" s="96">
        <v>342</v>
      </c>
      <c r="BA388" s="96" t="s">
        <v>48</v>
      </c>
      <c r="BB388" s="100"/>
      <c r="BC388" s="93"/>
      <c r="BD388" s="93"/>
      <c r="BE388" s="93"/>
    </row>
    <row r="389" spans="1:57" ht="13.5" customHeight="1">
      <c r="A389" s="93" t="s">
        <v>312</v>
      </c>
      <c r="B389" s="95">
        <v>44754</v>
      </c>
      <c r="C389" s="96" t="s">
        <v>48</v>
      </c>
      <c r="D389" s="96" t="s">
        <v>48</v>
      </c>
      <c r="E389" s="96" t="s">
        <v>48</v>
      </c>
      <c r="F389" s="96"/>
      <c r="G389" s="96"/>
      <c r="H389" s="96"/>
      <c r="I389" s="96"/>
      <c r="J389" s="96"/>
      <c r="K389" s="96"/>
      <c r="L389" s="96" t="s">
        <v>48</v>
      </c>
      <c r="M389" s="97">
        <v>0</v>
      </c>
      <c r="N389" s="97">
        <v>0</v>
      </c>
      <c r="O389" s="97">
        <v>0</v>
      </c>
      <c r="P389" s="96" t="s">
        <v>48</v>
      </c>
      <c r="Q389" s="96"/>
      <c r="R389" s="96"/>
      <c r="S389" s="96"/>
      <c r="T389" s="98">
        <v>0</v>
      </c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  <c r="AI389" s="96" t="s">
        <v>48</v>
      </c>
      <c r="AJ389" s="96">
        <v>10</v>
      </c>
      <c r="AK389" s="96" t="s">
        <v>48</v>
      </c>
      <c r="AL389" s="96" t="s">
        <v>48</v>
      </c>
      <c r="AM389" s="96" t="s">
        <v>48</v>
      </c>
      <c r="AN389" s="96" t="s">
        <v>48</v>
      </c>
      <c r="AO389" s="96" t="s">
        <v>48</v>
      </c>
      <c r="AP389" s="96" t="s">
        <v>48</v>
      </c>
      <c r="AQ389" s="96">
        <v>51</v>
      </c>
      <c r="AR389" s="96">
        <v>17</v>
      </c>
      <c r="AS389" s="98">
        <v>0.33300000000000002</v>
      </c>
      <c r="AT389" s="98">
        <v>0.58799999999999997</v>
      </c>
      <c r="AU389" s="98">
        <v>0</v>
      </c>
      <c r="AV389" s="99">
        <v>6519</v>
      </c>
      <c r="AW389" s="99">
        <v>1844</v>
      </c>
      <c r="AX389" s="96">
        <v>224</v>
      </c>
      <c r="AY389" s="96">
        <v>293</v>
      </c>
      <c r="AZ389" s="96">
        <v>350</v>
      </c>
      <c r="BA389" s="96" t="s">
        <v>48</v>
      </c>
      <c r="BB389" s="100"/>
      <c r="BC389" s="93"/>
      <c r="BD389" s="93"/>
      <c r="BE389" s="93"/>
    </row>
    <row r="390" spans="1:57" ht="13.5" customHeight="1">
      <c r="A390" s="93" t="s">
        <v>313</v>
      </c>
      <c r="B390" s="95">
        <v>44755</v>
      </c>
      <c r="C390" s="96" t="s">
        <v>48</v>
      </c>
      <c r="D390" s="96" t="s">
        <v>48</v>
      </c>
      <c r="E390" s="96" t="s">
        <v>48</v>
      </c>
      <c r="F390" s="96"/>
      <c r="G390" s="96"/>
      <c r="H390" s="96"/>
      <c r="I390" s="96"/>
      <c r="J390" s="96"/>
      <c r="K390" s="96"/>
      <c r="L390" s="96" t="s">
        <v>48</v>
      </c>
      <c r="M390" s="97">
        <v>0</v>
      </c>
      <c r="N390" s="97">
        <v>0</v>
      </c>
      <c r="O390" s="97">
        <v>0</v>
      </c>
      <c r="P390" s="96" t="s">
        <v>48</v>
      </c>
      <c r="Q390" s="96"/>
      <c r="R390" s="96"/>
      <c r="S390" s="96"/>
      <c r="T390" s="98">
        <v>0</v>
      </c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  <c r="AH390" s="98"/>
      <c r="AI390" s="96" t="s">
        <v>48</v>
      </c>
      <c r="AJ390" s="96">
        <v>4</v>
      </c>
      <c r="AK390" s="96" t="s">
        <v>48</v>
      </c>
      <c r="AL390" s="96" t="s">
        <v>48</v>
      </c>
      <c r="AM390" s="96" t="s">
        <v>48</v>
      </c>
      <c r="AN390" s="96" t="s">
        <v>48</v>
      </c>
      <c r="AO390" s="96" t="s">
        <v>48</v>
      </c>
      <c r="AP390" s="96" t="s">
        <v>48</v>
      </c>
      <c r="AQ390" s="96">
        <v>47</v>
      </c>
      <c r="AR390" s="96">
        <v>21</v>
      </c>
      <c r="AS390" s="98">
        <v>0.44700000000000001</v>
      </c>
      <c r="AT390" s="98">
        <v>0.19</v>
      </c>
      <c r="AU390" s="98">
        <v>0</v>
      </c>
      <c r="AV390" s="99">
        <v>6566</v>
      </c>
      <c r="AW390" s="99">
        <v>1865</v>
      </c>
      <c r="AX390" s="96">
        <v>228</v>
      </c>
      <c r="AY390" s="96">
        <v>295</v>
      </c>
      <c r="AZ390" s="96">
        <v>350</v>
      </c>
      <c r="BA390" s="96" t="s">
        <v>48</v>
      </c>
      <c r="BB390" s="100"/>
      <c r="BC390" s="93"/>
      <c r="BD390" s="93"/>
      <c r="BE390" s="93"/>
    </row>
    <row r="391" spans="1:57" ht="13.5" customHeight="1">
      <c r="A391" s="93" t="s">
        <v>314</v>
      </c>
      <c r="B391" s="95">
        <v>44756</v>
      </c>
      <c r="C391" s="96" t="s">
        <v>48</v>
      </c>
      <c r="D391" s="96" t="s">
        <v>48</v>
      </c>
      <c r="E391" s="96" t="s">
        <v>48</v>
      </c>
      <c r="F391" s="96"/>
      <c r="G391" s="96"/>
      <c r="H391" s="96"/>
      <c r="I391" s="96"/>
      <c r="J391" s="96"/>
      <c r="K391" s="96"/>
      <c r="L391" s="96" t="s">
        <v>48</v>
      </c>
      <c r="M391" s="97">
        <v>0</v>
      </c>
      <c r="N391" s="97">
        <v>0</v>
      </c>
      <c r="O391" s="97">
        <v>0</v>
      </c>
      <c r="P391" s="96" t="s">
        <v>48</v>
      </c>
      <c r="Q391" s="96"/>
      <c r="R391" s="96"/>
      <c r="S391" s="96"/>
      <c r="T391" s="98">
        <v>0</v>
      </c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  <c r="AI391" s="96" t="s">
        <v>48</v>
      </c>
      <c r="AJ391" s="96">
        <v>7</v>
      </c>
      <c r="AK391" s="96" t="s">
        <v>48</v>
      </c>
      <c r="AL391" s="96" t="s">
        <v>48</v>
      </c>
      <c r="AM391" s="96" t="s">
        <v>48</v>
      </c>
      <c r="AN391" s="96" t="s">
        <v>48</v>
      </c>
      <c r="AO391" s="96" t="s">
        <v>48</v>
      </c>
      <c r="AP391" s="96" t="s">
        <v>48</v>
      </c>
      <c r="AQ391" s="96">
        <v>47</v>
      </c>
      <c r="AR391" s="96">
        <v>20</v>
      </c>
      <c r="AS391" s="98">
        <v>0.42599999999999999</v>
      </c>
      <c r="AT391" s="98">
        <v>0.35</v>
      </c>
      <c r="AU391" s="98">
        <v>0</v>
      </c>
      <c r="AV391" s="99">
        <v>6613</v>
      </c>
      <c r="AW391" s="99">
        <v>1885</v>
      </c>
      <c r="AX391" s="96">
        <v>233</v>
      </c>
      <c r="AY391" s="96">
        <v>297</v>
      </c>
      <c r="AZ391" s="96">
        <v>354</v>
      </c>
      <c r="BA391" s="96" t="s">
        <v>48</v>
      </c>
      <c r="BB391" s="100"/>
      <c r="BC391" s="93"/>
      <c r="BD391" s="93"/>
      <c r="BE391" s="93"/>
    </row>
    <row r="392" spans="1:57" ht="13.5" customHeight="1">
      <c r="A392" s="93" t="s">
        <v>315</v>
      </c>
      <c r="B392" s="95">
        <v>44757</v>
      </c>
      <c r="C392" s="96" t="s">
        <v>48</v>
      </c>
      <c r="D392" s="96" t="s">
        <v>48</v>
      </c>
      <c r="E392" s="96" t="s">
        <v>48</v>
      </c>
      <c r="F392" s="96"/>
      <c r="G392" s="96"/>
      <c r="H392" s="96"/>
      <c r="I392" s="96"/>
      <c r="J392" s="96"/>
      <c r="K392" s="96"/>
      <c r="L392" s="96" t="s">
        <v>48</v>
      </c>
      <c r="M392" s="97">
        <v>0</v>
      </c>
      <c r="N392" s="97">
        <v>0</v>
      </c>
      <c r="O392" s="97">
        <v>0</v>
      </c>
      <c r="P392" s="96" t="s">
        <v>48</v>
      </c>
      <c r="Q392" s="96"/>
      <c r="R392" s="96"/>
      <c r="S392" s="96"/>
      <c r="T392" s="98">
        <v>0</v>
      </c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  <c r="AI392" s="96" t="s">
        <v>48</v>
      </c>
      <c r="AJ392" s="96">
        <v>4</v>
      </c>
      <c r="AK392" s="96" t="s">
        <v>48</v>
      </c>
      <c r="AL392" s="96" t="s">
        <v>48</v>
      </c>
      <c r="AM392" s="96" t="s">
        <v>48</v>
      </c>
      <c r="AN392" s="96" t="s">
        <v>48</v>
      </c>
      <c r="AO392" s="96" t="s">
        <v>48</v>
      </c>
      <c r="AP392" s="96" t="s">
        <v>48</v>
      </c>
      <c r="AQ392" s="96">
        <v>50</v>
      </c>
      <c r="AR392" s="96">
        <v>15</v>
      </c>
      <c r="AS392" s="98">
        <v>0.3</v>
      </c>
      <c r="AT392" s="98">
        <v>0.26700000000000002</v>
      </c>
      <c r="AU392" s="98">
        <v>0</v>
      </c>
      <c r="AV392" s="99">
        <v>6663</v>
      </c>
      <c r="AW392" s="99">
        <v>1900</v>
      </c>
      <c r="AX392" s="96">
        <v>244</v>
      </c>
      <c r="AY392" s="96">
        <v>304</v>
      </c>
      <c r="AZ392" s="96">
        <v>361</v>
      </c>
      <c r="BA392" s="96" t="s">
        <v>48</v>
      </c>
      <c r="BB392" s="100"/>
      <c r="BC392" s="93"/>
      <c r="BD392" s="93"/>
      <c r="BE392" s="93"/>
    </row>
    <row r="393" spans="1:57" ht="13.5" customHeight="1">
      <c r="A393" s="93" t="s">
        <v>316</v>
      </c>
      <c r="B393" s="95">
        <v>44758</v>
      </c>
      <c r="C393" s="96" t="s">
        <v>48</v>
      </c>
      <c r="D393" s="96" t="s">
        <v>48</v>
      </c>
      <c r="E393" s="96" t="s">
        <v>48</v>
      </c>
      <c r="F393" s="96"/>
      <c r="G393" s="96"/>
      <c r="H393" s="96"/>
      <c r="I393" s="96"/>
      <c r="J393" s="96"/>
      <c r="K393" s="96"/>
      <c r="L393" s="96" t="s">
        <v>48</v>
      </c>
      <c r="M393" s="97">
        <v>0</v>
      </c>
      <c r="N393" s="97">
        <v>0</v>
      </c>
      <c r="O393" s="97">
        <v>0</v>
      </c>
      <c r="P393" s="96" t="s">
        <v>48</v>
      </c>
      <c r="Q393" s="96"/>
      <c r="R393" s="96"/>
      <c r="S393" s="96"/>
      <c r="T393" s="98">
        <v>0</v>
      </c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6" t="s">
        <v>48</v>
      </c>
      <c r="AJ393" s="96">
        <v>4</v>
      </c>
      <c r="AK393" s="96" t="s">
        <v>48</v>
      </c>
      <c r="AL393" s="96" t="s">
        <v>48</v>
      </c>
      <c r="AM393" s="96" t="s">
        <v>48</v>
      </c>
      <c r="AN393" s="96" t="s">
        <v>48</v>
      </c>
      <c r="AO393" s="96" t="s">
        <v>48</v>
      </c>
      <c r="AP393" s="96" t="s">
        <v>48</v>
      </c>
      <c r="AQ393" s="96">
        <v>59</v>
      </c>
      <c r="AR393" s="96">
        <v>28</v>
      </c>
      <c r="AS393" s="98">
        <v>0.47499999999999998</v>
      </c>
      <c r="AT393" s="98">
        <v>0.14299999999999999</v>
      </c>
      <c r="AU393" s="98">
        <v>0</v>
      </c>
      <c r="AV393" s="99">
        <v>6722</v>
      </c>
      <c r="AW393" s="99">
        <v>1928</v>
      </c>
      <c r="AX393" s="96">
        <v>244</v>
      </c>
      <c r="AY393" s="96">
        <v>304</v>
      </c>
      <c r="AZ393" s="96">
        <v>361</v>
      </c>
      <c r="BA393" s="96" t="s">
        <v>48</v>
      </c>
      <c r="BB393" s="100"/>
      <c r="BC393" s="93"/>
      <c r="BD393" s="93"/>
      <c r="BE393" s="93"/>
    </row>
    <row r="394" spans="1:57" ht="13.5" customHeight="1">
      <c r="A394" s="93" t="s">
        <v>317</v>
      </c>
      <c r="B394" s="95">
        <v>44759</v>
      </c>
      <c r="C394" s="96" t="s">
        <v>48</v>
      </c>
      <c r="D394" s="96" t="s">
        <v>48</v>
      </c>
      <c r="E394" s="96" t="s">
        <v>48</v>
      </c>
      <c r="F394" s="96"/>
      <c r="G394" s="96"/>
      <c r="H394" s="96"/>
      <c r="I394" s="96"/>
      <c r="J394" s="96"/>
      <c r="K394" s="96"/>
      <c r="L394" s="96" t="s">
        <v>48</v>
      </c>
      <c r="M394" s="97">
        <v>0</v>
      </c>
      <c r="N394" s="97">
        <v>0</v>
      </c>
      <c r="O394" s="97">
        <v>0</v>
      </c>
      <c r="P394" s="96" t="s">
        <v>48</v>
      </c>
      <c r="Q394" s="96"/>
      <c r="R394" s="96"/>
      <c r="S394" s="96"/>
      <c r="T394" s="98">
        <v>0</v>
      </c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  <c r="AH394" s="98"/>
      <c r="AI394" s="96" t="s">
        <v>48</v>
      </c>
      <c r="AJ394" s="96">
        <v>8</v>
      </c>
      <c r="AK394" s="96" t="s">
        <v>48</v>
      </c>
      <c r="AL394" s="96" t="s">
        <v>48</v>
      </c>
      <c r="AM394" s="96" t="s">
        <v>48</v>
      </c>
      <c r="AN394" s="96" t="s">
        <v>48</v>
      </c>
      <c r="AO394" s="96" t="s">
        <v>48</v>
      </c>
      <c r="AP394" s="96" t="s">
        <v>48</v>
      </c>
      <c r="AQ394" s="96">
        <v>41</v>
      </c>
      <c r="AR394" s="96">
        <v>17</v>
      </c>
      <c r="AS394" s="98">
        <v>0.41499999999999998</v>
      </c>
      <c r="AT394" s="98">
        <v>0.47099999999999997</v>
      </c>
      <c r="AU394" s="98">
        <v>0</v>
      </c>
      <c r="AV394" s="99">
        <v>6763</v>
      </c>
      <c r="AW394" s="99">
        <v>1945</v>
      </c>
      <c r="AX394" s="96">
        <v>242</v>
      </c>
      <c r="AY394" s="96">
        <v>306</v>
      </c>
      <c r="AZ394" s="96">
        <v>369</v>
      </c>
      <c r="BA394" s="96" t="s">
        <v>48</v>
      </c>
      <c r="BB394" s="100"/>
      <c r="BC394" s="93"/>
      <c r="BD394" s="93"/>
      <c r="BE394" s="93"/>
    </row>
    <row r="395" spans="1:57" ht="13.5" customHeight="1">
      <c r="A395" s="93" t="s">
        <v>311</v>
      </c>
      <c r="B395" s="95">
        <v>44760</v>
      </c>
      <c r="C395" s="96" t="s">
        <v>48</v>
      </c>
      <c r="D395" s="96" t="s">
        <v>48</v>
      </c>
      <c r="E395" s="96" t="s">
        <v>48</v>
      </c>
      <c r="F395" s="96"/>
      <c r="G395" s="96"/>
      <c r="H395" s="96"/>
      <c r="I395" s="96"/>
      <c r="J395" s="96"/>
      <c r="K395" s="96"/>
      <c r="L395" s="96" t="s">
        <v>48</v>
      </c>
      <c r="M395" s="97">
        <v>0</v>
      </c>
      <c r="N395" s="97">
        <v>0</v>
      </c>
      <c r="O395" s="97">
        <v>0</v>
      </c>
      <c r="P395" s="96" t="s">
        <v>48</v>
      </c>
      <c r="Q395" s="96"/>
      <c r="R395" s="96"/>
      <c r="S395" s="96"/>
      <c r="T395" s="98">
        <v>0</v>
      </c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  <c r="AI395" s="96" t="s">
        <v>48</v>
      </c>
      <c r="AJ395" s="96">
        <v>1</v>
      </c>
      <c r="AK395" s="96" t="s">
        <v>48</v>
      </c>
      <c r="AL395" s="96" t="s">
        <v>48</v>
      </c>
      <c r="AM395" s="96" t="s">
        <v>48</v>
      </c>
      <c r="AN395" s="96" t="s">
        <v>48</v>
      </c>
      <c r="AO395" s="96" t="s">
        <v>48</v>
      </c>
      <c r="AP395" s="96" t="s">
        <v>48</v>
      </c>
      <c r="AQ395" s="96">
        <v>62</v>
      </c>
      <c r="AR395" s="96">
        <v>11</v>
      </c>
      <c r="AS395" s="98">
        <v>0.17699999999999999</v>
      </c>
      <c r="AT395" s="98">
        <v>9.0999999999999998E-2</v>
      </c>
      <c r="AU395" s="98">
        <v>0</v>
      </c>
      <c r="AV395" s="99">
        <v>6825</v>
      </c>
      <c r="AW395" s="99">
        <v>1956</v>
      </c>
      <c r="AX395" s="96">
        <v>239</v>
      </c>
      <c r="AY395" s="96">
        <v>299</v>
      </c>
      <c r="AZ395" s="96">
        <v>370</v>
      </c>
      <c r="BA395" s="96" t="s">
        <v>48</v>
      </c>
      <c r="BB395" s="100"/>
      <c r="BC395" s="93"/>
      <c r="BD395" s="93"/>
      <c r="BE395" s="93"/>
    </row>
    <row r="396" spans="1:57" ht="13.5" customHeight="1">
      <c r="A396" s="93" t="s">
        <v>312</v>
      </c>
      <c r="B396" s="95">
        <v>44761</v>
      </c>
      <c r="C396" s="96" t="s">
        <v>48</v>
      </c>
      <c r="D396" s="96" t="s">
        <v>48</v>
      </c>
      <c r="E396" s="96" t="s">
        <v>48</v>
      </c>
      <c r="F396" s="96"/>
      <c r="G396" s="96"/>
      <c r="H396" s="96"/>
      <c r="I396" s="96"/>
      <c r="J396" s="96"/>
      <c r="K396" s="96"/>
      <c r="L396" s="96" t="s">
        <v>48</v>
      </c>
      <c r="M396" s="97">
        <v>0</v>
      </c>
      <c r="N396" s="97">
        <v>0</v>
      </c>
      <c r="O396" s="97">
        <v>0</v>
      </c>
      <c r="P396" s="96" t="s">
        <v>48</v>
      </c>
      <c r="Q396" s="96"/>
      <c r="R396" s="96"/>
      <c r="S396" s="96"/>
      <c r="T396" s="98">
        <v>0</v>
      </c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  <c r="AH396" s="98"/>
      <c r="AI396" s="96" t="s">
        <v>48</v>
      </c>
      <c r="AJ396" s="96">
        <v>5</v>
      </c>
      <c r="AK396" s="96" t="s">
        <v>48</v>
      </c>
      <c r="AL396" s="96" t="s">
        <v>48</v>
      </c>
      <c r="AM396" s="96" t="s">
        <v>48</v>
      </c>
      <c r="AN396" s="96" t="s">
        <v>48</v>
      </c>
      <c r="AO396" s="96" t="s">
        <v>48</v>
      </c>
      <c r="AP396" s="96" t="s">
        <v>48</v>
      </c>
      <c r="AQ396" s="96">
        <v>53</v>
      </c>
      <c r="AR396" s="96">
        <v>18</v>
      </c>
      <c r="AS396" s="98">
        <v>0.34</v>
      </c>
      <c r="AT396" s="98">
        <v>0.27800000000000002</v>
      </c>
      <c r="AU396" s="98">
        <v>0</v>
      </c>
      <c r="AV396" s="99">
        <v>6878</v>
      </c>
      <c r="AW396" s="99">
        <v>1974</v>
      </c>
      <c r="AX396" s="96">
        <v>243</v>
      </c>
      <c r="AY396" s="96">
        <v>303</v>
      </c>
      <c r="AZ396" s="96">
        <v>370</v>
      </c>
      <c r="BA396" s="96" t="s">
        <v>48</v>
      </c>
      <c r="BB396" s="100"/>
      <c r="BC396" s="93"/>
      <c r="BD396" s="93"/>
      <c r="BE396" s="93"/>
    </row>
    <row r="397" spans="1:57" ht="13.5" customHeight="1">
      <c r="A397" s="93" t="s">
        <v>313</v>
      </c>
      <c r="B397" s="95">
        <v>44762</v>
      </c>
      <c r="C397" s="96" t="s">
        <v>48</v>
      </c>
      <c r="D397" s="96" t="s">
        <v>48</v>
      </c>
      <c r="E397" s="96" t="s">
        <v>48</v>
      </c>
      <c r="F397" s="96"/>
      <c r="G397" s="96"/>
      <c r="H397" s="96"/>
      <c r="I397" s="96"/>
      <c r="J397" s="96"/>
      <c r="K397" s="96"/>
      <c r="L397" s="96" t="s">
        <v>48</v>
      </c>
      <c r="M397" s="97">
        <v>0</v>
      </c>
      <c r="N397" s="97">
        <v>0</v>
      </c>
      <c r="O397" s="97">
        <v>0</v>
      </c>
      <c r="P397" s="96" t="s">
        <v>48</v>
      </c>
      <c r="Q397" s="96"/>
      <c r="R397" s="96"/>
      <c r="S397" s="96"/>
      <c r="T397" s="98">
        <v>0</v>
      </c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6" t="s">
        <v>48</v>
      </c>
      <c r="AJ397" s="96">
        <v>12</v>
      </c>
      <c r="AK397" s="96" t="s">
        <v>48</v>
      </c>
      <c r="AL397" s="96" t="s">
        <v>48</v>
      </c>
      <c r="AM397" s="96" t="s">
        <v>48</v>
      </c>
      <c r="AN397" s="96" t="s">
        <v>48</v>
      </c>
      <c r="AO397" s="96" t="s">
        <v>48</v>
      </c>
      <c r="AP397" s="96" t="s">
        <v>48</v>
      </c>
      <c r="AQ397" s="96">
        <v>74</v>
      </c>
      <c r="AR397" s="96">
        <v>27</v>
      </c>
      <c r="AS397" s="98">
        <v>0.36499999999999999</v>
      </c>
      <c r="AT397" s="98">
        <v>0.44400000000000001</v>
      </c>
      <c r="AU397" s="98">
        <v>0</v>
      </c>
      <c r="AV397" s="99">
        <v>6952</v>
      </c>
      <c r="AW397" s="99">
        <v>2001</v>
      </c>
      <c r="AX397" s="96">
        <v>265</v>
      </c>
      <c r="AY397" s="96">
        <v>321</v>
      </c>
      <c r="AZ397" s="96">
        <v>386</v>
      </c>
      <c r="BA397" s="96" t="s">
        <v>48</v>
      </c>
      <c r="BB397" s="100"/>
      <c r="BC397" s="93"/>
      <c r="BD397" s="93"/>
      <c r="BE397" s="93"/>
    </row>
    <row r="398" spans="1:57" ht="13.5" customHeight="1">
      <c r="A398" s="93" t="s">
        <v>314</v>
      </c>
      <c r="B398" s="95">
        <v>44763</v>
      </c>
      <c r="C398" s="96" t="s">
        <v>48</v>
      </c>
      <c r="D398" s="96" t="s">
        <v>48</v>
      </c>
      <c r="E398" s="96" t="s">
        <v>48</v>
      </c>
      <c r="F398" s="96"/>
      <c r="G398" s="96"/>
      <c r="H398" s="96"/>
      <c r="I398" s="96"/>
      <c r="J398" s="96"/>
      <c r="K398" s="96"/>
      <c r="L398" s="96" t="s">
        <v>48</v>
      </c>
      <c r="M398" s="97">
        <v>0</v>
      </c>
      <c r="N398" s="97">
        <v>0</v>
      </c>
      <c r="O398" s="97">
        <v>0</v>
      </c>
      <c r="P398" s="96" t="s">
        <v>48</v>
      </c>
      <c r="Q398" s="96"/>
      <c r="R398" s="96"/>
      <c r="S398" s="96"/>
      <c r="T398" s="98">
        <v>0</v>
      </c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  <c r="AH398" s="98"/>
      <c r="AI398" s="96" t="s">
        <v>48</v>
      </c>
      <c r="AJ398" s="96">
        <v>6</v>
      </c>
      <c r="AK398" s="96" t="s">
        <v>48</v>
      </c>
      <c r="AL398" s="96" t="s">
        <v>48</v>
      </c>
      <c r="AM398" s="96" t="s">
        <v>48</v>
      </c>
      <c r="AN398" s="96" t="s">
        <v>48</v>
      </c>
      <c r="AO398" s="96" t="s">
        <v>48</v>
      </c>
      <c r="AP398" s="96" t="s">
        <v>48</v>
      </c>
      <c r="AQ398" s="96">
        <v>64</v>
      </c>
      <c r="AR398" s="96">
        <v>24</v>
      </c>
      <c r="AS398" s="98">
        <v>0.375</v>
      </c>
      <c r="AT398" s="98">
        <v>0.25</v>
      </c>
      <c r="AU398" s="98">
        <v>0</v>
      </c>
      <c r="AV398" s="99">
        <v>7016</v>
      </c>
      <c r="AW398" s="99">
        <v>2025</v>
      </c>
      <c r="AX398" s="96">
        <v>265</v>
      </c>
      <c r="AY398" s="96">
        <v>321</v>
      </c>
      <c r="AZ398" s="96">
        <v>386</v>
      </c>
      <c r="BA398" s="96" t="s">
        <v>48</v>
      </c>
      <c r="BB398" s="100"/>
      <c r="BC398" s="93"/>
      <c r="BD398" s="93"/>
      <c r="BE398" s="93"/>
    </row>
    <row r="399" spans="1:57" ht="13.5" customHeight="1">
      <c r="A399" s="93" t="s">
        <v>315</v>
      </c>
      <c r="B399" s="95">
        <v>44764</v>
      </c>
      <c r="C399" s="96" t="s">
        <v>48</v>
      </c>
      <c r="D399" s="96" t="s">
        <v>48</v>
      </c>
      <c r="E399" s="96" t="s">
        <v>48</v>
      </c>
      <c r="F399" s="96"/>
      <c r="G399" s="96"/>
      <c r="H399" s="96"/>
      <c r="I399" s="96"/>
      <c r="J399" s="96"/>
      <c r="K399" s="96"/>
      <c r="L399" s="96" t="s">
        <v>48</v>
      </c>
      <c r="M399" s="97">
        <v>0</v>
      </c>
      <c r="N399" s="97">
        <v>0</v>
      </c>
      <c r="O399" s="97">
        <v>0</v>
      </c>
      <c r="P399" s="96" t="s">
        <v>48</v>
      </c>
      <c r="Q399" s="96"/>
      <c r="R399" s="96"/>
      <c r="S399" s="96"/>
      <c r="T399" s="98">
        <v>0</v>
      </c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  <c r="AI399" s="96" t="s">
        <v>48</v>
      </c>
      <c r="AJ399" s="96">
        <v>9</v>
      </c>
      <c r="AK399" s="96" t="s">
        <v>48</v>
      </c>
      <c r="AL399" s="96" t="s">
        <v>48</v>
      </c>
      <c r="AM399" s="96" t="s">
        <v>48</v>
      </c>
      <c r="AN399" s="96" t="s">
        <v>48</v>
      </c>
      <c r="AO399" s="96" t="s">
        <v>48</v>
      </c>
      <c r="AP399" s="96" t="s">
        <v>48</v>
      </c>
      <c r="AQ399" s="96">
        <v>44</v>
      </c>
      <c r="AR399" s="96">
        <v>17</v>
      </c>
      <c r="AS399" s="98">
        <v>0.38600000000000001</v>
      </c>
      <c r="AT399" s="98">
        <v>0.52900000000000003</v>
      </c>
      <c r="AU399" s="98">
        <v>0</v>
      </c>
      <c r="AV399" s="99">
        <v>7060</v>
      </c>
      <c r="AW399" s="99">
        <v>2042</v>
      </c>
      <c r="AX399" s="96">
        <v>274</v>
      </c>
      <c r="AY399" s="96">
        <v>331</v>
      </c>
      <c r="AZ399" s="96">
        <v>393</v>
      </c>
      <c r="BA399" s="96" t="s">
        <v>48</v>
      </c>
      <c r="BB399" s="100"/>
      <c r="BC399" s="93"/>
      <c r="BD399" s="93"/>
      <c r="BE399" s="93"/>
    </row>
    <row r="400" spans="1:57" ht="13.5" customHeight="1">
      <c r="A400" s="93" t="s">
        <v>316</v>
      </c>
      <c r="B400" s="95">
        <v>44765</v>
      </c>
      <c r="C400" s="96" t="s">
        <v>48</v>
      </c>
      <c r="D400" s="96" t="s">
        <v>48</v>
      </c>
      <c r="E400" s="96" t="s">
        <v>48</v>
      </c>
      <c r="F400" s="96"/>
      <c r="G400" s="96"/>
      <c r="H400" s="96"/>
      <c r="I400" s="96"/>
      <c r="J400" s="96"/>
      <c r="K400" s="96"/>
      <c r="L400" s="96" t="s">
        <v>48</v>
      </c>
      <c r="M400" s="97">
        <v>0</v>
      </c>
      <c r="N400" s="97">
        <v>0</v>
      </c>
      <c r="O400" s="97">
        <v>0</v>
      </c>
      <c r="P400" s="96" t="s">
        <v>48</v>
      </c>
      <c r="Q400" s="96"/>
      <c r="R400" s="96"/>
      <c r="S400" s="96"/>
      <c r="T400" s="98">
        <v>0</v>
      </c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  <c r="AH400" s="98"/>
      <c r="AI400" s="96" t="s">
        <v>48</v>
      </c>
      <c r="AJ400" s="96">
        <v>7</v>
      </c>
      <c r="AK400" s="96" t="s">
        <v>48</v>
      </c>
      <c r="AL400" s="96" t="s">
        <v>48</v>
      </c>
      <c r="AM400" s="96" t="s">
        <v>48</v>
      </c>
      <c r="AN400" s="96" t="s">
        <v>48</v>
      </c>
      <c r="AO400" s="96" t="s">
        <v>48</v>
      </c>
      <c r="AP400" s="96" t="s">
        <v>48</v>
      </c>
      <c r="AQ400" s="96">
        <v>38</v>
      </c>
      <c r="AR400" s="96">
        <v>9</v>
      </c>
      <c r="AS400" s="98">
        <v>0.23699999999999999</v>
      </c>
      <c r="AT400" s="98">
        <v>0.77800000000000002</v>
      </c>
      <c r="AU400" s="98">
        <v>0</v>
      </c>
      <c r="AV400" s="99">
        <v>7098</v>
      </c>
      <c r="AW400" s="99">
        <v>2051</v>
      </c>
      <c r="AX400" s="96">
        <v>275</v>
      </c>
      <c r="AY400" s="96">
        <v>338</v>
      </c>
      <c r="AZ400" s="96">
        <v>400</v>
      </c>
      <c r="BA400" s="96" t="s">
        <v>48</v>
      </c>
      <c r="BB400" s="100"/>
      <c r="BC400" s="93"/>
      <c r="BD400" s="93"/>
      <c r="BE400" s="93"/>
    </row>
    <row r="401" spans="1:57" ht="13.5" customHeight="1">
      <c r="A401" s="93" t="s">
        <v>317</v>
      </c>
      <c r="B401" s="95">
        <v>44766</v>
      </c>
      <c r="C401" s="96" t="s">
        <v>48</v>
      </c>
      <c r="D401" s="96" t="s">
        <v>48</v>
      </c>
      <c r="E401" s="96" t="s">
        <v>48</v>
      </c>
      <c r="F401" s="96"/>
      <c r="G401" s="96"/>
      <c r="H401" s="96"/>
      <c r="I401" s="96"/>
      <c r="J401" s="96"/>
      <c r="K401" s="96"/>
      <c r="L401" s="96" t="s">
        <v>48</v>
      </c>
      <c r="M401" s="97">
        <v>0</v>
      </c>
      <c r="N401" s="97">
        <v>0</v>
      </c>
      <c r="O401" s="97">
        <v>0</v>
      </c>
      <c r="P401" s="96" t="s">
        <v>48</v>
      </c>
      <c r="Q401" s="96"/>
      <c r="R401" s="96"/>
      <c r="S401" s="96"/>
      <c r="T401" s="98">
        <v>0</v>
      </c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  <c r="AI401" s="96" t="s">
        <v>48</v>
      </c>
      <c r="AJ401" s="96">
        <v>8</v>
      </c>
      <c r="AK401" s="96" t="s">
        <v>48</v>
      </c>
      <c r="AL401" s="96" t="s">
        <v>48</v>
      </c>
      <c r="AM401" s="96" t="s">
        <v>48</v>
      </c>
      <c r="AN401" s="96" t="s">
        <v>48</v>
      </c>
      <c r="AO401" s="96" t="s">
        <v>48</v>
      </c>
      <c r="AP401" s="96" t="s">
        <v>48</v>
      </c>
      <c r="AQ401" s="96">
        <v>39</v>
      </c>
      <c r="AR401" s="96">
        <v>11</v>
      </c>
      <c r="AS401" s="98">
        <v>0.28199999999999997</v>
      </c>
      <c r="AT401" s="98">
        <v>0.72699999999999998</v>
      </c>
      <c r="AU401" s="98">
        <v>0</v>
      </c>
      <c r="AV401" s="99">
        <v>7137</v>
      </c>
      <c r="AW401" s="99">
        <v>2062</v>
      </c>
      <c r="AX401" s="96">
        <v>286</v>
      </c>
      <c r="AY401" s="96">
        <v>342</v>
      </c>
      <c r="AZ401" s="96">
        <v>411</v>
      </c>
      <c r="BA401" s="96" t="s">
        <v>48</v>
      </c>
      <c r="BB401" s="100"/>
      <c r="BC401" s="93"/>
      <c r="BD401" s="93"/>
      <c r="BE401" s="93"/>
    </row>
    <row r="402" spans="1:57" ht="13.5" customHeight="1">
      <c r="A402" s="93" t="s">
        <v>311</v>
      </c>
      <c r="B402" s="95">
        <v>44767</v>
      </c>
      <c r="C402" s="96" t="s">
        <v>48</v>
      </c>
      <c r="D402" s="96" t="s">
        <v>48</v>
      </c>
      <c r="E402" s="96" t="s">
        <v>48</v>
      </c>
      <c r="F402" s="96"/>
      <c r="G402" s="96"/>
      <c r="H402" s="96"/>
      <c r="I402" s="96"/>
      <c r="J402" s="96"/>
      <c r="K402" s="96"/>
      <c r="L402" s="96" t="s">
        <v>48</v>
      </c>
      <c r="M402" s="97">
        <v>0</v>
      </c>
      <c r="N402" s="97">
        <v>0</v>
      </c>
      <c r="O402" s="97">
        <v>0</v>
      </c>
      <c r="P402" s="96" t="s">
        <v>48</v>
      </c>
      <c r="Q402" s="96"/>
      <c r="R402" s="96"/>
      <c r="S402" s="96"/>
      <c r="T402" s="98">
        <v>0</v>
      </c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  <c r="AI402" s="96" t="s">
        <v>48</v>
      </c>
      <c r="AJ402" s="96">
        <v>9</v>
      </c>
      <c r="AK402" s="96" t="s">
        <v>48</v>
      </c>
      <c r="AL402" s="96" t="s">
        <v>48</v>
      </c>
      <c r="AM402" s="96" t="s">
        <v>48</v>
      </c>
      <c r="AN402" s="96" t="s">
        <v>48</v>
      </c>
      <c r="AO402" s="96" t="s">
        <v>48</v>
      </c>
      <c r="AP402" s="96" t="s">
        <v>48</v>
      </c>
      <c r="AQ402" s="96">
        <v>29</v>
      </c>
      <c r="AR402" s="96">
        <v>12</v>
      </c>
      <c r="AS402" s="98">
        <v>0.41399999999999998</v>
      </c>
      <c r="AT402" s="98">
        <v>0.75</v>
      </c>
      <c r="AU402" s="98">
        <v>0</v>
      </c>
      <c r="AV402" s="99">
        <v>7166</v>
      </c>
      <c r="AW402" s="99">
        <v>2074</v>
      </c>
      <c r="AX402" s="96">
        <v>290</v>
      </c>
      <c r="AY402" s="96">
        <v>347</v>
      </c>
      <c r="AZ402" s="96">
        <v>415</v>
      </c>
      <c r="BA402" s="96" t="s">
        <v>48</v>
      </c>
      <c r="BB402" s="100"/>
      <c r="BC402" s="93"/>
      <c r="BD402" s="93"/>
      <c r="BE402" s="93"/>
    </row>
    <row r="403" spans="1:57" ht="13.5" customHeight="1">
      <c r="A403" s="93" t="s">
        <v>312</v>
      </c>
      <c r="B403" s="95">
        <v>44768</v>
      </c>
      <c r="C403" s="96" t="s">
        <v>48</v>
      </c>
      <c r="D403" s="96" t="s">
        <v>48</v>
      </c>
      <c r="E403" s="96" t="s">
        <v>48</v>
      </c>
      <c r="F403" s="96"/>
      <c r="G403" s="96"/>
      <c r="H403" s="96"/>
      <c r="I403" s="96"/>
      <c r="J403" s="96"/>
      <c r="K403" s="96"/>
      <c r="L403" s="96" t="s">
        <v>48</v>
      </c>
      <c r="M403" s="97">
        <v>0</v>
      </c>
      <c r="N403" s="97">
        <v>0</v>
      </c>
      <c r="O403" s="97">
        <v>0</v>
      </c>
      <c r="P403" s="96" t="s">
        <v>48</v>
      </c>
      <c r="Q403" s="96"/>
      <c r="R403" s="96"/>
      <c r="S403" s="96"/>
      <c r="T403" s="98">
        <v>0</v>
      </c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  <c r="AI403" s="96" t="s">
        <v>48</v>
      </c>
      <c r="AJ403" s="96">
        <v>4</v>
      </c>
      <c r="AK403" s="96" t="s">
        <v>48</v>
      </c>
      <c r="AL403" s="96" t="s">
        <v>48</v>
      </c>
      <c r="AM403" s="96" t="s">
        <v>48</v>
      </c>
      <c r="AN403" s="96" t="s">
        <v>48</v>
      </c>
      <c r="AO403" s="96" t="s">
        <v>48</v>
      </c>
      <c r="AP403" s="96" t="s">
        <v>48</v>
      </c>
      <c r="AQ403" s="96">
        <v>38</v>
      </c>
      <c r="AR403" s="96">
        <v>12</v>
      </c>
      <c r="AS403" s="98">
        <v>0.316</v>
      </c>
      <c r="AT403" s="98">
        <v>0.33300000000000002</v>
      </c>
      <c r="AU403" s="98">
        <v>0</v>
      </c>
      <c r="AV403" s="99">
        <v>7204</v>
      </c>
      <c r="AW403" s="99">
        <v>2086</v>
      </c>
      <c r="AX403" s="96">
        <v>289</v>
      </c>
      <c r="AY403" s="96">
        <v>350</v>
      </c>
      <c r="AZ403" s="96">
        <v>419</v>
      </c>
      <c r="BA403" s="96" t="s">
        <v>48</v>
      </c>
      <c r="BB403" s="100"/>
      <c r="BC403" s="93"/>
      <c r="BD403" s="93"/>
      <c r="BE403" s="93"/>
    </row>
    <row r="404" spans="1:57" ht="13.5" customHeight="1">
      <c r="A404" s="93" t="s">
        <v>313</v>
      </c>
      <c r="B404" s="95">
        <v>44769</v>
      </c>
      <c r="C404" s="96" t="s">
        <v>48</v>
      </c>
      <c r="D404" s="96" t="s">
        <v>48</v>
      </c>
      <c r="E404" s="96" t="s">
        <v>48</v>
      </c>
      <c r="F404" s="96"/>
      <c r="G404" s="96"/>
      <c r="H404" s="96"/>
      <c r="I404" s="96"/>
      <c r="J404" s="96"/>
      <c r="K404" s="96"/>
      <c r="L404" s="96" t="s">
        <v>48</v>
      </c>
      <c r="M404" s="97">
        <v>0</v>
      </c>
      <c r="N404" s="97">
        <v>0</v>
      </c>
      <c r="O404" s="97">
        <v>0</v>
      </c>
      <c r="P404" s="96" t="s">
        <v>48</v>
      </c>
      <c r="Q404" s="96"/>
      <c r="R404" s="96"/>
      <c r="S404" s="96"/>
      <c r="T404" s="98">
        <v>0</v>
      </c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  <c r="AI404" s="96" t="s">
        <v>48</v>
      </c>
      <c r="AJ404" s="96">
        <v>1</v>
      </c>
      <c r="AK404" s="96" t="s">
        <v>48</v>
      </c>
      <c r="AL404" s="96" t="s">
        <v>48</v>
      </c>
      <c r="AM404" s="96" t="s">
        <v>48</v>
      </c>
      <c r="AN404" s="96" t="s">
        <v>48</v>
      </c>
      <c r="AO404" s="96" t="s">
        <v>48</v>
      </c>
      <c r="AP404" s="96" t="s">
        <v>48</v>
      </c>
      <c r="AQ404" s="96">
        <v>22</v>
      </c>
      <c r="AR404" s="96">
        <v>7</v>
      </c>
      <c r="AS404" s="98">
        <v>0.318</v>
      </c>
      <c r="AT404" s="98">
        <v>0.14299999999999999</v>
      </c>
      <c r="AU404" s="98">
        <v>0</v>
      </c>
      <c r="AV404" s="99">
        <v>7226</v>
      </c>
      <c r="AW404" s="99">
        <v>2093</v>
      </c>
      <c r="AX404" s="96">
        <v>281</v>
      </c>
      <c r="AY404" s="96">
        <v>349</v>
      </c>
      <c r="AZ404" s="96">
        <v>418</v>
      </c>
      <c r="BA404" s="96" t="s">
        <v>48</v>
      </c>
      <c r="BB404" s="100"/>
      <c r="BC404" s="93"/>
      <c r="BD404" s="93"/>
      <c r="BE404" s="93"/>
    </row>
    <row r="405" spans="1:57" ht="13.5" customHeight="1">
      <c r="A405" s="93" t="s">
        <v>314</v>
      </c>
      <c r="B405" s="95">
        <v>44770</v>
      </c>
      <c r="C405" s="96" t="s">
        <v>48</v>
      </c>
      <c r="D405" s="96" t="s">
        <v>48</v>
      </c>
      <c r="E405" s="96" t="s">
        <v>48</v>
      </c>
      <c r="F405" s="96"/>
      <c r="G405" s="96"/>
      <c r="H405" s="96"/>
      <c r="I405" s="96"/>
      <c r="J405" s="96"/>
      <c r="K405" s="96"/>
      <c r="L405" s="96" t="s">
        <v>48</v>
      </c>
      <c r="M405" s="97">
        <v>0</v>
      </c>
      <c r="N405" s="97">
        <v>0</v>
      </c>
      <c r="O405" s="97">
        <v>0</v>
      </c>
      <c r="P405" s="96" t="s">
        <v>48</v>
      </c>
      <c r="Q405" s="96"/>
      <c r="R405" s="96"/>
      <c r="S405" s="96"/>
      <c r="T405" s="98">
        <v>0</v>
      </c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6" t="s">
        <v>48</v>
      </c>
      <c r="AJ405" s="96">
        <v>9</v>
      </c>
      <c r="AK405" s="96" t="s">
        <v>48</v>
      </c>
      <c r="AL405" s="96" t="s">
        <v>48</v>
      </c>
      <c r="AM405" s="96" t="s">
        <v>48</v>
      </c>
      <c r="AN405" s="96" t="s">
        <v>48</v>
      </c>
      <c r="AO405" s="96" t="s">
        <v>48</v>
      </c>
      <c r="AP405" s="96" t="s">
        <v>48</v>
      </c>
      <c r="AQ405" s="96">
        <v>42</v>
      </c>
      <c r="AR405" s="96">
        <v>13</v>
      </c>
      <c r="AS405" s="98">
        <v>0.31</v>
      </c>
      <c r="AT405" s="98">
        <v>0.69199999999999995</v>
      </c>
      <c r="AU405" s="98">
        <v>0</v>
      </c>
      <c r="AV405" s="99">
        <v>7268</v>
      </c>
      <c r="AW405" s="99">
        <v>2106</v>
      </c>
      <c r="AX405" s="96">
        <v>286</v>
      </c>
      <c r="AY405" s="96">
        <v>361</v>
      </c>
      <c r="AZ405" s="96">
        <v>424</v>
      </c>
      <c r="BA405" s="96" t="s">
        <v>48</v>
      </c>
      <c r="BB405" s="100"/>
      <c r="BC405" s="93"/>
      <c r="BD405" s="93"/>
      <c r="BE405" s="93"/>
    </row>
    <row r="406" spans="1:57" ht="13.5" customHeight="1">
      <c r="A406" s="93" t="s">
        <v>315</v>
      </c>
      <c r="B406" s="95">
        <v>44771</v>
      </c>
      <c r="C406" s="96" t="s">
        <v>48</v>
      </c>
      <c r="D406" s="96" t="s">
        <v>48</v>
      </c>
      <c r="E406" s="96" t="s">
        <v>48</v>
      </c>
      <c r="F406" s="96"/>
      <c r="G406" s="96"/>
      <c r="H406" s="96"/>
      <c r="I406" s="96"/>
      <c r="J406" s="96"/>
      <c r="K406" s="96"/>
      <c r="L406" s="96" t="s">
        <v>48</v>
      </c>
      <c r="M406" s="97">
        <v>0</v>
      </c>
      <c r="N406" s="97">
        <v>0</v>
      </c>
      <c r="O406" s="97">
        <v>0</v>
      </c>
      <c r="P406" s="96" t="s">
        <v>48</v>
      </c>
      <c r="Q406" s="96"/>
      <c r="R406" s="96"/>
      <c r="S406" s="96"/>
      <c r="T406" s="98">
        <v>0</v>
      </c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6" t="s">
        <v>48</v>
      </c>
      <c r="AJ406" s="96">
        <v>6</v>
      </c>
      <c r="AK406" s="96" t="s">
        <v>48</v>
      </c>
      <c r="AL406" s="96" t="s">
        <v>48</v>
      </c>
      <c r="AM406" s="96" t="s">
        <v>48</v>
      </c>
      <c r="AN406" s="96" t="s">
        <v>48</v>
      </c>
      <c r="AO406" s="96" t="s">
        <v>48</v>
      </c>
      <c r="AP406" s="96" t="s">
        <v>48</v>
      </c>
      <c r="AQ406" s="96">
        <v>29</v>
      </c>
      <c r="AR406" s="96">
        <v>9</v>
      </c>
      <c r="AS406" s="98">
        <v>0.31</v>
      </c>
      <c r="AT406" s="98">
        <v>0.66700000000000004</v>
      </c>
      <c r="AU406" s="98">
        <v>0</v>
      </c>
      <c r="AV406" s="99">
        <v>7297</v>
      </c>
      <c r="AW406" s="99">
        <v>2115</v>
      </c>
      <c r="AX406" s="96">
        <v>286</v>
      </c>
      <c r="AY406" s="96">
        <v>364</v>
      </c>
      <c r="AZ406" s="96">
        <v>428</v>
      </c>
      <c r="BA406" s="96" t="s">
        <v>48</v>
      </c>
      <c r="BB406" s="100"/>
      <c r="BC406" s="93"/>
      <c r="BD406" s="93"/>
      <c r="BE406" s="93"/>
    </row>
    <row r="407" spans="1:57" ht="13.5" customHeight="1">
      <c r="A407" s="93" t="s">
        <v>316</v>
      </c>
      <c r="B407" s="95">
        <v>44772</v>
      </c>
      <c r="C407" s="96" t="s">
        <v>48</v>
      </c>
      <c r="D407" s="96" t="s">
        <v>48</v>
      </c>
      <c r="E407" s="96" t="s">
        <v>48</v>
      </c>
      <c r="F407" s="96"/>
      <c r="G407" s="96"/>
      <c r="H407" s="96"/>
      <c r="I407" s="96"/>
      <c r="J407" s="96"/>
      <c r="K407" s="96"/>
      <c r="L407" s="96" t="s">
        <v>48</v>
      </c>
      <c r="M407" s="97">
        <v>0</v>
      </c>
      <c r="N407" s="97">
        <v>0</v>
      </c>
      <c r="O407" s="97">
        <v>0</v>
      </c>
      <c r="P407" s="96" t="s">
        <v>48</v>
      </c>
      <c r="Q407" s="96"/>
      <c r="R407" s="96"/>
      <c r="S407" s="96"/>
      <c r="T407" s="98">
        <v>0</v>
      </c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6" t="s">
        <v>48</v>
      </c>
      <c r="AJ407" s="96">
        <v>8</v>
      </c>
      <c r="AK407" s="96" t="s">
        <v>48</v>
      </c>
      <c r="AL407" s="96" t="s">
        <v>48</v>
      </c>
      <c r="AM407" s="96" t="s">
        <v>48</v>
      </c>
      <c r="AN407" s="96" t="s">
        <v>48</v>
      </c>
      <c r="AO407" s="96" t="s">
        <v>48</v>
      </c>
      <c r="AP407" s="96" t="s">
        <v>48</v>
      </c>
      <c r="AQ407" s="96">
        <v>66</v>
      </c>
      <c r="AR407" s="96">
        <v>13</v>
      </c>
      <c r="AS407" s="98">
        <v>0.19700000000000001</v>
      </c>
      <c r="AT407" s="98">
        <v>0.61499999999999999</v>
      </c>
      <c r="AU407" s="98">
        <v>0</v>
      </c>
      <c r="AV407" s="99">
        <v>7363</v>
      </c>
      <c r="AW407" s="99">
        <v>2128</v>
      </c>
      <c r="AX407" s="96">
        <v>290</v>
      </c>
      <c r="AY407" s="96">
        <v>370</v>
      </c>
      <c r="AZ407" s="96">
        <v>432</v>
      </c>
      <c r="BA407" s="96" t="s">
        <v>48</v>
      </c>
      <c r="BB407" s="100"/>
      <c r="BC407" s="93"/>
      <c r="BD407" s="93"/>
      <c r="BE407" s="93"/>
    </row>
    <row r="408" spans="1:57" ht="13.5" customHeight="1">
      <c r="A408" s="93" t="s">
        <v>317</v>
      </c>
      <c r="B408" s="95">
        <v>44773</v>
      </c>
      <c r="C408" s="96" t="s">
        <v>48</v>
      </c>
      <c r="D408" s="96" t="s">
        <v>48</v>
      </c>
      <c r="E408" s="96" t="s">
        <v>48</v>
      </c>
      <c r="F408" s="96"/>
      <c r="G408" s="96"/>
      <c r="H408" s="96"/>
      <c r="I408" s="96"/>
      <c r="J408" s="96"/>
      <c r="K408" s="96"/>
      <c r="L408" s="96" t="s">
        <v>48</v>
      </c>
      <c r="M408" s="97">
        <v>0</v>
      </c>
      <c r="N408" s="97">
        <v>0</v>
      </c>
      <c r="O408" s="97">
        <v>0</v>
      </c>
      <c r="P408" s="96" t="s">
        <v>48</v>
      </c>
      <c r="Q408" s="96"/>
      <c r="R408" s="96"/>
      <c r="S408" s="96"/>
      <c r="T408" s="98">
        <v>0</v>
      </c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  <c r="AI408" s="96" t="s">
        <v>48</v>
      </c>
      <c r="AJ408" s="96">
        <v>8</v>
      </c>
      <c r="AK408" s="96" t="s">
        <v>48</v>
      </c>
      <c r="AL408" s="96" t="s">
        <v>48</v>
      </c>
      <c r="AM408" s="96" t="s">
        <v>48</v>
      </c>
      <c r="AN408" s="96" t="s">
        <v>48</v>
      </c>
      <c r="AO408" s="96" t="s">
        <v>48</v>
      </c>
      <c r="AP408" s="96" t="s">
        <v>48</v>
      </c>
      <c r="AQ408" s="96">
        <v>40</v>
      </c>
      <c r="AR408" s="96">
        <v>20</v>
      </c>
      <c r="AS408" s="98">
        <v>0.5</v>
      </c>
      <c r="AT408" s="98">
        <v>0.4</v>
      </c>
      <c r="AU408" s="98">
        <v>0</v>
      </c>
      <c r="AV408" s="99">
        <v>7403</v>
      </c>
      <c r="AW408" s="99">
        <v>2148</v>
      </c>
      <c r="AX408" s="96">
        <v>297</v>
      </c>
      <c r="AY408" s="96">
        <v>378</v>
      </c>
      <c r="AZ408" s="96">
        <v>437</v>
      </c>
      <c r="BA408" s="96" t="s">
        <v>48</v>
      </c>
      <c r="BB408" s="100"/>
      <c r="BC408" s="93"/>
      <c r="BD408" s="93"/>
      <c r="BE408" s="93"/>
    </row>
    <row r="409" spans="1:57" ht="13.5" customHeight="1">
      <c r="A409" s="93" t="s">
        <v>311</v>
      </c>
      <c r="B409" s="95">
        <v>44774</v>
      </c>
      <c r="C409" s="96" t="s">
        <v>48</v>
      </c>
      <c r="D409" s="96" t="s">
        <v>48</v>
      </c>
      <c r="E409" s="96" t="s">
        <v>48</v>
      </c>
      <c r="F409" s="96"/>
      <c r="G409" s="96"/>
      <c r="H409" s="96"/>
      <c r="I409" s="96"/>
      <c r="J409" s="96"/>
      <c r="K409" s="96"/>
      <c r="L409" s="96" t="s">
        <v>48</v>
      </c>
      <c r="M409" s="97">
        <v>0</v>
      </c>
      <c r="N409" s="97">
        <v>0</v>
      </c>
      <c r="O409" s="97">
        <v>0</v>
      </c>
      <c r="P409" s="96" t="s">
        <v>48</v>
      </c>
      <c r="Q409" s="96"/>
      <c r="R409" s="96"/>
      <c r="S409" s="96"/>
      <c r="T409" s="98">
        <v>0</v>
      </c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6" t="s">
        <v>48</v>
      </c>
      <c r="AJ409" s="96">
        <v>7</v>
      </c>
      <c r="AK409" s="96" t="s">
        <v>48</v>
      </c>
      <c r="AL409" s="96" t="s">
        <v>48</v>
      </c>
      <c r="AM409" s="96" t="s">
        <v>48</v>
      </c>
      <c r="AN409" s="96" t="s">
        <v>48</v>
      </c>
      <c r="AO409" s="96" t="s">
        <v>48</v>
      </c>
      <c r="AP409" s="96" t="s">
        <v>48</v>
      </c>
      <c r="AQ409" s="96">
        <v>59</v>
      </c>
      <c r="AR409" s="96">
        <v>23</v>
      </c>
      <c r="AS409" s="98">
        <v>0.39</v>
      </c>
      <c r="AT409" s="98">
        <v>0.30399999999999999</v>
      </c>
      <c r="AU409" s="98">
        <v>0</v>
      </c>
      <c r="AV409" s="99">
        <v>7462</v>
      </c>
      <c r="AW409" s="99">
        <v>2171</v>
      </c>
      <c r="AX409" s="96">
        <v>308</v>
      </c>
      <c r="AY409" s="96">
        <v>389</v>
      </c>
      <c r="AZ409" s="96">
        <v>443</v>
      </c>
      <c r="BA409" s="96" t="s">
        <v>48</v>
      </c>
      <c r="BB409" s="100"/>
      <c r="BC409" s="93"/>
      <c r="BD409" s="93"/>
      <c r="BE409" s="93"/>
    </row>
    <row r="410" spans="1:57" ht="13.5" customHeight="1">
      <c r="A410" s="93" t="s">
        <v>312</v>
      </c>
      <c r="B410" s="95">
        <v>44775</v>
      </c>
      <c r="C410" s="96" t="s">
        <v>48</v>
      </c>
      <c r="D410" s="96" t="s">
        <v>48</v>
      </c>
      <c r="E410" s="96" t="s">
        <v>48</v>
      </c>
      <c r="F410" s="96"/>
      <c r="G410" s="96"/>
      <c r="H410" s="96"/>
      <c r="I410" s="96"/>
      <c r="J410" s="96"/>
      <c r="K410" s="96"/>
      <c r="L410" s="96" t="s">
        <v>48</v>
      </c>
      <c r="M410" s="97">
        <v>0</v>
      </c>
      <c r="N410" s="97">
        <v>0</v>
      </c>
      <c r="O410" s="97">
        <v>0</v>
      </c>
      <c r="P410" s="96" t="s">
        <v>48</v>
      </c>
      <c r="Q410" s="96"/>
      <c r="R410" s="96"/>
      <c r="S410" s="96"/>
      <c r="T410" s="98">
        <v>0</v>
      </c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  <c r="AH410" s="98"/>
      <c r="AI410" s="96" t="s">
        <v>48</v>
      </c>
      <c r="AJ410" s="96">
        <v>4</v>
      </c>
      <c r="AK410" s="96" t="s">
        <v>48</v>
      </c>
      <c r="AL410" s="96" t="s">
        <v>48</v>
      </c>
      <c r="AM410" s="96" t="s">
        <v>48</v>
      </c>
      <c r="AN410" s="96" t="s">
        <v>48</v>
      </c>
      <c r="AO410" s="96" t="s">
        <v>48</v>
      </c>
      <c r="AP410" s="96" t="s">
        <v>48</v>
      </c>
      <c r="AQ410" s="96">
        <v>53</v>
      </c>
      <c r="AR410" s="96">
        <v>16</v>
      </c>
      <c r="AS410" s="98">
        <v>0.30199999999999999</v>
      </c>
      <c r="AT410" s="98">
        <v>0.25</v>
      </c>
      <c r="AU410" s="98">
        <v>0</v>
      </c>
      <c r="AV410" s="99">
        <v>7515</v>
      </c>
      <c r="AW410" s="99">
        <v>2187</v>
      </c>
      <c r="AX410" s="96">
        <v>312</v>
      </c>
      <c r="AY410" s="96">
        <v>388</v>
      </c>
      <c r="AZ410" s="96">
        <v>445</v>
      </c>
      <c r="BA410" s="96" t="s">
        <v>48</v>
      </c>
      <c r="BB410" s="100"/>
      <c r="BC410" s="93"/>
      <c r="BD410" s="93"/>
      <c r="BE410" s="93"/>
    </row>
    <row r="411" spans="1:57" ht="13.5" customHeight="1">
      <c r="A411" s="93" t="s">
        <v>313</v>
      </c>
      <c r="B411" s="95">
        <v>44776</v>
      </c>
      <c r="C411" s="96" t="s">
        <v>48</v>
      </c>
      <c r="D411" s="96" t="s">
        <v>48</v>
      </c>
      <c r="E411" s="96" t="s">
        <v>48</v>
      </c>
      <c r="F411" s="96"/>
      <c r="G411" s="96"/>
      <c r="H411" s="96"/>
      <c r="I411" s="96"/>
      <c r="J411" s="96"/>
      <c r="K411" s="96"/>
      <c r="L411" s="96" t="s">
        <v>48</v>
      </c>
      <c r="M411" s="97">
        <v>0</v>
      </c>
      <c r="N411" s="97">
        <v>0</v>
      </c>
      <c r="O411" s="97">
        <v>0</v>
      </c>
      <c r="P411" s="96" t="s">
        <v>48</v>
      </c>
      <c r="Q411" s="96"/>
      <c r="R411" s="96"/>
      <c r="S411" s="96"/>
      <c r="T411" s="98">
        <v>0</v>
      </c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6" t="s">
        <v>48</v>
      </c>
      <c r="AJ411" s="96">
        <v>11</v>
      </c>
      <c r="AK411" s="96" t="s">
        <v>48</v>
      </c>
      <c r="AL411" s="96" t="s">
        <v>48</v>
      </c>
      <c r="AM411" s="96" t="s">
        <v>48</v>
      </c>
      <c r="AN411" s="96" t="s">
        <v>48</v>
      </c>
      <c r="AO411" s="96" t="s">
        <v>48</v>
      </c>
      <c r="AP411" s="96" t="s">
        <v>48</v>
      </c>
      <c r="AQ411" s="96">
        <v>50</v>
      </c>
      <c r="AR411" s="96">
        <v>18</v>
      </c>
      <c r="AS411" s="98">
        <v>0.36</v>
      </c>
      <c r="AT411" s="98">
        <v>0.61099999999999999</v>
      </c>
      <c r="AU411" s="98">
        <v>0</v>
      </c>
      <c r="AV411" s="99">
        <v>7565</v>
      </c>
      <c r="AW411" s="99">
        <v>2205</v>
      </c>
      <c r="AX411" s="96">
        <v>314</v>
      </c>
      <c r="AY411" s="96">
        <v>392</v>
      </c>
      <c r="AZ411" s="96">
        <v>454</v>
      </c>
      <c r="BA411" s="96" t="s">
        <v>48</v>
      </c>
      <c r="BB411" s="100"/>
      <c r="BC411" s="93"/>
      <c r="BD411" s="93"/>
      <c r="BE411" s="93"/>
    </row>
    <row r="412" spans="1:57" ht="13.5" customHeight="1">
      <c r="A412" s="93" t="s">
        <v>314</v>
      </c>
      <c r="B412" s="95">
        <v>44777</v>
      </c>
      <c r="C412" s="96" t="s">
        <v>48</v>
      </c>
      <c r="D412" s="96" t="s">
        <v>48</v>
      </c>
      <c r="E412" s="96" t="s">
        <v>48</v>
      </c>
      <c r="F412" s="96"/>
      <c r="G412" s="96"/>
      <c r="H412" s="96"/>
      <c r="I412" s="96"/>
      <c r="J412" s="96"/>
      <c r="K412" s="96"/>
      <c r="L412" s="96" t="s">
        <v>48</v>
      </c>
      <c r="M412" s="97">
        <v>0</v>
      </c>
      <c r="N412" s="97">
        <v>0</v>
      </c>
      <c r="O412" s="97">
        <v>0</v>
      </c>
      <c r="P412" s="96" t="s">
        <v>48</v>
      </c>
      <c r="Q412" s="96"/>
      <c r="R412" s="96"/>
      <c r="S412" s="96"/>
      <c r="T412" s="98">
        <v>0</v>
      </c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  <c r="AI412" s="96" t="s">
        <v>48</v>
      </c>
      <c r="AJ412" s="96">
        <v>5</v>
      </c>
      <c r="AK412" s="96" t="s">
        <v>48</v>
      </c>
      <c r="AL412" s="96" t="s">
        <v>48</v>
      </c>
      <c r="AM412" s="96" t="s">
        <v>48</v>
      </c>
      <c r="AN412" s="96" t="s">
        <v>48</v>
      </c>
      <c r="AO412" s="96" t="s">
        <v>48</v>
      </c>
      <c r="AP412" s="96" t="s">
        <v>48</v>
      </c>
      <c r="AQ412" s="96">
        <v>45</v>
      </c>
      <c r="AR412" s="96">
        <v>20</v>
      </c>
      <c r="AS412" s="98">
        <v>0.44400000000000001</v>
      </c>
      <c r="AT412" s="98">
        <v>0.25</v>
      </c>
      <c r="AU412" s="98">
        <v>0</v>
      </c>
      <c r="AV412" s="99">
        <v>7610</v>
      </c>
      <c r="AW412" s="99">
        <v>2225</v>
      </c>
      <c r="AX412" s="96">
        <v>310</v>
      </c>
      <c r="AY412" s="96">
        <v>387</v>
      </c>
      <c r="AZ412" s="96">
        <v>454</v>
      </c>
      <c r="BA412" s="96" t="s">
        <v>48</v>
      </c>
      <c r="BB412" s="100"/>
      <c r="BC412" s="93"/>
      <c r="BD412" s="93"/>
      <c r="BE412" s="93"/>
    </row>
    <row r="413" spans="1:57" ht="13.5" customHeight="1">
      <c r="A413" s="93" t="s">
        <v>315</v>
      </c>
      <c r="B413" s="95">
        <v>44778</v>
      </c>
      <c r="C413" s="96" t="s">
        <v>48</v>
      </c>
      <c r="D413" s="96" t="s">
        <v>48</v>
      </c>
      <c r="E413" s="96" t="s">
        <v>48</v>
      </c>
      <c r="F413" s="96"/>
      <c r="G413" s="96"/>
      <c r="H413" s="96"/>
      <c r="I413" s="96"/>
      <c r="J413" s="96"/>
      <c r="K413" s="96"/>
      <c r="L413" s="96" t="s">
        <v>48</v>
      </c>
      <c r="M413" s="97">
        <v>0</v>
      </c>
      <c r="N413" s="97">
        <v>0</v>
      </c>
      <c r="O413" s="97">
        <v>0</v>
      </c>
      <c r="P413" s="96" t="s">
        <v>48</v>
      </c>
      <c r="Q413" s="96"/>
      <c r="R413" s="96"/>
      <c r="S413" s="96"/>
      <c r="T413" s="98">
        <v>0</v>
      </c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6" t="s">
        <v>48</v>
      </c>
      <c r="AJ413" s="96">
        <v>11</v>
      </c>
      <c r="AK413" s="96" t="s">
        <v>48</v>
      </c>
      <c r="AL413" s="96" t="s">
        <v>48</v>
      </c>
      <c r="AM413" s="96" t="s">
        <v>48</v>
      </c>
      <c r="AN413" s="96" t="s">
        <v>48</v>
      </c>
      <c r="AO413" s="96" t="s">
        <v>48</v>
      </c>
      <c r="AP413" s="96" t="s">
        <v>48</v>
      </c>
      <c r="AQ413" s="96">
        <v>48</v>
      </c>
      <c r="AR413" s="96">
        <v>19</v>
      </c>
      <c r="AS413" s="98">
        <v>0.39600000000000002</v>
      </c>
      <c r="AT413" s="98">
        <v>0.57899999999999996</v>
      </c>
      <c r="AU413" s="98">
        <v>0</v>
      </c>
      <c r="AV413" s="99">
        <v>7658</v>
      </c>
      <c r="AW413" s="99">
        <v>2244</v>
      </c>
      <c r="AX413" s="96">
        <v>327</v>
      </c>
      <c r="AY413" s="96">
        <v>409</v>
      </c>
      <c r="AZ413" s="96">
        <v>471</v>
      </c>
      <c r="BA413" s="96" t="s">
        <v>48</v>
      </c>
      <c r="BB413" s="100"/>
      <c r="BC413" s="93"/>
      <c r="BD413" s="93"/>
      <c r="BE413" s="93"/>
    </row>
    <row r="414" spans="1:57" ht="13.5" customHeight="1">
      <c r="A414" s="93" t="s">
        <v>316</v>
      </c>
      <c r="B414" s="95">
        <v>44779</v>
      </c>
      <c r="C414" s="96" t="s">
        <v>48</v>
      </c>
      <c r="D414" s="96" t="s">
        <v>48</v>
      </c>
      <c r="E414" s="96" t="s">
        <v>48</v>
      </c>
      <c r="F414" s="96"/>
      <c r="G414" s="96"/>
      <c r="H414" s="96"/>
      <c r="I414" s="96"/>
      <c r="J414" s="96"/>
      <c r="K414" s="96"/>
      <c r="L414" s="96" t="s">
        <v>48</v>
      </c>
      <c r="M414" s="97">
        <v>0</v>
      </c>
      <c r="N414" s="97">
        <v>0</v>
      </c>
      <c r="O414" s="97">
        <v>0</v>
      </c>
      <c r="P414" s="96" t="s">
        <v>48</v>
      </c>
      <c r="Q414" s="96"/>
      <c r="R414" s="96"/>
      <c r="S414" s="96"/>
      <c r="T414" s="98">
        <v>0</v>
      </c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  <c r="AI414" s="96" t="s">
        <v>48</v>
      </c>
      <c r="AJ414" s="96">
        <v>7</v>
      </c>
      <c r="AK414" s="96" t="s">
        <v>48</v>
      </c>
      <c r="AL414" s="96" t="s">
        <v>48</v>
      </c>
      <c r="AM414" s="96" t="s">
        <v>48</v>
      </c>
      <c r="AN414" s="96" t="s">
        <v>48</v>
      </c>
      <c r="AO414" s="96" t="s">
        <v>48</v>
      </c>
      <c r="AP414" s="96" t="s">
        <v>48</v>
      </c>
      <c r="AQ414" s="96">
        <v>50</v>
      </c>
      <c r="AR414" s="96">
        <v>18</v>
      </c>
      <c r="AS414" s="98">
        <v>0.36</v>
      </c>
      <c r="AT414" s="98">
        <v>0.38900000000000001</v>
      </c>
      <c r="AU414" s="98">
        <v>0</v>
      </c>
      <c r="AV414" s="99">
        <v>7708</v>
      </c>
      <c r="AW414" s="99">
        <v>2262</v>
      </c>
      <c r="AX414" s="96">
        <v>327</v>
      </c>
      <c r="AY414" s="96">
        <v>409</v>
      </c>
      <c r="AZ414" s="96">
        <v>471</v>
      </c>
      <c r="BA414" s="96" t="s">
        <v>48</v>
      </c>
      <c r="BB414" s="100"/>
      <c r="BC414" s="93"/>
      <c r="BD414" s="93"/>
      <c r="BE414" s="93"/>
    </row>
    <row r="415" spans="1:57" ht="13.5" customHeight="1">
      <c r="A415" s="93" t="s">
        <v>317</v>
      </c>
      <c r="B415" s="95">
        <v>44780</v>
      </c>
      <c r="C415" s="96" t="s">
        <v>48</v>
      </c>
      <c r="D415" s="96" t="s">
        <v>48</v>
      </c>
      <c r="E415" s="96" t="s">
        <v>48</v>
      </c>
      <c r="F415" s="96"/>
      <c r="G415" s="96"/>
      <c r="H415" s="96"/>
      <c r="I415" s="96"/>
      <c r="J415" s="96"/>
      <c r="K415" s="96"/>
      <c r="L415" s="96" t="s">
        <v>48</v>
      </c>
      <c r="M415" s="97">
        <v>0</v>
      </c>
      <c r="N415" s="97">
        <v>0</v>
      </c>
      <c r="O415" s="97">
        <v>0</v>
      </c>
      <c r="P415" s="96" t="s">
        <v>48</v>
      </c>
      <c r="Q415" s="96"/>
      <c r="R415" s="96"/>
      <c r="S415" s="96"/>
      <c r="T415" s="98">
        <v>0</v>
      </c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  <c r="AI415" s="96" t="s">
        <v>48</v>
      </c>
      <c r="AJ415" s="96">
        <v>10</v>
      </c>
      <c r="AK415" s="96" t="s">
        <v>48</v>
      </c>
      <c r="AL415" s="96" t="s">
        <v>48</v>
      </c>
      <c r="AM415" s="96" t="s">
        <v>48</v>
      </c>
      <c r="AN415" s="96" t="s">
        <v>48</v>
      </c>
      <c r="AO415" s="96" t="s">
        <v>48</v>
      </c>
      <c r="AP415" s="96" t="s">
        <v>48</v>
      </c>
      <c r="AQ415" s="96">
        <v>52</v>
      </c>
      <c r="AR415" s="96">
        <v>16</v>
      </c>
      <c r="AS415" s="98">
        <v>0.308</v>
      </c>
      <c r="AT415" s="98">
        <v>0.625</v>
      </c>
      <c r="AU415" s="98">
        <v>0</v>
      </c>
      <c r="AV415" s="99">
        <v>7760</v>
      </c>
      <c r="AW415" s="99">
        <v>2278</v>
      </c>
      <c r="AX415" s="96">
        <v>328</v>
      </c>
      <c r="AY415" s="96">
        <v>416</v>
      </c>
      <c r="AZ415" s="96">
        <v>481</v>
      </c>
      <c r="BA415" s="96" t="s">
        <v>48</v>
      </c>
      <c r="BB415" s="100"/>
      <c r="BC415" s="93"/>
      <c r="BD415" s="93"/>
      <c r="BE415" s="93"/>
    </row>
    <row r="416" spans="1:57" ht="13.5" customHeight="1">
      <c r="A416" s="93" t="s">
        <v>311</v>
      </c>
      <c r="B416" s="95">
        <v>44781</v>
      </c>
      <c r="C416" s="96" t="s">
        <v>48</v>
      </c>
      <c r="D416" s="96" t="s">
        <v>48</v>
      </c>
      <c r="E416" s="96" t="s">
        <v>48</v>
      </c>
      <c r="F416" s="96"/>
      <c r="G416" s="96"/>
      <c r="H416" s="96"/>
      <c r="I416" s="96"/>
      <c r="J416" s="96"/>
      <c r="K416" s="96"/>
      <c r="L416" s="96" t="s">
        <v>48</v>
      </c>
      <c r="M416" s="97">
        <v>0</v>
      </c>
      <c r="N416" s="97">
        <v>0</v>
      </c>
      <c r="O416" s="97">
        <v>0</v>
      </c>
      <c r="P416" s="96" t="s">
        <v>48</v>
      </c>
      <c r="Q416" s="96"/>
      <c r="R416" s="96"/>
      <c r="S416" s="96"/>
      <c r="T416" s="98">
        <v>0</v>
      </c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  <c r="AI416" s="96" t="s">
        <v>48</v>
      </c>
      <c r="AJ416" s="96">
        <v>3</v>
      </c>
      <c r="AK416" s="96" t="s">
        <v>48</v>
      </c>
      <c r="AL416" s="96" t="s">
        <v>48</v>
      </c>
      <c r="AM416" s="96" t="s">
        <v>48</v>
      </c>
      <c r="AN416" s="96" t="s">
        <v>48</v>
      </c>
      <c r="AO416" s="96" t="s">
        <v>48</v>
      </c>
      <c r="AP416" s="96" t="s">
        <v>48</v>
      </c>
      <c r="AQ416" s="96">
        <v>29</v>
      </c>
      <c r="AR416" s="96">
        <v>11</v>
      </c>
      <c r="AS416" s="98">
        <v>0.379</v>
      </c>
      <c r="AT416" s="98">
        <v>0.27300000000000002</v>
      </c>
      <c r="AU416" s="98">
        <v>0</v>
      </c>
      <c r="AV416" s="99">
        <v>7789</v>
      </c>
      <c r="AW416" s="99">
        <v>2289</v>
      </c>
      <c r="AX416" s="96">
        <v>320</v>
      </c>
      <c r="AY416" s="96">
        <v>422</v>
      </c>
      <c r="AZ416" s="96">
        <v>482</v>
      </c>
      <c r="BA416" s="96" t="s">
        <v>48</v>
      </c>
      <c r="BB416" s="100"/>
      <c r="BC416" s="93"/>
      <c r="BD416" s="93"/>
      <c r="BE416" s="93"/>
    </row>
    <row r="417" spans="1:57" ht="13.5" customHeight="1">
      <c r="A417" s="93" t="s">
        <v>312</v>
      </c>
      <c r="B417" s="95">
        <v>44782</v>
      </c>
      <c r="C417" s="96" t="s">
        <v>48</v>
      </c>
      <c r="D417" s="96" t="s">
        <v>48</v>
      </c>
      <c r="E417" s="96" t="s">
        <v>48</v>
      </c>
      <c r="F417" s="96"/>
      <c r="G417" s="96"/>
      <c r="H417" s="96"/>
      <c r="I417" s="96"/>
      <c r="J417" s="96"/>
      <c r="K417" s="96"/>
      <c r="L417" s="96" t="s">
        <v>48</v>
      </c>
      <c r="M417" s="97">
        <v>0</v>
      </c>
      <c r="N417" s="97">
        <v>0</v>
      </c>
      <c r="O417" s="97">
        <v>0</v>
      </c>
      <c r="P417" s="96" t="s">
        <v>48</v>
      </c>
      <c r="Q417" s="96"/>
      <c r="R417" s="96"/>
      <c r="S417" s="96"/>
      <c r="T417" s="98">
        <v>0</v>
      </c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6" t="s">
        <v>48</v>
      </c>
      <c r="AJ417" s="96">
        <v>7</v>
      </c>
      <c r="AK417" s="96" t="s">
        <v>48</v>
      </c>
      <c r="AL417" s="96" t="s">
        <v>48</v>
      </c>
      <c r="AM417" s="96" t="s">
        <v>48</v>
      </c>
      <c r="AN417" s="96" t="s">
        <v>48</v>
      </c>
      <c r="AO417" s="96" t="s">
        <v>48</v>
      </c>
      <c r="AP417" s="96" t="s">
        <v>48</v>
      </c>
      <c r="AQ417" s="96">
        <v>51</v>
      </c>
      <c r="AR417" s="96">
        <v>22</v>
      </c>
      <c r="AS417" s="98">
        <v>0.43099999999999999</v>
      </c>
      <c r="AT417" s="98">
        <v>0.318</v>
      </c>
      <c r="AU417" s="98">
        <v>0</v>
      </c>
      <c r="AV417" s="99">
        <v>7840</v>
      </c>
      <c r="AW417" s="99">
        <v>2311</v>
      </c>
      <c r="AX417" s="96">
        <v>329</v>
      </c>
      <c r="AY417" s="96">
        <v>419</v>
      </c>
      <c r="AZ417" s="96">
        <v>487</v>
      </c>
      <c r="BA417" s="96" t="s">
        <v>48</v>
      </c>
      <c r="BB417" s="100"/>
      <c r="BC417" s="93"/>
      <c r="BD417" s="93"/>
      <c r="BE417" s="93"/>
    </row>
    <row r="418" spans="1:57" ht="13.5" customHeight="1">
      <c r="A418" s="93" t="s">
        <v>313</v>
      </c>
      <c r="B418" s="95">
        <v>44783</v>
      </c>
      <c r="C418" s="96" t="s">
        <v>48</v>
      </c>
      <c r="D418" s="96" t="s">
        <v>48</v>
      </c>
      <c r="E418" s="96" t="s">
        <v>48</v>
      </c>
      <c r="F418" s="96"/>
      <c r="G418" s="96"/>
      <c r="H418" s="96"/>
      <c r="I418" s="96"/>
      <c r="J418" s="96"/>
      <c r="K418" s="96"/>
      <c r="L418" s="96" t="s">
        <v>48</v>
      </c>
      <c r="M418" s="97">
        <v>0</v>
      </c>
      <c r="N418" s="97">
        <v>0</v>
      </c>
      <c r="O418" s="97">
        <v>0</v>
      </c>
      <c r="P418" s="96" t="s">
        <v>48</v>
      </c>
      <c r="Q418" s="96"/>
      <c r="R418" s="96"/>
      <c r="S418" s="96"/>
      <c r="T418" s="98">
        <v>0</v>
      </c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6" t="s">
        <v>48</v>
      </c>
      <c r="AJ418" s="96">
        <v>11</v>
      </c>
      <c r="AK418" s="96" t="s">
        <v>48</v>
      </c>
      <c r="AL418" s="96" t="s">
        <v>48</v>
      </c>
      <c r="AM418" s="96" t="s">
        <v>48</v>
      </c>
      <c r="AN418" s="96" t="s">
        <v>48</v>
      </c>
      <c r="AO418" s="96" t="s">
        <v>48</v>
      </c>
      <c r="AP418" s="96" t="s">
        <v>48</v>
      </c>
      <c r="AQ418" s="96">
        <v>43</v>
      </c>
      <c r="AR418" s="96">
        <v>19</v>
      </c>
      <c r="AS418" s="98">
        <v>0.442</v>
      </c>
      <c r="AT418" s="98">
        <v>0.57899999999999996</v>
      </c>
      <c r="AU418" s="98">
        <v>0</v>
      </c>
      <c r="AV418" s="99">
        <v>7883</v>
      </c>
      <c r="AW418" s="99">
        <v>2330</v>
      </c>
      <c r="AX418" s="96">
        <v>328</v>
      </c>
      <c r="AY418" s="96">
        <v>426</v>
      </c>
      <c r="AZ418" s="96">
        <v>495</v>
      </c>
      <c r="BA418" s="96" t="s">
        <v>48</v>
      </c>
      <c r="BB418" s="100"/>
      <c r="BC418" s="93"/>
      <c r="BD418" s="93"/>
      <c r="BE418" s="93"/>
    </row>
    <row r="419" spans="1:57" ht="13.5" customHeight="1">
      <c r="A419" s="93" t="s">
        <v>314</v>
      </c>
      <c r="B419" s="95">
        <v>44784</v>
      </c>
      <c r="C419" s="96" t="s">
        <v>48</v>
      </c>
      <c r="D419" s="96" t="s">
        <v>48</v>
      </c>
      <c r="E419" s="96" t="s">
        <v>48</v>
      </c>
      <c r="F419" s="96"/>
      <c r="G419" s="96"/>
      <c r="H419" s="96"/>
      <c r="I419" s="96"/>
      <c r="J419" s="96"/>
      <c r="K419" s="96"/>
      <c r="L419" s="96" t="s">
        <v>48</v>
      </c>
      <c r="M419" s="97">
        <v>0</v>
      </c>
      <c r="N419" s="97">
        <v>0</v>
      </c>
      <c r="O419" s="97">
        <v>0</v>
      </c>
      <c r="P419" s="96" t="s">
        <v>48</v>
      </c>
      <c r="Q419" s="96"/>
      <c r="R419" s="96"/>
      <c r="S419" s="96"/>
      <c r="T419" s="98">
        <v>0</v>
      </c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6" t="s">
        <v>48</v>
      </c>
      <c r="AJ419" s="96">
        <v>6</v>
      </c>
      <c r="AK419" s="96" t="s">
        <v>48</v>
      </c>
      <c r="AL419" s="96" t="s">
        <v>48</v>
      </c>
      <c r="AM419" s="96" t="s">
        <v>48</v>
      </c>
      <c r="AN419" s="96" t="s">
        <v>48</v>
      </c>
      <c r="AO419" s="96" t="s">
        <v>48</v>
      </c>
      <c r="AP419" s="96" t="s">
        <v>48</v>
      </c>
      <c r="AQ419" s="96">
        <v>31</v>
      </c>
      <c r="AR419" s="96">
        <v>14</v>
      </c>
      <c r="AS419" s="98">
        <v>0.45200000000000001</v>
      </c>
      <c r="AT419" s="98">
        <v>0.42899999999999999</v>
      </c>
      <c r="AU419" s="98">
        <v>0</v>
      </c>
      <c r="AV419" s="99">
        <v>7914</v>
      </c>
      <c r="AW419" s="99">
        <v>2344</v>
      </c>
      <c r="AX419" s="96">
        <v>330</v>
      </c>
      <c r="AY419" s="96">
        <v>432</v>
      </c>
      <c r="AZ419" s="96">
        <v>498</v>
      </c>
      <c r="BA419" s="96" t="s">
        <v>48</v>
      </c>
      <c r="BB419" s="100"/>
      <c r="BC419" s="93"/>
      <c r="BD419" s="93"/>
      <c r="BE419" s="93"/>
    </row>
    <row r="420" spans="1:57" ht="13.5" customHeight="1">
      <c r="A420" s="93" t="s">
        <v>315</v>
      </c>
      <c r="B420" s="95">
        <v>44785</v>
      </c>
      <c r="C420" s="96" t="s">
        <v>48</v>
      </c>
      <c r="D420" s="96" t="s">
        <v>48</v>
      </c>
      <c r="E420" s="96" t="s">
        <v>48</v>
      </c>
      <c r="F420" s="96"/>
      <c r="G420" s="96"/>
      <c r="H420" s="96"/>
      <c r="I420" s="96"/>
      <c r="J420" s="96"/>
      <c r="K420" s="96"/>
      <c r="L420" s="96" t="s">
        <v>48</v>
      </c>
      <c r="M420" s="97">
        <v>0</v>
      </c>
      <c r="N420" s="97">
        <v>0</v>
      </c>
      <c r="O420" s="97">
        <v>0</v>
      </c>
      <c r="P420" s="96" t="s">
        <v>48</v>
      </c>
      <c r="Q420" s="96"/>
      <c r="R420" s="96"/>
      <c r="S420" s="96"/>
      <c r="T420" s="98">
        <v>0</v>
      </c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6" t="s">
        <v>48</v>
      </c>
      <c r="AJ420" s="96">
        <v>5</v>
      </c>
      <c r="AK420" s="96" t="s">
        <v>48</v>
      </c>
      <c r="AL420" s="96" t="s">
        <v>48</v>
      </c>
      <c r="AM420" s="96" t="s">
        <v>48</v>
      </c>
      <c r="AN420" s="96" t="s">
        <v>48</v>
      </c>
      <c r="AO420" s="96" t="s">
        <v>48</v>
      </c>
      <c r="AP420" s="96" t="s">
        <v>48</v>
      </c>
      <c r="AQ420" s="96">
        <v>43</v>
      </c>
      <c r="AR420" s="96">
        <v>10</v>
      </c>
      <c r="AS420" s="98">
        <v>0.23300000000000001</v>
      </c>
      <c r="AT420" s="98">
        <v>0.5</v>
      </c>
      <c r="AU420" s="98">
        <v>0</v>
      </c>
      <c r="AV420" s="99">
        <v>7957</v>
      </c>
      <c r="AW420" s="99">
        <v>2354</v>
      </c>
      <c r="AX420" s="96">
        <v>333</v>
      </c>
      <c r="AY420" s="96">
        <v>430</v>
      </c>
      <c r="AZ420" s="96">
        <v>503</v>
      </c>
      <c r="BA420" s="96" t="s">
        <v>48</v>
      </c>
      <c r="BB420" s="100"/>
      <c r="BC420" s="93"/>
      <c r="BD420" s="93"/>
      <c r="BE420" s="93"/>
    </row>
    <row r="421" spans="1:57" ht="13.5" customHeight="1">
      <c r="A421" s="93" t="s">
        <v>316</v>
      </c>
      <c r="B421" s="95">
        <v>44786</v>
      </c>
      <c r="C421" s="96" t="s">
        <v>48</v>
      </c>
      <c r="D421" s="96" t="s">
        <v>48</v>
      </c>
      <c r="E421" s="96" t="s">
        <v>48</v>
      </c>
      <c r="F421" s="96"/>
      <c r="G421" s="96"/>
      <c r="H421" s="96"/>
      <c r="I421" s="96"/>
      <c r="J421" s="96"/>
      <c r="K421" s="96"/>
      <c r="L421" s="96" t="s">
        <v>48</v>
      </c>
      <c r="M421" s="97">
        <v>0</v>
      </c>
      <c r="N421" s="97">
        <v>0</v>
      </c>
      <c r="O421" s="97">
        <v>0</v>
      </c>
      <c r="P421" s="96" t="s">
        <v>48</v>
      </c>
      <c r="Q421" s="96"/>
      <c r="R421" s="96"/>
      <c r="S421" s="96"/>
      <c r="T421" s="98">
        <v>0</v>
      </c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6" t="s">
        <v>48</v>
      </c>
      <c r="AJ421" s="96">
        <v>4</v>
      </c>
      <c r="AK421" s="96" t="s">
        <v>48</v>
      </c>
      <c r="AL421" s="96" t="s">
        <v>48</v>
      </c>
      <c r="AM421" s="96" t="s">
        <v>48</v>
      </c>
      <c r="AN421" s="96" t="s">
        <v>48</v>
      </c>
      <c r="AO421" s="96" t="s">
        <v>48</v>
      </c>
      <c r="AP421" s="96" t="s">
        <v>48</v>
      </c>
      <c r="AQ421" s="96">
        <v>39</v>
      </c>
      <c r="AR421" s="96">
        <v>11</v>
      </c>
      <c r="AS421" s="98">
        <v>0.28199999999999997</v>
      </c>
      <c r="AT421" s="98">
        <v>0.36399999999999999</v>
      </c>
      <c r="AU421" s="98">
        <v>0</v>
      </c>
      <c r="AV421" s="99">
        <v>7996</v>
      </c>
      <c r="AW421" s="99">
        <v>2365</v>
      </c>
      <c r="AX421" s="96">
        <v>333</v>
      </c>
      <c r="AY421" s="96">
        <v>430</v>
      </c>
      <c r="AZ421" s="96">
        <v>508</v>
      </c>
      <c r="BA421" s="96" t="s">
        <v>48</v>
      </c>
      <c r="BB421" s="100"/>
      <c r="BC421" s="93"/>
      <c r="BD421" s="93"/>
      <c r="BE421" s="93"/>
    </row>
    <row r="422" spans="1:57" ht="13.5" customHeight="1">
      <c r="A422" s="93" t="s">
        <v>317</v>
      </c>
      <c r="B422" s="95">
        <v>44787</v>
      </c>
      <c r="C422" s="96" t="s">
        <v>48</v>
      </c>
      <c r="D422" s="96" t="s">
        <v>48</v>
      </c>
      <c r="E422" s="96" t="s">
        <v>48</v>
      </c>
      <c r="F422" s="96"/>
      <c r="G422" s="96"/>
      <c r="H422" s="96"/>
      <c r="I422" s="96"/>
      <c r="J422" s="96"/>
      <c r="K422" s="96"/>
      <c r="L422" s="96" t="s">
        <v>48</v>
      </c>
      <c r="M422" s="97">
        <v>0</v>
      </c>
      <c r="N422" s="97">
        <v>0</v>
      </c>
      <c r="O422" s="97">
        <v>0</v>
      </c>
      <c r="P422" s="96" t="s">
        <v>48</v>
      </c>
      <c r="Q422" s="96"/>
      <c r="R422" s="96"/>
      <c r="S422" s="96"/>
      <c r="T422" s="98">
        <v>0</v>
      </c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  <c r="AI422" s="96" t="s">
        <v>48</v>
      </c>
      <c r="AJ422" s="96">
        <v>6</v>
      </c>
      <c r="AK422" s="96" t="s">
        <v>48</v>
      </c>
      <c r="AL422" s="96" t="s">
        <v>48</v>
      </c>
      <c r="AM422" s="96" t="s">
        <v>48</v>
      </c>
      <c r="AN422" s="96" t="s">
        <v>48</v>
      </c>
      <c r="AO422" s="96" t="s">
        <v>48</v>
      </c>
      <c r="AP422" s="96" t="s">
        <v>48</v>
      </c>
      <c r="AQ422" s="96">
        <v>46</v>
      </c>
      <c r="AR422" s="96">
        <v>16</v>
      </c>
      <c r="AS422" s="98">
        <v>0.34799999999999998</v>
      </c>
      <c r="AT422" s="98">
        <v>0.375</v>
      </c>
      <c r="AU422" s="98">
        <v>0</v>
      </c>
      <c r="AV422" s="99">
        <v>8042</v>
      </c>
      <c r="AW422" s="99">
        <v>2381</v>
      </c>
      <c r="AX422" s="96">
        <v>331</v>
      </c>
      <c r="AY422" s="96">
        <v>434</v>
      </c>
      <c r="AZ422" s="96">
        <v>516</v>
      </c>
      <c r="BA422" s="96" t="s">
        <v>48</v>
      </c>
      <c r="BB422" s="100"/>
      <c r="BC422" s="93"/>
      <c r="BD422" s="93"/>
      <c r="BE422" s="93"/>
    </row>
    <row r="423" spans="1:57" ht="13.5" customHeight="1">
      <c r="A423" s="93" t="s">
        <v>311</v>
      </c>
      <c r="B423" s="95">
        <v>44788</v>
      </c>
      <c r="C423" s="96" t="s">
        <v>48</v>
      </c>
      <c r="D423" s="96" t="s">
        <v>48</v>
      </c>
      <c r="E423" s="96" t="s">
        <v>48</v>
      </c>
      <c r="F423" s="96"/>
      <c r="G423" s="96"/>
      <c r="H423" s="96"/>
      <c r="I423" s="96"/>
      <c r="J423" s="96"/>
      <c r="K423" s="96"/>
      <c r="L423" s="96" t="s">
        <v>48</v>
      </c>
      <c r="M423" s="97">
        <v>0</v>
      </c>
      <c r="N423" s="97">
        <v>0</v>
      </c>
      <c r="O423" s="97">
        <v>0</v>
      </c>
      <c r="P423" s="96" t="s">
        <v>48</v>
      </c>
      <c r="Q423" s="96"/>
      <c r="R423" s="96"/>
      <c r="S423" s="96"/>
      <c r="T423" s="98">
        <v>0</v>
      </c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6" t="s">
        <v>48</v>
      </c>
      <c r="AJ423" s="96">
        <v>8</v>
      </c>
      <c r="AK423" s="96" t="s">
        <v>48</v>
      </c>
      <c r="AL423" s="96" t="s">
        <v>48</v>
      </c>
      <c r="AM423" s="96" t="s">
        <v>48</v>
      </c>
      <c r="AN423" s="96" t="s">
        <v>48</v>
      </c>
      <c r="AO423" s="96" t="s">
        <v>48</v>
      </c>
      <c r="AP423" s="96" t="s">
        <v>48</v>
      </c>
      <c r="AQ423" s="96">
        <v>56</v>
      </c>
      <c r="AR423" s="96">
        <v>25</v>
      </c>
      <c r="AS423" s="98">
        <v>0.44600000000000001</v>
      </c>
      <c r="AT423" s="98">
        <v>0.32</v>
      </c>
      <c r="AU423" s="98">
        <v>0</v>
      </c>
      <c r="AV423" s="99">
        <v>8098</v>
      </c>
      <c r="AW423" s="99">
        <v>2406</v>
      </c>
      <c r="AX423" s="96">
        <v>344</v>
      </c>
      <c r="AY423" s="96">
        <v>438</v>
      </c>
      <c r="AZ423" s="96">
        <v>521</v>
      </c>
      <c r="BA423" s="96" t="s">
        <v>48</v>
      </c>
      <c r="BB423" s="100"/>
      <c r="BC423" s="93"/>
      <c r="BD423" s="93"/>
      <c r="BE423" s="93"/>
    </row>
    <row r="424" spans="1:57" ht="13.5" customHeight="1">
      <c r="A424" s="93" t="s">
        <v>312</v>
      </c>
      <c r="B424" s="95">
        <v>44789</v>
      </c>
      <c r="C424" s="96" t="s">
        <v>48</v>
      </c>
      <c r="D424" s="96" t="s">
        <v>48</v>
      </c>
      <c r="E424" s="96" t="s">
        <v>48</v>
      </c>
      <c r="F424" s="96"/>
      <c r="G424" s="96"/>
      <c r="H424" s="96"/>
      <c r="I424" s="96"/>
      <c r="J424" s="96"/>
      <c r="K424" s="96"/>
      <c r="L424" s="96" t="s">
        <v>48</v>
      </c>
      <c r="M424" s="97">
        <v>0</v>
      </c>
      <c r="N424" s="97">
        <v>0</v>
      </c>
      <c r="O424" s="97">
        <v>0</v>
      </c>
      <c r="P424" s="96" t="s">
        <v>48</v>
      </c>
      <c r="Q424" s="96"/>
      <c r="R424" s="96"/>
      <c r="S424" s="96"/>
      <c r="T424" s="98">
        <v>0</v>
      </c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  <c r="AI424" s="96" t="s">
        <v>48</v>
      </c>
      <c r="AJ424" s="96">
        <v>5</v>
      </c>
      <c r="AK424" s="96" t="s">
        <v>48</v>
      </c>
      <c r="AL424" s="96" t="s">
        <v>48</v>
      </c>
      <c r="AM424" s="96" t="s">
        <v>48</v>
      </c>
      <c r="AN424" s="96" t="s">
        <v>48</v>
      </c>
      <c r="AO424" s="96" t="s">
        <v>48</v>
      </c>
      <c r="AP424" s="96" t="s">
        <v>48</v>
      </c>
      <c r="AQ424" s="96">
        <v>44</v>
      </c>
      <c r="AR424" s="96">
        <v>15</v>
      </c>
      <c r="AS424" s="98">
        <v>0.34100000000000003</v>
      </c>
      <c r="AT424" s="98">
        <v>0.33300000000000002</v>
      </c>
      <c r="AU424" s="98">
        <v>0</v>
      </c>
      <c r="AV424" s="99">
        <v>8142</v>
      </c>
      <c r="AW424" s="99">
        <v>2421</v>
      </c>
      <c r="AX424" s="96">
        <v>352</v>
      </c>
      <c r="AY424" s="96">
        <v>445</v>
      </c>
      <c r="AZ424" s="96">
        <v>525</v>
      </c>
      <c r="BA424" s="96" t="s">
        <v>48</v>
      </c>
      <c r="BB424" s="100"/>
      <c r="BC424" s="93"/>
      <c r="BD424" s="93"/>
      <c r="BE424" s="93"/>
    </row>
    <row r="425" spans="1:57" ht="13.5" customHeight="1">
      <c r="A425" s="93" t="s">
        <v>313</v>
      </c>
      <c r="B425" s="95">
        <v>44790</v>
      </c>
      <c r="C425" s="96" t="s">
        <v>48</v>
      </c>
      <c r="D425" s="96" t="s">
        <v>48</v>
      </c>
      <c r="E425" s="96" t="s">
        <v>48</v>
      </c>
      <c r="F425" s="96"/>
      <c r="G425" s="96"/>
      <c r="H425" s="96"/>
      <c r="I425" s="96"/>
      <c r="J425" s="96"/>
      <c r="K425" s="96"/>
      <c r="L425" s="96" t="s">
        <v>48</v>
      </c>
      <c r="M425" s="97">
        <v>0</v>
      </c>
      <c r="N425" s="97">
        <v>0</v>
      </c>
      <c r="O425" s="97">
        <v>0</v>
      </c>
      <c r="P425" s="96" t="s">
        <v>48</v>
      </c>
      <c r="Q425" s="96"/>
      <c r="R425" s="96"/>
      <c r="S425" s="96"/>
      <c r="T425" s="98">
        <v>0</v>
      </c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6" t="s">
        <v>48</v>
      </c>
      <c r="AJ425" s="96">
        <v>5</v>
      </c>
      <c r="AK425" s="96" t="s">
        <v>48</v>
      </c>
      <c r="AL425" s="96" t="s">
        <v>48</v>
      </c>
      <c r="AM425" s="96" t="s">
        <v>48</v>
      </c>
      <c r="AN425" s="96" t="s">
        <v>48</v>
      </c>
      <c r="AO425" s="96" t="s">
        <v>48</v>
      </c>
      <c r="AP425" s="96" t="s">
        <v>48</v>
      </c>
      <c r="AQ425" s="96">
        <v>40</v>
      </c>
      <c r="AR425" s="96">
        <v>21</v>
      </c>
      <c r="AS425" s="98">
        <v>0.52500000000000002</v>
      </c>
      <c r="AT425" s="98">
        <v>0.23799999999999999</v>
      </c>
      <c r="AU425" s="98">
        <v>0</v>
      </c>
      <c r="AV425" s="99">
        <v>8182</v>
      </c>
      <c r="AW425" s="99">
        <v>2442</v>
      </c>
      <c r="AX425" s="96">
        <v>343</v>
      </c>
      <c r="AY425" s="96">
        <v>445</v>
      </c>
      <c r="AZ425" s="96">
        <v>531</v>
      </c>
      <c r="BA425" s="96" t="s">
        <v>48</v>
      </c>
      <c r="BB425" s="100"/>
      <c r="BC425" s="93"/>
      <c r="BD425" s="93"/>
      <c r="BE425" s="93"/>
    </row>
    <row r="426" spans="1:57" ht="13.5" customHeight="1">
      <c r="A426" s="93" t="s">
        <v>314</v>
      </c>
      <c r="B426" s="95">
        <v>44791</v>
      </c>
      <c r="C426" s="96" t="s">
        <v>48</v>
      </c>
      <c r="D426" s="96" t="s">
        <v>48</v>
      </c>
      <c r="E426" s="96" t="s">
        <v>48</v>
      </c>
      <c r="F426" s="96"/>
      <c r="G426" s="96"/>
      <c r="H426" s="96"/>
      <c r="I426" s="96"/>
      <c r="J426" s="96"/>
      <c r="K426" s="96"/>
      <c r="L426" s="96" t="s">
        <v>48</v>
      </c>
      <c r="M426" s="97">
        <v>0</v>
      </c>
      <c r="N426" s="97">
        <v>0</v>
      </c>
      <c r="O426" s="97">
        <v>0</v>
      </c>
      <c r="P426" s="96" t="s">
        <v>48</v>
      </c>
      <c r="Q426" s="96"/>
      <c r="R426" s="96"/>
      <c r="S426" s="96"/>
      <c r="T426" s="98">
        <v>0</v>
      </c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  <c r="AI426" s="96" t="s">
        <v>48</v>
      </c>
      <c r="AJ426" s="96">
        <v>8</v>
      </c>
      <c r="AK426" s="96" t="s">
        <v>48</v>
      </c>
      <c r="AL426" s="96" t="s">
        <v>48</v>
      </c>
      <c r="AM426" s="96" t="s">
        <v>48</v>
      </c>
      <c r="AN426" s="96" t="s">
        <v>48</v>
      </c>
      <c r="AO426" s="96" t="s">
        <v>48</v>
      </c>
      <c r="AP426" s="96" t="s">
        <v>48</v>
      </c>
      <c r="AQ426" s="96">
        <v>49</v>
      </c>
      <c r="AR426" s="96">
        <v>20</v>
      </c>
      <c r="AS426" s="98">
        <v>0.40799999999999997</v>
      </c>
      <c r="AT426" s="98">
        <v>0.4</v>
      </c>
      <c r="AU426" s="98">
        <v>0</v>
      </c>
      <c r="AV426" s="99">
        <v>8231</v>
      </c>
      <c r="AW426" s="99">
        <v>2462</v>
      </c>
      <c r="AX426" s="96">
        <v>354</v>
      </c>
      <c r="AY426" s="96">
        <v>449</v>
      </c>
      <c r="AZ426" s="96">
        <v>535</v>
      </c>
      <c r="BA426" s="96" t="s">
        <v>48</v>
      </c>
      <c r="BB426" s="100"/>
      <c r="BC426" s="93"/>
      <c r="BD426" s="93"/>
      <c r="BE426" s="93"/>
    </row>
    <row r="427" spans="1:57" ht="13.5" customHeight="1">
      <c r="A427" s="93" t="s">
        <v>315</v>
      </c>
      <c r="B427" s="95">
        <v>44792</v>
      </c>
      <c r="C427" s="96" t="s">
        <v>48</v>
      </c>
      <c r="D427" s="96" t="s">
        <v>48</v>
      </c>
      <c r="E427" s="96" t="s">
        <v>48</v>
      </c>
      <c r="F427" s="96"/>
      <c r="G427" s="96"/>
      <c r="H427" s="96"/>
      <c r="I427" s="96"/>
      <c r="J427" s="96"/>
      <c r="K427" s="96"/>
      <c r="L427" s="96" t="s">
        <v>48</v>
      </c>
      <c r="M427" s="97">
        <v>0</v>
      </c>
      <c r="N427" s="97">
        <v>0</v>
      </c>
      <c r="O427" s="97">
        <v>0</v>
      </c>
      <c r="P427" s="96" t="s">
        <v>48</v>
      </c>
      <c r="Q427" s="96"/>
      <c r="R427" s="96"/>
      <c r="S427" s="96"/>
      <c r="T427" s="98">
        <v>0</v>
      </c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6" t="s">
        <v>48</v>
      </c>
      <c r="AJ427" s="96">
        <v>6</v>
      </c>
      <c r="AK427" s="96" t="s">
        <v>48</v>
      </c>
      <c r="AL427" s="96" t="s">
        <v>48</v>
      </c>
      <c r="AM427" s="96" t="s">
        <v>48</v>
      </c>
      <c r="AN427" s="96" t="s">
        <v>48</v>
      </c>
      <c r="AO427" s="96" t="s">
        <v>48</v>
      </c>
      <c r="AP427" s="96" t="s">
        <v>48</v>
      </c>
      <c r="AQ427" s="96">
        <v>26</v>
      </c>
      <c r="AR427" s="96">
        <v>6</v>
      </c>
      <c r="AS427" s="98">
        <v>0.23100000000000001</v>
      </c>
      <c r="AT427" s="98">
        <v>1</v>
      </c>
      <c r="AU427" s="98">
        <v>0</v>
      </c>
      <c r="AV427" s="99">
        <v>8257</v>
      </c>
      <c r="AW427" s="99">
        <v>2468</v>
      </c>
      <c r="AX427" s="96">
        <v>359</v>
      </c>
      <c r="AY427" s="96">
        <v>451</v>
      </c>
      <c r="AZ427" s="96">
        <v>536</v>
      </c>
      <c r="BA427" s="96" t="s">
        <v>48</v>
      </c>
      <c r="BB427" s="100"/>
      <c r="BC427" s="93"/>
      <c r="BD427" s="93"/>
      <c r="BE427" s="93"/>
    </row>
    <row r="428" spans="1:57" ht="13.5" customHeight="1">
      <c r="A428" s="93" t="s">
        <v>316</v>
      </c>
      <c r="B428" s="95">
        <v>44793</v>
      </c>
      <c r="C428" s="96" t="s">
        <v>48</v>
      </c>
      <c r="D428" s="96" t="s">
        <v>48</v>
      </c>
      <c r="E428" s="96" t="s">
        <v>48</v>
      </c>
      <c r="F428" s="96"/>
      <c r="G428" s="96"/>
      <c r="H428" s="96"/>
      <c r="I428" s="96"/>
      <c r="J428" s="96"/>
      <c r="K428" s="96"/>
      <c r="L428" s="96" t="s">
        <v>48</v>
      </c>
      <c r="M428" s="97">
        <v>0</v>
      </c>
      <c r="N428" s="97">
        <v>0</v>
      </c>
      <c r="O428" s="97">
        <v>0</v>
      </c>
      <c r="P428" s="96" t="s">
        <v>48</v>
      </c>
      <c r="Q428" s="96"/>
      <c r="R428" s="96"/>
      <c r="S428" s="96"/>
      <c r="T428" s="98">
        <v>0</v>
      </c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  <c r="AI428" s="96" t="s">
        <v>48</v>
      </c>
      <c r="AJ428" s="96">
        <v>10</v>
      </c>
      <c r="AK428" s="96" t="s">
        <v>48</v>
      </c>
      <c r="AL428" s="96" t="s">
        <v>48</v>
      </c>
      <c r="AM428" s="96" t="s">
        <v>48</v>
      </c>
      <c r="AN428" s="96" t="s">
        <v>48</v>
      </c>
      <c r="AO428" s="96" t="s">
        <v>48</v>
      </c>
      <c r="AP428" s="96" t="s">
        <v>48</v>
      </c>
      <c r="AQ428" s="96">
        <v>52</v>
      </c>
      <c r="AR428" s="96">
        <v>22</v>
      </c>
      <c r="AS428" s="98">
        <v>0.42299999999999999</v>
      </c>
      <c r="AT428" s="98">
        <v>0.45500000000000002</v>
      </c>
      <c r="AU428" s="98">
        <v>0</v>
      </c>
      <c r="AV428" s="99">
        <v>8309</v>
      </c>
      <c r="AW428" s="99">
        <v>2490</v>
      </c>
      <c r="AX428" s="96">
        <v>362</v>
      </c>
      <c r="AY428" s="96">
        <v>454</v>
      </c>
      <c r="AZ428" s="96">
        <v>543</v>
      </c>
      <c r="BA428" s="96" t="s">
        <v>48</v>
      </c>
      <c r="BB428" s="100"/>
      <c r="BC428" s="93"/>
      <c r="BD428" s="93"/>
      <c r="BE428" s="93"/>
    </row>
    <row r="429" spans="1:57" ht="13.5" customHeight="1">
      <c r="A429" s="93" t="s">
        <v>317</v>
      </c>
      <c r="B429" s="95">
        <v>44794</v>
      </c>
      <c r="C429" s="96" t="s">
        <v>48</v>
      </c>
      <c r="D429" s="96" t="s">
        <v>48</v>
      </c>
      <c r="E429" s="96" t="s">
        <v>48</v>
      </c>
      <c r="F429" s="96"/>
      <c r="G429" s="96"/>
      <c r="H429" s="96"/>
      <c r="I429" s="96"/>
      <c r="J429" s="96"/>
      <c r="K429" s="96"/>
      <c r="L429" s="96" t="s">
        <v>48</v>
      </c>
      <c r="M429" s="97">
        <v>0</v>
      </c>
      <c r="N429" s="97">
        <v>0</v>
      </c>
      <c r="O429" s="97">
        <v>0</v>
      </c>
      <c r="P429" s="96" t="s">
        <v>48</v>
      </c>
      <c r="Q429" s="96"/>
      <c r="R429" s="96"/>
      <c r="S429" s="96"/>
      <c r="T429" s="98">
        <v>0</v>
      </c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6" t="s">
        <v>48</v>
      </c>
      <c r="AJ429" s="96">
        <v>9</v>
      </c>
      <c r="AK429" s="96" t="s">
        <v>48</v>
      </c>
      <c r="AL429" s="96" t="s">
        <v>48</v>
      </c>
      <c r="AM429" s="96" t="s">
        <v>48</v>
      </c>
      <c r="AN429" s="96" t="s">
        <v>48</v>
      </c>
      <c r="AO429" s="96" t="s">
        <v>48</v>
      </c>
      <c r="AP429" s="96" t="s">
        <v>48</v>
      </c>
      <c r="AQ429" s="96">
        <v>51</v>
      </c>
      <c r="AR429" s="96">
        <v>20</v>
      </c>
      <c r="AS429" s="98">
        <v>0.39200000000000002</v>
      </c>
      <c r="AT429" s="98">
        <v>0.45</v>
      </c>
      <c r="AU429" s="98">
        <v>0</v>
      </c>
      <c r="AV429" s="99">
        <v>8360</v>
      </c>
      <c r="AW429" s="99">
        <v>2510</v>
      </c>
      <c r="AX429" s="96">
        <v>358</v>
      </c>
      <c r="AY429" s="96">
        <v>451</v>
      </c>
      <c r="AZ429" s="96">
        <v>549</v>
      </c>
      <c r="BA429" s="96" t="s">
        <v>48</v>
      </c>
      <c r="BB429" s="100"/>
      <c r="BC429" s="93"/>
      <c r="BD429" s="93"/>
      <c r="BE429" s="93"/>
    </row>
    <row r="430" spans="1:57" ht="13.5" customHeight="1">
      <c r="A430" s="93" t="s">
        <v>311</v>
      </c>
      <c r="B430" s="95">
        <v>44795</v>
      </c>
      <c r="C430" s="96" t="s">
        <v>48</v>
      </c>
      <c r="D430" s="96" t="s">
        <v>48</v>
      </c>
      <c r="E430" s="96" t="s">
        <v>48</v>
      </c>
      <c r="F430" s="96"/>
      <c r="G430" s="96"/>
      <c r="H430" s="96"/>
      <c r="I430" s="96"/>
      <c r="J430" s="96"/>
      <c r="K430" s="96"/>
      <c r="L430" s="96" t="s">
        <v>48</v>
      </c>
      <c r="M430" s="97">
        <v>0</v>
      </c>
      <c r="N430" s="97">
        <v>0</v>
      </c>
      <c r="O430" s="97">
        <v>0</v>
      </c>
      <c r="P430" s="96" t="s">
        <v>48</v>
      </c>
      <c r="Q430" s="96"/>
      <c r="R430" s="96"/>
      <c r="S430" s="96"/>
      <c r="T430" s="98">
        <v>0</v>
      </c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  <c r="AI430" s="96" t="s">
        <v>48</v>
      </c>
      <c r="AJ430" s="96">
        <v>8</v>
      </c>
      <c r="AK430" s="96" t="s">
        <v>48</v>
      </c>
      <c r="AL430" s="96" t="s">
        <v>48</v>
      </c>
      <c r="AM430" s="96" t="s">
        <v>48</v>
      </c>
      <c r="AN430" s="96" t="s">
        <v>48</v>
      </c>
      <c r="AO430" s="96" t="s">
        <v>48</v>
      </c>
      <c r="AP430" s="96" t="s">
        <v>48</v>
      </c>
      <c r="AQ430" s="96">
        <v>40</v>
      </c>
      <c r="AR430" s="96">
        <v>17</v>
      </c>
      <c r="AS430" s="98">
        <v>0.42499999999999999</v>
      </c>
      <c r="AT430" s="98">
        <v>0.47099999999999997</v>
      </c>
      <c r="AU430" s="98">
        <v>0</v>
      </c>
      <c r="AV430" s="99">
        <v>8400</v>
      </c>
      <c r="AW430" s="99">
        <v>2527</v>
      </c>
      <c r="AX430" s="96">
        <v>348</v>
      </c>
      <c r="AY430" s="96">
        <v>455</v>
      </c>
      <c r="AZ430" s="96">
        <v>558</v>
      </c>
      <c r="BA430" s="96" t="s">
        <v>48</v>
      </c>
      <c r="BB430" s="100"/>
      <c r="BC430" s="93"/>
      <c r="BD430" s="93"/>
      <c r="BE430" s="93"/>
    </row>
    <row r="431" spans="1:57" ht="13.5" customHeight="1">
      <c r="A431" s="93" t="s">
        <v>312</v>
      </c>
      <c r="B431" s="95">
        <v>44796</v>
      </c>
      <c r="C431" s="96" t="s">
        <v>48</v>
      </c>
      <c r="D431" s="96" t="s">
        <v>48</v>
      </c>
      <c r="E431" s="96" t="s">
        <v>48</v>
      </c>
      <c r="F431" s="96"/>
      <c r="G431" s="96"/>
      <c r="H431" s="96"/>
      <c r="I431" s="96"/>
      <c r="J431" s="96"/>
      <c r="K431" s="96"/>
      <c r="L431" s="96" t="s">
        <v>48</v>
      </c>
      <c r="M431" s="97">
        <v>0</v>
      </c>
      <c r="N431" s="97">
        <v>0</v>
      </c>
      <c r="O431" s="97">
        <v>0</v>
      </c>
      <c r="P431" s="96" t="s">
        <v>48</v>
      </c>
      <c r="Q431" s="96"/>
      <c r="R431" s="96"/>
      <c r="S431" s="96"/>
      <c r="T431" s="98">
        <v>0</v>
      </c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6" t="s">
        <v>48</v>
      </c>
      <c r="AJ431" s="96">
        <v>7</v>
      </c>
      <c r="AK431" s="96" t="s">
        <v>48</v>
      </c>
      <c r="AL431" s="96" t="s">
        <v>48</v>
      </c>
      <c r="AM431" s="96" t="s">
        <v>48</v>
      </c>
      <c r="AN431" s="96" t="s">
        <v>48</v>
      </c>
      <c r="AO431" s="96" t="s">
        <v>48</v>
      </c>
      <c r="AP431" s="96" t="s">
        <v>48</v>
      </c>
      <c r="AQ431" s="96">
        <v>31</v>
      </c>
      <c r="AR431" s="96">
        <v>12</v>
      </c>
      <c r="AS431" s="98">
        <v>0.38700000000000001</v>
      </c>
      <c r="AT431" s="98">
        <v>0.58299999999999996</v>
      </c>
      <c r="AU431" s="98">
        <v>0</v>
      </c>
      <c r="AV431" s="99">
        <v>8431</v>
      </c>
      <c r="AW431" s="99">
        <v>2539</v>
      </c>
      <c r="AX431" s="96">
        <v>351</v>
      </c>
      <c r="AY431" s="96">
        <v>356</v>
      </c>
      <c r="AZ431" s="96">
        <v>565</v>
      </c>
      <c r="BA431" s="96" t="s">
        <v>48</v>
      </c>
      <c r="BB431" s="100"/>
      <c r="BC431" s="93"/>
      <c r="BD431" s="93"/>
      <c r="BE431" s="93"/>
    </row>
    <row r="432" spans="1:57" ht="13.5" customHeight="1">
      <c r="A432" s="93" t="s">
        <v>313</v>
      </c>
      <c r="B432" s="95">
        <v>44797</v>
      </c>
      <c r="C432" s="96" t="s">
        <v>48</v>
      </c>
      <c r="D432" s="96" t="s">
        <v>48</v>
      </c>
      <c r="E432" s="96" t="s">
        <v>48</v>
      </c>
      <c r="F432" s="96"/>
      <c r="G432" s="96"/>
      <c r="H432" s="96"/>
      <c r="I432" s="96"/>
      <c r="J432" s="96"/>
      <c r="K432" s="96"/>
      <c r="L432" s="96" t="s">
        <v>48</v>
      </c>
      <c r="M432" s="97">
        <v>0</v>
      </c>
      <c r="N432" s="97">
        <v>0</v>
      </c>
      <c r="O432" s="97">
        <v>0</v>
      </c>
      <c r="P432" s="96" t="s">
        <v>48</v>
      </c>
      <c r="Q432" s="96"/>
      <c r="R432" s="96"/>
      <c r="S432" s="96"/>
      <c r="T432" s="98">
        <v>0</v>
      </c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6" t="s">
        <v>48</v>
      </c>
      <c r="AJ432" s="96">
        <v>2</v>
      </c>
      <c r="AK432" s="96" t="s">
        <v>48</v>
      </c>
      <c r="AL432" s="96" t="s">
        <v>48</v>
      </c>
      <c r="AM432" s="96" t="s">
        <v>48</v>
      </c>
      <c r="AN432" s="96" t="s">
        <v>48</v>
      </c>
      <c r="AO432" s="96" t="s">
        <v>48</v>
      </c>
      <c r="AP432" s="96" t="s">
        <v>48</v>
      </c>
      <c r="AQ432" s="96">
        <v>28</v>
      </c>
      <c r="AR432" s="96">
        <v>6</v>
      </c>
      <c r="AS432" s="98">
        <v>0.214</v>
      </c>
      <c r="AT432" s="98">
        <v>0.33300000000000002</v>
      </c>
      <c r="AU432" s="98">
        <v>0</v>
      </c>
      <c r="AV432" s="99">
        <v>8459</v>
      </c>
      <c r="AW432" s="99">
        <v>2545</v>
      </c>
      <c r="AX432" s="96">
        <v>359</v>
      </c>
      <c r="AY432" s="96">
        <v>456</v>
      </c>
      <c r="AZ432" s="96">
        <v>565</v>
      </c>
      <c r="BA432" s="96" t="s">
        <v>48</v>
      </c>
      <c r="BB432" s="100"/>
      <c r="BC432" s="93"/>
      <c r="BD432" s="93"/>
      <c r="BE432" s="93"/>
    </row>
    <row r="433" spans="1:57" ht="13.5" customHeight="1">
      <c r="A433" s="93" t="s">
        <v>314</v>
      </c>
      <c r="B433" s="95">
        <v>44798</v>
      </c>
      <c r="C433" s="96" t="s">
        <v>48</v>
      </c>
      <c r="D433" s="96" t="s">
        <v>48</v>
      </c>
      <c r="E433" s="96" t="s">
        <v>48</v>
      </c>
      <c r="F433" s="96"/>
      <c r="G433" s="96"/>
      <c r="H433" s="96"/>
      <c r="I433" s="96"/>
      <c r="J433" s="96"/>
      <c r="K433" s="96"/>
      <c r="L433" s="96" t="s">
        <v>48</v>
      </c>
      <c r="M433" s="97">
        <v>0</v>
      </c>
      <c r="N433" s="97">
        <v>0</v>
      </c>
      <c r="O433" s="97">
        <v>0</v>
      </c>
      <c r="P433" s="96" t="s">
        <v>48</v>
      </c>
      <c r="Q433" s="96"/>
      <c r="R433" s="96"/>
      <c r="S433" s="96"/>
      <c r="T433" s="98">
        <v>0</v>
      </c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6" t="s">
        <v>48</v>
      </c>
      <c r="AJ433" s="96">
        <v>5</v>
      </c>
      <c r="AK433" s="96" t="s">
        <v>48</v>
      </c>
      <c r="AL433" s="96" t="s">
        <v>48</v>
      </c>
      <c r="AM433" s="96" t="s">
        <v>48</v>
      </c>
      <c r="AN433" s="96" t="s">
        <v>48</v>
      </c>
      <c r="AO433" s="96" t="s">
        <v>48</v>
      </c>
      <c r="AP433" s="96" t="s">
        <v>48</v>
      </c>
      <c r="AQ433" s="96">
        <v>27</v>
      </c>
      <c r="AR433" s="96">
        <v>8</v>
      </c>
      <c r="AS433" s="98">
        <v>0.29599999999999999</v>
      </c>
      <c r="AT433" s="98">
        <v>0.625</v>
      </c>
      <c r="AU433" s="98">
        <v>0</v>
      </c>
      <c r="AV433" s="99">
        <v>8486</v>
      </c>
      <c r="AW433" s="99">
        <v>2553</v>
      </c>
      <c r="AX433" s="96">
        <v>356</v>
      </c>
      <c r="AY433" s="96">
        <v>460</v>
      </c>
      <c r="AZ433" s="96">
        <v>565</v>
      </c>
      <c r="BA433" s="96" t="s">
        <v>48</v>
      </c>
      <c r="BB433" s="100"/>
      <c r="BC433" s="93"/>
      <c r="BD433" s="93"/>
      <c r="BE433" s="93"/>
    </row>
    <row r="434" spans="1:57" ht="13.5" customHeight="1">
      <c r="A434" s="93" t="s">
        <v>315</v>
      </c>
      <c r="B434" s="95">
        <v>44799</v>
      </c>
      <c r="C434" s="96" t="s">
        <v>48</v>
      </c>
      <c r="D434" s="96" t="s">
        <v>48</v>
      </c>
      <c r="E434" s="96" t="s">
        <v>48</v>
      </c>
      <c r="F434" s="96"/>
      <c r="G434" s="96"/>
      <c r="H434" s="96"/>
      <c r="I434" s="96"/>
      <c r="J434" s="96"/>
      <c r="K434" s="96"/>
      <c r="L434" s="96" t="s">
        <v>48</v>
      </c>
      <c r="M434" s="97">
        <v>0</v>
      </c>
      <c r="N434" s="97">
        <v>0</v>
      </c>
      <c r="O434" s="97">
        <v>0</v>
      </c>
      <c r="P434" s="96" t="s">
        <v>48</v>
      </c>
      <c r="Q434" s="96"/>
      <c r="R434" s="96"/>
      <c r="S434" s="96"/>
      <c r="T434" s="98">
        <v>0</v>
      </c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6" t="s">
        <v>48</v>
      </c>
      <c r="AJ434" s="96">
        <v>3</v>
      </c>
      <c r="AK434" s="96" t="s">
        <v>48</v>
      </c>
      <c r="AL434" s="96" t="s">
        <v>48</v>
      </c>
      <c r="AM434" s="96" t="s">
        <v>48</v>
      </c>
      <c r="AN434" s="96" t="s">
        <v>48</v>
      </c>
      <c r="AO434" s="96" t="s">
        <v>48</v>
      </c>
      <c r="AP434" s="96" t="s">
        <v>48</v>
      </c>
      <c r="AQ434" s="96">
        <v>41</v>
      </c>
      <c r="AR434" s="96">
        <v>19</v>
      </c>
      <c r="AS434" s="98">
        <v>0.46300000000000002</v>
      </c>
      <c r="AT434" s="98">
        <v>0.158</v>
      </c>
      <c r="AU434" s="98">
        <v>0</v>
      </c>
      <c r="AV434" s="99">
        <v>8527</v>
      </c>
      <c r="AW434" s="99">
        <v>2572</v>
      </c>
      <c r="AX434" s="96">
        <v>355</v>
      </c>
      <c r="AY434" s="96">
        <v>463</v>
      </c>
      <c r="AZ434" s="96">
        <v>565</v>
      </c>
      <c r="BA434" s="96" t="s">
        <v>48</v>
      </c>
      <c r="BB434" s="100"/>
      <c r="BC434" s="93"/>
      <c r="BD434" s="93"/>
      <c r="BE434" s="93"/>
    </row>
    <row r="435" spans="1:57" ht="13.5" customHeight="1">
      <c r="A435" s="93" t="s">
        <v>316</v>
      </c>
      <c r="B435" s="95">
        <v>44800</v>
      </c>
      <c r="C435" s="96" t="s">
        <v>48</v>
      </c>
      <c r="D435" s="96" t="s">
        <v>48</v>
      </c>
      <c r="E435" s="96" t="s">
        <v>48</v>
      </c>
      <c r="F435" s="96"/>
      <c r="G435" s="96"/>
      <c r="H435" s="96"/>
      <c r="I435" s="96"/>
      <c r="J435" s="96"/>
      <c r="K435" s="96"/>
      <c r="L435" s="96" t="s">
        <v>48</v>
      </c>
      <c r="M435" s="97">
        <v>0</v>
      </c>
      <c r="N435" s="97">
        <v>0</v>
      </c>
      <c r="O435" s="97">
        <v>0</v>
      </c>
      <c r="P435" s="96" t="s">
        <v>48</v>
      </c>
      <c r="Q435" s="96"/>
      <c r="R435" s="96"/>
      <c r="S435" s="96"/>
      <c r="T435" s="98">
        <v>0</v>
      </c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6" t="s">
        <v>48</v>
      </c>
      <c r="AJ435" s="96">
        <v>9</v>
      </c>
      <c r="AK435" s="96" t="s">
        <v>48</v>
      </c>
      <c r="AL435" s="96" t="s">
        <v>48</v>
      </c>
      <c r="AM435" s="96" t="s">
        <v>48</v>
      </c>
      <c r="AN435" s="96" t="s">
        <v>48</v>
      </c>
      <c r="AO435" s="96" t="s">
        <v>48</v>
      </c>
      <c r="AP435" s="96" t="s">
        <v>48</v>
      </c>
      <c r="AQ435" s="96">
        <v>28</v>
      </c>
      <c r="AR435" s="96">
        <v>9</v>
      </c>
      <c r="AS435" s="98">
        <v>0.32100000000000001</v>
      </c>
      <c r="AT435" s="98">
        <v>1</v>
      </c>
      <c r="AU435" s="98">
        <v>0</v>
      </c>
      <c r="AV435" s="99">
        <v>8555</v>
      </c>
      <c r="AW435" s="99">
        <v>2581</v>
      </c>
      <c r="AX435" s="96">
        <v>349</v>
      </c>
      <c r="AY435" s="96">
        <v>465</v>
      </c>
      <c r="AZ435" s="96">
        <v>573</v>
      </c>
      <c r="BA435" s="96" t="s">
        <v>48</v>
      </c>
      <c r="BB435" s="100"/>
      <c r="BC435" s="93"/>
      <c r="BD435" s="93"/>
      <c r="BE435" s="93"/>
    </row>
    <row r="436" spans="1:57" ht="13.5" customHeight="1">
      <c r="A436" s="93" t="s">
        <v>317</v>
      </c>
      <c r="B436" s="95">
        <v>44801</v>
      </c>
      <c r="C436" s="96" t="s">
        <v>48</v>
      </c>
      <c r="D436" s="96" t="s">
        <v>48</v>
      </c>
      <c r="E436" s="96" t="s">
        <v>48</v>
      </c>
      <c r="F436" s="96"/>
      <c r="G436" s="96"/>
      <c r="H436" s="96"/>
      <c r="I436" s="96"/>
      <c r="J436" s="96"/>
      <c r="K436" s="96"/>
      <c r="L436" s="96" t="s">
        <v>48</v>
      </c>
      <c r="M436" s="97">
        <v>0</v>
      </c>
      <c r="N436" s="97">
        <v>0</v>
      </c>
      <c r="O436" s="97">
        <v>0</v>
      </c>
      <c r="P436" s="96" t="s">
        <v>48</v>
      </c>
      <c r="Q436" s="96"/>
      <c r="R436" s="96"/>
      <c r="S436" s="96"/>
      <c r="T436" s="98">
        <v>0</v>
      </c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6" t="s">
        <v>48</v>
      </c>
      <c r="AJ436" s="96">
        <v>16</v>
      </c>
      <c r="AK436" s="96" t="s">
        <v>48</v>
      </c>
      <c r="AL436" s="96" t="s">
        <v>48</v>
      </c>
      <c r="AM436" s="96" t="s">
        <v>48</v>
      </c>
      <c r="AN436" s="96" t="s">
        <v>48</v>
      </c>
      <c r="AO436" s="96" t="s">
        <v>48</v>
      </c>
      <c r="AP436" s="96" t="s">
        <v>48</v>
      </c>
      <c r="AQ436" s="96">
        <v>528</v>
      </c>
      <c r="AR436" s="96">
        <v>63</v>
      </c>
      <c r="AS436" s="98">
        <v>0.11899999999999999</v>
      </c>
      <c r="AT436" s="98">
        <v>0.254</v>
      </c>
      <c r="AU436" s="98">
        <v>0</v>
      </c>
      <c r="AV436" s="99">
        <v>9083</v>
      </c>
      <c r="AW436" s="99">
        <v>2644</v>
      </c>
      <c r="AX436" s="96">
        <v>361</v>
      </c>
      <c r="AY436" s="96">
        <v>477</v>
      </c>
      <c r="AZ436" s="96">
        <v>583</v>
      </c>
      <c r="BA436" s="96" t="s">
        <v>48</v>
      </c>
      <c r="BB436" s="100"/>
      <c r="BC436" s="93"/>
      <c r="BD436" s="93"/>
      <c r="BE436" s="93"/>
    </row>
    <row r="437" spans="1:57" ht="13.5" customHeight="1">
      <c r="A437" s="93" t="s">
        <v>311</v>
      </c>
      <c r="B437" s="95">
        <v>44802</v>
      </c>
      <c r="C437" s="96" t="s">
        <v>48</v>
      </c>
      <c r="D437" s="96" t="s">
        <v>48</v>
      </c>
      <c r="E437" s="96" t="s">
        <v>48</v>
      </c>
      <c r="F437" s="96"/>
      <c r="G437" s="96"/>
      <c r="H437" s="96"/>
      <c r="I437" s="96"/>
      <c r="J437" s="96"/>
      <c r="K437" s="96"/>
      <c r="L437" s="96" t="s">
        <v>48</v>
      </c>
      <c r="M437" s="97">
        <v>0</v>
      </c>
      <c r="N437" s="97">
        <v>0</v>
      </c>
      <c r="O437" s="97">
        <v>0</v>
      </c>
      <c r="P437" s="96" t="s">
        <v>48</v>
      </c>
      <c r="Q437" s="96"/>
      <c r="R437" s="96"/>
      <c r="S437" s="96"/>
      <c r="T437" s="98">
        <v>0</v>
      </c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6" t="s">
        <v>48</v>
      </c>
      <c r="AJ437" s="96">
        <v>18</v>
      </c>
      <c r="AK437" s="96" t="s">
        <v>48</v>
      </c>
      <c r="AL437" s="96" t="s">
        <v>48</v>
      </c>
      <c r="AM437" s="96" t="s">
        <v>48</v>
      </c>
      <c r="AN437" s="96" t="s">
        <v>48</v>
      </c>
      <c r="AO437" s="96" t="s">
        <v>48</v>
      </c>
      <c r="AP437" s="96" t="s">
        <v>48</v>
      </c>
      <c r="AQ437" s="96">
        <v>268</v>
      </c>
      <c r="AR437" s="96">
        <v>44</v>
      </c>
      <c r="AS437" s="98">
        <v>0.16400000000000001</v>
      </c>
      <c r="AT437" s="98">
        <v>0.40899999999999997</v>
      </c>
      <c r="AU437" s="98">
        <v>0</v>
      </c>
      <c r="AV437" s="99">
        <v>9351</v>
      </c>
      <c r="AW437" s="99">
        <v>2688</v>
      </c>
      <c r="AX437" s="96">
        <v>382</v>
      </c>
      <c r="AY437" s="96">
        <v>494</v>
      </c>
      <c r="AZ437" s="96">
        <v>608</v>
      </c>
      <c r="BA437" s="96" t="s">
        <v>48</v>
      </c>
      <c r="BB437" s="100"/>
      <c r="BC437" s="93"/>
      <c r="BD437" s="93"/>
      <c r="BE437" s="93"/>
    </row>
    <row r="438" spans="1:57" ht="13.5" customHeight="1">
      <c r="A438" s="93" t="s">
        <v>312</v>
      </c>
      <c r="B438" s="95">
        <v>44803</v>
      </c>
      <c r="C438" s="96" t="s">
        <v>48</v>
      </c>
      <c r="D438" s="96" t="s">
        <v>48</v>
      </c>
      <c r="E438" s="96" t="s">
        <v>48</v>
      </c>
      <c r="F438" s="96"/>
      <c r="G438" s="96"/>
      <c r="H438" s="96"/>
      <c r="I438" s="96"/>
      <c r="J438" s="96"/>
      <c r="K438" s="96"/>
      <c r="L438" s="96" t="s">
        <v>48</v>
      </c>
      <c r="M438" s="97">
        <v>0</v>
      </c>
      <c r="N438" s="97">
        <v>0</v>
      </c>
      <c r="O438" s="97">
        <v>0</v>
      </c>
      <c r="P438" s="96" t="s">
        <v>48</v>
      </c>
      <c r="Q438" s="96"/>
      <c r="R438" s="96"/>
      <c r="S438" s="96"/>
      <c r="T438" s="98">
        <v>0</v>
      </c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6" t="s">
        <v>48</v>
      </c>
      <c r="AJ438" s="96">
        <v>12</v>
      </c>
      <c r="AK438" s="96" t="s">
        <v>48</v>
      </c>
      <c r="AL438" s="96" t="s">
        <v>48</v>
      </c>
      <c r="AM438" s="96" t="s">
        <v>48</v>
      </c>
      <c r="AN438" s="96" t="s">
        <v>48</v>
      </c>
      <c r="AO438" s="96" t="s">
        <v>48</v>
      </c>
      <c r="AP438" s="96" t="s">
        <v>48</v>
      </c>
      <c r="AQ438" s="96">
        <v>110</v>
      </c>
      <c r="AR438" s="96">
        <v>26</v>
      </c>
      <c r="AS438" s="98">
        <v>0.23599999999999999</v>
      </c>
      <c r="AT438" s="98">
        <v>0.46200000000000002</v>
      </c>
      <c r="AU438" s="98">
        <v>0</v>
      </c>
      <c r="AV438" s="99">
        <v>9461</v>
      </c>
      <c r="AW438" s="99">
        <v>2714</v>
      </c>
      <c r="AX438" s="96">
        <v>382</v>
      </c>
      <c r="AY438" s="96">
        <v>494</v>
      </c>
      <c r="AZ438" s="96">
        <v>608</v>
      </c>
      <c r="BA438" s="96" t="s">
        <v>48</v>
      </c>
      <c r="BB438" s="100"/>
      <c r="BC438" s="93"/>
      <c r="BD438" s="93"/>
      <c r="BE438" s="93"/>
    </row>
    <row r="439" spans="1:57" ht="13.5" customHeight="1">
      <c r="A439" s="93" t="s">
        <v>313</v>
      </c>
      <c r="B439" s="95">
        <v>44804</v>
      </c>
      <c r="C439" s="96" t="s">
        <v>48</v>
      </c>
      <c r="D439" s="96" t="s">
        <v>48</v>
      </c>
      <c r="E439" s="96" t="s">
        <v>48</v>
      </c>
      <c r="F439" s="96"/>
      <c r="G439" s="96"/>
      <c r="H439" s="96"/>
      <c r="I439" s="96"/>
      <c r="J439" s="96"/>
      <c r="K439" s="96"/>
      <c r="L439" s="96" t="s">
        <v>48</v>
      </c>
      <c r="M439" s="97">
        <v>0</v>
      </c>
      <c r="N439" s="97">
        <v>0</v>
      </c>
      <c r="O439" s="97">
        <v>0</v>
      </c>
      <c r="P439" s="96" t="s">
        <v>48</v>
      </c>
      <c r="Q439" s="96"/>
      <c r="R439" s="96"/>
      <c r="S439" s="96"/>
      <c r="T439" s="98">
        <v>0</v>
      </c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6" t="s">
        <v>48</v>
      </c>
      <c r="AJ439" s="96">
        <v>12</v>
      </c>
      <c r="AK439" s="96" t="s">
        <v>48</v>
      </c>
      <c r="AL439" s="96" t="s">
        <v>48</v>
      </c>
      <c r="AM439" s="96" t="s">
        <v>48</v>
      </c>
      <c r="AN439" s="96" t="s">
        <v>48</v>
      </c>
      <c r="AO439" s="96" t="s">
        <v>48</v>
      </c>
      <c r="AP439" s="96" t="s">
        <v>48</v>
      </c>
      <c r="AQ439" s="96">
        <v>90</v>
      </c>
      <c r="AR439" s="96">
        <v>19</v>
      </c>
      <c r="AS439" s="98">
        <v>0.21099999999999999</v>
      </c>
      <c r="AT439" s="98">
        <v>0.63200000000000001</v>
      </c>
      <c r="AU439" s="98">
        <v>0</v>
      </c>
      <c r="AV439" s="99">
        <v>9551</v>
      </c>
      <c r="AW439" s="99">
        <v>2733</v>
      </c>
      <c r="AX439" s="96">
        <v>396</v>
      </c>
      <c r="AY439" s="96">
        <v>508</v>
      </c>
      <c r="AZ439" s="96">
        <v>615</v>
      </c>
      <c r="BA439" s="96" t="s">
        <v>48</v>
      </c>
      <c r="BB439" s="100"/>
      <c r="BC439" s="93"/>
      <c r="BD439" s="93"/>
      <c r="BE439" s="93"/>
    </row>
    <row r="440" spans="1:57" ht="13.5" customHeight="1">
      <c r="A440" s="93" t="s">
        <v>314</v>
      </c>
      <c r="B440" s="95">
        <v>44805</v>
      </c>
      <c r="C440" s="96" t="s">
        <v>48</v>
      </c>
      <c r="D440" s="96" t="s">
        <v>48</v>
      </c>
      <c r="E440" s="96" t="s">
        <v>48</v>
      </c>
      <c r="F440" s="96"/>
      <c r="G440" s="96"/>
      <c r="H440" s="96"/>
      <c r="I440" s="96"/>
      <c r="J440" s="96"/>
      <c r="K440" s="96"/>
      <c r="L440" s="96" t="s">
        <v>48</v>
      </c>
      <c r="M440" s="97">
        <v>0</v>
      </c>
      <c r="N440" s="97">
        <v>0</v>
      </c>
      <c r="O440" s="97">
        <v>0</v>
      </c>
      <c r="P440" s="96" t="s">
        <v>48</v>
      </c>
      <c r="Q440" s="96"/>
      <c r="R440" s="96"/>
      <c r="S440" s="96"/>
      <c r="T440" s="98">
        <v>0</v>
      </c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6" t="s">
        <v>48</v>
      </c>
      <c r="AJ440" s="96">
        <v>12</v>
      </c>
      <c r="AK440" s="96" t="s">
        <v>48</v>
      </c>
      <c r="AL440" s="96" t="s">
        <v>48</v>
      </c>
      <c r="AM440" s="96" t="s">
        <v>48</v>
      </c>
      <c r="AN440" s="96" t="s">
        <v>48</v>
      </c>
      <c r="AO440" s="96" t="s">
        <v>48</v>
      </c>
      <c r="AP440" s="96" t="s">
        <v>48</v>
      </c>
      <c r="AQ440" s="96">
        <v>60</v>
      </c>
      <c r="AR440" s="96">
        <v>13</v>
      </c>
      <c r="AS440" s="98">
        <v>0.217</v>
      </c>
      <c r="AT440" s="98">
        <v>0.92300000000000004</v>
      </c>
      <c r="AU440" s="98">
        <v>0</v>
      </c>
      <c r="AV440" s="99">
        <v>9611</v>
      </c>
      <c r="AW440" s="99">
        <v>2746</v>
      </c>
      <c r="AX440" s="96">
        <v>410</v>
      </c>
      <c r="AY440" s="96">
        <v>513</v>
      </c>
      <c r="AZ440" s="96">
        <v>621</v>
      </c>
      <c r="BA440" s="96" t="s">
        <v>48</v>
      </c>
      <c r="BB440" s="100"/>
      <c r="BC440" s="93"/>
      <c r="BD440" s="93"/>
      <c r="BE440" s="93"/>
    </row>
    <row r="441" spans="1:57" ht="13.5" customHeight="1">
      <c r="A441" s="93" t="s">
        <v>315</v>
      </c>
      <c r="B441" s="95">
        <v>44806</v>
      </c>
      <c r="C441" s="96" t="s">
        <v>48</v>
      </c>
      <c r="D441" s="96" t="s">
        <v>48</v>
      </c>
      <c r="E441" s="96" t="s">
        <v>48</v>
      </c>
      <c r="F441" s="96"/>
      <c r="G441" s="96"/>
      <c r="H441" s="96"/>
      <c r="I441" s="96"/>
      <c r="J441" s="96"/>
      <c r="K441" s="96"/>
      <c r="L441" s="96" t="s">
        <v>48</v>
      </c>
      <c r="M441" s="97">
        <v>0</v>
      </c>
      <c r="N441" s="97">
        <v>0</v>
      </c>
      <c r="O441" s="97">
        <v>0</v>
      </c>
      <c r="P441" s="96" t="s">
        <v>48</v>
      </c>
      <c r="Q441" s="96"/>
      <c r="R441" s="96"/>
      <c r="S441" s="96"/>
      <c r="T441" s="98">
        <v>0</v>
      </c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6" t="s">
        <v>48</v>
      </c>
      <c r="AJ441" s="96">
        <v>11</v>
      </c>
      <c r="AK441" s="96" t="s">
        <v>48</v>
      </c>
      <c r="AL441" s="96" t="s">
        <v>48</v>
      </c>
      <c r="AM441" s="96" t="s">
        <v>48</v>
      </c>
      <c r="AN441" s="96" t="s">
        <v>48</v>
      </c>
      <c r="AO441" s="96" t="s">
        <v>48</v>
      </c>
      <c r="AP441" s="96" t="s">
        <v>48</v>
      </c>
      <c r="AQ441" s="96">
        <v>74</v>
      </c>
      <c r="AR441" s="96">
        <v>12</v>
      </c>
      <c r="AS441" s="98">
        <v>0.16200000000000001</v>
      </c>
      <c r="AT441" s="98">
        <v>0.91700000000000004</v>
      </c>
      <c r="AU441" s="98">
        <v>0</v>
      </c>
      <c r="AV441" s="99">
        <v>9685</v>
      </c>
      <c r="AW441" s="99">
        <v>2758</v>
      </c>
      <c r="AX441" s="96">
        <v>419</v>
      </c>
      <c r="AY441" s="96">
        <v>520</v>
      </c>
      <c r="AZ441" s="96">
        <v>633</v>
      </c>
      <c r="BA441" s="96" t="s">
        <v>48</v>
      </c>
      <c r="BB441" s="100"/>
      <c r="BC441" s="93"/>
      <c r="BD441" s="93"/>
      <c r="BE441" s="93"/>
    </row>
    <row r="442" spans="1:57" ht="13.5" customHeight="1">
      <c r="A442" s="93" t="s">
        <v>316</v>
      </c>
      <c r="B442" s="95">
        <v>44807</v>
      </c>
      <c r="C442" s="96" t="s">
        <v>48</v>
      </c>
      <c r="D442" s="96" t="s">
        <v>48</v>
      </c>
      <c r="E442" s="96" t="s">
        <v>48</v>
      </c>
      <c r="F442" s="96"/>
      <c r="G442" s="96"/>
      <c r="H442" s="96"/>
      <c r="I442" s="96"/>
      <c r="J442" s="96"/>
      <c r="K442" s="96"/>
      <c r="L442" s="96" t="s">
        <v>48</v>
      </c>
      <c r="M442" s="97">
        <v>0</v>
      </c>
      <c r="N442" s="97">
        <v>0</v>
      </c>
      <c r="O442" s="97">
        <v>0</v>
      </c>
      <c r="P442" s="96" t="s">
        <v>48</v>
      </c>
      <c r="Q442" s="96"/>
      <c r="R442" s="96"/>
      <c r="S442" s="96"/>
      <c r="T442" s="98">
        <v>0</v>
      </c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6" t="s">
        <v>48</v>
      </c>
      <c r="AJ442" s="96">
        <v>16</v>
      </c>
      <c r="AK442" s="96" t="s">
        <v>48</v>
      </c>
      <c r="AL442" s="96" t="s">
        <v>48</v>
      </c>
      <c r="AM442" s="96" t="s">
        <v>48</v>
      </c>
      <c r="AN442" s="96" t="s">
        <v>48</v>
      </c>
      <c r="AO442" s="96" t="s">
        <v>48</v>
      </c>
      <c r="AP442" s="96" t="s">
        <v>48</v>
      </c>
      <c r="AQ442" s="96">
        <v>113</v>
      </c>
      <c r="AR442" s="96">
        <v>32</v>
      </c>
      <c r="AS442" s="98">
        <v>0.28299999999999997</v>
      </c>
      <c r="AT442" s="98">
        <v>0.5</v>
      </c>
      <c r="AU442" s="98">
        <v>0</v>
      </c>
      <c r="AV442" s="99">
        <v>9798</v>
      </c>
      <c r="AW442" s="99">
        <v>2790</v>
      </c>
      <c r="AX442" s="96">
        <v>440</v>
      </c>
      <c r="AY442" s="96">
        <v>532</v>
      </c>
      <c r="AZ442" s="96">
        <v>650</v>
      </c>
      <c r="BA442" s="96" t="s">
        <v>48</v>
      </c>
      <c r="BB442" s="100"/>
      <c r="BC442" s="93"/>
      <c r="BD442" s="93"/>
      <c r="BE442" s="93"/>
    </row>
    <row r="443" spans="1:57" ht="13.5" customHeight="1">
      <c r="A443" s="93" t="s">
        <v>317</v>
      </c>
      <c r="B443" s="95">
        <v>44808</v>
      </c>
      <c r="C443" s="96" t="s">
        <v>48</v>
      </c>
      <c r="D443" s="96" t="s">
        <v>48</v>
      </c>
      <c r="E443" s="96" t="s">
        <v>48</v>
      </c>
      <c r="F443" s="96"/>
      <c r="G443" s="96"/>
      <c r="H443" s="96"/>
      <c r="I443" s="96"/>
      <c r="J443" s="96"/>
      <c r="K443" s="96"/>
      <c r="L443" s="96" t="s">
        <v>48</v>
      </c>
      <c r="M443" s="97">
        <v>0</v>
      </c>
      <c r="N443" s="97">
        <v>0</v>
      </c>
      <c r="O443" s="97">
        <v>0</v>
      </c>
      <c r="P443" s="96" t="s">
        <v>48</v>
      </c>
      <c r="Q443" s="96"/>
      <c r="R443" s="96"/>
      <c r="S443" s="96"/>
      <c r="T443" s="98">
        <v>0</v>
      </c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6" t="s">
        <v>48</v>
      </c>
      <c r="AJ443" s="96">
        <v>13</v>
      </c>
      <c r="AK443" s="96" t="s">
        <v>48</v>
      </c>
      <c r="AL443" s="96" t="s">
        <v>48</v>
      </c>
      <c r="AM443" s="96" t="s">
        <v>48</v>
      </c>
      <c r="AN443" s="96" t="s">
        <v>48</v>
      </c>
      <c r="AO443" s="96" t="s">
        <v>48</v>
      </c>
      <c r="AP443" s="96" t="s">
        <v>48</v>
      </c>
      <c r="AQ443" s="96">
        <v>117</v>
      </c>
      <c r="AR443" s="96">
        <v>14</v>
      </c>
      <c r="AS443" s="98">
        <v>0.12</v>
      </c>
      <c r="AT443" s="98">
        <v>0.92900000000000005</v>
      </c>
      <c r="AU443" s="98">
        <v>0</v>
      </c>
      <c r="AV443" s="99">
        <v>9915</v>
      </c>
      <c r="AW443" s="99">
        <v>2804</v>
      </c>
      <c r="AX443" s="96">
        <v>433</v>
      </c>
      <c r="AY443" s="96">
        <v>546</v>
      </c>
      <c r="AZ443" s="96">
        <v>656</v>
      </c>
      <c r="BA443" s="96" t="s">
        <v>48</v>
      </c>
      <c r="BB443" s="100"/>
      <c r="BC443" s="93"/>
      <c r="BD443" s="93"/>
      <c r="BE443" s="93"/>
    </row>
    <row r="444" spans="1:57" ht="13.5" customHeight="1">
      <c r="A444" s="93" t="s">
        <v>311</v>
      </c>
      <c r="B444" s="95">
        <v>44809</v>
      </c>
      <c r="C444" s="96" t="s">
        <v>48</v>
      </c>
      <c r="D444" s="96" t="s">
        <v>48</v>
      </c>
      <c r="E444" s="96" t="s">
        <v>48</v>
      </c>
      <c r="F444" s="96"/>
      <c r="G444" s="96"/>
      <c r="H444" s="96"/>
      <c r="I444" s="96"/>
      <c r="J444" s="96"/>
      <c r="K444" s="96"/>
      <c r="L444" s="96" t="s">
        <v>48</v>
      </c>
      <c r="M444" s="97">
        <v>0</v>
      </c>
      <c r="N444" s="97">
        <v>0</v>
      </c>
      <c r="O444" s="97">
        <v>0</v>
      </c>
      <c r="P444" s="96" t="s">
        <v>48</v>
      </c>
      <c r="Q444" s="96"/>
      <c r="R444" s="96"/>
      <c r="S444" s="96"/>
      <c r="T444" s="98">
        <v>0</v>
      </c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6" t="s">
        <v>48</v>
      </c>
      <c r="AJ444" s="96">
        <v>8</v>
      </c>
      <c r="AK444" s="96" t="s">
        <v>48</v>
      </c>
      <c r="AL444" s="96" t="s">
        <v>48</v>
      </c>
      <c r="AM444" s="96" t="s">
        <v>48</v>
      </c>
      <c r="AN444" s="96" t="s">
        <v>48</v>
      </c>
      <c r="AO444" s="96" t="s">
        <v>48</v>
      </c>
      <c r="AP444" s="96" t="s">
        <v>48</v>
      </c>
      <c r="AQ444" s="96">
        <v>160</v>
      </c>
      <c r="AR444" s="96">
        <v>24</v>
      </c>
      <c r="AS444" s="98">
        <v>0.15</v>
      </c>
      <c r="AT444" s="98">
        <v>0.33300000000000002</v>
      </c>
      <c r="AU444" s="98">
        <v>0</v>
      </c>
      <c r="AV444" s="99">
        <v>10075</v>
      </c>
      <c r="AW444" s="99">
        <v>2828</v>
      </c>
      <c r="AX444" s="96">
        <v>427</v>
      </c>
      <c r="AY444" s="96">
        <v>546</v>
      </c>
      <c r="AZ444" s="96">
        <v>659</v>
      </c>
      <c r="BA444" s="96" t="s">
        <v>48</v>
      </c>
      <c r="BB444" s="100"/>
      <c r="BC444" s="93"/>
      <c r="BD444" s="93"/>
      <c r="BE444" s="93"/>
    </row>
    <row r="445" spans="1:57" ht="13.5" customHeight="1">
      <c r="A445" s="93" t="s">
        <v>312</v>
      </c>
      <c r="B445" s="95">
        <v>44810</v>
      </c>
      <c r="C445" s="96" t="s">
        <v>48</v>
      </c>
      <c r="D445" s="96" t="s">
        <v>48</v>
      </c>
      <c r="E445" s="96" t="s">
        <v>48</v>
      </c>
      <c r="F445" s="96"/>
      <c r="G445" s="96"/>
      <c r="H445" s="96"/>
      <c r="I445" s="96"/>
      <c r="J445" s="96"/>
      <c r="K445" s="96"/>
      <c r="L445" s="96" t="s">
        <v>48</v>
      </c>
      <c r="M445" s="97">
        <v>0</v>
      </c>
      <c r="N445" s="97">
        <v>0</v>
      </c>
      <c r="O445" s="97">
        <v>0</v>
      </c>
      <c r="P445" s="96" t="s">
        <v>48</v>
      </c>
      <c r="Q445" s="96"/>
      <c r="R445" s="96"/>
      <c r="S445" s="96"/>
      <c r="T445" s="98">
        <v>0</v>
      </c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6" t="s">
        <v>48</v>
      </c>
      <c r="AJ445" s="96">
        <v>13</v>
      </c>
      <c r="AK445" s="96" t="s">
        <v>48</v>
      </c>
      <c r="AL445" s="96" t="s">
        <v>48</v>
      </c>
      <c r="AM445" s="96" t="s">
        <v>48</v>
      </c>
      <c r="AN445" s="96" t="s">
        <v>48</v>
      </c>
      <c r="AO445" s="96" t="s">
        <v>48</v>
      </c>
      <c r="AP445" s="96" t="s">
        <v>48</v>
      </c>
      <c r="AQ445" s="96">
        <v>108</v>
      </c>
      <c r="AR445" s="96">
        <v>22</v>
      </c>
      <c r="AS445" s="98">
        <v>0.20399999999999999</v>
      </c>
      <c r="AT445" s="98">
        <v>0.59099999999999997</v>
      </c>
      <c r="AU445" s="98">
        <v>0</v>
      </c>
      <c r="AV445" s="99">
        <v>10183</v>
      </c>
      <c r="AW445" s="99">
        <v>2850</v>
      </c>
      <c r="AX445" s="96">
        <v>438</v>
      </c>
      <c r="AY445" s="96">
        <v>555</v>
      </c>
      <c r="AZ445" s="96">
        <v>664</v>
      </c>
      <c r="BA445" s="96" t="s">
        <v>48</v>
      </c>
      <c r="BB445" s="100"/>
      <c r="BC445" s="93"/>
      <c r="BD445" s="93"/>
      <c r="BE445" s="93"/>
    </row>
    <row r="446" spans="1:57" ht="13.5" customHeight="1">
      <c r="A446" s="93" t="s">
        <v>313</v>
      </c>
      <c r="B446" s="95">
        <v>44811</v>
      </c>
      <c r="C446" s="96" t="s">
        <v>48</v>
      </c>
      <c r="D446" s="96" t="s">
        <v>48</v>
      </c>
      <c r="E446" s="96" t="s">
        <v>48</v>
      </c>
      <c r="F446" s="96"/>
      <c r="G446" s="96"/>
      <c r="H446" s="96"/>
      <c r="I446" s="96"/>
      <c r="J446" s="96"/>
      <c r="K446" s="96"/>
      <c r="L446" s="96" t="s">
        <v>48</v>
      </c>
      <c r="M446" s="97">
        <v>0</v>
      </c>
      <c r="N446" s="97">
        <v>0</v>
      </c>
      <c r="O446" s="97">
        <v>0</v>
      </c>
      <c r="P446" s="96" t="s">
        <v>48</v>
      </c>
      <c r="Q446" s="96"/>
      <c r="R446" s="96"/>
      <c r="S446" s="96"/>
      <c r="T446" s="98">
        <v>0</v>
      </c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6" t="s">
        <v>48</v>
      </c>
      <c r="AJ446" s="96">
        <v>8</v>
      </c>
      <c r="AK446" s="96" t="s">
        <v>48</v>
      </c>
      <c r="AL446" s="96" t="s">
        <v>48</v>
      </c>
      <c r="AM446" s="96" t="s">
        <v>48</v>
      </c>
      <c r="AN446" s="96" t="s">
        <v>48</v>
      </c>
      <c r="AO446" s="96" t="s">
        <v>48</v>
      </c>
      <c r="AP446" s="96" t="s">
        <v>48</v>
      </c>
      <c r="AQ446" s="96">
        <v>69</v>
      </c>
      <c r="AR446" s="96">
        <v>17</v>
      </c>
      <c r="AS446" s="98">
        <v>0.246</v>
      </c>
      <c r="AT446" s="98">
        <v>0.47099999999999997</v>
      </c>
      <c r="AU446" s="98">
        <v>0</v>
      </c>
      <c r="AV446" s="99">
        <v>10252</v>
      </c>
      <c r="AW446" s="99">
        <v>2867</v>
      </c>
      <c r="AX446" s="96">
        <v>442</v>
      </c>
      <c r="AY446" s="96">
        <v>567</v>
      </c>
      <c r="AZ446" s="96">
        <v>672</v>
      </c>
      <c r="BA446" s="96" t="s">
        <v>48</v>
      </c>
      <c r="BB446" s="100"/>
      <c r="BC446" s="93"/>
      <c r="BD446" s="93"/>
      <c r="BE446" s="93"/>
    </row>
    <row r="447" spans="1:57" ht="13.5" customHeight="1">
      <c r="A447" s="93" t="s">
        <v>314</v>
      </c>
      <c r="B447" s="95">
        <v>44812</v>
      </c>
      <c r="C447" s="96" t="s">
        <v>48</v>
      </c>
      <c r="D447" s="96" t="s">
        <v>48</v>
      </c>
      <c r="E447" s="96" t="s">
        <v>48</v>
      </c>
      <c r="F447" s="96"/>
      <c r="G447" s="96"/>
      <c r="H447" s="96"/>
      <c r="I447" s="96"/>
      <c r="J447" s="96"/>
      <c r="K447" s="96"/>
      <c r="L447" s="96" t="s">
        <v>48</v>
      </c>
      <c r="M447" s="97">
        <v>0</v>
      </c>
      <c r="N447" s="97">
        <v>0</v>
      </c>
      <c r="O447" s="97">
        <v>0</v>
      </c>
      <c r="P447" s="96" t="s">
        <v>48</v>
      </c>
      <c r="Q447" s="96"/>
      <c r="R447" s="96"/>
      <c r="S447" s="96"/>
      <c r="T447" s="98">
        <v>0</v>
      </c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6" t="s">
        <v>48</v>
      </c>
      <c r="AJ447" s="96">
        <v>4</v>
      </c>
      <c r="AK447" s="96" t="s">
        <v>48</v>
      </c>
      <c r="AL447" s="96" t="s">
        <v>48</v>
      </c>
      <c r="AM447" s="96" t="s">
        <v>48</v>
      </c>
      <c r="AN447" s="96" t="s">
        <v>48</v>
      </c>
      <c r="AO447" s="96" t="s">
        <v>48</v>
      </c>
      <c r="AP447" s="96" t="s">
        <v>48</v>
      </c>
      <c r="AQ447" s="96">
        <v>39</v>
      </c>
      <c r="AR447" s="96">
        <v>12</v>
      </c>
      <c r="AS447" s="98">
        <v>0.308</v>
      </c>
      <c r="AT447" s="98">
        <v>0.33300000000000002</v>
      </c>
      <c r="AU447" s="98">
        <v>0</v>
      </c>
      <c r="AV447" s="99">
        <v>10291</v>
      </c>
      <c r="AW447" s="99">
        <v>2879</v>
      </c>
      <c r="AX447" s="96">
        <v>442</v>
      </c>
      <c r="AY447" s="96">
        <v>567</v>
      </c>
      <c r="AZ447" s="96">
        <v>672</v>
      </c>
      <c r="BA447" s="96" t="s">
        <v>48</v>
      </c>
      <c r="BB447" s="100"/>
      <c r="BC447" s="93"/>
      <c r="BD447" s="93"/>
      <c r="BE447" s="93"/>
    </row>
    <row r="448" spans="1:57" ht="13.5" customHeight="1">
      <c r="A448" s="93" t="s">
        <v>315</v>
      </c>
      <c r="B448" s="95">
        <v>44813</v>
      </c>
      <c r="C448" s="96" t="s">
        <v>48</v>
      </c>
      <c r="D448" s="96" t="s">
        <v>48</v>
      </c>
      <c r="E448" s="96" t="s">
        <v>48</v>
      </c>
      <c r="F448" s="96"/>
      <c r="G448" s="96"/>
      <c r="H448" s="96"/>
      <c r="I448" s="96"/>
      <c r="J448" s="96"/>
      <c r="K448" s="96"/>
      <c r="L448" s="96" t="s">
        <v>48</v>
      </c>
      <c r="M448" s="97">
        <v>0</v>
      </c>
      <c r="N448" s="97">
        <v>0</v>
      </c>
      <c r="O448" s="97">
        <v>0</v>
      </c>
      <c r="P448" s="96" t="s">
        <v>48</v>
      </c>
      <c r="Q448" s="96"/>
      <c r="R448" s="96"/>
      <c r="S448" s="96"/>
      <c r="T448" s="98">
        <v>0</v>
      </c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6" t="s">
        <v>48</v>
      </c>
      <c r="AJ448" s="96" t="s">
        <v>48</v>
      </c>
      <c r="AK448" s="96" t="s">
        <v>48</v>
      </c>
      <c r="AL448" s="96" t="s">
        <v>48</v>
      </c>
      <c r="AM448" s="96" t="s">
        <v>48</v>
      </c>
      <c r="AN448" s="96" t="s">
        <v>48</v>
      </c>
      <c r="AO448" s="96" t="s">
        <v>48</v>
      </c>
      <c r="AP448" s="96" t="s">
        <v>48</v>
      </c>
      <c r="AQ448" s="96">
        <v>42</v>
      </c>
      <c r="AR448" s="96">
        <v>13</v>
      </c>
      <c r="AS448" s="98">
        <v>0.31</v>
      </c>
      <c r="AT448" s="98">
        <v>0</v>
      </c>
      <c r="AU448" s="98">
        <v>0</v>
      </c>
      <c r="AV448" s="99">
        <v>10333</v>
      </c>
      <c r="AW448" s="99">
        <v>2892</v>
      </c>
      <c r="AX448" s="96">
        <v>419</v>
      </c>
      <c r="AY448" s="96">
        <v>560</v>
      </c>
      <c r="AZ448" s="96">
        <v>665</v>
      </c>
      <c r="BA448" s="96" t="s">
        <v>48</v>
      </c>
      <c r="BB448" s="100"/>
      <c r="BC448" s="93"/>
      <c r="BD448" s="93"/>
      <c r="BE448" s="93"/>
    </row>
    <row r="449" spans="1:57" ht="13.5" customHeight="1">
      <c r="A449" s="93" t="s">
        <v>316</v>
      </c>
      <c r="B449" s="95">
        <v>44814</v>
      </c>
      <c r="C449" s="96" t="s">
        <v>48</v>
      </c>
      <c r="D449" s="96" t="s">
        <v>48</v>
      </c>
      <c r="E449" s="96" t="s">
        <v>48</v>
      </c>
      <c r="F449" s="96"/>
      <c r="G449" s="96"/>
      <c r="H449" s="96"/>
      <c r="I449" s="96"/>
      <c r="J449" s="96"/>
      <c r="K449" s="96"/>
      <c r="L449" s="96" t="s">
        <v>48</v>
      </c>
      <c r="M449" s="97">
        <v>0</v>
      </c>
      <c r="N449" s="97">
        <v>0</v>
      </c>
      <c r="O449" s="97">
        <v>0</v>
      </c>
      <c r="P449" s="96" t="s">
        <v>48</v>
      </c>
      <c r="Q449" s="96"/>
      <c r="R449" s="96"/>
      <c r="S449" s="96"/>
      <c r="T449" s="98">
        <v>0</v>
      </c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6" t="s">
        <v>48</v>
      </c>
      <c r="AJ449" s="96" t="s">
        <v>48</v>
      </c>
      <c r="AK449" s="96" t="s">
        <v>48</v>
      </c>
      <c r="AL449" s="96" t="s">
        <v>48</v>
      </c>
      <c r="AM449" s="96" t="s">
        <v>48</v>
      </c>
      <c r="AN449" s="96" t="s">
        <v>48</v>
      </c>
      <c r="AO449" s="96" t="s">
        <v>48</v>
      </c>
      <c r="AP449" s="96" t="s">
        <v>48</v>
      </c>
      <c r="AQ449" s="96">
        <v>29</v>
      </c>
      <c r="AR449" s="96">
        <v>5</v>
      </c>
      <c r="AS449" s="98">
        <v>0.17199999999999999</v>
      </c>
      <c r="AT449" s="98">
        <v>0</v>
      </c>
      <c r="AU449" s="98">
        <v>0</v>
      </c>
      <c r="AV449" s="99">
        <v>10362</v>
      </c>
      <c r="AW449" s="99">
        <v>2897</v>
      </c>
      <c r="AX449" s="96">
        <v>325</v>
      </c>
      <c r="AY449" s="96">
        <v>525</v>
      </c>
      <c r="AZ449" s="96">
        <v>664</v>
      </c>
      <c r="BA449" s="96" t="s">
        <v>48</v>
      </c>
      <c r="BB449" s="100"/>
      <c r="BC449" s="93"/>
      <c r="BD449" s="93"/>
      <c r="BE449" s="93"/>
    </row>
    <row r="450" spans="1:57" ht="13.5" customHeight="1">
      <c r="A450" s="93" t="s">
        <v>317</v>
      </c>
      <c r="B450" s="95">
        <v>44815</v>
      </c>
      <c r="C450" s="96" t="s">
        <v>48</v>
      </c>
      <c r="D450" s="96" t="s">
        <v>48</v>
      </c>
      <c r="E450" s="96" t="s">
        <v>48</v>
      </c>
      <c r="F450" s="96"/>
      <c r="G450" s="96"/>
      <c r="H450" s="96"/>
      <c r="I450" s="96"/>
      <c r="J450" s="96"/>
      <c r="K450" s="96"/>
      <c r="L450" s="96" t="s">
        <v>48</v>
      </c>
      <c r="M450" s="97">
        <v>0</v>
      </c>
      <c r="N450" s="97">
        <v>0</v>
      </c>
      <c r="O450" s="97">
        <v>0</v>
      </c>
      <c r="P450" s="96" t="s">
        <v>48</v>
      </c>
      <c r="Q450" s="96"/>
      <c r="R450" s="96"/>
      <c r="S450" s="96"/>
      <c r="T450" s="98">
        <v>0</v>
      </c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6" t="s">
        <v>48</v>
      </c>
      <c r="AJ450" s="96">
        <v>5</v>
      </c>
      <c r="AK450" s="96" t="s">
        <v>48</v>
      </c>
      <c r="AL450" s="96" t="s">
        <v>48</v>
      </c>
      <c r="AM450" s="96" t="s">
        <v>48</v>
      </c>
      <c r="AN450" s="96" t="s">
        <v>48</v>
      </c>
      <c r="AO450" s="96" t="s">
        <v>48</v>
      </c>
      <c r="AP450" s="96" t="s">
        <v>48</v>
      </c>
      <c r="AQ450" s="96">
        <v>31</v>
      </c>
      <c r="AR450" s="96">
        <v>12</v>
      </c>
      <c r="AS450" s="98">
        <v>0.38700000000000001</v>
      </c>
      <c r="AT450" s="98">
        <v>0.41699999999999998</v>
      </c>
      <c r="AU450" s="98">
        <v>0</v>
      </c>
      <c r="AV450" s="99">
        <v>10393</v>
      </c>
      <c r="AW450" s="99">
        <v>2909</v>
      </c>
      <c r="AX450" s="96">
        <v>325</v>
      </c>
      <c r="AY450" s="96">
        <v>525</v>
      </c>
      <c r="AZ450" s="96">
        <v>664</v>
      </c>
      <c r="BA450" s="96" t="s">
        <v>48</v>
      </c>
      <c r="BB450" s="100"/>
      <c r="BC450" s="93"/>
      <c r="BD450" s="93"/>
      <c r="BE450" s="93"/>
    </row>
    <row r="451" spans="1:57" ht="13.5" customHeight="1">
      <c r="A451" s="93" t="s">
        <v>311</v>
      </c>
      <c r="B451" s="95">
        <v>44816</v>
      </c>
      <c r="C451" s="96" t="s">
        <v>48</v>
      </c>
      <c r="D451" s="96" t="s">
        <v>48</v>
      </c>
      <c r="E451" s="96" t="s">
        <v>48</v>
      </c>
      <c r="F451" s="96"/>
      <c r="G451" s="96"/>
      <c r="H451" s="96"/>
      <c r="I451" s="96"/>
      <c r="J451" s="96"/>
      <c r="K451" s="96"/>
      <c r="L451" s="96" t="s">
        <v>48</v>
      </c>
      <c r="M451" s="97">
        <v>0</v>
      </c>
      <c r="N451" s="97">
        <v>0</v>
      </c>
      <c r="O451" s="97">
        <v>0</v>
      </c>
      <c r="P451" s="96" t="s">
        <v>48</v>
      </c>
      <c r="Q451" s="96"/>
      <c r="R451" s="96"/>
      <c r="S451" s="96"/>
      <c r="T451" s="98">
        <v>0</v>
      </c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6" t="s">
        <v>48</v>
      </c>
      <c r="AJ451" s="96">
        <v>4</v>
      </c>
      <c r="AK451" s="96" t="s">
        <v>48</v>
      </c>
      <c r="AL451" s="96" t="s">
        <v>48</v>
      </c>
      <c r="AM451" s="96" t="s">
        <v>48</v>
      </c>
      <c r="AN451" s="96" t="s">
        <v>48</v>
      </c>
      <c r="AO451" s="96" t="s">
        <v>48</v>
      </c>
      <c r="AP451" s="96" t="s">
        <v>48</v>
      </c>
      <c r="AQ451" s="96">
        <v>31</v>
      </c>
      <c r="AR451" s="96">
        <v>12</v>
      </c>
      <c r="AS451" s="98">
        <v>0.38700000000000001</v>
      </c>
      <c r="AT451" s="98">
        <v>0.33300000000000002</v>
      </c>
      <c r="AU451" s="98">
        <v>0</v>
      </c>
      <c r="AV451" s="99">
        <v>10424</v>
      </c>
      <c r="AW451" s="99">
        <v>2921</v>
      </c>
      <c r="AX451" s="96">
        <v>370</v>
      </c>
      <c r="AY451" s="96">
        <v>550</v>
      </c>
      <c r="AZ451" s="96">
        <v>678</v>
      </c>
      <c r="BA451" s="96" t="s">
        <v>48</v>
      </c>
      <c r="BB451" s="100"/>
      <c r="BC451" s="93"/>
      <c r="BD451" s="93"/>
      <c r="BE451" s="93"/>
    </row>
    <row r="452" spans="1:57" ht="13.5" customHeight="1">
      <c r="A452" s="93" t="s">
        <v>312</v>
      </c>
      <c r="B452" s="95">
        <v>44817</v>
      </c>
      <c r="C452" s="96" t="s">
        <v>48</v>
      </c>
      <c r="D452" s="96" t="s">
        <v>48</v>
      </c>
      <c r="E452" s="96" t="s">
        <v>48</v>
      </c>
      <c r="F452" s="96"/>
      <c r="G452" s="96"/>
      <c r="H452" s="96"/>
      <c r="I452" s="96"/>
      <c r="J452" s="96"/>
      <c r="K452" s="96"/>
      <c r="L452" s="96" t="s">
        <v>48</v>
      </c>
      <c r="M452" s="97">
        <v>0</v>
      </c>
      <c r="N452" s="97">
        <v>0</v>
      </c>
      <c r="O452" s="97">
        <v>0</v>
      </c>
      <c r="P452" s="96" t="s">
        <v>48</v>
      </c>
      <c r="Q452" s="96"/>
      <c r="R452" s="96"/>
      <c r="S452" s="96"/>
      <c r="T452" s="98">
        <v>0</v>
      </c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6" t="s">
        <v>48</v>
      </c>
      <c r="AJ452" s="96">
        <v>16</v>
      </c>
      <c r="AK452" s="96" t="s">
        <v>48</v>
      </c>
      <c r="AL452" s="96" t="s">
        <v>48</v>
      </c>
      <c r="AM452" s="96" t="s">
        <v>48</v>
      </c>
      <c r="AN452" s="96" t="s">
        <v>48</v>
      </c>
      <c r="AO452" s="96" t="s">
        <v>48</v>
      </c>
      <c r="AP452" s="96" t="s">
        <v>48</v>
      </c>
      <c r="AQ452" s="96">
        <v>30</v>
      </c>
      <c r="AR452" s="96">
        <v>7</v>
      </c>
      <c r="AS452" s="98">
        <v>0.23300000000000001</v>
      </c>
      <c r="AT452" s="98">
        <v>2.286</v>
      </c>
      <c r="AU452" s="98">
        <v>0</v>
      </c>
      <c r="AV452" s="99">
        <v>10454</v>
      </c>
      <c r="AW452" s="99">
        <v>2928</v>
      </c>
      <c r="AX452" s="96">
        <v>370</v>
      </c>
      <c r="AY452" s="96">
        <v>550</v>
      </c>
      <c r="AZ452" s="96">
        <v>678</v>
      </c>
      <c r="BA452" s="96" t="s">
        <v>48</v>
      </c>
      <c r="BB452" s="100"/>
      <c r="BC452" s="93"/>
      <c r="BD452" s="93"/>
      <c r="BE452" s="93"/>
    </row>
    <row r="453" spans="1:57" ht="13.5" customHeight="1">
      <c r="A453" s="93" t="s">
        <v>313</v>
      </c>
      <c r="B453" s="95">
        <v>44818</v>
      </c>
      <c r="C453" s="96" t="s">
        <v>48</v>
      </c>
      <c r="D453" s="96" t="s">
        <v>48</v>
      </c>
      <c r="E453" s="96" t="s">
        <v>48</v>
      </c>
      <c r="F453" s="96"/>
      <c r="G453" s="96"/>
      <c r="H453" s="96"/>
      <c r="I453" s="96"/>
      <c r="J453" s="96"/>
      <c r="K453" s="96"/>
      <c r="L453" s="96" t="s">
        <v>48</v>
      </c>
      <c r="M453" s="97">
        <v>0</v>
      </c>
      <c r="N453" s="97">
        <v>0</v>
      </c>
      <c r="O453" s="97">
        <v>0</v>
      </c>
      <c r="P453" s="96" t="s">
        <v>48</v>
      </c>
      <c r="Q453" s="96"/>
      <c r="R453" s="96"/>
      <c r="S453" s="96"/>
      <c r="T453" s="98">
        <v>0</v>
      </c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6" t="s">
        <v>48</v>
      </c>
      <c r="AJ453" s="96">
        <v>7</v>
      </c>
      <c r="AK453" s="96" t="s">
        <v>48</v>
      </c>
      <c r="AL453" s="96" t="s">
        <v>48</v>
      </c>
      <c r="AM453" s="96" t="s">
        <v>48</v>
      </c>
      <c r="AN453" s="96" t="s">
        <v>48</v>
      </c>
      <c r="AO453" s="96" t="s">
        <v>48</v>
      </c>
      <c r="AP453" s="96" t="s">
        <v>48</v>
      </c>
      <c r="AQ453" s="96">
        <v>42</v>
      </c>
      <c r="AR453" s="96">
        <v>11</v>
      </c>
      <c r="AS453" s="98">
        <v>0.26200000000000001</v>
      </c>
      <c r="AT453" s="98">
        <v>0.63600000000000001</v>
      </c>
      <c r="AU453" s="98">
        <v>0</v>
      </c>
      <c r="AV453" s="99">
        <v>10496</v>
      </c>
      <c r="AW453" s="99">
        <v>2939</v>
      </c>
      <c r="AX453" s="96">
        <v>354</v>
      </c>
      <c r="AY453" s="96">
        <v>549</v>
      </c>
      <c r="AZ453" s="96">
        <v>681</v>
      </c>
      <c r="BA453" s="96" t="s">
        <v>48</v>
      </c>
      <c r="BB453" s="100"/>
      <c r="BC453" s="93"/>
      <c r="BD453" s="93"/>
      <c r="BE453" s="93"/>
    </row>
    <row r="454" spans="1:57" ht="13.5" customHeight="1">
      <c r="A454" s="93" t="s">
        <v>314</v>
      </c>
      <c r="B454" s="95">
        <v>44819</v>
      </c>
      <c r="C454" s="96" t="s">
        <v>48</v>
      </c>
      <c r="D454" s="96" t="s">
        <v>48</v>
      </c>
      <c r="E454" s="96" t="s">
        <v>48</v>
      </c>
      <c r="F454" s="96"/>
      <c r="G454" s="96"/>
      <c r="H454" s="96"/>
      <c r="I454" s="96"/>
      <c r="J454" s="96"/>
      <c r="K454" s="96"/>
      <c r="L454" s="96" t="s">
        <v>48</v>
      </c>
      <c r="M454" s="97">
        <v>0</v>
      </c>
      <c r="N454" s="97">
        <v>0</v>
      </c>
      <c r="O454" s="97">
        <v>0</v>
      </c>
      <c r="P454" s="96" t="s">
        <v>48</v>
      </c>
      <c r="Q454" s="96"/>
      <c r="R454" s="96"/>
      <c r="S454" s="96"/>
      <c r="T454" s="98">
        <v>0</v>
      </c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6" t="s">
        <v>48</v>
      </c>
      <c r="AJ454" s="96">
        <v>8</v>
      </c>
      <c r="AK454" s="96" t="s">
        <v>48</v>
      </c>
      <c r="AL454" s="96" t="s">
        <v>48</v>
      </c>
      <c r="AM454" s="96" t="s">
        <v>48</v>
      </c>
      <c r="AN454" s="96" t="s">
        <v>48</v>
      </c>
      <c r="AO454" s="96" t="s">
        <v>48</v>
      </c>
      <c r="AP454" s="96" t="s">
        <v>48</v>
      </c>
      <c r="AQ454" s="96">
        <v>29</v>
      </c>
      <c r="AR454" s="96">
        <v>8</v>
      </c>
      <c r="AS454" s="98">
        <v>0.27600000000000002</v>
      </c>
      <c r="AT454" s="98">
        <v>1</v>
      </c>
      <c r="AU454" s="98">
        <v>0</v>
      </c>
      <c r="AV454" s="99">
        <v>10525</v>
      </c>
      <c r="AW454" s="99">
        <v>2947</v>
      </c>
      <c r="AX454" s="96">
        <v>349</v>
      </c>
      <c r="AY454" s="96">
        <v>551</v>
      </c>
      <c r="AZ454" s="96">
        <v>686</v>
      </c>
      <c r="BA454" s="96" t="s">
        <v>48</v>
      </c>
      <c r="BB454" s="100"/>
      <c r="BC454" s="93"/>
      <c r="BD454" s="93"/>
      <c r="BE454" s="93"/>
    </row>
    <row r="455" spans="1:57" ht="13.5" customHeight="1">
      <c r="A455" s="93" t="s">
        <v>315</v>
      </c>
      <c r="B455" s="95">
        <v>44820</v>
      </c>
      <c r="C455" s="96" t="s">
        <v>48</v>
      </c>
      <c r="D455" s="96" t="s">
        <v>48</v>
      </c>
      <c r="E455" s="96" t="s">
        <v>48</v>
      </c>
      <c r="F455" s="96"/>
      <c r="G455" s="96"/>
      <c r="H455" s="96"/>
      <c r="I455" s="96"/>
      <c r="J455" s="96"/>
      <c r="K455" s="96"/>
      <c r="L455" s="96" t="s">
        <v>48</v>
      </c>
      <c r="M455" s="97">
        <v>0</v>
      </c>
      <c r="N455" s="97">
        <v>0</v>
      </c>
      <c r="O455" s="97">
        <v>0</v>
      </c>
      <c r="P455" s="96" t="s">
        <v>48</v>
      </c>
      <c r="Q455" s="96"/>
      <c r="R455" s="96"/>
      <c r="S455" s="96"/>
      <c r="T455" s="98">
        <v>0</v>
      </c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6" t="s">
        <v>48</v>
      </c>
      <c r="AJ455" s="96">
        <v>7</v>
      </c>
      <c r="AK455" s="96" t="s">
        <v>48</v>
      </c>
      <c r="AL455" s="96" t="s">
        <v>48</v>
      </c>
      <c r="AM455" s="96" t="s">
        <v>48</v>
      </c>
      <c r="AN455" s="96" t="s">
        <v>48</v>
      </c>
      <c r="AO455" s="96" t="s">
        <v>48</v>
      </c>
      <c r="AP455" s="96" t="s">
        <v>48</v>
      </c>
      <c r="AQ455" s="96">
        <v>33</v>
      </c>
      <c r="AR455" s="96">
        <v>9</v>
      </c>
      <c r="AS455" s="98">
        <v>0.27300000000000002</v>
      </c>
      <c r="AT455" s="98">
        <v>0.77800000000000002</v>
      </c>
      <c r="AU455" s="98">
        <v>0</v>
      </c>
      <c r="AV455" s="99">
        <v>10558</v>
      </c>
      <c r="AW455" s="99">
        <v>2956</v>
      </c>
      <c r="AX455" s="96">
        <v>392</v>
      </c>
      <c r="AY455" s="96">
        <v>554</v>
      </c>
      <c r="AZ455" s="96">
        <v>692</v>
      </c>
      <c r="BA455" s="96" t="s">
        <v>48</v>
      </c>
      <c r="BB455" s="100"/>
      <c r="BC455" s="93"/>
      <c r="BD455" s="93"/>
      <c r="BE455" s="93"/>
    </row>
    <row r="456" spans="1:57" ht="13.5" customHeight="1">
      <c r="A456" s="93" t="s">
        <v>316</v>
      </c>
      <c r="B456" s="95">
        <v>44821</v>
      </c>
      <c r="C456" s="96" t="s">
        <v>48</v>
      </c>
      <c r="D456" s="96" t="s">
        <v>48</v>
      </c>
      <c r="E456" s="96" t="s">
        <v>48</v>
      </c>
      <c r="F456" s="96"/>
      <c r="G456" s="96"/>
      <c r="H456" s="96"/>
      <c r="I456" s="96"/>
      <c r="J456" s="96"/>
      <c r="K456" s="96"/>
      <c r="L456" s="96" t="s">
        <v>48</v>
      </c>
      <c r="M456" s="97">
        <v>0</v>
      </c>
      <c r="N456" s="97">
        <v>0</v>
      </c>
      <c r="O456" s="97">
        <v>0</v>
      </c>
      <c r="P456" s="96" t="s">
        <v>48</v>
      </c>
      <c r="Q456" s="96"/>
      <c r="R456" s="96"/>
      <c r="S456" s="96"/>
      <c r="T456" s="98">
        <v>0</v>
      </c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6" t="s">
        <v>48</v>
      </c>
      <c r="AJ456" s="96">
        <v>2</v>
      </c>
      <c r="AK456" s="96" t="s">
        <v>48</v>
      </c>
      <c r="AL456" s="96" t="s">
        <v>48</v>
      </c>
      <c r="AM456" s="96" t="s">
        <v>48</v>
      </c>
      <c r="AN456" s="96" t="s">
        <v>48</v>
      </c>
      <c r="AO456" s="96" t="s">
        <v>48</v>
      </c>
      <c r="AP456" s="96" t="s">
        <v>48</v>
      </c>
      <c r="AQ456" s="96">
        <v>33</v>
      </c>
      <c r="AR456" s="96">
        <v>8</v>
      </c>
      <c r="AS456" s="98">
        <v>0.24199999999999999</v>
      </c>
      <c r="AT456" s="98">
        <v>0.25</v>
      </c>
      <c r="AU456" s="98">
        <v>0</v>
      </c>
      <c r="AV456" s="99">
        <v>10591</v>
      </c>
      <c r="AW456" s="99">
        <v>2964</v>
      </c>
      <c r="AX456" s="96">
        <v>446</v>
      </c>
      <c r="AY456" s="96">
        <v>536</v>
      </c>
      <c r="AZ456" s="96">
        <v>691</v>
      </c>
      <c r="BA456" s="96" t="s">
        <v>48</v>
      </c>
      <c r="BB456" s="100"/>
      <c r="BC456" s="93"/>
      <c r="BD456" s="93"/>
      <c r="BE456" s="93"/>
    </row>
    <row r="457" spans="1:57" ht="13.5" customHeight="1">
      <c r="A457" s="93" t="s">
        <v>317</v>
      </c>
      <c r="B457" s="95">
        <v>44822</v>
      </c>
      <c r="C457" s="96" t="s">
        <v>48</v>
      </c>
      <c r="D457" s="96" t="s">
        <v>48</v>
      </c>
      <c r="E457" s="96" t="s">
        <v>48</v>
      </c>
      <c r="F457" s="96"/>
      <c r="G457" s="96"/>
      <c r="H457" s="96"/>
      <c r="I457" s="96"/>
      <c r="J457" s="96"/>
      <c r="K457" s="96"/>
      <c r="L457" s="96" t="s">
        <v>48</v>
      </c>
      <c r="M457" s="97">
        <v>0</v>
      </c>
      <c r="N457" s="97">
        <v>0</v>
      </c>
      <c r="O457" s="97">
        <v>0</v>
      </c>
      <c r="P457" s="96" t="s">
        <v>48</v>
      </c>
      <c r="Q457" s="96"/>
      <c r="R457" s="96"/>
      <c r="S457" s="96"/>
      <c r="T457" s="98">
        <v>0</v>
      </c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  <c r="AI457" s="96" t="s">
        <v>48</v>
      </c>
      <c r="AJ457" s="96">
        <v>8</v>
      </c>
      <c r="AK457" s="96" t="s">
        <v>48</v>
      </c>
      <c r="AL457" s="96" t="s">
        <v>48</v>
      </c>
      <c r="AM457" s="96" t="s">
        <v>48</v>
      </c>
      <c r="AN457" s="96" t="s">
        <v>48</v>
      </c>
      <c r="AO457" s="96" t="s">
        <v>48</v>
      </c>
      <c r="AP457" s="96" t="s">
        <v>48</v>
      </c>
      <c r="AQ457" s="96">
        <v>32</v>
      </c>
      <c r="AR457" s="96">
        <v>6</v>
      </c>
      <c r="AS457" s="98">
        <v>0.188</v>
      </c>
      <c r="AT457" s="98">
        <v>1.333</v>
      </c>
      <c r="AU457" s="98">
        <v>0</v>
      </c>
      <c r="AV457" s="99">
        <v>10623</v>
      </c>
      <c r="AW457" s="99">
        <v>2970</v>
      </c>
      <c r="AX457" s="96">
        <v>446</v>
      </c>
      <c r="AY457" s="96">
        <v>536</v>
      </c>
      <c r="AZ457" s="96">
        <v>691</v>
      </c>
      <c r="BA457" s="96" t="s">
        <v>48</v>
      </c>
      <c r="BB457" s="100"/>
      <c r="BC457" s="93"/>
      <c r="BD457" s="93"/>
      <c r="BE457" s="93"/>
    </row>
    <row r="458" spans="1:57" ht="13.5" customHeight="1">
      <c r="A458" s="93" t="s">
        <v>311</v>
      </c>
      <c r="B458" s="95">
        <v>44823</v>
      </c>
      <c r="C458" s="96" t="s">
        <v>48</v>
      </c>
      <c r="D458" s="96" t="s">
        <v>48</v>
      </c>
      <c r="E458" s="96" t="s">
        <v>48</v>
      </c>
      <c r="F458" s="96"/>
      <c r="G458" s="96"/>
      <c r="H458" s="96"/>
      <c r="I458" s="96"/>
      <c r="J458" s="96"/>
      <c r="K458" s="96"/>
      <c r="L458" s="96" t="s">
        <v>48</v>
      </c>
      <c r="M458" s="97">
        <v>0</v>
      </c>
      <c r="N458" s="97">
        <v>0</v>
      </c>
      <c r="O458" s="97">
        <v>0</v>
      </c>
      <c r="P458" s="96" t="s">
        <v>48</v>
      </c>
      <c r="Q458" s="96"/>
      <c r="R458" s="96"/>
      <c r="S458" s="96"/>
      <c r="T458" s="98">
        <v>0</v>
      </c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  <c r="AI458" s="96" t="s">
        <v>48</v>
      </c>
      <c r="AJ458" s="96">
        <v>5</v>
      </c>
      <c r="AK458" s="96" t="s">
        <v>48</v>
      </c>
      <c r="AL458" s="96" t="s">
        <v>48</v>
      </c>
      <c r="AM458" s="96" t="s">
        <v>48</v>
      </c>
      <c r="AN458" s="96" t="s">
        <v>48</v>
      </c>
      <c r="AO458" s="96" t="s">
        <v>48</v>
      </c>
      <c r="AP458" s="96" t="s">
        <v>48</v>
      </c>
      <c r="AQ458" s="96">
        <v>22</v>
      </c>
      <c r="AR458" s="96">
        <v>7</v>
      </c>
      <c r="AS458" s="98">
        <v>0.318</v>
      </c>
      <c r="AT458" s="98">
        <v>0.71399999999999997</v>
      </c>
      <c r="AU458" s="98">
        <v>0</v>
      </c>
      <c r="AV458" s="99">
        <v>10645</v>
      </c>
      <c r="AW458" s="99">
        <v>2977</v>
      </c>
      <c r="AX458" s="96">
        <v>439</v>
      </c>
      <c r="AY458" s="96">
        <v>536</v>
      </c>
      <c r="AZ458" s="96">
        <v>692</v>
      </c>
      <c r="BA458" s="96" t="s">
        <v>48</v>
      </c>
      <c r="BB458" s="100"/>
      <c r="BC458" s="93"/>
      <c r="BD458" s="93"/>
      <c r="BE458" s="93"/>
    </row>
    <row r="459" spans="1:57" ht="13.5" customHeight="1">
      <c r="A459" s="93" t="s">
        <v>312</v>
      </c>
      <c r="B459" s="95">
        <v>44824</v>
      </c>
      <c r="C459" s="96" t="s">
        <v>48</v>
      </c>
      <c r="D459" s="96" t="s">
        <v>48</v>
      </c>
      <c r="E459" s="96" t="s">
        <v>48</v>
      </c>
      <c r="F459" s="96"/>
      <c r="G459" s="96"/>
      <c r="H459" s="96"/>
      <c r="I459" s="96"/>
      <c r="J459" s="96"/>
      <c r="K459" s="96"/>
      <c r="L459" s="96" t="s">
        <v>48</v>
      </c>
      <c r="M459" s="97">
        <v>0</v>
      </c>
      <c r="N459" s="97">
        <v>0</v>
      </c>
      <c r="O459" s="97">
        <v>0</v>
      </c>
      <c r="P459" s="96" t="s">
        <v>48</v>
      </c>
      <c r="Q459" s="96"/>
      <c r="R459" s="96"/>
      <c r="S459" s="96"/>
      <c r="T459" s="98">
        <v>0</v>
      </c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  <c r="AI459" s="96" t="s">
        <v>48</v>
      </c>
      <c r="AJ459" s="96">
        <v>7</v>
      </c>
      <c r="AK459" s="96" t="s">
        <v>48</v>
      </c>
      <c r="AL459" s="96" t="s">
        <v>48</v>
      </c>
      <c r="AM459" s="96" t="s">
        <v>48</v>
      </c>
      <c r="AN459" s="96" t="s">
        <v>48</v>
      </c>
      <c r="AO459" s="96" t="s">
        <v>48</v>
      </c>
      <c r="AP459" s="96" t="s">
        <v>48</v>
      </c>
      <c r="AQ459" s="96">
        <v>25</v>
      </c>
      <c r="AR459" s="96">
        <v>8</v>
      </c>
      <c r="AS459" s="98">
        <v>0.32</v>
      </c>
      <c r="AT459" s="98">
        <v>0.875</v>
      </c>
      <c r="AU459" s="98">
        <v>0</v>
      </c>
      <c r="AV459" s="99">
        <v>10670</v>
      </c>
      <c r="AW459" s="99">
        <v>2985</v>
      </c>
      <c r="AX459" s="96">
        <v>407</v>
      </c>
      <c r="AY459" s="96">
        <v>537</v>
      </c>
      <c r="AZ459" s="96">
        <v>697</v>
      </c>
      <c r="BA459" s="96" t="s">
        <v>48</v>
      </c>
      <c r="BB459" s="100"/>
      <c r="BC459" s="93"/>
      <c r="BD459" s="93"/>
      <c r="BE459" s="93"/>
    </row>
    <row r="460" spans="1:57" ht="13.5" customHeight="1">
      <c r="A460" s="93" t="s">
        <v>313</v>
      </c>
      <c r="B460" s="95">
        <v>44825</v>
      </c>
      <c r="C460" s="96" t="s">
        <v>48</v>
      </c>
      <c r="D460" s="96" t="s">
        <v>48</v>
      </c>
      <c r="E460" s="96" t="s">
        <v>48</v>
      </c>
      <c r="F460" s="96"/>
      <c r="G460" s="96"/>
      <c r="H460" s="96"/>
      <c r="I460" s="96"/>
      <c r="J460" s="96"/>
      <c r="K460" s="96"/>
      <c r="L460" s="96" t="s">
        <v>48</v>
      </c>
      <c r="M460" s="97">
        <v>0</v>
      </c>
      <c r="N460" s="97">
        <v>0</v>
      </c>
      <c r="O460" s="97">
        <v>0</v>
      </c>
      <c r="P460" s="96" t="s">
        <v>48</v>
      </c>
      <c r="Q460" s="96"/>
      <c r="R460" s="96"/>
      <c r="S460" s="96"/>
      <c r="T460" s="98">
        <v>0</v>
      </c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6" t="s">
        <v>48</v>
      </c>
      <c r="AJ460" s="96">
        <v>4</v>
      </c>
      <c r="AK460" s="96" t="s">
        <v>48</v>
      </c>
      <c r="AL460" s="96" t="s">
        <v>48</v>
      </c>
      <c r="AM460" s="96" t="s">
        <v>48</v>
      </c>
      <c r="AN460" s="96" t="s">
        <v>48</v>
      </c>
      <c r="AO460" s="96" t="s">
        <v>48</v>
      </c>
      <c r="AP460" s="96" t="s">
        <v>48</v>
      </c>
      <c r="AQ460" s="96">
        <v>24</v>
      </c>
      <c r="AR460" s="96">
        <v>5</v>
      </c>
      <c r="AS460" s="98">
        <v>0.20799999999999999</v>
      </c>
      <c r="AT460" s="98">
        <v>0.8</v>
      </c>
      <c r="AU460" s="98">
        <v>0</v>
      </c>
      <c r="AV460" s="99">
        <v>10694</v>
      </c>
      <c r="AW460" s="99">
        <v>2990</v>
      </c>
      <c r="AX460" s="96">
        <v>405</v>
      </c>
      <c r="AY460" s="96">
        <v>521</v>
      </c>
      <c r="AZ460" s="96">
        <v>696</v>
      </c>
      <c r="BA460" s="96" t="s">
        <v>48</v>
      </c>
      <c r="BB460" s="100"/>
      <c r="BC460" s="93"/>
      <c r="BD460" s="93"/>
      <c r="BE460" s="93"/>
    </row>
    <row r="461" spans="1:57" ht="13.5" customHeight="1">
      <c r="A461" s="93" t="s">
        <v>314</v>
      </c>
      <c r="B461" s="95">
        <v>44826</v>
      </c>
      <c r="C461" s="96" t="s">
        <v>48</v>
      </c>
      <c r="D461" s="96" t="s">
        <v>48</v>
      </c>
      <c r="E461" s="96" t="s">
        <v>48</v>
      </c>
      <c r="F461" s="96"/>
      <c r="G461" s="96"/>
      <c r="H461" s="96"/>
      <c r="I461" s="96"/>
      <c r="J461" s="96"/>
      <c r="K461" s="96"/>
      <c r="L461" s="96" t="s">
        <v>48</v>
      </c>
      <c r="M461" s="97">
        <v>0</v>
      </c>
      <c r="N461" s="97">
        <v>0</v>
      </c>
      <c r="O461" s="97">
        <v>0</v>
      </c>
      <c r="P461" s="96" t="s">
        <v>48</v>
      </c>
      <c r="Q461" s="96"/>
      <c r="R461" s="96"/>
      <c r="S461" s="96"/>
      <c r="T461" s="98">
        <v>0</v>
      </c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6" t="s">
        <v>48</v>
      </c>
      <c r="AJ461" s="96">
        <v>3</v>
      </c>
      <c r="AK461" s="96" t="s">
        <v>48</v>
      </c>
      <c r="AL461" s="96" t="s">
        <v>48</v>
      </c>
      <c r="AM461" s="96" t="s">
        <v>48</v>
      </c>
      <c r="AN461" s="96" t="s">
        <v>48</v>
      </c>
      <c r="AO461" s="96" t="s">
        <v>48</v>
      </c>
      <c r="AP461" s="96" t="s">
        <v>48</v>
      </c>
      <c r="AQ461" s="96">
        <v>22</v>
      </c>
      <c r="AR461" s="96">
        <v>4</v>
      </c>
      <c r="AS461" s="98">
        <v>0.182</v>
      </c>
      <c r="AT461" s="98">
        <v>0.75</v>
      </c>
      <c r="AU461" s="98">
        <v>0</v>
      </c>
      <c r="AV461" s="99">
        <v>10716</v>
      </c>
      <c r="AW461" s="99">
        <v>2994</v>
      </c>
      <c r="AX461" s="96">
        <v>404</v>
      </c>
      <c r="AY461" s="96">
        <v>506</v>
      </c>
      <c r="AZ461" s="96">
        <v>695</v>
      </c>
      <c r="BA461" s="96" t="s">
        <v>48</v>
      </c>
      <c r="BB461" s="100"/>
      <c r="BC461" s="93"/>
      <c r="BD461" s="93"/>
      <c r="BE461" s="93"/>
    </row>
    <row r="462" spans="1:57" ht="13.5" customHeight="1">
      <c r="A462" s="93" t="s">
        <v>315</v>
      </c>
      <c r="B462" s="95">
        <v>44827</v>
      </c>
      <c r="C462" s="96" t="s">
        <v>48</v>
      </c>
      <c r="D462" s="96" t="s">
        <v>48</v>
      </c>
      <c r="E462" s="96" t="s">
        <v>48</v>
      </c>
      <c r="F462" s="96"/>
      <c r="G462" s="96"/>
      <c r="H462" s="96"/>
      <c r="I462" s="96"/>
      <c r="J462" s="96"/>
      <c r="K462" s="96"/>
      <c r="L462" s="96" t="s">
        <v>48</v>
      </c>
      <c r="M462" s="97">
        <v>0</v>
      </c>
      <c r="N462" s="97">
        <v>0</v>
      </c>
      <c r="O462" s="97">
        <v>0</v>
      </c>
      <c r="P462" s="96" t="s">
        <v>48</v>
      </c>
      <c r="Q462" s="96"/>
      <c r="R462" s="96"/>
      <c r="S462" s="96"/>
      <c r="T462" s="98">
        <v>0</v>
      </c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6" t="s">
        <v>48</v>
      </c>
      <c r="AJ462" s="96">
        <v>6</v>
      </c>
      <c r="AK462" s="96" t="s">
        <v>48</v>
      </c>
      <c r="AL462" s="96" t="s">
        <v>48</v>
      </c>
      <c r="AM462" s="96" t="s">
        <v>48</v>
      </c>
      <c r="AN462" s="96" t="s">
        <v>48</v>
      </c>
      <c r="AO462" s="96" t="s">
        <v>48</v>
      </c>
      <c r="AP462" s="96" t="s">
        <v>48</v>
      </c>
      <c r="AQ462" s="96">
        <v>17</v>
      </c>
      <c r="AR462" s="96">
        <v>1</v>
      </c>
      <c r="AS462" s="98">
        <v>5.8999999999999997E-2</v>
      </c>
      <c r="AT462" s="98">
        <v>6</v>
      </c>
      <c r="AU462" s="98">
        <v>0</v>
      </c>
      <c r="AV462" s="99">
        <v>10733</v>
      </c>
      <c r="AW462" s="99">
        <v>2995</v>
      </c>
      <c r="AX462" s="96">
        <v>402</v>
      </c>
      <c r="AY462" s="96">
        <v>527</v>
      </c>
      <c r="AZ462" s="96">
        <v>694</v>
      </c>
      <c r="BA462" s="96" t="s">
        <v>48</v>
      </c>
      <c r="BB462" s="100"/>
      <c r="BC462" s="93"/>
      <c r="BD462" s="93"/>
      <c r="BE462" s="93"/>
    </row>
    <row r="463" spans="1:57" ht="13.5" customHeight="1">
      <c r="A463" s="93" t="s">
        <v>316</v>
      </c>
      <c r="B463" s="95">
        <v>44828</v>
      </c>
      <c r="C463" s="96" t="s">
        <v>48</v>
      </c>
      <c r="D463" s="96" t="s">
        <v>48</v>
      </c>
      <c r="E463" s="96" t="s">
        <v>48</v>
      </c>
      <c r="F463" s="96"/>
      <c r="G463" s="96"/>
      <c r="H463" s="96"/>
      <c r="I463" s="96"/>
      <c r="J463" s="96"/>
      <c r="K463" s="96"/>
      <c r="L463" s="96" t="s">
        <v>48</v>
      </c>
      <c r="M463" s="97">
        <v>0</v>
      </c>
      <c r="N463" s="97">
        <v>0</v>
      </c>
      <c r="O463" s="97">
        <v>0</v>
      </c>
      <c r="P463" s="96" t="s">
        <v>48</v>
      </c>
      <c r="Q463" s="96"/>
      <c r="R463" s="96"/>
      <c r="S463" s="96"/>
      <c r="T463" s="98">
        <v>0</v>
      </c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  <c r="AH463" s="98"/>
      <c r="AI463" s="96" t="s">
        <v>48</v>
      </c>
      <c r="AJ463" s="96">
        <v>3</v>
      </c>
      <c r="AK463" s="96" t="s">
        <v>48</v>
      </c>
      <c r="AL463" s="96" t="s">
        <v>48</v>
      </c>
      <c r="AM463" s="96" t="s">
        <v>48</v>
      </c>
      <c r="AN463" s="96" t="s">
        <v>48</v>
      </c>
      <c r="AO463" s="96" t="s">
        <v>48</v>
      </c>
      <c r="AP463" s="96" t="s">
        <v>48</v>
      </c>
      <c r="AQ463" s="96">
        <v>16</v>
      </c>
      <c r="AR463" s="96">
        <v>6</v>
      </c>
      <c r="AS463" s="98">
        <v>0.375</v>
      </c>
      <c r="AT463" s="98">
        <v>0.5</v>
      </c>
      <c r="AU463" s="98">
        <v>0</v>
      </c>
      <c r="AV463" s="99">
        <v>10749</v>
      </c>
      <c r="AW463" s="99">
        <v>3001</v>
      </c>
      <c r="AX463" s="96">
        <v>402</v>
      </c>
      <c r="AY463" s="96">
        <v>527</v>
      </c>
      <c r="AZ463" s="96">
        <v>694</v>
      </c>
      <c r="BA463" s="96" t="s">
        <v>48</v>
      </c>
      <c r="BB463" s="100"/>
      <c r="BC463" s="93"/>
      <c r="BD463" s="93"/>
      <c r="BE463" s="93"/>
    </row>
    <row r="464" spans="1:57" ht="13.5" customHeight="1">
      <c r="A464" s="93" t="s">
        <v>317</v>
      </c>
      <c r="B464" s="95">
        <v>44829</v>
      </c>
      <c r="C464" s="96" t="s">
        <v>48</v>
      </c>
      <c r="D464" s="96" t="s">
        <v>48</v>
      </c>
      <c r="E464" s="96" t="s">
        <v>48</v>
      </c>
      <c r="F464" s="96"/>
      <c r="G464" s="96"/>
      <c r="H464" s="96"/>
      <c r="I464" s="96"/>
      <c r="J464" s="96"/>
      <c r="K464" s="96"/>
      <c r="L464" s="96" t="s">
        <v>48</v>
      </c>
      <c r="M464" s="97">
        <v>0</v>
      </c>
      <c r="N464" s="97">
        <v>0</v>
      </c>
      <c r="O464" s="97">
        <v>0</v>
      </c>
      <c r="P464" s="96" t="s">
        <v>48</v>
      </c>
      <c r="Q464" s="96"/>
      <c r="R464" s="96"/>
      <c r="S464" s="96"/>
      <c r="T464" s="98">
        <v>0</v>
      </c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6" t="s">
        <v>48</v>
      </c>
      <c r="AJ464" s="96">
        <v>4</v>
      </c>
      <c r="AK464" s="96" t="s">
        <v>48</v>
      </c>
      <c r="AL464" s="96" t="s">
        <v>48</v>
      </c>
      <c r="AM464" s="96" t="s">
        <v>48</v>
      </c>
      <c r="AN464" s="96" t="s">
        <v>48</v>
      </c>
      <c r="AO464" s="96" t="s">
        <v>48</v>
      </c>
      <c r="AP464" s="96" t="s">
        <v>48</v>
      </c>
      <c r="AQ464" s="96">
        <v>17</v>
      </c>
      <c r="AR464" s="96">
        <v>5</v>
      </c>
      <c r="AS464" s="98">
        <v>0.29399999999999998</v>
      </c>
      <c r="AT464" s="98">
        <v>0.8</v>
      </c>
      <c r="AU464" s="98">
        <v>0</v>
      </c>
      <c r="AV464" s="99">
        <v>10766</v>
      </c>
      <c r="AW464" s="99">
        <v>3006</v>
      </c>
      <c r="AX464" s="96">
        <v>392</v>
      </c>
      <c r="AY464" s="96">
        <v>538</v>
      </c>
      <c r="AZ464" s="96">
        <v>693</v>
      </c>
      <c r="BA464" s="96" t="s">
        <v>48</v>
      </c>
      <c r="BB464" s="100"/>
      <c r="BC464" s="93"/>
      <c r="BD464" s="93"/>
      <c r="BE464" s="93"/>
    </row>
    <row r="465" spans="1:57" ht="13.5" customHeight="1">
      <c r="A465" s="93" t="s">
        <v>311</v>
      </c>
      <c r="B465" s="95">
        <v>44830</v>
      </c>
      <c r="C465" s="96" t="s">
        <v>48</v>
      </c>
      <c r="D465" s="96" t="s">
        <v>48</v>
      </c>
      <c r="E465" s="96" t="s">
        <v>48</v>
      </c>
      <c r="F465" s="96"/>
      <c r="G465" s="96"/>
      <c r="H465" s="96"/>
      <c r="I465" s="96"/>
      <c r="J465" s="96"/>
      <c r="K465" s="96"/>
      <c r="L465" s="96" t="s">
        <v>48</v>
      </c>
      <c r="M465" s="97">
        <v>0</v>
      </c>
      <c r="N465" s="97">
        <v>0</v>
      </c>
      <c r="O465" s="97">
        <v>0</v>
      </c>
      <c r="P465" s="96" t="s">
        <v>48</v>
      </c>
      <c r="Q465" s="96"/>
      <c r="R465" s="96"/>
      <c r="S465" s="96"/>
      <c r="T465" s="98">
        <v>0</v>
      </c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  <c r="AI465" s="96" t="s">
        <v>48</v>
      </c>
      <c r="AJ465" s="96">
        <v>5</v>
      </c>
      <c r="AK465" s="96" t="s">
        <v>48</v>
      </c>
      <c r="AL465" s="96" t="s">
        <v>48</v>
      </c>
      <c r="AM465" s="96" t="s">
        <v>48</v>
      </c>
      <c r="AN465" s="96" t="s">
        <v>48</v>
      </c>
      <c r="AO465" s="96" t="s">
        <v>48</v>
      </c>
      <c r="AP465" s="96" t="s">
        <v>48</v>
      </c>
      <c r="AQ465" s="96">
        <v>17</v>
      </c>
      <c r="AR465" s="96">
        <v>7</v>
      </c>
      <c r="AS465" s="98">
        <v>0.41199999999999998</v>
      </c>
      <c r="AT465" s="98">
        <v>0.71399999999999997</v>
      </c>
      <c r="AU465" s="98">
        <v>0</v>
      </c>
      <c r="AV465" s="99">
        <v>10783</v>
      </c>
      <c r="AW465" s="99">
        <v>3013</v>
      </c>
      <c r="AX465" s="96">
        <v>398</v>
      </c>
      <c r="AY465" s="96">
        <v>545</v>
      </c>
      <c r="AZ465" s="96">
        <v>696</v>
      </c>
      <c r="BA465" s="96" t="s">
        <v>48</v>
      </c>
      <c r="BB465" s="100"/>
      <c r="BC465" s="93"/>
      <c r="BD465" s="93"/>
      <c r="BE465" s="93"/>
    </row>
    <row r="466" spans="1:57" ht="13.5" customHeight="1">
      <c r="A466" s="93" t="s">
        <v>312</v>
      </c>
      <c r="B466" s="95">
        <v>44831</v>
      </c>
      <c r="C466" s="96" t="s">
        <v>48</v>
      </c>
      <c r="D466" s="96" t="s">
        <v>48</v>
      </c>
      <c r="E466" s="96" t="s">
        <v>48</v>
      </c>
      <c r="F466" s="96"/>
      <c r="G466" s="96"/>
      <c r="H466" s="96"/>
      <c r="I466" s="96"/>
      <c r="J466" s="96"/>
      <c r="K466" s="96"/>
      <c r="L466" s="96" t="s">
        <v>48</v>
      </c>
      <c r="M466" s="97">
        <v>0</v>
      </c>
      <c r="N466" s="97">
        <v>0</v>
      </c>
      <c r="O466" s="97">
        <v>0</v>
      </c>
      <c r="P466" s="96" t="s">
        <v>48</v>
      </c>
      <c r="Q466" s="96"/>
      <c r="R466" s="96"/>
      <c r="S466" s="96"/>
      <c r="T466" s="98">
        <v>0</v>
      </c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6" t="s">
        <v>48</v>
      </c>
      <c r="AJ466" s="96">
        <v>3</v>
      </c>
      <c r="AK466" s="96" t="s">
        <v>48</v>
      </c>
      <c r="AL466" s="96" t="s">
        <v>48</v>
      </c>
      <c r="AM466" s="96" t="s">
        <v>48</v>
      </c>
      <c r="AN466" s="96" t="s">
        <v>48</v>
      </c>
      <c r="AO466" s="96" t="s">
        <v>48</v>
      </c>
      <c r="AP466" s="96" t="s">
        <v>48</v>
      </c>
      <c r="AQ466" s="96">
        <v>25</v>
      </c>
      <c r="AR466" s="96">
        <v>7</v>
      </c>
      <c r="AS466" s="98">
        <v>0.28000000000000003</v>
      </c>
      <c r="AT466" s="98">
        <v>0.42899999999999999</v>
      </c>
      <c r="AU466" s="98">
        <v>0</v>
      </c>
      <c r="AV466" s="99">
        <v>10808</v>
      </c>
      <c r="AW466" s="99">
        <v>3020</v>
      </c>
      <c r="AX466" s="96">
        <v>393</v>
      </c>
      <c r="AY466" s="96">
        <v>529</v>
      </c>
      <c r="AZ466" s="96">
        <v>694</v>
      </c>
      <c r="BA466" s="96" t="s">
        <v>48</v>
      </c>
      <c r="BB466" s="100"/>
      <c r="BC466" s="93"/>
      <c r="BD466" s="93"/>
      <c r="BE466" s="93"/>
    </row>
    <row r="467" spans="1:57" ht="13.5" customHeight="1">
      <c r="A467" s="93" t="s">
        <v>313</v>
      </c>
      <c r="B467" s="95">
        <v>44832</v>
      </c>
      <c r="C467" s="96" t="s">
        <v>48</v>
      </c>
      <c r="D467" s="96" t="s">
        <v>48</v>
      </c>
      <c r="E467" s="96" t="s">
        <v>48</v>
      </c>
      <c r="F467" s="96"/>
      <c r="G467" s="96"/>
      <c r="H467" s="96"/>
      <c r="I467" s="96"/>
      <c r="J467" s="96"/>
      <c r="K467" s="96"/>
      <c r="L467" s="96" t="s">
        <v>48</v>
      </c>
      <c r="M467" s="97">
        <v>0</v>
      </c>
      <c r="N467" s="97">
        <v>0</v>
      </c>
      <c r="O467" s="97">
        <v>0</v>
      </c>
      <c r="P467" s="96" t="s">
        <v>48</v>
      </c>
      <c r="Q467" s="96"/>
      <c r="R467" s="96"/>
      <c r="S467" s="96"/>
      <c r="T467" s="98">
        <v>0</v>
      </c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  <c r="AI467" s="96" t="s">
        <v>48</v>
      </c>
      <c r="AJ467" s="96">
        <v>3</v>
      </c>
      <c r="AK467" s="96" t="s">
        <v>48</v>
      </c>
      <c r="AL467" s="96" t="s">
        <v>48</v>
      </c>
      <c r="AM467" s="96" t="s">
        <v>48</v>
      </c>
      <c r="AN467" s="96" t="s">
        <v>48</v>
      </c>
      <c r="AO467" s="96" t="s">
        <v>48</v>
      </c>
      <c r="AP467" s="96" t="s">
        <v>48</v>
      </c>
      <c r="AQ467" s="96">
        <v>17</v>
      </c>
      <c r="AR467" s="96">
        <v>3</v>
      </c>
      <c r="AS467" s="98">
        <v>0.17599999999999999</v>
      </c>
      <c r="AT467" s="98">
        <v>1</v>
      </c>
      <c r="AU467" s="98">
        <v>0</v>
      </c>
      <c r="AV467" s="99">
        <v>10825</v>
      </c>
      <c r="AW467" s="99">
        <v>3023</v>
      </c>
      <c r="AX467" s="96">
        <v>402</v>
      </c>
      <c r="AY467" s="96">
        <v>523</v>
      </c>
      <c r="AZ467" s="96">
        <v>684</v>
      </c>
      <c r="BA467" s="96" t="s">
        <v>48</v>
      </c>
      <c r="BB467" s="100"/>
      <c r="BC467" s="93"/>
      <c r="BD467" s="93"/>
      <c r="BE467" s="93"/>
    </row>
    <row r="468" spans="1:57" ht="13.5" customHeight="1">
      <c r="A468" s="93" t="s">
        <v>314</v>
      </c>
      <c r="B468" s="95">
        <v>44833</v>
      </c>
      <c r="C468" s="96" t="s">
        <v>48</v>
      </c>
      <c r="D468" s="96" t="s">
        <v>48</v>
      </c>
      <c r="E468" s="96" t="s">
        <v>48</v>
      </c>
      <c r="F468" s="96"/>
      <c r="G468" s="96"/>
      <c r="H468" s="96"/>
      <c r="I468" s="96"/>
      <c r="J468" s="96"/>
      <c r="K468" s="96"/>
      <c r="L468" s="96" t="s">
        <v>48</v>
      </c>
      <c r="M468" s="97">
        <v>0</v>
      </c>
      <c r="N468" s="97">
        <v>0</v>
      </c>
      <c r="O468" s="97">
        <v>0</v>
      </c>
      <c r="P468" s="96" t="s">
        <v>48</v>
      </c>
      <c r="Q468" s="96"/>
      <c r="R468" s="96"/>
      <c r="S468" s="96"/>
      <c r="T468" s="98">
        <v>0</v>
      </c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  <c r="AI468" s="96" t="s">
        <v>48</v>
      </c>
      <c r="AJ468" s="96">
        <v>1</v>
      </c>
      <c r="AK468" s="96" t="s">
        <v>48</v>
      </c>
      <c r="AL468" s="96" t="s">
        <v>48</v>
      </c>
      <c r="AM468" s="96" t="s">
        <v>48</v>
      </c>
      <c r="AN468" s="96" t="s">
        <v>48</v>
      </c>
      <c r="AO468" s="96" t="s">
        <v>48</v>
      </c>
      <c r="AP468" s="96" t="s">
        <v>48</v>
      </c>
      <c r="AQ468" s="96">
        <v>22</v>
      </c>
      <c r="AR468" s="96">
        <v>6</v>
      </c>
      <c r="AS468" s="98">
        <v>0.27300000000000002</v>
      </c>
      <c r="AT468" s="98">
        <v>0.16700000000000001</v>
      </c>
      <c r="AU468" s="98">
        <v>0</v>
      </c>
      <c r="AV468" s="99">
        <v>10847</v>
      </c>
      <c r="AW468" s="99">
        <v>3029</v>
      </c>
      <c r="AX468" s="96">
        <v>402</v>
      </c>
      <c r="AY468" s="96">
        <v>523</v>
      </c>
      <c r="AZ468" s="96">
        <v>684</v>
      </c>
      <c r="BA468" s="96" t="s">
        <v>48</v>
      </c>
      <c r="BB468" s="100"/>
      <c r="BC468" s="93"/>
      <c r="BD468" s="93"/>
      <c r="BE468" s="93"/>
    </row>
    <row r="469" spans="1:57" ht="13.5" customHeight="1">
      <c r="A469" s="93" t="s">
        <v>315</v>
      </c>
      <c r="B469" s="95">
        <v>44834</v>
      </c>
      <c r="C469" s="96" t="s">
        <v>48</v>
      </c>
      <c r="D469" s="96" t="s">
        <v>48</v>
      </c>
      <c r="E469" s="96" t="s">
        <v>48</v>
      </c>
      <c r="F469" s="96"/>
      <c r="G469" s="96"/>
      <c r="H469" s="96"/>
      <c r="I469" s="96"/>
      <c r="J469" s="96"/>
      <c r="K469" s="96"/>
      <c r="L469" s="96" t="s">
        <v>48</v>
      </c>
      <c r="M469" s="97">
        <v>0</v>
      </c>
      <c r="N469" s="97">
        <v>0</v>
      </c>
      <c r="O469" s="97">
        <v>0</v>
      </c>
      <c r="P469" s="96" t="s">
        <v>48</v>
      </c>
      <c r="Q469" s="96"/>
      <c r="R469" s="96"/>
      <c r="S469" s="96"/>
      <c r="T469" s="98">
        <v>0</v>
      </c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  <c r="AI469" s="96" t="s">
        <v>48</v>
      </c>
      <c r="AJ469" s="96">
        <v>4</v>
      </c>
      <c r="AK469" s="96" t="s">
        <v>48</v>
      </c>
      <c r="AL469" s="96" t="s">
        <v>48</v>
      </c>
      <c r="AM469" s="96" t="s">
        <v>48</v>
      </c>
      <c r="AN469" s="96" t="s">
        <v>48</v>
      </c>
      <c r="AO469" s="96" t="s">
        <v>48</v>
      </c>
      <c r="AP469" s="96" t="s">
        <v>48</v>
      </c>
      <c r="AQ469" s="96">
        <v>37</v>
      </c>
      <c r="AR469" s="96">
        <v>4</v>
      </c>
      <c r="AS469" s="98">
        <v>0.108</v>
      </c>
      <c r="AT469" s="98">
        <v>1</v>
      </c>
      <c r="AU469" s="98">
        <v>0</v>
      </c>
      <c r="AV469" s="99">
        <v>10884</v>
      </c>
      <c r="AW469" s="99">
        <v>3033</v>
      </c>
      <c r="AX469" s="96">
        <v>422</v>
      </c>
      <c r="AY469" s="96">
        <v>530</v>
      </c>
      <c r="AZ469" s="96">
        <v>678</v>
      </c>
      <c r="BA469" s="96" t="s">
        <v>48</v>
      </c>
      <c r="BB469" s="100"/>
      <c r="BC469" s="93"/>
      <c r="BD469" s="93"/>
      <c r="BE469" s="93"/>
    </row>
    <row r="470" spans="1:57" ht="13.5" customHeight="1">
      <c r="A470" s="93" t="s">
        <v>316</v>
      </c>
      <c r="B470" s="95">
        <v>44835</v>
      </c>
      <c r="C470" s="96" t="s">
        <v>48</v>
      </c>
      <c r="D470" s="96" t="s">
        <v>48</v>
      </c>
      <c r="E470" s="96" t="s">
        <v>48</v>
      </c>
      <c r="F470" s="96"/>
      <c r="G470" s="96"/>
      <c r="H470" s="96"/>
      <c r="I470" s="96"/>
      <c r="J470" s="96"/>
      <c r="K470" s="96"/>
      <c r="L470" s="96" t="s">
        <v>48</v>
      </c>
      <c r="M470" s="97">
        <v>0</v>
      </c>
      <c r="N470" s="97">
        <v>0</v>
      </c>
      <c r="O470" s="97">
        <v>0</v>
      </c>
      <c r="P470" s="96" t="s">
        <v>48</v>
      </c>
      <c r="Q470" s="96"/>
      <c r="R470" s="96"/>
      <c r="S470" s="96"/>
      <c r="T470" s="98">
        <v>0</v>
      </c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6" t="s">
        <v>48</v>
      </c>
      <c r="AJ470" s="96">
        <v>1</v>
      </c>
      <c r="AK470" s="96" t="s">
        <v>48</v>
      </c>
      <c r="AL470" s="96" t="s">
        <v>48</v>
      </c>
      <c r="AM470" s="96" t="s">
        <v>48</v>
      </c>
      <c r="AN470" s="96" t="s">
        <v>48</v>
      </c>
      <c r="AO470" s="96" t="s">
        <v>48</v>
      </c>
      <c r="AP470" s="96" t="s">
        <v>48</v>
      </c>
      <c r="AQ470" s="96">
        <v>25</v>
      </c>
      <c r="AR470" s="96">
        <v>4</v>
      </c>
      <c r="AS470" s="98">
        <v>0.16</v>
      </c>
      <c r="AT470" s="98">
        <v>0.25</v>
      </c>
      <c r="AU470" s="98">
        <v>0</v>
      </c>
      <c r="AV470" s="99">
        <v>10909</v>
      </c>
      <c r="AW470" s="99">
        <v>3037</v>
      </c>
      <c r="AX470" s="96">
        <v>422</v>
      </c>
      <c r="AY470" s="96">
        <v>530</v>
      </c>
      <c r="AZ470" s="96">
        <v>678</v>
      </c>
      <c r="BA470" s="96" t="s">
        <v>48</v>
      </c>
      <c r="BB470" s="100"/>
      <c r="BC470" s="93"/>
      <c r="BD470" s="93"/>
      <c r="BE470" s="93"/>
    </row>
    <row r="471" spans="1:57" ht="13.5" customHeight="1">
      <c r="A471" s="93" t="s">
        <v>317</v>
      </c>
      <c r="B471" s="95">
        <v>44836</v>
      </c>
      <c r="C471" s="96" t="s">
        <v>48</v>
      </c>
      <c r="D471" s="96" t="s">
        <v>48</v>
      </c>
      <c r="E471" s="96" t="s">
        <v>48</v>
      </c>
      <c r="F471" s="96"/>
      <c r="G471" s="96"/>
      <c r="H471" s="96"/>
      <c r="I471" s="96"/>
      <c r="J471" s="96"/>
      <c r="K471" s="96"/>
      <c r="L471" s="96" t="s">
        <v>48</v>
      </c>
      <c r="M471" s="97">
        <v>0</v>
      </c>
      <c r="N471" s="97">
        <v>0</v>
      </c>
      <c r="O471" s="97">
        <v>0</v>
      </c>
      <c r="P471" s="96" t="s">
        <v>48</v>
      </c>
      <c r="Q471" s="96"/>
      <c r="R471" s="96"/>
      <c r="S471" s="96"/>
      <c r="T471" s="98">
        <v>0</v>
      </c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  <c r="AH471" s="98"/>
      <c r="AI471" s="96" t="s">
        <v>48</v>
      </c>
      <c r="AJ471" s="96">
        <v>5</v>
      </c>
      <c r="AK471" s="96" t="s">
        <v>48</v>
      </c>
      <c r="AL471" s="96" t="s">
        <v>48</v>
      </c>
      <c r="AM471" s="96" t="s">
        <v>48</v>
      </c>
      <c r="AN471" s="96" t="s">
        <v>48</v>
      </c>
      <c r="AO471" s="96" t="s">
        <v>48</v>
      </c>
      <c r="AP471" s="96" t="s">
        <v>48</v>
      </c>
      <c r="AQ471" s="96">
        <v>21</v>
      </c>
      <c r="AR471" s="96">
        <v>5</v>
      </c>
      <c r="AS471" s="98">
        <v>0.23799999999999999</v>
      </c>
      <c r="AT471" s="98">
        <v>1</v>
      </c>
      <c r="AU471" s="98">
        <v>0</v>
      </c>
      <c r="AV471" s="99">
        <v>10930</v>
      </c>
      <c r="AW471" s="99">
        <v>3042</v>
      </c>
      <c r="AX471" s="96">
        <v>415</v>
      </c>
      <c r="AY471" s="96">
        <v>526</v>
      </c>
      <c r="AZ471" s="96">
        <v>679</v>
      </c>
      <c r="BA471" s="96" t="s">
        <v>48</v>
      </c>
      <c r="BB471" s="100"/>
      <c r="BC471" s="93"/>
      <c r="BD471" s="93"/>
      <c r="BE471" s="93"/>
    </row>
    <row r="472" spans="1:57" ht="13.5" customHeight="1">
      <c r="A472" s="93" t="s">
        <v>311</v>
      </c>
      <c r="B472" s="95">
        <v>44837</v>
      </c>
      <c r="C472" s="96" t="s">
        <v>48</v>
      </c>
      <c r="D472" s="96" t="s">
        <v>48</v>
      </c>
      <c r="E472" s="96" t="s">
        <v>48</v>
      </c>
      <c r="F472" s="96"/>
      <c r="G472" s="96"/>
      <c r="H472" s="96"/>
      <c r="I472" s="96"/>
      <c r="J472" s="96"/>
      <c r="K472" s="96"/>
      <c r="L472" s="96" t="s">
        <v>48</v>
      </c>
      <c r="M472" s="97">
        <v>0</v>
      </c>
      <c r="N472" s="97">
        <v>0</v>
      </c>
      <c r="O472" s="97">
        <v>0</v>
      </c>
      <c r="P472" s="96" t="s">
        <v>48</v>
      </c>
      <c r="Q472" s="96"/>
      <c r="R472" s="96"/>
      <c r="S472" s="96"/>
      <c r="T472" s="98">
        <v>0</v>
      </c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  <c r="AI472" s="96" t="s">
        <v>48</v>
      </c>
      <c r="AJ472" s="96">
        <v>4</v>
      </c>
      <c r="AK472" s="96" t="s">
        <v>48</v>
      </c>
      <c r="AL472" s="96" t="s">
        <v>48</v>
      </c>
      <c r="AM472" s="96" t="s">
        <v>48</v>
      </c>
      <c r="AN472" s="96" t="s">
        <v>48</v>
      </c>
      <c r="AO472" s="96" t="s">
        <v>48</v>
      </c>
      <c r="AP472" s="96" t="s">
        <v>48</v>
      </c>
      <c r="AQ472" s="96">
        <v>36</v>
      </c>
      <c r="AR472" s="96">
        <v>9</v>
      </c>
      <c r="AS472" s="98">
        <v>0.25</v>
      </c>
      <c r="AT472" s="98">
        <v>0.44400000000000001</v>
      </c>
      <c r="AU472" s="98">
        <v>0</v>
      </c>
      <c r="AV472" s="99">
        <v>10966</v>
      </c>
      <c r="AW472" s="99">
        <v>3051</v>
      </c>
      <c r="AX472" s="96">
        <v>413</v>
      </c>
      <c r="AY472" s="96">
        <v>532</v>
      </c>
      <c r="AZ472" s="96">
        <v>675</v>
      </c>
      <c r="BA472" s="96" t="s">
        <v>48</v>
      </c>
      <c r="BB472" s="100"/>
      <c r="BC472" s="93"/>
      <c r="BD472" s="93"/>
      <c r="BE472" s="93"/>
    </row>
    <row r="473" spans="1:57" ht="13.5" customHeight="1">
      <c r="A473" s="93" t="s">
        <v>312</v>
      </c>
      <c r="B473" s="95">
        <v>44838</v>
      </c>
      <c r="C473" s="96" t="s">
        <v>48</v>
      </c>
      <c r="D473" s="96" t="s">
        <v>48</v>
      </c>
      <c r="E473" s="96" t="s">
        <v>48</v>
      </c>
      <c r="F473" s="96"/>
      <c r="G473" s="96"/>
      <c r="H473" s="96"/>
      <c r="I473" s="96"/>
      <c r="J473" s="96"/>
      <c r="K473" s="96"/>
      <c r="L473" s="96" t="s">
        <v>48</v>
      </c>
      <c r="M473" s="97">
        <v>0</v>
      </c>
      <c r="N473" s="97">
        <v>0</v>
      </c>
      <c r="O473" s="97">
        <v>0</v>
      </c>
      <c r="P473" s="96" t="s">
        <v>48</v>
      </c>
      <c r="Q473" s="96"/>
      <c r="R473" s="96"/>
      <c r="S473" s="96"/>
      <c r="T473" s="98">
        <v>0</v>
      </c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  <c r="AH473" s="98"/>
      <c r="AI473" s="96" t="s">
        <v>48</v>
      </c>
      <c r="AJ473" s="96">
        <v>6</v>
      </c>
      <c r="AK473" s="96" t="s">
        <v>48</v>
      </c>
      <c r="AL473" s="96" t="s">
        <v>48</v>
      </c>
      <c r="AM473" s="96" t="s">
        <v>48</v>
      </c>
      <c r="AN473" s="96" t="s">
        <v>48</v>
      </c>
      <c r="AO473" s="96" t="s">
        <v>48</v>
      </c>
      <c r="AP473" s="96" t="s">
        <v>48</v>
      </c>
      <c r="AQ473" s="96">
        <v>27</v>
      </c>
      <c r="AR473" s="96">
        <v>12</v>
      </c>
      <c r="AS473" s="98">
        <v>0.44400000000000001</v>
      </c>
      <c r="AT473" s="98">
        <v>0.5</v>
      </c>
      <c r="AU473" s="98">
        <v>0</v>
      </c>
      <c r="AV473" s="99">
        <v>10993</v>
      </c>
      <c r="AW473" s="99">
        <v>3063</v>
      </c>
      <c r="AX473" s="96">
        <v>428</v>
      </c>
      <c r="AY473" s="96">
        <v>531</v>
      </c>
      <c r="AZ473" s="96">
        <v>669</v>
      </c>
      <c r="BA473" s="96" t="s">
        <v>48</v>
      </c>
      <c r="BB473" s="100"/>
      <c r="BC473" s="93"/>
      <c r="BD473" s="93"/>
      <c r="BE473" s="93"/>
    </row>
    <row r="474" spans="1:57" ht="13.5" customHeight="1">
      <c r="A474" s="93" t="s">
        <v>313</v>
      </c>
      <c r="B474" s="95">
        <v>44839</v>
      </c>
      <c r="C474" s="96" t="s">
        <v>48</v>
      </c>
      <c r="D474" s="96" t="s">
        <v>48</v>
      </c>
      <c r="E474" s="96" t="s">
        <v>48</v>
      </c>
      <c r="F474" s="96"/>
      <c r="G474" s="96"/>
      <c r="H474" s="96"/>
      <c r="I474" s="96"/>
      <c r="J474" s="96"/>
      <c r="K474" s="96"/>
      <c r="L474" s="96" t="s">
        <v>48</v>
      </c>
      <c r="M474" s="97">
        <v>0</v>
      </c>
      <c r="N474" s="97">
        <v>0</v>
      </c>
      <c r="O474" s="97">
        <v>0</v>
      </c>
      <c r="P474" s="96" t="s">
        <v>48</v>
      </c>
      <c r="Q474" s="96"/>
      <c r="R474" s="96"/>
      <c r="S474" s="96"/>
      <c r="T474" s="98">
        <v>0</v>
      </c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  <c r="AI474" s="96" t="s">
        <v>48</v>
      </c>
      <c r="AJ474" s="96">
        <v>3</v>
      </c>
      <c r="AK474" s="96" t="s">
        <v>48</v>
      </c>
      <c r="AL474" s="96" t="s">
        <v>48</v>
      </c>
      <c r="AM474" s="96" t="s">
        <v>48</v>
      </c>
      <c r="AN474" s="96" t="s">
        <v>48</v>
      </c>
      <c r="AO474" s="96" t="s">
        <v>48</v>
      </c>
      <c r="AP474" s="96" t="s">
        <v>48</v>
      </c>
      <c r="AQ474" s="96">
        <v>19</v>
      </c>
      <c r="AR474" s="96">
        <v>7</v>
      </c>
      <c r="AS474" s="98">
        <v>0.36799999999999999</v>
      </c>
      <c r="AT474" s="98">
        <v>0.42899999999999999</v>
      </c>
      <c r="AU474" s="98">
        <v>0</v>
      </c>
      <c r="AV474" s="99">
        <v>11012</v>
      </c>
      <c r="AW474" s="99">
        <v>3070</v>
      </c>
      <c r="AX474" s="96">
        <v>428</v>
      </c>
      <c r="AY474" s="96">
        <v>531</v>
      </c>
      <c r="AZ474" s="96">
        <v>669</v>
      </c>
      <c r="BA474" s="96" t="s">
        <v>48</v>
      </c>
      <c r="BB474" s="100"/>
      <c r="BC474" s="93"/>
      <c r="BD474" s="93"/>
      <c r="BE474" s="93"/>
    </row>
    <row r="475" spans="1:57" ht="13.5" customHeight="1">
      <c r="A475" s="93" t="s">
        <v>314</v>
      </c>
      <c r="B475" s="95">
        <v>44840</v>
      </c>
      <c r="C475" s="96" t="s">
        <v>48</v>
      </c>
      <c r="D475" s="96" t="s">
        <v>48</v>
      </c>
      <c r="E475" s="96" t="s">
        <v>48</v>
      </c>
      <c r="F475" s="96"/>
      <c r="G475" s="96"/>
      <c r="H475" s="96"/>
      <c r="I475" s="96"/>
      <c r="J475" s="96"/>
      <c r="K475" s="96"/>
      <c r="L475" s="96" t="s">
        <v>48</v>
      </c>
      <c r="M475" s="97">
        <v>0</v>
      </c>
      <c r="N475" s="97">
        <v>0</v>
      </c>
      <c r="O475" s="97">
        <v>0</v>
      </c>
      <c r="P475" s="96" t="s">
        <v>48</v>
      </c>
      <c r="Q475" s="96"/>
      <c r="R475" s="96"/>
      <c r="S475" s="96"/>
      <c r="T475" s="98">
        <v>0</v>
      </c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  <c r="AH475" s="98"/>
      <c r="AI475" s="96" t="s">
        <v>48</v>
      </c>
      <c r="AJ475" s="96">
        <v>4</v>
      </c>
      <c r="AK475" s="96" t="s">
        <v>48</v>
      </c>
      <c r="AL475" s="96" t="s">
        <v>48</v>
      </c>
      <c r="AM475" s="96" t="s">
        <v>48</v>
      </c>
      <c r="AN475" s="96" t="s">
        <v>48</v>
      </c>
      <c r="AO475" s="96" t="s">
        <v>48</v>
      </c>
      <c r="AP475" s="96" t="s">
        <v>48</v>
      </c>
      <c r="AQ475" s="96">
        <v>13</v>
      </c>
      <c r="AR475" s="96">
        <v>5</v>
      </c>
      <c r="AS475" s="98">
        <v>0.38500000000000001</v>
      </c>
      <c r="AT475" s="98">
        <v>0.8</v>
      </c>
      <c r="AU475" s="98">
        <v>0</v>
      </c>
      <c r="AV475" s="99">
        <v>11025</v>
      </c>
      <c r="AW475" s="99">
        <v>3075</v>
      </c>
      <c r="AX475" s="96">
        <v>419</v>
      </c>
      <c r="AY475" s="96">
        <v>539</v>
      </c>
      <c r="AZ475" s="96">
        <v>666</v>
      </c>
      <c r="BA475" s="96" t="s">
        <v>48</v>
      </c>
      <c r="BB475" s="100"/>
      <c r="BC475" s="93"/>
      <c r="BD475" s="93"/>
      <c r="BE475" s="93"/>
    </row>
    <row r="476" spans="1:57" ht="13.5" customHeight="1">
      <c r="A476" s="93" t="s">
        <v>315</v>
      </c>
      <c r="B476" s="95">
        <v>44841</v>
      </c>
      <c r="C476" s="96" t="s">
        <v>48</v>
      </c>
      <c r="D476" s="96" t="s">
        <v>48</v>
      </c>
      <c r="E476" s="96" t="s">
        <v>48</v>
      </c>
      <c r="F476" s="96"/>
      <c r="G476" s="96"/>
      <c r="H476" s="96"/>
      <c r="I476" s="96"/>
      <c r="J476" s="96"/>
      <c r="K476" s="96"/>
      <c r="L476" s="96" t="s">
        <v>48</v>
      </c>
      <c r="M476" s="97">
        <v>0</v>
      </c>
      <c r="N476" s="97">
        <v>0</v>
      </c>
      <c r="O476" s="97">
        <v>0</v>
      </c>
      <c r="P476" s="96" t="s">
        <v>48</v>
      </c>
      <c r="Q476" s="96"/>
      <c r="R476" s="96"/>
      <c r="S476" s="96"/>
      <c r="T476" s="98">
        <v>0</v>
      </c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6" t="s">
        <v>48</v>
      </c>
      <c r="AJ476" s="96">
        <v>6</v>
      </c>
      <c r="AK476" s="96" t="s">
        <v>48</v>
      </c>
      <c r="AL476" s="96" t="s">
        <v>48</v>
      </c>
      <c r="AM476" s="96" t="s">
        <v>48</v>
      </c>
      <c r="AN476" s="96" t="s">
        <v>48</v>
      </c>
      <c r="AO476" s="96" t="s">
        <v>48</v>
      </c>
      <c r="AP476" s="96" t="s">
        <v>48</v>
      </c>
      <c r="AQ476" s="96">
        <v>29</v>
      </c>
      <c r="AR476" s="96">
        <v>8</v>
      </c>
      <c r="AS476" s="98">
        <v>0.27600000000000002</v>
      </c>
      <c r="AT476" s="98">
        <v>0.75</v>
      </c>
      <c r="AU476" s="98">
        <v>0</v>
      </c>
      <c r="AV476" s="99">
        <v>11054</v>
      </c>
      <c r="AW476" s="99">
        <v>3083</v>
      </c>
      <c r="AX476" s="96">
        <v>397</v>
      </c>
      <c r="AY476" s="96">
        <v>543</v>
      </c>
      <c r="AZ476" s="96">
        <v>653</v>
      </c>
      <c r="BA476" s="96" t="s">
        <v>48</v>
      </c>
      <c r="BB476" s="100"/>
      <c r="BC476" s="93"/>
      <c r="BD476" s="93"/>
      <c r="BE476" s="93"/>
    </row>
    <row r="477" spans="1:57" ht="13.5" customHeight="1">
      <c r="A477" s="93" t="s">
        <v>316</v>
      </c>
      <c r="B477" s="95">
        <v>44842</v>
      </c>
      <c r="C477" s="96" t="s">
        <v>48</v>
      </c>
      <c r="D477" s="96" t="s">
        <v>48</v>
      </c>
      <c r="E477" s="96" t="s">
        <v>48</v>
      </c>
      <c r="F477" s="96"/>
      <c r="G477" s="96"/>
      <c r="H477" s="96"/>
      <c r="I477" s="96"/>
      <c r="J477" s="96"/>
      <c r="K477" s="96"/>
      <c r="L477" s="96" t="s">
        <v>48</v>
      </c>
      <c r="M477" s="97">
        <v>0</v>
      </c>
      <c r="N477" s="97">
        <v>0</v>
      </c>
      <c r="O477" s="97">
        <v>0</v>
      </c>
      <c r="P477" s="96" t="s">
        <v>48</v>
      </c>
      <c r="Q477" s="96"/>
      <c r="R477" s="96"/>
      <c r="S477" s="96"/>
      <c r="T477" s="98">
        <v>0</v>
      </c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  <c r="AH477" s="98"/>
      <c r="AI477" s="96" t="s">
        <v>48</v>
      </c>
      <c r="AJ477" s="96">
        <v>3</v>
      </c>
      <c r="AK477" s="96" t="s">
        <v>48</v>
      </c>
      <c r="AL477" s="96" t="s">
        <v>48</v>
      </c>
      <c r="AM477" s="96" t="s">
        <v>48</v>
      </c>
      <c r="AN477" s="96" t="s">
        <v>48</v>
      </c>
      <c r="AO477" s="96" t="s">
        <v>48</v>
      </c>
      <c r="AP477" s="96" t="s">
        <v>48</v>
      </c>
      <c r="AQ477" s="96">
        <v>22</v>
      </c>
      <c r="AR477" s="96">
        <v>8</v>
      </c>
      <c r="AS477" s="98">
        <v>0.36399999999999999</v>
      </c>
      <c r="AT477" s="98">
        <v>0.375</v>
      </c>
      <c r="AU477" s="98">
        <v>0</v>
      </c>
      <c r="AV477" s="99">
        <v>11076</v>
      </c>
      <c r="AW477" s="99">
        <v>3091</v>
      </c>
      <c r="AX477" s="96">
        <v>397</v>
      </c>
      <c r="AY477" s="96">
        <v>543</v>
      </c>
      <c r="AZ477" s="96">
        <v>653</v>
      </c>
      <c r="BA477" s="96" t="s">
        <v>48</v>
      </c>
      <c r="BB477" s="100"/>
      <c r="BC477" s="93"/>
      <c r="BD477" s="93"/>
      <c r="BE477" s="93"/>
    </row>
    <row r="478" spans="1:57" ht="13.5" customHeight="1">
      <c r="A478" s="93" t="s">
        <v>317</v>
      </c>
      <c r="B478" s="95">
        <v>44843</v>
      </c>
      <c r="C478" s="96" t="s">
        <v>48</v>
      </c>
      <c r="D478" s="96" t="s">
        <v>48</v>
      </c>
      <c r="E478" s="96" t="s">
        <v>48</v>
      </c>
      <c r="F478" s="96"/>
      <c r="G478" s="96"/>
      <c r="H478" s="96"/>
      <c r="I478" s="96"/>
      <c r="J478" s="96"/>
      <c r="K478" s="96"/>
      <c r="L478" s="96" t="s">
        <v>48</v>
      </c>
      <c r="M478" s="97">
        <v>0</v>
      </c>
      <c r="N478" s="97">
        <v>0</v>
      </c>
      <c r="O478" s="97">
        <v>0</v>
      </c>
      <c r="P478" s="96" t="s">
        <v>48</v>
      </c>
      <c r="Q478" s="96"/>
      <c r="R478" s="96"/>
      <c r="S478" s="96"/>
      <c r="T478" s="98">
        <v>0</v>
      </c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  <c r="AH478" s="98"/>
      <c r="AI478" s="96" t="s">
        <v>48</v>
      </c>
      <c r="AJ478" s="96">
        <v>5</v>
      </c>
      <c r="AK478" s="96" t="s">
        <v>48</v>
      </c>
      <c r="AL478" s="96" t="s">
        <v>48</v>
      </c>
      <c r="AM478" s="96" t="s">
        <v>48</v>
      </c>
      <c r="AN478" s="96" t="s">
        <v>48</v>
      </c>
      <c r="AO478" s="96" t="s">
        <v>48</v>
      </c>
      <c r="AP478" s="96" t="s">
        <v>48</v>
      </c>
      <c r="AQ478" s="96">
        <v>24</v>
      </c>
      <c r="AR478" s="96">
        <v>3</v>
      </c>
      <c r="AS478" s="98">
        <v>0.125</v>
      </c>
      <c r="AT478" s="98">
        <v>1.667</v>
      </c>
      <c r="AU478" s="98">
        <v>0</v>
      </c>
      <c r="AV478" s="99">
        <v>11100</v>
      </c>
      <c r="AW478" s="99">
        <v>3094</v>
      </c>
      <c r="AX478" s="96">
        <v>401</v>
      </c>
      <c r="AY478" s="96">
        <v>545</v>
      </c>
      <c r="AZ478" s="96">
        <v>661</v>
      </c>
      <c r="BA478" s="96" t="s">
        <v>48</v>
      </c>
      <c r="BB478" s="100"/>
      <c r="BC478" s="93"/>
      <c r="BD478" s="93"/>
      <c r="BE478" s="93"/>
    </row>
    <row r="479" spans="1:57" ht="13.5" customHeight="1">
      <c r="A479" s="93" t="s">
        <v>311</v>
      </c>
      <c r="B479" s="95">
        <v>44844</v>
      </c>
      <c r="C479" s="96" t="s">
        <v>48</v>
      </c>
      <c r="D479" s="96" t="s">
        <v>48</v>
      </c>
      <c r="E479" s="96" t="s">
        <v>48</v>
      </c>
      <c r="F479" s="96"/>
      <c r="G479" s="96"/>
      <c r="H479" s="96"/>
      <c r="I479" s="96"/>
      <c r="J479" s="96"/>
      <c r="K479" s="96"/>
      <c r="L479" s="96" t="s">
        <v>48</v>
      </c>
      <c r="M479" s="97">
        <v>0</v>
      </c>
      <c r="N479" s="97">
        <v>0</v>
      </c>
      <c r="O479" s="97">
        <v>0</v>
      </c>
      <c r="P479" s="96" t="s">
        <v>48</v>
      </c>
      <c r="Q479" s="96"/>
      <c r="R479" s="96"/>
      <c r="S479" s="96"/>
      <c r="T479" s="98">
        <v>0</v>
      </c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  <c r="AH479" s="98"/>
      <c r="AI479" s="96" t="s">
        <v>48</v>
      </c>
      <c r="AJ479" s="96">
        <v>5</v>
      </c>
      <c r="AK479" s="96" t="s">
        <v>48</v>
      </c>
      <c r="AL479" s="96" t="s">
        <v>48</v>
      </c>
      <c r="AM479" s="96" t="s">
        <v>48</v>
      </c>
      <c r="AN479" s="96" t="s">
        <v>48</v>
      </c>
      <c r="AO479" s="96" t="s">
        <v>48</v>
      </c>
      <c r="AP479" s="96" t="s">
        <v>48</v>
      </c>
      <c r="AQ479" s="96">
        <v>37</v>
      </c>
      <c r="AR479" s="96">
        <v>14</v>
      </c>
      <c r="AS479" s="98">
        <v>0.378</v>
      </c>
      <c r="AT479" s="98">
        <v>0.35699999999999998</v>
      </c>
      <c r="AU479" s="98">
        <v>0</v>
      </c>
      <c r="AV479" s="99">
        <v>11137</v>
      </c>
      <c r="AW479" s="99">
        <v>3108</v>
      </c>
      <c r="AX479" s="96">
        <v>398</v>
      </c>
      <c r="AY479" s="96">
        <v>546</v>
      </c>
      <c r="AZ479" s="96">
        <v>667</v>
      </c>
      <c r="BA479" s="96" t="s">
        <v>48</v>
      </c>
      <c r="BB479" s="100"/>
      <c r="BC479" s="93"/>
      <c r="BD479" s="93"/>
      <c r="BE479" s="93"/>
    </row>
    <row r="480" spans="1:57" ht="13.5" customHeight="1">
      <c r="A480" s="93" t="s">
        <v>312</v>
      </c>
      <c r="B480" s="95">
        <v>44845</v>
      </c>
      <c r="C480" s="96" t="s">
        <v>48</v>
      </c>
      <c r="D480" s="96" t="s">
        <v>48</v>
      </c>
      <c r="E480" s="96" t="s">
        <v>48</v>
      </c>
      <c r="F480" s="96"/>
      <c r="G480" s="96"/>
      <c r="H480" s="96"/>
      <c r="I480" s="96"/>
      <c r="J480" s="96"/>
      <c r="K480" s="96"/>
      <c r="L480" s="96" t="s">
        <v>48</v>
      </c>
      <c r="M480" s="97">
        <v>0</v>
      </c>
      <c r="N480" s="97">
        <v>0</v>
      </c>
      <c r="O480" s="97">
        <v>0</v>
      </c>
      <c r="P480" s="96" t="s">
        <v>48</v>
      </c>
      <c r="Q480" s="96"/>
      <c r="R480" s="96"/>
      <c r="S480" s="96"/>
      <c r="T480" s="98">
        <v>0</v>
      </c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  <c r="AH480" s="98"/>
      <c r="AI480" s="96" t="s">
        <v>48</v>
      </c>
      <c r="AJ480" s="96">
        <v>8</v>
      </c>
      <c r="AK480" s="96" t="s">
        <v>48</v>
      </c>
      <c r="AL480" s="96" t="s">
        <v>48</v>
      </c>
      <c r="AM480" s="96" t="s">
        <v>48</v>
      </c>
      <c r="AN480" s="96" t="s">
        <v>48</v>
      </c>
      <c r="AO480" s="96" t="s">
        <v>48</v>
      </c>
      <c r="AP480" s="96" t="s">
        <v>48</v>
      </c>
      <c r="AQ480" s="96">
        <v>22</v>
      </c>
      <c r="AR480" s="96">
        <v>10</v>
      </c>
      <c r="AS480" s="98">
        <v>0.45500000000000002</v>
      </c>
      <c r="AT480" s="98">
        <v>0.8</v>
      </c>
      <c r="AU480" s="98">
        <v>0</v>
      </c>
      <c r="AV480" s="99">
        <v>11159</v>
      </c>
      <c r="AW480" s="99">
        <v>3118</v>
      </c>
      <c r="AX480" s="96">
        <v>409</v>
      </c>
      <c r="AY480" s="96">
        <v>548</v>
      </c>
      <c r="AZ480" s="96">
        <v>677</v>
      </c>
      <c r="BA480" s="96" t="s">
        <v>48</v>
      </c>
      <c r="BB480" s="100"/>
      <c r="BC480" s="93"/>
      <c r="BD480" s="93"/>
      <c r="BE480" s="93"/>
    </row>
    <row r="481" spans="1:57" ht="13.5" customHeight="1">
      <c r="A481" s="93" t="s">
        <v>313</v>
      </c>
      <c r="B481" s="95">
        <v>44846</v>
      </c>
      <c r="C481" s="96" t="s">
        <v>48</v>
      </c>
      <c r="D481" s="96" t="s">
        <v>48</v>
      </c>
      <c r="E481" s="96" t="s">
        <v>48</v>
      </c>
      <c r="F481" s="96"/>
      <c r="G481" s="96"/>
      <c r="H481" s="96"/>
      <c r="I481" s="96"/>
      <c r="J481" s="96"/>
      <c r="K481" s="96"/>
      <c r="L481" s="96" t="s">
        <v>48</v>
      </c>
      <c r="M481" s="97">
        <v>0</v>
      </c>
      <c r="N481" s="97">
        <v>0</v>
      </c>
      <c r="O481" s="97">
        <v>0</v>
      </c>
      <c r="P481" s="96" t="s">
        <v>48</v>
      </c>
      <c r="Q481" s="96"/>
      <c r="R481" s="96"/>
      <c r="S481" s="96"/>
      <c r="T481" s="98">
        <v>0</v>
      </c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6" t="s">
        <v>48</v>
      </c>
      <c r="AJ481" s="96">
        <v>1</v>
      </c>
      <c r="AK481" s="96" t="s">
        <v>48</v>
      </c>
      <c r="AL481" s="96" t="s">
        <v>48</v>
      </c>
      <c r="AM481" s="96" t="s">
        <v>48</v>
      </c>
      <c r="AN481" s="96" t="s">
        <v>48</v>
      </c>
      <c r="AO481" s="96" t="s">
        <v>48</v>
      </c>
      <c r="AP481" s="96" t="s">
        <v>48</v>
      </c>
      <c r="AQ481" s="96">
        <v>19</v>
      </c>
      <c r="AR481" s="96">
        <v>3</v>
      </c>
      <c r="AS481" s="98">
        <v>0.158</v>
      </c>
      <c r="AT481" s="98">
        <v>0.33300000000000002</v>
      </c>
      <c r="AU481" s="98">
        <v>0</v>
      </c>
      <c r="AV481" s="99">
        <v>11178</v>
      </c>
      <c r="AW481" s="99">
        <v>3121</v>
      </c>
      <c r="AX481" s="96">
        <v>406</v>
      </c>
      <c r="AY481" s="96">
        <v>552</v>
      </c>
      <c r="AZ481" s="96">
        <v>677</v>
      </c>
      <c r="BA481" s="96" t="s">
        <v>48</v>
      </c>
      <c r="BB481" s="100"/>
      <c r="BC481" s="93"/>
      <c r="BD481" s="93"/>
      <c r="BE481" s="93"/>
    </row>
    <row r="482" spans="1:57" ht="13.5" customHeight="1">
      <c r="A482" s="93" t="s">
        <v>314</v>
      </c>
      <c r="B482" s="95">
        <v>44847</v>
      </c>
      <c r="C482" s="96" t="s">
        <v>48</v>
      </c>
      <c r="D482" s="96" t="s">
        <v>48</v>
      </c>
      <c r="E482" s="96" t="s">
        <v>48</v>
      </c>
      <c r="F482" s="96"/>
      <c r="G482" s="96"/>
      <c r="H482" s="96"/>
      <c r="I482" s="96"/>
      <c r="J482" s="96"/>
      <c r="K482" s="96"/>
      <c r="L482" s="96" t="s">
        <v>48</v>
      </c>
      <c r="M482" s="97">
        <v>0</v>
      </c>
      <c r="N482" s="97">
        <v>0</v>
      </c>
      <c r="O482" s="97">
        <v>0</v>
      </c>
      <c r="P482" s="96" t="s">
        <v>48</v>
      </c>
      <c r="Q482" s="96"/>
      <c r="R482" s="96"/>
      <c r="S482" s="96"/>
      <c r="T482" s="98">
        <v>0</v>
      </c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  <c r="AH482" s="98"/>
      <c r="AI482" s="96" t="s">
        <v>48</v>
      </c>
      <c r="AJ482" s="96">
        <v>2</v>
      </c>
      <c r="AK482" s="96" t="s">
        <v>48</v>
      </c>
      <c r="AL482" s="96" t="s">
        <v>48</v>
      </c>
      <c r="AM482" s="96" t="s">
        <v>48</v>
      </c>
      <c r="AN482" s="96" t="s">
        <v>48</v>
      </c>
      <c r="AO482" s="96" t="s">
        <v>48</v>
      </c>
      <c r="AP482" s="96" t="s">
        <v>48</v>
      </c>
      <c r="AQ482" s="96">
        <v>26</v>
      </c>
      <c r="AR482" s="96">
        <v>7</v>
      </c>
      <c r="AS482" s="98">
        <v>0.26900000000000002</v>
      </c>
      <c r="AT482" s="98">
        <v>0.28599999999999998</v>
      </c>
      <c r="AU482" s="98">
        <v>0</v>
      </c>
      <c r="AV482" s="99">
        <v>11204</v>
      </c>
      <c r="AW482" s="99">
        <v>3128</v>
      </c>
      <c r="AX482" s="96">
        <v>396</v>
      </c>
      <c r="AY482" s="96">
        <v>541</v>
      </c>
      <c r="AZ482" s="96">
        <v>668</v>
      </c>
      <c r="BA482" s="96" t="s">
        <v>48</v>
      </c>
      <c r="BB482" s="100"/>
      <c r="BC482" s="93"/>
      <c r="BD482" s="93"/>
      <c r="BE482" s="93"/>
    </row>
    <row r="483" spans="1:57" ht="13.5" customHeight="1">
      <c r="A483" s="93" t="s">
        <v>315</v>
      </c>
      <c r="B483" s="95">
        <v>44848</v>
      </c>
      <c r="C483" s="96" t="s">
        <v>48</v>
      </c>
      <c r="D483" s="96" t="s">
        <v>48</v>
      </c>
      <c r="E483" s="96" t="s">
        <v>48</v>
      </c>
      <c r="F483" s="96"/>
      <c r="G483" s="96"/>
      <c r="H483" s="96"/>
      <c r="I483" s="96"/>
      <c r="J483" s="96"/>
      <c r="K483" s="96"/>
      <c r="L483" s="96" t="s">
        <v>48</v>
      </c>
      <c r="M483" s="97">
        <v>0</v>
      </c>
      <c r="N483" s="97">
        <v>0</v>
      </c>
      <c r="O483" s="97">
        <v>0</v>
      </c>
      <c r="P483" s="96" t="s">
        <v>48</v>
      </c>
      <c r="Q483" s="96"/>
      <c r="R483" s="96"/>
      <c r="S483" s="96"/>
      <c r="T483" s="98">
        <v>0</v>
      </c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  <c r="AH483" s="98"/>
      <c r="AI483" s="96" t="s">
        <v>48</v>
      </c>
      <c r="AJ483" s="96">
        <v>4</v>
      </c>
      <c r="AK483" s="96" t="s">
        <v>48</v>
      </c>
      <c r="AL483" s="96" t="s">
        <v>48</v>
      </c>
      <c r="AM483" s="96" t="s">
        <v>48</v>
      </c>
      <c r="AN483" s="96" t="s">
        <v>48</v>
      </c>
      <c r="AO483" s="96" t="s">
        <v>48</v>
      </c>
      <c r="AP483" s="96" t="s">
        <v>48</v>
      </c>
      <c r="AQ483" s="96">
        <v>23</v>
      </c>
      <c r="AR483" s="96">
        <v>5</v>
      </c>
      <c r="AS483" s="98">
        <v>0.217</v>
      </c>
      <c r="AT483" s="98">
        <v>0.8</v>
      </c>
      <c r="AU483" s="98">
        <v>0</v>
      </c>
      <c r="AV483" s="99">
        <v>11227</v>
      </c>
      <c r="AW483" s="99">
        <v>3133</v>
      </c>
      <c r="AX483" s="96">
        <v>398</v>
      </c>
      <c r="AY483" s="96">
        <v>531</v>
      </c>
      <c r="AZ483" s="96">
        <v>661</v>
      </c>
      <c r="BA483" s="96" t="s">
        <v>48</v>
      </c>
      <c r="BB483" s="100"/>
      <c r="BC483" s="93"/>
      <c r="BD483" s="93"/>
      <c r="BE483" s="93"/>
    </row>
    <row r="484" spans="1:57" ht="13.5" customHeight="1">
      <c r="A484" s="93" t="s">
        <v>316</v>
      </c>
      <c r="B484" s="95">
        <v>44849</v>
      </c>
      <c r="C484" s="96" t="s">
        <v>48</v>
      </c>
      <c r="D484" s="96" t="s">
        <v>48</v>
      </c>
      <c r="E484" s="96" t="s">
        <v>48</v>
      </c>
      <c r="F484" s="96"/>
      <c r="G484" s="96"/>
      <c r="H484" s="96"/>
      <c r="I484" s="96"/>
      <c r="J484" s="96"/>
      <c r="K484" s="96"/>
      <c r="L484" s="96" t="s">
        <v>48</v>
      </c>
      <c r="M484" s="97">
        <v>0</v>
      </c>
      <c r="N484" s="97">
        <v>0</v>
      </c>
      <c r="O484" s="97">
        <v>0</v>
      </c>
      <c r="P484" s="96" t="s">
        <v>48</v>
      </c>
      <c r="Q484" s="96"/>
      <c r="R484" s="96"/>
      <c r="S484" s="96"/>
      <c r="T484" s="98">
        <v>0</v>
      </c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  <c r="AH484" s="98"/>
      <c r="AI484" s="96" t="s">
        <v>48</v>
      </c>
      <c r="AJ484" s="96" t="s">
        <v>48</v>
      </c>
      <c r="AK484" s="96" t="s">
        <v>48</v>
      </c>
      <c r="AL484" s="96" t="s">
        <v>48</v>
      </c>
      <c r="AM484" s="96" t="s">
        <v>48</v>
      </c>
      <c r="AN484" s="96" t="s">
        <v>48</v>
      </c>
      <c r="AO484" s="96" t="s">
        <v>48</v>
      </c>
      <c r="AP484" s="96" t="s">
        <v>48</v>
      </c>
      <c r="AQ484" s="96">
        <v>10</v>
      </c>
      <c r="AR484" s="96">
        <v>1</v>
      </c>
      <c r="AS484" s="98">
        <v>0.1</v>
      </c>
      <c r="AT484" s="98">
        <v>0</v>
      </c>
      <c r="AU484" s="98">
        <v>0</v>
      </c>
      <c r="AV484" s="99">
        <v>11237</v>
      </c>
      <c r="AW484" s="99">
        <v>3134</v>
      </c>
      <c r="AX484" s="96">
        <v>409</v>
      </c>
      <c r="AY484" s="96">
        <v>531</v>
      </c>
      <c r="AZ484" s="96">
        <v>656</v>
      </c>
      <c r="BA484" s="96" t="s">
        <v>48</v>
      </c>
      <c r="BB484" s="100"/>
      <c r="BC484" s="93"/>
      <c r="BD484" s="93"/>
      <c r="BE484" s="93"/>
    </row>
    <row r="485" spans="1:57" ht="13.5" customHeight="1">
      <c r="A485" s="93" t="s">
        <v>317</v>
      </c>
      <c r="B485" s="95">
        <v>44850</v>
      </c>
      <c r="C485" s="96" t="s">
        <v>48</v>
      </c>
      <c r="D485" s="96" t="s">
        <v>48</v>
      </c>
      <c r="E485" s="96" t="s">
        <v>48</v>
      </c>
      <c r="F485" s="96"/>
      <c r="G485" s="96"/>
      <c r="H485" s="96"/>
      <c r="I485" s="96"/>
      <c r="J485" s="96"/>
      <c r="K485" s="96"/>
      <c r="L485" s="96" t="s">
        <v>48</v>
      </c>
      <c r="M485" s="97">
        <v>0</v>
      </c>
      <c r="N485" s="97">
        <v>0</v>
      </c>
      <c r="O485" s="97">
        <v>0</v>
      </c>
      <c r="P485" s="96" t="s">
        <v>48</v>
      </c>
      <c r="Q485" s="96"/>
      <c r="R485" s="96"/>
      <c r="S485" s="96"/>
      <c r="T485" s="98">
        <v>0</v>
      </c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  <c r="AH485" s="98"/>
      <c r="AI485" s="96" t="s">
        <v>48</v>
      </c>
      <c r="AJ485" s="96">
        <v>5</v>
      </c>
      <c r="AK485" s="96" t="s">
        <v>48</v>
      </c>
      <c r="AL485" s="96" t="s">
        <v>48</v>
      </c>
      <c r="AM485" s="96" t="s">
        <v>48</v>
      </c>
      <c r="AN485" s="96" t="s">
        <v>48</v>
      </c>
      <c r="AO485" s="96" t="s">
        <v>48</v>
      </c>
      <c r="AP485" s="96" t="s">
        <v>48</v>
      </c>
      <c r="AQ485" s="96">
        <v>33</v>
      </c>
      <c r="AR485" s="96">
        <v>13</v>
      </c>
      <c r="AS485" s="98">
        <v>0.39400000000000002</v>
      </c>
      <c r="AT485" s="98">
        <v>0.38500000000000001</v>
      </c>
      <c r="AU485" s="98">
        <v>0</v>
      </c>
      <c r="AV485" s="99">
        <v>11270</v>
      </c>
      <c r="AW485" s="99">
        <v>3147</v>
      </c>
      <c r="AX485" s="96">
        <v>409</v>
      </c>
      <c r="AY485" s="96">
        <v>537</v>
      </c>
      <c r="AZ485" s="96">
        <v>661</v>
      </c>
      <c r="BA485" s="96" t="s">
        <v>48</v>
      </c>
      <c r="BB485" s="100"/>
      <c r="BC485" s="93"/>
      <c r="BD485" s="93"/>
      <c r="BE485" s="93"/>
    </row>
    <row r="486" spans="1:57" ht="13.5" customHeight="1">
      <c r="A486" s="93" t="s">
        <v>311</v>
      </c>
      <c r="B486" s="95">
        <v>44851</v>
      </c>
      <c r="C486" s="96" t="s">
        <v>48</v>
      </c>
      <c r="D486" s="96" t="s">
        <v>48</v>
      </c>
      <c r="E486" s="96" t="s">
        <v>48</v>
      </c>
      <c r="F486" s="96"/>
      <c r="G486" s="96"/>
      <c r="H486" s="96"/>
      <c r="I486" s="96"/>
      <c r="J486" s="96"/>
      <c r="K486" s="96"/>
      <c r="L486" s="96" t="s">
        <v>48</v>
      </c>
      <c r="M486" s="97">
        <v>0</v>
      </c>
      <c r="N486" s="97">
        <v>0</v>
      </c>
      <c r="O486" s="97">
        <v>0</v>
      </c>
      <c r="P486" s="96" t="s">
        <v>48</v>
      </c>
      <c r="Q486" s="96"/>
      <c r="R486" s="96"/>
      <c r="S486" s="96"/>
      <c r="T486" s="98">
        <v>0</v>
      </c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  <c r="AH486" s="98"/>
      <c r="AI486" s="96" t="s">
        <v>48</v>
      </c>
      <c r="AJ486" s="96">
        <v>5</v>
      </c>
      <c r="AK486" s="96" t="s">
        <v>48</v>
      </c>
      <c r="AL486" s="96" t="s">
        <v>48</v>
      </c>
      <c r="AM486" s="96" t="s">
        <v>48</v>
      </c>
      <c r="AN486" s="96" t="s">
        <v>48</v>
      </c>
      <c r="AO486" s="96" t="s">
        <v>48</v>
      </c>
      <c r="AP486" s="96" t="s">
        <v>48</v>
      </c>
      <c r="AQ486" s="96">
        <v>33</v>
      </c>
      <c r="AR486" s="96">
        <v>14</v>
      </c>
      <c r="AS486" s="98">
        <v>0.42399999999999999</v>
      </c>
      <c r="AT486" s="98">
        <v>0.35699999999999998</v>
      </c>
      <c r="AU486" s="98">
        <v>0</v>
      </c>
      <c r="AV486" s="99">
        <v>11303</v>
      </c>
      <c r="AW486" s="99">
        <v>3161</v>
      </c>
      <c r="AX486" s="96">
        <v>409</v>
      </c>
      <c r="AY486" s="96">
        <v>533</v>
      </c>
      <c r="AZ486" s="96">
        <v>665</v>
      </c>
      <c r="BA486" s="96" t="s">
        <v>48</v>
      </c>
      <c r="BB486" s="100"/>
      <c r="BC486" s="93"/>
      <c r="BD486" s="93"/>
      <c r="BE486" s="93"/>
    </row>
    <row r="487" spans="1:57" ht="13.5" customHeight="1">
      <c r="A487" s="93" t="s">
        <v>312</v>
      </c>
      <c r="B487" s="95">
        <v>44852</v>
      </c>
      <c r="C487" s="96" t="s">
        <v>48</v>
      </c>
      <c r="D487" s="96" t="s">
        <v>48</v>
      </c>
      <c r="E487" s="96" t="s">
        <v>48</v>
      </c>
      <c r="F487" s="96"/>
      <c r="G487" s="96"/>
      <c r="H487" s="96"/>
      <c r="I487" s="96"/>
      <c r="J487" s="96"/>
      <c r="K487" s="96"/>
      <c r="L487" s="96" t="s">
        <v>48</v>
      </c>
      <c r="M487" s="97">
        <v>0</v>
      </c>
      <c r="N487" s="97">
        <v>0</v>
      </c>
      <c r="O487" s="97">
        <v>0</v>
      </c>
      <c r="P487" s="96" t="s">
        <v>48</v>
      </c>
      <c r="Q487" s="96"/>
      <c r="R487" s="96"/>
      <c r="S487" s="96"/>
      <c r="T487" s="98">
        <v>0</v>
      </c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  <c r="AH487" s="98"/>
      <c r="AI487" s="96" t="s">
        <v>48</v>
      </c>
      <c r="AJ487" s="96">
        <v>6</v>
      </c>
      <c r="AK487" s="96" t="s">
        <v>48</v>
      </c>
      <c r="AL487" s="96" t="s">
        <v>48</v>
      </c>
      <c r="AM487" s="96" t="s">
        <v>48</v>
      </c>
      <c r="AN487" s="96" t="s">
        <v>48</v>
      </c>
      <c r="AO487" s="96" t="s">
        <v>48</v>
      </c>
      <c r="AP487" s="96" t="s">
        <v>48</v>
      </c>
      <c r="AQ487" s="96">
        <v>25</v>
      </c>
      <c r="AR487" s="96">
        <v>6</v>
      </c>
      <c r="AS487" s="98">
        <v>0.24</v>
      </c>
      <c r="AT487" s="98">
        <v>1</v>
      </c>
      <c r="AU487" s="98">
        <v>0</v>
      </c>
      <c r="AV487" s="99">
        <v>11328</v>
      </c>
      <c r="AW487" s="99">
        <v>3167</v>
      </c>
      <c r="AX487" s="96">
        <v>411</v>
      </c>
      <c r="AY487" s="96">
        <v>539</v>
      </c>
      <c r="AZ487" s="96">
        <v>666</v>
      </c>
      <c r="BA487" s="96" t="s">
        <v>48</v>
      </c>
      <c r="BB487" s="100"/>
      <c r="BC487" s="93"/>
      <c r="BD487" s="93"/>
      <c r="BE487" s="93"/>
    </row>
    <row r="488" spans="1:57" ht="13.5" customHeight="1">
      <c r="A488" s="93" t="s">
        <v>313</v>
      </c>
      <c r="B488" s="95">
        <v>44853</v>
      </c>
      <c r="C488" s="96" t="s">
        <v>48</v>
      </c>
      <c r="D488" s="96" t="s">
        <v>48</v>
      </c>
      <c r="E488" s="96" t="s">
        <v>48</v>
      </c>
      <c r="F488" s="96"/>
      <c r="G488" s="96"/>
      <c r="H488" s="96"/>
      <c r="I488" s="96"/>
      <c r="J488" s="96"/>
      <c r="K488" s="96"/>
      <c r="L488" s="96" t="s">
        <v>48</v>
      </c>
      <c r="M488" s="97">
        <v>0</v>
      </c>
      <c r="N488" s="97">
        <v>0</v>
      </c>
      <c r="O488" s="97">
        <v>0</v>
      </c>
      <c r="P488" s="96" t="s">
        <v>48</v>
      </c>
      <c r="Q488" s="96"/>
      <c r="R488" s="96"/>
      <c r="S488" s="96"/>
      <c r="T488" s="98">
        <v>0</v>
      </c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  <c r="AH488" s="98"/>
      <c r="AI488" s="96" t="s">
        <v>48</v>
      </c>
      <c r="AJ488" s="96">
        <v>3</v>
      </c>
      <c r="AK488" s="96" t="s">
        <v>48</v>
      </c>
      <c r="AL488" s="96" t="s">
        <v>48</v>
      </c>
      <c r="AM488" s="96" t="s">
        <v>48</v>
      </c>
      <c r="AN488" s="96" t="s">
        <v>48</v>
      </c>
      <c r="AO488" s="96" t="s">
        <v>48</v>
      </c>
      <c r="AP488" s="96" t="s">
        <v>48</v>
      </c>
      <c r="AQ488" s="96">
        <v>28</v>
      </c>
      <c r="AR488" s="96">
        <v>11</v>
      </c>
      <c r="AS488" s="98">
        <v>0.39300000000000002</v>
      </c>
      <c r="AT488" s="98">
        <v>0.27300000000000002</v>
      </c>
      <c r="AU488" s="98">
        <v>0</v>
      </c>
      <c r="AV488" s="99">
        <v>11356</v>
      </c>
      <c r="AW488" s="99">
        <v>3178</v>
      </c>
      <c r="AX488" s="96">
        <v>412</v>
      </c>
      <c r="AY488" s="96">
        <v>536</v>
      </c>
      <c r="AZ488" s="96">
        <v>672</v>
      </c>
      <c r="BA488" s="96" t="s">
        <v>48</v>
      </c>
      <c r="BB488" s="100"/>
      <c r="BC488" s="93"/>
      <c r="BD488" s="93"/>
      <c r="BE488" s="93"/>
    </row>
    <row r="489" spans="1:57" ht="13.5" customHeight="1">
      <c r="A489" s="93" t="s">
        <v>314</v>
      </c>
      <c r="B489" s="95">
        <v>44854</v>
      </c>
      <c r="C489" s="96" t="s">
        <v>48</v>
      </c>
      <c r="D489" s="96" t="s">
        <v>48</v>
      </c>
      <c r="E489" s="96" t="s">
        <v>48</v>
      </c>
      <c r="F489" s="96"/>
      <c r="G489" s="96"/>
      <c r="H489" s="96"/>
      <c r="I489" s="96"/>
      <c r="J489" s="96"/>
      <c r="K489" s="96"/>
      <c r="L489" s="96" t="s">
        <v>48</v>
      </c>
      <c r="M489" s="97">
        <v>0</v>
      </c>
      <c r="N489" s="97">
        <v>0</v>
      </c>
      <c r="O489" s="97">
        <v>0</v>
      </c>
      <c r="P489" s="96" t="s">
        <v>48</v>
      </c>
      <c r="Q489" s="96"/>
      <c r="R489" s="96"/>
      <c r="S489" s="96"/>
      <c r="T489" s="98">
        <v>0</v>
      </c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  <c r="AH489" s="98"/>
      <c r="AI489" s="96" t="s">
        <v>48</v>
      </c>
      <c r="AJ489" s="96">
        <v>2</v>
      </c>
      <c r="AK489" s="96" t="s">
        <v>48</v>
      </c>
      <c r="AL489" s="96" t="s">
        <v>48</v>
      </c>
      <c r="AM489" s="96" t="s">
        <v>48</v>
      </c>
      <c r="AN489" s="96" t="s">
        <v>48</v>
      </c>
      <c r="AO489" s="96" t="s">
        <v>48</v>
      </c>
      <c r="AP489" s="96" t="s">
        <v>48</v>
      </c>
      <c r="AQ489" s="96">
        <v>27</v>
      </c>
      <c r="AR489" s="96">
        <v>7</v>
      </c>
      <c r="AS489" s="98">
        <v>0.25900000000000001</v>
      </c>
      <c r="AT489" s="98">
        <v>0.28599999999999998</v>
      </c>
      <c r="AU489" s="98">
        <v>0</v>
      </c>
      <c r="AV489" s="99">
        <v>11383</v>
      </c>
      <c r="AW489" s="99">
        <v>3185</v>
      </c>
      <c r="AX489" s="96">
        <v>418</v>
      </c>
      <c r="AY489" s="96">
        <v>539</v>
      </c>
      <c r="AZ489" s="96">
        <v>669</v>
      </c>
      <c r="BA489" s="96" t="s">
        <v>48</v>
      </c>
      <c r="BB489" s="100"/>
      <c r="BC489" s="93"/>
      <c r="BD489" s="93"/>
      <c r="BE489" s="93"/>
    </row>
    <row r="490" spans="1:57" ht="13.5" customHeight="1">
      <c r="A490" s="93" t="s">
        <v>315</v>
      </c>
      <c r="B490" s="95">
        <v>44855</v>
      </c>
      <c r="C490" s="96" t="s">
        <v>48</v>
      </c>
      <c r="D490" s="96" t="s">
        <v>48</v>
      </c>
      <c r="E490" s="96" t="s">
        <v>48</v>
      </c>
      <c r="F490" s="96"/>
      <c r="G490" s="96"/>
      <c r="H490" s="96"/>
      <c r="I490" s="96"/>
      <c r="J490" s="96"/>
      <c r="K490" s="96"/>
      <c r="L490" s="96" t="s">
        <v>48</v>
      </c>
      <c r="M490" s="97">
        <v>0</v>
      </c>
      <c r="N490" s="97">
        <v>0</v>
      </c>
      <c r="O490" s="97">
        <v>0</v>
      </c>
      <c r="P490" s="96" t="s">
        <v>48</v>
      </c>
      <c r="Q490" s="96"/>
      <c r="R490" s="96"/>
      <c r="S490" s="96"/>
      <c r="T490" s="98">
        <v>0</v>
      </c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  <c r="AI490" s="96" t="s">
        <v>48</v>
      </c>
      <c r="AJ490" s="96">
        <v>4</v>
      </c>
      <c r="AK490" s="96" t="s">
        <v>48</v>
      </c>
      <c r="AL490" s="96" t="s">
        <v>48</v>
      </c>
      <c r="AM490" s="96" t="s">
        <v>48</v>
      </c>
      <c r="AN490" s="96" t="s">
        <v>48</v>
      </c>
      <c r="AO490" s="96" t="s">
        <v>48</v>
      </c>
      <c r="AP490" s="96" t="s">
        <v>48</v>
      </c>
      <c r="AQ490" s="96">
        <v>22</v>
      </c>
      <c r="AR490" s="96">
        <v>4</v>
      </c>
      <c r="AS490" s="98">
        <v>0.182</v>
      </c>
      <c r="AT490" s="98">
        <v>1</v>
      </c>
      <c r="AU490" s="98">
        <v>0</v>
      </c>
      <c r="AV490" s="99">
        <v>11405</v>
      </c>
      <c r="AW490" s="99">
        <v>3189</v>
      </c>
      <c r="AX490" s="96">
        <v>419</v>
      </c>
      <c r="AY490" s="96">
        <v>536</v>
      </c>
      <c r="AZ490" s="96">
        <v>670</v>
      </c>
      <c r="BA490" s="96" t="s">
        <v>48</v>
      </c>
      <c r="BB490" s="100"/>
      <c r="BC490" s="93"/>
      <c r="BD490" s="93"/>
      <c r="BE490" s="93"/>
    </row>
    <row r="491" spans="1:57" ht="13.5" customHeight="1">
      <c r="A491" s="93" t="s">
        <v>316</v>
      </c>
      <c r="B491" s="95">
        <v>44856</v>
      </c>
      <c r="C491" s="96" t="s">
        <v>48</v>
      </c>
      <c r="D491" s="96" t="s">
        <v>48</v>
      </c>
      <c r="E491" s="96" t="s">
        <v>48</v>
      </c>
      <c r="F491" s="96"/>
      <c r="G491" s="96"/>
      <c r="H491" s="96"/>
      <c r="I491" s="96"/>
      <c r="J491" s="96"/>
      <c r="K491" s="96"/>
      <c r="L491" s="96" t="s">
        <v>48</v>
      </c>
      <c r="M491" s="97">
        <v>0</v>
      </c>
      <c r="N491" s="97">
        <v>0</v>
      </c>
      <c r="O491" s="97">
        <v>0</v>
      </c>
      <c r="P491" s="96" t="s">
        <v>48</v>
      </c>
      <c r="Q491" s="96"/>
      <c r="R491" s="96"/>
      <c r="S491" s="96"/>
      <c r="T491" s="98">
        <v>0</v>
      </c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  <c r="AH491" s="98"/>
      <c r="AI491" s="96" t="s">
        <v>48</v>
      </c>
      <c r="AJ491" s="96">
        <v>3</v>
      </c>
      <c r="AK491" s="96" t="s">
        <v>48</v>
      </c>
      <c r="AL491" s="96" t="s">
        <v>48</v>
      </c>
      <c r="AM491" s="96" t="s">
        <v>48</v>
      </c>
      <c r="AN491" s="96" t="s">
        <v>48</v>
      </c>
      <c r="AO491" s="96" t="s">
        <v>48</v>
      </c>
      <c r="AP491" s="96" t="s">
        <v>48</v>
      </c>
      <c r="AQ491" s="96">
        <v>20</v>
      </c>
      <c r="AR491" s="96">
        <v>10</v>
      </c>
      <c r="AS491" s="98">
        <v>0.5</v>
      </c>
      <c r="AT491" s="98">
        <v>0.3</v>
      </c>
      <c r="AU491" s="98">
        <v>0</v>
      </c>
      <c r="AV491" s="99">
        <v>11425</v>
      </c>
      <c r="AW491" s="99">
        <v>3199</v>
      </c>
      <c r="AX491" s="96">
        <v>419</v>
      </c>
      <c r="AY491" s="96">
        <v>536</v>
      </c>
      <c r="AZ491" s="96">
        <v>670</v>
      </c>
      <c r="BA491" s="96" t="s">
        <v>48</v>
      </c>
      <c r="BB491" s="100"/>
      <c r="BC491" s="93"/>
      <c r="BD491" s="93"/>
      <c r="BE491" s="93"/>
    </row>
    <row r="492" spans="1:57" ht="13.5" customHeight="1">
      <c r="A492" s="93" t="s">
        <v>317</v>
      </c>
      <c r="B492" s="95">
        <v>44857</v>
      </c>
      <c r="C492" s="96" t="s">
        <v>48</v>
      </c>
      <c r="D492" s="96" t="s">
        <v>48</v>
      </c>
      <c r="E492" s="96" t="s">
        <v>48</v>
      </c>
      <c r="F492" s="96"/>
      <c r="G492" s="96"/>
      <c r="H492" s="96"/>
      <c r="I492" s="96"/>
      <c r="J492" s="96"/>
      <c r="K492" s="96"/>
      <c r="L492" s="96" t="s">
        <v>48</v>
      </c>
      <c r="M492" s="97">
        <v>0</v>
      </c>
      <c r="N492" s="97">
        <v>0</v>
      </c>
      <c r="O492" s="97">
        <v>0</v>
      </c>
      <c r="P492" s="96" t="s">
        <v>48</v>
      </c>
      <c r="Q492" s="96"/>
      <c r="R492" s="96"/>
      <c r="S492" s="96"/>
      <c r="T492" s="98">
        <v>0</v>
      </c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  <c r="AH492" s="98"/>
      <c r="AI492" s="96" t="s">
        <v>48</v>
      </c>
      <c r="AJ492" s="96">
        <v>3</v>
      </c>
      <c r="AK492" s="96" t="s">
        <v>48</v>
      </c>
      <c r="AL492" s="96" t="s">
        <v>48</v>
      </c>
      <c r="AM492" s="96" t="s">
        <v>48</v>
      </c>
      <c r="AN492" s="96" t="s">
        <v>48</v>
      </c>
      <c r="AO492" s="96" t="s">
        <v>48</v>
      </c>
      <c r="AP492" s="96" t="s">
        <v>48</v>
      </c>
      <c r="AQ492" s="96">
        <v>25</v>
      </c>
      <c r="AR492" s="96">
        <v>4</v>
      </c>
      <c r="AS492" s="98">
        <v>0.16</v>
      </c>
      <c r="AT492" s="98">
        <v>0.75</v>
      </c>
      <c r="AU492" s="98">
        <v>0</v>
      </c>
      <c r="AV492" s="99">
        <v>11450</v>
      </c>
      <c r="AW492" s="99">
        <v>3203</v>
      </c>
      <c r="AX492" s="96">
        <v>412</v>
      </c>
      <c r="AY492" s="96">
        <v>537</v>
      </c>
      <c r="AZ492" s="96">
        <v>672</v>
      </c>
      <c r="BA492" s="96" t="s">
        <v>48</v>
      </c>
      <c r="BB492" s="100"/>
      <c r="BC492" s="93"/>
      <c r="BD492" s="93"/>
      <c r="BE492" s="93"/>
    </row>
    <row r="493" spans="1:57" ht="13.5" customHeight="1">
      <c r="A493" s="93" t="s">
        <v>311</v>
      </c>
      <c r="B493" s="95">
        <v>44858</v>
      </c>
      <c r="C493" s="96" t="s">
        <v>48</v>
      </c>
      <c r="D493" s="96" t="s">
        <v>48</v>
      </c>
      <c r="E493" s="96" t="s">
        <v>48</v>
      </c>
      <c r="F493" s="96"/>
      <c r="G493" s="96"/>
      <c r="H493" s="96"/>
      <c r="I493" s="96"/>
      <c r="J493" s="96"/>
      <c r="K493" s="96"/>
      <c r="L493" s="96" t="s">
        <v>48</v>
      </c>
      <c r="M493" s="97">
        <v>0</v>
      </c>
      <c r="N493" s="97">
        <v>0</v>
      </c>
      <c r="O493" s="97">
        <v>0</v>
      </c>
      <c r="P493" s="96" t="s">
        <v>48</v>
      </c>
      <c r="Q493" s="96"/>
      <c r="R493" s="96"/>
      <c r="S493" s="96"/>
      <c r="T493" s="98">
        <v>0</v>
      </c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  <c r="AH493" s="98"/>
      <c r="AI493" s="96" t="s">
        <v>48</v>
      </c>
      <c r="AJ493" s="96">
        <v>3</v>
      </c>
      <c r="AK493" s="96" t="s">
        <v>48</v>
      </c>
      <c r="AL493" s="96" t="s">
        <v>48</v>
      </c>
      <c r="AM493" s="96" t="s">
        <v>48</v>
      </c>
      <c r="AN493" s="96" t="s">
        <v>48</v>
      </c>
      <c r="AO493" s="96" t="s">
        <v>48</v>
      </c>
      <c r="AP493" s="96" t="s">
        <v>48</v>
      </c>
      <c r="AQ493" s="96">
        <v>29</v>
      </c>
      <c r="AR493" s="96">
        <v>8</v>
      </c>
      <c r="AS493" s="98">
        <v>0.27600000000000002</v>
      </c>
      <c r="AT493" s="98">
        <v>0.375</v>
      </c>
      <c r="AU493" s="98">
        <v>0</v>
      </c>
      <c r="AV493" s="99">
        <v>11479</v>
      </c>
      <c r="AW493" s="99">
        <v>3211</v>
      </c>
      <c r="AX493" s="96">
        <v>412</v>
      </c>
      <c r="AY493" s="96">
        <v>537</v>
      </c>
      <c r="AZ493" s="96">
        <v>672</v>
      </c>
      <c r="BA493" s="96" t="s">
        <v>48</v>
      </c>
      <c r="BB493" s="100"/>
      <c r="BC493" s="93"/>
      <c r="BD493" s="93"/>
      <c r="BE493" s="93"/>
    </row>
    <row r="494" spans="1:57" ht="13.5" customHeight="1">
      <c r="A494" s="93" t="s">
        <v>312</v>
      </c>
      <c r="B494" s="95">
        <v>44859</v>
      </c>
      <c r="C494" s="96" t="s">
        <v>48</v>
      </c>
      <c r="D494" s="96" t="s">
        <v>48</v>
      </c>
      <c r="E494" s="96" t="s">
        <v>48</v>
      </c>
      <c r="F494" s="96"/>
      <c r="G494" s="96"/>
      <c r="H494" s="96"/>
      <c r="I494" s="96"/>
      <c r="J494" s="96"/>
      <c r="K494" s="96"/>
      <c r="L494" s="96" t="s">
        <v>48</v>
      </c>
      <c r="M494" s="97">
        <v>0</v>
      </c>
      <c r="N494" s="97">
        <v>0</v>
      </c>
      <c r="O494" s="97">
        <v>0</v>
      </c>
      <c r="P494" s="96" t="s">
        <v>48</v>
      </c>
      <c r="Q494" s="96"/>
      <c r="R494" s="96"/>
      <c r="S494" s="96"/>
      <c r="T494" s="98">
        <v>0</v>
      </c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  <c r="AH494" s="98"/>
      <c r="AI494" s="96" t="s">
        <v>48</v>
      </c>
      <c r="AJ494" s="96">
        <v>1</v>
      </c>
      <c r="AK494" s="96" t="s">
        <v>48</v>
      </c>
      <c r="AL494" s="96" t="s">
        <v>48</v>
      </c>
      <c r="AM494" s="96" t="s">
        <v>48</v>
      </c>
      <c r="AN494" s="96" t="s">
        <v>48</v>
      </c>
      <c r="AO494" s="96" t="s">
        <v>48</v>
      </c>
      <c r="AP494" s="96" t="s">
        <v>48</v>
      </c>
      <c r="AQ494" s="96">
        <v>21</v>
      </c>
      <c r="AR494" s="96">
        <v>5</v>
      </c>
      <c r="AS494" s="98">
        <v>0.23799999999999999</v>
      </c>
      <c r="AT494" s="98">
        <v>0.2</v>
      </c>
      <c r="AU494" s="98">
        <v>0</v>
      </c>
      <c r="AV494" s="99">
        <v>11500</v>
      </c>
      <c r="AW494" s="99">
        <v>3216</v>
      </c>
      <c r="AX494" s="96">
        <v>405</v>
      </c>
      <c r="AY494" s="96">
        <v>535</v>
      </c>
      <c r="AZ494" s="96">
        <v>669</v>
      </c>
      <c r="BA494" s="96" t="s">
        <v>48</v>
      </c>
      <c r="BB494" s="100"/>
      <c r="BC494" s="93"/>
      <c r="BD494" s="93"/>
      <c r="BE494" s="93"/>
    </row>
    <row r="495" spans="1:57" ht="13.5" customHeight="1">
      <c r="A495" s="93" t="s">
        <v>313</v>
      </c>
      <c r="B495" s="95">
        <v>44860</v>
      </c>
      <c r="C495" s="96" t="s">
        <v>48</v>
      </c>
      <c r="D495" s="96" t="s">
        <v>48</v>
      </c>
      <c r="E495" s="96" t="s">
        <v>48</v>
      </c>
      <c r="F495" s="96"/>
      <c r="G495" s="96"/>
      <c r="H495" s="96"/>
      <c r="I495" s="96"/>
      <c r="J495" s="96"/>
      <c r="K495" s="96"/>
      <c r="L495" s="96" t="s">
        <v>48</v>
      </c>
      <c r="M495" s="97">
        <v>0</v>
      </c>
      <c r="N495" s="97">
        <v>0</v>
      </c>
      <c r="O495" s="97">
        <v>0</v>
      </c>
      <c r="P495" s="96" t="s">
        <v>48</v>
      </c>
      <c r="Q495" s="96"/>
      <c r="R495" s="96"/>
      <c r="S495" s="96"/>
      <c r="T495" s="98">
        <v>0</v>
      </c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  <c r="AH495" s="98"/>
      <c r="AI495" s="96" t="s">
        <v>48</v>
      </c>
      <c r="AJ495" s="96">
        <v>1</v>
      </c>
      <c r="AK495" s="96" t="s">
        <v>48</v>
      </c>
      <c r="AL495" s="96" t="s">
        <v>48</v>
      </c>
      <c r="AM495" s="96" t="s">
        <v>48</v>
      </c>
      <c r="AN495" s="96" t="s">
        <v>48</v>
      </c>
      <c r="AO495" s="96" t="s">
        <v>48</v>
      </c>
      <c r="AP495" s="96" t="s">
        <v>48</v>
      </c>
      <c r="AQ495" s="96">
        <v>16</v>
      </c>
      <c r="AR495" s="96">
        <v>3</v>
      </c>
      <c r="AS495" s="98">
        <v>0.188</v>
      </c>
      <c r="AT495" s="98">
        <v>0.33300000000000002</v>
      </c>
      <c r="AU495" s="98">
        <v>0</v>
      </c>
      <c r="AV495" s="99">
        <v>11516</v>
      </c>
      <c r="AW495" s="99">
        <v>3219</v>
      </c>
      <c r="AX495" s="96">
        <v>405</v>
      </c>
      <c r="AY495" s="96">
        <v>535</v>
      </c>
      <c r="AZ495" s="96">
        <v>669</v>
      </c>
      <c r="BA495" s="96" t="s">
        <v>48</v>
      </c>
      <c r="BB495" s="100"/>
      <c r="BC495" s="93"/>
      <c r="BD495" s="93"/>
      <c r="BE495" s="93"/>
    </row>
    <row r="496" spans="1:57" ht="13.5" customHeight="1">
      <c r="A496" s="93" t="s">
        <v>314</v>
      </c>
      <c r="B496" s="95">
        <v>44861</v>
      </c>
      <c r="C496" s="96" t="s">
        <v>48</v>
      </c>
      <c r="D496" s="96" t="s">
        <v>48</v>
      </c>
      <c r="E496" s="96" t="s">
        <v>48</v>
      </c>
      <c r="F496" s="96"/>
      <c r="G496" s="96"/>
      <c r="H496" s="96"/>
      <c r="I496" s="96"/>
      <c r="J496" s="96"/>
      <c r="K496" s="96"/>
      <c r="L496" s="96" t="s">
        <v>48</v>
      </c>
      <c r="M496" s="97">
        <v>0</v>
      </c>
      <c r="N496" s="97">
        <v>0</v>
      </c>
      <c r="O496" s="97">
        <v>0</v>
      </c>
      <c r="P496" s="96" t="s">
        <v>48</v>
      </c>
      <c r="Q496" s="96"/>
      <c r="R496" s="96"/>
      <c r="S496" s="96"/>
      <c r="T496" s="98">
        <v>0</v>
      </c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  <c r="AH496" s="98"/>
      <c r="AI496" s="96" t="s">
        <v>48</v>
      </c>
      <c r="AJ496" s="96">
        <v>6</v>
      </c>
      <c r="AK496" s="96" t="s">
        <v>48</v>
      </c>
      <c r="AL496" s="96" t="s">
        <v>48</v>
      </c>
      <c r="AM496" s="96" t="s">
        <v>48</v>
      </c>
      <c r="AN496" s="96" t="s">
        <v>48</v>
      </c>
      <c r="AO496" s="96" t="s">
        <v>48</v>
      </c>
      <c r="AP496" s="96" t="s">
        <v>48</v>
      </c>
      <c r="AQ496" s="96">
        <v>31</v>
      </c>
      <c r="AR496" s="96">
        <v>11</v>
      </c>
      <c r="AS496" s="98">
        <v>0.35499999999999998</v>
      </c>
      <c r="AT496" s="98">
        <v>0.54500000000000004</v>
      </c>
      <c r="AU496" s="98">
        <v>0</v>
      </c>
      <c r="AV496" s="99">
        <v>11547</v>
      </c>
      <c r="AW496" s="99">
        <v>3230</v>
      </c>
      <c r="AX496" s="96">
        <v>411</v>
      </c>
      <c r="AY496" s="96">
        <v>540</v>
      </c>
      <c r="AZ496" s="96">
        <v>672</v>
      </c>
      <c r="BA496" s="96" t="s">
        <v>48</v>
      </c>
      <c r="BB496" s="100"/>
      <c r="BC496" s="93"/>
      <c r="BD496" s="93"/>
      <c r="BE496" s="93"/>
    </row>
    <row r="497" spans="1:57" ht="13.5" customHeight="1">
      <c r="A497" s="93" t="s">
        <v>315</v>
      </c>
      <c r="B497" s="95">
        <v>44862</v>
      </c>
      <c r="C497" s="96" t="s">
        <v>48</v>
      </c>
      <c r="D497" s="96" t="s">
        <v>48</v>
      </c>
      <c r="E497" s="96" t="s">
        <v>48</v>
      </c>
      <c r="F497" s="96"/>
      <c r="G497" s="96"/>
      <c r="H497" s="96"/>
      <c r="I497" s="96"/>
      <c r="J497" s="96"/>
      <c r="K497" s="96"/>
      <c r="L497" s="96" t="s">
        <v>48</v>
      </c>
      <c r="M497" s="97">
        <v>0</v>
      </c>
      <c r="N497" s="97">
        <v>0</v>
      </c>
      <c r="O497" s="97">
        <v>0</v>
      </c>
      <c r="P497" s="96" t="s">
        <v>48</v>
      </c>
      <c r="Q497" s="96"/>
      <c r="R497" s="96"/>
      <c r="S497" s="96"/>
      <c r="T497" s="98">
        <v>0</v>
      </c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  <c r="AH497" s="98"/>
      <c r="AI497" s="96" t="s">
        <v>48</v>
      </c>
      <c r="AJ497" s="96">
        <v>3</v>
      </c>
      <c r="AK497" s="96" t="s">
        <v>48</v>
      </c>
      <c r="AL497" s="96" t="s">
        <v>48</v>
      </c>
      <c r="AM497" s="96" t="s">
        <v>48</v>
      </c>
      <c r="AN497" s="96" t="s">
        <v>48</v>
      </c>
      <c r="AO497" s="96" t="s">
        <v>48</v>
      </c>
      <c r="AP497" s="96" t="s">
        <v>48</v>
      </c>
      <c r="AQ497" s="96">
        <v>22</v>
      </c>
      <c r="AR497" s="96">
        <v>6</v>
      </c>
      <c r="AS497" s="98">
        <v>0.27300000000000002</v>
      </c>
      <c r="AT497" s="98">
        <v>0.5</v>
      </c>
      <c r="AU497" s="98">
        <v>0</v>
      </c>
      <c r="AV497" s="99">
        <v>11569</v>
      </c>
      <c r="AW497" s="99">
        <v>3236</v>
      </c>
      <c r="AX497" s="96">
        <v>404</v>
      </c>
      <c r="AY497" s="96">
        <v>541</v>
      </c>
      <c r="AZ497" s="96">
        <v>670</v>
      </c>
      <c r="BA497" s="96" t="s">
        <v>48</v>
      </c>
      <c r="BB497" s="100"/>
      <c r="BC497" s="93"/>
      <c r="BD497" s="93"/>
      <c r="BE497" s="93"/>
    </row>
    <row r="498" spans="1:57" ht="13.5" customHeight="1">
      <c r="A498" s="93" t="s">
        <v>316</v>
      </c>
      <c r="B498" s="95">
        <v>44863</v>
      </c>
      <c r="C498" s="96" t="s">
        <v>48</v>
      </c>
      <c r="D498" s="96" t="s">
        <v>48</v>
      </c>
      <c r="E498" s="96" t="s">
        <v>48</v>
      </c>
      <c r="F498" s="96"/>
      <c r="G498" s="96"/>
      <c r="H498" s="96"/>
      <c r="I498" s="96"/>
      <c r="J498" s="96"/>
      <c r="K498" s="96"/>
      <c r="L498" s="96" t="s">
        <v>48</v>
      </c>
      <c r="M498" s="97">
        <v>0</v>
      </c>
      <c r="N498" s="97">
        <v>0</v>
      </c>
      <c r="O498" s="97">
        <v>0</v>
      </c>
      <c r="P498" s="96" t="s">
        <v>48</v>
      </c>
      <c r="Q498" s="96"/>
      <c r="R498" s="96"/>
      <c r="S498" s="96"/>
      <c r="T498" s="98">
        <v>0</v>
      </c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  <c r="AH498" s="98"/>
      <c r="AI498" s="96" t="s">
        <v>48</v>
      </c>
      <c r="AJ498" s="96">
        <v>3</v>
      </c>
      <c r="AK498" s="96" t="s">
        <v>48</v>
      </c>
      <c r="AL498" s="96" t="s">
        <v>48</v>
      </c>
      <c r="AM498" s="96" t="s">
        <v>48</v>
      </c>
      <c r="AN498" s="96" t="s">
        <v>48</v>
      </c>
      <c r="AO498" s="96" t="s">
        <v>48</v>
      </c>
      <c r="AP498" s="96" t="s">
        <v>48</v>
      </c>
      <c r="AQ498" s="96">
        <v>31</v>
      </c>
      <c r="AR498" s="96">
        <v>11</v>
      </c>
      <c r="AS498" s="98">
        <v>0.35499999999999998</v>
      </c>
      <c r="AT498" s="98">
        <v>0.27300000000000002</v>
      </c>
      <c r="AU498" s="98">
        <v>0</v>
      </c>
      <c r="AV498" s="99">
        <v>11600</v>
      </c>
      <c r="AW498" s="99">
        <v>3247</v>
      </c>
      <c r="AX498" s="96">
        <v>404</v>
      </c>
      <c r="AY498" s="96">
        <v>541</v>
      </c>
      <c r="AZ498" s="96">
        <v>670</v>
      </c>
      <c r="BA498" s="96" t="s">
        <v>48</v>
      </c>
      <c r="BB498" s="100" t="s">
        <v>327</v>
      </c>
      <c r="BC498" s="93"/>
      <c r="BD498" s="93"/>
      <c r="BE498" s="93"/>
    </row>
    <row r="499" spans="1:57" ht="13.5" customHeight="1">
      <c r="A499" s="93" t="s">
        <v>317</v>
      </c>
      <c r="B499" s="95">
        <v>44864</v>
      </c>
      <c r="C499" s="96" t="s">
        <v>48</v>
      </c>
      <c r="D499" s="96" t="s">
        <v>48</v>
      </c>
      <c r="E499" s="96" t="s">
        <v>48</v>
      </c>
      <c r="F499" s="96"/>
      <c r="G499" s="96"/>
      <c r="H499" s="96"/>
      <c r="I499" s="96"/>
      <c r="J499" s="96"/>
      <c r="K499" s="96"/>
      <c r="L499" s="96" t="s">
        <v>48</v>
      </c>
      <c r="M499" s="97">
        <v>0</v>
      </c>
      <c r="N499" s="97">
        <v>0</v>
      </c>
      <c r="O499" s="97">
        <v>0</v>
      </c>
      <c r="P499" s="96" t="s">
        <v>48</v>
      </c>
      <c r="Q499" s="96"/>
      <c r="R499" s="96"/>
      <c r="S499" s="96"/>
      <c r="T499" s="98">
        <v>0</v>
      </c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  <c r="AH499" s="98"/>
      <c r="AI499" s="96" t="s">
        <v>48</v>
      </c>
      <c r="AJ499" s="96">
        <v>7</v>
      </c>
      <c r="AK499" s="96" t="s">
        <v>48</v>
      </c>
      <c r="AL499" s="96" t="s">
        <v>48</v>
      </c>
      <c r="AM499" s="96" t="s">
        <v>48</v>
      </c>
      <c r="AN499" s="96" t="s">
        <v>48</v>
      </c>
      <c r="AO499" s="96" t="s">
        <v>48</v>
      </c>
      <c r="AP499" s="96" t="s">
        <v>48</v>
      </c>
      <c r="AQ499" s="96">
        <v>31</v>
      </c>
      <c r="AR499" s="96">
        <v>8</v>
      </c>
      <c r="AS499" s="98">
        <v>0.25800000000000001</v>
      </c>
      <c r="AT499" s="98">
        <v>0.875</v>
      </c>
      <c r="AU499" s="98">
        <v>0</v>
      </c>
      <c r="AV499" s="99">
        <v>11631</v>
      </c>
      <c r="AW499" s="99">
        <v>2854</v>
      </c>
      <c r="AX499" s="96">
        <v>397</v>
      </c>
      <c r="AY499" s="96">
        <v>543</v>
      </c>
      <c r="AZ499" s="96">
        <v>668</v>
      </c>
      <c r="BA499" s="96" t="s">
        <v>48</v>
      </c>
      <c r="BB499" s="100"/>
      <c r="BC499" s="93"/>
      <c r="BD499" s="93"/>
      <c r="BE499" s="93"/>
    </row>
    <row r="500" spans="1:57" ht="13.5" customHeight="1">
      <c r="A500" s="93" t="s">
        <v>311</v>
      </c>
      <c r="B500" s="95">
        <v>44865</v>
      </c>
      <c r="C500" s="96" t="s">
        <v>48</v>
      </c>
      <c r="D500" s="96" t="s">
        <v>48</v>
      </c>
      <c r="E500" s="96" t="s">
        <v>48</v>
      </c>
      <c r="F500" s="96"/>
      <c r="G500" s="96"/>
      <c r="H500" s="96"/>
      <c r="I500" s="96"/>
      <c r="J500" s="96"/>
      <c r="K500" s="96"/>
      <c r="L500" s="96" t="s">
        <v>48</v>
      </c>
      <c r="M500" s="97">
        <v>0</v>
      </c>
      <c r="N500" s="97">
        <v>0</v>
      </c>
      <c r="O500" s="97">
        <v>0</v>
      </c>
      <c r="P500" s="96" t="s">
        <v>48</v>
      </c>
      <c r="Q500" s="96"/>
      <c r="R500" s="96"/>
      <c r="S500" s="96"/>
      <c r="T500" s="98">
        <v>0</v>
      </c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  <c r="AH500" s="98"/>
      <c r="AI500" s="96" t="s">
        <v>48</v>
      </c>
      <c r="AJ500" s="96">
        <v>2</v>
      </c>
      <c r="AK500" s="96" t="s">
        <v>48</v>
      </c>
      <c r="AL500" s="96" t="s">
        <v>48</v>
      </c>
      <c r="AM500" s="96" t="s">
        <v>48</v>
      </c>
      <c r="AN500" s="96" t="s">
        <v>48</v>
      </c>
      <c r="AO500" s="96" t="s">
        <v>48</v>
      </c>
      <c r="AP500" s="96" t="s">
        <v>48</v>
      </c>
      <c r="AQ500" s="96">
        <v>23</v>
      </c>
      <c r="AR500" s="96">
        <v>7</v>
      </c>
      <c r="AS500" s="98">
        <v>0.30399999999999999</v>
      </c>
      <c r="AT500" s="98">
        <v>0.28599999999999998</v>
      </c>
      <c r="AU500" s="98">
        <v>0</v>
      </c>
      <c r="AV500" s="99">
        <v>11654</v>
      </c>
      <c r="AW500" s="99">
        <v>2861</v>
      </c>
      <c r="AX500" s="96">
        <v>395</v>
      </c>
      <c r="AY500" s="96">
        <v>539</v>
      </c>
      <c r="AZ500" s="96">
        <v>671</v>
      </c>
      <c r="BA500" s="96" t="s">
        <v>48</v>
      </c>
      <c r="BB500" s="100"/>
      <c r="BC500" s="93"/>
      <c r="BD500" s="93"/>
      <c r="BE500" s="93"/>
    </row>
    <row r="501" spans="1:57" ht="13.5" customHeight="1">
      <c r="A501" s="93" t="s">
        <v>312</v>
      </c>
      <c r="B501" s="95">
        <v>44866</v>
      </c>
      <c r="C501" s="96" t="s">
        <v>48</v>
      </c>
      <c r="D501" s="96" t="s">
        <v>48</v>
      </c>
      <c r="E501" s="96" t="s">
        <v>48</v>
      </c>
      <c r="F501" s="96"/>
      <c r="G501" s="96"/>
      <c r="H501" s="96"/>
      <c r="I501" s="96"/>
      <c r="J501" s="96"/>
      <c r="K501" s="96"/>
      <c r="L501" s="96" t="s">
        <v>48</v>
      </c>
      <c r="M501" s="97">
        <v>0</v>
      </c>
      <c r="N501" s="97">
        <v>0</v>
      </c>
      <c r="O501" s="97">
        <v>0</v>
      </c>
      <c r="P501" s="96" t="s">
        <v>48</v>
      </c>
      <c r="Q501" s="96"/>
      <c r="R501" s="96"/>
      <c r="S501" s="96"/>
      <c r="T501" s="98">
        <v>0</v>
      </c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  <c r="AH501" s="98"/>
      <c r="AI501" s="96" t="s">
        <v>48</v>
      </c>
      <c r="AJ501" s="96">
        <v>4</v>
      </c>
      <c r="AK501" s="96" t="s">
        <v>48</v>
      </c>
      <c r="AL501" s="96" t="s">
        <v>48</v>
      </c>
      <c r="AM501" s="96" t="s">
        <v>48</v>
      </c>
      <c r="AN501" s="96" t="s">
        <v>48</v>
      </c>
      <c r="AO501" s="96" t="s">
        <v>48</v>
      </c>
      <c r="AP501" s="96" t="s">
        <v>48</v>
      </c>
      <c r="AQ501" s="96">
        <v>36</v>
      </c>
      <c r="AR501" s="96">
        <v>13</v>
      </c>
      <c r="AS501" s="98">
        <v>0.36099999999999999</v>
      </c>
      <c r="AT501" s="98">
        <v>0.308</v>
      </c>
      <c r="AU501" s="98">
        <v>0</v>
      </c>
      <c r="AV501" s="99">
        <v>11690</v>
      </c>
      <c r="AW501" s="99">
        <v>2874</v>
      </c>
      <c r="AX501" s="96">
        <v>376</v>
      </c>
      <c r="AY501" s="96">
        <v>534</v>
      </c>
      <c r="AZ501" s="96">
        <v>669</v>
      </c>
      <c r="BA501" s="96" t="s">
        <v>48</v>
      </c>
      <c r="BB501" s="100"/>
      <c r="BC501" s="93"/>
      <c r="BD501" s="93"/>
      <c r="BE501" s="93"/>
    </row>
    <row r="502" spans="1:57" ht="13.5" customHeight="1">
      <c r="A502" s="93" t="s">
        <v>313</v>
      </c>
      <c r="B502" s="95">
        <v>44867</v>
      </c>
      <c r="C502" s="96" t="s">
        <v>48</v>
      </c>
      <c r="D502" s="96" t="s">
        <v>48</v>
      </c>
      <c r="E502" s="96" t="s">
        <v>48</v>
      </c>
      <c r="F502" s="96"/>
      <c r="G502" s="96"/>
      <c r="H502" s="96"/>
      <c r="I502" s="96"/>
      <c r="J502" s="96"/>
      <c r="K502" s="96"/>
      <c r="L502" s="96" t="s">
        <v>48</v>
      </c>
      <c r="M502" s="97">
        <v>0</v>
      </c>
      <c r="N502" s="97">
        <v>0</v>
      </c>
      <c r="O502" s="97">
        <v>0</v>
      </c>
      <c r="P502" s="96" t="s">
        <v>48</v>
      </c>
      <c r="Q502" s="96"/>
      <c r="R502" s="96"/>
      <c r="S502" s="96"/>
      <c r="T502" s="98">
        <v>0</v>
      </c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  <c r="AI502" s="96" t="s">
        <v>48</v>
      </c>
      <c r="AJ502" s="96">
        <v>2</v>
      </c>
      <c r="AK502" s="96" t="s">
        <v>48</v>
      </c>
      <c r="AL502" s="96" t="s">
        <v>48</v>
      </c>
      <c r="AM502" s="96" t="s">
        <v>48</v>
      </c>
      <c r="AN502" s="96" t="s">
        <v>48</v>
      </c>
      <c r="AO502" s="96" t="s">
        <v>48</v>
      </c>
      <c r="AP502" s="96" t="s">
        <v>48</v>
      </c>
      <c r="AQ502" s="96">
        <v>43</v>
      </c>
      <c r="AR502" s="96">
        <v>21</v>
      </c>
      <c r="AS502" s="98">
        <v>0.48799999999999999</v>
      </c>
      <c r="AT502" s="98">
        <v>9.5000000000000001E-2</v>
      </c>
      <c r="AU502" s="98">
        <v>0</v>
      </c>
      <c r="AV502" s="99">
        <v>11733</v>
      </c>
      <c r="AW502" s="99">
        <v>2895</v>
      </c>
      <c r="AX502" s="96">
        <v>358</v>
      </c>
      <c r="AY502" s="96">
        <v>521</v>
      </c>
      <c r="AZ502" s="96">
        <v>661</v>
      </c>
      <c r="BA502" s="96" t="s">
        <v>48</v>
      </c>
      <c r="BB502" s="100"/>
      <c r="BC502" s="93"/>
      <c r="BD502" s="93"/>
      <c r="BE502" s="93"/>
    </row>
    <row r="503" spans="1:57" ht="13.5" customHeight="1">
      <c r="A503" s="93" t="s">
        <v>314</v>
      </c>
      <c r="B503" s="95">
        <v>44868</v>
      </c>
      <c r="C503" s="96" t="s">
        <v>48</v>
      </c>
      <c r="D503" s="96" t="s">
        <v>48</v>
      </c>
      <c r="E503" s="96" t="s">
        <v>48</v>
      </c>
      <c r="F503" s="96"/>
      <c r="G503" s="96"/>
      <c r="H503" s="96"/>
      <c r="I503" s="96"/>
      <c r="J503" s="96"/>
      <c r="K503" s="96"/>
      <c r="L503" s="96" t="s">
        <v>48</v>
      </c>
      <c r="M503" s="97">
        <v>0</v>
      </c>
      <c r="N503" s="97">
        <v>0</v>
      </c>
      <c r="O503" s="97">
        <v>0</v>
      </c>
      <c r="P503" s="96" t="s">
        <v>48</v>
      </c>
      <c r="Q503" s="96"/>
      <c r="R503" s="96"/>
      <c r="S503" s="96"/>
      <c r="T503" s="98">
        <v>0</v>
      </c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  <c r="AH503" s="98"/>
      <c r="AI503" s="96" t="s">
        <v>48</v>
      </c>
      <c r="AJ503" s="96">
        <v>3</v>
      </c>
      <c r="AK503" s="96" t="s">
        <v>48</v>
      </c>
      <c r="AL503" s="96" t="s">
        <v>48</v>
      </c>
      <c r="AM503" s="96" t="s">
        <v>48</v>
      </c>
      <c r="AN503" s="96" t="s">
        <v>48</v>
      </c>
      <c r="AO503" s="96" t="s">
        <v>48</v>
      </c>
      <c r="AP503" s="96" t="s">
        <v>48</v>
      </c>
      <c r="AQ503" s="96">
        <v>33</v>
      </c>
      <c r="AR503" s="96">
        <v>8</v>
      </c>
      <c r="AS503" s="98">
        <v>0.24199999999999999</v>
      </c>
      <c r="AT503" s="98">
        <v>0.375</v>
      </c>
      <c r="AU503" s="98">
        <v>0</v>
      </c>
      <c r="AV503" s="99">
        <v>11766</v>
      </c>
      <c r="AW503" s="99">
        <v>2903</v>
      </c>
      <c r="AX503" s="96">
        <v>292</v>
      </c>
      <c r="AY503" s="96">
        <v>511</v>
      </c>
      <c r="AZ503" s="96">
        <v>669</v>
      </c>
      <c r="BA503" s="96" t="s">
        <v>48</v>
      </c>
      <c r="BB503" s="100"/>
      <c r="BC503" s="93"/>
      <c r="BD503" s="93"/>
      <c r="BE503" s="93"/>
    </row>
    <row r="504" spans="1:57" ht="13.5" customHeight="1">
      <c r="A504" s="93" t="s">
        <v>315</v>
      </c>
      <c r="B504" s="95">
        <v>44869</v>
      </c>
      <c r="C504" s="96" t="s">
        <v>48</v>
      </c>
      <c r="D504" s="96" t="s">
        <v>48</v>
      </c>
      <c r="E504" s="96" t="s">
        <v>48</v>
      </c>
      <c r="F504" s="96"/>
      <c r="G504" s="96"/>
      <c r="H504" s="96"/>
      <c r="I504" s="96"/>
      <c r="J504" s="96"/>
      <c r="K504" s="96"/>
      <c r="L504" s="96" t="s">
        <v>48</v>
      </c>
      <c r="M504" s="97">
        <v>0</v>
      </c>
      <c r="N504" s="97">
        <v>0</v>
      </c>
      <c r="O504" s="97">
        <v>0</v>
      </c>
      <c r="P504" s="96" t="s">
        <v>48</v>
      </c>
      <c r="Q504" s="96"/>
      <c r="R504" s="96"/>
      <c r="S504" s="96"/>
      <c r="T504" s="98">
        <v>0</v>
      </c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  <c r="AI504" s="96" t="s">
        <v>48</v>
      </c>
      <c r="AJ504" s="96">
        <v>5</v>
      </c>
      <c r="AK504" s="96" t="s">
        <v>48</v>
      </c>
      <c r="AL504" s="96" t="s">
        <v>48</v>
      </c>
      <c r="AM504" s="96" t="s">
        <v>48</v>
      </c>
      <c r="AN504" s="96" t="s">
        <v>48</v>
      </c>
      <c r="AO504" s="96" t="s">
        <v>48</v>
      </c>
      <c r="AP504" s="96" t="s">
        <v>48</v>
      </c>
      <c r="AQ504" s="96">
        <v>32</v>
      </c>
      <c r="AR504" s="96">
        <v>9</v>
      </c>
      <c r="AS504" s="98">
        <v>0.28100000000000003</v>
      </c>
      <c r="AT504" s="98">
        <v>0.55600000000000005</v>
      </c>
      <c r="AU504" s="98">
        <v>0</v>
      </c>
      <c r="AV504" s="99">
        <v>11798</v>
      </c>
      <c r="AW504" s="99">
        <v>2912</v>
      </c>
      <c r="AX504" s="96">
        <v>292</v>
      </c>
      <c r="AY504" s="96">
        <v>511</v>
      </c>
      <c r="AZ504" s="96">
        <v>669</v>
      </c>
      <c r="BA504" s="96" t="s">
        <v>48</v>
      </c>
      <c r="BB504" s="100"/>
      <c r="BC504" s="93"/>
      <c r="BD504" s="93"/>
      <c r="BE504" s="93"/>
    </row>
    <row r="505" spans="1:57" ht="13.5" customHeight="1">
      <c r="A505" s="93" t="s">
        <v>316</v>
      </c>
      <c r="B505" s="95">
        <v>44870</v>
      </c>
      <c r="C505" s="96" t="s">
        <v>48</v>
      </c>
      <c r="D505" s="96" t="s">
        <v>48</v>
      </c>
      <c r="E505" s="96" t="s">
        <v>48</v>
      </c>
      <c r="F505" s="96"/>
      <c r="G505" s="96"/>
      <c r="H505" s="96"/>
      <c r="I505" s="96"/>
      <c r="J505" s="96"/>
      <c r="K505" s="96"/>
      <c r="L505" s="96" t="s">
        <v>48</v>
      </c>
      <c r="M505" s="97">
        <v>0</v>
      </c>
      <c r="N505" s="97">
        <v>0</v>
      </c>
      <c r="O505" s="97">
        <v>0</v>
      </c>
      <c r="P505" s="96" t="s">
        <v>48</v>
      </c>
      <c r="Q505" s="96"/>
      <c r="R505" s="96"/>
      <c r="S505" s="96"/>
      <c r="T505" s="98">
        <v>0</v>
      </c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  <c r="AH505" s="98"/>
      <c r="AI505" s="96" t="s">
        <v>48</v>
      </c>
      <c r="AJ505" s="96">
        <v>4</v>
      </c>
      <c r="AK505" s="96" t="s">
        <v>48</v>
      </c>
      <c r="AL505" s="96" t="s">
        <v>48</v>
      </c>
      <c r="AM505" s="96" t="s">
        <v>48</v>
      </c>
      <c r="AN505" s="96" t="s">
        <v>48</v>
      </c>
      <c r="AO505" s="96" t="s">
        <v>48</v>
      </c>
      <c r="AP505" s="96" t="s">
        <v>48</v>
      </c>
      <c r="AQ505" s="96">
        <v>39</v>
      </c>
      <c r="AR505" s="96">
        <v>11</v>
      </c>
      <c r="AS505" s="98">
        <v>0.28199999999999997</v>
      </c>
      <c r="AT505" s="98">
        <v>0.36399999999999999</v>
      </c>
      <c r="AU505" s="98">
        <v>0</v>
      </c>
      <c r="AV505" s="99">
        <v>11837</v>
      </c>
      <c r="AW505" s="99">
        <v>2923</v>
      </c>
      <c r="AX505" s="96">
        <v>292</v>
      </c>
      <c r="AY505" s="96">
        <v>511</v>
      </c>
      <c r="AZ505" s="96">
        <v>669</v>
      </c>
      <c r="BA505" s="96" t="s">
        <v>48</v>
      </c>
      <c r="BB505" s="100"/>
      <c r="BC505" s="93"/>
      <c r="BD505" s="93"/>
      <c r="BE505" s="93"/>
    </row>
    <row r="506" spans="1:57" ht="13.5" customHeight="1">
      <c r="A506" s="93" t="s">
        <v>317</v>
      </c>
      <c r="B506" s="95">
        <v>44871</v>
      </c>
      <c r="C506" s="96" t="s">
        <v>48</v>
      </c>
      <c r="D506" s="96" t="s">
        <v>48</v>
      </c>
      <c r="E506" s="96" t="s">
        <v>48</v>
      </c>
      <c r="F506" s="96"/>
      <c r="G506" s="96"/>
      <c r="H506" s="96"/>
      <c r="I506" s="96"/>
      <c r="J506" s="96"/>
      <c r="K506" s="96"/>
      <c r="L506" s="96" t="s">
        <v>48</v>
      </c>
      <c r="M506" s="97">
        <v>0</v>
      </c>
      <c r="N506" s="97">
        <v>0</v>
      </c>
      <c r="O506" s="97">
        <v>0</v>
      </c>
      <c r="P506" s="96" t="s">
        <v>48</v>
      </c>
      <c r="Q506" s="96"/>
      <c r="R506" s="96"/>
      <c r="S506" s="96"/>
      <c r="T506" s="98">
        <v>0</v>
      </c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  <c r="AH506" s="98"/>
      <c r="AI506" s="96" t="s">
        <v>48</v>
      </c>
      <c r="AJ506" s="96">
        <v>5</v>
      </c>
      <c r="AK506" s="96" t="s">
        <v>48</v>
      </c>
      <c r="AL506" s="96" t="s">
        <v>48</v>
      </c>
      <c r="AM506" s="96" t="s">
        <v>48</v>
      </c>
      <c r="AN506" s="96" t="s">
        <v>48</v>
      </c>
      <c r="AO506" s="96" t="s">
        <v>48</v>
      </c>
      <c r="AP506" s="96" t="s">
        <v>48</v>
      </c>
      <c r="AQ506" s="96">
        <v>48</v>
      </c>
      <c r="AR506" s="96">
        <v>19</v>
      </c>
      <c r="AS506" s="98">
        <v>0.39600000000000002</v>
      </c>
      <c r="AT506" s="98">
        <v>0.26300000000000001</v>
      </c>
      <c r="AU506" s="98">
        <v>0</v>
      </c>
      <c r="AV506" s="99">
        <v>11885</v>
      </c>
      <c r="AW506" s="99">
        <v>2942</v>
      </c>
      <c r="AX506" s="96">
        <v>301</v>
      </c>
      <c r="AY506" s="96">
        <v>494</v>
      </c>
      <c r="AZ506" s="96">
        <v>663</v>
      </c>
      <c r="BA506" s="96" t="s">
        <v>48</v>
      </c>
      <c r="BB506" s="100"/>
      <c r="BC506" s="93"/>
      <c r="BD506" s="93"/>
      <c r="BE506" s="93"/>
    </row>
    <row r="507" spans="1:57" ht="13.5" customHeight="1">
      <c r="A507" s="93" t="s">
        <v>311</v>
      </c>
      <c r="B507" s="95">
        <v>44872</v>
      </c>
      <c r="C507" s="96" t="s">
        <v>48</v>
      </c>
      <c r="D507" s="96" t="s">
        <v>48</v>
      </c>
      <c r="E507" s="96" t="s">
        <v>48</v>
      </c>
      <c r="F507" s="96"/>
      <c r="G507" s="96"/>
      <c r="H507" s="96"/>
      <c r="I507" s="96"/>
      <c r="J507" s="96"/>
      <c r="K507" s="96"/>
      <c r="L507" s="96" t="s">
        <v>48</v>
      </c>
      <c r="M507" s="97">
        <v>0</v>
      </c>
      <c r="N507" s="97">
        <v>0</v>
      </c>
      <c r="O507" s="97">
        <v>0</v>
      </c>
      <c r="P507" s="96" t="s">
        <v>48</v>
      </c>
      <c r="Q507" s="96"/>
      <c r="R507" s="96"/>
      <c r="S507" s="96"/>
      <c r="T507" s="98">
        <v>0</v>
      </c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  <c r="AH507" s="98"/>
      <c r="AI507" s="96" t="s">
        <v>48</v>
      </c>
      <c r="AJ507" s="96">
        <v>3</v>
      </c>
      <c r="AK507" s="96" t="s">
        <v>48</v>
      </c>
      <c r="AL507" s="96" t="s">
        <v>48</v>
      </c>
      <c r="AM507" s="96" t="s">
        <v>48</v>
      </c>
      <c r="AN507" s="96" t="s">
        <v>48</v>
      </c>
      <c r="AO507" s="96" t="s">
        <v>48</v>
      </c>
      <c r="AP507" s="96" t="s">
        <v>48</v>
      </c>
      <c r="AQ507" s="96">
        <v>36</v>
      </c>
      <c r="AR507" s="96">
        <v>12</v>
      </c>
      <c r="AS507" s="98">
        <v>0.33300000000000002</v>
      </c>
      <c r="AT507" s="98">
        <v>0.25</v>
      </c>
      <c r="AU507" s="98">
        <v>0</v>
      </c>
      <c r="AV507" s="99">
        <v>11921</v>
      </c>
      <c r="AW507" s="99">
        <v>2954</v>
      </c>
      <c r="AX507" s="96">
        <v>301</v>
      </c>
      <c r="AY507" s="96">
        <v>494</v>
      </c>
      <c r="AZ507" s="96">
        <v>663</v>
      </c>
      <c r="BA507" s="96" t="s">
        <v>48</v>
      </c>
      <c r="BB507" s="100"/>
      <c r="BC507" s="93"/>
      <c r="BD507" s="93"/>
      <c r="BE507" s="93"/>
    </row>
    <row r="508" spans="1:57" ht="13.5" customHeight="1">
      <c r="A508" s="93" t="s">
        <v>312</v>
      </c>
      <c r="B508" s="95">
        <v>44873</v>
      </c>
      <c r="C508" s="96" t="s">
        <v>48</v>
      </c>
      <c r="D508" s="96" t="s">
        <v>48</v>
      </c>
      <c r="E508" s="96" t="s">
        <v>48</v>
      </c>
      <c r="F508" s="96"/>
      <c r="G508" s="96"/>
      <c r="H508" s="96"/>
      <c r="I508" s="96"/>
      <c r="J508" s="96"/>
      <c r="K508" s="96"/>
      <c r="L508" s="96" t="s">
        <v>48</v>
      </c>
      <c r="M508" s="97">
        <v>0</v>
      </c>
      <c r="N508" s="97">
        <v>0</v>
      </c>
      <c r="O508" s="97">
        <v>0</v>
      </c>
      <c r="P508" s="96" t="s">
        <v>48</v>
      </c>
      <c r="Q508" s="96"/>
      <c r="R508" s="96"/>
      <c r="S508" s="96"/>
      <c r="T508" s="98">
        <v>0</v>
      </c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  <c r="AH508" s="98"/>
      <c r="AI508" s="96" t="s">
        <v>48</v>
      </c>
      <c r="AJ508" s="96">
        <v>7</v>
      </c>
      <c r="AK508" s="96" t="s">
        <v>48</v>
      </c>
      <c r="AL508" s="96" t="s">
        <v>48</v>
      </c>
      <c r="AM508" s="96" t="s">
        <v>48</v>
      </c>
      <c r="AN508" s="96" t="s">
        <v>48</v>
      </c>
      <c r="AO508" s="96" t="s">
        <v>48</v>
      </c>
      <c r="AP508" s="96" t="s">
        <v>48</v>
      </c>
      <c r="AQ508" s="96">
        <v>34</v>
      </c>
      <c r="AR508" s="96">
        <v>12</v>
      </c>
      <c r="AS508" s="98">
        <v>0.35299999999999998</v>
      </c>
      <c r="AT508" s="98">
        <v>0.58299999999999996</v>
      </c>
      <c r="AU508" s="98">
        <v>0</v>
      </c>
      <c r="AV508" s="99">
        <v>11955</v>
      </c>
      <c r="AW508" s="99">
        <v>2966</v>
      </c>
      <c r="AX508" s="96">
        <v>301</v>
      </c>
      <c r="AY508" s="96">
        <v>482</v>
      </c>
      <c r="AZ508" s="96">
        <v>667</v>
      </c>
      <c r="BA508" s="96" t="s">
        <v>48</v>
      </c>
      <c r="BB508" s="100"/>
      <c r="BC508" s="93"/>
      <c r="BD508" s="93"/>
      <c r="BE508" s="93"/>
    </row>
    <row r="509" spans="1:57" ht="13.5" customHeight="1">
      <c r="A509" s="93" t="s">
        <v>313</v>
      </c>
      <c r="B509" s="95">
        <v>44874</v>
      </c>
      <c r="C509" s="96" t="s">
        <v>48</v>
      </c>
      <c r="D509" s="96" t="s">
        <v>48</v>
      </c>
      <c r="E509" s="96" t="s">
        <v>48</v>
      </c>
      <c r="F509" s="96"/>
      <c r="G509" s="96"/>
      <c r="H509" s="96"/>
      <c r="I509" s="96"/>
      <c r="J509" s="96"/>
      <c r="K509" s="96"/>
      <c r="L509" s="96" t="s">
        <v>48</v>
      </c>
      <c r="M509" s="97">
        <v>0</v>
      </c>
      <c r="N509" s="97">
        <v>0</v>
      </c>
      <c r="O509" s="97">
        <v>0</v>
      </c>
      <c r="P509" s="96" t="s">
        <v>48</v>
      </c>
      <c r="Q509" s="96"/>
      <c r="R509" s="96"/>
      <c r="S509" s="96"/>
      <c r="T509" s="98">
        <v>0</v>
      </c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  <c r="AH509" s="98"/>
      <c r="AI509" s="96" t="s">
        <v>48</v>
      </c>
      <c r="AJ509" s="96">
        <v>4</v>
      </c>
      <c r="AK509" s="96" t="s">
        <v>48</v>
      </c>
      <c r="AL509" s="96" t="s">
        <v>48</v>
      </c>
      <c r="AM509" s="96" t="s">
        <v>48</v>
      </c>
      <c r="AN509" s="96" t="s">
        <v>48</v>
      </c>
      <c r="AO509" s="96" t="s">
        <v>48</v>
      </c>
      <c r="AP509" s="96" t="s">
        <v>48</v>
      </c>
      <c r="AQ509" s="96">
        <v>32</v>
      </c>
      <c r="AR509" s="96">
        <v>3</v>
      </c>
      <c r="AS509" s="98">
        <v>9.4E-2</v>
      </c>
      <c r="AT509" s="98">
        <v>1.333</v>
      </c>
      <c r="AU509" s="98">
        <v>0</v>
      </c>
      <c r="AV509" s="99">
        <v>11987</v>
      </c>
      <c r="AW509" s="99">
        <v>2969</v>
      </c>
      <c r="AX509" s="96">
        <v>305</v>
      </c>
      <c r="AY509" s="96">
        <v>463</v>
      </c>
      <c r="AZ509" s="96">
        <v>669</v>
      </c>
      <c r="BA509" s="96" t="s">
        <v>48</v>
      </c>
      <c r="BB509" s="100"/>
      <c r="BC509" s="93"/>
      <c r="BD509" s="93"/>
      <c r="BE509" s="93"/>
    </row>
    <row r="510" spans="1:57" ht="13.5" customHeight="1">
      <c r="A510" s="93" t="s">
        <v>314</v>
      </c>
      <c r="B510" s="95">
        <v>44875</v>
      </c>
      <c r="C510" s="96" t="s">
        <v>48</v>
      </c>
      <c r="D510" s="96" t="s">
        <v>48</v>
      </c>
      <c r="E510" s="96" t="s">
        <v>48</v>
      </c>
      <c r="F510" s="96"/>
      <c r="G510" s="96"/>
      <c r="H510" s="96"/>
      <c r="I510" s="96"/>
      <c r="J510" s="96"/>
      <c r="K510" s="96"/>
      <c r="L510" s="96" t="s">
        <v>48</v>
      </c>
      <c r="M510" s="97">
        <v>0</v>
      </c>
      <c r="N510" s="97">
        <v>0</v>
      </c>
      <c r="O510" s="97">
        <v>0</v>
      </c>
      <c r="P510" s="96" t="s">
        <v>48</v>
      </c>
      <c r="Q510" s="96"/>
      <c r="R510" s="96"/>
      <c r="S510" s="96"/>
      <c r="T510" s="98">
        <v>0</v>
      </c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  <c r="AH510" s="98"/>
      <c r="AI510" s="96" t="s">
        <v>48</v>
      </c>
      <c r="AJ510" s="96">
        <v>2</v>
      </c>
      <c r="AK510" s="96" t="s">
        <v>48</v>
      </c>
      <c r="AL510" s="96" t="s">
        <v>48</v>
      </c>
      <c r="AM510" s="96" t="s">
        <v>48</v>
      </c>
      <c r="AN510" s="96" t="s">
        <v>48</v>
      </c>
      <c r="AO510" s="96" t="s">
        <v>48</v>
      </c>
      <c r="AP510" s="96" t="s">
        <v>48</v>
      </c>
      <c r="AQ510" s="96">
        <v>26</v>
      </c>
      <c r="AR510" s="96">
        <v>7</v>
      </c>
      <c r="AS510" s="98">
        <v>0.26900000000000002</v>
      </c>
      <c r="AT510" s="98">
        <v>0.28599999999999998</v>
      </c>
      <c r="AU510" s="98">
        <v>0</v>
      </c>
      <c r="AV510" s="99">
        <v>12013</v>
      </c>
      <c r="AW510" s="99">
        <v>2976</v>
      </c>
      <c r="AX510" s="96">
        <v>295</v>
      </c>
      <c r="AY510" s="96">
        <v>392</v>
      </c>
      <c r="AZ510" s="96">
        <v>662</v>
      </c>
      <c r="BA510" s="96" t="s">
        <v>48</v>
      </c>
      <c r="BB510" s="100"/>
      <c r="BC510" s="93"/>
      <c r="BD510" s="93"/>
      <c r="BE510" s="93"/>
    </row>
    <row r="511" spans="1:57" ht="13.5" customHeight="1">
      <c r="A511" s="93" t="s">
        <v>315</v>
      </c>
      <c r="B511" s="95">
        <v>44876</v>
      </c>
      <c r="C511" s="96" t="s">
        <v>48</v>
      </c>
      <c r="D511" s="96" t="s">
        <v>48</v>
      </c>
      <c r="E511" s="96" t="s">
        <v>48</v>
      </c>
      <c r="F511" s="96"/>
      <c r="G511" s="96"/>
      <c r="H511" s="96"/>
      <c r="I511" s="96"/>
      <c r="J511" s="96"/>
      <c r="K511" s="96"/>
      <c r="L511" s="96" t="s">
        <v>48</v>
      </c>
      <c r="M511" s="97">
        <v>0</v>
      </c>
      <c r="N511" s="97">
        <v>0</v>
      </c>
      <c r="O511" s="97">
        <v>0</v>
      </c>
      <c r="P511" s="96" t="s">
        <v>48</v>
      </c>
      <c r="Q511" s="96"/>
      <c r="R511" s="96"/>
      <c r="S511" s="96"/>
      <c r="T511" s="98">
        <v>0</v>
      </c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  <c r="AH511" s="98"/>
      <c r="AI511" s="96" t="s">
        <v>48</v>
      </c>
      <c r="AJ511" s="96">
        <v>5</v>
      </c>
      <c r="AK511" s="96" t="s">
        <v>48</v>
      </c>
      <c r="AL511" s="96" t="s">
        <v>48</v>
      </c>
      <c r="AM511" s="96" t="s">
        <v>48</v>
      </c>
      <c r="AN511" s="96" t="s">
        <v>48</v>
      </c>
      <c r="AO511" s="96" t="s">
        <v>48</v>
      </c>
      <c r="AP511" s="96" t="s">
        <v>48</v>
      </c>
      <c r="AQ511" s="96">
        <v>21</v>
      </c>
      <c r="AR511" s="96">
        <v>5</v>
      </c>
      <c r="AS511" s="98">
        <v>0.23799999999999999</v>
      </c>
      <c r="AT511" s="98">
        <v>1</v>
      </c>
      <c r="AU511" s="98">
        <v>0</v>
      </c>
      <c r="AV511" s="99">
        <v>12034</v>
      </c>
      <c r="AW511" s="99">
        <v>2981</v>
      </c>
      <c r="AX511" s="96">
        <v>295</v>
      </c>
      <c r="AY511" s="96">
        <v>392</v>
      </c>
      <c r="AZ511" s="96">
        <v>662</v>
      </c>
      <c r="BA511" s="96" t="s">
        <v>48</v>
      </c>
      <c r="BB511" s="100"/>
      <c r="BC511" s="93"/>
      <c r="BD511" s="93"/>
      <c r="BE511" s="93"/>
    </row>
    <row r="512" spans="1:57" ht="13.5" customHeight="1">
      <c r="A512" s="93" t="s">
        <v>316</v>
      </c>
      <c r="B512" s="95">
        <v>44877</v>
      </c>
      <c r="C512" s="96" t="s">
        <v>48</v>
      </c>
      <c r="D512" s="96" t="s">
        <v>48</v>
      </c>
      <c r="E512" s="96" t="s">
        <v>48</v>
      </c>
      <c r="F512" s="96"/>
      <c r="G512" s="96"/>
      <c r="H512" s="96"/>
      <c r="I512" s="96"/>
      <c r="J512" s="96"/>
      <c r="K512" s="96"/>
      <c r="L512" s="96" t="s">
        <v>48</v>
      </c>
      <c r="M512" s="97">
        <v>0</v>
      </c>
      <c r="N512" s="97">
        <v>0</v>
      </c>
      <c r="O512" s="97">
        <v>0</v>
      </c>
      <c r="P512" s="96" t="s">
        <v>48</v>
      </c>
      <c r="Q512" s="96"/>
      <c r="R512" s="96"/>
      <c r="S512" s="96"/>
      <c r="T512" s="98">
        <v>0</v>
      </c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  <c r="AH512" s="98"/>
      <c r="AI512" s="96" t="s">
        <v>48</v>
      </c>
      <c r="AJ512" s="96">
        <v>4</v>
      </c>
      <c r="AK512" s="96" t="s">
        <v>48</v>
      </c>
      <c r="AL512" s="96" t="s">
        <v>48</v>
      </c>
      <c r="AM512" s="96" t="s">
        <v>48</v>
      </c>
      <c r="AN512" s="96" t="s">
        <v>48</v>
      </c>
      <c r="AO512" s="96" t="s">
        <v>48</v>
      </c>
      <c r="AP512" s="96" t="s">
        <v>48</v>
      </c>
      <c r="AQ512" s="96">
        <v>20</v>
      </c>
      <c r="AR512" s="96">
        <v>7</v>
      </c>
      <c r="AS512" s="98">
        <v>0.35</v>
      </c>
      <c r="AT512" s="98">
        <v>0.57099999999999995</v>
      </c>
      <c r="AU512" s="98">
        <v>0</v>
      </c>
      <c r="AV512" s="99">
        <v>12054</v>
      </c>
      <c r="AW512" s="99">
        <v>2988</v>
      </c>
      <c r="AX512" s="96">
        <v>298</v>
      </c>
      <c r="AY512" s="96">
        <v>392</v>
      </c>
      <c r="AZ512" s="96">
        <v>660</v>
      </c>
      <c r="BA512" s="96" t="s">
        <v>48</v>
      </c>
      <c r="BB512" s="100"/>
      <c r="BC512" s="93"/>
      <c r="BD512" s="93"/>
      <c r="BE512" s="93"/>
    </row>
    <row r="513" spans="1:57" ht="13.5" customHeight="1">
      <c r="A513" s="93" t="s">
        <v>317</v>
      </c>
      <c r="B513" s="95">
        <v>44878</v>
      </c>
      <c r="C513" s="96" t="s">
        <v>48</v>
      </c>
      <c r="D513" s="96" t="s">
        <v>48</v>
      </c>
      <c r="E513" s="96" t="s">
        <v>48</v>
      </c>
      <c r="F513" s="96"/>
      <c r="G513" s="96"/>
      <c r="H513" s="96"/>
      <c r="I513" s="96"/>
      <c r="J513" s="96"/>
      <c r="K513" s="96"/>
      <c r="L513" s="96" t="s">
        <v>48</v>
      </c>
      <c r="M513" s="97">
        <v>0</v>
      </c>
      <c r="N513" s="97">
        <v>0</v>
      </c>
      <c r="O513" s="97">
        <v>0</v>
      </c>
      <c r="P513" s="96" t="s">
        <v>48</v>
      </c>
      <c r="Q513" s="96"/>
      <c r="R513" s="96"/>
      <c r="S513" s="96"/>
      <c r="T513" s="98">
        <v>0</v>
      </c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  <c r="AH513" s="98"/>
      <c r="AI513" s="96" t="s">
        <v>48</v>
      </c>
      <c r="AJ513" s="96">
        <v>3</v>
      </c>
      <c r="AK513" s="96" t="s">
        <v>48</v>
      </c>
      <c r="AL513" s="96" t="s">
        <v>48</v>
      </c>
      <c r="AM513" s="96" t="s">
        <v>48</v>
      </c>
      <c r="AN513" s="96" t="s">
        <v>48</v>
      </c>
      <c r="AO513" s="96" t="s">
        <v>48</v>
      </c>
      <c r="AP513" s="96" t="s">
        <v>48</v>
      </c>
      <c r="AQ513" s="96">
        <v>24</v>
      </c>
      <c r="AR513" s="96">
        <v>4</v>
      </c>
      <c r="AS513" s="98">
        <v>0.16700000000000001</v>
      </c>
      <c r="AT513" s="98">
        <v>0.75</v>
      </c>
      <c r="AU513" s="98">
        <v>0</v>
      </c>
      <c r="AV513" s="99">
        <v>12078</v>
      </c>
      <c r="AW513" s="99">
        <v>2992</v>
      </c>
      <c r="AX513" s="96">
        <v>304</v>
      </c>
      <c r="AY513" s="96">
        <v>397</v>
      </c>
      <c r="AZ513" s="96">
        <v>659</v>
      </c>
      <c r="BA513" s="96" t="s">
        <v>48</v>
      </c>
      <c r="BB513" s="100"/>
      <c r="BC513" s="93"/>
      <c r="BD513" s="93"/>
      <c r="BE513" s="93"/>
    </row>
    <row r="514" spans="1:57" ht="13.5" customHeight="1">
      <c r="A514" s="93" t="s">
        <v>311</v>
      </c>
      <c r="B514" s="95">
        <v>44879</v>
      </c>
      <c r="C514" s="96" t="s">
        <v>48</v>
      </c>
      <c r="D514" s="96" t="s">
        <v>48</v>
      </c>
      <c r="E514" s="96" t="s">
        <v>48</v>
      </c>
      <c r="F514" s="96"/>
      <c r="G514" s="96"/>
      <c r="H514" s="96"/>
      <c r="I514" s="96"/>
      <c r="J514" s="96"/>
      <c r="K514" s="96"/>
      <c r="L514" s="96" t="s">
        <v>48</v>
      </c>
      <c r="M514" s="97">
        <v>0</v>
      </c>
      <c r="N514" s="97">
        <v>0</v>
      </c>
      <c r="O514" s="97">
        <v>0</v>
      </c>
      <c r="P514" s="96" t="s">
        <v>48</v>
      </c>
      <c r="Q514" s="96"/>
      <c r="R514" s="96"/>
      <c r="S514" s="96"/>
      <c r="T514" s="98">
        <v>0</v>
      </c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  <c r="AH514" s="98"/>
      <c r="AI514" s="96" t="s">
        <v>48</v>
      </c>
      <c r="AJ514" s="96">
        <v>2</v>
      </c>
      <c r="AK514" s="96" t="s">
        <v>48</v>
      </c>
      <c r="AL514" s="96" t="s">
        <v>48</v>
      </c>
      <c r="AM514" s="96" t="s">
        <v>48</v>
      </c>
      <c r="AN514" s="96" t="s">
        <v>48</v>
      </c>
      <c r="AO514" s="96" t="s">
        <v>48</v>
      </c>
      <c r="AP514" s="96" t="s">
        <v>48</v>
      </c>
      <c r="AQ514" s="96">
        <v>26</v>
      </c>
      <c r="AR514" s="96">
        <v>5</v>
      </c>
      <c r="AS514" s="98">
        <v>0.192</v>
      </c>
      <c r="AT514" s="98">
        <v>0.4</v>
      </c>
      <c r="AU514" s="98">
        <v>0</v>
      </c>
      <c r="AV514" s="99">
        <v>12104</v>
      </c>
      <c r="AW514" s="99">
        <v>2997</v>
      </c>
      <c r="AX514" s="96">
        <v>315</v>
      </c>
      <c r="AY514" s="96">
        <v>399</v>
      </c>
      <c r="AZ514" s="96">
        <v>658</v>
      </c>
      <c r="BA514" s="96" t="s">
        <v>48</v>
      </c>
      <c r="BB514" s="100"/>
      <c r="BC514" s="93"/>
      <c r="BD514" s="93"/>
      <c r="BE514" s="93"/>
    </row>
    <row r="515" spans="1:57" ht="13.5" customHeight="1">
      <c r="A515" s="93" t="s">
        <v>312</v>
      </c>
      <c r="B515" s="95">
        <v>44880</v>
      </c>
      <c r="C515" s="96" t="s">
        <v>48</v>
      </c>
      <c r="D515" s="96" t="s">
        <v>48</v>
      </c>
      <c r="E515" s="96" t="s">
        <v>48</v>
      </c>
      <c r="F515" s="96"/>
      <c r="G515" s="96"/>
      <c r="H515" s="96"/>
      <c r="I515" s="96"/>
      <c r="J515" s="96"/>
      <c r="K515" s="96"/>
      <c r="L515" s="96" t="s">
        <v>48</v>
      </c>
      <c r="M515" s="97">
        <v>0</v>
      </c>
      <c r="N515" s="97">
        <v>0</v>
      </c>
      <c r="O515" s="97">
        <v>0</v>
      </c>
      <c r="P515" s="96" t="s">
        <v>48</v>
      </c>
      <c r="Q515" s="96"/>
      <c r="R515" s="96"/>
      <c r="S515" s="96"/>
      <c r="T515" s="98">
        <v>0</v>
      </c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  <c r="AH515" s="98"/>
      <c r="AI515" s="96" t="s">
        <v>48</v>
      </c>
      <c r="AJ515" s="96">
        <v>5</v>
      </c>
      <c r="AK515" s="96" t="s">
        <v>48</v>
      </c>
      <c r="AL515" s="96" t="s">
        <v>48</v>
      </c>
      <c r="AM515" s="96" t="s">
        <v>48</v>
      </c>
      <c r="AN515" s="96" t="s">
        <v>48</v>
      </c>
      <c r="AO515" s="96" t="s">
        <v>48</v>
      </c>
      <c r="AP515" s="96" t="s">
        <v>48</v>
      </c>
      <c r="AQ515" s="96">
        <v>23</v>
      </c>
      <c r="AR515" s="96">
        <v>7</v>
      </c>
      <c r="AS515" s="98">
        <v>0.30399999999999999</v>
      </c>
      <c r="AT515" s="98">
        <v>0.71399999999999997</v>
      </c>
      <c r="AU515" s="98">
        <v>0</v>
      </c>
      <c r="AV515" s="99">
        <v>12127</v>
      </c>
      <c r="AW515" s="99">
        <v>3004</v>
      </c>
      <c r="AX515" s="96">
        <v>315</v>
      </c>
      <c r="AY515" s="96">
        <v>399</v>
      </c>
      <c r="AZ515" s="96">
        <v>658</v>
      </c>
      <c r="BA515" s="96" t="s">
        <v>48</v>
      </c>
      <c r="BB515" s="100"/>
      <c r="BC515" s="93"/>
      <c r="BD515" s="93"/>
      <c r="BE515" s="93"/>
    </row>
    <row r="516" spans="1:57" ht="13.5" customHeight="1">
      <c r="A516" s="93" t="s">
        <v>313</v>
      </c>
      <c r="B516" s="95">
        <v>44881</v>
      </c>
      <c r="C516" s="96" t="s">
        <v>48</v>
      </c>
      <c r="D516" s="96" t="s">
        <v>48</v>
      </c>
      <c r="E516" s="96" t="s">
        <v>48</v>
      </c>
      <c r="F516" s="96"/>
      <c r="G516" s="96"/>
      <c r="H516" s="96"/>
      <c r="I516" s="96"/>
      <c r="J516" s="96"/>
      <c r="K516" s="96"/>
      <c r="L516" s="96" t="s">
        <v>48</v>
      </c>
      <c r="M516" s="97">
        <v>0</v>
      </c>
      <c r="N516" s="97">
        <v>0</v>
      </c>
      <c r="O516" s="97">
        <v>0</v>
      </c>
      <c r="P516" s="96" t="s">
        <v>48</v>
      </c>
      <c r="Q516" s="96"/>
      <c r="R516" s="96"/>
      <c r="S516" s="96"/>
      <c r="T516" s="98">
        <v>0</v>
      </c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  <c r="AH516" s="98"/>
      <c r="AI516" s="96" t="s">
        <v>48</v>
      </c>
      <c r="AJ516" s="96">
        <v>3</v>
      </c>
      <c r="AK516" s="96" t="s">
        <v>48</v>
      </c>
      <c r="AL516" s="96" t="s">
        <v>48</v>
      </c>
      <c r="AM516" s="96" t="s">
        <v>48</v>
      </c>
      <c r="AN516" s="96" t="s">
        <v>48</v>
      </c>
      <c r="AO516" s="96" t="s">
        <v>48</v>
      </c>
      <c r="AP516" s="96" t="s">
        <v>48</v>
      </c>
      <c r="AQ516" s="96">
        <v>26</v>
      </c>
      <c r="AR516" s="96">
        <v>3</v>
      </c>
      <c r="AS516" s="98">
        <v>0.115</v>
      </c>
      <c r="AT516" s="98">
        <v>1</v>
      </c>
      <c r="AU516" s="98">
        <v>0</v>
      </c>
      <c r="AV516" s="99">
        <v>12153</v>
      </c>
      <c r="AW516" s="99">
        <v>3007</v>
      </c>
      <c r="AX516" s="96">
        <v>302</v>
      </c>
      <c r="AY516" s="96">
        <v>393</v>
      </c>
      <c r="AZ516" s="96">
        <v>645</v>
      </c>
      <c r="BA516" s="96" t="s">
        <v>48</v>
      </c>
      <c r="BB516" s="100"/>
      <c r="BC516" s="93"/>
      <c r="BD516" s="93"/>
      <c r="BE516" s="93"/>
    </row>
    <row r="517" spans="1:57" ht="13.5" customHeight="1">
      <c r="A517" s="93" t="s">
        <v>314</v>
      </c>
      <c r="B517" s="95">
        <v>44882</v>
      </c>
      <c r="C517" s="96" t="s">
        <v>48</v>
      </c>
      <c r="D517" s="96" t="s">
        <v>48</v>
      </c>
      <c r="E517" s="96" t="s">
        <v>48</v>
      </c>
      <c r="F517" s="96"/>
      <c r="G517" s="96"/>
      <c r="H517" s="96"/>
      <c r="I517" s="96"/>
      <c r="J517" s="96"/>
      <c r="K517" s="96"/>
      <c r="L517" s="96" t="s">
        <v>48</v>
      </c>
      <c r="M517" s="97">
        <v>0</v>
      </c>
      <c r="N517" s="97">
        <v>0</v>
      </c>
      <c r="O517" s="97">
        <v>0</v>
      </c>
      <c r="P517" s="96" t="s">
        <v>48</v>
      </c>
      <c r="Q517" s="96"/>
      <c r="R517" s="96"/>
      <c r="S517" s="96"/>
      <c r="T517" s="98">
        <v>0</v>
      </c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  <c r="AH517" s="98"/>
      <c r="AI517" s="96" t="s">
        <v>48</v>
      </c>
      <c r="AJ517" s="96" t="s">
        <v>48</v>
      </c>
      <c r="AK517" s="96" t="s">
        <v>48</v>
      </c>
      <c r="AL517" s="96" t="s">
        <v>48</v>
      </c>
      <c r="AM517" s="96" t="s">
        <v>48</v>
      </c>
      <c r="AN517" s="96" t="s">
        <v>48</v>
      </c>
      <c r="AO517" s="96" t="s">
        <v>48</v>
      </c>
      <c r="AP517" s="96" t="s">
        <v>48</v>
      </c>
      <c r="AQ517" s="96">
        <v>28</v>
      </c>
      <c r="AR517" s="96">
        <v>6</v>
      </c>
      <c r="AS517" s="98">
        <v>0.214</v>
      </c>
      <c r="AT517" s="98">
        <v>0</v>
      </c>
      <c r="AU517" s="98">
        <v>0</v>
      </c>
      <c r="AV517" s="99">
        <v>12181</v>
      </c>
      <c r="AW517" s="99">
        <v>3013</v>
      </c>
      <c r="AX517" s="96">
        <v>302</v>
      </c>
      <c r="AY517" s="96">
        <v>393</v>
      </c>
      <c r="AZ517" s="96">
        <v>645</v>
      </c>
      <c r="BA517" s="96" t="s">
        <v>48</v>
      </c>
      <c r="BB517" s="100"/>
      <c r="BC517" s="93"/>
      <c r="BD517" s="93"/>
      <c r="BE517" s="93"/>
    </row>
    <row r="518" spans="1:57" ht="13.5" customHeight="1">
      <c r="A518" s="93" t="s">
        <v>315</v>
      </c>
      <c r="B518" s="95">
        <v>44883</v>
      </c>
      <c r="C518" s="96" t="s">
        <v>48</v>
      </c>
      <c r="D518" s="96" t="s">
        <v>48</v>
      </c>
      <c r="E518" s="96" t="s">
        <v>48</v>
      </c>
      <c r="F518" s="96"/>
      <c r="G518" s="96"/>
      <c r="H518" s="96"/>
      <c r="I518" s="96"/>
      <c r="J518" s="96"/>
      <c r="K518" s="96"/>
      <c r="L518" s="96" t="s">
        <v>48</v>
      </c>
      <c r="M518" s="97">
        <v>0</v>
      </c>
      <c r="N518" s="97">
        <v>0</v>
      </c>
      <c r="O518" s="97">
        <v>0</v>
      </c>
      <c r="P518" s="96" t="s">
        <v>48</v>
      </c>
      <c r="Q518" s="96"/>
      <c r="R518" s="96"/>
      <c r="S518" s="96"/>
      <c r="T518" s="98">
        <v>0</v>
      </c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  <c r="AH518" s="98"/>
      <c r="AI518" s="96" t="s">
        <v>48</v>
      </c>
      <c r="AJ518" s="96">
        <v>2</v>
      </c>
      <c r="AK518" s="96" t="s">
        <v>48</v>
      </c>
      <c r="AL518" s="96" t="s">
        <v>48</v>
      </c>
      <c r="AM518" s="96" t="s">
        <v>48</v>
      </c>
      <c r="AN518" s="96" t="s">
        <v>48</v>
      </c>
      <c r="AO518" s="96" t="s">
        <v>48</v>
      </c>
      <c r="AP518" s="96" t="s">
        <v>48</v>
      </c>
      <c r="AQ518" s="96">
        <v>27</v>
      </c>
      <c r="AR518" s="96">
        <v>2</v>
      </c>
      <c r="AS518" s="98">
        <v>7.3999999999999996E-2</v>
      </c>
      <c r="AT518" s="98">
        <v>1</v>
      </c>
      <c r="AU518" s="98">
        <v>0</v>
      </c>
      <c r="AV518" s="99">
        <v>12208</v>
      </c>
      <c r="AW518" s="99">
        <v>3015</v>
      </c>
      <c r="AX518" s="96">
        <v>300</v>
      </c>
      <c r="AY518" s="96">
        <v>389</v>
      </c>
      <c r="AZ518" s="96">
        <v>637</v>
      </c>
      <c r="BA518" s="96" t="s">
        <v>48</v>
      </c>
      <c r="BB518" s="100"/>
      <c r="BC518" s="93"/>
      <c r="BD518" s="93"/>
      <c r="BE518" s="93"/>
    </row>
    <row r="519" spans="1:57" ht="13.5" customHeight="1">
      <c r="A519" s="93" t="s">
        <v>316</v>
      </c>
      <c r="B519" s="95">
        <v>44884</v>
      </c>
      <c r="C519" s="96" t="s">
        <v>48</v>
      </c>
      <c r="D519" s="96" t="s">
        <v>48</v>
      </c>
      <c r="E519" s="96" t="s">
        <v>48</v>
      </c>
      <c r="F519" s="96"/>
      <c r="G519" s="96"/>
      <c r="H519" s="96"/>
      <c r="I519" s="96"/>
      <c r="J519" s="96"/>
      <c r="K519" s="96"/>
      <c r="L519" s="96" t="s">
        <v>48</v>
      </c>
      <c r="M519" s="97">
        <v>0</v>
      </c>
      <c r="N519" s="97">
        <v>0</v>
      </c>
      <c r="O519" s="97">
        <v>0</v>
      </c>
      <c r="P519" s="96" t="s">
        <v>48</v>
      </c>
      <c r="Q519" s="96"/>
      <c r="R519" s="96"/>
      <c r="S519" s="96"/>
      <c r="T519" s="98">
        <v>0</v>
      </c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  <c r="AH519" s="98"/>
      <c r="AI519" s="96" t="s">
        <v>48</v>
      </c>
      <c r="AJ519" s="96" t="s">
        <v>48</v>
      </c>
      <c r="AK519" s="96" t="s">
        <v>48</v>
      </c>
      <c r="AL519" s="96" t="s">
        <v>48</v>
      </c>
      <c r="AM519" s="96" t="s">
        <v>48</v>
      </c>
      <c r="AN519" s="96" t="s">
        <v>48</v>
      </c>
      <c r="AO519" s="96" t="s">
        <v>48</v>
      </c>
      <c r="AP519" s="96" t="s">
        <v>48</v>
      </c>
      <c r="AQ519" s="96">
        <v>19</v>
      </c>
      <c r="AR519" s="96">
        <v>4</v>
      </c>
      <c r="AS519" s="98">
        <v>0.21099999999999999</v>
      </c>
      <c r="AT519" s="98">
        <v>0</v>
      </c>
      <c r="AU519" s="98">
        <v>0</v>
      </c>
      <c r="AV519" s="99">
        <v>12227</v>
      </c>
      <c r="AW519" s="99">
        <v>3019</v>
      </c>
      <c r="AX519" s="96">
        <v>287</v>
      </c>
      <c r="AY519" s="96">
        <v>384</v>
      </c>
      <c r="AZ519" s="96">
        <v>619</v>
      </c>
      <c r="BA519" s="96" t="s">
        <v>48</v>
      </c>
      <c r="BB519" s="100"/>
      <c r="BC519" s="93"/>
      <c r="BD519" s="93"/>
      <c r="BE519" s="93"/>
    </row>
    <row r="520" spans="1:57" ht="13.5" customHeight="1">
      <c r="A520" s="93" t="s">
        <v>317</v>
      </c>
      <c r="B520" s="95">
        <v>44885</v>
      </c>
      <c r="C520" s="96" t="s">
        <v>48</v>
      </c>
      <c r="D520" s="96" t="s">
        <v>48</v>
      </c>
      <c r="E520" s="96" t="s">
        <v>48</v>
      </c>
      <c r="F520" s="96"/>
      <c r="G520" s="96"/>
      <c r="H520" s="96"/>
      <c r="I520" s="96"/>
      <c r="J520" s="96"/>
      <c r="K520" s="96"/>
      <c r="L520" s="96" t="s">
        <v>48</v>
      </c>
      <c r="M520" s="97">
        <v>0</v>
      </c>
      <c r="N520" s="97">
        <v>0</v>
      </c>
      <c r="O520" s="97">
        <v>0</v>
      </c>
      <c r="P520" s="96" t="s">
        <v>48</v>
      </c>
      <c r="Q520" s="96"/>
      <c r="R520" s="96"/>
      <c r="S520" s="96"/>
      <c r="T520" s="98">
        <v>0</v>
      </c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  <c r="AH520" s="98"/>
      <c r="AI520" s="96" t="s">
        <v>48</v>
      </c>
      <c r="AJ520" s="96">
        <v>2</v>
      </c>
      <c r="AK520" s="96" t="s">
        <v>48</v>
      </c>
      <c r="AL520" s="96" t="s">
        <v>48</v>
      </c>
      <c r="AM520" s="96" t="s">
        <v>48</v>
      </c>
      <c r="AN520" s="96" t="s">
        <v>48</v>
      </c>
      <c r="AO520" s="96" t="s">
        <v>48</v>
      </c>
      <c r="AP520" s="96" t="s">
        <v>48</v>
      </c>
      <c r="AQ520" s="96">
        <v>31</v>
      </c>
      <c r="AR520" s="96">
        <v>4</v>
      </c>
      <c r="AS520" s="98">
        <v>0.129</v>
      </c>
      <c r="AT520" s="98">
        <v>0.5</v>
      </c>
      <c r="AU520" s="98">
        <v>0</v>
      </c>
      <c r="AV520" s="99">
        <v>12258</v>
      </c>
      <c r="AW520" s="99">
        <v>3023</v>
      </c>
      <c r="AX520" s="96">
        <v>287</v>
      </c>
      <c r="AY520" s="96">
        <v>384</v>
      </c>
      <c r="AZ520" s="96">
        <v>619</v>
      </c>
      <c r="BA520" s="96" t="s">
        <v>48</v>
      </c>
      <c r="BB520" s="100"/>
      <c r="BC520" s="93"/>
      <c r="BD520" s="93"/>
      <c r="BE520" s="93"/>
    </row>
    <row r="521" spans="1:57" ht="13.5" customHeight="1">
      <c r="A521" s="93" t="s">
        <v>311</v>
      </c>
      <c r="B521" s="95">
        <v>44886</v>
      </c>
      <c r="C521" s="96" t="s">
        <v>48</v>
      </c>
      <c r="D521" s="96" t="s">
        <v>48</v>
      </c>
      <c r="E521" s="96" t="s">
        <v>48</v>
      </c>
      <c r="F521" s="96"/>
      <c r="G521" s="96"/>
      <c r="H521" s="96"/>
      <c r="I521" s="96"/>
      <c r="J521" s="96"/>
      <c r="K521" s="96"/>
      <c r="L521" s="96" t="s">
        <v>48</v>
      </c>
      <c r="M521" s="97">
        <v>0</v>
      </c>
      <c r="N521" s="97">
        <v>0</v>
      </c>
      <c r="O521" s="97">
        <v>0</v>
      </c>
      <c r="P521" s="96" t="s">
        <v>48</v>
      </c>
      <c r="Q521" s="96"/>
      <c r="R521" s="96"/>
      <c r="S521" s="96"/>
      <c r="T521" s="98">
        <v>0</v>
      </c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  <c r="AH521" s="98"/>
      <c r="AI521" s="96" t="s">
        <v>48</v>
      </c>
      <c r="AJ521" s="96">
        <v>1</v>
      </c>
      <c r="AK521" s="96" t="s">
        <v>48</v>
      </c>
      <c r="AL521" s="96" t="s">
        <v>48</v>
      </c>
      <c r="AM521" s="96" t="s">
        <v>48</v>
      </c>
      <c r="AN521" s="96" t="s">
        <v>48</v>
      </c>
      <c r="AO521" s="96" t="s">
        <v>48</v>
      </c>
      <c r="AP521" s="96" t="s">
        <v>48</v>
      </c>
      <c r="AQ521" s="96">
        <v>31</v>
      </c>
      <c r="AR521" s="96">
        <v>3</v>
      </c>
      <c r="AS521" s="98">
        <v>9.7000000000000003E-2</v>
      </c>
      <c r="AT521" s="98">
        <v>0.33300000000000002</v>
      </c>
      <c r="AU521" s="98">
        <v>0</v>
      </c>
      <c r="AV521" s="99">
        <v>12289</v>
      </c>
      <c r="AW521" s="99">
        <v>3026</v>
      </c>
      <c r="AX521" s="96">
        <v>276</v>
      </c>
      <c r="AY521" s="96">
        <v>382</v>
      </c>
      <c r="AZ521" s="96">
        <v>609</v>
      </c>
      <c r="BA521" s="96" t="s">
        <v>48</v>
      </c>
      <c r="BB521" s="100"/>
      <c r="BC521" s="93"/>
      <c r="BD521" s="93"/>
      <c r="BE521" s="93"/>
    </row>
    <row r="522" spans="1:57" ht="13.5" customHeight="1">
      <c r="A522" s="93" t="s">
        <v>312</v>
      </c>
      <c r="B522" s="95">
        <v>44887</v>
      </c>
      <c r="C522" s="96" t="s">
        <v>48</v>
      </c>
      <c r="D522" s="96" t="s">
        <v>48</v>
      </c>
      <c r="E522" s="96" t="s">
        <v>48</v>
      </c>
      <c r="F522" s="96"/>
      <c r="G522" s="96"/>
      <c r="H522" s="96"/>
      <c r="I522" s="96"/>
      <c r="J522" s="96"/>
      <c r="K522" s="96"/>
      <c r="L522" s="96" t="s">
        <v>48</v>
      </c>
      <c r="M522" s="97">
        <v>0</v>
      </c>
      <c r="N522" s="97">
        <v>0</v>
      </c>
      <c r="O522" s="97">
        <v>0</v>
      </c>
      <c r="P522" s="96" t="s">
        <v>48</v>
      </c>
      <c r="Q522" s="96"/>
      <c r="R522" s="96"/>
      <c r="S522" s="96"/>
      <c r="T522" s="98">
        <v>0</v>
      </c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  <c r="AH522" s="98"/>
      <c r="AI522" s="96" t="s">
        <v>48</v>
      </c>
      <c r="AJ522" s="96">
        <v>1</v>
      </c>
      <c r="AK522" s="96" t="s">
        <v>48</v>
      </c>
      <c r="AL522" s="96" t="s">
        <v>48</v>
      </c>
      <c r="AM522" s="96" t="s">
        <v>48</v>
      </c>
      <c r="AN522" s="96" t="s">
        <v>48</v>
      </c>
      <c r="AO522" s="96" t="s">
        <v>48</v>
      </c>
      <c r="AP522" s="96" t="s">
        <v>48</v>
      </c>
      <c r="AQ522" s="96">
        <v>22</v>
      </c>
      <c r="AR522" s="96">
        <v>4</v>
      </c>
      <c r="AS522" s="98">
        <v>0.182</v>
      </c>
      <c r="AT522" s="98">
        <v>0.25</v>
      </c>
      <c r="AU522" s="98">
        <v>0</v>
      </c>
      <c r="AV522" s="99">
        <v>12311</v>
      </c>
      <c r="AW522" s="99">
        <v>3030</v>
      </c>
      <c r="AX522" s="96">
        <v>283</v>
      </c>
      <c r="AY522" s="96">
        <v>382</v>
      </c>
      <c r="AZ522" s="96">
        <v>594</v>
      </c>
      <c r="BA522" s="96" t="s">
        <v>48</v>
      </c>
      <c r="BB522" s="100"/>
      <c r="BC522" s="93"/>
      <c r="BD522" s="93"/>
      <c r="BE522" s="93"/>
    </row>
    <row r="523" spans="1:57" ht="13.5" customHeight="1">
      <c r="A523" s="93" t="s">
        <v>313</v>
      </c>
      <c r="B523" s="95">
        <v>44888</v>
      </c>
      <c r="C523" s="96" t="s">
        <v>48</v>
      </c>
      <c r="D523" s="96" t="s">
        <v>48</v>
      </c>
      <c r="E523" s="96" t="s">
        <v>48</v>
      </c>
      <c r="F523" s="96"/>
      <c r="G523" s="96"/>
      <c r="H523" s="96"/>
      <c r="I523" s="96"/>
      <c r="J523" s="96"/>
      <c r="K523" s="96"/>
      <c r="L523" s="96" t="s">
        <v>48</v>
      </c>
      <c r="M523" s="97">
        <v>0</v>
      </c>
      <c r="N523" s="97">
        <v>0</v>
      </c>
      <c r="O523" s="97">
        <v>0</v>
      </c>
      <c r="P523" s="96" t="s">
        <v>48</v>
      </c>
      <c r="Q523" s="96"/>
      <c r="R523" s="96"/>
      <c r="S523" s="96"/>
      <c r="T523" s="98">
        <v>0</v>
      </c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  <c r="AH523" s="98"/>
      <c r="AI523" s="96" t="s">
        <v>48</v>
      </c>
      <c r="AJ523" s="96">
        <v>2</v>
      </c>
      <c r="AK523" s="96" t="s">
        <v>48</v>
      </c>
      <c r="AL523" s="96" t="s">
        <v>48</v>
      </c>
      <c r="AM523" s="96" t="s">
        <v>48</v>
      </c>
      <c r="AN523" s="96" t="s">
        <v>48</v>
      </c>
      <c r="AO523" s="96" t="s">
        <v>48</v>
      </c>
      <c r="AP523" s="96" t="s">
        <v>48</v>
      </c>
      <c r="AQ523" s="96">
        <v>26</v>
      </c>
      <c r="AR523" s="96">
        <v>2</v>
      </c>
      <c r="AS523" s="98">
        <v>7.6999999999999999E-2</v>
      </c>
      <c r="AT523" s="98">
        <v>1</v>
      </c>
      <c r="AU523" s="98">
        <v>0</v>
      </c>
      <c r="AV523" s="99">
        <v>12337</v>
      </c>
      <c r="AW523" s="99">
        <v>3032</v>
      </c>
      <c r="AX523" s="96">
        <v>284</v>
      </c>
      <c r="AY523" s="96">
        <v>374</v>
      </c>
      <c r="AZ523" s="96">
        <v>566</v>
      </c>
      <c r="BA523" s="96" t="s">
        <v>48</v>
      </c>
      <c r="BB523" s="100"/>
      <c r="BC523" s="93"/>
      <c r="BD523" s="93"/>
      <c r="BE523" s="93"/>
    </row>
    <row r="524" spans="1:57" ht="13.5" customHeight="1">
      <c r="A524" s="93" t="s">
        <v>314</v>
      </c>
      <c r="B524" s="95">
        <v>44889</v>
      </c>
      <c r="C524" s="96" t="s">
        <v>48</v>
      </c>
      <c r="D524" s="96" t="s">
        <v>48</v>
      </c>
      <c r="E524" s="96" t="s">
        <v>48</v>
      </c>
      <c r="F524" s="96"/>
      <c r="G524" s="96"/>
      <c r="H524" s="96"/>
      <c r="I524" s="96"/>
      <c r="J524" s="96"/>
      <c r="K524" s="96"/>
      <c r="L524" s="96" t="s">
        <v>48</v>
      </c>
      <c r="M524" s="97">
        <v>0</v>
      </c>
      <c r="N524" s="97">
        <v>0</v>
      </c>
      <c r="O524" s="97">
        <v>0</v>
      </c>
      <c r="P524" s="96" t="s">
        <v>48</v>
      </c>
      <c r="Q524" s="96"/>
      <c r="R524" s="96"/>
      <c r="S524" s="96"/>
      <c r="T524" s="98">
        <v>0</v>
      </c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  <c r="AH524" s="98"/>
      <c r="AI524" s="96" t="s">
        <v>48</v>
      </c>
      <c r="AJ524" s="96">
        <v>1</v>
      </c>
      <c r="AK524" s="96" t="s">
        <v>48</v>
      </c>
      <c r="AL524" s="96" t="s">
        <v>48</v>
      </c>
      <c r="AM524" s="96" t="s">
        <v>48</v>
      </c>
      <c r="AN524" s="96" t="s">
        <v>48</v>
      </c>
      <c r="AO524" s="96" t="s">
        <v>48</v>
      </c>
      <c r="AP524" s="96" t="s">
        <v>48</v>
      </c>
      <c r="AQ524" s="96">
        <v>30</v>
      </c>
      <c r="AR524" s="96">
        <v>8</v>
      </c>
      <c r="AS524" s="98">
        <v>0.26700000000000002</v>
      </c>
      <c r="AT524" s="98">
        <v>0.125</v>
      </c>
      <c r="AU524" s="98">
        <v>0</v>
      </c>
      <c r="AV524" s="99">
        <v>12367</v>
      </c>
      <c r="AW524" s="99">
        <v>3040</v>
      </c>
      <c r="AX524" s="96">
        <v>284</v>
      </c>
      <c r="AY524" s="96">
        <v>374</v>
      </c>
      <c r="AZ524" s="96">
        <v>566</v>
      </c>
      <c r="BA524" s="96" t="s">
        <v>48</v>
      </c>
      <c r="BB524" s="100"/>
      <c r="BC524" s="93"/>
      <c r="BD524" s="93"/>
      <c r="BE524" s="93"/>
    </row>
    <row r="525" spans="1:57" ht="13.5" customHeight="1">
      <c r="A525" s="93" t="s">
        <v>315</v>
      </c>
      <c r="B525" s="95">
        <v>44890</v>
      </c>
      <c r="C525" s="96" t="s">
        <v>48</v>
      </c>
      <c r="D525" s="96" t="s">
        <v>48</v>
      </c>
      <c r="E525" s="96" t="s">
        <v>48</v>
      </c>
      <c r="F525" s="96"/>
      <c r="G525" s="96"/>
      <c r="H525" s="96"/>
      <c r="I525" s="96"/>
      <c r="J525" s="96"/>
      <c r="K525" s="96"/>
      <c r="L525" s="96" t="s">
        <v>48</v>
      </c>
      <c r="M525" s="97">
        <v>0</v>
      </c>
      <c r="N525" s="97">
        <v>0</v>
      </c>
      <c r="O525" s="97">
        <v>0</v>
      </c>
      <c r="P525" s="96" t="s">
        <v>48</v>
      </c>
      <c r="Q525" s="96"/>
      <c r="R525" s="96"/>
      <c r="S525" s="96"/>
      <c r="T525" s="98">
        <v>0</v>
      </c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  <c r="AH525" s="98"/>
      <c r="AI525" s="96" t="s">
        <v>48</v>
      </c>
      <c r="AJ525" s="96">
        <v>1</v>
      </c>
      <c r="AK525" s="96" t="s">
        <v>48</v>
      </c>
      <c r="AL525" s="96" t="s">
        <v>48</v>
      </c>
      <c r="AM525" s="96" t="s">
        <v>48</v>
      </c>
      <c r="AN525" s="96" t="s">
        <v>48</v>
      </c>
      <c r="AO525" s="96" t="s">
        <v>48</v>
      </c>
      <c r="AP525" s="96" t="s">
        <v>48</v>
      </c>
      <c r="AQ525" s="96">
        <v>18</v>
      </c>
      <c r="AR525" s="96">
        <v>6</v>
      </c>
      <c r="AS525" s="98">
        <v>0.33300000000000002</v>
      </c>
      <c r="AT525" s="98">
        <v>0.16700000000000001</v>
      </c>
      <c r="AU525" s="98">
        <v>0</v>
      </c>
      <c r="AV525" s="99">
        <v>12385</v>
      </c>
      <c r="AW525" s="99">
        <v>3046</v>
      </c>
      <c r="AX525" s="96">
        <v>288</v>
      </c>
      <c r="AY525" s="96">
        <v>373</v>
      </c>
      <c r="AZ525" s="96">
        <v>508</v>
      </c>
      <c r="BA525" s="96" t="s">
        <v>48</v>
      </c>
      <c r="BB525" s="100"/>
      <c r="BC525" s="93"/>
      <c r="BD525" s="93"/>
      <c r="BE525" s="93"/>
    </row>
    <row r="526" spans="1:57" ht="13.5" customHeight="1">
      <c r="A526" s="93" t="s">
        <v>316</v>
      </c>
      <c r="B526" s="95">
        <v>44891</v>
      </c>
      <c r="C526" s="96" t="s">
        <v>48</v>
      </c>
      <c r="D526" s="96" t="s">
        <v>48</v>
      </c>
      <c r="E526" s="96" t="s">
        <v>48</v>
      </c>
      <c r="F526" s="96"/>
      <c r="G526" s="96"/>
      <c r="H526" s="96"/>
      <c r="I526" s="96"/>
      <c r="J526" s="96"/>
      <c r="K526" s="96"/>
      <c r="L526" s="96" t="s">
        <v>48</v>
      </c>
      <c r="M526" s="97">
        <v>0</v>
      </c>
      <c r="N526" s="97">
        <v>0</v>
      </c>
      <c r="O526" s="97">
        <v>0</v>
      </c>
      <c r="P526" s="96" t="s">
        <v>48</v>
      </c>
      <c r="Q526" s="96"/>
      <c r="R526" s="96"/>
      <c r="S526" s="96"/>
      <c r="T526" s="98">
        <v>0</v>
      </c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  <c r="AH526" s="98"/>
      <c r="AI526" s="96" t="s">
        <v>48</v>
      </c>
      <c r="AJ526" s="96">
        <v>3</v>
      </c>
      <c r="AK526" s="96" t="s">
        <v>48</v>
      </c>
      <c r="AL526" s="96" t="s">
        <v>48</v>
      </c>
      <c r="AM526" s="96" t="s">
        <v>48</v>
      </c>
      <c r="AN526" s="96" t="s">
        <v>48</v>
      </c>
      <c r="AO526" s="96" t="s">
        <v>48</v>
      </c>
      <c r="AP526" s="96" t="s">
        <v>48</v>
      </c>
      <c r="AQ526" s="96">
        <v>26</v>
      </c>
      <c r="AR526" s="96">
        <v>7</v>
      </c>
      <c r="AS526" s="98">
        <v>0.26900000000000002</v>
      </c>
      <c r="AT526" s="98">
        <v>0.42899999999999999</v>
      </c>
      <c r="AU526" s="98">
        <v>0</v>
      </c>
      <c r="AV526" s="99">
        <v>12411</v>
      </c>
      <c r="AW526" s="99">
        <v>3053</v>
      </c>
      <c r="AX526" s="96">
        <v>288</v>
      </c>
      <c r="AY526" s="96">
        <v>373</v>
      </c>
      <c r="AZ526" s="96">
        <v>508</v>
      </c>
      <c r="BA526" s="96" t="s">
        <v>48</v>
      </c>
      <c r="BB526" s="100"/>
      <c r="BC526" s="93"/>
      <c r="BD526" s="93"/>
      <c r="BE526" s="93"/>
    </row>
    <row r="527" spans="1:57" ht="13.5" customHeight="1">
      <c r="A527" s="93" t="s">
        <v>317</v>
      </c>
      <c r="B527" s="95">
        <v>44892</v>
      </c>
      <c r="C527" s="96" t="s">
        <v>48</v>
      </c>
      <c r="D527" s="96" t="s">
        <v>48</v>
      </c>
      <c r="E527" s="96" t="s">
        <v>48</v>
      </c>
      <c r="F527" s="96"/>
      <c r="G527" s="96"/>
      <c r="H527" s="96"/>
      <c r="I527" s="96"/>
      <c r="J527" s="96"/>
      <c r="K527" s="96"/>
      <c r="L527" s="96" t="s">
        <v>48</v>
      </c>
      <c r="M527" s="97">
        <v>0</v>
      </c>
      <c r="N527" s="97">
        <v>0</v>
      </c>
      <c r="O527" s="97">
        <v>0</v>
      </c>
      <c r="P527" s="96" t="s">
        <v>48</v>
      </c>
      <c r="Q527" s="96"/>
      <c r="R527" s="96"/>
      <c r="S527" s="96"/>
      <c r="T527" s="98">
        <v>0</v>
      </c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6" t="s">
        <v>48</v>
      </c>
      <c r="AJ527" s="96">
        <v>1</v>
      </c>
      <c r="AK527" s="96" t="s">
        <v>48</v>
      </c>
      <c r="AL527" s="96" t="s">
        <v>48</v>
      </c>
      <c r="AM527" s="96" t="s">
        <v>48</v>
      </c>
      <c r="AN527" s="96" t="s">
        <v>48</v>
      </c>
      <c r="AO527" s="96" t="s">
        <v>48</v>
      </c>
      <c r="AP527" s="96" t="s">
        <v>48</v>
      </c>
      <c r="AQ527" s="96">
        <v>22</v>
      </c>
      <c r="AR527" s="96">
        <v>3</v>
      </c>
      <c r="AS527" s="98">
        <v>0.13600000000000001</v>
      </c>
      <c r="AT527" s="98">
        <v>0.33300000000000002</v>
      </c>
      <c r="AU527" s="98">
        <v>0</v>
      </c>
      <c r="AV527" s="99">
        <v>12433</v>
      </c>
      <c r="AW527" s="99">
        <v>3056</v>
      </c>
      <c r="AX527" s="96">
        <v>278</v>
      </c>
      <c r="AY527" s="96">
        <v>369</v>
      </c>
      <c r="AZ527" s="96">
        <v>466</v>
      </c>
      <c r="BA527" s="96" t="s">
        <v>48</v>
      </c>
      <c r="BB527" s="100"/>
      <c r="BC527" s="93"/>
      <c r="BD527" s="93"/>
      <c r="BE527" s="93"/>
    </row>
    <row r="528" spans="1:57" ht="13.5" customHeight="1">
      <c r="A528" s="93" t="s">
        <v>311</v>
      </c>
      <c r="B528" s="95">
        <v>44893</v>
      </c>
      <c r="C528" s="96" t="s">
        <v>48</v>
      </c>
      <c r="D528" s="96" t="s">
        <v>48</v>
      </c>
      <c r="E528" s="96" t="s">
        <v>48</v>
      </c>
      <c r="F528" s="96"/>
      <c r="G528" s="96"/>
      <c r="H528" s="96"/>
      <c r="I528" s="96"/>
      <c r="J528" s="96"/>
      <c r="K528" s="96"/>
      <c r="L528" s="96" t="s">
        <v>48</v>
      </c>
      <c r="M528" s="97">
        <v>0</v>
      </c>
      <c r="N528" s="97">
        <v>0</v>
      </c>
      <c r="O528" s="97">
        <v>0</v>
      </c>
      <c r="P528" s="96" t="s">
        <v>48</v>
      </c>
      <c r="Q528" s="96"/>
      <c r="R528" s="96"/>
      <c r="S528" s="96"/>
      <c r="T528" s="98">
        <v>0</v>
      </c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6" t="s">
        <v>48</v>
      </c>
      <c r="AJ528" s="96">
        <v>5</v>
      </c>
      <c r="AK528" s="96" t="s">
        <v>48</v>
      </c>
      <c r="AL528" s="96" t="s">
        <v>48</v>
      </c>
      <c r="AM528" s="96" t="s">
        <v>48</v>
      </c>
      <c r="AN528" s="96" t="s">
        <v>48</v>
      </c>
      <c r="AO528" s="96" t="s">
        <v>48</v>
      </c>
      <c r="AP528" s="96" t="s">
        <v>48</v>
      </c>
      <c r="AQ528" s="96">
        <v>21</v>
      </c>
      <c r="AR528" s="96">
        <v>9</v>
      </c>
      <c r="AS528" s="98">
        <v>0.42899999999999999</v>
      </c>
      <c r="AT528" s="98">
        <v>0.55600000000000005</v>
      </c>
      <c r="AU528" s="98">
        <v>0</v>
      </c>
      <c r="AV528" s="99">
        <v>12454</v>
      </c>
      <c r="AW528" s="99">
        <v>3065</v>
      </c>
      <c r="AX528" s="96">
        <v>299</v>
      </c>
      <c r="AY528" s="96">
        <v>369</v>
      </c>
      <c r="AZ528" s="96">
        <v>466</v>
      </c>
      <c r="BA528" s="96" t="s">
        <v>48</v>
      </c>
      <c r="BB528" s="100"/>
      <c r="BC528" s="93"/>
      <c r="BD528" s="93"/>
      <c r="BE528" s="93"/>
    </row>
    <row r="529" spans="1:57" ht="13.5" customHeight="1">
      <c r="A529" s="93" t="s">
        <v>312</v>
      </c>
      <c r="B529" s="95">
        <v>44894</v>
      </c>
      <c r="C529" s="96" t="s">
        <v>48</v>
      </c>
      <c r="D529" s="96" t="s">
        <v>48</v>
      </c>
      <c r="E529" s="96" t="s">
        <v>48</v>
      </c>
      <c r="F529" s="96"/>
      <c r="G529" s="96"/>
      <c r="H529" s="96"/>
      <c r="I529" s="96"/>
      <c r="J529" s="96"/>
      <c r="K529" s="96"/>
      <c r="L529" s="96" t="s">
        <v>48</v>
      </c>
      <c r="M529" s="97">
        <v>0</v>
      </c>
      <c r="N529" s="97">
        <v>0</v>
      </c>
      <c r="O529" s="97">
        <v>0</v>
      </c>
      <c r="P529" s="96" t="s">
        <v>48</v>
      </c>
      <c r="Q529" s="96"/>
      <c r="R529" s="96"/>
      <c r="S529" s="96"/>
      <c r="T529" s="98">
        <v>0</v>
      </c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6" t="s">
        <v>48</v>
      </c>
      <c r="AJ529" s="96">
        <v>3</v>
      </c>
      <c r="AK529" s="96" t="s">
        <v>48</v>
      </c>
      <c r="AL529" s="96" t="s">
        <v>48</v>
      </c>
      <c r="AM529" s="96" t="s">
        <v>48</v>
      </c>
      <c r="AN529" s="96" t="s">
        <v>48</v>
      </c>
      <c r="AO529" s="96" t="s">
        <v>48</v>
      </c>
      <c r="AP529" s="96" t="s">
        <v>48</v>
      </c>
      <c r="AQ529" s="96">
        <v>28</v>
      </c>
      <c r="AR529" s="96">
        <v>4</v>
      </c>
      <c r="AS529" s="98">
        <v>0.14299999999999999</v>
      </c>
      <c r="AT529" s="98">
        <v>0.75</v>
      </c>
      <c r="AU529" s="98">
        <v>0</v>
      </c>
      <c r="AV529" s="99">
        <v>12482</v>
      </c>
      <c r="AW529" s="99">
        <v>3069</v>
      </c>
      <c r="AX529" s="96">
        <v>299</v>
      </c>
      <c r="AY529" s="96">
        <v>369</v>
      </c>
      <c r="AZ529" s="96">
        <v>466</v>
      </c>
      <c r="BA529" s="96" t="s">
        <v>48</v>
      </c>
      <c r="BB529" s="100"/>
      <c r="BC529" s="93"/>
      <c r="BD529" s="93"/>
      <c r="BE529" s="93"/>
    </row>
    <row r="530" spans="1:57" ht="13.5" customHeight="1">
      <c r="A530" s="93" t="s">
        <v>313</v>
      </c>
      <c r="B530" s="95">
        <v>44895</v>
      </c>
      <c r="C530" s="96" t="s">
        <v>48</v>
      </c>
      <c r="D530" s="96" t="s">
        <v>48</v>
      </c>
      <c r="E530" s="96" t="s">
        <v>48</v>
      </c>
      <c r="F530" s="96"/>
      <c r="G530" s="96"/>
      <c r="H530" s="96"/>
      <c r="I530" s="96"/>
      <c r="J530" s="96"/>
      <c r="K530" s="96"/>
      <c r="L530" s="96" t="s">
        <v>48</v>
      </c>
      <c r="M530" s="97">
        <v>0</v>
      </c>
      <c r="N530" s="97">
        <v>0</v>
      </c>
      <c r="O530" s="97">
        <v>0</v>
      </c>
      <c r="P530" s="96" t="s">
        <v>48</v>
      </c>
      <c r="Q530" s="96"/>
      <c r="R530" s="96"/>
      <c r="S530" s="96"/>
      <c r="T530" s="98">
        <v>0</v>
      </c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  <c r="AI530" s="96" t="s">
        <v>48</v>
      </c>
      <c r="AJ530" s="96">
        <v>3</v>
      </c>
      <c r="AK530" s="96" t="s">
        <v>48</v>
      </c>
      <c r="AL530" s="96" t="s">
        <v>48</v>
      </c>
      <c r="AM530" s="96" t="s">
        <v>48</v>
      </c>
      <c r="AN530" s="96" t="s">
        <v>48</v>
      </c>
      <c r="AO530" s="96" t="s">
        <v>48</v>
      </c>
      <c r="AP530" s="96" t="s">
        <v>48</v>
      </c>
      <c r="AQ530" s="96">
        <v>19</v>
      </c>
      <c r="AR530" s="96">
        <v>2</v>
      </c>
      <c r="AS530" s="98">
        <v>0.105</v>
      </c>
      <c r="AT530" s="98">
        <v>1.5</v>
      </c>
      <c r="AU530" s="98">
        <v>0</v>
      </c>
      <c r="AV530" s="99">
        <v>12501</v>
      </c>
      <c r="AW530" s="99">
        <v>3071</v>
      </c>
      <c r="AX530" s="96">
        <v>295</v>
      </c>
      <c r="AY530" s="96">
        <v>369</v>
      </c>
      <c r="AZ530" s="96">
        <v>466</v>
      </c>
      <c r="BA530" s="96" t="s">
        <v>48</v>
      </c>
      <c r="BB530" s="100"/>
      <c r="BC530" s="93"/>
      <c r="BD530" s="93"/>
      <c r="BE530" s="93"/>
    </row>
    <row r="531" spans="1:57" ht="13.5" customHeight="1">
      <c r="A531" s="93" t="s">
        <v>314</v>
      </c>
      <c r="B531" s="95">
        <v>44896</v>
      </c>
      <c r="C531" s="96" t="s">
        <v>48</v>
      </c>
      <c r="D531" s="96" t="s">
        <v>48</v>
      </c>
      <c r="E531" s="96" t="s">
        <v>48</v>
      </c>
      <c r="F531" s="96"/>
      <c r="G531" s="96"/>
      <c r="H531" s="96"/>
      <c r="I531" s="96"/>
      <c r="J531" s="96"/>
      <c r="K531" s="96"/>
      <c r="L531" s="96" t="s">
        <v>48</v>
      </c>
      <c r="M531" s="97">
        <v>0</v>
      </c>
      <c r="N531" s="97">
        <v>0</v>
      </c>
      <c r="O531" s="97">
        <v>0</v>
      </c>
      <c r="P531" s="96" t="s">
        <v>48</v>
      </c>
      <c r="Q531" s="96"/>
      <c r="R531" s="96"/>
      <c r="S531" s="96"/>
      <c r="T531" s="98">
        <v>0</v>
      </c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  <c r="AH531" s="98"/>
      <c r="AI531" s="96" t="s">
        <v>48</v>
      </c>
      <c r="AJ531" s="96">
        <v>2</v>
      </c>
      <c r="AK531" s="96" t="s">
        <v>48</v>
      </c>
      <c r="AL531" s="96" t="s">
        <v>48</v>
      </c>
      <c r="AM531" s="96" t="s">
        <v>48</v>
      </c>
      <c r="AN531" s="96" t="s">
        <v>48</v>
      </c>
      <c r="AO531" s="96" t="s">
        <v>48</v>
      </c>
      <c r="AP531" s="96" t="s">
        <v>48</v>
      </c>
      <c r="AQ531" s="96">
        <v>18</v>
      </c>
      <c r="AR531" s="96">
        <v>3</v>
      </c>
      <c r="AS531" s="98">
        <v>0.16700000000000001</v>
      </c>
      <c r="AT531" s="98">
        <v>0.66700000000000004</v>
      </c>
      <c r="AU531" s="98">
        <v>0</v>
      </c>
      <c r="AV531" s="99">
        <v>12519</v>
      </c>
      <c r="AW531" s="99">
        <v>3074</v>
      </c>
      <c r="AX531" s="96">
        <v>302</v>
      </c>
      <c r="AY531" s="96">
        <v>376</v>
      </c>
      <c r="AZ531" s="96">
        <v>465</v>
      </c>
      <c r="BA531" s="96" t="s">
        <v>48</v>
      </c>
      <c r="BB531" s="100"/>
      <c r="BC531" s="93"/>
      <c r="BD531" s="93"/>
      <c r="BE531" s="93"/>
    </row>
    <row r="532" spans="1:57" ht="13.5" customHeight="1">
      <c r="A532" s="93" t="s">
        <v>315</v>
      </c>
      <c r="B532" s="95">
        <v>44897</v>
      </c>
      <c r="C532" s="96" t="s">
        <v>48</v>
      </c>
      <c r="D532" s="96" t="s">
        <v>48</v>
      </c>
      <c r="E532" s="96" t="s">
        <v>48</v>
      </c>
      <c r="F532" s="96"/>
      <c r="G532" s="96"/>
      <c r="H532" s="96"/>
      <c r="I532" s="96"/>
      <c r="J532" s="96"/>
      <c r="K532" s="96"/>
      <c r="L532" s="96" t="s">
        <v>48</v>
      </c>
      <c r="M532" s="97">
        <v>0</v>
      </c>
      <c r="N532" s="97">
        <v>0</v>
      </c>
      <c r="O532" s="97">
        <v>0</v>
      </c>
      <c r="P532" s="96" t="s">
        <v>48</v>
      </c>
      <c r="Q532" s="96"/>
      <c r="R532" s="96"/>
      <c r="S532" s="96"/>
      <c r="T532" s="98">
        <v>0</v>
      </c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  <c r="AI532" s="96" t="s">
        <v>48</v>
      </c>
      <c r="AJ532" s="96">
        <v>2</v>
      </c>
      <c r="AK532" s="96" t="s">
        <v>48</v>
      </c>
      <c r="AL532" s="96" t="s">
        <v>48</v>
      </c>
      <c r="AM532" s="96" t="s">
        <v>48</v>
      </c>
      <c r="AN532" s="96" t="s">
        <v>48</v>
      </c>
      <c r="AO532" s="96" t="s">
        <v>48</v>
      </c>
      <c r="AP532" s="96" t="s">
        <v>48</v>
      </c>
      <c r="AQ532" s="96">
        <v>18</v>
      </c>
      <c r="AR532" s="96">
        <v>4</v>
      </c>
      <c r="AS532" s="98">
        <v>0.222</v>
      </c>
      <c r="AT532" s="98">
        <v>0.5</v>
      </c>
      <c r="AU532" s="98">
        <v>0</v>
      </c>
      <c r="AV532" s="99">
        <v>12537</v>
      </c>
      <c r="AW532" s="99">
        <v>3078</v>
      </c>
      <c r="AX532" s="96">
        <v>302</v>
      </c>
      <c r="AY532" s="96">
        <v>382</v>
      </c>
      <c r="AZ532" s="96">
        <v>463</v>
      </c>
      <c r="BA532" s="96" t="s">
        <v>48</v>
      </c>
      <c r="BB532" s="100"/>
      <c r="BC532" s="93"/>
      <c r="BD532" s="93"/>
      <c r="BE532" s="93"/>
    </row>
    <row r="533" spans="1:57" ht="13.5" customHeight="1">
      <c r="A533" s="93" t="s">
        <v>316</v>
      </c>
      <c r="B533" s="95">
        <v>44898</v>
      </c>
      <c r="C533" s="96" t="s">
        <v>48</v>
      </c>
      <c r="D533" s="96" t="s">
        <v>48</v>
      </c>
      <c r="E533" s="96" t="s">
        <v>48</v>
      </c>
      <c r="F533" s="96"/>
      <c r="G533" s="96"/>
      <c r="H533" s="96"/>
      <c r="I533" s="96"/>
      <c r="J533" s="96"/>
      <c r="K533" s="96"/>
      <c r="L533" s="96" t="s">
        <v>48</v>
      </c>
      <c r="M533" s="97">
        <v>0</v>
      </c>
      <c r="N533" s="97">
        <v>0</v>
      </c>
      <c r="O533" s="97">
        <v>0</v>
      </c>
      <c r="P533" s="96" t="s">
        <v>48</v>
      </c>
      <c r="Q533" s="96"/>
      <c r="R533" s="96"/>
      <c r="S533" s="96"/>
      <c r="T533" s="98">
        <v>0</v>
      </c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  <c r="AH533" s="98"/>
      <c r="AI533" s="96" t="s">
        <v>48</v>
      </c>
      <c r="AJ533" s="96">
        <v>1</v>
      </c>
      <c r="AK533" s="96" t="s">
        <v>48</v>
      </c>
      <c r="AL533" s="96" t="s">
        <v>48</v>
      </c>
      <c r="AM533" s="96" t="s">
        <v>48</v>
      </c>
      <c r="AN533" s="96" t="s">
        <v>48</v>
      </c>
      <c r="AO533" s="96" t="s">
        <v>48</v>
      </c>
      <c r="AP533" s="96" t="s">
        <v>48</v>
      </c>
      <c r="AQ533" s="96">
        <v>24</v>
      </c>
      <c r="AR533" s="96">
        <v>8</v>
      </c>
      <c r="AS533" s="98">
        <v>0.33300000000000002</v>
      </c>
      <c r="AT533" s="98">
        <v>0.125</v>
      </c>
      <c r="AU533" s="98">
        <v>0</v>
      </c>
      <c r="AV533" s="99">
        <v>12561</v>
      </c>
      <c r="AW533" s="99">
        <v>3086</v>
      </c>
      <c r="AX533" s="96">
        <v>302</v>
      </c>
      <c r="AY533" s="96">
        <v>382</v>
      </c>
      <c r="AZ533" s="96">
        <v>463</v>
      </c>
      <c r="BA533" s="96" t="s">
        <v>48</v>
      </c>
      <c r="BB533" s="100"/>
      <c r="BC533" s="93"/>
      <c r="BD533" s="93"/>
      <c r="BE533" s="93"/>
    </row>
    <row r="534" spans="1:57" ht="13.5" customHeight="1">
      <c r="A534" s="93" t="s">
        <v>317</v>
      </c>
      <c r="B534" s="95">
        <v>44899</v>
      </c>
      <c r="C534" s="96" t="s">
        <v>48</v>
      </c>
      <c r="D534" s="96" t="s">
        <v>48</v>
      </c>
      <c r="E534" s="96" t="s">
        <v>48</v>
      </c>
      <c r="F534" s="96"/>
      <c r="G534" s="96"/>
      <c r="H534" s="96"/>
      <c r="I534" s="96"/>
      <c r="J534" s="96"/>
      <c r="K534" s="96"/>
      <c r="L534" s="96" t="s">
        <v>48</v>
      </c>
      <c r="M534" s="97">
        <v>0</v>
      </c>
      <c r="N534" s="97">
        <v>0</v>
      </c>
      <c r="O534" s="97">
        <v>0</v>
      </c>
      <c r="P534" s="96" t="s">
        <v>48</v>
      </c>
      <c r="Q534" s="96"/>
      <c r="R534" s="96"/>
      <c r="S534" s="96"/>
      <c r="T534" s="98">
        <v>0</v>
      </c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  <c r="AH534" s="98"/>
      <c r="AI534" s="96" t="s">
        <v>48</v>
      </c>
      <c r="AJ534" s="96">
        <v>2</v>
      </c>
      <c r="AK534" s="96" t="s">
        <v>48</v>
      </c>
      <c r="AL534" s="96" t="s">
        <v>48</v>
      </c>
      <c r="AM534" s="96" t="s">
        <v>48</v>
      </c>
      <c r="AN534" s="96" t="s">
        <v>48</v>
      </c>
      <c r="AO534" s="96" t="s">
        <v>48</v>
      </c>
      <c r="AP534" s="96" t="s">
        <v>48</v>
      </c>
      <c r="AQ534" s="96">
        <v>17</v>
      </c>
      <c r="AR534" s="96">
        <v>2</v>
      </c>
      <c r="AS534" s="98">
        <v>0.11799999999999999</v>
      </c>
      <c r="AT534" s="98">
        <v>1</v>
      </c>
      <c r="AU534" s="98">
        <v>0</v>
      </c>
      <c r="AV534" s="99">
        <v>12578</v>
      </c>
      <c r="AW534" s="99">
        <v>3088</v>
      </c>
      <c r="AX534" s="96">
        <v>302</v>
      </c>
      <c r="AY534" s="96">
        <v>382</v>
      </c>
      <c r="AZ534" s="96">
        <v>463</v>
      </c>
      <c r="BA534" s="96" t="s">
        <v>48</v>
      </c>
      <c r="BB534" s="100"/>
      <c r="BC534" s="93"/>
      <c r="BD534" s="93"/>
      <c r="BE534" s="93"/>
    </row>
    <row r="535" spans="1:57" ht="13.5" customHeight="1">
      <c r="A535" s="93" t="s">
        <v>311</v>
      </c>
      <c r="B535" s="95">
        <v>44900</v>
      </c>
      <c r="C535" s="96" t="s">
        <v>48</v>
      </c>
      <c r="D535" s="96" t="s">
        <v>48</v>
      </c>
      <c r="E535" s="96" t="s">
        <v>48</v>
      </c>
      <c r="F535" s="96"/>
      <c r="G535" s="96"/>
      <c r="H535" s="96"/>
      <c r="I535" s="96"/>
      <c r="J535" s="96"/>
      <c r="K535" s="96"/>
      <c r="L535" s="96" t="s">
        <v>48</v>
      </c>
      <c r="M535" s="97">
        <v>0</v>
      </c>
      <c r="N535" s="97">
        <v>0</v>
      </c>
      <c r="O535" s="97">
        <v>0</v>
      </c>
      <c r="P535" s="96" t="s">
        <v>48</v>
      </c>
      <c r="Q535" s="96"/>
      <c r="R535" s="96"/>
      <c r="S535" s="96"/>
      <c r="T535" s="98">
        <v>0</v>
      </c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  <c r="AH535" s="98"/>
      <c r="AI535" s="96" t="s">
        <v>48</v>
      </c>
      <c r="AJ535" s="96">
        <v>1</v>
      </c>
      <c r="AK535" s="96" t="s">
        <v>48</v>
      </c>
      <c r="AL535" s="96" t="s">
        <v>48</v>
      </c>
      <c r="AM535" s="96" t="s">
        <v>48</v>
      </c>
      <c r="AN535" s="96" t="s">
        <v>48</v>
      </c>
      <c r="AO535" s="96" t="s">
        <v>48</v>
      </c>
      <c r="AP535" s="96" t="s">
        <v>48</v>
      </c>
      <c r="AQ535" s="96">
        <v>23</v>
      </c>
      <c r="AR535" s="96">
        <v>3</v>
      </c>
      <c r="AS535" s="98">
        <v>0.13</v>
      </c>
      <c r="AT535" s="98">
        <v>0.33300000000000002</v>
      </c>
      <c r="AU535" s="98">
        <v>0</v>
      </c>
      <c r="AV535" s="99">
        <v>12601</v>
      </c>
      <c r="AW535" s="99">
        <v>3091</v>
      </c>
      <c r="AX535" s="96">
        <v>304</v>
      </c>
      <c r="AY535" s="96">
        <v>389</v>
      </c>
      <c r="AZ535" s="96">
        <v>461</v>
      </c>
      <c r="BA535" s="96" t="s">
        <v>48</v>
      </c>
      <c r="BB535" s="100"/>
      <c r="BC535" s="93"/>
      <c r="BD535" s="93"/>
      <c r="BE535" s="93"/>
    </row>
    <row r="536" spans="1:57" ht="13.5" customHeight="1">
      <c r="A536" s="93" t="s">
        <v>312</v>
      </c>
      <c r="B536" s="95">
        <v>44901</v>
      </c>
      <c r="C536" s="96" t="s">
        <v>48</v>
      </c>
      <c r="D536" s="96" t="s">
        <v>48</v>
      </c>
      <c r="E536" s="96" t="s">
        <v>48</v>
      </c>
      <c r="F536" s="96"/>
      <c r="G536" s="96"/>
      <c r="H536" s="96"/>
      <c r="I536" s="96"/>
      <c r="J536" s="96"/>
      <c r="K536" s="96"/>
      <c r="L536" s="96" t="s">
        <v>48</v>
      </c>
      <c r="M536" s="97">
        <v>0</v>
      </c>
      <c r="N536" s="97">
        <v>0</v>
      </c>
      <c r="O536" s="97">
        <v>0</v>
      </c>
      <c r="P536" s="96" t="s">
        <v>48</v>
      </c>
      <c r="Q536" s="96"/>
      <c r="R536" s="96"/>
      <c r="S536" s="96"/>
      <c r="T536" s="98">
        <v>0</v>
      </c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  <c r="AH536" s="98"/>
      <c r="AI536" s="96" t="s">
        <v>48</v>
      </c>
      <c r="AJ536" s="96">
        <v>1</v>
      </c>
      <c r="AK536" s="96" t="s">
        <v>48</v>
      </c>
      <c r="AL536" s="96" t="s">
        <v>48</v>
      </c>
      <c r="AM536" s="96" t="s">
        <v>48</v>
      </c>
      <c r="AN536" s="96" t="s">
        <v>48</v>
      </c>
      <c r="AO536" s="96" t="s">
        <v>48</v>
      </c>
      <c r="AP536" s="96" t="s">
        <v>48</v>
      </c>
      <c r="AQ536" s="96">
        <v>19</v>
      </c>
      <c r="AR536" s="96">
        <v>7</v>
      </c>
      <c r="AS536" s="98">
        <v>0.36799999999999999</v>
      </c>
      <c r="AT536" s="98">
        <v>0.14299999999999999</v>
      </c>
      <c r="AU536" s="98">
        <v>0</v>
      </c>
      <c r="AV536" s="99">
        <v>12620</v>
      </c>
      <c r="AW536" s="99">
        <v>3098</v>
      </c>
      <c r="AX536" s="96">
        <v>301</v>
      </c>
      <c r="AY536" s="96">
        <v>388</v>
      </c>
      <c r="AZ536" s="96">
        <v>457</v>
      </c>
      <c r="BA536" s="96" t="s">
        <v>48</v>
      </c>
      <c r="BB536" s="100"/>
      <c r="BC536" s="93"/>
      <c r="BD536" s="93"/>
      <c r="BE536" s="93"/>
    </row>
    <row r="537" spans="1:57" ht="13.5" customHeight="1">
      <c r="A537" s="93" t="s">
        <v>313</v>
      </c>
      <c r="B537" s="95">
        <v>44902</v>
      </c>
      <c r="C537" s="96" t="s">
        <v>48</v>
      </c>
      <c r="D537" s="96" t="s">
        <v>48</v>
      </c>
      <c r="E537" s="96" t="s">
        <v>48</v>
      </c>
      <c r="F537" s="96"/>
      <c r="G537" s="96"/>
      <c r="H537" s="96"/>
      <c r="I537" s="96"/>
      <c r="J537" s="96"/>
      <c r="K537" s="96"/>
      <c r="L537" s="96" t="s">
        <v>48</v>
      </c>
      <c r="M537" s="97">
        <v>0</v>
      </c>
      <c r="N537" s="97">
        <v>0</v>
      </c>
      <c r="O537" s="97">
        <v>0</v>
      </c>
      <c r="P537" s="96" t="s">
        <v>48</v>
      </c>
      <c r="Q537" s="96"/>
      <c r="R537" s="96"/>
      <c r="S537" s="96"/>
      <c r="T537" s="98">
        <v>0</v>
      </c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6" t="s">
        <v>48</v>
      </c>
      <c r="AJ537" s="96">
        <v>1</v>
      </c>
      <c r="AK537" s="96" t="s">
        <v>48</v>
      </c>
      <c r="AL537" s="96" t="s">
        <v>48</v>
      </c>
      <c r="AM537" s="96" t="s">
        <v>48</v>
      </c>
      <c r="AN537" s="96" t="s">
        <v>48</v>
      </c>
      <c r="AO537" s="96" t="s">
        <v>48</v>
      </c>
      <c r="AP537" s="96" t="s">
        <v>48</v>
      </c>
      <c r="AQ537" s="96">
        <v>12</v>
      </c>
      <c r="AR537" s="96">
        <v>1</v>
      </c>
      <c r="AS537" s="98">
        <v>8.3000000000000004E-2</v>
      </c>
      <c r="AT537" s="98">
        <v>1</v>
      </c>
      <c r="AU537" s="98">
        <v>0</v>
      </c>
      <c r="AV537" s="99">
        <v>12632</v>
      </c>
      <c r="AW537" s="99">
        <v>3099</v>
      </c>
      <c r="AX537" s="96">
        <v>301</v>
      </c>
      <c r="AY537" s="96">
        <v>388</v>
      </c>
      <c r="AZ537" s="96">
        <v>457</v>
      </c>
      <c r="BA537" s="96" t="s">
        <v>48</v>
      </c>
      <c r="BB537" s="100"/>
      <c r="BC537" s="93"/>
      <c r="BD537" s="93"/>
      <c r="BE537" s="93"/>
    </row>
    <row r="538" spans="1:57" ht="13.5" customHeight="1">
      <c r="A538" s="93" t="s">
        <v>314</v>
      </c>
      <c r="B538" s="95">
        <v>44903</v>
      </c>
      <c r="C538" s="96" t="s">
        <v>48</v>
      </c>
      <c r="D538" s="96" t="s">
        <v>48</v>
      </c>
      <c r="E538" s="96" t="s">
        <v>48</v>
      </c>
      <c r="F538" s="96"/>
      <c r="G538" s="96"/>
      <c r="H538" s="96"/>
      <c r="I538" s="96"/>
      <c r="J538" s="96"/>
      <c r="K538" s="96"/>
      <c r="L538" s="96" t="s">
        <v>48</v>
      </c>
      <c r="M538" s="97">
        <v>0</v>
      </c>
      <c r="N538" s="97">
        <v>0</v>
      </c>
      <c r="O538" s="97">
        <v>0</v>
      </c>
      <c r="P538" s="96" t="s">
        <v>48</v>
      </c>
      <c r="Q538" s="96"/>
      <c r="R538" s="96"/>
      <c r="S538" s="96"/>
      <c r="T538" s="98">
        <v>0</v>
      </c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6" t="s">
        <v>48</v>
      </c>
      <c r="AJ538" s="96">
        <v>3</v>
      </c>
      <c r="AK538" s="96" t="s">
        <v>48</v>
      </c>
      <c r="AL538" s="96" t="s">
        <v>48</v>
      </c>
      <c r="AM538" s="96" t="s">
        <v>48</v>
      </c>
      <c r="AN538" s="96" t="s">
        <v>48</v>
      </c>
      <c r="AO538" s="96" t="s">
        <v>48</v>
      </c>
      <c r="AP538" s="96" t="s">
        <v>48</v>
      </c>
      <c r="AQ538" s="96">
        <v>17</v>
      </c>
      <c r="AR538" s="96">
        <v>6</v>
      </c>
      <c r="AS538" s="98">
        <v>0.35299999999999998</v>
      </c>
      <c r="AT538" s="98">
        <v>0.5</v>
      </c>
      <c r="AU538" s="98">
        <v>0</v>
      </c>
      <c r="AV538" s="99">
        <v>12649</v>
      </c>
      <c r="AW538" s="99">
        <v>3105</v>
      </c>
      <c r="AX538" s="96">
        <v>288</v>
      </c>
      <c r="AY538" s="96">
        <v>389</v>
      </c>
      <c r="AZ538" s="96">
        <v>461</v>
      </c>
      <c r="BA538" s="96" t="s">
        <v>48</v>
      </c>
      <c r="BB538" s="100"/>
      <c r="BC538" s="93"/>
      <c r="BD538" s="93"/>
      <c r="BE538" s="93"/>
    </row>
    <row r="539" spans="1:57" ht="13.5" customHeight="1">
      <c r="A539" s="93" t="s">
        <v>315</v>
      </c>
      <c r="B539" s="95">
        <v>44904</v>
      </c>
      <c r="C539" s="96" t="s">
        <v>48</v>
      </c>
      <c r="D539" s="96" t="s">
        <v>48</v>
      </c>
      <c r="E539" s="96" t="s">
        <v>48</v>
      </c>
      <c r="F539" s="96"/>
      <c r="G539" s="96"/>
      <c r="H539" s="96"/>
      <c r="I539" s="96"/>
      <c r="J539" s="96"/>
      <c r="K539" s="96"/>
      <c r="L539" s="96" t="s">
        <v>48</v>
      </c>
      <c r="M539" s="97">
        <v>0</v>
      </c>
      <c r="N539" s="97">
        <v>0</v>
      </c>
      <c r="O539" s="97">
        <v>0</v>
      </c>
      <c r="P539" s="96" t="s">
        <v>48</v>
      </c>
      <c r="Q539" s="96"/>
      <c r="R539" s="96"/>
      <c r="S539" s="96"/>
      <c r="T539" s="98">
        <v>0</v>
      </c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6" t="s">
        <v>48</v>
      </c>
      <c r="AJ539" s="96">
        <v>3</v>
      </c>
      <c r="AK539" s="96" t="s">
        <v>48</v>
      </c>
      <c r="AL539" s="96" t="s">
        <v>48</v>
      </c>
      <c r="AM539" s="96" t="s">
        <v>48</v>
      </c>
      <c r="AN539" s="96" t="s">
        <v>48</v>
      </c>
      <c r="AO539" s="96" t="s">
        <v>48</v>
      </c>
      <c r="AP539" s="96" t="s">
        <v>48</v>
      </c>
      <c r="AQ539" s="96">
        <v>23</v>
      </c>
      <c r="AR539" s="96">
        <v>3</v>
      </c>
      <c r="AS539" s="98">
        <v>0.13</v>
      </c>
      <c r="AT539" s="98">
        <v>1</v>
      </c>
      <c r="AU539" s="98">
        <v>0</v>
      </c>
      <c r="AV539" s="99">
        <v>12672</v>
      </c>
      <c r="AW539" s="99">
        <v>3108</v>
      </c>
      <c r="AX539" s="96">
        <v>288</v>
      </c>
      <c r="AY539" s="96">
        <v>389</v>
      </c>
      <c r="AZ539" s="96">
        <v>461</v>
      </c>
      <c r="BA539" s="96" t="s">
        <v>48</v>
      </c>
      <c r="BB539" s="100"/>
      <c r="BC539" s="93"/>
      <c r="BD539" s="93"/>
      <c r="BE539" s="93"/>
    </row>
    <row r="540" spans="1:57" ht="13.5" customHeight="1">
      <c r="A540" s="93" t="s">
        <v>316</v>
      </c>
      <c r="B540" s="95">
        <v>44905</v>
      </c>
      <c r="C540" s="96" t="s">
        <v>48</v>
      </c>
      <c r="D540" s="96" t="s">
        <v>48</v>
      </c>
      <c r="E540" s="96" t="s">
        <v>48</v>
      </c>
      <c r="F540" s="96"/>
      <c r="G540" s="96"/>
      <c r="H540" s="96"/>
      <c r="I540" s="96"/>
      <c r="J540" s="96"/>
      <c r="K540" s="96"/>
      <c r="L540" s="96" t="s">
        <v>48</v>
      </c>
      <c r="M540" s="97">
        <v>0</v>
      </c>
      <c r="N540" s="97">
        <v>0</v>
      </c>
      <c r="O540" s="97">
        <v>0</v>
      </c>
      <c r="P540" s="96" t="s">
        <v>48</v>
      </c>
      <c r="Q540" s="96"/>
      <c r="R540" s="96"/>
      <c r="S540" s="96"/>
      <c r="T540" s="98">
        <v>0</v>
      </c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6" t="s">
        <v>48</v>
      </c>
      <c r="AJ540" s="96">
        <v>4</v>
      </c>
      <c r="AK540" s="96" t="s">
        <v>48</v>
      </c>
      <c r="AL540" s="96" t="s">
        <v>48</v>
      </c>
      <c r="AM540" s="96" t="s">
        <v>48</v>
      </c>
      <c r="AN540" s="96" t="s">
        <v>48</v>
      </c>
      <c r="AO540" s="96" t="s">
        <v>48</v>
      </c>
      <c r="AP540" s="96" t="s">
        <v>48</v>
      </c>
      <c r="AQ540" s="96">
        <v>18</v>
      </c>
      <c r="AR540" s="96">
        <v>6</v>
      </c>
      <c r="AS540" s="98">
        <v>0.33300000000000002</v>
      </c>
      <c r="AT540" s="98">
        <v>0.66700000000000004</v>
      </c>
      <c r="AU540" s="98">
        <v>0</v>
      </c>
      <c r="AV540" s="99">
        <v>12690</v>
      </c>
      <c r="AW540" s="99">
        <v>3114</v>
      </c>
      <c r="AX540" s="96">
        <v>278</v>
      </c>
      <c r="AY540" s="96">
        <v>387</v>
      </c>
      <c r="AZ540" s="96">
        <v>461</v>
      </c>
      <c r="BA540" s="96" t="s">
        <v>48</v>
      </c>
      <c r="BB540" s="100"/>
      <c r="BC540" s="93"/>
      <c r="BD540" s="93"/>
      <c r="BE540" s="93"/>
    </row>
    <row r="541" spans="1:57" ht="13.5" customHeight="1">
      <c r="A541" s="93" t="s">
        <v>317</v>
      </c>
      <c r="B541" s="95">
        <v>44906</v>
      </c>
      <c r="C541" s="96" t="s">
        <v>48</v>
      </c>
      <c r="D541" s="96" t="s">
        <v>48</v>
      </c>
      <c r="E541" s="96" t="s">
        <v>48</v>
      </c>
      <c r="F541" s="96"/>
      <c r="G541" s="96"/>
      <c r="H541" s="96"/>
      <c r="I541" s="96"/>
      <c r="J541" s="96"/>
      <c r="K541" s="96"/>
      <c r="L541" s="96" t="s">
        <v>48</v>
      </c>
      <c r="M541" s="97">
        <v>0</v>
      </c>
      <c r="N541" s="97">
        <v>0</v>
      </c>
      <c r="O541" s="97">
        <v>0</v>
      </c>
      <c r="P541" s="96" t="s">
        <v>48</v>
      </c>
      <c r="Q541" s="96"/>
      <c r="R541" s="96"/>
      <c r="S541" s="96"/>
      <c r="T541" s="98">
        <v>0</v>
      </c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6" t="s">
        <v>48</v>
      </c>
      <c r="AJ541" s="96">
        <v>1</v>
      </c>
      <c r="AK541" s="96" t="s">
        <v>48</v>
      </c>
      <c r="AL541" s="96" t="s">
        <v>48</v>
      </c>
      <c r="AM541" s="96" t="s">
        <v>48</v>
      </c>
      <c r="AN541" s="96" t="s">
        <v>48</v>
      </c>
      <c r="AO541" s="96" t="s">
        <v>48</v>
      </c>
      <c r="AP541" s="96" t="s">
        <v>48</v>
      </c>
      <c r="AQ541" s="96">
        <v>21</v>
      </c>
      <c r="AR541" s="96">
        <v>6</v>
      </c>
      <c r="AS541" s="98">
        <v>0.28599999999999998</v>
      </c>
      <c r="AT541" s="98">
        <v>0.16700000000000001</v>
      </c>
      <c r="AU541" s="98">
        <v>0</v>
      </c>
      <c r="AV541" s="99">
        <v>12711</v>
      </c>
      <c r="AW541" s="99">
        <v>3120</v>
      </c>
      <c r="AX541" s="96">
        <v>273</v>
      </c>
      <c r="AY541" s="96">
        <v>383</v>
      </c>
      <c r="AZ541" s="96">
        <v>457</v>
      </c>
      <c r="BA541" s="96" t="s">
        <v>48</v>
      </c>
      <c r="BB541" s="100"/>
      <c r="BC541" s="93"/>
      <c r="BD541" s="93"/>
      <c r="BE541" s="93"/>
    </row>
    <row r="542" spans="1:57" ht="13.5" customHeight="1">
      <c r="A542" s="93" t="s">
        <v>311</v>
      </c>
      <c r="B542" s="95">
        <v>44907</v>
      </c>
      <c r="C542" s="96" t="s">
        <v>48</v>
      </c>
      <c r="D542" s="96" t="s">
        <v>48</v>
      </c>
      <c r="E542" s="96" t="s">
        <v>48</v>
      </c>
      <c r="F542" s="96"/>
      <c r="G542" s="96"/>
      <c r="H542" s="96"/>
      <c r="I542" s="96"/>
      <c r="J542" s="96"/>
      <c r="K542" s="96"/>
      <c r="L542" s="96" t="s">
        <v>48</v>
      </c>
      <c r="M542" s="97">
        <v>0</v>
      </c>
      <c r="N542" s="97">
        <v>0</v>
      </c>
      <c r="O542" s="97">
        <v>0</v>
      </c>
      <c r="P542" s="96" t="s">
        <v>48</v>
      </c>
      <c r="Q542" s="96"/>
      <c r="R542" s="96"/>
      <c r="S542" s="96"/>
      <c r="T542" s="98">
        <v>0</v>
      </c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6" t="s">
        <v>48</v>
      </c>
      <c r="AJ542" s="96">
        <v>1</v>
      </c>
      <c r="AK542" s="96" t="s">
        <v>48</v>
      </c>
      <c r="AL542" s="96" t="s">
        <v>48</v>
      </c>
      <c r="AM542" s="96" t="s">
        <v>48</v>
      </c>
      <c r="AN542" s="96" t="s">
        <v>48</v>
      </c>
      <c r="AO542" s="96" t="s">
        <v>48</v>
      </c>
      <c r="AP542" s="96" t="s">
        <v>48</v>
      </c>
      <c r="AQ542" s="96">
        <v>28</v>
      </c>
      <c r="AR542" s="96">
        <v>2</v>
      </c>
      <c r="AS542" s="98">
        <v>7.0999999999999994E-2</v>
      </c>
      <c r="AT542" s="98">
        <v>0.5</v>
      </c>
      <c r="AU542" s="98">
        <v>0</v>
      </c>
      <c r="AV542" s="99">
        <v>12739</v>
      </c>
      <c r="AW542" s="99">
        <v>3122</v>
      </c>
      <c r="AX542" s="96">
        <v>273</v>
      </c>
      <c r="AY542" s="96">
        <v>383</v>
      </c>
      <c r="AZ542" s="96">
        <v>457</v>
      </c>
      <c r="BA542" s="96" t="s">
        <v>48</v>
      </c>
      <c r="BB542" s="100"/>
      <c r="BC542" s="93"/>
      <c r="BD542" s="93"/>
      <c r="BE542" s="93"/>
    </row>
    <row r="543" spans="1:57" ht="13.5" customHeight="1">
      <c r="A543" s="93" t="s">
        <v>312</v>
      </c>
      <c r="B543" s="95">
        <v>44908</v>
      </c>
      <c r="C543" s="96" t="s">
        <v>48</v>
      </c>
      <c r="D543" s="96" t="s">
        <v>48</v>
      </c>
      <c r="E543" s="96" t="s">
        <v>48</v>
      </c>
      <c r="F543" s="96"/>
      <c r="G543" s="96"/>
      <c r="H543" s="96"/>
      <c r="I543" s="96"/>
      <c r="J543" s="96"/>
      <c r="K543" s="96"/>
      <c r="L543" s="96" t="s">
        <v>48</v>
      </c>
      <c r="M543" s="97">
        <v>0</v>
      </c>
      <c r="N543" s="97">
        <v>0</v>
      </c>
      <c r="O543" s="97">
        <v>0</v>
      </c>
      <c r="P543" s="96" t="s">
        <v>48</v>
      </c>
      <c r="Q543" s="96"/>
      <c r="R543" s="96"/>
      <c r="S543" s="96"/>
      <c r="T543" s="98">
        <v>0</v>
      </c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6" t="s">
        <v>48</v>
      </c>
      <c r="AJ543" s="96" t="s">
        <v>48</v>
      </c>
      <c r="AK543" s="96" t="s">
        <v>48</v>
      </c>
      <c r="AL543" s="96" t="s">
        <v>48</v>
      </c>
      <c r="AM543" s="96" t="s">
        <v>48</v>
      </c>
      <c r="AN543" s="96" t="s">
        <v>48</v>
      </c>
      <c r="AO543" s="96" t="s">
        <v>48</v>
      </c>
      <c r="AP543" s="96" t="s">
        <v>48</v>
      </c>
      <c r="AQ543" s="96">
        <v>18</v>
      </c>
      <c r="AR543" s="96">
        <v>3</v>
      </c>
      <c r="AS543" s="98">
        <v>0.16700000000000001</v>
      </c>
      <c r="AT543" s="98">
        <v>0</v>
      </c>
      <c r="AU543" s="98">
        <v>0</v>
      </c>
      <c r="AV543" s="99">
        <v>12757</v>
      </c>
      <c r="AW543" s="99">
        <v>3125</v>
      </c>
      <c r="AX543" s="96">
        <v>284</v>
      </c>
      <c r="AY543" s="96">
        <v>384</v>
      </c>
      <c r="AZ543" s="96">
        <v>460</v>
      </c>
      <c r="BA543" s="96" t="s">
        <v>48</v>
      </c>
      <c r="BB543" s="100"/>
      <c r="BC543" s="93"/>
      <c r="BD543" s="93"/>
      <c r="BE543" s="93"/>
    </row>
    <row r="544" spans="1:57" ht="13.5" customHeight="1">
      <c r="A544" s="93" t="s">
        <v>313</v>
      </c>
      <c r="B544" s="95">
        <v>44909</v>
      </c>
      <c r="C544" s="96" t="s">
        <v>48</v>
      </c>
      <c r="D544" s="96" t="s">
        <v>48</v>
      </c>
      <c r="E544" s="96" t="s">
        <v>48</v>
      </c>
      <c r="F544" s="96"/>
      <c r="G544" s="96"/>
      <c r="H544" s="96"/>
      <c r="I544" s="96"/>
      <c r="J544" s="96"/>
      <c r="K544" s="96"/>
      <c r="L544" s="96" t="s">
        <v>48</v>
      </c>
      <c r="M544" s="97">
        <v>0</v>
      </c>
      <c r="N544" s="97">
        <v>0</v>
      </c>
      <c r="O544" s="97">
        <v>0</v>
      </c>
      <c r="P544" s="96" t="s">
        <v>48</v>
      </c>
      <c r="Q544" s="96"/>
      <c r="R544" s="96"/>
      <c r="S544" s="96"/>
      <c r="T544" s="98">
        <v>0</v>
      </c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6" t="s">
        <v>48</v>
      </c>
      <c r="AJ544" s="96">
        <v>2</v>
      </c>
      <c r="AK544" s="96" t="s">
        <v>48</v>
      </c>
      <c r="AL544" s="96" t="s">
        <v>48</v>
      </c>
      <c r="AM544" s="96" t="s">
        <v>48</v>
      </c>
      <c r="AN544" s="96" t="s">
        <v>48</v>
      </c>
      <c r="AO544" s="96" t="s">
        <v>48</v>
      </c>
      <c r="AP544" s="96" t="s">
        <v>48</v>
      </c>
      <c r="AQ544" s="96">
        <v>21</v>
      </c>
      <c r="AR544" s="96">
        <v>11</v>
      </c>
      <c r="AS544" s="98">
        <v>0.52400000000000002</v>
      </c>
      <c r="AT544" s="98">
        <v>0.182</v>
      </c>
      <c r="AU544" s="98">
        <v>0</v>
      </c>
      <c r="AV544" s="99">
        <v>12778</v>
      </c>
      <c r="AW544" s="99">
        <v>3136</v>
      </c>
      <c r="AX544" s="96">
        <v>284</v>
      </c>
      <c r="AY544" s="96">
        <v>386</v>
      </c>
      <c r="AZ544" s="96">
        <v>460</v>
      </c>
      <c r="BA544" s="96" t="s">
        <v>48</v>
      </c>
      <c r="BB544" s="100"/>
      <c r="BC544" s="93"/>
      <c r="BD544" s="93"/>
      <c r="BE544" s="93"/>
    </row>
    <row r="545" spans="1:57" ht="13.5" customHeight="1">
      <c r="A545" s="93" t="s">
        <v>314</v>
      </c>
      <c r="B545" s="95">
        <v>44910</v>
      </c>
      <c r="C545" s="96" t="s">
        <v>48</v>
      </c>
      <c r="D545" s="96" t="s">
        <v>48</v>
      </c>
      <c r="E545" s="96" t="s">
        <v>48</v>
      </c>
      <c r="F545" s="96"/>
      <c r="G545" s="96"/>
      <c r="H545" s="96"/>
      <c r="I545" s="96"/>
      <c r="J545" s="96"/>
      <c r="K545" s="96"/>
      <c r="L545" s="96" t="s">
        <v>48</v>
      </c>
      <c r="M545" s="97">
        <v>0</v>
      </c>
      <c r="N545" s="97">
        <v>0</v>
      </c>
      <c r="O545" s="97">
        <v>0</v>
      </c>
      <c r="P545" s="96" t="s">
        <v>48</v>
      </c>
      <c r="Q545" s="96"/>
      <c r="R545" s="96"/>
      <c r="S545" s="96"/>
      <c r="T545" s="98">
        <v>0</v>
      </c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6" t="s">
        <v>48</v>
      </c>
      <c r="AJ545" s="96">
        <v>3</v>
      </c>
      <c r="AK545" s="96" t="s">
        <v>48</v>
      </c>
      <c r="AL545" s="96" t="s">
        <v>48</v>
      </c>
      <c r="AM545" s="96" t="s">
        <v>48</v>
      </c>
      <c r="AN545" s="96" t="s">
        <v>48</v>
      </c>
      <c r="AO545" s="96" t="s">
        <v>48</v>
      </c>
      <c r="AP545" s="96" t="s">
        <v>48</v>
      </c>
      <c r="AQ545" s="96">
        <v>20</v>
      </c>
      <c r="AR545" s="96">
        <v>5</v>
      </c>
      <c r="AS545" s="98">
        <v>0.25</v>
      </c>
      <c r="AT545" s="98">
        <v>0.6</v>
      </c>
      <c r="AU545" s="98">
        <v>0</v>
      </c>
      <c r="AV545" s="99">
        <v>12798</v>
      </c>
      <c r="AW545" s="99">
        <v>3141</v>
      </c>
      <c r="AX545" s="96">
        <v>290</v>
      </c>
      <c r="AY545" s="96">
        <v>383</v>
      </c>
      <c r="AZ545" s="96">
        <v>464</v>
      </c>
      <c r="BA545" s="96" t="s">
        <v>48</v>
      </c>
      <c r="BB545" s="100"/>
      <c r="BC545" s="93"/>
      <c r="BD545" s="93"/>
      <c r="BE545" s="93"/>
    </row>
    <row r="546" spans="1:57" ht="13.5" customHeight="1">
      <c r="A546" s="93" t="s">
        <v>315</v>
      </c>
      <c r="B546" s="95">
        <v>44911</v>
      </c>
      <c r="C546" s="96" t="s">
        <v>48</v>
      </c>
      <c r="D546" s="96" t="s">
        <v>48</v>
      </c>
      <c r="E546" s="96" t="s">
        <v>48</v>
      </c>
      <c r="F546" s="96"/>
      <c r="G546" s="96"/>
      <c r="H546" s="96"/>
      <c r="I546" s="96"/>
      <c r="J546" s="96"/>
      <c r="K546" s="96"/>
      <c r="L546" s="96" t="s">
        <v>48</v>
      </c>
      <c r="M546" s="97">
        <v>0</v>
      </c>
      <c r="N546" s="97">
        <v>0</v>
      </c>
      <c r="O546" s="97">
        <v>0</v>
      </c>
      <c r="P546" s="96" t="s">
        <v>48</v>
      </c>
      <c r="Q546" s="96"/>
      <c r="R546" s="96"/>
      <c r="S546" s="96"/>
      <c r="T546" s="98">
        <v>0</v>
      </c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6" t="s">
        <v>48</v>
      </c>
      <c r="AJ546" s="96">
        <v>3</v>
      </c>
      <c r="AK546" s="96" t="s">
        <v>48</v>
      </c>
      <c r="AL546" s="96" t="s">
        <v>48</v>
      </c>
      <c r="AM546" s="96" t="s">
        <v>48</v>
      </c>
      <c r="AN546" s="96" t="s">
        <v>48</v>
      </c>
      <c r="AO546" s="96" t="s">
        <v>48</v>
      </c>
      <c r="AP546" s="96" t="s">
        <v>48</v>
      </c>
      <c r="AQ546" s="96">
        <v>18</v>
      </c>
      <c r="AR546" s="96">
        <v>1</v>
      </c>
      <c r="AS546" s="98">
        <v>5.6000000000000001E-2</v>
      </c>
      <c r="AT546" s="98">
        <v>3</v>
      </c>
      <c r="AU546" s="98">
        <v>0</v>
      </c>
      <c r="AV546" s="99">
        <v>12816</v>
      </c>
      <c r="AW546" s="99">
        <v>3142</v>
      </c>
      <c r="AX546" s="96">
        <v>277</v>
      </c>
      <c r="AY546" s="96">
        <v>369</v>
      </c>
      <c r="AZ546" s="96">
        <v>464</v>
      </c>
      <c r="BA546" s="96" t="s">
        <v>48</v>
      </c>
      <c r="BB546" s="100"/>
      <c r="BC546" s="93"/>
      <c r="BD546" s="93"/>
      <c r="BE546" s="93"/>
    </row>
    <row r="547" spans="1:57" ht="13.5" customHeight="1">
      <c r="A547" s="93" t="s">
        <v>316</v>
      </c>
      <c r="B547" s="95">
        <v>44912</v>
      </c>
      <c r="C547" s="96" t="s">
        <v>48</v>
      </c>
      <c r="D547" s="96" t="s">
        <v>48</v>
      </c>
      <c r="E547" s="96" t="s">
        <v>48</v>
      </c>
      <c r="F547" s="96"/>
      <c r="G547" s="96"/>
      <c r="H547" s="96"/>
      <c r="I547" s="96"/>
      <c r="J547" s="96"/>
      <c r="K547" s="96"/>
      <c r="L547" s="96" t="s">
        <v>48</v>
      </c>
      <c r="M547" s="97">
        <v>0</v>
      </c>
      <c r="N547" s="97">
        <v>0</v>
      </c>
      <c r="O547" s="97">
        <v>0</v>
      </c>
      <c r="P547" s="96" t="s">
        <v>48</v>
      </c>
      <c r="Q547" s="96"/>
      <c r="R547" s="96"/>
      <c r="S547" s="96"/>
      <c r="T547" s="98">
        <v>0</v>
      </c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6" t="s">
        <v>48</v>
      </c>
      <c r="AJ547" s="96">
        <v>1</v>
      </c>
      <c r="AK547" s="96" t="s">
        <v>48</v>
      </c>
      <c r="AL547" s="96" t="s">
        <v>48</v>
      </c>
      <c r="AM547" s="96" t="s">
        <v>48</v>
      </c>
      <c r="AN547" s="96" t="s">
        <v>48</v>
      </c>
      <c r="AO547" s="96" t="s">
        <v>48</v>
      </c>
      <c r="AP547" s="96" t="s">
        <v>48</v>
      </c>
      <c r="AQ547" s="96">
        <v>18</v>
      </c>
      <c r="AR547" s="96">
        <v>6</v>
      </c>
      <c r="AS547" s="98">
        <v>0.33300000000000002</v>
      </c>
      <c r="AT547" s="98">
        <v>0.16700000000000001</v>
      </c>
      <c r="AU547" s="98">
        <v>0</v>
      </c>
      <c r="AV547" s="99">
        <v>12834</v>
      </c>
      <c r="AW547" s="99">
        <v>3148</v>
      </c>
      <c r="AX547" s="96">
        <v>277</v>
      </c>
      <c r="AY547" s="96">
        <v>369</v>
      </c>
      <c r="AZ547" s="96">
        <v>464</v>
      </c>
      <c r="BA547" s="96" t="s">
        <v>48</v>
      </c>
      <c r="BB547" s="100"/>
      <c r="BC547" s="93"/>
      <c r="BD547" s="93"/>
      <c r="BE547" s="93"/>
    </row>
    <row r="548" spans="1:57" ht="13.5" customHeight="1">
      <c r="A548" s="93" t="s">
        <v>317</v>
      </c>
      <c r="B548" s="95">
        <v>44913</v>
      </c>
      <c r="C548" s="96" t="s">
        <v>48</v>
      </c>
      <c r="D548" s="96" t="s">
        <v>48</v>
      </c>
      <c r="E548" s="96" t="s">
        <v>48</v>
      </c>
      <c r="F548" s="96"/>
      <c r="G548" s="96"/>
      <c r="H548" s="96"/>
      <c r="I548" s="96"/>
      <c r="J548" s="96"/>
      <c r="K548" s="96"/>
      <c r="L548" s="96" t="s">
        <v>48</v>
      </c>
      <c r="M548" s="97">
        <v>0</v>
      </c>
      <c r="N548" s="97">
        <v>0</v>
      </c>
      <c r="O548" s="97">
        <v>0</v>
      </c>
      <c r="P548" s="96" t="s">
        <v>48</v>
      </c>
      <c r="Q548" s="96"/>
      <c r="R548" s="96"/>
      <c r="S548" s="96"/>
      <c r="T548" s="98">
        <v>0</v>
      </c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6" t="s">
        <v>48</v>
      </c>
      <c r="AJ548" s="96">
        <v>4</v>
      </c>
      <c r="AK548" s="96" t="s">
        <v>48</v>
      </c>
      <c r="AL548" s="96" t="s">
        <v>48</v>
      </c>
      <c r="AM548" s="96" t="s">
        <v>48</v>
      </c>
      <c r="AN548" s="96" t="s">
        <v>48</v>
      </c>
      <c r="AO548" s="96" t="s">
        <v>48</v>
      </c>
      <c r="AP548" s="96" t="s">
        <v>48</v>
      </c>
      <c r="AQ548" s="96">
        <v>17</v>
      </c>
      <c r="AR548" s="96">
        <v>5</v>
      </c>
      <c r="AS548" s="98">
        <v>0.29399999999999998</v>
      </c>
      <c r="AT548" s="98">
        <v>0.8</v>
      </c>
      <c r="AU548" s="98">
        <v>0</v>
      </c>
      <c r="AV548" s="99">
        <v>12851</v>
      </c>
      <c r="AW548" s="99">
        <v>3153</v>
      </c>
      <c r="AX548" s="96">
        <v>277</v>
      </c>
      <c r="AY548" s="96">
        <v>369</v>
      </c>
      <c r="AZ548" s="96">
        <v>464</v>
      </c>
      <c r="BA548" s="96" t="s">
        <v>48</v>
      </c>
      <c r="BB548" s="100"/>
      <c r="BC548" s="93"/>
      <c r="BD548" s="93"/>
      <c r="BE548" s="93"/>
    </row>
    <row r="549" spans="1:57" ht="13.5" customHeight="1">
      <c r="A549" s="93" t="s">
        <v>311</v>
      </c>
      <c r="B549" s="95">
        <v>44914</v>
      </c>
      <c r="C549" s="96" t="s">
        <v>48</v>
      </c>
      <c r="D549" s="96" t="s">
        <v>48</v>
      </c>
      <c r="E549" s="96" t="s">
        <v>48</v>
      </c>
      <c r="F549" s="96"/>
      <c r="G549" s="96"/>
      <c r="H549" s="96"/>
      <c r="I549" s="96"/>
      <c r="J549" s="96"/>
      <c r="K549" s="96"/>
      <c r="L549" s="96" t="s">
        <v>48</v>
      </c>
      <c r="M549" s="97">
        <v>0</v>
      </c>
      <c r="N549" s="97">
        <v>0</v>
      </c>
      <c r="O549" s="97">
        <v>0</v>
      </c>
      <c r="P549" s="96" t="s">
        <v>48</v>
      </c>
      <c r="Q549" s="96"/>
      <c r="R549" s="96"/>
      <c r="S549" s="96"/>
      <c r="T549" s="98">
        <v>0</v>
      </c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6" t="s">
        <v>48</v>
      </c>
      <c r="AJ549" s="96">
        <v>1</v>
      </c>
      <c r="AK549" s="96" t="s">
        <v>48</v>
      </c>
      <c r="AL549" s="96" t="s">
        <v>48</v>
      </c>
      <c r="AM549" s="96" t="s">
        <v>48</v>
      </c>
      <c r="AN549" s="96" t="s">
        <v>48</v>
      </c>
      <c r="AO549" s="96" t="s">
        <v>48</v>
      </c>
      <c r="AP549" s="96" t="s">
        <v>48</v>
      </c>
      <c r="AQ549" s="96">
        <v>14</v>
      </c>
      <c r="AR549" s="96">
        <v>4</v>
      </c>
      <c r="AS549" s="98">
        <v>0.28599999999999998</v>
      </c>
      <c r="AT549" s="98">
        <v>0.25</v>
      </c>
      <c r="AU549" s="98">
        <v>0</v>
      </c>
      <c r="AV549" s="99">
        <v>12865</v>
      </c>
      <c r="AW549" s="99">
        <v>3157</v>
      </c>
      <c r="AX549" s="96">
        <v>277</v>
      </c>
      <c r="AY549" s="96">
        <v>369</v>
      </c>
      <c r="AZ549" s="96">
        <v>464</v>
      </c>
      <c r="BA549" s="96" t="s">
        <v>48</v>
      </c>
      <c r="BB549" s="100"/>
      <c r="BC549" s="93"/>
      <c r="BD549" s="93"/>
      <c r="BE549" s="93"/>
    </row>
    <row r="550" spans="1:57" ht="13.5" customHeight="1">
      <c r="A550" s="93" t="s">
        <v>312</v>
      </c>
      <c r="B550" s="95">
        <v>44915</v>
      </c>
      <c r="C550" s="96" t="s">
        <v>48</v>
      </c>
      <c r="D550" s="96" t="s">
        <v>48</v>
      </c>
      <c r="E550" s="96" t="s">
        <v>48</v>
      </c>
      <c r="F550" s="96"/>
      <c r="G550" s="96"/>
      <c r="H550" s="96"/>
      <c r="I550" s="96"/>
      <c r="J550" s="96"/>
      <c r="K550" s="96"/>
      <c r="L550" s="96" t="s">
        <v>48</v>
      </c>
      <c r="M550" s="97">
        <v>0</v>
      </c>
      <c r="N550" s="97">
        <v>0</v>
      </c>
      <c r="O550" s="97">
        <v>0</v>
      </c>
      <c r="P550" s="96" t="s">
        <v>48</v>
      </c>
      <c r="Q550" s="96"/>
      <c r="R550" s="96"/>
      <c r="S550" s="96"/>
      <c r="T550" s="98">
        <v>0</v>
      </c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6" t="s">
        <v>48</v>
      </c>
      <c r="AJ550" s="96">
        <v>6</v>
      </c>
      <c r="AK550" s="96" t="s">
        <v>48</v>
      </c>
      <c r="AL550" s="96" t="s">
        <v>48</v>
      </c>
      <c r="AM550" s="96" t="s">
        <v>48</v>
      </c>
      <c r="AN550" s="96" t="s">
        <v>48</v>
      </c>
      <c r="AO550" s="96" t="s">
        <v>48</v>
      </c>
      <c r="AP550" s="96" t="s">
        <v>48</v>
      </c>
      <c r="AQ550" s="96">
        <v>16</v>
      </c>
      <c r="AR550" s="96">
        <v>2</v>
      </c>
      <c r="AS550" s="98">
        <v>0.125</v>
      </c>
      <c r="AT550" s="98">
        <v>3</v>
      </c>
      <c r="AU550" s="98">
        <v>0</v>
      </c>
      <c r="AV550" s="99">
        <v>12881</v>
      </c>
      <c r="AW550" s="99">
        <v>3159</v>
      </c>
      <c r="AX550" s="96">
        <v>283</v>
      </c>
      <c r="AY550" s="96">
        <v>372</v>
      </c>
      <c r="AZ550" s="96">
        <v>468</v>
      </c>
      <c r="BA550" s="96" t="s">
        <v>48</v>
      </c>
      <c r="BB550" s="100"/>
      <c r="BC550" s="93"/>
      <c r="BD550" s="93"/>
      <c r="BE550" s="93"/>
    </row>
    <row r="551" spans="1:57" ht="13.5" customHeight="1">
      <c r="A551" s="93" t="s">
        <v>313</v>
      </c>
      <c r="B551" s="95">
        <v>44916</v>
      </c>
      <c r="C551" s="96" t="s">
        <v>48</v>
      </c>
      <c r="D551" s="96" t="s">
        <v>48</v>
      </c>
      <c r="E551" s="96" t="s">
        <v>48</v>
      </c>
      <c r="F551" s="96"/>
      <c r="G551" s="96"/>
      <c r="H551" s="96"/>
      <c r="I551" s="96"/>
      <c r="J551" s="96"/>
      <c r="K551" s="96"/>
      <c r="L551" s="96" t="s">
        <v>48</v>
      </c>
      <c r="M551" s="97">
        <v>0</v>
      </c>
      <c r="N551" s="97">
        <v>0</v>
      </c>
      <c r="O551" s="97">
        <v>0</v>
      </c>
      <c r="P551" s="96" t="s">
        <v>48</v>
      </c>
      <c r="Q551" s="96"/>
      <c r="R551" s="96"/>
      <c r="S551" s="96"/>
      <c r="T551" s="98">
        <v>0</v>
      </c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6" t="s">
        <v>48</v>
      </c>
      <c r="AJ551" s="96" t="s">
        <v>48</v>
      </c>
      <c r="AK551" s="96" t="s">
        <v>48</v>
      </c>
      <c r="AL551" s="96" t="s">
        <v>48</v>
      </c>
      <c r="AM551" s="96" t="s">
        <v>48</v>
      </c>
      <c r="AN551" s="96" t="s">
        <v>48</v>
      </c>
      <c r="AO551" s="96" t="s">
        <v>48</v>
      </c>
      <c r="AP551" s="96" t="s">
        <v>48</v>
      </c>
      <c r="AQ551" s="96">
        <v>21</v>
      </c>
      <c r="AR551" s="96">
        <v>4</v>
      </c>
      <c r="AS551" s="98">
        <v>0.19</v>
      </c>
      <c r="AT551" s="98">
        <v>0</v>
      </c>
      <c r="AU551" s="98">
        <v>0</v>
      </c>
      <c r="AV551" s="99">
        <v>12902</v>
      </c>
      <c r="AW551" s="99">
        <v>3163</v>
      </c>
      <c r="AX551" s="96">
        <v>283</v>
      </c>
      <c r="AY551" s="96">
        <v>372</v>
      </c>
      <c r="AZ551" s="96">
        <v>468</v>
      </c>
      <c r="BA551" s="96" t="s">
        <v>48</v>
      </c>
      <c r="BB551" s="100"/>
      <c r="BC551" s="93"/>
      <c r="BD551" s="93"/>
      <c r="BE551" s="93"/>
    </row>
    <row r="552" spans="1:57" ht="13.5" customHeight="1">
      <c r="A552" s="93" t="s">
        <v>314</v>
      </c>
      <c r="B552" s="95">
        <v>44917</v>
      </c>
      <c r="C552" s="96" t="s">
        <v>48</v>
      </c>
      <c r="D552" s="96" t="s">
        <v>48</v>
      </c>
      <c r="E552" s="96" t="s">
        <v>48</v>
      </c>
      <c r="F552" s="96"/>
      <c r="G552" s="96"/>
      <c r="H552" s="96"/>
      <c r="I552" s="96"/>
      <c r="J552" s="96"/>
      <c r="K552" s="96"/>
      <c r="L552" s="96" t="s">
        <v>48</v>
      </c>
      <c r="M552" s="97">
        <v>0</v>
      </c>
      <c r="N552" s="97">
        <v>0</v>
      </c>
      <c r="O552" s="97">
        <v>0</v>
      </c>
      <c r="P552" s="96" t="s">
        <v>48</v>
      </c>
      <c r="Q552" s="96"/>
      <c r="R552" s="96"/>
      <c r="S552" s="96"/>
      <c r="T552" s="98">
        <v>0</v>
      </c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6" t="s">
        <v>48</v>
      </c>
      <c r="AJ552" s="96">
        <v>3</v>
      </c>
      <c r="AK552" s="96" t="s">
        <v>48</v>
      </c>
      <c r="AL552" s="96" t="s">
        <v>48</v>
      </c>
      <c r="AM552" s="96" t="s">
        <v>48</v>
      </c>
      <c r="AN552" s="96" t="s">
        <v>48</v>
      </c>
      <c r="AO552" s="96" t="s">
        <v>48</v>
      </c>
      <c r="AP552" s="96" t="s">
        <v>48</v>
      </c>
      <c r="AQ552" s="96">
        <v>8</v>
      </c>
      <c r="AR552" s="96">
        <v>1</v>
      </c>
      <c r="AS552" s="98">
        <v>0.125</v>
      </c>
      <c r="AT552" s="98">
        <v>3</v>
      </c>
      <c r="AU552" s="98">
        <v>0</v>
      </c>
      <c r="AV552" s="99">
        <v>12910</v>
      </c>
      <c r="AW552" s="99">
        <v>3164</v>
      </c>
      <c r="AX552" s="96">
        <v>283</v>
      </c>
      <c r="AY552" s="96">
        <v>372</v>
      </c>
      <c r="AZ552" s="96">
        <v>468</v>
      </c>
      <c r="BA552" s="96" t="s">
        <v>48</v>
      </c>
      <c r="BB552" s="100"/>
      <c r="BC552" s="93"/>
      <c r="BD552" s="93"/>
      <c r="BE552" s="93"/>
    </row>
    <row r="553" spans="1:57" ht="13.5" customHeight="1">
      <c r="A553" s="93" t="s">
        <v>315</v>
      </c>
      <c r="B553" s="95">
        <v>44918</v>
      </c>
      <c r="C553" s="96" t="s">
        <v>48</v>
      </c>
      <c r="D553" s="96" t="s">
        <v>48</v>
      </c>
      <c r="E553" s="96" t="s">
        <v>48</v>
      </c>
      <c r="F553" s="96"/>
      <c r="G553" s="96"/>
      <c r="H553" s="96"/>
      <c r="I553" s="96"/>
      <c r="J553" s="96"/>
      <c r="K553" s="96"/>
      <c r="L553" s="96" t="s">
        <v>48</v>
      </c>
      <c r="M553" s="97">
        <v>0</v>
      </c>
      <c r="N553" s="97">
        <v>0</v>
      </c>
      <c r="O553" s="97">
        <v>0</v>
      </c>
      <c r="P553" s="96" t="s">
        <v>48</v>
      </c>
      <c r="Q553" s="96"/>
      <c r="R553" s="96"/>
      <c r="S553" s="96"/>
      <c r="T553" s="98">
        <v>0</v>
      </c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6" t="s">
        <v>48</v>
      </c>
      <c r="AJ553" s="96" t="s">
        <v>48</v>
      </c>
      <c r="AK553" s="96" t="s">
        <v>48</v>
      </c>
      <c r="AL553" s="96" t="s">
        <v>48</v>
      </c>
      <c r="AM553" s="96" t="s">
        <v>48</v>
      </c>
      <c r="AN553" s="96" t="s">
        <v>48</v>
      </c>
      <c r="AO553" s="96" t="s">
        <v>48</v>
      </c>
      <c r="AP553" s="96" t="s">
        <v>48</v>
      </c>
      <c r="AQ553" s="96">
        <v>20</v>
      </c>
      <c r="AR553" s="96">
        <v>7</v>
      </c>
      <c r="AS553" s="98">
        <v>0.35</v>
      </c>
      <c r="AT553" s="98">
        <v>0</v>
      </c>
      <c r="AU553" s="98">
        <v>0</v>
      </c>
      <c r="AV553" s="99">
        <v>12930</v>
      </c>
      <c r="AW553" s="99">
        <v>3171</v>
      </c>
      <c r="AX553" s="96">
        <v>281</v>
      </c>
      <c r="AY553" s="96">
        <v>373</v>
      </c>
      <c r="AZ553" s="96">
        <v>459</v>
      </c>
      <c r="BA553" s="96" t="s">
        <v>48</v>
      </c>
      <c r="BB553" s="100"/>
      <c r="BC553" s="93"/>
      <c r="BD553" s="93"/>
      <c r="BE553" s="93"/>
    </row>
    <row r="554" spans="1:57" ht="13.5" customHeight="1">
      <c r="A554" s="93" t="s">
        <v>316</v>
      </c>
      <c r="B554" s="95">
        <v>44919</v>
      </c>
      <c r="C554" s="96" t="s">
        <v>48</v>
      </c>
      <c r="D554" s="96" t="s">
        <v>48</v>
      </c>
      <c r="E554" s="96" t="s">
        <v>48</v>
      </c>
      <c r="F554" s="96"/>
      <c r="G554" s="96"/>
      <c r="H554" s="96"/>
      <c r="I554" s="96"/>
      <c r="J554" s="96"/>
      <c r="K554" s="96"/>
      <c r="L554" s="96" t="s">
        <v>48</v>
      </c>
      <c r="M554" s="97">
        <v>0</v>
      </c>
      <c r="N554" s="97">
        <v>0</v>
      </c>
      <c r="O554" s="97">
        <v>0</v>
      </c>
      <c r="P554" s="96" t="s">
        <v>48</v>
      </c>
      <c r="Q554" s="96"/>
      <c r="R554" s="96"/>
      <c r="S554" s="96"/>
      <c r="T554" s="98">
        <v>0</v>
      </c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6" t="s">
        <v>48</v>
      </c>
      <c r="AJ554" s="96">
        <v>3</v>
      </c>
      <c r="AK554" s="96" t="s">
        <v>48</v>
      </c>
      <c r="AL554" s="96" t="s">
        <v>48</v>
      </c>
      <c r="AM554" s="96" t="s">
        <v>48</v>
      </c>
      <c r="AN554" s="96" t="s">
        <v>48</v>
      </c>
      <c r="AO554" s="96" t="s">
        <v>48</v>
      </c>
      <c r="AP554" s="96" t="s">
        <v>48</v>
      </c>
      <c r="AQ554" s="96">
        <v>10</v>
      </c>
      <c r="AR554" s="96">
        <v>4</v>
      </c>
      <c r="AS554" s="98">
        <v>0.4</v>
      </c>
      <c r="AT554" s="98">
        <v>0.75</v>
      </c>
      <c r="AU554" s="98">
        <v>0</v>
      </c>
      <c r="AV554" s="99">
        <v>12940</v>
      </c>
      <c r="AW554" s="99">
        <v>3175</v>
      </c>
      <c r="AX554" s="96">
        <v>281</v>
      </c>
      <c r="AY554" s="96">
        <v>373</v>
      </c>
      <c r="AZ554" s="96">
        <v>459</v>
      </c>
      <c r="BA554" s="96" t="s">
        <v>48</v>
      </c>
      <c r="BB554" s="100"/>
      <c r="BC554" s="93"/>
      <c r="BD554" s="93"/>
      <c r="BE554" s="93"/>
    </row>
    <row r="555" spans="1:57" ht="13.5" customHeight="1">
      <c r="A555" s="93" t="s">
        <v>317</v>
      </c>
      <c r="B555" s="95">
        <v>44920</v>
      </c>
      <c r="C555" s="96" t="s">
        <v>48</v>
      </c>
      <c r="D555" s="96" t="s">
        <v>48</v>
      </c>
      <c r="E555" s="96" t="s">
        <v>48</v>
      </c>
      <c r="F555" s="96"/>
      <c r="G555" s="96"/>
      <c r="H555" s="96"/>
      <c r="I555" s="96"/>
      <c r="J555" s="96"/>
      <c r="K555" s="96"/>
      <c r="L555" s="96" t="s">
        <v>48</v>
      </c>
      <c r="M555" s="97">
        <v>0</v>
      </c>
      <c r="N555" s="97">
        <v>0</v>
      </c>
      <c r="O555" s="97">
        <v>0</v>
      </c>
      <c r="P555" s="96" t="s">
        <v>48</v>
      </c>
      <c r="Q555" s="96"/>
      <c r="R555" s="96"/>
      <c r="S555" s="96"/>
      <c r="T555" s="98">
        <v>0</v>
      </c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6" t="s">
        <v>48</v>
      </c>
      <c r="AJ555" s="96">
        <v>3</v>
      </c>
      <c r="AK555" s="96" t="s">
        <v>48</v>
      </c>
      <c r="AL555" s="96" t="s">
        <v>48</v>
      </c>
      <c r="AM555" s="96" t="s">
        <v>48</v>
      </c>
      <c r="AN555" s="96" t="s">
        <v>48</v>
      </c>
      <c r="AO555" s="96" t="s">
        <v>48</v>
      </c>
      <c r="AP555" s="96" t="s">
        <v>48</v>
      </c>
      <c r="AQ555" s="96">
        <v>12</v>
      </c>
      <c r="AR555" s="96">
        <v>1</v>
      </c>
      <c r="AS555" s="98">
        <v>8.3000000000000004E-2</v>
      </c>
      <c r="AT555" s="98">
        <v>3</v>
      </c>
      <c r="AU555" s="98">
        <v>0</v>
      </c>
      <c r="AV555" s="99">
        <v>12952</v>
      </c>
      <c r="AW555" s="99">
        <v>3176</v>
      </c>
      <c r="AX555" s="96">
        <v>281</v>
      </c>
      <c r="AY555" s="96">
        <v>373</v>
      </c>
      <c r="AZ555" s="96">
        <v>459</v>
      </c>
      <c r="BA555" s="96" t="s">
        <v>48</v>
      </c>
      <c r="BB555" s="100"/>
      <c r="BC555" s="93"/>
      <c r="BD555" s="93"/>
      <c r="BE555" s="93"/>
    </row>
    <row r="556" spans="1:57" ht="13.5" customHeight="1">
      <c r="A556" s="93" t="s">
        <v>311</v>
      </c>
      <c r="B556" s="95">
        <v>44921</v>
      </c>
      <c r="C556" s="96" t="s">
        <v>48</v>
      </c>
      <c r="D556" s="96" t="s">
        <v>48</v>
      </c>
      <c r="E556" s="96" t="s">
        <v>48</v>
      </c>
      <c r="F556" s="96"/>
      <c r="G556" s="96"/>
      <c r="H556" s="96"/>
      <c r="I556" s="96"/>
      <c r="J556" s="96"/>
      <c r="K556" s="96"/>
      <c r="L556" s="96" t="s">
        <v>48</v>
      </c>
      <c r="M556" s="97">
        <v>0</v>
      </c>
      <c r="N556" s="97">
        <v>0</v>
      </c>
      <c r="O556" s="97">
        <v>0</v>
      </c>
      <c r="P556" s="96" t="s">
        <v>48</v>
      </c>
      <c r="Q556" s="96"/>
      <c r="R556" s="96"/>
      <c r="S556" s="96"/>
      <c r="T556" s="98">
        <v>0</v>
      </c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6" t="s">
        <v>48</v>
      </c>
      <c r="AJ556" s="96">
        <v>2</v>
      </c>
      <c r="AK556" s="96" t="s">
        <v>48</v>
      </c>
      <c r="AL556" s="96" t="s">
        <v>48</v>
      </c>
      <c r="AM556" s="96" t="s">
        <v>48</v>
      </c>
      <c r="AN556" s="96" t="s">
        <v>48</v>
      </c>
      <c r="AO556" s="96" t="s">
        <v>48</v>
      </c>
      <c r="AP556" s="96" t="s">
        <v>48</v>
      </c>
      <c r="AQ556" s="96">
        <v>13</v>
      </c>
      <c r="AR556" s="96">
        <v>1</v>
      </c>
      <c r="AS556" s="98">
        <v>7.6999999999999999E-2</v>
      </c>
      <c r="AT556" s="98">
        <v>2</v>
      </c>
      <c r="AU556" s="98">
        <v>0</v>
      </c>
      <c r="AV556" s="99">
        <v>12965</v>
      </c>
      <c r="AW556" s="99">
        <v>3177</v>
      </c>
      <c r="AX556" s="96">
        <v>281</v>
      </c>
      <c r="AY556" s="96">
        <v>373</v>
      </c>
      <c r="AZ556" s="96">
        <v>459</v>
      </c>
      <c r="BA556" s="96" t="s">
        <v>48</v>
      </c>
      <c r="BB556" s="100"/>
      <c r="BC556" s="93"/>
      <c r="BD556" s="93"/>
      <c r="BE556" s="93"/>
    </row>
    <row r="557" spans="1:57" ht="13.5" customHeight="1">
      <c r="A557" s="93" t="s">
        <v>312</v>
      </c>
      <c r="B557" s="95">
        <v>44922</v>
      </c>
      <c r="C557" s="96" t="s">
        <v>48</v>
      </c>
      <c r="D557" s="96" t="s">
        <v>48</v>
      </c>
      <c r="E557" s="96" t="s">
        <v>48</v>
      </c>
      <c r="F557" s="96"/>
      <c r="G557" s="96"/>
      <c r="H557" s="96"/>
      <c r="I557" s="96"/>
      <c r="J557" s="96"/>
      <c r="K557" s="96"/>
      <c r="L557" s="96" t="s">
        <v>48</v>
      </c>
      <c r="M557" s="97">
        <v>0</v>
      </c>
      <c r="N557" s="97">
        <v>0</v>
      </c>
      <c r="O557" s="97">
        <v>0</v>
      </c>
      <c r="P557" s="96" t="s">
        <v>48</v>
      </c>
      <c r="Q557" s="96"/>
      <c r="R557" s="96"/>
      <c r="S557" s="96"/>
      <c r="T557" s="98">
        <v>0</v>
      </c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6" t="s">
        <v>48</v>
      </c>
      <c r="AJ557" s="96">
        <v>2</v>
      </c>
      <c r="AK557" s="96" t="s">
        <v>48</v>
      </c>
      <c r="AL557" s="96" t="s">
        <v>48</v>
      </c>
      <c r="AM557" s="96" t="s">
        <v>48</v>
      </c>
      <c r="AN557" s="96" t="s">
        <v>48</v>
      </c>
      <c r="AO557" s="96" t="s">
        <v>48</v>
      </c>
      <c r="AP557" s="96" t="s">
        <v>48</v>
      </c>
      <c r="AQ557" s="96">
        <v>11</v>
      </c>
      <c r="AR557" s="96">
        <v>4</v>
      </c>
      <c r="AS557" s="98">
        <v>0.36399999999999999</v>
      </c>
      <c r="AT557" s="98">
        <v>0.5</v>
      </c>
      <c r="AU557" s="98">
        <v>0</v>
      </c>
      <c r="AV557" s="99">
        <v>12976</v>
      </c>
      <c r="AW557" s="99">
        <v>3181</v>
      </c>
      <c r="AX557" s="96">
        <v>281</v>
      </c>
      <c r="AY557" s="96">
        <v>373</v>
      </c>
      <c r="AZ557" s="96">
        <v>459</v>
      </c>
      <c r="BA557" s="96" t="s">
        <v>48</v>
      </c>
      <c r="BB557" s="100"/>
      <c r="BC557" s="93"/>
      <c r="BD557" s="93"/>
      <c r="BE557" s="93"/>
    </row>
    <row r="558" spans="1:57" ht="13.5" customHeight="1">
      <c r="A558" s="93" t="s">
        <v>313</v>
      </c>
      <c r="B558" s="95">
        <v>44923</v>
      </c>
      <c r="C558" s="96" t="s">
        <v>48</v>
      </c>
      <c r="D558" s="96" t="s">
        <v>48</v>
      </c>
      <c r="E558" s="96" t="s">
        <v>48</v>
      </c>
      <c r="F558" s="96"/>
      <c r="G558" s="96"/>
      <c r="H558" s="96"/>
      <c r="I558" s="96"/>
      <c r="J558" s="96"/>
      <c r="K558" s="96"/>
      <c r="L558" s="96" t="s">
        <v>48</v>
      </c>
      <c r="M558" s="97">
        <v>0</v>
      </c>
      <c r="N558" s="97">
        <v>0</v>
      </c>
      <c r="O558" s="97">
        <v>0</v>
      </c>
      <c r="P558" s="96" t="s">
        <v>48</v>
      </c>
      <c r="Q558" s="96"/>
      <c r="R558" s="96"/>
      <c r="S558" s="96"/>
      <c r="T558" s="98">
        <v>0</v>
      </c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6" t="s">
        <v>48</v>
      </c>
      <c r="AJ558" s="96">
        <v>5</v>
      </c>
      <c r="AK558" s="96" t="s">
        <v>48</v>
      </c>
      <c r="AL558" s="96" t="s">
        <v>48</v>
      </c>
      <c r="AM558" s="96" t="s">
        <v>48</v>
      </c>
      <c r="AN558" s="96" t="s">
        <v>48</v>
      </c>
      <c r="AO558" s="96" t="s">
        <v>48</v>
      </c>
      <c r="AP558" s="96" t="s">
        <v>48</v>
      </c>
      <c r="AQ558" s="96">
        <v>16</v>
      </c>
      <c r="AR558" s="96">
        <v>3</v>
      </c>
      <c r="AS558" s="98">
        <v>0.188</v>
      </c>
      <c r="AT558" s="98">
        <v>1.667</v>
      </c>
      <c r="AU558" s="98">
        <v>0</v>
      </c>
      <c r="AV558" s="99">
        <v>12992</v>
      </c>
      <c r="AW558" s="99">
        <v>3184</v>
      </c>
      <c r="AX558" s="96">
        <v>281</v>
      </c>
      <c r="AY558" s="96">
        <v>373</v>
      </c>
      <c r="AZ558" s="96">
        <v>459</v>
      </c>
      <c r="BA558" s="96" t="s">
        <v>48</v>
      </c>
      <c r="BB558" s="100"/>
      <c r="BC558" s="93"/>
      <c r="BD558" s="93"/>
      <c r="BE558" s="93"/>
    </row>
    <row r="559" spans="1:57" ht="13.5" customHeight="1">
      <c r="A559" s="93" t="s">
        <v>314</v>
      </c>
      <c r="B559" s="95">
        <v>44924</v>
      </c>
      <c r="C559" s="96" t="s">
        <v>48</v>
      </c>
      <c r="D559" s="96" t="s">
        <v>48</v>
      </c>
      <c r="E559" s="96" t="s">
        <v>48</v>
      </c>
      <c r="F559" s="96"/>
      <c r="G559" s="96"/>
      <c r="H559" s="96"/>
      <c r="I559" s="96"/>
      <c r="J559" s="96"/>
      <c r="K559" s="96"/>
      <c r="L559" s="96" t="s">
        <v>48</v>
      </c>
      <c r="M559" s="97">
        <v>0</v>
      </c>
      <c r="N559" s="97">
        <v>0</v>
      </c>
      <c r="O559" s="97">
        <v>0</v>
      </c>
      <c r="P559" s="96" t="s">
        <v>48</v>
      </c>
      <c r="Q559" s="96"/>
      <c r="R559" s="96"/>
      <c r="S559" s="96"/>
      <c r="T559" s="98">
        <v>0</v>
      </c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6" t="s">
        <v>48</v>
      </c>
      <c r="AJ559" s="96" t="s">
        <v>48</v>
      </c>
      <c r="AK559" s="96" t="s">
        <v>48</v>
      </c>
      <c r="AL559" s="96" t="s">
        <v>48</v>
      </c>
      <c r="AM559" s="96" t="s">
        <v>48</v>
      </c>
      <c r="AN559" s="96" t="s">
        <v>48</v>
      </c>
      <c r="AO559" s="96" t="s">
        <v>48</v>
      </c>
      <c r="AP559" s="96" t="s">
        <v>48</v>
      </c>
      <c r="AQ559" s="96">
        <v>18</v>
      </c>
      <c r="AR559" s="96">
        <v>9</v>
      </c>
      <c r="AS559" s="98">
        <v>0.5</v>
      </c>
      <c r="AT559" s="98">
        <v>0</v>
      </c>
      <c r="AU559" s="98">
        <v>0</v>
      </c>
      <c r="AV559" s="99">
        <v>13010</v>
      </c>
      <c r="AW559" s="99">
        <v>3193</v>
      </c>
      <c r="AX559" s="96">
        <v>281</v>
      </c>
      <c r="AY559" s="96">
        <v>373</v>
      </c>
      <c r="AZ559" s="96">
        <v>459</v>
      </c>
      <c r="BA559" s="96" t="s">
        <v>48</v>
      </c>
      <c r="BB559" s="100"/>
      <c r="BC559" s="93"/>
      <c r="BD559" s="93"/>
      <c r="BE559" s="93"/>
    </row>
    <row r="560" spans="1:57" ht="13.5" customHeight="1">
      <c r="A560" s="93" t="s">
        <v>315</v>
      </c>
      <c r="B560" s="95">
        <v>44925</v>
      </c>
      <c r="C560" s="96" t="s">
        <v>48</v>
      </c>
      <c r="D560" s="96" t="s">
        <v>48</v>
      </c>
      <c r="E560" s="96" t="s">
        <v>48</v>
      </c>
      <c r="F560" s="96"/>
      <c r="G560" s="96"/>
      <c r="H560" s="96"/>
      <c r="I560" s="96"/>
      <c r="J560" s="96"/>
      <c r="K560" s="96"/>
      <c r="L560" s="96" t="s">
        <v>48</v>
      </c>
      <c r="M560" s="97">
        <v>0</v>
      </c>
      <c r="N560" s="97">
        <v>0</v>
      </c>
      <c r="O560" s="97">
        <v>0</v>
      </c>
      <c r="P560" s="96" t="s">
        <v>48</v>
      </c>
      <c r="Q560" s="96"/>
      <c r="R560" s="96"/>
      <c r="S560" s="96"/>
      <c r="T560" s="98">
        <v>0</v>
      </c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6" t="s">
        <v>48</v>
      </c>
      <c r="AJ560" s="96">
        <v>1</v>
      </c>
      <c r="AK560" s="96" t="s">
        <v>48</v>
      </c>
      <c r="AL560" s="96" t="s">
        <v>48</v>
      </c>
      <c r="AM560" s="96" t="s">
        <v>48</v>
      </c>
      <c r="AN560" s="96" t="s">
        <v>48</v>
      </c>
      <c r="AO560" s="96" t="s">
        <v>48</v>
      </c>
      <c r="AP560" s="96" t="s">
        <v>48</v>
      </c>
      <c r="AQ560" s="96">
        <v>8</v>
      </c>
      <c r="AR560" s="96">
        <v>1</v>
      </c>
      <c r="AS560" s="98">
        <v>0.125</v>
      </c>
      <c r="AT560" s="98">
        <v>1</v>
      </c>
      <c r="AU560" s="98">
        <v>0</v>
      </c>
      <c r="AV560" s="99">
        <v>13018</v>
      </c>
      <c r="AW560" s="99">
        <v>3194</v>
      </c>
      <c r="AX560" s="96">
        <v>281</v>
      </c>
      <c r="AY560" s="96">
        <v>373</v>
      </c>
      <c r="AZ560" s="96">
        <v>459</v>
      </c>
      <c r="BA560" s="96" t="s">
        <v>48</v>
      </c>
      <c r="BB560" s="100"/>
      <c r="BC560" s="93"/>
      <c r="BD560" s="93"/>
      <c r="BE560" s="93"/>
    </row>
    <row r="561" spans="1:57" ht="13.5" customHeight="1">
      <c r="A561" s="93" t="s">
        <v>316</v>
      </c>
      <c r="B561" s="95">
        <v>44926</v>
      </c>
      <c r="C561" s="96" t="s">
        <v>48</v>
      </c>
      <c r="D561" s="96" t="s">
        <v>48</v>
      </c>
      <c r="E561" s="96" t="s">
        <v>48</v>
      </c>
      <c r="F561" s="96"/>
      <c r="G561" s="96"/>
      <c r="H561" s="96"/>
      <c r="I561" s="96"/>
      <c r="J561" s="96"/>
      <c r="K561" s="96"/>
      <c r="L561" s="96" t="s">
        <v>48</v>
      </c>
      <c r="M561" s="97">
        <v>0</v>
      </c>
      <c r="N561" s="97">
        <v>0</v>
      </c>
      <c r="O561" s="97">
        <v>0</v>
      </c>
      <c r="P561" s="96" t="s">
        <v>48</v>
      </c>
      <c r="Q561" s="96"/>
      <c r="R561" s="96"/>
      <c r="S561" s="96"/>
      <c r="T561" s="98">
        <v>0</v>
      </c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6" t="s">
        <v>48</v>
      </c>
      <c r="AJ561" s="96" t="s">
        <v>48</v>
      </c>
      <c r="AK561" s="96" t="s">
        <v>48</v>
      </c>
      <c r="AL561" s="96" t="s">
        <v>48</v>
      </c>
      <c r="AM561" s="96" t="s">
        <v>48</v>
      </c>
      <c r="AN561" s="96" t="s">
        <v>48</v>
      </c>
      <c r="AO561" s="96" t="s">
        <v>48</v>
      </c>
      <c r="AP561" s="96" t="s">
        <v>48</v>
      </c>
      <c r="AQ561" s="96">
        <v>13</v>
      </c>
      <c r="AR561" s="96">
        <v>2</v>
      </c>
      <c r="AS561" s="98">
        <v>0.154</v>
      </c>
      <c r="AT561" s="98">
        <v>0</v>
      </c>
      <c r="AU561" s="98">
        <v>0</v>
      </c>
      <c r="AV561" s="99">
        <v>13031</v>
      </c>
      <c r="AW561" s="99">
        <v>3196</v>
      </c>
      <c r="AX561" s="96">
        <v>281</v>
      </c>
      <c r="AY561" s="96">
        <v>373</v>
      </c>
      <c r="AZ561" s="96">
        <v>459</v>
      </c>
      <c r="BA561" s="96" t="s">
        <v>48</v>
      </c>
      <c r="BB561" s="100"/>
      <c r="BC561" s="93"/>
      <c r="BD561" s="93"/>
      <c r="BE561" s="93"/>
    </row>
    <row r="562" spans="1:57" ht="13.5" customHeight="1">
      <c r="A562" s="93" t="s">
        <v>317</v>
      </c>
      <c r="B562" s="95">
        <v>44927</v>
      </c>
      <c r="C562" s="96" t="s">
        <v>48</v>
      </c>
      <c r="D562" s="96" t="s">
        <v>48</v>
      </c>
      <c r="E562" s="96" t="s">
        <v>48</v>
      </c>
      <c r="F562" s="96"/>
      <c r="G562" s="96"/>
      <c r="H562" s="96"/>
      <c r="I562" s="96"/>
      <c r="J562" s="96"/>
      <c r="K562" s="96"/>
      <c r="L562" s="96" t="s">
        <v>48</v>
      </c>
      <c r="M562" s="97">
        <v>0</v>
      </c>
      <c r="N562" s="97">
        <v>0</v>
      </c>
      <c r="O562" s="97">
        <v>0</v>
      </c>
      <c r="P562" s="96" t="s">
        <v>48</v>
      </c>
      <c r="Q562" s="96"/>
      <c r="R562" s="96"/>
      <c r="S562" s="96"/>
      <c r="T562" s="98">
        <v>0</v>
      </c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6" t="s">
        <v>48</v>
      </c>
      <c r="AJ562" s="96">
        <v>2</v>
      </c>
      <c r="AK562" s="96" t="s">
        <v>48</v>
      </c>
      <c r="AL562" s="96" t="s">
        <v>48</v>
      </c>
      <c r="AM562" s="96" t="s">
        <v>48</v>
      </c>
      <c r="AN562" s="96" t="s">
        <v>48</v>
      </c>
      <c r="AO562" s="96" t="s">
        <v>48</v>
      </c>
      <c r="AP562" s="96" t="s">
        <v>48</v>
      </c>
      <c r="AQ562" s="96">
        <v>13</v>
      </c>
      <c r="AR562" s="96">
        <v>7</v>
      </c>
      <c r="AS562" s="98">
        <v>0.53800000000000003</v>
      </c>
      <c r="AT562" s="98">
        <v>0.28599999999999998</v>
      </c>
      <c r="AU562" s="98">
        <v>0</v>
      </c>
      <c r="AV562" s="99">
        <v>13044</v>
      </c>
      <c r="AW562" s="99">
        <v>3203</v>
      </c>
      <c r="AX562" s="96">
        <v>281</v>
      </c>
      <c r="AY562" s="96">
        <v>373</v>
      </c>
      <c r="AZ562" s="96">
        <v>459</v>
      </c>
      <c r="BA562" s="96" t="s">
        <v>48</v>
      </c>
      <c r="BB562" s="100"/>
      <c r="BC562" s="93"/>
      <c r="BD562" s="93"/>
      <c r="BE562" s="93"/>
    </row>
    <row r="563" spans="1:57" ht="13.5" customHeight="1">
      <c r="A563" s="93" t="s">
        <v>311</v>
      </c>
      <c r="B563" s="95">
        <v>44928</v>
      </c>
      <c r="C563" s="96" t="s">
        <v>48</v>
      </c>
      <c r="D563" s="96" t="s">
        <v>48</v>
      </c>
      <c r="E563" s="96" t="s">
        <v>48</v>
      </c>
      <c r="F563" s="96"/>
      <c r="G563" s="96"/>
      <c r="H563" s="96"/>
      <c r="I563" s="96"/>
      <c r="J563" s="96"/>
      <c r="K563" s="96"/>
      <c r="L563" s="96" t="s">
        <v>48</v>
      </c>
      <c r="M563" s="97">
        <v>0</v>
      </c>
      <c r="N563" s="97">
        <v>0</v>
      </c>
      <c r="O563" s="97">
        <v>0</v>
      </c>
      <c r="P563" s="96" t="s">
        <v>48</v>
      </c>
      <c r="Q563" s="96"/>
      <c r="R563" s="96"/>
      <c r="S563" s="96"/>
      <c r="T563" s="98">
        <v>0</v>
      </c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6" t="s">
        <v>48</v>
      </c>
      <c r="AJ563" s="96">
        <v>3</v>
      </c>
      <c r="AK563" s="96" t="s">
        <v>48</v>
      </c>
      <c r="AL563" s="96" t="s">
        <v>48</v>
      </c>
      <c r="AM563" s="96" t="s">
        <v>48</v>
      </c>
      <c r="AN563" s="96" t="s">
        <v>48</v>
      </c>
      <c r="AO563" s="96" t="s">
        <v>48</v>
      </c>
      <c r="AP563" s="96" t="s">
        <v>48</v>
      </c>
      <c r="AQ563" s="96">
        <v>4</v>
      </c>
      <c r="AR563" s="96">
        <v>2</v>
      </c>
      <c r="AS563" s="98">
        <v>0.5</v>
      </c>
      <c r="AT563" s="98">
        <v>1.5</v>
      </c>
      <c r="AU563" s="98">
        <v>0</v>
      </c>
      <c r="AV563" s="99">
        <v>13048</v>
      </c>
      <c r="AW563" s="99">
        <v>3205</v>
      </c>
      <c r="AX563" s="96">
        <v>281</v>
      </c>
      <c r="AY563" s="96">
        <v>373</v>
      </c>
      <c r="AZ563" s="96">
        <v>459</v>
      </c>
      <c r="BA563" s="96" t="s">
        <v>48</v>
      </c>
      <c r="BB563" s="100"/>
      <c r="BC563" s="93"/>
      <c r="BD563" s="93"/>
      <c r="BE563" s="93"/>
    </row>
    <row r="564" spans="1:57" ht="13.5" customHeight="1">
      <c r="A564" s="93" t="s">
        <v>312</v>
      </c>
      <c r="B564" s="95">
        <v>44929</v>
      </c>
      <c r="C564" s="96" t="s">
        <v>48</v>
      </c>
      <c r="D564" s="96" t="s">
        <v>48</v>
      </c>
      <c r="E564" s="96" t="s">
        <v>48</v>
      </c>
      <c r="F564" s="96"/>
      <c r="G564" s="96"/>
      <c r="H564" s="96"/>
      <c r="I564" s="96"/>
      <c r="J564" s="96"/>
      <c r="K564" s="96"/>
      <c r="L564" s="96" t="s">
        <v>48</v>
      </c>
      <c r="M564" s="97">
        <v>0</v>
      </c>
      <c r="N564" s="97">
        <v>0</v>
      </c>
      <c r="O564" s="97">
        <v>0</v>
      </c>
      <c r="P564" s="96" t="s">
        <v>48</v>
      </c>
      <c r="Q564" s="96"/>
      <c r="R564" s="96"/>
      <c r="S564" s="96"/>
      <c r="T564" s="98">
        <v>0</v>
      </c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6" t="s">
        <v>48</v>
      </c>
      <c r="AJ564" s="96">
        <v>4</v>
      </c>
      <c r="AK564" s="96" t="s">
        <v>48</v>
      </c>
      <c r="AL564" s="96" t="s">
        <v>48</v>
      </c>
      <c r="AM564" s="96" t="s">
        <v>48</v>
      </c>
      <c r="AN564" s="96" t="s">
        <v>48</v>
      </c>
      <c r="AO564" s="96" t="s">
        <v>48</v>
      </c>
      <c r="AP564" s="96" t="s">
        <v>48</v>
      </c>
      <c r="AQ564" s="96">
        <v>12</v>
      </c>
      <c r="AR564" s="96">
        <v>6</v>
      </c>
      <c r="AS564" s="98">
        <v>0.5</v>
      </c>
      <c r="AT564" s="98">
        <v>0.66700000000000004</v>
      </c>
      <c r="AU564" s="98">
        <v>0</v>
      </c>
      <c r="AV564" s="99">
        <v>13060</v>
      </c>
      <c r="AW564" s="99">
        <v>3211</v>
      </c>
      <c r="AX564" s="96">
        <v>281</v>
      </c>
      <c r="AY564" s="96">
        <v>373</v>
      </c>
      <c r="AZ564" s="96">
        <v>459</v>
      </c>
      <c r="BA564" s="96" t="s">
        <v>48</v>
      </c>
      <c r="BB564" s="100"/>
      <c r="BC564" s="93"/>
      <c r="BD564" s="93"/>
      <c r="BE564" s="93"/>
    </row>
    <row r="565" spans="1:57" ht="13.5" customHeight="1">
      <c r="A565" s="93" t="s">
        <v>313</v>
      </c>
      <c r="B565" s="95">
        <v>44930</v>
      </c>
      <c r="C565" s="96" t="s">
        <v>48</v>
      </c>
      <c r="D565" s="96" t="s">
        <v>48</v>
      </c>
      <c r="E565" s="96" t="s">
        <v>48</v>
      </c>
      <c r="F565" s="96"/>
      <c r="G565" s="96"/>
      <c r="H565" s="96"/>
      <c r="I565" s="96"/>
      <c r="J565" s="96"/>
      <c r="K565" s="96"/>
      <c r="L565" s="96" t="s">
        <v>48</v>
      </c>
      <c r="M565" s="97">
        <v>0</v>
      </c>
      <c r="N565" s="97">
        <v>0</v>
      </c>
      <c r="O565" s="97">
        <v>0</v>
      </c>
      <c r="P565" s="96" t="s">
        <v>48</v>
      </c>
      <c r="Q565" s="96"/>
      <c r="R565" s="96"/>
      <c r="S565" s="96"/>
      <c r="T565" s="98">
        <v>0</v>
      </c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6" t="s">
        <v>48</v>
      </c>
      <c r="AJ565" s="96">
        <v>3</v>
      </c>
      <c r="AK565" s="96" t="s">
        <v>48</v>
      </c>
      <c r="AL565" s="96" t="s">
        <v>48</v>
      </c>
      <c r="AM565" s="96" t="s">
        <v>48</v>
      </c>
      <c r="AN565" s="96" t="s">
        <v>48</v>
      </c>
      <c r="AO565" s="96" t="s">
        <v>48</v>
      </c>
      <c r="AP565" s="96" t="s">
        <v>48</v>
      </c>
      <c r="AQ565" s="96">
        <v>12</v>
      </c>
      <c r="AR565" s="96">
        <v>5</v>
      </c>
      <c r="AS565" s="98">
        <v>0.41699999999999998</v>
      </c>
      <c r="AT565" s="98">
        <v>0.6</v>
      </c>
      <c r="AU565" s="98">
        <v>0</v>
      </c>
      <c r="AV565" s="99">
        <v>13072</v>
      </c>
      <c r="AW565" s="99">
        <v>3216</v>
      </c>
      <c r="AX565" s="96">
        <v>281</v>
      </c>
      <c r="AY565" s="96">
        <v>373</v>
      </c>
      <c r="AZ565" s="96">
        <v>459</v>
      </c>
      <c r="BA565" s="96" t="s">
        <v>48</v>
      </c>
      <c r="BB565" s="100"/>
      <c r="BC565" s="93"/>
      <c r="BD565" s="93"/>
      <c r="BE565" s="93"/>
    </row>
    <row r="566" spans="1:57" ht="13.5" customHeight="1">
      <c r="A566" s="93" t="s">
        <v>314</v>
      </c>
      <c r="B566" s="95">
        <v>44931</v>
      </c>
      <c r="C566" s="96" t="s">
        <v>48</v>
      </c>
      <c r="D566" s="96" t="s">
        <v>48</v>
      </c>
      <c r="E566" s="96" t="s">
        <v>48</v>
      </c>
      <c r="F566" s="96"/>
      <c r="G566" s="96"/>
      <c r="H566" s="96"/>
      <c r="I566" s="96"/>
      <c r="J566" s="96"/>
      <c r="K566" s="96"/>
      <c r="L566" s="96" t="s">
        <v>48</v>
      </c>
      <c r="M566" s="97">
        <v>0</v>
      </c>
      <c r="N566" s="97">
        <v>0</v>
      </c>
      <c r="O566" s="97">
        <v>0</v>
      </c>
      <c r="P566" s="96" t="s">
        <v>48</v>
      </c>
      <c r="Q566" s="96"/>
      <c r="R566" s="96"/>
      <c r="S566" s="96"/>
      <c r="T566" s="98">
        <v>0</v>
      </c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6" t="s">
        <v>48</v>
      </c>
      <c r="AJ566" s="96">
        <v>1</v>
      </c>
      <c r="AK566" s="96" t="s">
        <v>48</v>
      </c>
      <c r="AL566" s="96" t="s">
        <v>48</v>
      </c>
      <c r="AM566" s="96" t="s">
        <v>48</v>
      </c>
      <c r="AN566" s="96" t="s">
        <v>48</v>
      </c>
      <c r="AO566" s="96" t="s">
        <v>48</v>
      </c>
      <c r="AP566" s="96" t="s">
        <v>48</v>
      </c>
      <c r="AQ566" s="96">
        <v>7</v>
      </c>
      <c r="AR566" s="96">
        <v>1</v>
      </c>
      <c r="AS566" s="98">
        <v>0.14299999999999999</v>
      </c>
      <c r="AT566" s="98">
        <v>1</v>
      </c>
      <c r="AU566" s="98">
        <v>0</v>
      </c>
      <c r="AV566" s="99">
        <v>13079</v>
      </c>
      <c r="AW566" s="99">
        <v>3217</v>
      </c>
      <c r="AX566" s="96" t="s">
        <v>48</v>
      </c>
      <c r="AY566" s="96" t="s">
        <v>48</v>
      </c>
      <c r="AZ566" s="96" t="s">
        <v>48</v>
      </c>
      <c r="BA566" s="96" t="s">
        <v>48</v>
      </c>
      <c r="BB566" s="100"/>
      <c r="BC566" s="93"/>
      <c r="BD566" s="93"/>
      <c r="BE566" s="93"/>
    </row>
    <row r="567" spans="1:57" ht="13.5" customHeight="1">
      <c r="A567" s="93" t="s">
        <v>315</v>
      </c>
      <c r="B567" s="95">
        <v>44932</v>
      </c>
      <c r="C567" s="96" t="s">
        <v>48</v>
      </c>
      <c r="D567" s="96" t="s">
        <v>48</v>
      </c>
      <c r="E567" s="96" t="s">
        <v>48</v>
      </c>
      <c r="F567" s="96"/>
      <c r="G567" s="96"/>
      <c r="H567" s="96"/>
      <c r="I567" s="96"/>
      <c r="J567" s="96"/>
      <c r="K567" s="96"/>
      <c r="L567" s="96" t="s">
        <v>48</v>
      </c>
      <c r="M567" s="97">
        <v>0</v>
      </c>
      <c r="N567" s="97">
        <v>0</v>
      </c>
      <c r="O567" s="97">
        <v>0</v>
      </c>
      <c r="P567" s="96" t="s">
        <v>48</v>
      </c>
      <c r="Q567" s="96"/>
      <c r="R567" s="96"/>
      <c r="S567" s="96"/>
      <c r="T567" s="98">
        <v>0</v>
      </c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6" t="s">
        <v>48</v>
      </c>
      <c r="AJ567" s="96">
        <v>3</v>
      </c>
      <c r="AK567" s="96" t="s">
        <v>48</v>
      </c>
      <c r="AL567" s="96" t="s">
        <v>48</v>
      </c>
      <c r="AM567" s="96" t="s">
        <v>48</v>
      </c>
      <c r="AN567" s="96" t="s">
        <v>48</v>
      </c>
      <c r="AO567" s="96" t="s">
        <v>48</v>
      </c>
      <c r="AP567" s="96" t="s">
        <v>48</v>
      </c>
      <c r="AQ567" s="96">
        <v>7</v>
      </c>
      <c r="AR567" s="96">
        <v>3</v>
      </c>
      <c r="AS567" s="98">
        <v>0.42899999999999999</v>
      </c>
      <c r="AT567" s="98">
        <v>1</v>
      </c>
      <c r="AU567" s="98">
        <v>0</v>
      </c>
      <c r="AV567" s="99">
        <v>13086</v>
      </c>
      <c r="AW567" s="99">
        <v>3220</v>
      </c>
      <c r="AX567" s="96" t="s">
        <v>48</v>
      </c>
      <c r="AY567" s="96" t="s">
        <v>48</v>
      </c>
      <c r="AZ567" s="96" t="s">
        <v>48</v>
      </c>
      <c r="BA567" s="96" t="s">
        <v>48</v>
      </c>
      <c r="BB567" s="100"/>
      <c r="BC567" s="93"/>
      <c r="BD567" s="93"/>
      <c r="BE567" s="93"/>
    </row>
    <row r="568" spans="1:57" ht="13.5" customHeight="1">
      <c r="A568" s="93" t="s">
        <v>316</v>
      </c>
      <c r="B568" s="95">
        <v>44933</v>
      </c>
      <c r="C568" s="96" t="s">
        <v>48</v>
      </c>
      <c r="D568" s="96" t="s">
        <v>48</v>
      </c>
      <c r="E568" s="96" t="s">
        <v>48</v>
      </c>
      <c r="F568" s="96"/>
      <c r="G568" s="96"/>
      <c r="H568" s="96"/>
      <c r="I568" s="96"/>
      <c r="J568" s="96"/>
      <c r="K568" s="96"/>
      <c r="L568" s="96" t="s">
        <v>48</v>
      </c>
      <c r="M568" s="97">
        <v>0</v>
      </c>
      <c r="N568" s="97">
        <v>0</v>
      </c>
      <c r="O568" s="97">
        <v>0</v>
      </c>
      <c r="P568" s="96" t="s">
        <v>48</v>
      </c>
      <c r="Q568" s="96"/>
      <c r="R568" s="96"/>
      <c r="S568" s="96"/>
      <c r="T568" s="98">
        <v>0</v>
      </c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6" t="s">
        <v>48</v>
      </c>
      <c r="AJ568" s="96">
        <v>1</v>
      </c>
      <c r="AK568" s="96" t="s">
        <v>48</v>
      </c>
      <c r="AL568" s="96" t="s">
        <v>48</v>
      </c>
      <c r="AM568" s="96" t="s">
        <v>48</v>
      </c>
      <c r="AN568" s="96" t="s">
        <v>48</v>
      </c>
      <c r="AO568" s="96" t="s">
        <v>48</v>
      </c>
      <c r="AP568" s="96" t="s">
        <v>48</v>
      </c>
      <c r="AQ568" s="96">
        <v>13</v>
      </c>
      <c r="AR568" s="96">
        <v>3</v>
      </c>
      <c r="AS568" s="98">
        <v>0.23100000000000001</v>
      </c>
      <c r="AT568" s="98">
        <v>0.33300000000000002</v>
      </c>
      <c r="AU568" s="98">
        <v>0</v>
      </c>
      <c r="AV568" s="99">
        <v>13099</v>
      </c>
      <c r="AW568" s="99">
        <v>3223</v>
      </c>
      <c r="AX568" s="96" t="s">
        <v>48</v>
      </c>
      <c r="AY568" s="96" t="s">
        <v>48</v>
      </c>
      <c r="AZ568" s="96" t="s">
        <v>48</v>
      </c>
      <c r="BA568" s="96" t="s">
        <v>48</v>
      </c>
      <c r="BB568" s="100"/>
      <c r="BC568" s="93"/>
      <c r="BD568" s="93"/>
      <c r="BE568" s="93"/>
    </row>
    <row r="569" spans="1:57" ht="13.5" customHeight="1">
      <c r="A569" s="93" t="s">
        <v>317</v>
      </c>
      <c r="B569" s="95">
        <v>44934</v>
      </c>
      <c r="C569" s="96" t="s">
        <v>48</v>
      </c>
      <c r="D569" s="96" t="s">
        <v>48</v>
      </c>
      <c r="E569" s="96" t="s">
        <v>48</v>
      </c>
      <c r="F569" s="96"/>
      <c r="G569" s="96"/>
      <c r="H569" s="96"/>
      <c r="I569" s="96"/>
      <c r="J569" s="96"/>
      <c r="K569" s="96"/>
      <c r="L569" s="96" t="s">
        <v>48</v>
      </c>
      <c r="M569" s="97">
        <v>0</v>
      </c>
      <c r="N569" s="97">
        <v>0</v>
      </c>
      <c r="O569" s="97">
        <v>0</v>
      </c>
      <c r="P569" s="96" t="s">
        <v>48</v>
      </c>
      <c r="Q569" s="96"/>
      <c r="R569" s="96"/>
      <c r="S569" s="96"/>
      <c r="T569" s="98">
        <v>0</v>
      </c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6" t="s">
        <v>48</v>
      </c>
      <c r="AJ569" s="96">
        <v>4</v>
      </c>
      <c r="AK569" s="96" t="s">
        <v>48</v>
      </c>
      <c r="AL569" s="96" t="s">
        <v>48</v>
      </c>
      <c r="AM569" s="96" t="s">
        <v>48</v>
      </c>
      <c r="AN569" s="96" t="s">
        <v>48</v>
      </c>
      <c r="AO569" s="96" t="s">
        <v>48</v>
      </c>
      <c r="AP569" s="96" t="s">
        <v>48</v>
      </c>
      <c r="AQ569" s="96">
        <v>15</v>
      </c>
      <c r="AR569" s="96">
        <v>2</v>
      </c>
      <c r="AS569" s="98">
        <v>0.13300000000000001</v>
      </c>
      <c r="AT569" s="98">
        <v>2</v>
      </c>
      <c r="AU569" s="98">
        <v>0</v>
      </c>
      <c r="AV569" s="99">
        <v>13114</v>
      </c>
      <c r="AW569" s="99">
        <v>3225</v>
      </c>
      <c r="AX569" s="96" t="s">
        <v>48</v>
      </c>
      <c r="AY569" s="96" t="s">
        <v>48</v>
      </c>
      <c r="AZ569" s="96" t="s">
        <v>48</v>
      </c>
      <c r="BA569" s="96" t="s">
        <v>48</v>
      </c>
      <c r="BB569" s="100"/>
      <c r="BC569" s="93"/>
      <c r="BD569" s="93"/>
      <c r="BE569" s="93"/>
    </row>
    <row r="570" spans="1:57" ht="13.5" customHeight="1">
      <c r="A570" s="93" t="s">
        <v>311</v>
      </c>
      <c r="B570" s="95">
        <v>44935</v>
      </c>
      <c r="C570" s="96" t="s">
        <v>48</v>
      </c>
      <c r="D570" s="96" t="s">
        <v>48</v>
      </c>
      <c r="E570" s="96" t="s">
        <v>48</v>
      </c>
      <c r="F570" s="96"/>
      <c r="G570" s="96"/>
      <c r="H570" s="96"/>
      <c r="I570" s="96"/>
      <c r="J570" s="96"/>
      <c r="K570" s="96"/>
      <c r="L570" s="96" t="s">
        <v>48</v>
      </c>
      <c r="M570" s="97">
        <v>0</v>
      </c>
      <c r="N570" s="97">
        <v>0</v>
      </c>
      <c r="O570" s="97">
        <v>0</v>
      </c>
      <c r="P570" s="96" t="s">
        <v>48</v>
      </c>
      <c r="Q570" s="96"/>
      <c r="R570" s="96"/>
      <c r="S570" s="96"/>
      <c r="T570" s="98">
        <v>0</v>
      </c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6" t="s">
        <v>48</v>
      </c>
      <c r="AJ570" s="96">
        <v>2</v>
      </c>
      <c r="AK570" s="96" t="s">
        <v>48</v>
      </c>
      <c r="AL570" s="96" t="s">
        <v>48</v>
      </c>
      <c r="AM570" s="96" t="s">
        <v>48</v>
      </c>
      <c r="AN570" s="96" t="s">
        <v>48</v>
      </c>
      <c r="AO570" s="96" t="s">
        <v>48</v>
      </c>
      <c r="AP570" s="96" t="s">
        <v>48</v>
      </c>
      <c r="AQ570" s="96">
        <v>15</v>
      </c>
      <c r="AR570" s="96">
        <v>3</v>
      </c>
      <c r="AS570" s="98">
        <v>0.2</v>
      </c>
      <c r="AT570" s="98">
        <v>0.66700000000000004</v>
      </c>
      <c r="AU570" s="98">
        <v>0</v>
      </c>
      <c r="AV570" s="99">
        <v>13129</v>
      </c>
      <c r="AW570" s="99">
        <v>3228</v>
      </c>
      <c r="AX570" s="96" t="s">
        <v>48</v>
      </c>
      <c r="AY570" s="96" t="s">
        <v>48</v>
      </c>
      <c r="AZ570" s="96" t="s">
        <v>48</v>
      </c>
      <c r="BA570" s="96" t="s">
        <v>48</v>
      </c>
      <c r="BB570" s="100"/>
      <c r="BC570" s="93"/>
      <c r="BD570" s="93"/>
      <c r="BE570" s="93"/>
    </row>
    <row r="571" spans="1:57" ht="13.5" customHeight="1">
      <c r="A571" s="93" t="s">
        <v>312</v>
      </c>
      <c r="B571" s="95">
        <v>44936</v>
      </c>
      <c r="C571" s="96" t="s">
        <v>48</v>
      </c>
      <c r="D571" s="96" t="s">
        <v>48</v>
      </c>
      <c r="E571" s="96" t="s">
        <v>48</v>
      </c>
      <c r="F571" s="96"/>
      <c r="G571" s="96"/>
      <c r="H571" s="96"/>
      <c r="I571" s="96"/>
      <c r="J571" s="96"/>
      <c r="K571" s="96"/>
      <c r="L571" s="96" t="s">
        <v>48</v>
      </c>
      <c r="M571" s="97">
        <v>0</v>
      </c>
      <c r="N571" s="97">
        <v>0</v>
      </c>
      <c r="O571" s="97">
        <v>0</v>
      </c>
      <c r="P571" s="96" t="s">
        <v>48</v>
      </c>
      <c r="Q571" s="96"/>
      <c r="R571" s="96"/>
      <c r="S571" s="96"/>
      <c r="T571" s="98">
        <v>0</v>
      </c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6" t="s">
        <v>48</v>
      </c>
      <c r="AJ571" s="96" t="s">
        <v>48</v>
      </c>
      <c r="AK571" s="96" t="s">
        <v>48</v>
      </c>
      <c r="AL571" s="96" t="s">
        <v>48</v>
      </c>
      <c r="AM571" s="96" t="s">
        <v>48</v>
      </c>
      <c r="AN571" s="96" t="s">
        <v>48</v>
      </c>
      <c r="AO571" s="96" t="s">
        <v>48</v>
      </c>
      <c r="AP571" s="96" t="s">
        <v>48</v>
      </c>
      <c r="AQ571" s="96">
        <v>6</v>
      </c>
      <c r="AR571" s="96">
        <v>1</v>
      </c>
      <c r="AS571" s="98">
        <v>0.16700000000000001</v>
      </c>
      <c r="AT571" s="98">
        <v>0</v>
      </c>
      <c r="AU571" s="98">
        <v>0</v>
      </c>
      <c r="AV571" s="99">
        <v>13135</v>
      </c>
      <c r="AW571" s="99">
        <v>3229</v>
      </c>
      <c r="AX571" s="96" t="s">
        <v>48</v>
      </c>
      <c r="AY571" s="96" t="s">
        <v>48</v>
      </c>
      <c r="AZ571" s="96" t="s">
        <v>48</v>
      </c>
      <c r="BA571" s="96" t="s">
        <v>48</v>
      </c>
      <c r="BB571" s="100"/>
      <c r="BC571" s="93"/>
      <c r="BD571" s="93"/>
      <c r="BE571" s="93"/>
    </row>
    <row r="572" spans="1:57" ht="13.5" customHeight="1">
      <c r="A572" s="93" t="s">
        <v>313</v>
      </c>
      <c r="B572" s="95">
        <v>44937</v>
      </c>
      <c r="C572" s="96" t="s">
        <v>48</v>
      </c>
      <c r="D572" s="96" t="s">
        <v>48</v>
      </c>
      <c r="E572" s="96" t="s">
        <v>48</v>
      </c>
      <c r="F572" s="96"/>
      <c r="G572" s="96"/>
      <c r="H572" s="96"/>
      <c r="I572" s="96"/>
      <c r="J572" s="96"/>
      <c r="K572" s="96"/>
      <c r="L572" s="96" t="s">
        <v>48</v>
      </c>
      <c r="M572" s="97">
        <v>0</v>
      </c>
      <c r="N572" s="97">
        <v>0</v>
      </c>
      <c r="O572" s="97">
        <v>0</v>
      </c>
      <c r="P572" s="96" t="s">
        <v>48</v>
      </c>
      <c r="Q572" s="96"/>
      <c r="R572" s="96"/>
      <c r="S572" s="96"/>
      <c r="T572" s="98">
        <v>0</v>
      </c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6" t="s">
        <v>48</v>
      </c>
      <c r="AJ572" s="96">
        <v>1</v>
      </c>
      <c r="AK572" s="96" t="s">
        <v>48</v>
      </c>
      <c r="AL572" s="96" t="s">
        <v>48</v>
      </c>
      <c r="AM572" s="96" t="s">
        <v>48</v>
      </c>
      <c r="AN572" s="96" t="s">
        <v>48</v>
      </c>
      <c r="AO572" s="96" t="s">
        <v>48</v>
      </c>
      <c r="AP572" s="96" t="s">
        <v>48</v>
      </c>
      <c r="AQ572" s="96">
        <v>16</v>
      </c>
      <c r="AR572" s="96">
        <v>4</v>
      </c>
      <c r="AS572" s="98">
        <v>0.25</v>
      </c>
      <c r="AT572" s="98">
        <v>0.25</v>
      </c>
      <c r="AU572" s="98">
        <v>0</v>
      </c>
      <c r="AV572" s="99">
        <v>13151</v>
      </c>
      <c r="AW572" s="99">
        <v>3233</v>
      </c>
      <c r="AX572" s="96" t="s">
        <v>48</v>
      </c>
      <c r="AY572" s="96" t="s">
        <v>48</v>
      </c>
      <c r="AZ572" s="96" t="s">
        <v>48</v>
      </c>
      <c r="BA572" s="96" t="s">
        <v>48</v>
      </c>
      <c r="BB572" s="100"/>
      <c r="BC572" s="93"/>
      <c r="BD572" s="93"/>
      <c r="BE572" s="93"/>
    </row>
    <row r="573" spans="1:57" ht="13.5" customHeight="1">
      <c r="A573" s="93" t="s">
        <v>314</v>
      </c>
      <c r="B573" s="95">
        <v>44938</v>
      </c>
      <c r="C573" s="96" t="s">
        <v>48</v>
      </c>
      <c r="D573" s="96" t="s">
        <v>48</v>
      </c>
      <c r="E573" s="96" t="s">
        <v>48</v>
      </c>
      <c r="F573" s="96"/>
      <c r="G573" s="96"/>
      <c r="H573" s="96"/>
      <c r="I573" s="96"/>
      <c r="J573" s="96"/>
      <c r="K573" s="96"/>
      <c r="L573" s="96" t="s">
        <v>48</v>
      </c>
      <c r="M573" s="97">
        <v>0</v>
      </c>
      <c r="N573" s="97">
        <v>0</v>
      </c>
      <c r="O573" s="97">
        <v>0</v>
      </c>
      <c r="P573" s="96" t="s">
        <v>48</v>
      </c>
      <c r="Q573" s="96"/>
      <c r="R573" s="96"/>
      <c r="S573" s="96"/>
      <c r="T573" s="98">
        <v>0</v>
      </c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6" t="s">
        <v>48</v>
      </c>
      <c r="AJ573" s="96">
        <v>1</v>
      </c>
      <c r="AK573" s="96" t="s">
        <v>48</v>
      </c>
      <c r="AL573" s="96" t="s">
        <v>48</v>
      </c>
      <c r="AM573" s="96" t="s">
        <v>48</v>
      </c>
      <c r="AN573" s="96" t="s">
        <v>48</v>
      </c>
      <c r="AO573" s="96" t="s">
        <v>48</v>
      </c>
      <c r="AP573" s="96" t="s">
        <v>48</v>
      </c>
      <c r="AQ573" s="96">
        <v>12</v>
      </c>
      <c r="AR573" s="96">
        <v>6</v>
      </c>
      <c r="AS573" s="98">
        <v>0.5</v>
      </c>
      <c r="AT573" s="98">
        <v>0.16700000000000001</v>
      </c>
      <c r="AU573" s="98">
        <v>0</v>
      </c>
      <c r="AV573" s="99">
        <v>13163</v>
      </c>
      <c r="AW573" s="99">
        <v>3239</v>
      </c>
      <c r="AX573" s="96" t="s">
        <v>48</v>
      </c>
      <c r="AY573" s="96" t="s">
        <v>48</v>
      </c>
      <c r="AZ573" s="96" t="s">
        <v>48</v>
      </c>
      <c r="BA573" s="96" t="s">
        <v>48</v>
      </c>
      <c r="BB573" s="100"/>
      <c r="BC573" s="93"/>
      <c r="BD573" s="93"/>
      <c r="BE573" s="93"/>
    </row>
    <row r="574" spans="1:57" ht="13.5" customHeight="1">
      <c r="A574" s="93" t="s">
        <v>315</v>
      </c>
      <c r="B574" s="95">
        <v>44939</v>
      </c>
      <c r="C574" s="96" t="s">
        <v>48</v>
      </c>
      <c r="D574" s="96" t="s">
        <v>48</v>
      </c>
      <c r="E574" s="96" t="s">
        <v>48</v>
      </c>
      <c r="F574" s="96"/>
      <c r="G574" s="96"/>
      <c r="H574" s="96"/>
      <c r="I574" s="96"/>
      <c r="J574" s="96"/>
      <c r="K574" s="96"/>
      <c r="L574" s="96" t="s">
        <v>48</v>
      </c>
      <c r="M574" s="97">
        <v>0</v>
      </c>
      <c r="N574" s="97">
        <v>0</v>
      </c>
      <c r="O574" s="97">
        <v>0</v>
      </c>
      <c r="P574" s="96" t="s">
        <v>48</v>
      </c>
      <c r="Q574" s="96"/>
      <c r="R574" s="96"/>
      <c r="S574" s="96"/>
      <c r="T574" s="98">
        <v>0</v>
      </c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6" t="s">
        <v>48</v>
      </c>
      <c r="AJ574" s="96">
        <v>1</v>
      </c>
      <c r="AK574" s="96" t="s">
        <v>48</v>
      </c>
      <c r="AL574" s="96" t="s">
        <v>48</v>
      </c>
      <c r="AM574" s="96" t="s">
        <v>48</v>
      </c>
      <c r="AN574" s="96" t="s">
        <v>48</v>
      </c>
      <c r="AO574" s="96" t="s">
        <v>48</v>
      </c>
      <c r="AP574" s="96" t="s">
        <v>48</v>
      </c>
      <c r="AQ574" s="96">
        <v>14</v>
      </c>
      <c r="AR574" s="96">
        <v>6</v>
      </c>
      <c r="AS574" s="98">
        <v>0.42899999999999999</v>
      </c>
      <c r="AT574" s="98">
        <v>0.16700000000000001</v>
      </c>
      <c r="AU574" s="98">
        <v>0</v>
      </c>
      <c r="AV574" s="99">
        <v>13177</v>
      </c>
      <c r="AW574" s="99">
        <v>3245</v>
      </c>
      <c r="AX574" s="96" t="s">
        <v>48</v>
      </c>
      <c r="AY574" s="96" t="s">
        <v>48</v>
      </c>
      <c r="AZ574" s="96" t="s">
        <v>48</v>
      </c>
      <c r="BA574" s="96" t="s">
        <v>48</v>
      </c>
      <c r="BB574" s="100"/>
      <c r="BC574" s="93"/>
      <c r="BD574" s="93"/>
      <c r="BE574" s="93"/>
    </row>
    <row r="575" spans="1:57" ht="13.5" customHeight="1">
      <c r="A575" s="93" t="s">
        <v>316</v>
      </c>
      <c r="B575" s="95">
        <v>44940</v>
      </c>
      <c r="C575" s="96" t="s">
        <v>48</v>
      </c>
      <c r="D575" s="96" t="s">
        <v>48</v>
      </c>
      <c r="E575" s="96" t="s">
        <v>48</v>
      </c>
      <c r="F575" s="96"/>
      <c r="G575" s="96"/>
      <c r="H575" s="96"/>
      <c r="I575" s="96"/>
      <c r="J575" s="96"/>
      <c r="K575" s="96"/>
      <c r="L575" s="96" t="s">
        <v>48</v>
      </c>
      <c r="M575" s="97">
        <v>0</v>
      </c>
      <c r="N575" s="97">
        <v>0</v>
      </c>
      <c r="O575" s="97">
        <v>0</v>
      </c>
      <c r="P575" s="96" t="s">
        <v>48</v>
      </c>
      <c r="Q575" s="96"/>
      <c r="R575" s="96"/>
      <c r="S575" s="96"/>
      <c r="T575" s="98">
        <v>0</v>
      </c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6" t="s">
        <v>48</v>
      </c>
      <c r="AJ575" s="96">
        <v>2</v>
      </c>
      <c r="AK575" s="96" t="s">
        <v>48</v>
      </c>
      <c r="AL575" s="96" t="s">
        <v>48</v>
      </c>
      <c r="AM575" s="96" t="s">
        <v>48</v>
      </c>
      <c r="AN575" s="96" t="s">
        <v>48</v>
      </c>
      <c r="AO575" s="96" t="s">
        <v>48</v>
      </c>
      <c r="AP575" s="96" t="s">
        <v>48</v>
      </c>
      <c r="AQ575" s="96">
        <v>10</v>
      </c>
      <c r="AR575" s="96">
        <v>5</v>
      </c>
      <c r="AS575" s="98">
        <v>0.5</v>
      </c>
      <c r="AT575" s="98">
        <v>0.4</v>
      </c>
      <c r="AU575" s="98">
        <v>0</v>
      </c>
      <c r="AV575" s="99">
        <v>13187</v>
      </c>
      <c r="AW575" s="99">
        <v>3250</v>
      </c>
      <c r="AX575" s="96" t="s">
        <v>48</v>
      </c>
      <c r="AY575" s="96" t="s">
        <v>48</v>
      </c>
      <c r="AZ575" s="96" t="s">
        <v>48</v>
      </c>
      <c r="BA575" s="96" t="s">
        <v>48</v>
      </c>
      <c r="BB575" s="100"/>
      <c r="BC575" s="93"/>
      <c r="BD575" s="93"/>
      <c r="BE575" s="93"/>
    </row>
    <row r="576" spans="1:57" ht="13.5" customHeight="1">
      <c r="A576" s="93" t="s">
        <v>317</v>
      </c>
      <c r="B576" s="95">
        <v>44941</v>
      </c>
      <c r="C576" s="96" t="s">
        <v>48</v>
      </c>
      <c r="D576" s="96" t="s">
        <v>48</v>
      </c>
      <c r="E576" s="96" t="s">
        <v>48</v>
      </c>
      <c r="F576" s="96"/>
      <c r="G576" s="96"/>
      <c r="H576" s="96"/>
      <c r="I576" s="96"/>
      <c r="J576" s="96"/>
      <c r="K576" s="96"/>
      <c r="L576" s="96" t="s">
        <v>48</v>
      </c>
      <c r="M576" s="97">
        <v>0</v>
      </c>
      <c r="N576" s="97">
        <v>0</v>
      </c>
      <c r="O576" s="97">
        <v>0</v>
      </c>
      <c r="P576" s="96" t="s">
        <v>48</v>
      </c>
      <c r="Q576" s="96"/>
      <c r="R576" s="96"/>
      <c r="S576" s="96"/>
      <c r="T576" s="98">
        <v>0</v>
      </c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6" t="s">
        <v>48</v>
      </c>
      <c r="AJ576" s="96">
        <v>2</v>
      </c>
      <c r="AK576" s="96" t="s">
        <v>48</v>
      </c>
      <c r="AL576" s="96" t="s">
        <v>48</v>
      </c>
      <c r="AM576" s="96" t="s">
        <v>48</v>
      </c>
      <c r="AN576" s="96" t="s">
        <v>48</v>
      </c>
      <c r="AO576" s="96" t="s">
        <v>48</v>
      </c>
      <c r="AP576" s="96" t="s">
        <v>48</v>
      </c>
      <c r="AQ576" s="96">
        <v>6</v>
      </c>
      <c r="AR576" s="96">
        <v>1</v>
      </c>
      <c r="AS576" s="98">
        <v>0.16700000000000001</v>
      </c>
      <c r="AT576" s="98">
        <v>2</v>
      </c>
      <c r="AU576" s="98">
        <v>0</v>
      </c>
      <c r="AV576" s="99">
        <v>13193</v>
      </c>
      <c r="AW576" s="99">
        <v>3251</v>
      </c>
      <c r="AX576" s="96" t="s">
        <v>48</v>
      </c>
      <c r="AY576" s="96" t="s">
        <v>48</v>
      </c>
      <c r="AZ576" s="96" t="s">
        <v>48</v>
      </c>
      <c r="BA576" s="96" t="s">
        <v>48</v>
      </c>
      <c r="BB576" s="100"/>
      <c r="BC576" s="93"/>
      <c r="BD576" s="93"/>
      <c r="BE576" s="93"/>
    </row>
    <row r="577" spans="1:57" ht="13.5" customHeight="1">
      <c r="A577" s="93" t="s">
        <v>311</v>
      </c>
      <c r="B577" s="95">
        <v>44942</v>
      </c>
      <c r="C577" s="96" t="s">
        <v>48</v>
      </c>
      <c r="D577" s="96" t="s">
        <v>48</v>
      </c>
      <c r="E577" s="96" t="s">
        <v>48</v>
      </c>
      <c r="F577" s="96"/>
      <c r="G577" s="96"/>
      <c r="H577" s="96"/>
      <c r="I577" s="96"/>
      <c r="J577" s="96"/>
      <c r="K577" s="96"/>
      <c r="L577" s="96" t="s">
        <v>48</v>
      </c>
      <c r="M577" s="97">
        <v>0</v>
      </c>
      <c r="N577" s="97">
        <v>0</v>
      </c>
      <c r="O577" s="97">
        <v>0</v>
      </c>
      <c r="P577" s="96" t="s">
        <v>48</v>
      </c>
      <c r="Q577" s="96"/>
      <c r="R577" s="96"/>
      <c r="S577" s="96"/>
      <c r="T577" s="98">
        <v>0</v>
      </c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6" t="s">
        <v>48</v>
      </c>
      <c r="AJ577" s="96">
        <v>3</v>
      </c>
      <c r="AK577" s="96" t="s">
        <v>48</v>
      </c>
      <c r="AL577" s="96" t="s">
        <v>48</v>
      </c>
      <c r="AM577" s="96" t="s">
        <v>48</v>
      </c>
      <c r="AN577" s="96" t="s">
        <v>48</v>
      </c>
      <c r="AO577" s="96" t="s">
        <v>48</v>
      </c>
      <c r="AP577" s="96" t="s">
        <v>48</v>
      </c>
      <c r="AQ577" s="96">
        <v>9</v>
      </c>
      <c r="AR577" s="96" t="s">
        <v>48</v>
      </c>
      <c r="AS577" s="98">
        <v>0</v>
      </c>
      <c r="AT577" s="98">
        <v>0</v>
      </c>
      <c r="AU577" s="98">
        <v>0</v>
      </c>
      <c r="AV577" s="99">
        <v>13202</v>
      </c>
      <c r="AW577" s="99">
        <v>3251</v>
      </c>
      <c r="AX577" s="96" t="s">
        <v>48</v>
      </c>
      <c r="AY577" s="96" t="s">
        <v>48</v>
      </c>
      <c r="AZ577" s="96" t="s">
        <v>48</v>
      </c>
      <c r="BA577" s="96" t="s">
        <v>48</v>
      </c>
      <c r="BB577" s="100"/>
      <c r="BC577" s="93"/>
      <c r="BD577" s="93"/>
      <c r="BE577" s="93"/>
    </row>
    <row r="578" spans="1:57" ht="13.5" customHeight="1">
      <c r="A578" s="93" t="s">
        <v>312</v>
      </c>
      <c r="B578" s="95">
        <v>44943</v>
      </c>
      <c r="C578" s="96" t="s">
        <v>48</v>
      </c>
      <c r="D578" s="96" t="s">
        <v>48</v>
      </c>
      <c r="E578" s="96" t="s">
        <v>48</v>
      </c>
      <c r="F578" s="96"/>
      <c r="G578" s="96"/>
      <c r="H578" s="96"/>
      <c r="I578" s="96"/>
      <c r="J578" s="96"/>
      <c r="K578" s="96"/>
      <c r="L578" s="96" t="s">
        <v>48</v>
      </c>
      <c r="M578" s="97">
        <v>0</v>
      </c>
      <c r="N578" s="97">
        <v>0</v>
      </c>
      <c r="O578" s="97">
        <v>0</v>
      </c>
      <c r="P578" s="96" t="s">
        <v>48</v>
      </c>
      <c r="Q578" s="96"/>
      <c r="R578" s="96"/>
      <c r="S578" s="96"/>
      <c r="T578" s="98">
        <v>0</v>
      </c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6" t="s">
        <v>48</v>
      </c>
      <c r="AJ578" s="96">
        <v>2</v>
      </c>
      <c r="AK578" s="96" t="s">
        <v>48</v>
      </c>
      <c r="AL578" s="96" t="s">
        <v>48</v>
      </c>
      <c r="AM578" s="96" t="s">
        <v>48</v>
      </c>
      <c r="AN578" s="96" t="s">
        <v>48</v>
      </c>
      <c r="AO578" s="96" t="s">
        <v>48</v>
      </c>
      <c r="AP578" s="96" t="s">
        <v>48</v>
      </c>
      <c r="AQ578" s="96">
        <v>9</v>
      </c>
      <c r="AR578" s="96">
        <v>3</v>
      </c>
      <c r="AS578" s="98">
        <v>0.33300000000000002</v>
      </c>
      <c r="AT578" s="98">
        <v>0.66700000000000004</v>
      </c>
      <c r="AU578" s="98">
        <v>0</v>
      </c>
      <c r="AV578" s="99">
        <v>13211</v>
      </c>
      <c r="AW578" s="99">
        <v>3254</v>
      </c>
      <c r="AX578" s="96" t="s">
        <v>48</v>
      </c>
      <c r="AY578" s="96" t="s">
        <v>48</v>
      </c>
      <c r="AZ578" s="96" t="s">
        <v>48</v>
      </c>
      <c r="BA578" s="96" t="s">
        <v>48</v>
      </c>
      <c r="BB578" s="100"/>
      <c r="BC578" s="93"/>
      <c r="BD578" s="93"/>
      <c r="BE578" s="93"/>
    </row>
    <row r="579" spans="1:57" ht="13.5" customHeight="1">
      <c r="A579" s="93" t="s">
        <v>313</v>
      </c>
      <c r="B579" s="95">
        <v>44944</v>
      </c>
      <c r="C579" s="96" t="s">
        <v>48</v>
      </c>
      <c r="D579" s="96" t="s">
        <v>48</v>
      </c>
      <c r="E579" s="96" t="s">
        <v>48</v>
      </c>
      <c r="F579" s="96"/>
      <c r="G579" s="96"/>
      <c r="H579" s="96"/>
      <c r="I579" s="96"/>
      <c r="J579" s="96"/>
      <c r="K579" s="96"/>
      <c r="L579" s="96" t="s">
        <v>48</v>
      </c>
      <c r="M579" s="97">
        <v>0</v>
      </c>
      <c r="N579" s="97">
        <v>0</v>
      </c>
      <c r="O579" s="97">
        <v>0</v>
      </c>
      <c r="P579" s="96" t="s">
        <v>48</v>
      </c>
      <c r="Q579" s="96"/>
      <c r="R579" s="96"/>
      <c r="S579" s="96"/>
      <c r="T579" s="98">
        <v>0</v>
      </c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6" t="s">
        <v>48</v>
      </c>
      <c r="AJ579" s="96">
        <v>4</v>
      </c>
      <c r="AK579" s="96" t="s">
        <v>48</v>
      </c>
      <c r="AL579" s="96" t="s">
        <v>48</v>
      </c>
      <c r="AM579" s="96" t="s">
        <v>48</v>
      </c>
      <c r="AN579" s="96" t="s">
        <v>48</v>
      </c>
      <c r="AO579" s="96" t="s">
        <v>48</v>
      </c>
      <c r="AP579" s="96" t="s">
        <v>48</v>
      </c>
      <c r="AQ579" s="96">
        <v>10</v>
      </c>
      <c r="AR579" s="96">
        <v>4</v>
      </c>
      <c r="AS579" s="98">
        <v>0.4</v>
      </c>
      <c r="AT579" s="98">
        <v>1</v>
      </c>
      <c r="AU579" s="98">
        <v>0</v>
      </c>
      <c r="AV579" s="99">
        <v>13221</v>
      </c>
      <c r="AW579" s="99">
        <v>3258</v>
      </c>
      <c r="AX579" s="96" t="s">
        <v>48</v>
      </c>
      <c r="AY579" s="96" t="s">
        <v>48</v>
      </c>
      <c r="AZ579" s="96" t="s">
        <v>48</v>
      </c>
      <c r="BA579" s="96" t="s">
        <v>48</v>
      </c>
      <c r="BB579" s="100"/>
      <c r="BC579" s="93"/>
      <c r="BD579" s="93"/>
      <c r="BE579" s="93"/>
    </row>
    <row r="580" spans="1:57" ht="13.5" customHeight="1">
      <c r="A580" s="93" t="s">
        <v>314</v>
      </c>
      <c r="B580" s="95">
        <v>44945</v>
      </c>
      <c r="C580" s="96" t="s">
        <v>48</v>
      </c>
      <c r="D580" s="96" t="s">
        <v>48</v>
      </c>
      <c r="E580" s="96" t="s">
        <v>48</v>
      </c>
      <c r="F580" s="96"/>
      <c r="G580" s="96"/>
      <c r="H580" s="96"/>
      <c r="I580" s="96"/>
      <c r="J580" s="96"/>
      <c r="K580" s="96"/>
      <c r="L580" s="96" t="s">
        <v>48</v>
      </c>
      <c r="M580" s="97">
        <v>0</v>
      </c>
      <c r="N580" s="97">
        <v>0</v>
      </c>
      <c r="O580" s="97">
        <v>0</v>
      </c>
      <c r="P580" s="96" t="s">
        <v>48</v>
      </c>
      <c r="Q580" s="96"/>
      <c r="R580" s="96"/>
      <c r="S580" s="96"/>
      <c r="T580" s="98">
        <v>0</v>
      </c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6" t="s">
        <v>48</v>
      </c>
      <c r="AJ580" s="96">
        <v>1</v>
      </c>
      <c r="AK580" s="96" t="s">
        <v>48</v>
      </c>
      <c r="AL580" s="96" t="s">
        <v>48</v>
      </c>
      <c r="AM580" s="96" t="s">
        <v>48</v>
      </c>
      <c r="AN580" s="96" t="s">
        <v>48</v>
      </c>
      <c r="AO580" s="96" t="s">
        <v>48</v>
      </c>
      <c r="AP580" s="96" t="s">
        <v>48</v>
      </c>
      <c r="AQ580" s="96">
        <v>5</v>
      </c>
      <c r="AR580" s="96">
        <v>1</v>
      </c>
      <c r="AS580" s="98">
        <v>0.2</v>
      </c>
      <c r="AT580" s="98">
        <v>1</v>
      </c>
      <c r="AU580" s="98">
        <v>0</v>
      </c>
      <c r="AV580" s="99">
        <v>13226</v>
      </c>
      <c r="AW580" s="99">
        <v>3259</v>
      </c>
      <c r="AX580" s="96" t="s">
        <v>48</v>
      </c>
      <c r="AY580" s="96" t="s">
        <v>48</v>
      </c>
      <c r="AZ580" s="96" t="s">
        <v>48</v>
      </c>
      <c r="BA580" s="96" t="s">
        <v>48</v>
      </c>
      <c r="BB580" s="100"/>
      <c r="BC580" s="93"/>
      <c r="BD580" s="93"/>
      <c r="BE580" s="93"/>
    </row>
    <row r="581" spans="1:57" ht="13.5" customHeight="1">
      <c r="A581" s="93" t="s">
        <v>315</v>
      </c>
      <c r="B581" s="95">
        <v>44946</v>
      </c>
      <c r="C581" s="96" t="s">
        <v>48</v>
      </c>
      <c r="D581" s="96" t="s">
        <v>48</v>
      </c>
      <c r="E581" s="96" t="s">
        <v>48</v>
      </c>
      <c r="F581" s="96"/>
      <c r="G581" s="96"/>
      <c r="H581" s="96"/>
      <c r="I581" s="96"/>
      <c r="J581" s="96"/>
      <c r="K581" s="96"/>
      <c r="L581" s="96" t="s">
        <v>48</v>
      </c>
      <c r="M581" s="97">
        <v>0</v>
      </c>
      <c r="N581" s="97">
        <v>0</v>
      </c>
      <c r="O581" s="97">
        <v>0</v>
      </c>
      <c r="P581" s="96" t="s">
        <v>48</v>
      </c>
      <c r="Q581" s="96"/>
      <c r="R581" s="96"/>
      <c r="S581" s="96"/>
      <c r="T581" s="98">
        <v>0</v>
      </c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6" t="s">
        <v>48</v>
      </c>
      <c r="AJ581" s="96">
        <v>4</v>
      </c>
      <c r="AK581" s="96" t="s">
        <v>48</v>
      </c>
      <c r="AL581" s="96" t="s">
        <v>48</v>
      </c>
      <c r="AM581" s="96" t="s">
        <v>48</v>
      </c>
      <c r="AN581" s="96" t="s">
        <v>48</v>
      </c>
      <c r="AO581" s="96" t="s">
        <v>48</v>
      </c>
      <c r="AP581" s="96" t="s">
        <v>48</v>
      </c>
      <c r="AQ581" s="96">
        <v>7</v>
      </c>
      <c r="AR581" s="96">
        <v>2</v>
      </c>
      <c r="AS581" s="98">
        <v>0.28599999999999998</v>
      </c>
      <c r="AT581" s="98">
        <v>2</v>
      </c>
      <c r="AU581" s="98">
        <v>0</v>
      </c>
      <c r="AV581" s="99">
        <v>13233</v>
      </c>
      <c r="AW581" s="99">
        <v>3261</v>
      </c>
      <c r="AX581" s="96" t="s">
        <v>48</v>
      </c>
      <c r="AY581" s="96" t="s">
        <v>48</v>
      </c>
      <c r="AZ581" s="96" t="s">
        <v>48</v>
      </c>
      <c r="BA581" s="96" t="s">
        <v>48</v>
      </c>
      <c r="BB581" s="100"/>
      <c r="BC581" s="93"/>
      <c r="BD581" s="93"/>
      <c r="BE581" s="93"/>
    </row>
    <row r="582" spans="1:57" ht="13.5" customHeight="1">
      <c r="A582" s="93" t="s">
        <v>316</v>
      </c>
      <c r="B582" s="95">
        <v>44947</v>
      </c>
      <c r="C582" s="96" t="s">
        <v>48</v>
      </c>
      <c r="D582" s="96" t="s">
        <v>48</v>
      </c>
      <c r="E582" s="96" t="s">
        <v>48</v>
      </c>
      <c r="F582" s="96"/>
      <c r="G582" s="96"/>
      <c r="H582" s="96"/>
      <c r="I582" s="96"/>
      <c r="J582" s="96"/>
      <c r="K582" s="96"/>
      <c r="L582" s="96" t="s">
        <v>48</v>
      </c>
      <c r="M582" s="97">
        <v>0</v>
      </c>
      <c r="N582" s="97">
        <v>0</v>
      </c>
      <c r="O582" s="97">
        <v>0</v>
      </c>
      <c r="P582" s="96" t="s">
        <v>48</v>
      </c>
      <c r="Q582" s="96"/>
      <c r="R582" s="96"/>
      <c r="S582" s="96"/>
      <c r="T582" s="98">
        <v>0</v>
      </c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6" t="s">
        <v>48</v>
      </c>
      <c r="AJ582" s="96" t="s">
        <v>48</v>
      </c>
      <c r="AK582" s="96" t="s">
        <v>48</v>
      </c>
      <c r="AL582" s="96" t="s">
        <v>48</v>
      </c>
      <c r="AM582" s="96" t="s">
        <v>48</v>
      </c>
      <c r="AN582" s="96" t="s">
        <v>48</v>
      </c>
      <c r="AO582" s="96" t="s">
        <v>48</v>
      </c>
      <c r="AP582" s="96" t="s">
        <v>48</v>
      </c>
      <c r="AQ582" s="96">
        <v>7</v>
      </c>
      <c r="AR582" s="96">
        <v>4</v>
      </c>
      <c r="AS582" s="98">
        <v>0.57099999999999995</v>
      </c>
      <c r="AT582" s="98">
        <v>0</v>
      </c>
      <c r="AU582" s="98">
        <v>0</v>
      </c>
      <c r="AV582" s="99">
        <v>13240</v>
      </c>
      <c r="AW582" s="99">
        <v>3265</v>
      </c>
      <c r="AX582" s="96" t="s">
        <v>48</v>
      </c>
      <c r="AY582" s="96" t="s">
        <v>48</v>
      </c>
      <c r="AZ582" s="96" t="s">
        <v>48</v>
      </c>
      <c r="BA582" s="96" t="s">
        <v>48</v>
      </c>
      <c r="BB582" s="100"/>
      <c r="BC582" s="93"/>
      <c r="BD582" s="93"/>
      <c r="BE582" s="93"/>
    </row>
    <row r="583" spans="1:57" ht="13.5" customHeight="1">
      <c r="A583" s="93" t="s">
        <v>317</v>
      </c>
      <c r="B583" s="95">
        <v>44948</v>
      </c>
      <c r="C583" s="96" t="s">
        <v>48</v>
      </c>
      <c r="D583" s="96" t="s">
        <v>48</v>
      </c>
      <c r="E583" s="96" t="s">
        <v>48</v>
      </c>
      <c r="F583" s="96"/>
      <c r="G583" s="96"/>
      <c r="H583" s="96"/>
      <c r="I583" s="96"/>
      <c r="J583" s="96"/>
      <c r="K583" s="96"/>
      <c r="L583" s="96" t="s">
        <v>48</v>
      </c>
      <c r="M583" s="97">
        <v>0</v>
      </c>
      <c r="N583" s="97">
        <v>0</v>
      </c>
      <c r="O583" s="97">
        <v>0</v>
      </c>
      <c r="P583" s="96" t="s">
        <v>48</v>
      </c>
      <c r="Q583" s="96"/>
      <c r="R583" s="96"/>
      <c r="S583" s="96"/>
      <c r="T583" s="98">
        <v>0</v>
      </c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6" t="s">
        <v>48</v>
      </c>
      <c r="AJ583" s="96" t="s">
        <v>48</v>
      </c>
      <c r="AK583" s="96" t="s">
        <v>48</v>
      </c>
      <c r="AL583" s="96" t="s">
        <v>48</v>
      </c>
      <c r="AM583" s="96" t="s">
        <v>48</v>
      </c>
      <c r="AN583" s="96" t="s">
        <v>48</v>
      </c>
      <c r="AO583" s="96" t="s">
        <v>48</v>
      </c>
      <c r="AP583" s="96" t="s">
        <v>48</v>
      </c>
      <c r="AQ583" s="96">
        <v>5</v>
      </c>
      <c r="AR583" s="96">
        <v>1</v>
      </c>
      <c r="AS583" s="98">
        <v>0.2</v>
      </c>
      <c r="AT583" s="98">
        <v>0</v>
      </c>
      <c r="AU583" s="98">
        <v>0</v>
      </c>
      <c r="AV583" s="99">
        <v>13245</v>
      </c>
      <c r="AW583" s="99">
        <v>3266</v>
      </c>
      <c r="AX583" s="96" t="s">
        <v>48</v>
      </c>
      <c r="AY583" s="96" t="s">
        <v>48</v>
      </c>
      <c r="AZ583" s="96" t="s">
        <v>48</v>
      </c>
      <c r="BA583" s="96" t="s">
        <v>48</v>
      </c>
      <c r="BB583" s="100"/>
      <c r="BC583" s="93"/>
      <c r="BD583" s="93"/>
      <c r="BE583" s="93"/>
    </row>
    <row r="584" spans="1:57" ht="13.5" customHeight="1">
      <c r="A584" s="93" t="s">
        <v>311</v>
      </c>
      <c r="B584" s="95">
        <v>44949</v>
      </c>
      <c r="C584" s="96" t="s">
        <v>48</v>
      </c>
      <c r="D584" s="96" t="s">
        <v>48</v>
      </c>
      <c r="E584" s="96" t="s">
        <v>48</v>
      </c>
      <c r="F584" s="96"/>
      <c r="G584" s="96"/>
      <c r="H584" s="96"/>
      <c r="I584" s="96"/>
      <c r="J584" s="96"/>
      <c r="K584" s="96"/>
      <c r="L584" s="96" t="s">
        <v>48</v>
      </c>
      <c r="M584" s="97">
        <v>0</v>
      </c>
      <c r="N584" s="97">
        <v>0</v>
      </c>
      <c r="O584" s="97">
        <v>0</v>
      </c>
      <c r="P584" s="96" t="s">
        <v>48</v>
      </c>
      <c r="Q584" s="96"/>
      <c r="R584" s="96"/>
      <c r="S584" s="96"/>
      <c r="T584" s="98">
        <v>0</v>
      </c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6" t="s">
        <v>48</v>
      </c>
      <c r="AJ584" s="96" t="s">
        <v>48</v>
      </c>
      <c r="AK584" s="96" t="s">
        <v>48</v>
      </c>
      <c r="AL584" s="96" t="s">
        <v>48</v>
      </c>
      <c r="AM584" s="96" t="s">
        <v>48</v>
      </c>
      <c r="AN584" s="96" t="s">
        <v>48</v>
      </c>
      <c r="AO584" s="96" t="s">
        <v>48</v>
      </c>
      <c r="AP584" s="96" t="s">
        <v>48</v>
      </c>
      <c r="AQ584" s="96">
        <v>6</v>
      </c>
      <c r="AR584" s="96">
        <v>2</v>
      </c>
      <c r="AS584" s="98">
        <v>0.33300000000000002</v>
      </c>
      <c r="AT584" s="98">
        <v>0</v>
      </c>
      <c r="AU584" s="98">
        <v>0</v>
      </c>
      <c r="AV584" s="99">
        <v>13251</v>
      </c>
      <c r="AW584" s="99">
        <v>3268</v>
      </c>
      <c r="AX584" s="96" t="s">
        <v>48</v>
      </c>
      <c r="AY584" s="96" t="s">
        <v>48</v>
      </c>
      <c r="AZ584" s="96" t="s">
        <v>48</v>
      </c>
      <c r="BA584" s="96" t="s">
        <v>48</v>
      </c>
      <c r="BB584" s="100"/>
      <c r="BC584" s="93"/>
      <c r="BD584" s="93"/>
      <c r="BE584" s="93"/>
    </row>
    <row r="585" spans="1:57" ht="13.5" customHeight="1">
      <c r="A585" s="93" t="s">
        <v>312</v>
      </c>
      <c r="B585" s="95">
        <v>44950</v>
      </c>
      <c r="C585" s="96" t="s">
        <v>48</v>
      </c>
      <c r="D585" s="96" t="s">
        <v>48</v>
      </c>
      <c r="E585" s="96" t="s">
        <v>48</v>
      </c>
      <c r="F585" s="96"/>
      <c r="G585" s="96"/>
      <c r="H585" s="96"/>
      <c r="I585" s="96"/>
      <c r="J585" s="96"/>
      <c r="K585" s="96"/>
      <c r="L585" s="96" t="s">
        <v>48</v>
      </c>
      <c r="M585" s="97">
        <v>0</v>
      </c>
      <c r="N585" s="97">
        <v>0</v>
      </c>
      <c r="O585" s="97">
        <v>0</v>
      </c>
      <c r="P585" s="96" t="s">
        <v>48</v>
      </c>
      <c r="Q585" s="96"/>
      <c r="R585" s="96"/>
      <c r="S585" s="96"/>
      <c r="T585" s="98">
        <v>0</v>
      </c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6" t="s">
        <v>48</v>
      </c>
      <c r="AJ585" s="96">
        <v>3</v>
      </c>
      <c r="AK585" s="96" t="s">
        <v>48</v>
      </c>
      <c r="AL585" s="96" t="s">
        <v>48</v>
      </c>
      <c r="AM585" s="96" t="s">
        <v>48</v>
      </c>
      <c r="AN585" s="96" t="s">
        <v>48</v>
      </c>
      <c r="AO585" s="96" t="s">
        <v>48</v>
      </c>
      <c r="AP585" s="96" t="s">
        <v>48</v>
      </c>
      <c r="AQ585" s="96">
        <v>13</v>
      </c>
      <c r="AR585" s="96">
        <v>4</v>
      </c>
      <c r="AS585" s="98">
        <v>0.308</v>
      </c>
      <c r="AT585" s="98">
        <v>0.75</v>
      </c>
      <c r="AU585" s="98">
        <v>0</v>
      </c>
      <c r="AV585" s="99">
        <v>13264</v>
      </c>
      <c r="AW585" s="99">
        <v>3272</v>
      </c>
      <c r="AX585" s="96" t="s">
        <v>48</v>
      </c>
      <c r="AY585" s="96" t="s">
        <v>48</v>
      </c>
      <c r="AZ585" s="96" t="s">
        <v>48</v>
      </c>
      <c r="BA585" s="96" t="s">
        <v>48</v>
      </c>
      <c r="BB585" s="100"/>
      <c r="BC585" s="93"/>
      <c r="BD585" s="93"/>
      <c r="BE585" s="93"/>
    </row>
    <row r="586" spans="1:57" ht="13.5" customHeight="1">
      <c r="A586" s="93" t="s">
        <v>313</v>
      </c>
      <c r="B586" s="95">
        <v>44951</v>
      </c>
      <c r="C586" s="96" t="s">
        <v>48</v>
      </c>
      <c r="D586" s="96" t="s">
        <v>48</v>
      </c>
      <c r="E586" s="96" t="s">
        <v>48</v>
      </c>
      <c r="F586" s="96"/>
      <c r="G586" s="96"/>
      <c r="H586" s="96"/>
      <c r="I586" s="96"/>
      <c r="J586" s="96"/>
      <c r="K586" s="96"/>
      <c r="L586" s="96" t="s">
        <v>48</v>
      </c>
      <c r="M586" s="97">
        <v>0</v>
      </c>
      <c r="N586" s="97">
        <v>0</v>
      </c>
      <c r="O586" s="97">
        <v>0</v>
      </c>
      <c r="P586" s="96" t="s">
        <v>48</v>
      </c>
      <c r="Q586" s="96"/>
      <c r="R586" s="96"/>
      <c r="S586" s="96"/>
      <c r="T586" s="98">
        <v>0</v>
      </c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6" t="s">
        <v>48</v>
      </c>
      <c r="AJ586" s="96">
        <v>1</v>
      </c>
      <c r="AK586" s="96" t="s">
        <v>48</v>
      </c>
      <c r="AL586" s="96" t="s">
        <v>48</v>
      </c>
      <c r="AM586" s="96" t="s">
        <v>48</v>
      </c>
      <c r="AN586" s="96" t="s">
        <v>48</v>
      </c>
      <c r="AO586" s="96" t="s">
        <v>48</v>
      </c>
      <c r="AP586" s="96" t="s">
        <v>48</v>
      </c>
      <c r="AQ586" s="96">
        <v>4</v>
      </c>
      <c r="AR586" s="96" t="s">
        <v>48</v>
      </c>
      <c r="AS586" s="98">
        <v>0</v>
      </c>
      <c r="AT586" s="98">
        <v>0</v>
      </c>
      <c r="AU586" s="98">
        <v>0</v>
      </c>
      <c r="AV586" s="99">
        <v>13268</v>
      </c>
      <c r="AW586" s="99">
        <v>3272</v>
      </c>
      <c r="AX586" s="96" t="s">
        <v>48</v>
      </c>
      <c r="AY586" s="96" t="s">
        <v>48</v>
      </c>
      <c r="AZ586" s="96" t="s">
        <v>48</v>
      </c>
      <c r="BA586" s="96" t="s">
        <v>48</v>
      </c>
      <c r="BB586" s="100"/>
      <c r="BC586" s="93"/>
      <c r="BD586" s="93"/>
      <c r="BE586" s="93"/>
    </row>
    <row r="587" spans="1:57" ht="13.5" customHeight="1">
      <c r="A587" s="93" t="s">
        <v>314</v>
      </c>
      <c r="B587" s="95">
        <v>44952</v>
      </c>
      <c r="C587" s="96" t="s">
        <v>48</v>
      </c>
      <c r="D587" s="96" t="s">
        <v>48</v>
      </c>
      <c r="E587" s="96" t="s">
        <v>48</v>
      </c>
      <c r="F587" s="96"/>
      <c r="G587" s="96"/>
      <c r="H587" s="96"/>
      <c r="I587" s="96"/>
      <c r="J587" s="96"/>
      <c r="K587" s="96"/>
      <c r="L587" s="96" t="s">
        <v>48</v>
      </c>
      <c r="M587" s="97">
        <v>0</v>
      </c>
      <c r="N587" s="97">
        <v>0</v>
      </c>
      <c r="O587" s="97">
        <v>0</v>
      </c>
      <c r="P587" s="96" t="s">
        <v>48</v>
      </c>
      <c r="Q587" s="96"/>
      <c r="R587" s="96"/>
      <c r="S587" s="96"/>
      <c r="T587" s="98">
        <v>0</v>
      </c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6" t="s">
        <v>48</v>
      </c>
      <c r="AJ587" s="96">
        <v>2</v>
      </c>
      <c r="AK587" s="96" t="s">
        <v>48</v>
      </c>
      <c r="AL587" s="96" t="s">
        <v>48</v>
      </c>
      <c r="AM587" s="96" t="s">
        <v>48</v>
      </c>
      <c r="AN587" s="96" t="s">
        <v>48</v>
      </c>
      <c r="AO587" s="96" t="s">
        <v>48</v>
      </c>
      <c r="AP587" s="96" t="s">
        <v>48</v>
      </c>
      <c r="AQ587" s="96">
        <v>5</v>
      </c>
      <c r="AR587" s="96">
        <v>1</v>
      </c>
      <c r="AS587" s="98">
        <v>0.2</v>
      </c>
      <c r="AT587" s="98">
        <v>2</v>
      </c>
      <c r="AU587" s="98">
        <v>0</v>
      </c>
      <c r="AV587" s="99">
        <v>13273</v>
      </c>
      <c r="AW587" s="99">
        <v>3273</v>
      </c>
      <c r="AX587" s="96" t="s">
        <v>48</v>
      </c>
      <c r="AY587" s="96" t="s">
        <v>48</v>
      </c>
      <c r="AZ587" s="96" t="s">
        <v>48</v>
      </c>
      <c r="BA587" s="96" t="s">
        <v>48</v>
      </c>
      <c r="BB587" s="100"/>
      <c r="BC587" s="93"/>
      <c r="BD587" s="93"/>
      <c r="BE587" s="93"/>
    </row>
    <row r="588" spans="1:57" ht="13.5" customHeight="1">
      <c r="A588" s="93" t="s">
        <v>315</v>
      </c>
      <c r="B588" s="95">
        <v>44953</v>
      </c>
      <c r="C588" s="96" t="s">
        <v>48</v>
      </c>
      <c r="D588" s="96" t="s">
        <v>48</v>
      </c>
      <c r="E588" s="96" t="s">
        <v>48</v>
      </c>
      <c r="F588" s="96"/>
      <c r="G588" s="96"/>
      <c r="H588" s="96"/>
      <c r="I588" s="96"/>
      <c r="J588" s="96"/>
      <c r="K588" s="96"/>
      <c r="L588" s="96" t="s">
        <v>48</v>
      </c>
      <c r="M588" s="97">
        <v>0</v>
      </c>
      <c r="N588" s="97">
        <v>0</v>
      </c>
      <c r="O588" s="97">
        <v>0</v>
      </c>
      <c r="P588" s="96" t="s">
        <v>48</v>
      </c>
      <c r="Q588" s="96"/>
      <c r="R588" s="96"/>
      <c r="S588" s="96"/>
      <c r="T588" s="98">
        <v>0</v>
      </c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6" t="s">
        <v>48</v>
      </c>
      <c r="AJ588" s="96">
        <v>3</v>
      </c>
      <c r="AK588" s="96" t="s">
        <v>48</v>
      </c>
      <c r="AL588" s="96" t="s">
        <v>48</v>
      </c>
      <c r="AM588" s="96" t="s">
        <v>48</v>
      </c>
      <c r="AN588" s="96" t="s">
        <v>48</v>
      </c>
      <c r="AO588" s="96" t="s">
        <v>48</v>
      </c>
      <c r="AP588" s="96" t="s">
        <v>48</v>
      </c>
      <c r="AQ588" s="96">
        <v>6</v>
      </c>
      <c r="AR588" s="96">
        <v>1</v>
      </c>
      <c r="AS588" s="98">
        <v>0.16700000000000001</v>
      </c>
      <c r="AT588" s="98">
        <v>3</v>
      </c>
      <c r="AU588" s="98">
        <v>0</v>
      </c>
      <c r="AV588" s="99">
        <v>13279</v>
      </c>
      <c r="AW588" s="99">
        <v>3274</v>
      </c>
      <c r="AX588" s="96" t="s">
        <v>48</v>
      </c>
      <c r="AY588" s="96" t="s">
        <v>48</v>
      </c>
      <c r="AZ588" s="96" t="s">
        <v>48</v>
      </c>
      <c r="BA588" s="96" t="s">
        <v>48</v>
      </c>
      <c r="BB588" s="100"/>
      <c r="BC588" s="93"/>
      <c r="BD588" s="93"/>
      <c r="BE588" s="93"/>
    </row>
    <row r="589" spans="1:57" ht="13.5" customHeight="1">
      <c r="A589" s="93" t="s">
        <v>316</v>
      </c>
      <c r="B589" s="95">
        <v>44954</v>
      </c>
      <c r="C589" s="96" t="s">
        <v>48</v>
      </c>
      <c r="D589" s="96" t="s">
        <v>48</v>
      </c>
      <c r="E589" s="96" t="s">
        <v>48</v>
      </c>
      <c r="F589" s="96"/>
      <c r="G589" s="96"/>
      <c r="H589" s="96"/>
      <c r="I589" s="96"/>
      <c r="J589" s="96"/>
      <c r="K589" s="96"/>
      <c r="L589" s="96" t="s">
        <v>48</v>
      </c>
      <c r="M589" s="97">
        <v>0</v>
      </c>
      <c r="N589" s="97">
        <v>0</v>
      </c>
      <c r="O589" s="97">
        <v>0</v>
      </c>
      <c r="P589" s="96" t="s">
        <v>48</v>
      </c>
      <c r="Q589" s="96"/>
      <c r="R589" s="96"/>
      <c r="S589" s="96"/>
      <c r="T589" s="98">
        <v>0</v>
      </c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6" t="s">
        <v>48</v>
      </c>
      <c r="AJ589" s="96">
        <v>3</v>
      </c>
      <c r="AK589" s="96" t="s">
        <v>48</v>
      </c>
      <c r="AL589" s="96" t="s">
        <v>48</v>
      </c>
      <c r="AM589" s="96" t="s">
        <v>48</v>
      </c>
      <c r="AN589" s="96" t="s">
        <v>48</v>
      </c>
      <c r="AO589" s="96" t="s">
        <v>48</v>
      </c>
      <c r="AP589" s="96" t="s">
        <v>48</v>
      </c>
      <c r="AQ589" s="96">
        <v>7</v>
      </c>
      <c r="AR589" s="96">
        <v>3</v>
      </c>
      <c r="AS589" s="98">
        <v>0.42899999999999999</v>
      </c>
      <c r="AT589" s="98">
        <v>1</v>
      </c>
      <c r="AU589" s="98">
        <v>0</v>
      </c>
      <c r="AV589" s="99">
        <v>13286</v>
      </c>
      <c r="AW589" s="99">
        <v>3277</v>
      </c>
      <c r="AX589" s="96" t="s">
        <v>48</v>
      </c>
      <c r="AY589" s="96" t="s">
        <v>48</v>
      </c>
      <c r="AZ589" s="96" t="s">
        <v>48</v>
      </c>
      <c r="BA589" s="96" t="s">
        <v>48</v>
      </c>
      <c r="BB589" s="100"/>
      <c r="BC589" s="93"/>
      <c r="BD589" s="93"/>
      <c r="BE589" s="93"/>
    </row>
    <row r="590" spans="1:57" ht="13.5" customHeight="1">
      <c r="A590" s="93" t="s">
        <v>317</v>
      </c>
      <c r="B590" s="95">
        <v>44955</v>
      </c>
      <c r="C590" s="96" t="s">
        <v>48</v>
      </c>
      <c r="D590" s="96" t="s">
        <v>48</v>
      </c>
      <c r="E590" s="96" t="s">
        <v>48</v>
      </c>
      <c r="F590" s="96"/>
      <c r="G590" s="96"/>
      <c r="H590" s="96"/>
      <c r="I590" s="96"/>
      <c r="J590" s="96"/>
      <c r="K590" s="96"/>
      <c r="L590" s="96" t="s">
        <v>48</v>
      </c>
      <c r="M590" s="97">
        <v>0</v>
      </c>
      <c r="N590" s="97">
        <v>0</v>
      </c>
      <c r="O590" s="97">
        <v>0</v>
      </c>
      <c r="P590" s="96" t="s">
        <v>48</v>
      </c>
      <c r="Q590" s="96"/>
      <c r="R590" s="96"/>
      <c r="S590" s="96"/>
      <c r="T590" s="98">
        <v>0</v>
      </c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6" t="s">
        <v>48</v>
      </c>
      <c r="AJ590" s="96">
        <v>5</v>
      </c>
      <c r="AK590" s="96" t="s">
        <v>48</v>
      </c>
      <c r="AL590" s="96" t="s">
        <v>48</v>
      </c>
      <c r="AM590" s="96" t="s">
        <v>48</v>
      </c>
      <c r="AN590" s="96" t="s">
        <v>48</v>
      </c>
      <c r="AO590" s="96" t="s">
        <v>48</v>
      </c>
      <c r="AP590" s="96" t="s">
        <v>48</v>
      </c>
      <c r="AQ590" s="96">
        <v>6</v>
      </c>
      <c r="AR590" s="96">
        <v>2</v>
      </c>
      <c r="AS590" s="98">
        <v>0.33300000000000002</v>
      </c>
      <c r="AT590" s="98">
        <v>2.5</v>
      </c>
      <c r="AU590" s="98">
        <v>0</v>
      </c>
      <c r="AV590" s="99">
        <v>13292</v>
      </c>
      <c r="AW590" s="99">
        <v>3279</v>
      </c>
      <c r="AX590" s="96" t="s">
        <v>48</v>
      </c>
      <c r="AY590" s="96" t="s">
        <v>48</v>
      </c>
      <c r="AZ590" s="96" t="s">
        <v>48</v>
      </c>
      <c r="BA590" s="96" t="s">
        <v>48</v>
      </c>
      <c r="BB590" s="100"/>
      <c r="BC590" s="93"/>
      <c r="BD590" s="93"/>
      <c r="BE590" s="93"/>
    </row>
    <row r="591" spans="1:57" ht="13.5" customHeight="1">
      <c r="A591" s="93" t="s">
        <v>311</v>
      </c>
      <c r="B591" s="95">
        <v>44956</v>
      </c>
      <c r="C591" s="96" t="s">
        <v>48</v>
      </c>
      <c r="D591" s="96" t="s">
        <v>48</v>
      </c>
      <c r="E591" s="96" t="s">
        <v>48</v>
      </c>
      <c r="F591" s="96"/>
      <c r="G591" s="96"/>
      <c r="H591" s="96"/>
      <c r="I591" s="96"/>
      <c r="J591" s="96"/>
      <c r="K591" s="96"/>
      <c r="L591" s="96" t="s">
        <v>48</v>
      </c>
      <c r="M591" s="97">
        <v>0</v>
      </c>
      <c r="N591" s="97">
        <v>0</v>
      </c>
      <c r="O591" s="97">
        <v>0</v>
      </c>
      <c r="P591" s="96" t="s">
        <v>48</v>
      </c>
      <c r="Q591" s="96"/>
      <c r="R591" s="96"/>
      <c r="S591" s="96"/>
      <c r="T591" s="98">
        <v>0</v>
      </c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6" t="s">
        <v>48</v>
      </c>
      <c r="AJ591" s="96">
        <v>1</v>
      </c>
      <c r="AK591" s="96" t="s">
        <v>48</v>
      </c>
      <c r="AL591" s="96" t="s">
        <v>48</v>
      </c>
      <c r="AM591" s="96" t="s">
        <v>48</v>
      </c>
      <c r="AN591" s="96" t="s">
        <v>48</v>
      </c>
      <c r="AO591" s="96" t="s">
        <v>48</v>
      </c>
      <c r="AP591" s="96" t="s">
        <v>48</v>
      </c>
      <c r="AQ591" s="96">
        <v>9</v>
      </c>
      <c r="AR591" s="96">
        <v>4</v>
      </c>
      <c r="AS591" s="98">
        <v>0.44400000000000001</v>
      </c>
      <c r="AT591" s="98">
        <v>0.25</v>
      </c>
      <c r="AU591" s="98">
        <v>0</v>
      </c>
      <c r="AV591" s="99">
        <v>13301</v>
      </c>
      <c r="AW591" s="99">
        <v>3283</v>
      </c>
      <c r="AX591" s="96" t="s">
        <v>48</v>
      </c>
      <c r="AY591" s="96" t="s">
        <v>48</v>
      </c>
      <c r="AZ591" s="96" t="s">
        <v>48</v>
      </c>
      <c r="BA591" s="96" t="s">
        <v>48</v>
      </c>
      <c r="BB591" s="100"/>
      <c r="BC591" s="93"/>
      <c r="BD591" s="93"/>
      <c r="BE591" s="93"/>
    </row>
    <row r="592" spans="1:57" ht="13.5" customHeight="1">
      <c r="A592" s="93" t="s">
        <v>312</v>
      </c>
      <c r="B592" s="95">
        <v>44957</v>
      </c>
      <c r="C592" s="96" t="s">
        <v>48</v>
      </c>
      <c r="D592" s="96" t="s">
        <v>48</v>
      </c>
      <c r="E592" s="96" t="s">
        <v>48</v>
      </c>
      <c r="F592" s="96"/>
      <c r="G592" s="96"/>
      <c r="H592" s="96"/>
      <c r="I592" s="96"/>
      <c r="J592" s="96"/>
      <c r="K592" s="96"/>
      <c r="L592" s="96" t="s">
        <v>48</v>
      </c>
      <c r="M592" s="97">
        <v>0</v>
      </c>
      <c r="N592" s="97">
        <v>0</v>
      </c>
      <c r="O592" s="97">
        <v>0</v>
      </c>
      <c r="P592" s="96" t="s">
        <v>48</v>
      </c>
      <c r="Q592" s="96"/>
      <c r="R592" s="96"/>
      <c r="S592" s="96"/>
      <c r="T592" s="98">
        <v>0</v>
      </c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6" t="s">
        <v>48</v>
      </c>
      <c r="AJ592" s="96">
        <v>3</v>
      </c>
      <c r="AK592" s="96" t="s">
        <v>48</v>
      </c>
      <c r="AL592" s="96" t="s">
        <v>48</v>
      </c>
      <c r="AM592" s="96" t="s">
        <v>48</v>
      </c>
      <c r="AN592" s="96" t="s">
        <v>48</v>
      </c>
      <c r="AO592" s="96" t="s">
        <v>48</v>
      </c>
      <c r="AP592" s="96" t="s">
        <v>48</v>
      </c>
      <c r="AQ592" s="96">
        <v>11</v>
      </c>
      <c r="AR592" s="96">
        <v>5</v>
      </c>
      <c r="AS592" s="98">
        <v>0.45500000000000002</v>
      </c>
      <c r="AT592" s="98">
        <v>0.6</v>
      </c>
      <c r="AU592" s="98">
        <v>0</v>
      </c>
      <c r="AV592" s="99">
        <v>13312</v>
      </c>
      <c r="AW592" s="99">
        <v>3288</v>
      </c>
      <c r="AX592" s="96" t="s">
        <v>48</v>
      </c>
      <c r="AY592" s="96" t="s">
        <v>48</v>
      </c>
      <c r="AZ592" s="96" t="s">
        <v>48</v>
      </c>
      <c r="BA592" s="96" t="s">
        <v>48</v>
      </c>
      <c r="BB592" s="100"/>
      <c r="BC592" s="93"/>
      <c r="BD592" s="93"/>
      <c r="BE592" s="93"/>
    </row>
    <row r="593" spans="1:57" ht="13.5" customHeight="1">
      <c r="A593" s="93" t="s">
        <v>313</v>
      </c>
      <c r="B593" s="95">
        <v>44958</v>
      </c>
      <c r="C593" s="96" t="s">
        <v>48</v>
      </c>
      <c r="D593" s="96" t="s">
        <v>48</v>
      </c>
      <c r="E593" s="96" t="s">
        <v>48</v>
      </c>
      <c r="F593" s="96"/>
      <c r="G593" s="96"/>
      <c r="H593" s="96"/>
      <c r="I593" s="96"/>
      <c r="J593" s="96"/>
      <c r="K593" s="96"/>
      <c r="L593" s="96" t="s">
        <v>48</v>
      </c>
      <c r="M593" s="97">
        <v>0</v>
      </c>
      <c r="N593" s="97">
        <v>0</v>
      </c>
      <c r="O593" s="97">
        <v>0</v>
      </c>
      <c r="P593" s="96" t="s">
        <v>48</v>
      </c>
      <c r="Q593" s="96"/>
      <c r="R593" s="96"/>
      <c r="S593" s="96"/>
      <c r="T593" s="98">
        <v>0</v>
      </c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6" t="s">
        <v>48</v>
      </c>
      <c r="AJ593" s="96">
        <v>4</v>
      </c>
      <c r="AK593" s="96" t="s">
        <v>48</v>
      </c>
      <c r="AL593" s="96" t="s">
        <v>48</v>
      </c>
      <c r="AM593" s="96" t="s">
        <v>48</v>
      </c>
      <c r="AN593" s="96" t="s">
        <v>48</v>
      </c>
      <c r="AO593" s="96" t="s">
        <v>48</v>
      </c>
      <c r="AP593" s="96" t="s">
        <v>48</v>
      </c>
      <c r="AQ593" s="96">
        <v>11</v>
      </c>
      <c r="AR593" s="96">
        <v>5</v>
      </c>
      <c r="AS593" s="98">
        <v>0.45500000000000002</v>
      </c>
      <c r="AT593" s="98">
        <v>0.8</v>
      </c>
      <c r="AU593" s="98">
        <v>0</v>
      </c>
      <c r="AV593" s="99">
        <v>13323</v>
      </c>
      <c r="AW593" s="99">
        <v>3293</v>
      </c>
      <c r="AX593" s="96" t="s">
        <v>48</v>
      </c>
      <c r="AY593" s="96" t="s">
        <v>48</v>
      </c>
      <c r="AZ593" s="96" t="s">
        <v>48</v>
      </c>
      <c r="BA593" s="96" t="s">
        <v>48</v>
      </c>
      <c r="BB593" s="100"/>
      <c r="BC593" s="93"/>
      <c r="BD593" s="93"/>
      <c r="BE593" s="93"/>
    </row>
    <row r="594" spans="1:57" ht="13.5" customHeight="1">
      <c r="A594" s="93" t="s">
        <v>314</v>
      </c>
      <c r="B594" s="95">
        <v>44959</v>
      </c>
      <c r="C594" s="96" t="s">
        <v>48</v>
      </c>
      <c r="D594" s="96" t="s">
        <v>48</v>
      </c>
      <c r="E594" s="96" t="s">
        <v>48</v>
      </c>
      <c r="F594" s="96"/>
      <c r="G594" s="96"/>
      <c r="H594" s="96"/>
      <c r="I594" s="96"/>
      <c r="J594" s="96"/>
      <c r="K594" s="96"/>
      <c r="L594" s="96" t="s">
        <v>48</v>
      </c>
      <c r="M594" s="97">
        <v>0</v>
      </c>
      <c r="N594" s="97">
        <v>0</v>
      </c>
      <c r="O594" s="97">
        <v>0</v>
      </c>
      <c r="P594" s="96" t="s">
        <v>48</v>
      </c>
      <c r="Q594" s="96"/>
      <c r="R594" s="96"/>
      <c r="S594" s="96"/>
      <c r="T594" s="98">
        <v>0</v>
      </c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6" t="s">
        <v>48</v>
      </c>
      <c r="AJ594" s="96">
        <v>1</v>
      </c>
      <c r="AK594" s="96" t="s">
        <v>48</v>
      </c>
      <c r="AL594" s="96" t="s">
        <v>48</v>
      </c>
      <c r="AM594" s="96" t="s">
        <v>48</v>
      </c>
      <c r="AN594" s="96" t="s">
        <v>48</v>
      </c>
      <c r="AO594" s="96" t="s">
        <v>48</v>
      </c>
      <c r="AP594" s="96" t="s">
        <v>48</v>
      </c>
      <c r="AQ594" s="96">
        <v>7</v>
      </c>
      <c r="AR594" s="96">
        <v>4</v>
      </c>
      <c r="AS594" s="98">
        <v>0.57099999999999995</v>
      </c>
      <c r="AT594" s="98">
        <v>0.25</v>
      </c>
      <c r="AU594" s="98">
        <v>0</v>
      </c>
      <c r="AV594" s="99">
        <v>13330</v>
      </c>
      <c r="AW594" s="99">
        <v>3297</v>
      </c>
      <c r="AX594" s="96" t="s">
        <v>48</v>
      </c>
      <c r="AY594" s="96" t="s">
        <v>48</v>
      </c>
      <c r="AZ594" s="96" t="s">
        <v>48</v>
      </c>
      <c r="BA594" s="96" t="s">
        <v>48</v>
      </c>
      <c r="BB594" s="100"/>
      <c r="BC594" s="93"/>
      <c r="BD594" s="93"/>
      <c r="BE594" s="93"/>
    </row>
    <row r="595" spans="1:57" ht="13.5" customHeight="1">
      <c r="A595" s="93" t="s">
        <v>315</v>
      </c>
      <c r="B595" s="95">
        <v>44960</v>
      </c>
      <c r="C595" s="96" t="s">
        <v>48</v>
      </c>
      <c r="D595" s="96" t="s">
        <v>48</v>
      </c>
      <c r="E595" s="96" t="s">
        <v>48</v>
      </c>
      <c r="F595" s="96"/>
      <c r="G595" s="96"/>
      <c r="H595" s="96"/>
      <c r="I595" s="96"/>
      <c r="J595" s="96"/>
      <c r="K595" s="96"/>
      <c r="L595" s="96" t="s">
        <v>48</v>
      </c>
      <c r="M595" s="97">
        <v>0</v>
      </c>
      <c r="N595" s="97">
        <v>0</v>
      </c>
      <c r="O595" s="97">
        <v>0</v>
      </c>
      <c r="P595" s="96" t="s">
        <v>48</v>
      </c>
      <c r="Q595" s="96"/>
      <c r="R595" s="96"/>
      <c r="S595" s="96"/>
      <c r="T595" s="98">
        <v>0</v>
      </c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6" t="s">
        <v>48</v>
      </c>
      <c r="AJ595" s="96">
        <v>7</v>
      </c>
      <c r="AK595" s="96" t="s">
        <v>48</v>
      </c>
      <c r="AL595" s="96" t="s">
        <v>48</v>
      </c>
      <c r="AM595" s="96" t="s">
        <v>48</v>
      </c>
      <c r="AN595" s="96" t="s">
        <v>48</v>
      </c>
      <c r="AO595" s="96" t="s">
        <v>48</v>
      </c>
      <c r="AP595" s="96" t="s">
        <v>48</v>
      </c>
      <c r="AQ595" s="96">
        <v>4</v>
      </c>
      <c r="AR595" s="96">
        <v>2</v>
      </c>
      <c r="AS595" s="98">
        <v>0.5</v>
      </c>
      <c r="AT595" s="98">
        <v>3.5</v>
      </c>
      <c r="AU595" s="98">
        <v>0</v>
      </c>
      <c r="AV595" s="99">
        <v>13334</v>
      </c>
      <c r="AW595" s="99">
        <v>3299</v>
      </c>
      <c r="AX595" s="96" t="s">
        <v>48</v>
      </c>
      <c r="AY595" s="96" t="s">
        <v>48</v>
      </c>
      <c r="AZ595" s="96" t="s">
        <v>48</v>
      </c>
      <c r="BA595" s="96" t="s">
        <v>48</v>
      </c>
      <c r="BB595" s="100"/>
      <c r="BC595" s="93"/>
      <c r="BD595" s="93"/>
      <c r="BE595" s="93"/>
    </row>
    <row r="596" spans="1:57" ht="13.5" customHeight="1">
      <c r="A596" s="93" t="s">
        <v>316</v>
      </c>
      <c r="B596" s="95">
        <v>44961</v>
      </c>
      <c r="C596" s="96" t="s">
        <v>48</v>
      </c>
      <c r="D596" s="96" t="s">
        <v>48</v>
      </c>
      <c r="E596" s="96" t="s">
        <v>48</v>
      </c>
      <c r="F596" s="96"/>
      <c r="G596" s="96"/>
      <c r="H596" s="96"/>
      <c r="I596" s="96"/>
      <c r="J596" s="96"/>
      <c r="K596" s="96"/>
      <c r="L596" s="96" t="s">
        <v>48</v>
      </c>
      <c r="M596" s="97">
        <v>0</v>
      </c>
      <c r="N596" s="97">
        <v>0</v>
      </c>
      <c r="O596" s="97">
        <v>0</v>
      </c>
      <c r="P596" s="96" t="s">
        <v>48</v>
      </c>
      <c r="Q596" s="96"/>
      <c r="R596" s="96"/>
      <c r="S596" s="96"/>
      <c r="T596" s="98">
        <v>0</v>
      </c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6" t="s">
        <v>48</v>
      </c>
      <c r="AJ596" s="96">
        <v>1</v>
      </c>
      <c r="AK596" s="96" t="s">
        <v>48</v>
      </c>
      <c r="AL596" s="96" t="s">
        <v>48</v>
      </c>
      <c r="AM596" s="96" t="s">
        <v>48</v>
      </c>
      <c r="AN596" s="96" t="s">
        <v>48</v>
      </c>
      <c r="AO596" s="96" t="s">
        <v>48</v>
      </c>
      <c r="AP596" s="96" t="s">
        <v>48</v>
      </c>
      <c r="AQ596" s="96">
        <v>7</v>
      </c>
      <c r="AR596" s="96">
        <v>3</v>
      </c>
      <c r="AS596" s="98">
        <v>0.42899999999999999</v>
      </c>
      <c r="AT596" s="98">
        <v>0.33300000000000002</v>
      </c>
      <c r="AU596" s="98">
        <v>0</v>
      </c>
      <c r="AV596" s="99">
        <v>13341</v>
      </c>
      <c r="AW596" s="99">
        <v>3302</v>
      </c>
      <c r="AX596" s="96">
        <v>286</v>
      </c>
      <c r="AY596" s="96">
        <v>384</v>
      </c>
      <c r="AZ596" s="96">
        <v>456</v>
      </c>
      <c r="BA596" s="96" t="s">
        <v>48</v>
      </c>
      <c r="BB596" s="100"/>
      <c r="BC596" s="93"/>
      <c r="BD596" s="93"/>
      <c r="BE596" s="93"/>
    </row>
    <row r="597" spans="1:57" ht="13.5" customHeight="1">
      <c r="A597" s="93" t="s">
        <v>317</v>
      </c>
      <c r="B597" s="95">
        <v>44962</v>
      </c>
      <c r="C597" s="96" t="s">
        <v>48</v>
      </c>
      <c r="D597" s="96" t="s">
        <v>48</v>
      </c>
      <c r="E597" s="96" t="s">
        <v>48</v>
      </c>
      <c r="F597" s="96"/>
      <c r="G597" s="96"/>
      <c r="H597" s="96"/>
      <c r="I597" s="96"/>
      <c r="J597" s="96"/>
      <c r="K597" s="96"/>
      <c r="L597" s="96" t="s">
        <v>48</v>
      </c>
      <c r="M597" s="97">
        <v>0</v>
      </c>
      <c r="N597" s="97">
        <v>0</v>
      </c>
      <c r="O597" s="97">
        <v>0</v>
      </c>
      <c r="P597" s="96" t="s">
        <v>48</v>
      </c>
      <c r="Q597" s="96"/>
      <c r="R597" s="96"/>
      <c r="S597" s="96"/>
      <c r="T597" s="98">
        <v>0</v>
      </c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6" t="s">
        <v>48</v>
      </c>
      <c r="AJ597" s="96">
        <v>2</v>
      </c>
      <c r="AK597" s="96" t="s">
        <v>48</v>
      </c>
      <c r="AL597" s="96" t="s">
        <v>48</v>
      </c>
      <c r="AM597" s="96" t="s">
        <v>48</v>
      </c>
      <c r="AN597" s="96" t="s">
        <v>48</v>
      </c>
      <c r="AO597" s="96" t="s">
        <v>48</v>
      </c>
      <c r="AP597" s="96" t="s">
        <v>48</v>
      </c>
      <c r="AQ597" s="96">
        <v>5</v>
      </c>
      <c r="AR597" s="96">
        <v>1</v>
      </c>
      <c r="AS597" s="98">
        <v>0.2</v>
      </c>
      <c r="AT597" s="98">
        <v>2</v>
      </c>
      <c r="AU597" s="98">
        <v>0</v>
      </c>
      <c r="AV597" s="99">
        <v>13346</v>
      </c>
      <c r="AW597" s="99">
        <v>3303</v>
      </c>
      <c r="AX597" s="96">
        <v>286</v>
      </c>
      <c r="AY597" s="96">
        <v>384</v>
      </c>
      <c r="AZ597" s="96">
        <v>456</v>
      </c>
      <c r="BA597" s="96" t="s">
        <v>48</v>
      </c>
      <c r="BB597" s="100"/>
      <c r="BC597" s="93"/>
      <c r="BD597" s="93"/>
      <c r="BE597" s="93"/>
    </row>
    <row r="598" spans="1:57" ht="13.5" customHeight="1">
      <c r="A598" s="93" t="s">
        <v>311</v>
      </c>
      <c r="B598" s="95">
        <v>44963</v>
      </c>
      <c r="C598" s="96" t="s">
        <v>48</v>
      </c>
      <c r="D598" s="96" t="s">
        <v>48</v>
      </c>
      <c r="E598" s="96" t="s">
        <v>48</v>
      </c>
      <c r="F598" s="96"/>
      <c r="G598" s="96"/>
      <c r="H598" s="96"/>
      <c r="I598" s="96"/>
      <c r="J598" s="96"/>
      <c r="K598" s="96"/>
      <c r="L598" s="96" t="s">
        <v>48</v>
      </c>
      <c r="M598" s="97">
        <v>0</v>
      </c>
      <c r="N598" s="97">
        <v>0</v>
      </c>
      <c r="O598" s="97">
        <v>0</v>
      </c>
      <c r="P598" s="96" t="s">
        <v>48</v>
      </c>
      <c r="Q598" s="96"/>
      <c r="R598" s="96"/>
      <c r="S598" s="96"/>
      <c r="T598" s="98">
        <v>0</v>
      </c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6" t="s">
        <v>48</v>
      </c>
      <c r="AJ598" s="96">
        <v>1</v>
      </c>
      <c r="AK598" s="96" t="s">
        <v>48</v>
      </c>
      <c r="AL598" s="96" t="s">
        <v>48</v>
      </c>
      <c r="AM598" s="96" t="s">
        <v>48</v>
      </c>
      <c r="AN598" s="96" t="s">
        <v>48</v>
      </c>
      <c r="AO598" s="96" t="s">
        <v>48</v>
      </c>
      <c r="AP598" s="96" t="s">
        <v>48</v>
      </c>
      <c r="AQ598" s="96">
        <v>7</v>
      </c>
      <c r="AR598" s="96">
        <v>3</v>
      </c>
      <c r="AS598" s="98">
        <v>0.42899999999999999</v>
      </c>
      <c r="AT598" s="98">
        <v>0.33300000000000002</v>
      </c>
      <c r="AU598" s="98">
        <v>0</v>
      </c>
      <c r="AV598" s="99">
        <v>13353</v>
      </c>
      <c r="AW598" s="99">
        <v>3306</v>
      </c>
      <c r="AX598" s="96">
        <v>286</v>
      </c>
      <c r="AY598" s="96">
        <v>384</v>
      </c>
      <c r="AZ598" s="96">
        <v>456</v>
      </c>
      <c r="BA598" s="96" t="s">
        <v>48</v>
      </c>
      <c r="BB598" s="100"/>
      <c r="BC598" s="93"/>
      <c r="BD598" s="93"/>
      <c r="BE598" s="93"/>
    </row>
    <row r="599" spans="1:57" ht="13.5" customHeight="1">
      <c r="A599" s="93" t="s">
        <v>312</v>
      </c>
      <c r="B599" s="95">
        <v>44964</v>
      </c>
      <c r="C599" s="96" t="s">
        <v>48</v>
      </c>
      <c r="D599" s="96" t="s">
        <v>48</v>
      </c>
      <c r="E599" s="96" t="s">
        <v>48</v>
      </c>
      <c r="F599" s="96"/>
      <c r="G599" s="96"/>
      <c r="H599" s="96"/>
      <c r="I599" s="96"/>
      <c r="J599" s="96"/>
      <c r="K599" s="96"/>
      <c r="L599" s="96" t="s">
        <v>48</v>
      </c>
      <c r="M599" s="97">
        <v>0</v>
      </c>
      <c r="N599" s="97">
        <v>0</v>
      </c>
      <c r="O599" s="97">
        <v>0</v>
      </c>
      <c r="P599" s="96" t="s">
        <v>48</v>
      </c>
      <c r="Q599" s="96"/>
      <c r="R599" s="96"/>
      <c r="S599" s="96"/>
      <c r="T599" s="98">
        <v>0</v>
      </c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6" t="s">
        <v>48</v>
      </c>
      <c r="AJ599" s="96">
        <v>1</v>
      </c>
      <c r="AK599" s="96" t="s">
        <v>48</v>
      </c>
      <c r="AL599" s="96" t="s">
        <v>48</v>
      </c>
      <c r="AM599" s="96" t="s">
        <v>48</v>
      </c>
      <c r="AN599" s="96" t="s">
        <v>48</v>
      </c>
      <c r="AO599" s="96" t="s">
        <v>48</v>
      </c>
      <c r="AP599" s="96" t="s">
        <v>48</v>
      </c>
      <c r="AQ599" s="96">
        <v>3</v>
      </c>
      <c r="AR599" s="96">
        <v>1</v>
      </c>
      <c r="AS599" s="98">
        <v>0.33300000000000002</v>
      </c>
      <c r="AT599" s="98">
        <v>1</v>
      </c>
      <c r="AU599" s="98">
        <v>0</v>
      </c>
      <c r="AV599" s="99">
        <v>13356</v>
      </c>
      <c r="AW599" s="99">
        <v>3307</v>
      </c>
      <c r="AX599" s="96">
        <v>286</v>
      </c>
      <c r="AY599" s="96">
        <v>384</v>
      </c>
      <c r="AZ599" s="96">
        <v>456</v>
      </c>
      <c r="BA599" s="96" t="s">
        <v>48</v>
      </c>
      <c r="BB599" s="100"/>
      <c r="BC599" s="93"/>
      <c r="BD599" s="93"/>
      <c r="BE599" s="93"/>
    </row>
    <row r="600" spans="1:57" ht="13.5" customHeight="1">
      <c r="A600" s="93" t="s">
        <v>313</v>
      </c>
      <c r="B600" s="95">
        <v>44965</v>
      </c>
      <c r="C600" s="96" t="s">
        <v>48</v>
      </c>
      <c r="D600" s="96" t="s">
        <v>48</v>
      </c>
      <c r="E600" s="96" t="s">
        <v>48</v>
      </c>
      <c r="F600" s="96"/>
      <c r="G600" s="96"/>
      <c r="H600" s="96"/>
      <c r="I600" s="96"/>
      <c r="J600" s="96"/>
      <c r="K600" s="96"/>
      <c r="L600" s="96" t="s">
        <v>48</v>
      </c>
      <c r="M600" s="97">
        <v>0</v>
      </c>
      <c r="N600" s="97">
        <v>0</v>
      </c>
      <c r="O600" s="97">
        <v>0</v>
      </c>
      <c r="P600" s="96" t="s">
        <v>48</v>
      </c>
      <c r="Q600" s="96"/>
      <c r="R600" s="96"/>
      <c r="S600" s="96"/>
      <c r="T600" s="98">
        <v>0</v>
      </c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6" t="s">
        <v>48</v>
      </c>
      <c r="AJ600" s="96">
        <v>3</v>
      </c>
      <c r="AK600" s="96" t="s">
        <v>48</v>
      </c>
      <c r="AL600" s="96" t="s">
        <v>48</v>
      </c>
      <c r="AM600" s="96" t="s">
        <v>48</v>
      </c>
      <c r="AN600" s="96" t="s">
        <v>48</v>
      </c>
      <c r="AO600" s="96" t="s">
        <v>48</v>
      </c>
      <c r="AP600" s="96" t="s">
        <v>48</v>
      </c>
      <c r="AQ600" s="96">
        <v>10</v>
      </c>
      <c r="AR600" s="96">
        <v>5</v>
      </c>
      <c r="AS600" s="98">
        <v>0.5</v>
      </c>
      <c r="AT600" s="98">
        <v>0.6</v>
      </c>
      <c r="AU600" s="98">
        <v>0</v>
      </c>
      <c r="AV600" s="99">
        <v>13366</v>
      </c>
      <c r="AW600" s="99">
        <v>3312</v>
      </c>
      <c r="AX600" s="96">
        <v>299</v>
      </c>
      <c r="AY600" s="96">
        <v>374</v>
      </c>
      <c r="AZ600" s="96">
        <v>458</v>
      </c>
      <c r="BA600" s="96" t="s">
        <v>48</v>
      </c>
      <c r="BB600" s="100"/>
      <c r="BC600" s="93"/>
      <c r="BD600" s="93"/>
      <c r="BE600" s="93"/>
    </row>
    <row r="601" spans="1:57" ht="13.5" customHeight="1">
      <c r="A601" s="93" t="s">
        <v>314</v>
      </c>
      <c r="B601" s="95">
        <v>44966</v>
      </c>
      <c r="C601" s="96" t="s">
        <v>48</v>
      </c>
      <c r="D601" s="96" t="s">
        <v>48</v>
      </c>
      <c r="E601" s="96" t="s">
        <v>48</v>
      </c>
      <c r="F601" s="96"/>
      <c r="G601" s="96"/>
      <c r="H601" s="96"/>
      <c r="I601" s="96"/>
      <c r="J601" s="96"/>
      <c r="K601" s="96"/>
      <c r="L601" s="96" t="s">
        <v>48</v>
      </c>
      <c r="M601" s="97">
        <v>0</v>
      </c>
      <c r="N601" s="97">
        <v>0</v>
      </c>
      <c r="O601" s="97">
        <v>0</v>
      </c>
      <c r="P601" s="96" t="s">
        <v>48</v>
      </c>
      <c r="Q601" s="96"/>
      <c r="R601" s="96"/>
      <c r="S601" s="96"/>
      <c r="T601" s="98">
        <v>0</v>
      </c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6" t="s">
        <v>48</v>
      </c>
      <c r="AJ601" s="96">
        <v>2</v>
      </c>
      <c r="AK601" s="96" t="s">
        <v>48</v>
      </c>
      <c r="AL601" s="96" t="s">
        <v>48</v>
      </c>
      <c r="AM601" s="96" t="s">
        <v>48</v>
      </c>
      <c r="AN601" s="96" t="s">
        <v>48</v>
      </c>
      <c r="AO601" s="96" t="s">
        <v>48</v>
      </c>
      <c r="AP601" s="96" t="s">
        <v>48</v>
      </c>
      <c r="AQ601" s="96">
        <v>6</v>
      </c>
      <c r="AR601" s="96">
        <v>2</v>
      </c>
      <c r="AS601" s="98">
        <v>0.33300000000000002</v>
      </c>
      <c r="AT601" s="98">
        <v>1</v>
      </c>
      <c r="AU601" s="98">
        <v>0</v>
      </c>
      <c r="AV601" s="99">
        <v>13372</v>
      </c>
      <c r="AW601" s="99">
        <v>3314</v>
      </c>
      <c r="AX601" s="96">
        <v>299</v>
      </c>
      <c r="AY601" s="96">
        <v>374</v>
      </c>
      <c r="AZ601" s="96">
        <v>458</v>
      </c>
      <c r="BA601" s="96" t="s">
        <v>48</v>
      </c>
      <c r="BB601" s="100"/>
      <c r="BC601" s="93"/>
      <c r="BD601" s="93"/>
      <c r="BE601" s="93"/>
    </row>
    <row r="602" spans="1:57" ht="13.5" customHeight="1">
      <c r="A602" s="93" t="s">
        <v>315</v>
      </c>
      <c r="B602" s="95">
        <v>44967</v>
      </c>
      <c r="C602" s="96" t="s">
        <v>48</v>
      </c>
      <c r="D602" s="96" t="s">
        <v>48</v>
      </c>
      <c r="E602" s="96" t="s">
        <v>48</v>
      </c>
      <c r="F602" s="96"/>
      <c r="G602" s="96"/>
      <c r="H602" s="96"/>
      <c r="I602" s="96"/>
      <c r="J602" s="96"/>
      <c r="K602" s="96"/>
      <c r="L602" s="96" t="s">
        <v>48</v>
      </c>
      <c r="M602" s="97">
        <v>0</v>
      </c>
      <c r="N602" s="97">
        <v>0</v>
      </c>
      <c r="O602" s="97">
        <v>0</v>
      </c>
      <c r="P602" s="96" t="s">
        <v>48</v>
      </c>
      <c r="Q602" s="96"/>
      <c r="R602" s="96"/>
      <c r="S602" s="96"/>
      <c r="T602" s="98">
        <v>0</v>
      </c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6" t="s">
        <v>48</v>
      </c>
      <c r="AJ602" s="96">
        <v>1</v>
      </c>
      <c r="AK602" s="96" t="s">
        <v>48</v>
      </c>
      <c r="AL602" s="96" t="s">
        <v>48</v>
      </c>
      <c r="AM602" s="96" t="s">
        <v>48</v>
      </c>
      <c r="AN602" s="96" t="s">
        <v>48</v>
      </c>
      <c r="AO602" s="96" t="s">
        <v>48</v>
      </c>
      <c r="AP602" s="96" t="s">
        <v>48</v>
      </c>
      <c r="AQ602" s="96">
        <v>5</v>
      </c>
      <c r="AR602" s="96">
        <v>3</v>
      </c>
      <c r="AS602" s="98">
        <v>0.6</v>
      </c>
      <c r="AT602" s="98">
        <v>0.33300000000000002</v>
      </c>
      <c r="AU602" s="98">
        <v>0</v>
      </c>
      <c r="AV602" s="99">
        <v>13377</v>
      </c>
      <c r="AW602" s="99">
        <v>3317</v>
      </c>
      <c r="AX602" s="96">
        <v>299</v>
      </c>
      <c r="AY602" s="96">
        <v>374</v>
      </c>
      <c r="AZ602" s="96">
        <v>458</v>
      </c>
      <c r="BA602" s="96" t="s">
        <v>48</v>
      </c>
      <c r="BB602" s="100"/>
      <c r="BC602" s="93"/>
      <c r="BD602" s="93"/>
      <c r="BE602" s="93"/>
    </row>
    <row r="603" spans="1:57" ht="13.5" customHeight="1">
      <c r="A603" s="93" t="s">
        <v>316</v>
      </c>
      <c r="B603" s="95">
        <v>44968</v>
      </c>
      <c r="C603" s="96" t="s">
        <v>48</v>
      </c>
      <c r="D603" s="96" t="s">
        <v>48</v>
      </c>
      <c r="E603" s="96" t="s">
        <v>48</v>
      </c>
      <c r="F603" s="96"/>
      <c r="G603" s="96"/>
      <c r="H603" s="96"/>
      <c r="I603" s="96"/>
      <c r="J603" s="96"/>
      <c r="K603" s="96"/>
      <c r="L603" s="96" t="s">
        <v>48</v>
      </c>
      <c r="M603" s="97">
        <v>0</v>
      </c>
      <c r="N603" s="97">
        <v>0</v>
      </c>
      <c r="O603" s="97">
        <v>0</v>
      </c>
      <c r="P603" s="96" t="s">
        <v>48</v>
      </c>
      <c r="Q603" s="96"/>
      <c r="R603" s="96"/>
      <c r="S603" s="96"/>
      <c r="T603" s="98">
        <v>0</v>
      </c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6" t="s">
        <v>48</v>
      </c>
      <c r="AJ603" s="96" t="s">
        <v>48</v>
      </c>
      <c r="AK603" s="96" t="s">
        <v>48</v>
      </c>
      <c r="AL603" s="96" t="s">
        <v>48</v>
      </c>
      <c r="AM603" s="96" t="s">
        <v>48</v>
      </c>
      <c r="AN603" s="96" t="s">
        <v>48</v>
      </c>
      <c r="AO603" s="96" t="s">
        <v>48</v>
      </c>
      <c r="AP603" s="96" t="s">
        <v>48</v>
      </c>
      <c r="AQ603" s="96">
        <v>7</v>
      </c>
      <c r="AR603" s="96" t="s">
        <v>48</v>
      </c>
      <c r="AS603" s="98">
        <v>0</v>
      </c>
      <c r="AT603" s="98">
        <v>0</v>
      </c>
      <c r="AU603" s="98">
        <v>0</v>
      </c>
      <c r="AV603" s="99">
        <v>13384</v>
      </c>
      <c r="AW603" s="99">
        <v>3317</v>
      </c>
      <c r="AX603" s="96">
        <v>299</v>
      </c>
      <c r="AY603" s="96">
        <v>374</v>
      </c>
      <c r="AZ603" s="96">
        <v>458</v>
      </c>
      <c r="BA603" s="96" t="s">
        <v>48</v>
      </c>
      <c r="BB603" s="100"/>
      <c r="BC603" s="93"/>
      <c r="BD603" s="93"/>
      <c r="BE603" s="93"/>
    </row>
    <row r="604" spans="1:57" ht="13.5" customHeight="1">
      <c r="A604" s="93" t="s">
        <v>317</v>
      </c>
      <c r="B604" s="95">
        <v>44969</v>
      </c>
      <c r="C604" s="96" t="s">
        <v>48</v>
      </c>
      <c r="D604" s="96" t="s">
        <v>48</v>
      </c>
      <c r="E604" s="96" t="s">
        <v>48</v>
      </c>
      <c r="F604" s="96"/>
      <c r="G604" s="96"/>
      <c r="H604" s="96"/>
      <c r="I604" s="96"/>
      <c r="J604" s="96"/>
      <c r="K604" s="96"/>
      <c r="L604" s="96" t="s">
        <v>48</v>
      </c>
      <c r="M604" s="97">
        <v>0</v>
      </c>
      <c r="N604" s="97">
        <v>0</v>
      </c>
      <c r="O604" s="97">
        <v>0</v>
      </c>
      <c r="P604" s="96" t="s">
        <v>48</v>
      </c>
      <c r="Q604" s="96"/>
      <c r="R604" s="96"/>
      <c r="S604" s="96"/>
      <c r="T604" s="98">
        <v>0</v>
      </c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6" t="s">
        <v>48</v>
      </c>
      <c r="AJ604" s="96" t="s">
        <v>48</v>
      </c>
      <c r="AK604" s="96" t="s">
        <v>48</v>
      </c>
      <c r="AL604" s="96" t="s">
        <v>48</v>
      </c>
      <c r="AM604" s="96" t="s">
        <v>48</v>
      </c>
      <c r="AN604" s="96" t="s">
        <v>48</v>
      </c>
      <c r="AO604" s="96" t="s">
        <v>48</v>
      </c>
      <c r="AP604" s="96" t="s">
        <v>48</v>
      </c>
      <c r="AQ604" s="96">
        <v>4</v>
      </c>
      <c r="AR604" s="96">
        <v>1</v>
      </c>
      <c r="AS604" s="98">
        <v>0.25</v>
      </c>
      <c r="AT604" s="98">
        <v>0</v>
      </c>
      <c r="AU604" s="98">
        <v>0</v>
      </c>
      <c r="AV604" s="99">
        <v>13388</v>
      </c>
      <c r="AW604" s="99">
        <v>3318</v>
      </c>
      <c r="AX604" s="96">
        <v>299</v>
      </c>
      <c r="AY604" s="96">
        <v>374</v>
      </c>
      <c r="AZ604" s="96">
        <v>458</v>
      </c>
      <c r="BA604" s="96" t="s">
        <v>48</v>
      </c>
      <c r="BB604" s="100"/>
      <c r="BC604" s="93"/>
      <c r="BD604" s="93"/>
      <c r="BE604" s="93"/>
    </row>
    <row r="605" spans="1:57" ht="13.5" customHeight="1">
      <c r="A605" s="93" t="s">
        <v>311</v>
      </c>
      <c r="B605" s="95">
        <v>44970</v>
      </c>
      <c r="C605" s="96" t="s">
        <v>48</v>
      </c>
      <c r="D605" s="96" t="s">
        <v>48</v>
      </c>
      <c r="E605" s="96" t="s">
        <v>48</v>
      </c>
      <c r="F605" s="96"/>
      <c r="G605" s="96"/>
      <c r="H605" s="96"/>
      <c r="I605" s="96"/>
      <c r="J605" s="96"/>
      <c r="K605" s="96"/>
      <c r="L605" s="96" t="s">
        <v>48</v>
      </c>
      <c r="M605" s="97">
        <v>0</v>
      </c>
      <c r="N605" s="97">
        <v>0</v>
      </c>
      <c r="O605" s="97">
        <v>0</v>
      </c>
      <c r="P605" s="96" t="s">
        <v>48</v>
      </c>
      <c r="Q605" s="96"/>
      <c r="R605" s="96"/>
      <c r="S605" s="96"/>
      <c r="T605" s="98">
        <v>0</v>
      </c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6" t="s">
        <v>48</v>
      </c>
      <c r="AJ605" s="96">
        <v>2</v>
      </c>
      <c r="AK605" s="96" t="s">
        <v>48</v>
      </c>
      <c r="AL605" s="96" t="s">
        <v>48</v>
      </c>
      <c r="AM605" s="96" t="s">
        <v>48</v>
      </c>
      <c r="AN605" s="96" t="s">
        <v>48</v>
      </c>
      <c r="AO605" s="96" t="s">
        <v>48</v>
      </c>
      <c r="AP605" s="96" t="s">
        <v>48</v>
      </c>
      <c r="AQ605" s="96">
        <v>7</v>
      </c>
      <c r="AR605" s="96">
        <v>2</v>
      </c>
      <c r="AS605" s="98">
        <v>0.28599999999999998</v>
      </c>
      <c r="AT605" s="98">
        <v>1</v>
      </c>
      <c r="AU605" s="98">
        <v>0</v>
      </c>
      <c r="AV605" s="99">
        <v>13395</v>
      </c>
      <c r="AW605" s="99">
        <v>3320</v>
      </c>
      <c r="AX605" s="96">
        <v>299</v>
      </c>
      <c r="AY605" s="96">
        <v>374</v>
      </c>
      <c r="AZ605" s="96">
        <v>458</v>
      </c>
      <c r="BA605" s="96" t="s">
        <v>48</v>
      </c>
      <c r="BB605" s="100"/>
      <c r="BC605" s="93"/>
      <c r="BD605" s="93"/>
      <c r="BE605" s="93"/>
    </row>
    <row r="606" spans="1:57" ht="13.5" customHeight="1">
      <c r="A606" s="93" t="s">
        <v>312</v>
      </c>
      <c r="B606" s="95">
        <v>44971</v>
      </c>
      <c r="C606" s="96" t="s">
        <v>48</v>
      </c>
      <c r="D606" s="96" t="s">
        <v>48</v>
      </c>
      <c r="E606" s="96" t="s">
        <v>48</v>
      </c>
      <c r="F606" s="96"/>
      <c r="G606" s="96"/>
      <c r="H606" s="96"/>
      <c r="I606" s="96"/>
      <c r="J606" s="96"/>
      <c r="K606" s="96"/>
      <c r="L606" s="96" t="s">
        <v>48</v>
      </c>
      <c r="M606" s="97">
        <v>0</v>
      </c>
      <c r="N606" s="97">
        <v>0</v>
      </c>
      <c r="O606" s="97">
        <v>0</v>
      </c>
      <c r="P606" s="96" t="s">
        <v>48</v>
      </c>
      <c r="Q606" s="96"/>
      <c r="R606" s="96"/>
      <c r="S606" s="96"/>
      <c r="T606" s="98">
        <v>0</v>
      </c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6" t="s">
        <v>48</v>
      </c>
      <c r="AJ606" s="96" t="s">
        <v>48</v>
      </c>
      <c r="AK606" s="96" t="s">
        <v>48</v>
      </c>
      <c r="AL606" s="96" t="s">
        <v>48</v>
      </c>
      <c r="AM606" s="96" t="s">
        <v>48</v>
      </c>
      <c r="AN606" s="96" t="s">
        <v>48</v>
      </c>
      <c r="AO606" s="96" t="s">
        <v>48</v>
      </c>
      <c r="AP606" s="96" t="s">
        <v>48</v>
      </c>
      <c r="AQ606" s="96">
        <v>5</v>
      </c>
      <c r="AR606" s="96" t="s">
        <v>48</v>
      </c>
      <c r="AS606" s="98">
        <v>0</v>
      </c>
      <c r="AT606" s="98">
        <v>0</v>
      </c>
      <c r="AU606" s="98">
        <v>0</v>
      </c>
      <c r="AV606" s="99">
        <v>13400</v>
      </c>
      <c r="AW606" s="99">
        <v>3320</v>
      </c>
      <c r="AX606" s="96">
        <v>299</v>
      </c>
      <c r="AY606" s="96">
        <v>374</v>
      </c>
      <c r="AZ606" s="96">
        <v>458</v>
      </c>
      <c r="BA606" s="96" t="s">
        <v>48</v>
      </c>
      <c r="BB606" s="100"/>
      <c r="BC606" s="93"/>
      <c r="BD606" s="93"/>
      <c r="BE606" s="93"/>
    </row>
    <row r="607" spans="1:57" ht="13.5" customHeight="1">
      <c r="A607" s="93" t="s">
        <v>313</v>
      </c>
      <c r="B607" s="95">
        <v>44972</v>
      </c>
      <c r="C607" s="96" t="s">
        <v>48</v>
      </c>
      <c r="D607" s="96" t="s">
        <v>48</v>
      </c>
      <c r="E607" s="96" t="s">
        <v>48</v>
      </c>
      <c r="F607" s="96"/>
      <c r="G607" s="96"/>
      <c r="H607" s="96"/>
      <c r="I607" s="96"/>
      <c r="J607" s="96"/>
      <c r="K607" s="96"/>
      <c r="L607" s="96" t="s">
        <v>48</v>
      </c>
      <c r="M607" s="97">
        <v>0</v>
      </c>
      <c r="N607" s="97">
        <v>0</v>
      </c>
      <c r="O607" s="97">
        <v>0</v>
      </c>
      <c r="P607" s="96" t="s">
        <v>48</v>
      </c>
      <c r="Q607" s="96"/>
      <c r="R607" s="96"/>
      <c r="S607" s="96"/>
      <c r="T607" s="98">
        <v>0</v>
      </c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6" t="s">
        <v>48</v>
      </c>
      <c r="AJ607" s="96">
        <v>1</v>
      </c>
      <c r="AK607" s="96" t="s">
        <v>48</v>
      </c>
      <c r="AL607" s="96" t="s">
        <v>48</v>
      </c>
      <c r="AM607" s="96" t="s">
        <v>48</v>
      </c>
      <c r="AN607" s="96" t="s">
        <v>48</v>
      </c>
      <c r="AO607" s="96" t="s">
        <v>48</v>
      </c>
      <c r="AP607" s="96" t="s">
        <v>48</v>
      </c>
      <c r="AQ607" s="96">
        <v>11</v>
      </c>
      <c r="AR607" s="96">
        <v>3</v>
      </c>
      <c r="AS607" s="98">
        <v>0.27300000000000002</v>
      </c>
      <c r="AT607" s="98">
        <v>0.33300000000000002</v>
      </c>
      <c r="AU607" s="98">
        <v>0</v>
      </c>
      <c r="AV607" s="99">
        <v>13411</v>
      </c>
      <c r="AW607" s="99">
        <v>3323</v>
      </c>
      <c r="AX607" s="96">
        <v>299</v>
      </c>
      <c r="AY607" s="96">
        <v>374</v>
      </c>
      <c r="AZ607" s="96">
        <v>458</v>
      </c>
      <c r="BA607" s="96" t="s">
        <v>48</v>
      </c>
      <c r="BB607" s="100"/>
      <c r="BC607" s="93"/>
      <c r="BD607" s="93"/>
      <c r="BE607" s="93"/>
    </row>
    <row r="608" spans="1:57" ht="13.5" customHeight="1">
      <c r="A608" s="93" t="s">
        <v>314</v>
      </c>
      <c r="B608" s="95">
        <v>44973</v>
      </c>
      <c r="C608" s="96" t="s">
        <v>48</v>
      </c>
      <c r="D608" s="96" t="s">
        <v>48</v>
      </c>
      <c r="E608" s="96" t="s">
        <v>48</v>
      </c>
      <c r="F608" s="96"/>
      <c r="G608" s="96"/>
      <c r="H608" s="96"/>
      <c r="I608" s="96"/>
      <c r="J608" s="96"/>
      <c r="K608" s="96"/>
      <c r="L608" s="96" t="s">
        <v>48</v>
      </c>
      <c r="M608" s="97">
        <v>0</v>
      </c>
      <c r="N608" s="97">
        <v>0</v>
      </c>
      <c r="O608" s="97">
        <v>0</v>
      </c>
      <c r="P608" s="96" t="s">
        <v>48</v>
      </c>
      <c r="Q608" s="96"/>
      <c r="R608" s="96"/>
      <c r="S608" s="96"/>
      <c r="T608" s="98">
        <v>0</v>
      </c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6" t="s">
        <v>48</v>
      </c>
      <c r="AJ608" s="96">
        <v>1</v>
      </c>
      <c r="AK608" s="96" t="s">
        <v>48</v>
      </c>
      <c r="AL608" s="96" t="s">
        <v>48</v>
      </c>
      <c r="AM608" s="96" t="s">
        <v>48</v>
      </c>
      <c r="AN608" s="96" t="s">
        <v>48</v>
      </c>
      <c r="AO608" s="96" t="s">
        <v>48</v>
      </c>
      <c r="AP608" s="96" t="s">
        <v>48</v>
      </c>
      <c r="AQ608" s="96">
        <v>6</v>
      </c>
      <c r="AR608" s="96">
        <v>2</v>
      </c>
      <c r="AS608" s="98">
        <v>0.33300000000000002</v>
      </c>
      <c r="AT608" s="98">
        <v>0.5</v>
      </c>
      <c r="AU608" s="98">
        <v>0</v>
      </c>
      <c r="AV608" s="99">
        <v>13417</v>
      </c>
      <c r="AW608" s="99">
        <v>3325</v>
      </c>
      <c r="AX608" s="96">
        <v>299</v>
      </c>
      <c r="AY608" s="96">
        <v>374</v>
      </c>
      <c r="AZ608" s="96">
        <v>458</v>
      </c>
      <c r="BA608" s="96" t="s">
        <v>48</v>
      </c>
      <c r="BB608" s="100"/>
      <c r="BC608" s="93"/>
      <c r="BD608" s="93"/>
      <c r="BE608" s="93"/>
    </row>
    <row r="609" spans="1:57" ht="13.5" customHeight="1">
      <c r="A609" s="93" t="s">
        <v>315</v>
      </c>
      <c r="B609" s="95">
        <v>44974</v>
      </c>
      <c r="C609" s="96" t="s">
        <v>48</v>
      </c>
      <c r="D609" s="96" t="s">
        <v>48</v>
      </c>
      <c r="E609" s="96" t="s">
        <v>48</v>
      </c>
      <c r="F609" s="96"/>
      <c r="G609" s="96"/>
      <c r="H609" s="96"/>
      <c r="I609" s="96"/>
      <c r="J609" s="96"/>
      <c r="K609" s="96"/>
      <c r="L609" s="96" t="s">
        <v>48</v>
      </c>
      <c r="M609" s="97">
        <v>0</v>
      </c>
      <c r="N609" s="97">
        <v>0</v>
      </c>
      <c r="O609" s="97">
        <v>0</v>
      </c>
      <c r="P609" s="96" t="s">
        <v>48</v>
      </c>
      <c r="Q609" s="96"/>
      <c r="R609" s="96"/>
      <c r="S609" s="96"/>
      <c r="T609" s="98">
        <v>0</v>
      </c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6" t="s">
        <v>48</v>
      </c>
      <c r="AJ609" s="96">
        <v>1</v>
      </c>
      <c r="AK609" s="96" t="s">
        <v>48</v>
      </c>
      <c r="AL609" s="96" t="s">
        <v>48</v>
      </c>
      <c r="AM609" s="96" t="s">
        <v>48</v>
      </c>
      <c r="AN609" s="96" t="s">
        <v>48</v>
      </c>
      <c r="AO609" s="96" t="s">
        <v>48</v>
      </c>
      <c r="AP609" s="96" t="s">
        <v>48</v>
      </c>
      <c r="AQ609" s="96">
        <v>7</v>
      </c>
      <c r="AR609" s="96">
        <v>3</v>
      </c>
      <c r="AS609" s="98">
        <v>0.42899999999999999</v>
      </c>
      <c r="AT609" s="98">
        <v>0.33300000000000002</v>
      </c>
      <c r="AU609" s="98">
        <v>0</v>
      </c>
      <c r="AV609" s="99">
        <v>13424</v>
      </c>
      <c r="AW609" s="99">
        <v>3328</v>
      </c>
      <c r="AX609" s="96">
        <v>299</v>
      </c>
      <c r="AY609" s="96">
        <v>374</v>
      </c>
      <c r="AZ609" s="96">
        <v>458</v>
      </c>
      <c r="BA609" s="96" t="s">
        <v>48</v>
      </c>
      <c r="BB609" s="100"/>
      <c r="BC609" s="93"/>
      <c r="BD609" s="93"/>
      <c r="BE609" s="93"/>
    </row>
    <row r="610" spans="1:57" ht="13.5" customHeight="1">
      <c r="A610" s="93" t="s">
        <v>316</v>
      </c>
      <c r="B610" s="95">
        <v>44975</v>
      </c>
      <c r="C610" s="96" t="s">
        <v>48</v>
      </c>
      <c r="D610" s="96" t="s">
        <v>48</v>
      </c>
      <c r="E610" s="96" t="s">
        <v>48</v>
      </c>
      <c r="F610" s="96"/>
      <c r="G610" s="96"/>
      <c r="H610" s="96"/>
      <c r="I610" s="96"/>
      <c r="J610" s="96"/>
      <c r="K610" s="96"/>
      <c r="L610" s="96" t="s">
        <v>48</v>
      </c>
      <c r="M610" s="97">
        <v>0</v>
      </c>
      <c r="N610" s="97">
        <v>0</v>
      </c>
      <c r="O610" s="97">
        <v>0</v>
      </c>
      <c r="P610" s="96" t="s">
        <v>48</v>
      </c>
      <c r="Q610" s="96"/>
      <c r="R610" s="96"/>
      <c r="S610" s="96"/>
      <c r="T610" s="98">
        <v>0</v>
      </c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6" t="s">
        <v>48</v>
      </c>
      <c r="AJ610" s="96">
        <v>2</v>
      </c>
      <c r="AK610" s="96" t="s">
        <v>48</v>
      </c>
      <c r="AL610" s="96" t="s">
        <v>48</v>
      </c>
      <c r="AM610" s="96" t="s">
        <v>48</v>
      </c>
      <c r="AN610" s="96" t="s">
        <v>48</v>
      </c>
      <c r="AO610" s="96" t="s">
        <v>48</v>
      </c>
      <c r="AP610" s="96" t="s">
        <v>48</v>
      </c>
      <c r="AQ610" s="96">
        <v>3</v>
      </c>
      <c r="AR610" s="96">
        <v>1</v>
      </c>
      <c r="AS610" s="98">
        <v>0.33300000000000002</v>
      </c>
      <c r="AT610" s="98">
        <v>2</v>
      </c>
      <c r="AU610" s="98">
        <v>0</v>
      </c>
      <c r="AV610" s="99">
        <v>13427</v>
      </c>
      <c r="AW610" s="99">
        <v>3329</v>
      </c>
      <c r="AX610" s="96">
        <v>299</v>
      </c>
      <c r="AY610" s="96">
        <v>374</v>
      </c>
      <c r="AZ610" s="96">
        <v>458</v>
      </c>
      <c r="BA610" s="96" t="s">
        <v>48</v>
      </c>
      <c r="BB610" s="100"/>
      <c r="BC610" s="93"/>
      <c r="BD610" s="93"/>
      <c r="BE610" s="93"/>
    </row>
    <row r="611" spans="1:57" ht="13.5" customHeight="1">
      <c r="A611" s="93" t="s">
        <v>317</v>
      </c>
      <c r="B611" s="95">
        <v>44976</v>
      </c>
      <c r="C611" s="96" t="s">
        <v>48</v>
      </c>
      <c r="D611" s="96" t="s">
        <v>48</v>
      </c>
      <c r="E611" s="96" t="s">
        <v>48</v>
      </c>
      <c r="F611" s="96"/>
      <c r="G611" s="96"/>
      <c r="H611" s="96"/>
      <c r="I611" s="96"/>
      <c r="J611" s="96"/>
      <c r="K611" s="96"/>
      <c r="L611" s="96" t="s">
        <v>48</v>
      </c>
      <c r="M611" s="97">
        <v>0</v>
      </c>
      <c r="N611" s="97">
        <v>0</v>
      </c>
      <c r="O611" s="97">
        <v>0</v>
      </c>
      <c r="P611" s="96" t="s">
        <v>48</v>
      </c>
      <c r="Q611" s="96"/>
      <c r="R611" s="96"/>
      <c r="S611" s="96"/>
      <c r="T611" s="98">
        <v>0</v>
      </c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6" t="s">
        <v>48</v>
      </c>
      <c r="AJ611" s="96">
        <v>2</v>
      </c>
      <c r="AK611" s="96" t="s">
        <v>48</v>
      </c>
      <c r="AL611" s="96" t="s">
        <v>48</v>
      </c>
      <c r="AM611" s="96" t="s">
        <v>48</v>
      </c>
      <c r="AN611" s="96" t="s">
        <v>48</v>
      </c>
      <c r="AO611" s="96" t="s">
        <v>48</v>
      </c>
      <c r="AP611" s="96" t="s">
        <v>48</v>
      </c>
      <c r="AQ611" s="96">
        <v>7</v>
      </c>
      <c r="AR611" s="96">
        <v>1</v>
      </c>
      <c r="AS611" s="98">
        <v>0.14299999999999999</v>
      </c>
      <c r="AT611" s="98">
        <v>2</v>
      </c>
      <c r="AU611" s="98">
        <v>0</v>
      </c>
      <c r="AV611" s="99">
        <v>13434</v>
      </c>
      <c r="AW611" s="99">
        <v>3330</v>
      </c>
      <c r="AX611" s="96">
        <v>299</v>
      </c>
      <c r="AY611" s="96">
        <v>374</v>
      </c>
      <c r="AZ611" s="96">
        <v>458</v>
      </c>
      <c r="BA611" s="96" t="s">
        <v>48</v>
      </c>
      <c r="BB611" s="100"/>
      <c r="BC611" s="93"/>
      <c r="BD611" s="93"/>
      <c r="BE611" s="93"/>
    </row>
    <row r="612" spans="1:57" ht="13.5" customHeight="1">
      <c r="A612" s="93" t="s">
        <v>311</v>
      </c>
      <c r="B612" s="95">
        <v>44977</v>
      </c>
      <c r="C612" s="96" t="s">
        <v>48</v>
      </c>
      <c r="D612" s="96" t="s">
        <v>48</v>
      </c>
      <c r="E612" s="96" t="s">
        <v>48</v>
      </c>
      <c r="F612" s="96"/>
      <c r="G612" s="96"/>
      <c r="H612" s="96"/>
      <c r="I612" s="96"/>
      <c r="J612" s="96"/>
      <c r="K612" s="96"/>
      <c r="L612" s="96" t="s">
        <v>48</v>
      </c>
      <c r="M612" s="97">
        <v>0</v>
      </c>
      <c r="N612" s="97">
        <v>0</v>
      </c>
      <c r="O612" s="97">
        <v>0</v>
      </c>
      <c r="P612" s="96" t="s">
        <v>48</v>
      </c>
      <c r="Q612" s="96"/>
      <c r="R612" s="96"/>
      <c r="S612" s="96"/>
      <c r="T612" s="98">
        <v>0</v>
      </c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6" t="s">
        <v>48</v>
      </c>
      <c r="AJ612" s="96">
        <v>3</v>
      </c>
      <c r="AK612" s="96" t="s">
        <v>48</v>
      </c>
      <c r="AL612" s="96" t="s">
        <v>48</v>
      </c>
      <c r="AM612" s="96" t="s">
        <v>48</v>
      </c>
      <c r="AN612" s="96" t="s">
        <v>48</v>
      </c>
      <c r="AO612" s="96" t="s">
        <v>48</v>
      </c>
      <c r="AP612" s="96" t="s">
        <v>48</v>
      </c>
      <c r="AQ612" s="96">
        <v>10</v>
      </c>
      <c r="AR612" s="96">
        <v>2</v>
      </c>
      <c r="AS612" s="98">
        <v>0.2</v>
      </c>
      <c r="AT612" s="98">
        <v>1.5</v>
      </c>
      <c r="AU612" s="98">
        <v>0</v>
      </c>
      <c r="AV612" s="99">
        <v>13444</v>
      </c>
      <c r="AW612" s="99">
        <v>3332</v>
      </c>
      <c r="AX612" s="96">
        <v>299</v>
      </c>
      <c r="AY612" s="96">
        <v>374</v>
      </c>
      <c r="AZ612" s="96">
        <v>458</v>
      </c>
      <c r="BA612" s="96" t="s">
        <v>48</v>
      </c>
      <c r="BB612" s="100"/>
      <c r="BC612" s="93"/>
      <c r="BD612" s="93"/>
      <c r="BE612" s="93"/>
    </row>
    <row r="613" spans="1:57" ht="13.5" customHeight="1">
      <c r="A613" s="93" t="s">
        <v>312</v>
      </c>
      <c r="B613" s="95">
        <v>44978</v>
      </c>
      <c r="C613" s="96" t="s">
        <v>48</v>
      </c>
      <c r="D613" s="96" t="s">
        <v>48</v>
      </c>
      <c r="E613" s="96" t="s">
        <v>48</v>
      </c>
      <c r="F613" s="96"/>
      <c r="G613" s="96"/>
      <c r="H613" s="96"/>
      <c r="I613" s="96"/>
      <c r="J613" s="96"/>
      <c r="K613" s="96"/>
      <c r="L613" s="96" t="s">
        <v>48</v>
      </c>
      <c r="M613" s="97">
        <v>0</v>
      </c>
      <c r="N613" s="97">
        <v>0</v>
      </c>
      <c r="O613" s="97">
        <v>0</v>
      </c>
      <c r="P613" s="96" t="s">
        <v>48</v>
      </c>
      <c r="Q613" s="96"/>
      <c r="R613" s="96"/>
      <c r="S613" s="96"/>
      <c r="T613" s="98">
        <v>0</v>
      </c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6" t="s">
        <v>48</v>
      </c>
      <c r="AJ613" s="96">
        <v>3</v>
      </c>
      <c r="AK613" s="96" t="s">
        <v>48</v>
      </c>
      <c r="AL613" s="96" t="s">
        <v>48</v>
      </c>
      <c r="AM613" s="96" t="s">
        <v>48</v>
      </c>
      <c r="AN613" s="96" t="s">
        <v>48</v>
      </c>
      <c r="AO613" s="96" t="s">
        <v>48</v>
      </c>
      <c r="AP613" s="96" t="s">
        <v>48</v>
      </c>
      <c r="AQ613" s="96">
        <v>5</v>
      </c>
      <c r="AR613" s="96">
        <v>4</v>
      </c>
      <c r="AS613" s="98">
        <v>0.8</v>
      </c>
      <c r="AT613" s="98">
        <v>0.75</v>
      </c>
      <c r="AU613" s="98">
        <v>0</v>
      </c>
      <c r="AV613" s="99">
        <v>13449</v>
      </c>
      <c r="AW613" s="99">
        <v>3336</v>
      </c>
      <c r="AX613" s="96">
        <v>299</v>
      </c>
      <c r="AY613" s="96">
        <v>374</v>
      </c>
      <c r="AZ613" s="96">
        <v>458</v>
      </c>
      <c r="BA613" s="96" t="s">
        <v>48</v>
      </c>
      <c r="BB613" s="100"/>
      <c r="BC613" s="93"/>
      <c r="BD613" s="93"/>
      <c r="BE613" s="93"/>
    </row>
    <row r="614" spans="1:57" ht="13.5" customHeight="1">
      <c r="A614" s="93" t="s">
        <v>313</v>
      </c>
      <c r="B614" s="95">
        <v>44979</v>
      </c>
      <c r="C614" s="96" t="s">
        <v>48</v>
      </c>
      <c r="D614" s="96" t="s">
        <v>48</v>
      </c>
      <c r="E614" s="96" t="s">
        <v>48</v>
      </c>
      <c r="F614" s="96"/>
      <c r="G614" s="96"/>
      <c r="H614" s="96"/>
      <c r="I614" s="96"/>
      <c r="J614" s="96"/>
      <c r="K614" s="96"/>
      <c r="L614" s="96" t="s">
        <v>48</v>
      </c>
      <c r="M614" s="97">
        <v>0</v>
      </c>
      <c r="N614" s="97">
        <v>0</v>
      </c>
      <c r="O614" s="97">
        <v>0</v>
      </c>
      <c r="P614" s="96" t="s">
        <v>48</v>
      </c>
      <c r="Q614" s="96"/>
      <c r="R614" s="96"/>
      <c r="S614" s="96"/>
      <c r="T614" s="98">
        <v>0</v>
      </c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6" t="s">
        <v>48</v>
      </c>
      <c r="AJ614" s="96">
        <v>1</v>
      </c>
      <c r="AK614" s="96" t="s">
        <v>48</v>
      </c>
      <c r="AL614" s="96" t="s">
        <v>48</v>
      </c>
      <c r="AM614" s="96" t="s">
        <v>48</v>
      </c>
      <c r="AN614" s="96" t="s">
        <v>48</v>
      </c>
      <c r="AO614" s="96" t="s">
        <v>48</v>
      </c>
      <c r="AP614" s="96" t="s">
        <v>48</v>
      </c>
      <c r="AQ614" s="96">
        <v>8</v>
      </c>
      <c r="AR614" s="96">
        <v>3</v>
      </c>
      <c r="AS614" s="98">
        <v>0.375</v>
      </c>
      <c r="AT614" s="98">
        <v>0.33300000000000002</v>
      </c>
      <c r="AU614" s="98">
        <v>0</v>
      </c>
      <c r="AV614" s="99">
        <v>13457</v>
      </c>
      <c r="AW614" s="99">
        <v>3339</v>
      </c>
      <c r="AX614" s="96">
        <v>299</v>
      </c>
      <c r="AY614" s="96">
        <v>374</v>
      </c>
      <c r="AZ614" s="96">
        <v>458</v>
      </c>
      <c r="BA614" s="96" t="s">
        <v>48</v>
      </c>
      <c r="BB614" s="100"/>
      <c r="BC614" s="93"/>
      <c r="BD614" s="93"/>
      <c r="BE614" s="93"/>
    </row>
    <row r="615" spans="1:57" ht="13.5" customHeight="1">
      <c r="A615" s="93" t="s">
        <v>314</v>
      </c>
      <c r="B615" s="95">
        <v>44980</v>
      </c>
      <c r="C615" s="96" t="s">
        <v>48</v>
      </c>
      <c r="D615" s="96" t="s">
        <v>48</v>
      </c>
      <c r="E615" s="96" t="s">
        <v>48</v>
      </c>
      <c r="F615" s="96"/>
      <c r="G615" s="96"/>
      <c r="H615" s="96"/>
      <c r="I615" s="96"/>
      <c r="J615" s="96"/>
      <c r="K615" s="96"/>
      <c r="L615" s="96" t="s">
        <v>48</v>
      </c>
      <c r="M615" s="97">
        <v>0</v>
      </c>
      <c r="N615" s="97">
        <v>0</v>
      </c>
      <c r="O615" s="97">
        <v>0</v>
      </c>
      <c r="P615" s="96" t="s">
        <v>48</v>
      </c>
      <c r="Q615" s="96"/>
      <c r="R615" s="96"/>
      <c r="S615" s="96"/>
      <c r="T615" s="98">
        <v>0</v>
      </c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6" t="s">
        <v>48</v>
      </c>
      <c r="AJ615" s="96">
        <v>2</v>
      </c>
      <c r="AK615" s="96" t="s">
        <v>48</v>
      </c>
      <c r="AL615" s="96" t="s">
        <v>48</v>
      </c>
      <c r="AM615" s="96" t="s">
        <v>48</v>
      </c>
      <c r="AN615" s="96" t="s">
        <v>48</v>
      </c>
      <c r="AO615" s="96" t="s">
        <v>48</v>
      </c>
      <c r="AP615" s="96" t="s">
        <v>48</v>
      </c>
      <c r="AQ615" s="96">
        <v>6</v>
      </c>
      <c r="AR615" s="96">
        <v>2</v>
      </c>
      <c r="AS615" s="98">
        <v>0.33300000000000002</v>
      </c>
      <c r="AT615" s="98">
        <v>1</v>
      </c>
      <c r="AU615" s="98">
        <v>0</v>
      </c>
      <c r="AV615" s="99">
        <v>13463</v>
      </c>
      <c r="AW615" s="99">
        <v>3341</v>
      </c>
      <c r="AX615" s="96">
        <v>299</v>
      </c>
      <c r="AY615" s="96">
        <v>374</v>
      </c>
      <c r="AZ615" s="96">
        <v>458</v>
      </c>
      <c r="BA615" s="96" t="s">
        <v>48</v>
      </c>
      <c r="BB615" s="100"/>
      <c r="BC615" s="93"/>
      <c r="BD615" s="93"/>
      <c r="BE615" s="93"/>
    </row>
    <row r="616" spans="1:57" ht="13.5" customHeight="1">
      <c r="A616" s="93" t="s">
        <v>315</v>
      </c>
      <c r="B616" s="95">
        <v>44981</v>
      </c>
      <c r="C616" s="96" t="s">
        <v>48</v>
      </c>
      <c r="D616" s="96" t="s">
        <v>48</v>
      </c>
      <c r="E616" s="96" t="s">
        <v>48</v>
      </c>
      <c r="F616" s="96"/>
      <c r="G616" s="96"/>
      <c r="H616" s="96"/>
      <c r="I616" s="96"/>
      <c r="J616" s="96"/>
      <c r="K616" s="96"/>
      <c r="L616" s="96" t="s">
        <v>48</v>
      </c>
      <c r="M616" s="97">
        <v>0</v>
      </c>
      <c r="N616" s="97">
        <v>0</v>
      </c>
      <c r="O616" s="97">
        <v>0</v>
      </c>
      <c r="P616" s="96" t="s">
        <v>48</v>
      </c>
      <c r="Q616" s="96"/>
      <c r="R616" s="96"/>
      <c r="S616" s="96"/>
      <c r="T616" s="98">
        <v>0</v>
      </c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6" t="s">
        <v>48</v>
      </c>
      <c r="AJ616" s="96">
        <v>2</v>
      </c>
      <c r="AK616" s="96" t="s">
        <v>48</v>
      </c>
      <c r="AL616" s="96" t="s">
        <v>48</v>
      </c>
      <c r="AM616" s="96" t="s">
        <v>48</v>
      </c>
      <c r="AN616" s="96" t="s">
        <v>48</v>
      </c>
      <c r="AO616" s="96" t="s">
        <v>48</v>
      </c>
      <c r="AP616" s="96" t="s">
        <v>48</v>
      </c>
      <c r="AQ616" s="96">
        <v>5</v>
      </c>
      <c r="AR616" s="96">
        <v>1</v>
      </c>
      <c r="AS616" s="98">
        <v>0.2</v>
      </c>
      <c r="AT616" s="98">
        <v>2</v>
      </c>
      <c r="AU616" s="98">
        <v>0</v>
      </c>
      <c r="AV616" s="99">
        <v>13468</v>
      </c>
      <c r="AW616" s="99">
        <v>3342</v>
      </c>
      <c r="AX616" s="96">
        <v>299</v>
      </c>
      <c r="AY616" s="96">
        <v>374</v>
      </c>
      <c r="AZ616" s="96">
        <v>458</v>
      </c>
      <c r="BA616" s="96" t="s">
        <v>48</v>
      </c>
      <c r="BB616" s="100"/>
      <c r="BC616" s="93"/>
      <c r="BD616" s="93"/>
      <c r="BE616" s="93"/>
    </row>
    <row r="617" spans="1:57" ht="13.5" customHeight="1">
      <c r="A617" s="93" t="s">
        <v>316</v>
      </c>
      <c r="B617" s="95">
        <v>44982</v>
      </c>
      <c r="C617" s="96" t="s">
        <v>48</v>
      </c>
      <c r="D617" s="96" t="s">
        <v>48</v>
      </c>
      <c r="E617" s="96" t="s">
        <v>48</v>
      </c>
      <c r="F617" s="96"/>
      <c r="G617" s="96"/>
      <c r="H617" s="96"/>
      <c r="I617" s="96"/>
      <c r="J617" s="96"/>
      <c r="K617" s="96"/>
      <c r="L617" s="96" t="s">
        <v>48</v>
      </c>
      <c r="M617" s="97">
        <v>0</v>
      </c>
      <c r="N617" s="97">
        <v>0</v>
      </c>
      <c r="O617" s="97">
        <v>0</v>
      </c>
      <c r="P617" s="96" t="s">
        <v>48</v>
      </c>
      <c r="Q617" s="96"/>
      <c r="R617" s="96"/>
      <c r="S617" s="96"/>
      <c r="T617" s="98">
        <v>0</v>
      </c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6" t="s">
        <v>48</v>
      </c>
      <c r="AJ617" s="96">
        <v>1</v>
      </c>
      <c r="AK617" s="96" t="s">
        <v>48</v>
      </c>
      <c r="AL617" s="96" t="s">
        <v>48</v>
      </c>
      <c r="AM617" s="96" t="s">
        <v>48</v>
      </c>
      <c r="AN617" s="96" t="s">
        <v>48</v>
      </c>
      <c r="AO617" s="96" t="s">
        <v>48</v>
      </c>
      <c r="AP617" s="96" t="s">
        <v>48</v>
      </c>
      <c r="AQ617" s="96">
        <v>7</v>
      </c>
      <c r="AR617" s="96">
        <v>2</v>
      </c>
      <c r="AS617" s="98">
        <v>0.28599999999999998</v>
      </c>
      <c r="AT617" s="98">
        <v>0.5</v>
      </c>
      <c r="AU617" s="98">
        <v>0</v>
      </c>
      <c r="AV617" s="99">
        <v>13475</v>
      </c>
      <c r="AW617" s="99">
        <v>3344</v>
      </c>
      <c r="AX617" s="96">
        <v>299</v>
      </c>
      <c r="AY617" s="96">
        <v>374</v>
      </c>
      <c r="AZ617" s="96">
        <v>458</v>
      </c>
      <c r="BA617" s="96" t="s">
        <v>48</v>
      </c>
      <c r="BB617" s="100"/>
      <c r="BC617" s="93"/>
      <c r="BD617" s="93"/>
      <c r="BE617" s="93"/>
    </row>
    <row r="618" spans="1:57" ht="13.5" customHeight="1">
      <c r="A618" s="93" t="s">
        <v>317</v>
      </c>
      <c r="B618" s="95">
        <v>44983</v>
      </c>
      <c r="C618" s="96" t="s">
        <v>48</v>
      </c>
      <c r="D618" s="96" t="s">
        <v>48</v>
      </c>
      <c r="E618" s="96" t="s">
        <v>48</v>
      </c>
      <c r="F618" s="96"/>
      <c r="G618" s="96"/>
      <c r="H618" s="96"/>
      <c r="I618" s="96"/>
      <c r="J618" s="96"/>
      <c r="K618" s="96"/>
      <c r="L618" s="96" t="s">
        <v>48</v>
      </c>
      <c r="M618" s="97">
        <v>0</v>
      </c>
      <c r="N618" s="97">
        <v>0</v>
      </c>
      <c r="O618" s="97">
        <v>0</v>
      </c>
      <c r="P618" s="96" t="s">
        <v>48</v>
      </c>
      <c r="Q618" s="96"/>
      <c r="R618" s="96"/>
      <c r="S618" s="96"/>
      <c r="T618" s="98">
        <v>0</v>
      </c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6" t="s">
        <v>48</v>
      </c>
      <c r="AJ618" s="96">
        <v>2</v>
      </c>
      <c r="AK618" s="96" t="s">
        <v>48</v>
      </c>
      <c r="AL618" s="96" t="s">
        <v>48</v>
      </c>
      <c r="AM618" s="96" t="s">
        <v>48</v>
      </c>
      <c r="AN618" s="96" t="s">
        <v>48</v>
      </c>
      <c r="AO618" s="96" t="s">
        <v>48</v>
      </c>
      <c r="AP618" s="96" t="s">
        <v>48</v>
      </c>
      <c r="AQ618" s="96">
        <v>8</v>
      </c>
      <c r="AR618" s="96">
        <v>1</v>
      </c>
      <c r="AS618" s="98">
        <v>0.125</v>
      </c>
      <c r="AT618" s="98">
        <v>2</v>
      </c>
      <c r="AU618" s="98">
        <v>0</v>
      </c>
      <c r="AV618" s="99">
        <v>13483</v>
      </c>
      <c r="AW618" s="99">
        <v>3345</v>
      </c>
      <c r="AX618" s="96">
        <v>299</v>
      </c>
      <c r="AY618" s="96">
        <v>374</v>
      </c>
      <c r="AZ618" s="96">
        <v>458</v>
      </c>
      <c r="BA618" s="96" t="s">
        <v>48</v>
      </c>
      <c r="BB618" s="100"/>
      <c r="BC618" s="93"/>
      <c r="BD618" s="93"/>
      <c r="BE618" s="93"/>
    </row>
    <row r="619" spans="1:57" ht="13.5" customHeight="1">
      <c r="A619" s="93" t="s">
        <v>311</v>
      </c>
      <c r="B619" s="95">
        <v>44984</v>
      </c>
      <c r="C619" s="96" t="s">
        <v>48</v>
      </c>
      <c r="D619" s="96" t="s">
        <v>48</v>
      </c>
      <c r="E619" s="96" t="s">
        <v>48</v>
      </c>
      <c r="F619" s="96"/>
      <c r="G619" s="96"/>
      <c r="H619" s="96"/>
      <c r="I619" s="96"/>
      <c r="J619" s="96"/>
      <c r="K619" s="96"/>
      <c r="L619" s="96" t="s">
        <v>48</v>
      </c>
      <c r="M619" s="97">
        <v>0</v>
      </c>
      <c r="N619" s="97">
        <v>0</v>
      </c>
      <c r="O619" s="97">
        <v>0</v>
      </c>
      <c r="P619" s="96" t="s">
        <v>48</v>
      </c>
      <c r="Q619" s="96"/>
      <c r="R619" s="96"/>
      <c r="S619" s="96"/>
      <c r="T619" s="98">
        <v>0</v>
      </c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6" t="s">
        <v>48</v>
      </c>
      <c r="AJ619" s="96">
        <v>2</v>
      </c>
      <c r="AK619" s="96" t="s">
        <v>48</v>
      </c>
      <c r="AL619" s="96" t="s">
        <v>48</v>
      </c>
      <c r="AM619" s="96" t="s">
        <v>48</v>
      </c>
      <c r="AN619" s="96" t="s">
        <v>48</v>
      </c>
      <c r="AO619" s="96" t="s">
        <v>48</v>
      </c>
      <c r="AP619" s="96" t="s">
        <v>48</v>
      </c>
      <c r="AQ619" s="96">
        <v>3</v>
      </c>
      <c r="AR619" s="96" t="s">
        <v>48</v>
      </c>
      <c r="AS619" s="98">
        <v>0</v>
      </c>
      <c r="AT619" s="98">
        <v>0</v>
      </c>
      <c r="AU619" s="98">
        <v>0</v>
      </c>
      <c r="AV619" s="99">
        <v>13486</v>
      </c>
      <c r="AW619" s="99">
        <v>3345</v>
      </c>
      <c r="AX619" s="96">
        <v>299</v>
      </c>
      <c r="AY619" s="96">
        <v>374</v>
      </c>
      <c r="AZ619" s="96">
        <v>458</v>
      </c>
      <c r="BA619" s="96" t="s">
        <v>48</v>
      </c>
      <c r="BB619" s="100"/>
      <c r="BC619" s="93"/>
      <c r="BD619" s="93"/>
      <c r="BE619" s="93"/>
    </row>
    <row r="620" spans="1:57" ht="13.5" customHeight="1">
      <c r="A620" s="93" t="s">
        <v>312</v>
      </c>
      <c r="B620" s="95">
        <v>44985</v>
      </c>
      <c r="C620" s="96" t="s">
        <v>48</v>
      </c>
      <c r="D620" s="96" t="s">
        <v>48</v>
      </c>
      <c r="E620" s="96" t="s">
        <v>48</v>
      </c>
      <c r="F620" s="96"/>
      <c r="G620" s="96"/>
      <c r="H620" s="96"/>
      <c r="I620" s="96"/>
      <c r="J620" s="96"/>
      <c r="K620" s="96"/>
      <c r="L620" s="96" t="s">
        <v>48</v>
      </c>
      <c r="M620" s="97">
        <v>0</v>
      </c>
      <c r="N620" s="97">
        <v>0</v>
      </c>
      <c r="O620" s="97">
        <v>0</v>
      </c>
      <c r="P620" s="96" t="s">
        <v>48</v>
      </c>
      <c r="Q620" s="96"/>
      <c r="R620" s="96"/>
      <c r="S620" s="96"/>
      <c r="T620" s="98">
        <v>0</v>
      </c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6" t="s">
        <v>48</v>
      </c>
      <c r="AJ620" s="96">
        <v>1</v>
      </c>
      <c r="AK620" s="96" t="s">
        <v>48</v>
      </c>
      <c r="AL620" s="96" t="s">
        <v>48</v>
      </c>
      <c r="AM620" s="96" t="s">
        <v>48</v>
      </c>
      <c r="AN620" s="96" t="s">
        <v>48</v>
      </c>
      <c r="AO620" s="96" t="s">
        <v>48</v>
      </c>
      <c r="AP620" s="96" t="s">
        <v>48</v>
      </c>
      <c r="AQ620" s="96">
        <v>7</v>
      </c>
      <c r="AR620" s="96">
        <v>2</v>
      </c>
      <c r="AS620" s="98">
        <v>0.28599999999999998</v>
      </c>
      <c r="AT620" s="98">
        <v>0.5</v>
      </c>
      <c r="AU620" s="98">
        <v>0</v>
      </c>
      <c r="AV620" s="99">
        <v>13493</v>
      </c>
      <c r="AW620" s="99">
        <v>3347</v>
      </c>
      <c r="AX620" s="96">
        <v>299</v>
      </c>
      <c r="AY620" s="96">
        <v>374</v>
      </c>
      <c r="AZ620" s="96">
        <v>458</v>
      </c>
      <c r="BA620" s="96" t="s">
        <v>48</v>
      </c>
      <c r="BB620" s="100"/>
      <c r="BC620" s="93"/>
      <c r="BD620" s="93"/>
      <c r="BE620" s="93"/>
    </row>
    <row r="621" spans="1:57" ht="13.5" customHeight="1">
      <c r="A621" s="93" t="s">
        <v>313</v>
      </c>
      <c r="B621" s="95">
        <v>44986</v>
      </c>
      <c r="C621" s="96" t="s">
        <v>48</v>
      </c>
      <c r="D621" s="96" t="s">
        <v>48</v>
      </c>
      <c r="E621" s="96" t="s">
        <v>48</v>
      </c>
      <c r="F621" s="96"/>
      <c r="G621" s="96"/>
      <c r="H621" s="96"/>
      <c r="I621" s="96"/>
      <c r="J621" s="96"/>
      <c r="K621" s="96"/>
      <c r="L621" s="96" t="s">
        <v>48</v>
      </c>
      <c r="M621" s="97">
        <v>0</v>
      </c>
      <c r="N621" s="97">
        <v>0</v>
      </c>
      <c r="O621" s="97">
        <v>0</v>
      </c>
      <c r="P621" s="96" t="s">
        <v>48</v>
      </c>
      <c r="Q621" s="96"/>
      <c r="R621" s="96"/>
      <c r="S621" s="96"/>
      <c r="T621" s="98">
        <v>0</v>
      </c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6" t="s">
        <v>48</v>
      </c>
      <c r="AJ621" s="96">
        <v>1</v>
      </c>
      <c r="AK621" s="96" t="s">
        <v>48</v>
      </c>
      <c r="AL621" s="96" t="s">
        <v>48</v>
      </c>
      <c r="AM621" s="96" t="s">
        <v>48</v>
      </c>
      <c r="AN621" s="96" t="s">
        <v>48</v>
      </c>
      <c r="AO621" s="96" t="s">
        <v>48</v>
      </c>
      <c r="AP621" s="96" t="s">
        <v>48</v>
      </c>
      <c r="AQ621" s="96">
        <v>11</v>
      </c>
      <c r="AR621" s="96">
        <v>2</v>
      </c>
      <c r="AS621" s="98">
        <v>0.182</v>
      </c>
      <c r="AT621" s="98">
        <v>0.5</v>
      </c>
      <c r="AU621" s="98">
        <v>0</v>
      </c>
      <c r="AV621" s="99">
        <v>13504</v>
      </c>
      <c r="AW621" s="99">
        <v>3349</v>
      </c>
      <c r="AX621" s="96">
        <v>299</v>
      </c>
      <c r="AY621" s="96">
        <v>374</v>
      </c>
      <c r="AZ621" s="96">
        <v>458</v>
      </c>
      <c r="BA621" s="96" t="s">
        <v>48</v>
      </c>
      <c r="BB621" s="100"/>
      <c r="BC621" s="93"/>
      <c r="BD621" s="93"/>
      <c r="BE621" s="93"/>
    </row>
    <row r="622" spans="1:57" ht="13.5" customHeight="1">
      <c r="A622" s="93" t="s">
        <v>314</v>
      </c>
      <c r="B622" s="95">
        <v>44987</v>
      </c>
      <c r="C622" s="96" t="s">
        <v>48</v>
      </c>
      <c r="D622" s="96" t="s">
        <v>48</v>
      </c>
      <c r="E622" s="96" t="s">
        <v>48</v>
      </c>
      <c r="F622" s="96"/>
      <c r="G622" s="96"/>
      <c r="H622" s="96"/>
      <c r="I622" s="96"/>
      <c r="J622" s="96"/>
      <c r="K622" s="96"/>
      <c r="L622" s="96" t="s">
        <v>48</v>
      </c>
      <c r="M622" s="97">
        <v>0</v>
      </c>
      <c r="N622" s="97">
        <v>0</v>
      </c>
      <c r="O622" s="97">
        <v>0</v>
      </c>
      <c r="P622" s="96" t="s">
        <v>48</v>
      </c>
      <c r="Q622" s="96"/>
      <c r="R622" s="96"/>
      <c r="S622" s="96"/>
      <c r="T622" s="98">
        <v>0</v>
      </c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6" t="s">
        <v>48</v>
      </c>
      <c r="AJ622" s="96">
        <v>5</v>
      </c>
      <c r="AK622" s="96" t="s">
        <v>48</v>
      </c>
      <c r="AL622" s="96" t="s">
        <v>48</v>
      </c>
      <c r="AM622" s="96" t="s">
        <v>48</v>
      </c>
      <c r="AN622" s="96" t="s">
        <v>48</v>
      </c>
      <c r="AO622" s="96" t="s">
        <v>48</v>
      </c>
      <c r="AP622" s="96" t="s">
        <v>48</v>
      </c>
      <c r="AQ622" s="96">
        <v>9</v>
      </c>
      <c r="AR622" s="96">
        <v>4</v>
      </c>
      <c r="AS622" s="98">
        <v>0.44400000000000001</v>
      </c>
      <c r="AT622" s="98">
        <v>1.25</v>
      </c>
      <c r="AU622" s="98">
        <v>0</v>
      </c>
      <c r="AV622" s="99">
        <v>13513</v>
      </c>
      <c r="AW622" s="99">
        <v>3353</v>
      </c>
      <c r="AX622" s="96">
        <v>299</v>
      </c>
      <c r="AY622" s="96">
        <v>374</v>
      </c>
      <c r="AZ622" s="96">
        <v>458</v>
      </c>
      <c r="BA622" s="96" t="s">
        <v>48</v>
      </c>
      <c r="BB622" s="100"/>
      <c r="BC622" s="93"/>
      <c r="BD622" s="93"/>
      <c r="BE622" s="93"/>
    </row>
    <row r="623" spans="1:57" ht="13.5" customHeight="1">
      <c r="A623" s="93" t="s">
        <v>315</v>
      </c>
      <c r="B623" s="95">
        <v>44988</v>
      </c>
      <c r="C623" s="96" t="s">
        <v>48</v>
      </c>
      <c r="D623" s="96" t="s">
        <v>48</v>
      </c>
      <c r="E623" s="96" t="s">
        <v>48</v>
      </c>
      <c r="F623" s="96"/>
      <c r="G623" s="96"/>
      <c r="H623" s="96"/>
      <c r="I623" s="96"/>
      <c r="J623" s="96"/>
      <c r="K623" s="96"/>
      <c r="L623" s="96" t="s">
        <v>48</v>
      </c>
      <c r="M623" s="97">
        <v>0</v>
      </c>
      <c r="N623" s="97">
        <v>0</v>
      </c>
      <c r="O623" s="97">
        <v>0</v>
      </c>
      <c r="P623" s="96" t="s">
        <v>48</v>
      </c>
      <c r="Q623" s="96"/>
      <c r="R623" s="96"/>
      <c r="S623" s="96"/>
      <c r="T623" s="98">
        <v>0</v>
      </c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6" t="s">
        <v>48</v>
      </c>
      <c r="AJ623" s="96" t="s">
        <v>48</v>
      </c>
      <c r="AK623" s="96" t="s">
        <v>48</v>
      </c>
      <c r="AL623" s="96" t="s">
        <v>48</v>
      </c>
      <c r="AM623" s="96" t="s">
        <v>48</v>
      </c>
      <c r="AN623" s="96" t="s">
        <v>48</v>
      </c>
      <c r="AO623" s="96" t="s">
        <v>48</v>
      </c>
      <c r="AP623" s="96" t="s">
        <v>48</v>
      </c>
      <c r="AQ623" s="96">
        <v>3</v>
      </c>
      <c r="AR623" s="96">
        <v>1</v>
      </c>
      <c r="AS623" s="98">
        <v>0.33300000000000002</v>
      </c>
      <c r="AT623" s="98">
        <v>0</v>
      </c>
      <c r="AU623" s="98">
        <v>0</v>
      </c>
      <c r="AV623" s="99">
        <v>13516</v>
      </c>
      <c r="AW623" s="99">
        <v>3354</v>
      </c>
      <c r="AX623" s="96">
        <v>285</v>
      </c>
      <c r="AY623" s="96">
        <v>371</v>
      </c>
      <c r="AZ623" s="96">
        <v>464</v>
      </c>
      <c r="BA623" s="96" t="s">
        <v>48</v>
      </c>
      <c r="BB623" s="100"/>
      <c r="BC623" s="93"/>
      <c r="BD623" s="93"/>
      <c r="BE623" s="93"/>
    </row>
    <row r="624" spans="1:57" ht="13.5" customHeight="1">
      <c r="A624" s="93" t="s">
        <v>316</v>
      </c>
      <c r="B624" s="95">
        <v>44989</v>
      </c>
      <c r="C624" s="96" t="s">
        <v>48</v>
      </c>
      <c r="D624" s="96" t="s">
        <v>48</v>
      </c>
      <c r="E624" s="96" t="s">
        <v>48</v>
      </c>
      <c r="F624" s="96"/>
      <c r="G624" s="96"/>
      <c r="H624" s="96"/>
      <c r="I624" s="96"/>
      <c r="J624" s="96"/>
      <c r="K624" s="96"/>
      <c r="L624" s="96" t="s">
        <v>48</v>
      </c>
      <c r="M624" s="97">
        <v>0</v>
      </c>
      <c r="N624" s="97">
        <v>0</v>
      </c>
      <c r="O624" s="97">
        <v>0</v>
      </c>
      <c r="P624" s="96" t="s">
        <v>48</v>
      </c>
      <c r="Q624" s="96"/>
      <c r="R624" s="96"/>
      <c r="S624" s="96"/>
      <c r="T624" s="98">
        <v>0</v>
      </c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6" t="s">
        <v>48</v>
      </c>
      <c r="AJ624" s="96">
        <v>2</v>
      </c>
      <c r="AK624" s="96" t="s">
        <v>48</v>
      </c>
      <c r="AL624" s="96" t="s">
        <v>48</v>
      </c>
      <c r="AM624" s="96" t="s">
        <v>48</v>
      </c>
      <c r="AN624" s="96" t="s">
        <v>48</v>
      </c>
      <c r="AO624" s="96" t="s">
        <v>48</v>
      </c>
      <c r="AP624" s="96" t="s">
        <v>48</v>
      </c>
      <c r="AQ624" s="96">
        <v>7</v>
      </c>
      <c r="AR624" s="96" t="s">
        <v>48</v>
      </c>
      <c r="AS624" s="98">
        <v>0</v>
      </c>
      <c r="AT624" s="98">
        <v>0</v>
      </c>
      <c r="AU624" s="98">
        <v>0</v>
      </c>
      <c r="AV624" s="99">
        <v>13523</v>
      </c>
      <c r="AW624" s="99">
        <v>3354</v>
      </c>
      <c r="AX624" s="96">
        <v>285</v>
      </c>
      <c r="AY624" s="96">
        <v>371</v>
      </c>
      <c r="AZ624" s="96">
        <v>464</v>
      </c>
      <c r="BA624" s="96" t="s">
        <v>48</v>
      </c>
      <c r="BB624" s="100"/>
      <c r="BC624" s="93"/>
      <c r="BD624" s="93"/>
      <c r="BE624" s="93"/>
    </row>
    <row r="625" spans="1:57" ht="13.5" customHeight="1">
      <c r="A625" s="93" t="s">
        <v>317</v>
      </c>
      <c r="B625" s="95">
        <v>44990</v>
      </c>
      <c r="C625" s="96" t="s">
        <v>48</v>
      </c>
      <c r="D625" s="96" t="s">
        <v>48</v>
      </c>
      <c r="E625" s="96" t="s">
        <v>48</v>
      </c>
      <c r="F625" s="96"/>
      <c r="G625" s="96"/>
      <c r="H625" s="96"/>
      <c r="I625" s="96"/>
      <c r="J625" s="96"/>
      <c r="K625" s="96"/>
      <c r="L625" s="96" t="s">
        <v>48</v>
      </c>
      <c r="M625" s="97">
        <v>0</v>
      </c>
      <c r="N625" s="97">
        <v>0</v>
      </c>
      <c r="O625" s="97">
        <v>0</v>
      </c>
      <c r="P625" s="96" t="s">
        <v>48</v>
      </c>
      <c r="Q625" s="96"/>
      <c r="R625" s="96"/>
      <c r="S625" s="96"/>
      <c r="T625" s="98">
        <v>0</v>
      </c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6" t="s">
        <v>48</v>
      </c>
      <c r="AJ625" s="96">
        <v>5</v>
      </c>
      <c r="AK625" s="96" t="s">
        <v>48</v>
      </c>
      <c r="AL625" s="96" t="s">
        <v>48</v>
      </c>
      <c r="AM625" s="96" t="s">
        <v>48</v>
      </c>
      <c r="AN625" s="96" t="s">
        <v>48</v>
      </c>
      <c r="AO625" s="96" t="s">
        <v>48</v>
      </c>
      <c r="AP625" s="96" t="s">
        <v>48</v>
      </c>
      <c r="AQ625" s="96">
        <v>7</v>
      </c>
      <c r="AR625" s="96">
        <v>3</v>
      </c>
      <c r="AS625" s="98">
        <v>0.42899999999999999</v>
      </c>
      <c r="AT625" s="98">
        <v>1.667</v>
      </c>
      <c r="AU625" s="98">
        <v>0</v>
      </c>
      <c r="AV625" s="99">
        <v>13530</v>
      </c>
      <c r="AW625" s="99">
        <v>3357</v>
      </c>
      <c r="AX625" s="96">
        <v>285</v>
      </c>
      <c r="AY625" s="96">
        <v>371</v>
      </c>
      <c r="AZ625" s="96">
        <v>464</v>
      </c>
      <c r="BA625" s="96" t="s">
        <v>48</v>
      </c>
      <c r="BB625" s="100"/>
      <c r="BC625" s="93"/>
      <c r="BD625" s="93"/>
      <c r="BE625" s="93"/>
    </row>
    <row r="626" spans="1:57" ht="13.5" customHeight="1">
      <c r="A626" s="93" t="s">
        <v>311</v>
      </c>
      <c r="B626" s="95">
        <v>44991</v>
      </c>
      <c r="C626" s="96" t="s">
        <v>48</v>
      </c>
      <c r="D626" s="96" t="s">
        <v>48</v>
      </c>
      <c r="E626" s="96" t="s">
        <v>48</v>
      </c>
      <c r="F626" s="96"/>
      <c r="G626" s="96"/>
      <c r="H626" s="96"/>
      <c r="I626" s="96"/>
      <c r="J626" s="96"/>
      <c r="K626" s="96"/>
      <c r="L626" s="96" t="s">
        <v>48</v>
      </c>
      <c r="M626" s="97">
        <v>0</v>
      </c>
      <c r="N626" s="97">
        <v>0</v>
      </c>
      <c r="O626" s="97">
        <v>0</v>
      </c>
      <c r="P626" s="96" t="s">
        <v>48</v>
      </c>
      <c r="Q626" s="96"/>
      <c r="R626" s="96"/>
      <c r="S626" s="96"/>
      <c r="T626" s="98">
        <v>0</v>
      </c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6" t="s">
        <v>48</v>
      </c>
      <c r="AJ626" s="96">
        <v>1</v>
      </c>
      <c r="AK626" s="96" t="s">
        <v>48</v>
      </c>
      <c r="AL626" s="96" t="s">
        <v>48</v>
      </c>
      <c r="AM626" s="96" t="s">
        <v>48</v>
      </c>
      <c r="AN626" s="96" t="s">
        <v>48</v>
      </c>
      <c r="AO626" s="96" t="s">
        <v>48</v>
      </c>
      <c r="AP626" s="96" t="s">
        <v>48</v>
      </c>
      <c r="AQ626" s="96">
        <v>5</v>
      </c>
      <c r="AR626" s="96">
        <v>2</v>
      </c>
      <c r="AS626" s="98">
        <v>0.4</v>
      </c>
      <c r="AT626" s="98">
        <v>0.5</v>
      </c>
      <c r="AU626" s="98">
        <v>0</v>
      </c>
      <c r="AV626" s="99">
        <v>13535</v>
      </c>
      <c r="AW626" s="99">
        <v>3359</v>
      </c>
      <c r="AX626" s="96">
        <v>285</v>
      </c>
      <c r="AY626" s="96">
        <v>371</v>
      </c>
      <c r="AZ626" s="96">
        <v>464</v>
      </c>
      <c r="BA626" s="96" t="s">
        <v>48</v>
      </c>
      <c r="BB626" s="100"/>
      <c r="BC626" s="93"/>
      <c r="BD626" s="93"/>
      <c r="BE626" s="93"/>
    </row>
    <row r="627" spans="1:57" ht="13.5" customHeight="1">
      <c r="A627" s="93" t="s">
        <v>312</v>
      </c>
      <c r="B627" s="95">
        <v>44992</v>
      </c>
      <c r="C627" s="96" t="s">
        <v>48</v>
      </c>
      <c r="D627" s="96" t="s">
        <v>48</v>
      </c>
      <c r="E627" s="96" t="s">
        <v>48</v>
      </c>
      <c r="F627" s="96"/>
      <c r="G627" s="96"/>
      <c r="H627" s="96"/>
      <c r="I627" s="96"/>
      <c r="J627" s="96"/>
      <c r="K627" s="96"/>
      <c r="L627" s="96" t="s">
        <v>48</v>
      </c>
      <c r="M627" s="97">
        <v>0</v>
      </c>
      <c r="N627" s="97">
        <v>0</v>
      </c>
      <c r="O627" s="97">
        <v>0</v>
      </c>
      <c r="P627" s="96" t="s">
        <v>48</v>
      </c>
      <c r="Q627" s="96"/>
      <c r="R627" s="96"/>
      <c r="S627" s="96"/>
      <c r="T627" s="98">
        <v>0</v>
      </c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6" t="s">
        <v>48</v>
      </c>
      <c r="AJ627" s="96">
        <v>1</v>
      </c>
      <c r="AK627" s="96" t="s">
        <v>48</v>
      </c>
      <c r="AL627" s="96" t="s">
        <v>48</v>
      </c>
      <c r="AM627" s="96" t="s">
        <v>48</v>
      </c>
      <c r="AN627" s="96" t="s">
        <v>48</v>
      </c>
      <c r="AO627" s="96" t="s">
        <v>48</v>
      </c>
      <c r="AP627" s="96" t="s">
        <v>48</v>
      </c>
      <c r="AQ627" s="96">
        <v>7</v>
      </c>
      <c r="AR627" s="96">
        <v>3</v>
      </c>
      <c r="AS627" s="98">
        <v>0.42899999999999999</v>
      </c>
      <c r="AT627" s="98">
        <v>0.33300000000000002</v>
      </c>
      <c r="AU627" s="98">
        <v>0</v>
      </c>
      <c r="AV627" s="99">
        <v>13542</v>
      </c>
      <c r="AW627" s="99">
        <v>3362</v>
      </c>
      <c r="AX627" s="96">
        <v>285</v>
      </c>
      <c r="AY627" s="96">
        <v>371</v>
      </c>
      <c r="AZ627" s="96">
        <v>464</v>
      </c>
      <c r="BA627" s="96" t="s">
        <v>48</v>
      </c>
      <c r="BB627" s="100"/>
      <c r="BC627" s="93"/>
      <c r="BD627" s="93"/>
      <c r="BE627" s="93"/>
    </row>
    <row r="628" spans="1:57" ht="13.5" customHeight="1">
      <c r="A628" s="93" t="s">
        <v>313</v>
      </c>
      <c r="B628" s="95">
        <v>44993</v>
      </c>
      <c r="C628" s="96" t="s">
        <v>48</v>
      </c>
      <c r="D628" s="96" t="s">
        <v>48</v>
      </c>
      <c r="E628" s="96" t="s">
        <v>48</v>
      </c>
      <c r="F628" s="96"/>
      <c r="G628" s="96"/>
      <c r="H628" s="96"/>
      <c r="I628" s="96"/>
      <c r="J628" s="96"/>
      <c r="K628" s="96"/>
      <c r="L628" s="96" t="s">
        <v>48</v>
      </c>
      <c r="M628" s="97">
        <v>0</v>
      </c>
      <c r="N628" s="97">
        <v>0</v>
      </c>
      <c r="O628" s="97">
        <v>0</v>
      </c>
      <c r="P628" s="96" t="s">
        <v>48</v>
      </c>
      <c r="Q628" s="96"/>
      <c r="R628" s="96"/>
      <c r="S628" s="96"/>
      <c r="T628" s="98">
        <v>0</v>
      </c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6" t="s">
        <v>48</v>
      </c>
      <c r="AJ628" s="96">
        <v>3</v>
      </c>
      <c r="AK628" s="96" t="s">
        <v>48</v>
      </c>
      <c r="AL628" s="96" t="s">
        <v>48</v>
      </c>
      <c r="AM628" s="96" t="s">
        <v>48</v>
      </c>
      <c r="AN628" s="96" t="s">
        <v>48</v>
      </c>
      <c r="AO628" s="96" t="s">
        <v>48</v>
      </c>
      <c r="AP628" s="96" t="s">
        <v>48</v>
      </c>
      <c r="AQ628" s="96">
        <v>5</v>
      </c>
      <c r="AR628" s="96">
        <v>2</v>
      </c>
      <c r="AS628" s="98">
        <v>0.4</v>
      </c>
      <c r="AT628" s="98">
        <v>1.5</v>
      </c>
      <c r="AU628" s="98">
        <v>0</v>
      </c>
      <c r="AV628" s="99">
        <v>13547</v>
      </c>
      <c r="AW628" s="99">
        <v>3364</v>
      </c>
      <c r="AX628" s="96">
        <v>285</v>
      </c>
      <c r="AY628" s="96">
        <v>371</v>
      </c>
      <c r="AZ628" s="96">
        <v>464</v>
      </c>
      <c r="BA628" s="96" t="s">
        <v>48</v>
      </c>
      <c r="BB628" s="100"/>
      <c r="BC628" s="93"/>
      <c r="BD628" s="93"/>
      <c r="BE628" s="93"/>
    </row>
    <row r="629" spans="1:57" ht="13.5" customHeight="1">
      <c r="A629" s="93" t="s">
        <v>314</v>
      </c>
      <c r="B629" s="95">
        <v>44994</v>
      </c>
      <c r="C629" s="96" t="s">
        <v>48</v>
      </c>
      <c r="D629" s="96" t="s">
        <v>48</v>
      </c>
      <c r="E629" s="96" t="s">
        <v>48</v>
      </c>
      <c r="F629" s="96"/>
      <c r="G629" s="96"/>
      <c r="H629" s="96"/>
      <c r="I629" s="96"/>
      <c r="J629" s="96"/>
      <c r="K629" s="96"/>
      <c r="L629" s="96" t="s">
        <v>48</v>
      </c>
      <c r="M629" s="97">
        <v>0</v>
      </c>
      <c r="N629" s="97">
        <v>0</v>
      </c>
      <c r="O629" s="97">
        <v>0</v>
      </c>
      <c r="P629" s="96" t="s">
        <v>48</v>
      </c>
      <c r="Q629" s="96"/>
      <c r="R629" s="96"/>
      <c r="S629" s="96"/>
      <c r="T629" s="98">
        <v>0</v>
      </c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6" t="s">
        <v>48</v>
      </c>
      <c r="AJ629" s="96">
        <v>1</v>
      </c>
      <c r="AK629" s="96" t="s">
        <v>48</v>
      </c>
      <c r="AL629" s="96" t="s">
        <v>48</v>
      </c>
      <c r="AM629" s="96" t="s">
        <v>48</v>
      </c>
      <c r="AN629" s="96" t="s">
        <v>48</v>
      </c>
      <c r="AO629" s="96" t="s">
        <v>48</v>
      </c>
      <c r="AP629" s="96" t="s">
        <v>48</v>
      </c>
      <c r="AQ629" s="96">
        <v>5</v>
      </c>
      <c r="AR629" s="96">
        <v>1</v>
      </c>
      <c r="AS629" s="98">
        <v>0.2</v>
      </c>
      <c r="AT629" s="98">
        <v>1</v>
      </c>
      <c r="AU629" s="98">
        <v>0</v>
      </c>
      <c r="AV629" s="99">
        <v>13552</v>
      </c>
      <c r="AW629" s="99">
        <v>3365</v>
      </c>
      <c r="AX629" s="96">
        <v>285</v>
      </c>
      <c r="AY629" s="96">
        <v>371</v>
      </c>
      <c r="AZ629" s="96">
        <v>464</v>
      </c>
      <c r="BA629" s="96" t="s">
        <v>48</v>
      </c>
      <c r="BB629" s="100"/>
      <c r="BC629" s="93"/>
      <c r="BD629" s="93"/>
      <c r="BE629" s="93"/>
    </row>
    <row r="630" spans="1:57" ht="13.5" customHeight="1">
      <c r="A630" s="93" t="s">
        <v>315</v>
      </c>
      <c r="B630" s="95">
        <v>44995</v>
      </c>
      <c r="C630" s="96" t="s">
        <v>48</v>
      </c>
      <c r="D630" s="96" t="s">
        <v>48</v>
      </c>
      <c r="E630" s="96" t="s">
        <v>48</v>
      </c>
      <c r="F630" s="96"/>
      <c r="G630" s="96"/>
      <c r="H630" s="96"/>
      <c r="I630" s="96"/>
      <c r="J630" s="96"/>
      <c r="K630" s="96"/>
      <c r="L630" s="96" t="s">
        <v>48</v>
      </c>
      <c r="M630" s="97">
        <v>0</v>
      </c>
      <c r="N630" s="97">
        <v>0</v>
      </c>
      <c r="O630" s="97">
        <v>0</v>
      </c>
      <c r="P630" s="96" t="s">
        <v>48</v>
      </c>
      <c r="Q630" s="96"/>
      <c r="R630" s="96"/>
      <c r="S630" s="96"/>
      <c r="T630" s="98">
        <v>0</v>
      </c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6" t="s">
        <v>48</v>
      </c>
      <c r="AJ630" s="96">
        <v>3</v>
      </c>
      <c r="AK630" s="96" t="s">
        <v>48</v>
      </c>
      <c r="AL630" s="96" t="s">
        <v>48</v>
      </c>
      <c r="AM630" s="96" t="s">
        <v>48</v>
      </c>
      <c r="AN630" s="96" t="s">
        <v>48</v>
      </c>
      <c r="AO630" s="96" t="s">
        <v>48</v>
      </c>
      <c r="AP630" s="96" t="s">
        <v>48</v>
      </c>
      <c r="AQ630" s="96">
        <v>4</v>
      </c>
      <c r="AR630" s="96">
        <v>1</v>
      </c>
      <c r="AS630" s="98">
        <v>0.25</v>
      </c>
      <c r="AT630" s="98">
        <v>3</v>
      </c>
      <c r="AU630" s="98">
        <v>0</v>
      </c>
      <c r="AV630" s="99">
        <v>13556</v>
      </c>
      <c r="AW630" s="99">
        <v>3366</v>
      </c>
      <c r="AX630" s="96">
        <v>285</v>
      </c>
      <c r="AY630" s="96">
        <v>371</v>
      </c>
      <c r="AZ630" s="96">
        <v>464</v>
      </c>
      <c r="BA630" s="96" t="s">
        <v>48</v>
      </c>
      <c r="BB630" s="100"/>
      <c r="BC630" s="93"/>
      <c r="BD630" s="93"/>
      <c r="BE630" s="93"/>
    </row>
    <row r="631" spans="1:57" ht="13.5" customHeight="1">
      <c r="A631" s="93" t="s">
        <v>316</v>
      </c>
      <c r="B631" s="95">
        <v>44996</v>
      </c>
      <c r="C631" s="96" t="s">
        <v>48</v>
      </c>
      <c r="D631" s="96" t="s">
        <v>48</v>
      </c>
      <c r="E631" s="96" t="s">
        <v>48</v>
      </c>
      <c r="F631" s="96"/>
      <c r="G631" s="96"/>
      <c r="H631" s="96"/>
      <c r="I631" s="96"/>
      <c r="J631" s="96"/>
      <c r="K631" s="96"/>
      <c r="L631" s="96" t="s">
        <v>48</v>
      </c>
      <c r="M631" s="97">
        <v>0</v>
      </c>
      <c r="N631" s="97">
        <v>0</v>
      </c>
      <c r="O631" s="97">
        <v>0</v>
      </c>
      <c r="P631" s="96" t="s">
        <v>48</v>
      </c>
      <c r="Q631" s="96"/>
      <c r="R631" s="96"/>
      <c r="S631" s="96"/>
      <c r="T631" s="98">
        <v>0</v>
      </c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6" t="s">
        <v>48</v>
      </c>
      <c r="AJ631" s="96">
        <v>3</v>
      </c>
      <c r="AK631" s="96" t="s">
        <v>48</v>
      </c>
      <c r="AL631" s="96" t="s">
        <v>48</v>
      </c>
      <c r="AM631" s="96" t="s">
        <v>48</v>
      </c>
      <c r="AN631" s="96" t="s">
        <v>48</v>
      </c>
      <c r="AO631" s="96" t="s">
        <v>48</v>
      </c>
      <c r="AP631" s="96" t="s">
        <v>48</v>
      </c>
      <c r="AQ631" s="96">
        <v>7</v>
      </c>
      <c r="AR631" s="96">
        <v>3</v>
      </c>
      <c r="AS631" s="98">
        <v>0.42899999999999999</v>
      </c>
      <c r="AT631" s="98">
        <v>1</v>
      </c>
      <c r="AU631" s="98">
        <v>0</v>
      </c>
      <c r="AV631" s="99">
        <v>13563</v>
      </c>
      <c r="AW631" s="99">
        <v>3369</v>
      </c>
      <c r="AX631" s="96">
        <v>285</v>
      </c>
      <c r="AY631" s="96">
        <v>371</v>
      </c>
      <c r="AZ631" s="96">
        <v>464</v>
      </c>
      <c r="BA631" s="96" t="s">
        <v>48</v>
      </c>
      <c r="BB631" s="100"/>
      <c r="BC631" s="93"/>
      <c r="BD631" s="93"/>
      <c r="BE631" s="93"/>
    </row>
    <row r="632" spans="1:57" ht="13.5" customHeight="1">
      <c r="A632" s="93" t="s">
        <v>317</v>
      </c>
      <c r="B632" s="95">
        <v>44997</v>
      </c>
      <c r="C632" s="96" t="s">
        <v>48</v>
      </c>
      <c r="D632" s="96" t="s">
        <v>48</v>
      </c>
      <c r="E632" s="96" t="s">
        <v>48</v>
      </c>
      <c r="F632" s="96"/>
      <c r="G632" s="96"/>
      <c r="H632" s="96"/>
      <c r="I632" s="96"/>
      <c r="J632" s="96"/>
      <c r="K632" s="96"/>
      <c r="L632" s="96" t="s">
        <v>48</v>
      </c>
      <c r="M632" s="97">
        <v>0</v>
      </c>
      <c r="N632" s="97">
        <v>0</v>
      </c>
      <c r="O632" s="97">
        <v>0</v>
      </c>
      <c r="P632" s="96" t="s">
        <v>48</v>
      </c>
      <c r="Q632" s="96"/>
      <c r="R632" s="96"/>
      <c r="S632" s="96"/>
      <c r="T632" s="98">
        <v>0</v>
      </c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6" t="s">
        <v>48</v>
      </c>
      <c r="AJ632" s="96" t="s">
        <v>48</v>
      </c>
      <c r="AK632" s="96" t="s">
        <v>48</v>
      </c>
      <c r="AL632" s="96" t="s">
        <v>48</v>
      </c>
      <c r="AM632" s="96" t="s">
        <v>48</v>
      </c>
      <c r="AN632" s="96" t="s">
        <v>48</v>
      </c>
      <c r="AO632" s="96" t="s">
        <v>48</v>
      </c>
      <c r="AP632" s="96" t="s">
        <v>48</v>
      </c>
      <c r="AQ632" s="96">
        <v>3</v>
      </c>
      <c r="AR632" s="96">
        <v>1</v>
      </c>
      <c r="AS632" s="98">
        <v>0.33300000000000002</v>
      </c>
      <c r="AT632" s="98">
        <v>0</v>
      </c>
      <c r="AU632" s="98">
        <v>0</v>
      </c>
      <c r="AV632" s="99">
        <v>13566</v>
      </c>
      <c r="AW632" s="99">
        <v>3370</v>
      </c>
      <c r="AX632" s="96">
        <v>285</v>
      </c>
      <c r="AY632" s="96">
        <v>371</v>
      </c>
      <c r="AZ632" s="96">
        <v>464</v>
      </c>
      <c r="BA632" s="96" t="s">
        <v>48</v>
      </c>
      <c r="BB632" s="100"/>
      <c r="BC632" s="93"/>
      <c r="BD632" s="93"/>
      <c r="BE632" s="93"/>
    </row>
    <row r="633" spans="1:57" ht="13.5" customHeight="1">
      <c r="A633" s="93" t="s">
        <v>311</v>
      </c>
      <c r="B633" s="95">
        <v>44998</v>
      </c>
      <c r="C633" s="96" t="s">
        <v>48</v>
      </c>
      <c r="D633" s="96" t="s">
        <v>48</v>
      </c>
      <c r="E633" s="96" t="s">
        <v>48</v>
      </c>
      <c r="F633" s="96"/>
      <c r="G633" s="96"/>
      <c r="H633" s="96"/>
      <c r="I633" s="96"/>
      <c r="J633" s="96"/>
      <c r="K633" s="96"/>
      <c r="L633" s="96" t="s">
        <v>48</v>
      </c>
      <c r="M633" s="97">
        <v>0</v>
      </c>
      <c r="N633" s="97">
        <v>0</v>
      </c>
      <c r="O633" s="97">
        <v>0</v>
      </c>
      <c r="P633" s="96" t="s">
        <v>48</v>
      </c>
      <c r="Q633" s="96"/>
      <c r="R633" s="96"/>
      <c r="S633" s="96"/>
      <c r="T633" s="98">
        <v>0</v>
      </c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6" t="s">
        <v>48</v>
      </c>
      <c r="AJ633" s="96">
        <v>2</v>
      </c>
      <c r="AK633" s="96" t="s">
        <v>48</v>
      </c>
      <c r="AL633" s="96" t="s">
        <v>48</v>
      </c>
      <c r="AM633" s="96" t="s">
        <v>48</v>
      </c>
      <c r="AN633" s="96" t="s">
        <v>48</v>
      </c>
      <c r="AO633" s="96" t="s">
        <v>48</v>
      </c>
      <c r="AP633" s="96" t="s">
        <v>48</v>
      </c>
      <c r="AQ633" s="96">
        <v>6</v>
      </c>
      <c r="AR633" s="96">
        <v>1</v>
      </c>
      <c r="AS633" s="98">
        <v>0.16700000000000001</v>
      </c>
      <c r="AT633" s="98">
        <v>2</v>
      </c>
      <c r="AU633" s="98">
        <v>0</v>
      </c>
      <c r="AV633" s="99">
        <v>13572</v>
      </c>
      <c r="AW633" s="99">
        <v>3371</v>
      </c>
      <c r="AX633" s="96">
        <v>285</v>
      </c>
      <c r="AY633" s="96">
        <v>371</v>
      </c>
      <c r="AZ633" s="96">
        <v>464</v>
      </c>
      <c r="BA633" s="96" t="s">
        <v>48</v>
      </c>
      <c r="BB633" s="100"/>
      <c r="BC633" s="93"/>
      <c r="BD633" s="93"/>
      <c r="BE633" s="93"/>
    </row>
    <row r="634" spans="1:57" ht="13.5" customHeight="1">
      <c r="A634" s="93" t="s">
        <v>312</v>
      </c>
      <c r="B634" s="95">
        <v>44999</v>
      </c>
      <c r="C634" s="96" t="s">
        <v>48</v>
      </c>
      <c r="D634" s="96" t="s">
        <v>48</v>
      </c>
      <c r="E634" s="96" t="s">
        <v>48</v>
      </c>
      <c r="F634" s="96"/>
      <c r="G634" s="96"/>
      <c r="H634" s="96"/>
      <c r="I634" s="96"/>
      <c r="J634" s="96"/>
      <c r="K634" s="96"/>
      <c r="L634" s="96" t="s">
        <v>48</v>
      </c>
      <c r="M634" s="97">
        <v>0</v>
      </c>
      <c r="N634" s="97">
        <v>0</v>
      </c>
      <c r="O634" s="97">
        <v>0</v>
      </c>
      <c r="P634" s="96" t="s">
        <v>48</v>
      </c>
      <c r="Q634" s="96"/>
      <c r="R634" s="96"/>
      <c r="S634" s="96"/>
      <c r="T634" s="98">
        <v>0</v>
      </c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6" t="s">
        <v>48</v>
      </c>
      <c r="AJ634" s="96">
        <v>1</v>
      </c>
      <c r="AK634" s="96" t="s">
        <v>48</v>
      </c>
      <c r="AL634" s="96" t="s">
        <v>48</v>
      </c>
      <c r="AM634" s="96" t="s">
        <v>48</v>
      </c>
      <c r="AN634" s="96" t="s">
        <v>48</v>
      </c>
      <c r="AO634" s="96" t="s">
        <v>48</v>
      </c>
      <c r="AP634" s="96" t="s">
        <v>48</v>
      </c>
      <c r="AQ634" s="96">
        <v>7</v>
      </c>
      <c r="AR634" s="96">
        <v>2</v>
      </c>
      <c r="AS634" s="98">
        <v>0.28599999999999998</v>
      </c>
      <c r="AT634" s="98">
        <v>0.5</v>
      </c>
      <c r="AU634" s="98">
        <v>0</v>
      </c>
      <c r="AV634" s="99">
        <v>13579</v>
      </c>
      <c r="AW634" s="99">
        <v>3373</v>
      </c>
      <c r="AX634" s="96">
        <v>285</v>
      </c>
      <c r="AY634" s="96">
        <v>371</v>
      </c>
      <c r="AZ634" s="96">
        <v>464</v>
      </c>
      <c r="BA634" s="96" t="s">
        <v>48</v>
      </c>
      <c r="BB634" s="100"/>
      <c r="BC634" s="93"/>
      <c r="BD634" s="93"/>
      <c r="BE634" s="93"/>
    </row>
    <row r="635" spans="1:57" ht="13.5" customHeight="1">
      <c r="A635" s="93" t="s">
        <v>313</v>
      </c>
      <c r="B635" s="95">
        <v>45000</v>
      </c>
      <c r="C635" s="96" t="s">
        <v>48</v>
      </c>
      <c r="D635" s="96" t="s">
        <v>48</v>
      </c>
      <c r="E635" s="96" t="s">
        <v>48</v>
      </c>
      <c r="F635" s="96"/>
      <c r="G635" s="96"/>
      <c r="H635" s="96"/>
      <c r="I635" s="96"/>
      <c r="J635" s="96"/>
      <c r="K635" s="96"/>
      <c r="L635" s="96" t="s">
        <v>48</v>
      </c>
      <c r="M635" s="97">
        <v>0</v>
      </c>
      <c r="N635" s="97">
        <v>0</v>
      </c>
      <c r="O635" s="97">
        <v>0</v>
      </c>
      <c r="P635" s="96" t="s">
        <v>48</v>
      </c>
      <c r="Q635" s="96"/>
      <c r="R635" s="96"/>
      <c r="S635" s="96"/>
      <c r="T635" s="98">
        <v>0</v>
      </c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6" t="s">
        <v>48</v>
      </c>
      <c r="AJ635" s="96">
        <v>1</v>
      </c>
      <c r="AK635" s="96" t="s">
        <v>48</v>
      </c>
      <c r="AL635" s="96" t="s">
        <v>48</v>
      </c>
      <c r="AM635" s="96" t="s">
        <v>48</v>
      </c>
      <c r="AN635" s="96" t="s">
        <v>48</v>
      </c>
      <c r="AO635" s="96" t="s">
        <v>48</v>
      </c>
      <c r="AP635" s="96" t="s">
        <v>48</v>
      </c>
      <c r="AQ635" s="96">
        <v>5</v>
      </c>
      <c r="AR635" s="96">
        <v>3</v>
      </c>
      <c r="AS635" s="98">
        <v>0.6</v>
      </c>
      <c r="AT635" s="98">
        <v>0.33300000000000002</v>
      </c>
      <c r="AU635" s="98">
        <v>0</v>
      </c>
      <c r="AV635" s="99">
        <v>13584</v>
      </c>
      <c r="AW635" s="99">
        <v>3376</v>
      </c>
      <c r="AX635" s="96">
        <v>285</v>
      </c>
      <c r="AY635" s="96">
        <v>371</v>
      </c>
      <c r="AZ635" s="96">
        <v>464</v>
      </c>
      <c r="BA635" s="96" t="s">
        <v>48</v>
      </c>
      <c r="BB635" s="100"/>
      <c r="BC635" s="93"/>
      <c r="BD635" s="93"/>
      <c r="BE635" s="93"/>
    </row>
    <row r="636" spans="1:57" ht="13.5" customHeight="1">
      <c r="A636" s="93" t="s">
        <v>314</v>
      </c>
      <c r="B636" s="95">
        <v>45001</v>
      </c>
      <c r="C636" s="96" t="s">
        <v>48</v>
      </c>
      <c r="D636" s="96" t="s">
        <v>48</v>
      </c>
      <c r="E636" s="96" t="s">
        <v>48</v>
      </c>
      <c r="F636" s="96"/>
      <c r="G636" s="96"/>
      <c r="H636" s="96"/>
      <c r="I636" s="96"/>
      <c r="J636" s="96"/>
      <c r="K636" s="96"/>
      <c r="L636" s="96" t="s">
        <v>48</v>
      </c>
      <c r="M636" s="97">
        <v>0</v>
      </c>
      <c r="N636" s="97">
        <v>0</v>
      </c>
      <c r="O636" s="97">
        <v>0</v>
      </c>
      <c r="P636" s="96" t="s">
        <v>48</v>
      </c>
      <c r="Q636" s="96"/>
      <c r="R636" s="96"/>
      <c r="S636" s="96"/>
      <c r="T636" s="98">
        <v>0</v>
      </c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6" t="s">
        <v>48</v>
      </c>
      <c r="AJ636" s="96">
        <v>1</v>
      </c>
      <c r="AK636" s="96" t="s">
        <v>48</v>
      </c>
      <c r="AL636" s="96" t="s">
        <v>48</v>
      </c>
      <c r="AM636" s="96" t="s">
        <v>48</v>
      </c>
      <c r="AN636" s="96" t="s">
        <v>48</v>
      </c>
      <c r="AO636" s="96" t="s">
        <v>48</v>
      </c>
      <c r="AP636" s="96" t="s">
        <v>48</v>
      </c>
      <c r="AQ636" s="96">
        <v>12</v>
      </c>
      <c r="AR636" s="96">
        <v>3</v>
      </c>
      <c r="AS636" s="98">
        <v>0.25</v>
      </c>
      <c r="AT636" s="98">
        <v>0.33300000000000002</v>
      </c>
      <c r="AU636" s="98">
        <v>0</v>
      </c>
      <c r="AV636" s="99">
        <v>13596</v>
      </c>
      <c r="AW636" s="99">
        <v>3379</v>
      </c>
      <c r="AX636" s="96">
        <v>285</v>
      </c>
      <c r="AY636" s="96">
        <v>371</v>
      </c>
      <c r="AZ636" s="96">
        <v>464</v>
      </c>
      <c r="BA636" s="96" t="s">
        <v>48</v>
      </c>
      <c r="BB636" s="100"/>
      <c r="BC636" s="93"/>
      <c r="BD636" s="93"/>
      <c r="BE636" s="93"/>
    </row>
    <row r="637" spans="1:57" ht="13.5" customHeight="1">
      <c r="A637" s="93" t="s">
        <v>315</v>
      </c>
      <c r="B637" s="95">
        <v>45002</v>
      </c>
      <c r="C637" s="96" t="s">
        <v>48</v>
      </c>
      <c r="D637" s="96" t="s">
        <v>48</v>
      </c>
      <c r="E637" s="96" t="s">
        <v>48</v>
      </c>
      <c r="F637" s="96"/>
      <c r="G637" s="96"/>
      <c r="H637" s="96"/>
      <c r="I637" s="96"/>
      <c r="J637" s="96"/>
      <c r="K637" s="96"/>
      <c r="L637" s="96" t="s">
        <v>48</v>
      </c>
      <c r="M637" s="97">
        <v>0</v>
      </c>
      <c r="N637" s="97">
        <v>0</v>
      </c>
      <c r="O637" s="97">
        <v>0</v>
      </c>
      <c r="P637" s="96" t="s">
        <v>48</v>
      </c>
      <c r="Q637" s="96"/>
      <c r="R637" s="96"/>
      <c r="S637" s="96"/>
      <c r="T637" s="98">
        <v>0</v>
      </c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6" t="s">
        <v>48</v>
      </c>
      <c r="AJ637" s="96">
        <v>5</v>
      </c>
      <c r="AK637" s="96" t="s">
        <v>48</v>
      </c>
      <c r="AL637" s="96" t="s">
        <v>48</v>
      </c>
      <c r="AM637" s="96" t="s">
        <v>48</v>
      </c>
      <c r="AN637" s="96" t="s">
        <v>48</v>
      </c>
      <c r="AO637" s="96" t="s">
        <v>48</v>
      </c>
      <c r="AP637" s="96" t="s">
        <v>48</v>
      </c>
      <c r="AQ637" s="96">
        <v>7</v>
      </c>
      <c r="AR637" s="96">
        <v>4</v>
      </c>
      <c r="AS637" s="98">
        <v>0.57099999999999995</v>
      </c>
      <c r="AT637" s="98">
        <v>1.25</v>
      </c>
      <c r="AU637" s="98">
        <v>0</v>
      </c>
      <c r="AV637" s="99">
        <v>13603</v>
      </c>
      <c r="AW637" s="99">
        <v>3383</v>
      </c>
      <c r="AX637" s="96">
        <v>285</v>
      </c>
      <c r="AY637" s="96">
        <v>371</v>
      </c>
      <c r="AZ637" s="96">
        <v>464</v>
      </c>
      <c r="BA637" s="96" t="s">
        <v>48</v>
      </c>
      <c r="BB637" s="100"/>
      <c r="BC637" s="93"/>
      <c r="BD637" s="93"/>
      <c r="BE637" s="93"/>
    </row>
    <row r="638" spans="1:57" ht="13.5" customHeight="1">
      <c r="A638" s="93" t="s">
        <v>316</v>
      </c>
      <c r="B638" s="95">
        <v>45003</v>
      </c>
      <c r="C638" s="96" t="s">
        <v>48</v>
      </c>
      <c r="D638" s="96" t="s">
        <v>48</v>
      </c>
      <c r="E638" s="96" t="s">
        <v>48</v>
      </c>
      <c r="F638" s="96"/>
      <c r="G638" s="96"/>
      <c r="H638" s="96"/>
      <c r="I638" s="96"/>
      <c r="J638" s="96"/>
      <c r="K638" s="96"/>
      <c r="L638" s="96" t="s">
        <v>48</v>
      </c>
      <c r="M638" s="97">
        <v>0</v>
      </c>
      <c r="N638" s="97">
        <v>0</v>
      </c>
      <c r="O638" s="97">
        <v>0</v>
      </c>
      <c r="P638" s="96" t="s">
        <v>48</v>
      </c>
      <c r="Q638" s="96"/>
      <c r="R638" s="96"/>
      <c r="S638" s="96"/>
      <c r="T638" s="98">
        <v>0</v>
      </c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6" t="s">
        <v>48</v>
      </c>
      <c r="AJ638" s="96">
        <v>2</v>
      </c>
      <c r="AK638" s="96" t="s">
        <v>48</v>
      </c>
      <c r="AL638" s="96" t="s">
        <v>48</v>
      </c>
      <c r="AM638" s="96" t="s">
        <v>48</v>
      </c>
      <c r="AN638" s="96" t="s">
        <v>48</v>
      </c>
      <c r="AO638" s="96" t="s">
        <v>48</v>
      </c>
      <c r="AP638" s="96" t="s">
        <v>48</v>
      </c>
      <c r="AQ638" s="96">
        <v>2</v>
      </c>
      <c r="AR638" s="96">
        <v>1</v>
      </c>
      <c r="AS638" s="98">
        <v>0.5</v>
      </c>
      <c r="AT638" s="98">
        <v>2</v>
      </c>
      <c r="AU638" s="98">
        <v>0</v>
      </c>
      <c r="AV638" s="99">
        <v>13605</v>
      </c>
      <c r="AW638" s="99">
        <v>3384</v>
      </c>
      <c r="AX638" s="96">
        <v>285</v>
      </c>
      <c r="AY638" s="96">
        <v>371</v>
      </c>
      <c r="AZ638" s="96">
        <v>464</v>
      </c>
      <c r="BA638" s="96" t="s">
        <v>48</v>
      </c>
      <c r="BB638" s="100"/>
      <c r="BC638" s="93"/>
      <c r="BD638" s="93"/>
      <c r="BE638" s="93"/>
    </row>
    <row r="639" spans="1:57" ht="13.5" customHeight="1">
      <c r="A639" s="93" t="s">
        <v>317</v>
      </c>
      <c r="B639" s="95">
        <v>45004</v>
      </c>
      <c r="C639" s="96" t="s">
        <v>48</v>
      </c>
      <c r="D639" s="96" t="s">
        <v>48</v>
      </c>
      <c r="E639" s="96" t="s">
        <v>48</v>
      </c>
      <c r="F639" s="96"/>
      <c r="G639" s="96"/>
      <c r="H639" s="96"/>
      <c r="I639" s="96"/>
      <c r="J639" s="96"/>
      <c r="K639" s="96"/>
      <c r="L639" s="96" t="s">
        <v>48</v>
      </c>
      <c r="M639" s="97">
        <v>0</v>
      </c>
      <c r="N639" s="97">
        <v>0</v>
      </c>
      <c r="O639" s="97">
        <v>0</v>
      </c>
      <c r="P639" s="96" t="s">
        <v>48</v>
      </c>
      <c r="Q639" s="96"/>
      <c r="R639" s="96"/>
      <c r="S639" s="96"/>
      <c r="T639" s="98">
        <v>0</v>
      </c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6" t="s">
        <v>48</v>
      </c>
      <c r="AJ639" s="96" t="s">
        <v>48</v>
      </c>
      <c r="AK639" s="96" t="s">
        <v>48</v>
      </c>
      <c r="AL639" s="96" t="s">
        <v>48</v>
      </c>
      <c r="AM639" s="96" t="s">
        <v>48</v>
      </c>
      <c r="AN639" s="96" t="s">
        <v>48</v>
      </c>
      <c r="AO639" s="96" t="s">
        <v>48</v>
      </c>
      <c r="AP639" s="96" t="s">
        <v>48</v>
      </c>
      <c r="AQ639" s="96">
        <v>10</v>
      </c>
      <c r="AR639" s="96">
        <v>1</v>
      </c>
      <c r="AS639" s="98">
        <v>0.1</v>
      </c>
      <c r="AT639" s="98">
        <v>0</v>
      </c>
      <c r="AU639" s="98">
        <v>0</v>
      </c>
      <c r="AV639" s="99">
        <v>13615</v>
      </c>
      <c r="AW639" s="99">
        <v>3385</v>
      </c>
      <c r="AX639" s="96">
        <v>285</v>
      </c>
      <c r="AY639" s="96">
        <v>371</v>
      </c>
      <c r="AZ639" s="96">
        <v>464</v>
      </c>
      <c r="BA639" s="96" t="s">
        <v>48</v>
      </c>
      <c r="BB639" s="100"/>
      <c r="BC639" s="93"/>
      <c r="BD639" s="93"/>
      <c r="BE639" s="93"/>
    </row>
    <row r="640" spans="1:57" ht="13.5" customHeight="1">
      <c r="A640" s="93" t="s">
        <v>311</v>
      </c>
      <c r="B640" s="95">
        <v>45005</v>
      </c>
      <c r="C640" s="96" t="s">
        <v>48</v>
      </c>
      <c r="D640" s="96" t="s">
        <v>48</v>
      </c>
      <c r="E640" s="96" t="s">
        <v>48</v>
      </c>
      <c r="F640" s="96"/>
      <c r="G640" s="96"/>
      <c r="H640" s="96"/>
      <c r="I640" s="96"/>
      <c r="J640" s="96"/>
      <c r="K640" s="96"/>
      <c r="L640" s="96" t="s">
        <v>48</v>
      </c>
      <c r="M640" s="97">
        <v>0</v>
      </c>
      <c r="N640" s="97">
        <v>0</v>
      </c>
      <c r="O640" s="97">
        <v>0</v>
      </c>
      <c r="P640" s="96" t="s">
        <v>48</v>
      </c>
      <c r="Q640" s="96"/>
      <c r="R640" s="96"/>
      <c r="S640" s="96"/>
      <c r="T640" s="98">
        <v>0</v>
      </c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6" t="s">
        <v>48</v>
      </c>
      <c r="AJ640" s="96" t="s">
        <v>48</v>
      </c>
      <c r="AK640" s="96" t="s">
        <v>48</v>
      </c>
      <c r="AL640" s="96" t="s">
        <v>48</v>
      </c>
      <c r="AM640" s="96" t="s">
        <v>48</v>
      </c>
      <c r="AN640" s="96" t="s">
        <v>48</v>
      </c>
      <c r="AO640" s="96" t="s">
        <v>48</v>
      </c>
      <c r="AP640" s="96" t="s">
        <v>48</v>
      </c>
      <c r="AQ640" s="96">
        <v>6</v>
      </c>
      <c r="AR640" s="96">
        <v>1</v>
      </c>
      <c r="AS640" s="98">
        <v>0.16700000000000001</v>
      </c>
      <c r="AT640" s="98">
        <v>0</v>
      </c>
      <c r="AU640" s="98">
        <v>0</v>
      </c>
      <c r="AV640" s="99">
        <v>13621</v>
      </c>
      <c r="AW640" s="99">
        <v>3386</v>
      </c>
      <c r="AX640" s="96">
        <v>285</v>
      </c>
      <c r="AY640" s="96">
        <v>371</v>
      </c>
      <c r="AZ640" s="96">
        <v>464</v>
      </c>
      <c r="BA640" s="96" t="s">
        <v>48</v>
      </c>
      <c r="BB640" s="100"/>
      <c r="BC640" s="93"/>
      <c r="BD640" s="93"/>
      <c r="BE640" s="93"/>
    </row>
    <row r="641" spans="1:57" ht="13.5" customHeight="1">
      <c r="A641" s="93" t="s">
        <v>312</v>
      </c>
      <c r="B641" s="95">
        <v>45006</v>
      </c>
      <c r="C641" s="96" t="s">
        <v>48</v>
      </c>
      <c r="D641" s="96" t="s">
        <v>48</v>
      </c>
      <c r="E641" s="96" t="s">
        <v>48</v>
      </c>
      <c r="F641" s="96"/>
      <c r="G641" s="96"/>
      <c r="H641" s="96"/>
      <c r="I641" s="96"/>
      <c r="J641" s="96"/>
      <c r="K641" s="96"/>
      <c r="L641" s="96" t="s">
        <v>48</v>
      </c>
      <c r="M641" s="97">
        <v>0</v>
      </c>
      <c r="N641" s="97">
        <v>0</v>
      </c>
      <c r="O641" s="97">
        <v>0</v>
      </c>
      <c r="P641" s="96" t="s">
        <v>48</v>
      </c>
      <c r="Q641" s="96"/>
      <c r="R641" s="96"/>
      <c r="S641" s="96"/>
      <c r="T641" s="98">
        <v>0</v>
      </c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6" t="s">
        <v>48</v>
      </c>
      <c r="AJ641" s="96">
        <v>2</v>
      </c>
      <c r="AK641" s="96" t="s">
        <v>48</v>
      </c>
      <c r="AL641" s="96" t="s">
        <v>48</v>
      </c>
      <c r="AM641" s="96" t="s">
        <v>48</v>
      </c>
      <c r="AN641" s="96" t="s">
        <v>48</v>
      </c>
      <c r="AO641" s="96" t="s">
        <v>48</v>
      </c>
      <c r="AP641" s="96" t="s">
        <v>48</v>
      </c>
      <c r="AQ641" s="96">
        <v>7</v>
      </c>
      <c r="AR641" s="96">
        <v>2</v>
      </c>
      <c r="AS641" s="98">
        <v>0.28599999999999998</v>
      </c>
      <c r="AT641" s="98">
        <v>1</v>
      </c>
      <c r="AU641" s="98">
        <v>0</v>
      </c>
      <c r="AV641" s="99">
        <v>13628</v>
      </c>
      <c r="AW641" s="99">
        <v>3388</v>
      </c>
      <c r="AX641" s="96">
        <v>285</v>
      </c>
      <c r="AY641" s="96">
        <v>371</v>
      </c>
      <c r="AZ641" s="96">
        <v>464</v>
      </c>
      <c r="BA641" s="96" t="s">
        <v>48</v>
      </c>
      <c r="BB641" s="100"/>
      <c r="BC641" s="93"/>
      <c r="BD641" s="93"/>
      <c r="BE641" s="93"/>
    </row>
    <row r="642" spans="1:57" ht="13.5" customHeight="1">
      <c r="A642" s="93" t="s">
        <v>313</v>
      </c>
      <c r="B642" s="95">
        <v>45007</v>
      </c>
      <c r="C642" s="96" t="s">
        <v>48</v>
      </c>
      <c r="D642" s="96" t="s">
        <v>48</v>
      </c>
      <c r="E642" s="96" t="s">
        <v>48</v>
      </c>
      <c r="F642" s="96"/>
      <c r="G642" s="96"/>
      <c r="H642" s="96"/>
      <c r="I642" s="96"/>
      <c r="J642" s="96"/>
      <c r="K642" s="96"/>
      <c r="L642" s="96" t="s">
        <v>48</v>
      </c>
      <c r="M642" s="97">
        <v>0</v>
      </c>
      <c r="N642" s="97">
        <v>0</v>
      </c>
      <c r="O642" s="97">
        <v>0</v>
      </c>
      <c r="P642" s="96" t="s">
        <v>48</v>
      </c>
      <c r="Q642" s="96"/>
      <c r="R642" s="96"/>
      <c r="S642" s="96"/>
      <c r="T642" s="98">
        <v>0</v>
      </c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6" t="s">
        <v>48</v>
      </c>
      <c r="AJ642" s="96">
        <v>1</v>
      </c>
      <c r="AK642" s="96" t="s">
        <v>48</v>
      </c>
      <c r="AL642" s="96" t="s">
        <v>48</v>
      </c>
      <c r="AM642" s="96" t="s">
        <v>48</v>
      </c>
      <c r="AN642" s="96" t="s">
        <v>48</v>
      </c>
      <c r="AO642" s="96" t="s">
        <v>48</v>
      </c>
      <c r="AP642" s="96" t="s">
        <v>48</v>
      </c>
      <c r="AQ642" s="96">
        <v>5</v>
      </c>
      <c r="AR642" s="96">
        <v>2</v>
      </c>
      <c r="AS642" s="98">
        <v>0.4</v>
      </c>
      <c r="AT642" s="98">
        <v>0.5</v>
      </c>
      <c r="AU642" s="98">
        <v>0</v>
      </c>
      <c r="AV642" s="99">
        <v>13633</v>
      </c>
      <c r="AW642" s="99">
        <v>3390</v>
      </c>
      <c r="AX642" s="96">
        <v>285</v>
      </c>
      <c r="AY642" s="96">
        <v>371</v>
      </c>
      <c r="AZ642" s="96">
        <v>464</v>
      </c>
      <c r="BA642" s="96" t="s">
        <v>48</v>
      </c>
      <c r="BB642" s="100"/>
      <c r="BC642" s="93"/>
      <c r="BD642" s="93"/>
      <c r="BE642" s="93"/>
    </row>
    <row r="643" spans="1:57" ht="13.5" customHeight="1">
      <c r="A643" s="93" t="s">
        <v>314</v>
      </c>
      <c r="B643" s="95">
        <v>45008</v>
      </c>
      <c r="C643" s="96" t="s">
        <v>48</v>
      </c>
      <c r="D643" s="96" t="s">
        <v>48</v>
      </c>
      <c r="E643" s="96" t="s">
        <v>48</v>
      </c>
      <c r="F643" s="96"/>
      <c r="G643" s="96"/>
      <c r="H643" s="96"/>
      <c r="I643" s="96"/>
      <c r="J643" s="96"/>
      <c r="K643" s="96"/>
      <c r="L643" s="96" t="s">
        <v>48</v>
      </c>
      <c r="M643" s="97">
        <v>0</v>
      </c>
      <c r="N643" s="97">
        <v>0</v>
      </c>
      <c r="O643" s="97">
        <v>0</v>
      </c>
      <c r="P643" s="96" t="s">
        <v>48</v>
      </c>
      <c r="Q643" s="96"/>
      <c r="R643" s="96"/>
      <c r="S643" s="96"/>
      <c r="T643" s="98">
        <v>0</v>
      </c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6" t="s">
        <v>48</v>
      </c>
      <c r="AJ643" s="96">
        <v>1</v>
      </c>
      <c r="AK643" s="96" t="s">
        <v>48</v>
      </c>
      <c r="AL643" s="96" t="s">
        <v>48</v>
      </c>
      <c r="AM643" s="96" t="s">
        <v>48</v>
      </c>
      <c r="AN643" s="96" t="s">
        <v>48</v>
      </c>
      <c r="AO643" s="96" t="s">
        <v>48</v>
      </c>
      <c r="AP643" s="96" t="s">
        <v>48</v>
      </c>
      <c r="AQ643" s="96">
        <v>8</v>
      </c>
      <c r="AR643" s="96">
        <v>4</v>
      </c>
      <c r="AS643" s="98">
        <v>0.5</v>
      </c>
      <c r="AT643" s="98">
        <v>0.25</v>
      </c>
      <c r="AU643" s="98">
        <v>0</v>
      </c>
      <c r="AV643" s="99">
        <v>13641</v>
      </c>
      <c r="AW643" s="99">
        <v>3394</v>
      </c>
      <c r="AX643" s="96">
        <v>285</v>
      </c>
      <c r="AY643" s="96">
        <v>371</v>
      </c>
      <c r="AZ643" s="96">
        <v>464</v>
      </c>
      <c r="BA643" s="96" t="s">
        <v>48</v>
      </c>
      <c r="BB643" s="100"/>
      <c r="BC643" s="93"/>
      <c r="BD643" s="93"/>
      <c r="BE643" s="93"/>
    </row>
    <row r="644" spans="1:57" ht="13.5" customHeight="1">
      <c r="A644" s="93" t="s">
        <v>315</v>
      </c>
      <c r="B644" s="95">
        <v>45009</v>
      </c>
      <c r="C644" s="96" t="s">
        <v>48</v>
      </c>
      <c r="D644" s="96" t="s">
        <v>48</v>
      </c>
      <c r="E644" s="96" t="s">
        <v>48</v>
      </c>
      <c r="F644" s="96"/>
      <c r="G644" s="96"/>
      <c r="H644" s="96"/>
      <c r="I644" s="96"/>
      <c r="J644" s="96"/>
      <c r="K644" s="96"/>
      <c r="L644" s="96" t="s">
        <v>48</v>
      </c>
      <c r="M644" s="97">
        <v>0</v>
      </c>
      <c r="N644" s="97">
        <v>0</v>
      </c>
      <c r="O644" s="97">
        <v>0</v>
      </c>
      <c r="P644" s="96" t="s">
        <v>48</v>
      </c>
      <c r="Q644" s="96"/>
      <c r="R644" s="96"/>
      <c r="S644" s="96"/>
      <c r="T644" s="98">
        <v>0</v>
      </c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6" t="s">
        <v>48</v>
      </c>
      <c r="AJ644" s="96">
        <v>2</v>
      </c>
      <c r="AK644" s="96" t="s">
        <v>48</v>
      </c>
      <c r="AL644" s="96" t="s">
        <v>48</v>
      </c>
      <c r="AM644" s="96" t="s">
        <v>48</v>
      </c>
      <c r="AN644" s="96" t="s">
        <v>48</v>
      </c>
      <c r="AO644" s="96" t="s">
        <v>48</v>
      </c>
      <c r="AP644" s="96" t="s">
        <v>48</v>
      </c>
      <c r="AQ644" s="96">
        <v>8</v>
      </c>
      <c r="AR644" s="96">
        <v>4</v>
      </c>
      <c r="AS644" s="98">
        <v>0.5</v>
      </c>
      <c r="AT644" s="98">
        <v>0.5</v>
      </c>
      <c r="AU644" s="98">
        <v>0</v>
      </c>
      <c r="AV644" s="99">
        <v>13649</v>
      </c>
      <c r="AW644" s="99">
        <v>3398</v>
      </c>
      <c r="AX644" s="96">
        <v>285</v>
      </c>
      <c r="AY644" s="96">
        <v>371</v>
      </c>
      <c r="AZ644" s="96">
        <v>464</v>
      </c>
      <c r="BA644" s="96" t="s">
        <v>48</v>
      </c>
      <c r="BB644" s="100"/>
      <c r="BC644" s="93"/>
      <c r="BD644" s="93"/>
      <c r="BE644" s="93"/>
    </row>
    <row r="645" spans="1:57" ht="13.5" customHeight="1">
      <c r="A645" s="93" t="s">
        <v>316</v>
      </c>
      <c r="B645" s="95">
        <v>45010</v>
      </c>
      <c r="C645" s="96" t="s">
        <v>48</v>
      </c>
      <c r="D645" s="96" t="s">
        <v>48</v>
      </c>
      <c r="E645" s="96" t="s">
        <v>48</v>
      </c>
      <c r="F645" s="96"/>
      <c r="G645" s="96"/>
      <c r="H645" s="96"/>
      <c r="I645" s="96"/>
      <c r="J645" s="96"/>
      <c r="K645" s="96"/>
      <c r="L645" s="96" t="s">
        <v>48</v>
      </c>
      <c r="M645" s="97">
        <v>0</v>
      </c>
      <c r="N645" s="97">
        <v>0</v>
      </c>
      <c r="O645" s="97">
        <v>0</v>
      </c>
      <c r="P645" s="96" t="s">
        <v>48</v>
      </c>
      <c r="Q645" s="96"/>
      <c r="R645" s="96"/>
      <c r="S645" s="96"/>
      <c r="T645" s="98">
        <v>0</v>
      </c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6" t="s">
        <v>48</v>
      </c>
      <c r="AJ645" s="96">
        <v>4</v>
      </c>
      <c r="AK645" s="96" t="s">
        <v>48</v>
      </c>
      <c r="AL645" s="96" t="s">
        <v>48</v>
      </c>
      <c r="AM645" s="96" t="s">
        <v>48</v>
      </c>
      <c r="AN645" s="96" t="s">
        <v>48</v>
      </c>
      <c r="AO645" s="96" t="s">
        <v>48</v>
      </c>
      <c r="AP645" s="96" t="s">
        <v>48</v>
      </c>
      <c r="AQ645" s="96">
        <v>5</v>
      </c>
      <c r="AR645" s="96">
        <v>3</v>
      </c>
      <c r="AS645" s="98">
        <v>0.6</v>
      </c>
      <c r="AT645" s="98">
        <v>1.333</v>
      </c>
      <c r="AU645" s="98">
        <v>0</v>
      </c>
      <c r="AV645" s="99">
        <v>13654</v>
      </c>
      <c r="AW645" s="99">
        <v>3401</v>
      </c>
      <c r="AX645" s="96">
        <v>285</v>
      </c>
      <c r="AY645" s="96">
        <v>371</v>
      </c>
      <c r="AZ645" s="96">
        <v>464</v>
      </c>
      <c r="BA645" s="96" t="s">
        <v>48</v>
      </c>
      <c r="BB645" s="100"/>
      <c r="BC645" s="93"/>
      <c r="BD645" s="93"/>
      <c r="BE645" s="93"/>
    </row>
    <row r="646" spans="1:57" ht="13.5" customHeight="1">
      <c r="A646" s="93" t="s">
        <v>317</v>
      </c>
      <c r="B646" s="95">
        <v>45011</v>
      </c>
      <c r="C646" s="96" t="s">
        <v>48</v>
      </c>
      <c r="D646" s="96" t="s">
        <v>48</v>
      </c>
      <c r="E646" s="96" t="s">
        <v>48</v>
      </c>
      <c r="F646" s="96"/>
      <c r="G646" s="96"/>
      <c r="H646" s="96"/>
      <c r="I646" s="96"/>
      <c r="J646" s="96"/>
      <c r="K646" s="96"/>
      <c r="L646" s="96" t="s">
        <v>48</v>
      </c>
      <c r="M646" s="97">
        <v>0</v>
      </c>
      <c r="N646" s="97">
        <v>0</v>
      </c>
      <c r="O646" s="97">
        <v>0</v>
      </c>
      <c r="P646" s="96" t="s">
        <v>48</v>
      </c>
      <c r="Q646" s="96"/>
      <c r="R646" s="96"/>
      <c r="S646" s="96"/>
      <c r="T646" s="98">
        <v>0</v>
      </c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  <c r="AI646" s="96" t="s">
        <v>48</v>
      </c>
      <c r="AJ646" s="96">
        <v>4</v>
      </c>
      <c r="AK646" s="96" t="s">
        <v>48</v>
      </c>
      <c r="AL646" s="96" t="s">
        <v>48</v>
      </c>
      <c r="AM646" s="96" t="s">
        <v>48</v>
      </c>
      <c r="AN646" s="96" t="s">
        <v>48</v>
      </c>
      <c r="AO646" s="96" t="s">
        <v>48</v>
      </c>
      <c r="AP646" s="96" t="s">
        <v>48</v>
      </c>
      <c r="AQ646" s="96">
        <v>6</v>
      </c>
      <c r="AR646" s="96">
        <v>4</v>
      </c>
      <c r="AS646" s="98">
        <v>0.66700000000000004</v>
      </c>
      <c r="AT646" s="98">
        <v>1</v>
      </c>
      <c r="AU646" s="98">
        <v>0</v>
      </c>
      <c r="AV646" s="99">
        <v>13660</v>
      </c>
      <c r="AW646" s="99">
        <v>3405</v>
      </c>
      <c r="AX646" s="96">
        <v>285</v>
      </c>
      <c r="AY646" s="96">
        <v>371</v>
      </c>
      <c r="AZ646" s="96">
        <v>464</v>
      </c>
      <c r="BA646" s="96" t="s">
        <v>48</v>
      </c>
      <c r="BB646" s="100"/>
      <c r="BC646" s="93"/>
      <c r="BD646" s="93"/>
      <c r="BE646" s="93"/>
    </row>
    <row r="647" spans="1:57" ht="13.5" customHeight="1">
      <c r="A647" s="93" t="s">
        <v>311</v>
      </c>
      <c r="B647" s="95">
        <v>45012</v>
      </c>
      <c r="C647" s="96" t="s">
        <v>48</v>
      </c>
      <c r="D647" s="96" t="s">
        <v>48</v>
      </c>
      <c r="E647" s="96" t="s">
        <v>48</v>
      </c>
      <c r="F647" s="96"/>
      <c r="G647" s="96"/>
      <c r="H647" s="96"/>
      <c r="I647" s="96"/>
      <c r="J647" s="96"/>
      <c r="K647" s="96"/>
      <c r="L647" s="96" t="s">
        <v>48</v>
      </c>
      <c r="M647" s="97">
        <v>0</v>
      </c>
      <c r="N647" s="97">
        <v>0</v>
      </c>
      <c r="O647" s="97">
        <v>0</v>
      </c>
      <c r="P647" s="96" t="s">
        <v>48</v>
      </c>
      <c r="Q647" s="96"/>
      <c r="R647" s="96"/>
      <c r="S647" s="96"/>
      <c r="T647" s="98">
        <v>0</v>
      </c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  <c r="AI647" s="96" t="s">
        <v>48</v>
      </c>
      <c r="AJ647" s="96">
        <v>3</v>
      </c>
      <c r="AK647" s="96" t="s">
        <v>48</v>
      </c>
      <c r="AL647" s="96" t="s">
        <v>48</v>
      </c>
      <c r="AM647" s="96" t="s">
        <v>48</v>
      </c>
      <c r="AN647" s="96" t="s">
        <v>48</v>
      </c>
      <c r="AO647" s="96" t="s">
        <v>48</v>
      </c>
      <c r="AP647" s="96" t="s">
        <v>48</v>
      </c>
      <c r="AQ647" s="96">
        <v>3</v>
      </c>
      <c r="AR647" s="96">
        <v>1</v>
      </c>
      <c r="AS647" s="98">
        <v>0.33300000000000002</v>
      </c>
      <c r="AT647" s="98">
        <v>3</v>
      </c>
      <c r="AU647" s="98">
        <v>0</v>
      </c>
      <c r="AV647" s="99">
        <v>13663</v>
      </c>
      <c r="AW647" s="99">
        <v>3406</v>
      </c>
      <c r="AX647" s="96">
        <v>285</v>
      </c>
      <c r="AY647" s="96">
        <v>371</v>
      </c>
      <c r="AZ647" s="96">
        <v>464</v>
      </c>
      <c r="BA647" s="96" t="s">
        <v>48</v>
      </c>
      <c r="BB647" s="100"/>
      <c r="BC647" s="93"/>
      <c r="BD647" s="93"/>
      <c r="BE647" s="93"/>
    </row>
    <row r="648" spans="1:57" ht="13.5" customHeight="1">
      <c r="A648" s="93" t="s">
        <v>312</v>
      </c>
      <c r="B648" s="95">
        <v>45013</v>
      </c>
      <c r="C648" s="96" t="s">
        <v>48</v>
      </c>
      <c r="D648" s="96" t="s">
        <v>48</v>
      </c>
      <c r="E648" s="96" t="s">
        <v>48</v>
      </c>
      <c r="F648" s="96"/>
      <c r="G648" s="96"/>
      <c r="H648" s="96"/>
      <c r="I648" s="96"/>
      <c r="J648" s="96"/>
      <c r="K648" s="96"/>
      <c r="L648" s="96" t="s">
        <v>48</v>
      </c>
      <c r="M648" s="97">
        <v>0</v>
      </c>
      <c r="N648" s="97">
        <v>0</v>
      </c>
      <c r="O648" s="97">
        <v>0</v>
      </c>
      <c r="P648" s="96" t="s">
        <v>48</v>
      </c>
      <c r="Q648" s="96"/>
      <c r="R648" s="96"/>
      <c r="S648" s="96"/>
      <c r="T648" s="98">
        <v>0</v>
      </c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  <c r="AI648" s="96" t="s">
        <v>48</v>
      </c>
      <c r="AJ648" s="96">
        <v>5</v>
      </c>
      <c r="AK648" s="96" t="s">
        <v>48</v>
      </c>
      <c r="AL648" s="96" t="s">
        <v>48</v>
      </c>
      <c r="AM648" s="96" t="s">
        <v>48</v>
      </c>
      <c r="AN648" s="96" t="s">
        <v>48</v>
      </c>
      <c r="AO648" s="96" t="s">
        <v>48</v>
      </c>
      <c r="AP648" s="96" t="s">
        <v>48</v>
      </c>
      <c r="AQ648" s="96">
        <v>9</v>
      </c>
      <c r="AR648" s="96">
        <v>5</v>
      </c>
      <c r="AS648" s="98">
        <v>0.55600000000000005</v>
      </c>
      <c r="AT648" s="98">
        <v>1</v>
      </c>
      <c r="AU648" s="98">
        <v>0</v>
      </c>
      <c r="AV648" s="99">
        <v>13672</v>
      </c>
      <c r="AW648" s="99">
        <v>3411</v>
      </c>
      <c r="AX648" s="96">
        <v>285</v>
      </c>
      <c r="AY648" s="96">
        <v>371</v>
      </c>
      <c r="AZ648" s="96">
        <v>464</v>
      </c>
      <c r="BA648" s="96" t="s">
        <v>48</v>
      </c>
      <c r="BB648" s="100"/>
      <c r="BC648" s="93"/>
      <c r="BD648" s="93"/>
      <c r="BE648" s="93"/>
    </row>
    <row r="649" spans="1:57" ht="13.5" customHeight="1">
      <c r="A649" s="93" t="s">
        <v>313</v>
      </c>
      <c r="B649" s="95">
        <v>45014</v>
      </c>
      <c r="C649" s="96" t="s">
        <v>48</v>
      </c>
      <c r="D649" s="96" t="s">
        <v>48</v>
      </c>
      <c r="E649" s="96" t="s">
        <v>48</v>
      </c>
      <c r="F649" s="96"/>
      <c r="G649" s="96"/>
      <c r="H649" s="96"/>
      <c r="I649" s="96"/>
      <c r="J649" s="96"/>
      <c r="K649" s="96"/>
      <c r="L649" s="96" t="s">
        <v>48</v>
      </c>
      <c r="M649" s="97">
        <v>0</v>
      </c>
      <c r="N649" s="97">
        <v>0</v>
      </c>
      <c r="O649" s="97">
        <v>0</v>
      </c>
      <c r="P649" s="96" t="s">
        <v>48</v>
      </c>
      <c r="Q649" s="96"/>
      <c r="R649" s="96"/>
      <c r="S649" s="96"/>
      <c r="T649" s="98">
        <v>0</v>
      </c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  <c r="AI649" s="96" t="s">
        <v>48</v>
      </c>
      <c r="AJ649" s="96">
        <v>2</v>
      </c>
      <c r="AK649" s="96" t="s">
        <v>48</v>
      </c>
      <c r="AL649" s="96" t="s">
        <v>48</v>
      </c>
      <c r="AM649" s="96" t="s">
        <v>48</v>
      </c>
      <c r="AN649" s="96" t="s">
        <v>48</v>
      </c>
      <c r="AO649" s="96" t="s">
        <v>48</v>
      </c>
      <c r="AP649" s="96" t="s">
        <v>48</v>
      </c>
      <c r="AQ649" s="96">
        <v>10</v>
      </c>
      <c r="AR649" s="96">
        <v>4</v>
      </c>
      <c r="AS649" s="98">
        <v>0.4</v>
      </c>
      <c r="AT649" s="98">
        <v>0.5</v>
      </c>
      <c r="AU649" s="98">
        <v>0</v>
      </c>
      <c r="AV649" s="99">
        <v>13682</v>
      </c>
      <c r="AW649" s="99">
        <v>3415</v>
      </c>
      <c r="AX649" s="96">
        <v>285</v>
      </c>
      <c r="AY649" s="96">
        <v>371</v>
      </c>
      <c r="AZ649" s="96">
        <v>464</v>
      </c>
      <c r="BA649" s="96" t="s">
        <v>48</v>
      </c>
      <c r="BB649" s="100"/>
      <c r="BC649" s="93"/>
      <c r="BD649" s="93"/>
      <c r="BE649" s="93"/>
    </row>
    <row r="650" spans="1:57" ht="13.5" customHeight="1">
      <c r="A650" s="93" t="s">
        <v>314</v>
      </c>
      <c r="B650" s="95">
        <v>45015</v>
      </c>
      <c r="C650" s="96" t="s">
        <v>48</v>
      </c>
      <c r="D650" s="96" t="s">
        <v>48</v>
      </c>
      <c r="E650" s="96" t="s">
        <v>48</v>
      </c>
      <c r="F650" s="96"/>
      <c r="G650" s="96"/>
      <c r="H650" s="96"/>
      <c r="I650" s="96"/>
      <c r="J650" s="96"/>
      <c r="K650" s="96"/>
      <c r="L650" s="96" t="s">
        <v>48</v>
      </c>
      <c r="M650" s="97">
        <v>0</v>
      </c>
      <c r="N650" s="97">
        <v>0</v>
      </c>
      <c r="O650" s="97">
        <v>0</v>
      </c>
      <c r="P650" s="96" t="s">
        <v>48</v>
      </c>
      <c r="Q650" s="96"/>
      <c r="R650" s="96"/>
      <c r="S650" s="96"/>
      <c r="T650" s="98">
        <v>0</v>
      </c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  <c r="AI650" s="96" t="s">
        <v>48</v>
      </c>
      <c r="AJ650" s="96">
        <v>2</v>
      </c>
      <c r="AK650" s="96" t="s">
        <v>48</v>
      </c>
      <c r="AL650" s="96" t="s">
        <v>48</v>
      </c>
      <c r="AM650" s="96" t="s">
        <v>48</v>
      </c>
      <c r="AN650" s="96" t="s">
        <v>48</v>
      </c>
      <c r="AO650" s="96" t="s">
        <v>48</v>
      </c>
      <c r="AP650" s="96" t="s">
        <v>48</v>
      </c>
      <c r="AQ650" s="96">
        <v>4</v>
      </c>
      <c r="AR650" s="96">
        <v>2</v>
      </c>
      <c r="AS650" s="98">
        <v>0.5</v>
      </c>
      <c r="AT650" s="98">
        <v>1</v>
      </c>
      <c r="AU650" s="98">
        <v>0</v>
      </c>
      <c r="AV650" s="99">
        <v>13686</v>
      </c>
      <c r="AW650" s="99">
        <v>3417</v>
      </c>
      <c r="AX650" s="96">
        <v>285</v>
      </c>
      <c r="AY650" s="96">
        <v>371</v>
      </c>
      <c r="AZ650" s="96">
        <v>464</v>
      </c>
      <c r="BA650" s="96" t="s">
        <v>48</v>
      </c>
      <c r="BB650" s="100"/>
      <c r="BC650" s="93"/>
      <c r="BD650" s="93"/>
      <c r="BE650" s="93"/>
    </row>
    <row r="651" spans="1:57" ht="13.5" customHeight="1">
      <c r="A651" s="93" t="s">
        <v>315</v>
      </c>
      <c r="B651" s="95">
        <v>45016</v>
      </c>
      <c r="C651" s="96" t="s">
        <v>48</v>
      </c>
      <c r="D651" s="96" t="s">
        <v>48</v>
      </c>
      <c r="E651" s="96" t="s">
        <v>48</v>
      </c>
      <c r="F651" s="96"/>
      <c r="G651" s="96"/>
      <c r="H651" s="96"/>
      <c r="I651" s="96"/>
      <c r="J651" s="96"/>
      <c r="K651" s="96"/>
      <c r="L651" s="96" t="s">
        <v>48</v>
      </c>
      <c r="M651" s="97">
        <v>0</v>
      </c>
      <c r="N651" s="97">
        <v>0</v>
      </c>
      <c r="O651" s="97">
        <v>0</v>
      </c>
      <c r="P651" s="96" t="s">
        <v>48</v>
      </c>
      <c r="Q651" s="96"/>
      <c r="R651" s="96"/>
      <c r="S651" s="96"/>
      <c r="T651" s="98">
        <v>0</v>
      </c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  <c r="AI651" s="96" t="s">
        <v>48</v>
      </c>
      <c r="AJ651" s="96">
        <v>1</v>
      </c>
      <c r="AK651" s="96" t="s">
        <v>48</v>
      </c>
      <c r="AL651" s="96" t="s">
        <v>48</v>
      </c>
      <c r="AM651" s="96" t="s">
        <v>48</v>
      </c>
      <c r="AN651" s="96" t="s">
        <v>48</v>
      </c>
      <c r="AO651" s="96" t="s">
        <v>48</v>
      </c>
      <c r="AP651" s="96" t="s">
        <v>48</v>
      </c>
      <c r="AQ651" s="96">
        <v>6</v>
      </c>
      <c r="AR651" s="96">
        <v>4</v>
      </c>
      <c r="AS651" s="98">
        <v>0.66700000000000004</v>
      </c>
      <c r="AT651" s="98">
        <v>0.25</v>
      </c>
      <c r="AU651" s="98">
        <v>0</v>
      </c>
      <c r="AV651" s="99">
        <v>13692</v>
      </c>
      <c r="AW651" s="99">
        <v>3421</v>
      </c>
      <c r="AX651" s="96">
        <v>285</v>
      </c>
      <c r="AY651" s="96">
        <v>371</v>
      </c>
      <c r="AZ651" s="96">
        <v>464</v>
      </c>
      <c r="BA651" s="96" t="s">
        <v>48</v>
      </c>
      <c r="BB651" s="100"/>
      <c r="BC651" s="93"/>
      <c r="BD651" s="93"/>
      <c r="BE651" s="93"/>
    </row>
    <row r="652" spans="1:57" ht="13.5" customHeight="1">
      <c r="A652" s="93" t="s">
        <v>316</v>
      </c>
      <c r="B652" s="95">
        <v>45017</v>
      </c>
      <c r="C652" s="96" t="s">
        <v>48</v>
      </c>
      <c r="D652" s="96" t="s">
        <v>48</v>
      </c>
      <c r="E652" s="96" t="s">
        <v>48</v>
      </c>
      <c r="F652" s="96"/>
      <c r="G652" s="96"/>
      <c r="H652" s="96"/>
      <c r="I652" s="96"/>
      <c r="J652" s="96"/>
      <c r="K652" s="96"/>
      <c r="L652" s="96" t="s">
        <v>48</v>
      </c>
      <c r="M652" s="97">
        <v>0</v>
      </c>
      <c r="N652" s="97">
        <v>0</v>
      </c>
      <c r="O652" s="97">
        <v>0</v>
      </c>
      <c r="P652" s="96" t="s">
        <v>48</v>
      </c>
      <c r="Q652" s="96"/>
      <c r="R652" s="96"/>
      <c r="S652" s="96"/>
      <c r="T652" s="98">
        <v>0</v>
      </c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  <c r="AI652" s="96" t="s">
        <v>48</v>
      </c>
      <c r="AJ652" s="96">
        <v>1</v>
      </c>
      <c r="AK652" s="96">
        <v>74</v>
      </c>
      <c r="AL652" s="96" t="s">
        <v>48</v>
      </c>
      <c r="AM652" s="96" t="s">
        <v>48</v>
      </c>
      <c r="AN652" s="96">
        <v>66</v>
      </c>
      <c r="AO652" s="96" t="s">
        <v>48</v>
      </c>
      <c r="AP652" s="96" t="s">
        <v>48</v>
      </c>
      <c r="AQ652" s="96">
        <v>7</v>
      </c>
      <c r="AR652" s="96">
        <v>2</v>
      </c>
      <c r="AS652" s="98">
        <v>0.28599999999999998</v>
      </c>
      <c r="AT652" s="98">
        <v>0.5</v>
      </c>
      <c r="AU652" s="98">
        <v>0</v>
      </c>
      <c r="AV652" s="99">
        <v>13699</v>
      </c>
      <c r="AW652" s="99">
        <v>3423</v>
      </c>
      <c r="AX652" s="96">
        <v>285</v>
      </c>
      <c r="AY652" s="96">
        <v>371</v>
      </c>
      <c r="AZ652" s="96">
        <v>464</v>
      </c>
      <c r="BA652" s="96" t="s">
        <v>48</v>
      </c>
      <c r="BB652" s="100"/>
      <c r="BC652" s="93"/>
      <c r="BD652" s="93"/>
      <c r="BE652" s="93"/>
    </row>
    <row r="653" spans="1:57" ht="13.5" customHeight="1">
      <c r="A653" s="93" t="s">
        <v>317</v>
      </c>
      <c r="B653" s="95">
        <v>45018</v>
      </c>
      <c r="C653" s="96" t="s">
        <v>48</v>
      </c>
      <c r="D653" s="96" t="s">
        <v>48</v>
      </c>
      <c r="E653" s="96" t="s">
        <v>48</v>
      </c>
      <c r="F653" s="96"/>
      <c r="G653" s="96"/>
      <c r="H653" s="96"/>
      <c r="I653" s="96"/>
      <c r="J653" s="96"/>
      <c r="K653" s="96"/>
      <c r="L653" s="96" t="s">
        <v>48</v>
      </c>
      <c r="M653" s="97">
        <v>0</v>
      </c>
      <c r="N653" s="97">
        <v>0</v>
      </c>
      <c r="O653" s="97">
        <v>0</v>
      </c>
      <c r="P653" s="96" t="s">
        <v>48</v>
      </c>
      <c r="Q653" s="96"/>
      <c r="R653" s="96"/>
      <c r="S653" s="96"/>
      <c r="T653" s="98">
        <v>0</v>
      </c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6" t="s">
        <v>48</v>
      </c>
      <c r="AJ653" s="96">
        <v>2</v>
      </c>
      <c r="AK653" s="96">
        <v>72</v>
      </c>
      <c r="AL653" s="96" t="s">
        <v>48</v>
      </c>
      <c r="AM653" s="96" t="s">
        <v>48</v>
      </c>
      <c r="AN653" s="96">
        <v>67</v>
      </c>
      <c r="AO653" s="96" t="s">
        <v>48</v>
      </c>
      <c r="AP653" s="96" t="s">
        <v>48</v>
      </c>
      <c r="AQ653" s="96">
        <v>6</v>
      </c>
      <c r="AR653" s="96">
        <v>3</v>
      </c>
      <c r="AS653" s="98">
        <v>0.5</v>
      </c>
      <c r="AT653" s="98">
        <v>0.66700000000000004</v>
      </c>
      <c r="AU653" s="98">
        <v>0</v>
      </c>
      <c r="AV653" s="99">
        <v>13705</v>
      </c>
      <c r="AW653" s="99">
        <v>3426</v>
      </c>
      <c r="AX653" s="96">
        <v>285</v>
      </c>
      <c r="AY653" s="96">
        <v>371</v>
      </c>
      <c r="AZ653" s="96">
        <v>464</v>
      </c>
      <c r="BA653" s="96" t="s">
        <v>48</v>
      </c>
      <c r="BB653" s="100"/>
      <c r="BC653" s="93"/>
      <c r="BD653" s="93"/>
      <c r="BE653" s="93"/>
    </row>
    <row r="654" spans="1:57" ht="13.5" customHeight="1">
      <c r="A654" s="93" t="s">
        <v>311</v>
      </c>
      <c r="B654" s="95">
        <v>45019</v>
      </c>
      <c r="C654" s="96" t="s">
        <v>48</v>
      </c>
      <c r="D654" s="96" t="s">
        <v>48</v>
      </c>
      <c r="E654" s="96" t="s">
        <v>48</v>
      </c>
      <c r="F654" s="96"/>
      <c r="G654" s="96"/>
      <c r="H654" s="96"/>
      <c r="I654" s="96"/>
      <c r="J654" s="96"/>
      <c r="K654" s="96"/>
      <c r="L654" s="96" t="s">
        <v>48</v>
      </c>
      <c r="M654" s="97">
        <v>0</v>
      </c>
      <c r="N654" s="97">
        <v>0</v>
      </c>
      <c r="O654" s="97">
        <v>0</v>
      </c>
      <c r="P654" s="96" t="s">
        <v>48</v>
      </c>
      <c r="Q654" s="96"/>
      <c r="R654" s="96"/>
      <c r="S654" s="96"/>
      <c r="T654" s="98">
        <v>0</v>
      </c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  <c r="AI654" s="96" t="s">
        <v>48</v>
      </c>
      <c r="AJ654" s="96">
        <v>2</v>
      </c>
      <c r="AK654" s="96">
        <v>87</v>
      </c>
      <c r="AL654" s="96" t="s">
        <v>48</v>
      </c>
      <c r="AM654" s="96" t="s">
        <v>48</v>
      </c>
      <c r="AN654" s="96">
        <v>78</v>
      </c>
      <c r="AO654" s="96" t="s">
        <v>48</v>
      </c>
      <c r="AP654" s="96" t="s">
        <v>48</v>
      </c>
      <c r="AQ654" s="96">
        <v>6</v>
      </c>
      <c r="AR654" s="96">
        <v>4</v>
      </c>
      <c r="AS654" s="98">
        <v>0.66700000000000004</v>
      </c>
      <c r="AT654" s="98">
        <v>0.5</v>
      </c>
      <c r="AU654" s="98">
        <v>0</v>
      </c>
      <c r="AV654" s="99">
        <v>13711</v>
      </c>
      <c r="AW654" s="99">
        <v>3430</v>
      </c>
      <c r="AX654" s="96">
        <v>285</v>
      </c>
      <c r="AY654" s="96">
        <v>371</v>
      </c>
      <c r="AZ654" s="96">
        <v>464</v>
      </c>
      <c r="BA654" s="96" t="s">
        <v>48</v>
      </c>
      <c r="BB654" s="100"/>
      <c r="BC654" s="93"/>
      <c r="BD654" s="93"/>
      <c r="BE654" s="93"/>
    </row>
    <row r="655" spans="1:57" ht="13.5" customHeight="1">
      <c r="A655" s="93" t="s">
        <v>312</v>
      </c>
      <c r="B655" s="95">
        <v>45020</v>
      </c>
      <c r="C655" s="96" t="s">
        <v>48</v>
      </c>
      <c r="D655" s="96" t="s">
        <v>48</v>
      </c>
      <c r="E655" s="96" t="s">
        <v>48</v>
      </c>
      <c r="F655" s="96"/>
      <c r="G655" s="96"/>
      <c r="H655" s="96"/>
      <c r="I655" s="96"/>
      <c r="J655" s="96"/>
      <c r="K655" s="96"/>
      <c r="L655" s="96" t="s">
        <v>48</v>
      </c>
      <c r="M655" s="97">
        <v>0</v>
      </c>
      <c r="N655" s="97">
        <v>0</v>
      </c>
      <c r="O655" s="97">
        <v>0</v>
      </c>
      <c r="P655" s="96" t="s">
        <v>48</v>
      </c>
      <c r="Q655" s="96"/>
      <c r="R655" s="96"/>
      <c r="S655" s="96"/>
      <c r="T655" s="98">
        <v>0</v>
      </c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  <c r="AH655" s="98"/>
      <c r="AI655" s="96" t="s">
        <v>48</v>
      </c>
      <c r="AJ655" s="96">
        <v>2</v>
      </c>
      <c r="AK655" s="96">
        <v>74</v>
      </c>
      <c r="AL655" s="96" t="s">
        <v>48</v>
      </c>
      <c r="AM655" s="96">
        <v>4</v>
      </c>
      <c r="AN655" s="96">
        <v>69</v>
      </c>
      <c r="AO655" s="96" t="s">
        <v>48</v>
      </c>
      <c r="AP655" s="96" t="s">
        <v>48</v>
      </c>
      <c r="AQ655" s="96">
        <v>6</v>
      </c>
      <c r="AR655" s="96">
        <v>2</v>
      </c>
      <c r="AS655" s="98">
        <v>0.33300000000000002</v>
      </c>
      <c r="AT655" s="98">
        <v>1</v>
      </c>
      <c r="AU655" s="98">
        <v>0</v>
      </c>
      <c r="AV655" s="99">
        <v>13717</v>
      </c>
      <c r="AW655" s="99">
        <v>3432</v>
      </c>
      <c r="AX655" s="96">
        <v>285</v>
      </c>
      <c r="AY655" s="96">
        <v>371</v>
      </c>
      <c r="AZ655" s="96">
        <v>464</v>
      </c>
      <c r="BA655" s="96" t="s">
        <v>48</v>
      </c>
      <c r="BB655" s="100"/>
      <c r="BC655" s="93"/>
      <c r="BD655" s="93"/>
      <c r="BE655" s="93"/>
    </row>
    <row r="656" spans="1:57" ht="13.5" customHeight="1">
      <c r="A656" s="93" t="s">
        <v>313</v>
      </c>
      <c r="B656" s="95">
        <v>45021</v>
      </c>
      <c r="C656" s="96" t="s">
        <v>48</v>
      </c>
      <c r="D656" s="96" t="s">
        <v>48</v>
      </c>
      <c r="E656" s="96" t="s">
        <v>48</v>
      </c>
      <c r="F656" s="96"/>
      <c r="G656" s="96"/>
      <c r="H656" s="96"/>
      <c r="I656" s="96"/>
      <c r="J656" s="96"/>
      <c r="K656" s="96"/>
      <c r="L656" s="96" t="s">
        <v>48</v>
      </c>
      <c r="M656" s="97">
        <v>0</v>
      </c>
      <c r="N656" s="97">
        <v>0</v>
      </c>
      <c r="O656" s="97">
        <v>0</v>
      </c>
      <c r="P656" s="96" t="s">
        <v>48</v>
      </c>
      <c r="Q656" s="96"/>
      <c r="R656" s="96"/>
      <c r="S656" s="96"/>
      <c r="T656" s="98">
        <v>0</v>
      </c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  <c r="AH656" s="98"/>
      <c r="AI656" s="96" t="s">
        <v>48</v>
      </c>
      <c r="AJ656" s="96" t="s">
        <v>48</v>
      </c>
      <c r="AK656" s="96">
        <v>58</v>
      </c>
      <c r="AL656" s="96" t="s">
        <v>48</v>
      </c>
      <c r="AM656" s="96">
        <v>3</v>
      </c>
      <c r="AN656" s="96">
        <v>53</v>
      </c>
      <c r="AO656" s="96" t="s">
        <v>48</v>
      </c>
      <c r="AP656" s="96" t="s">
        <v>48</v>
      </c>
      <c r="AQ656" s="96">
        <v>4</v>
      </c>
      <c r="AR656" s="96">
        <v>1</v>
      </c>
      <c r="AS656" s="98">
        <v>0.25</v>
      </c>
      <c r="AT656" s="98">
        <v>0</v>
      </c>
      <c r="AU656" s="98">
        <v>0</v>
      </c>
      <c r="AV656" s="99">
        <v>13721</v>
      </c>
      <c r="AW656" s="99">
        <v>3433</v>
      </c>
      <c r="AX656" s="96">
        <v>285</v>
      </c>
      <c r="AY656" s="96">
        <v>371</v>
      </c>
      <c r="AZ656" s="96">
        <v>464</v>
      </c>
      <c r="BA656" s="96" t="s">
        <v>48</v>
      </c>
      <c r="BB656" s="100"/>
      <c r="BC656" s="93"/>
      <c r="BD656" s="93"/>
      <c r="BE656" s="93"/>
    </row>
    <row r="657" spans="1:57" ht="13.5" customHeight="1">
      <c r="A657" s="93" t="s">
        <v>314</v>
      </c>
      <c r="B657" s="95">
        <v>45022</v>
      </c>
      <c r="C657" s="96" t="s">
        <v>48</v>
      </c>
      <c r="D657" s="96" t="s">
        <v>48</v>
      </c>
      <c r="E657" s="96" t="s">
        <v>48</v>
      </c>
      <c r="F657" s="96"/>
      <c r="G657" s="96"/>
      <c r="H657" s="96"/>
      <c r="I657" s="96"/>
      <c r="J657" s="96"/>
      <c r="K657" s="96"/>
      <c r="L657" s="96" t="s">
        <v>48</v>
      </c>
      <c r="M657" s="97">
        <v>0</v>
      </c>
      <c r="N657" s="97">
        <v>0</v>
      </c>
      <c r="O657" s="97">
        <v>0</v>
      </c>
      <c r="P657" s="96" t="s">
        <v>48</v>
      </c>
      <c r="Q657" s="96"/>
      <c r="R657" s="96"/>
      <c r="S657" s="96"/>
      <c r="T657" s="98">
        <v>0</v>
      </c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  <c r="AH657" s="98"/>
      <c r="AI657" s="96" t="s">
        <v>48</v>
      </c>
      <c r="AJ657" s="96">
        <v>1</v>
      </c>
      <c r="AK657" s="96">
        <v>51</v>
      </c>
      <c r="AL657" s="96" t="s">
        <v>48</v>
      </c>
      <c r="AM657" s="96">
        <v>2</v>
      </c>
      <c r="AN657" s="96">
        <v>47</v>
      </c>
      <c r="AO657" s="96" t="s">
        <v>48</v>
      </c>
      <c r="AP657" s="96" t="s">
        <v>48</v>
      </c>
      <c r="AQ657" s="96">
        <v>3</v>
      </c>
      <c r="AR657" s="96">
        <v>2</v>
      </c>
      <c r="AS657" s="98">
        <v>0.66700000000000004</v>
      </c>
      <c r="AT657" s="98">
        <v>0.5</v>
      </c>
      <c r="AU657" s="98">
        <v>0</v>
      </c>
      <c r="AV657" s="99">
        <v>13724</v>
      </c>
      <c r="AW657" s="99">
        <v>3435</v>
      </c>
      <c r="AX657" s="96">
        <v>285</v>
      </c>
      <c r="AY657" s="96">
        <v>371</v>
      </c>
      <c r="AZ657" s="96">
        <v>464</v>
      </c>
      <c r="BA657" s="96" t="s">
        <v>48</v>
      </c>
      <c r="BB657" s="100" t="s">
        <v>48</v>
      </c>
      <c r="BC657" s="93"/>
      <c r="BD657" s="93"/>
      <c r="BE657" s="93"/>
    </row>
    <row r="658" spans="1:57" ht="13.5" customHeight="1">
      <c r="A658" s="93" t="s">
        <v>315</v>
      </c>
      <c r="B658" s="95">
        <v>45023</v>
      </c>
      <c r="C658" s="96" t="s">
        <v>48</v>
      </c>
      <c r="D658" s="96" t="s">
        <v>48</v>
      </c>
      <c r="E658" s="96" t="s">
        <v>48</v>
      </c>
      <c r="F658" s="96"/>
      <c r="G658" s="96"/>
      <c r="H658" s="96"/>
      <c r="I658" s="96"/>
      <c r="J658" s="96"/>
      <c r="K658" s="96"/>
      <c r="L658" s="96" t="s">
        <v>48</v>
      </c>
      <c r="M658" s="97">
        <v>0</v>
      </c>
      <c r="N658" s="97">
        <v>0</v>
      </c>
      <c r="O658" s="97">
        <v>0</v>
      </c>
      <c r="P658" s="96" t="s">
        <v>48</v>
      </c>
      <c r="Q658" s="96"/>
      <c r="R658" s="96"/>
      <c r="S658" s="96"/>
      <c r="T658" s="98">
        <v>0</v>
      </c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  <c r="AH658" s="98"/>
      <c r="AI658" s="96" t="s">
        <v>48</v>
      </c>
      <c r="AJ658" s="96" t="s">
        <v>48</v>
      </c>
      <c r="AK658" s="96">
        <v>74</v>
      </c>
      <c r="AL658" s="96" t="s">
        <v>48</v>
      </c>
      <c r="AM658" s="96">
        <v>3</v>
      </c>
      <c r="AN658" s="96">
        <v>64</v>
      </c>
      <c r="AO658" s="96" t="s">
        <v>48</v>
      </c>
      <c r="AP658" s="96" t="s">
        <v>48</v>
      </c>
      <c r="AQ658" s="96">
        <v>5</v>
      </c>
      <c r="AR658" s="96">
        <v>1</v>
      </c>
      <c r="AS658" s="98">
        <v>0.2</v>
      </c>
      <c r="AT658" s="98">
        <v>0</v>
      </c>
      <c r="AU658" s="98">
        <v>0</v>
      </c>
      <c r="AV658" s="99">
        <v>13729</v>
      </c>
      <c r="AW658" s="99">
        <v>3436</v>
      </c>
      <c r="AX658" s="96">
        <v>285</v>
      </c>
      <c r="AY658" s="96">
        <v>371</v>
      </c>
      <c r="AZ658" s="96">
        <v>464</v>
      </c>
      <c r="BA658" s="96" t="s">
        <v>48</v>
      </c>
      <c r="BB658" s="100" t="s">
        <v>48</v>
      </c>
      <c r="BC658" s="93"/>
      <c r="BD658" s="93"/>
      <c r="BE658" s="93"/>
    </row>
    <row r="659" spans="1:57" ht="13.5" customHeight="1">
      <c r="A659" s="93" t="s">
        <v>316</v>
      </c>
      <c r="B659" s="95">
        <v>45024</v>
      </c>
      <c r="C659" s="96" t="s">
        <v>48</v>
      </c>
      <c r="D659" s="96" t="s">
        <v>48</v>
      </c>
      <c r="E659" s="96" t="s">
        <v>48</v>
      </c>
      <c r="F659" s="96"/>
      <c r="G659" s="96"/>
      <c r="H659" s="96"/>
      <c r="I659" s="96"/>
      <c r="J659" s="96"/>
      <c r="K659" s="96"/>
      <c r="L659" s="96" t="s">
        <v>48</v>
      </c>
      <c r="M659" s="97">
        <v>0</v>
      </c>
      <c r="N659" s="97">
        <v>0</v>
      </c>
      <c r="O659" s="97">
        <v>0</v>
      </c>
      <c r="P659" s="96" t="s">
        <v>48</v>
      </c>
      <c r="Q659" s="96"/>
      <c r="R659" s="96"/>
      <c r="S659" s="96"/>
      <c r="T659" s="98">
        <v>0</v>
      </c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  <c r="AH659" s="98"/>
      <c r="AI659" s="96" t="s">
        <v>48</v>
      </c>
      <c r="AJ659" s="96">
        <v>3</v>
      </c>
      <c r="AK659" s="96">
        <v>51</v>
      </c>
      <c r="AL659" s="96" t="s">
        <v>48</v>
      </c>
      <c r="AM659" s="96">
        <v>4</v>
      </c>
      <c r="AN659" s="96">
        <v>47</v>
      </c>
      <c r="AO659" s="96" t="s">
        <v>48</v>
      </c>
      <c r="AP659" s="96" t="s">
        <v>328</v>
      </c>
      <c r="AQ659" s="96">
        <v>3</v>
      </c>
      <c r="AR659" s="96">
        <v>2</v>
      </c>
      <c r="AS659" s="98">
        <v>0.66700000000000004</v>
      </c>
      <c r="AT659" s="98">
        <v>1.5</v>
      </c>
      <c r="AU659" s="98">
        <v>0</v>
      </c>
      <c r="AV659" s="99">
        <v>13732</v>
      </c>
      <c r="AW659" s="99">
        <v>3438</v>
      </c>
      <c r="AX659" s="96">
        <v>285</v>
      </c>
      <c r="AY659" s="96">
        <v>371</v>
      </c>
      <c r="AZ659" s="96">
        <v>464</v>
      </c>
      <c r="BA659" s="96" t="s">
        <v>48</v>
      </c>
      <c r="BB659" s="100" t="s">
        <v>48</v>
      </c>
      <c r="BC659" s="93"/>
      <c r="BD659" s="93"/>
      <c r="BE659" s="93"/>
    </row>
    <row r="660" spans="1:57" ht="13.5" customHeight="1">
      <c r="A660" s="93" t="s">
        <v>317</v>
      </c>
      <c r="B660" s="95">
        <v>45025</v>
      </c>
      <c r="C660" s="96" t="s">
        <v>48</v>
      </c>
      <c r="D660" s="96" t="s">
        <v>48</v>
      </c>
      <c r="E660" s="96" t="s">
        <v>48</v>
      </c>
      <c r="F660" s="96"/>
      <c r="G660" s="96"/>
      <c r="H660" s="96"/>
      <c r="I660" s="96"/>
      <c r="J660" s="96"/>
      <c r="K660" s="96"/>
      <c r="L660" s="96" t="s">
        <v>48</v>
      </c>
      <c r="M660" s="97">
        <v>0</v>
      </c>
      <c r="N660" s="97">
        <v>0</v>
      </c>
      <c r="O660" s="97">
        <v>0</v>
      </c>
      <c r="P660" s="96" t="s">
        <v>48</v>
      </c>
      <c r="Q660" s="96"/>
      <c r="R660" s="96"/>
      <c r="S660" s="96"/>
      <c r="T660" s="98">
        <v>0</v>
      </c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  <c r="AH660" s="98"/>
      <c r="AI660" s="96" t="s">
        <v>48</v>
      </c>
      <c r="AJ660" s="96">
        <v>3</v>
      </c>
      <c r="AK660" s="96">
        <v>75</v>
      </c>
      <c r="AL660" s="96" t="s">
        <v>48</v>
      </c>
      <c r="AM660" s="96">
        <v>1</v>
      </c>
      <c r="AN660" s="96">
        <v>72</v>
      </c>
      <c r="AO660" s="96" t="s">
        <v>48</v>
      </c>
      <c r="AP660" s="96">
        <v>2</v>
      </c>
      <c r="AQ660" s="96">
        <v>6</v>
      </c>
      <c r="AR660" s="96">
        <v>5</v>
      </c>
      <c r="AS660" s="98">
        <v>0.83299999999999996</v>
      </c>
      <c r="AT660" s="98">
        <v>0.6</v>
      </c>
      <c r="AU660" s="98">
        <v>1</v>
      </c>
      <c r="AV660" s="99">
        <v>13738</v>
      </c>
      <c r="AW660" s="99">
        <v>3443</v>
      </c>
      <c r="AX660" s="96">
        <v>285</v>
      </c>
      <c r="AY660" s="96">
        <v>371</v>
      </c>
      <c r="AZ660" s="96">
        <v>464</v>
      </c>
      <c r="BA660" s="96" t="s">
        <v>48</v>
      </c>
      <c r="BB660" s="100" t="s">
        <v>48</v>
      </c>
      <c r="BC660" s="93"/>
      <c r="BD660" s="93"/>
      <c r="BE660" s="93"/>
    </row>
    <row r="661" spans="1:57" ht="13.5" customHeight="1">
      <c r="A661" s="93" t="s">
        <v>311</v>
      </c>
      <c r="B661" s="95">
        <v>45026</v>
      </c>
      <c r="C661" s="96" t="s">
        <v>48</v>
      </c>
      <c r="D661" s="96" t="s">
        <v>48</v>
      </c>
      <c r="E661" s="96" t="s">
        <v>48</v>
      </c>
      <c r="F661" s="96"/>
      <c r="G661" s="96"/>
      <c r="H661" s="96"/>
      <c r="I661" s="96"/>
      <c r="J661" s="96"/>
      <c r="K661" s="96"/>
      <c r="L661" s="96" t="s">
        <v>48</v>
      </c>
      <c r="M661" s="97">
        <v>0</v>
      </c>
      <c r="N661" s="97">
        <v>0</v>
      </c>
      <c r="O661" s="97">
        <v>0</v>
      </c>
      <c r="P661" s="96" t="s">
        <v>48</v>
      </c>
      <c r="Q661" s="96"/>
      <c r="R661" s="96"/>
      <c r="S661" s="96"/>
      <c r="T661" s="98">
        <v>0</v>
      </c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  <c r="AH661" s="98"/>
      <c r="AI661" s="96" t="s">
        <v>48</v>
      </c>
      <c r="AJ661" s="96">
        <v>7</v>
      </c>
      <c r="AK661" s="96">
        <v>94</v>
      </c>
      <c r="AL661" s="96" t="s">
        <v>48</v>
      </c>
      <c r="AM661" s="96">
        <v>1</v>
      </c>
      <c r="AN661" s="96">
        <v>81</v>
      </c>
      <c r="AO661" s="96" t="s">
        <v>48</v>
      </c>
      <c r="AP661" s="96">
        <v>3</v>
      </c>
      <c r="AQ661" s="96">
        <v>9</v>
      </c>
      <c r="AR661" s="96">
        <v>1</v>
      </c>
      <c r="AS661" s="98">
        <v>0.111</v>
      </c>
      <c r="AT661" s="98">
        <v>7</v>
      </c>
      <c r="AU661" s="98">
        <v>1</v>
      </c>
      <c r="AV661" s="99">
        <v>13747</v>
      </c>
      <c r="AW661" s="99">
        <v>5210</v>
      </c>
      <c r="AX661" s="96">
        <v>288</v>
      </c>
      <c r="AY661" s="96">
        <v>386</v>
      </c>
      <c r="AZ661" s="96">
        <v>465</v>
      </c>
      <c r="BA661" s="96" t="s">
        <v>48</v>
      </c>
      <c r="BB661" s="100" t="s">
        <v>329</v>
      </c>
      <c r="BC661" s="93"/>
      <c r="BD661" s="93"/>
      <c r="BE661" s="93"/>
    </row>
    <row r="662" spans="1:57" ht="13.5" customHeight="1">
      <c r="A662" s="93" t="s">
        <v>312</v>
      </c>
      <c r="B662" s="95">
        <v>45027</v>
      </c>
      <c r="C662" s="96" t="s">
        <v>48</v>
      </c>
      <c r="D662" s="96" t="s">
        <v>48</v>
      </c>
      <c r="E662" s="96" t="s">
        <v>48</v>
      </c>
      <c r="F662" s="96"/>
      <c r="G662" s="96"/>
      <c r="H662" s="96"/>
      <c r="I662" s="96"/>
      <c r="J662" s="96"/>
      <c r="K662" s="96"/>
      <c r="L662" s="96" t="s">
        <v>48</v>
      </c>
      <c r="M662" s="97">
        <v>0</v>
      </c>
      <c r="N662" s="97">
        <v>0</v>
      </c>
      <c r="O662" s="97">
        <v>0</v>
      </c>
      <c r="P662" s="96" t="s">
        <v>48</v>
      </c>
      <c r="Q662" s="96"/>
      <c r="R662" s="96"/>
      <c r="S662" s="96"/>
      <c r="T662" s="98">
        <v>0</v>
      </c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  <c r="AH662" s="98"/>
      <c r="AI662" s="96" t="s">
        <v>48</v>
      </c>
      <c r="AJ662" s="96">
        <v>11</v>
      </c>
      <c r="AK662" s="96">
        <v>103</v>
      </c>
      <c r="AL662" s="96" t="s">
        <v>48</v>
      </c>
      <c r="AM662" s="96">
        <v>10</v>
      </c>
      <c r="AN662" s="96">
        <v>93</v>
      </c>
      <c r="AO662" s="96" t="s">
        <v>48</v>
      </c>
      <c r="AP662" s="96" t="s">
        <v>48</v>
      </c>
      <c r="AQ662" s="96">
        <v>3</v>
      </c>
      <c r="AR662" s="96">
        <v>2</v>
      </c>
      <c r="AS662" s="98">
        <v>0.66700000000000004</v>
      </c>
      <c r="AT662" s="98">
        <v>5.5</v>
      </c>
      <c r="AU662" s="98">
        <v>0</v>
      </c>
      <c r="AV662" s="99">
        <v>13750</v>
      </c>
      <c r="AW662" s="99">
        <v>5212</v>
      </c>
      <c r="AX662" s="96">
        <v>307</v>
      </c>
      <c r="AY662" s="96">
        <v>394</v>
      </c>
      <c r="AZ662" s="96">
        <v>476</v>
      </c>
      <c r="BA662" s="96" t="s">
        <v>48</v>
      </c>
      <c r="BB662" s="100" t="s">
        <v>48</v>
      </c>
      <c r="BC662" s="93"/>
      <c r="BD662" s="93"/>
      <c r="BE662" s="93"/>
    </row>
    <row r="663" spans="1:57" ht="13.5" customHeight="1">
      <c r="A663" s="93" t="s">
        <v>313</v>
      </c>
      <c r="B663" s="95">
        <v>45028</v>
      </c>
      <c r="C663" s="96" t="s">
        <v>48</v>
      </c>
      <c r="D663" s="96" t="s">
        <v>48</v>
      </c>
      <c r="E663" s="96" t="s">
        <v>48</v>
      </c>
      <c r="F663" s="96"/>
      <c r="G663" s="96"/>
      <c r="H663" s="96"/>
      <c r="I663" s="96"/>
      <c r="J663" s="96"/>
      <c r="K663" s="96"/>
      <c r="L663" s="96" t="s">
        <v>48</v>
      </c>
      <c r="M663" s="97">
        <v>0</v>
      </c>
      <c r="N663" s="97">
        <v>0</v>
      </c>
      <c r="O663" s="97">
        <v>0</v>
      </c>
      <c r="P663" s="96" t="s">
        <v>48</v>
      </c>
      <c r="Q663" s="96"/>
      <c r="R663" s="96"/>
      <c r="S663" s="96"/>
      <c r="T663" s="98">
        <v>0</v>
      </c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  <c r="AH663" s="98"/>
      <c r="AI663" s="96" t="s">
        <v>48</v>
      </c>
      <c r="AJ663" s="96">
        <v>6</v>
      </c>
      <c r="AK663" s="96">
        <v>77</v>
      </c>
      <c r="AL663" s="96" t="s">
        <v>48</v>
      </c>
      <c r="AM663" s="96">
        <v>8</v>
      </c>
      <c r="AN663" s="96">
        <v>71</v>
      </c>
      <c r="AO663" s="96" t="s">
        <v>48</v>
      </c>
      <c r="AP663" s="96" t="s">
        <v>48</v>
      </c>
      <c r="AQ663" s="96">
        <v>8</v>
      </c>
      <c r="AR663" s="96">
        <v>4</v>
      </c>
      <c r="AS663" s="98">
        <v>0.5</v>
      </c>
      <c r="AT663" s="98">
        <v>1.5</v>
      </c>
      <c r="AU663" s="98">
        <v>0</v>
      </c>
      <c r="AV663" s="99">
        <v>13758</v>
      </c>
      <c r="AW663" s="99">
        <v>5216</v>
      </c>
      <c r="AX663" s="96">
        <v>307</v>
      </c>
      <c r="AY663" s="96">
        <v>394</v>
      </c>
      <c r="AZ663" s="96">
        <v>476</v>
      </c>
      <c r="BA663" s="96" t="s">
        <v>48</v>
      </c>
      <c r="BB663" s="100" t="s">
        <v>48</v>
      </c>
      <c r="BC663" s="93"/>
      <c r="BD663" s="93"/>
      <c r="BE663" s="93"/>
    </row>
    <row r="664" spans="1:57" ht="13.5" customHeight="1">
      <c r="A664" s="93" t="s">
        <v>314</v>
      </c>
      <c r="B664" s="95">
        <v>45029</v>
      </c>
      <c r="C664" s="96" t="s">
        <v>48</v>
      </c>
      <c r="D664" s="96" t="s">
        <v>48</v>
      </c>
      <c r="E664" s="96" t="s">
        <v>48</v>
      </c>
      <c r="F664" s="96"/>
      <c r="G664" s="96"/>
      <c r="H664" s="96"/>
      <c r="I664" s="96"/>
      <c r="J664" s="96"/>
      <c r="K664" s="96"/>
      <c r="L664" s="96" t="s">
        <v>48</v>
      </c>
      <c r="M664" s="97">
        <v>0</v>
      </c>
      <c r="N664" s="97">
        <v>0</v>
      </c>
      <c r="O664" s="97">
        <v>0</v>
      </c>
      <c r="P664" s="96" t="s">
        <v>48</v>
      </c>
      <c r="Q664" s="96"/>
      <c r="R664" s="96"/>
      <c r="S664" s="96"/>
      <c r="T664" s="98">
        <v>0</v>
      </c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  <c r="AH664" s="98"/>
      <c r="AI664" s="96" t="s">
        <v>48</v>
      </c>
      <c r="AJ664" s="96">
        <v>4</v>
      </c>
      <c r="AK664" s="96">
        <v>75</v>
      </c>
      <c r="AL664" s="96" t="s">
        <v>48</v>
      </c>
      <c r="AM664" s="96">
        <v>4</v>
      </c>
      <c r="AN664" s="96">
        <v>67</v>
      </c>
      <c r="AO664" s="96" t="s">
        <v>48</v>
      </c>
      <c r="AP664" s="96">
        <v>1</v>
      </c>
      <c r="AQ664" s="96">
        <v>6</v>
      </c>
      <c r="AR664" s="96">
        <v>4</v>
      </c>
      <c r="AS664" s="98">
        <v>0.66700000000000004</v>
      </c>
      <c r="AT664" s="98">
        <v>1</v>
      </c>
      <c r="AU664" s="98">
        <v>1</v>
      </c>
      <c r="AV664" s="99">
        <v>13764</v>
      </c>
      <c r="AW664" s="99">
        <v>5220</v>
      </c>
      <c r="AX664" s="96">
        <v>307</v>
      </c>
      <c r="AY664" s="96">
        <v>394</v>
      </c>
      <c r="AZ664" s="96">
        <v>476</v>
      </c>
      <c r="BA664" s="96" t="s">
        <v>48</v>
      </c>
      <c r="BB664" s="100" t="s">
        <v>48</v>
      </c>
      <c r="BC664" s="93"/>
      <c r="BD664" s="93"/>
      <c r="BE664" s="93"/>
    </row>
    <row r="665" spans="1:57" ht="13.5" customHeight="1">
      <c r="A665" s="93" t="s">
        <v>315</v>
      </c>
      <c r="B665" s="95">
        <v>45030</v>
      </c>
      <c r="C665" s="96" t="s">
        <v>48</v>
      </c>
      <c r="D665" s="96" t="s">
        <v>48</v>
      </c>
      <c r="E665" s="96" t="s">
        <v>48</v>
      </c>
      <c r="F665" s="96"/>
      <c r="G665" s="96"/>
      <c r="H665" s="96"/>
      <c r="I665" s="96"/>
      <c r="J665" s="96"/>
      <c r="K665" s="96"/>
      <c r="L665" s="96" t="s">
        <v>48</v>
      </c>
      <c r="M665" s="97">
        <v>0</v>
      </c>
      <c r="N665" s="97">
        <v>0</v>
      </c>
      <c r="O665" s="97">
        <v>0</v>
      </c>
      <c r="P665" s="96" t="s">
        <v>48</v>
      </c>
      <c r="Q665" s="96"/>
      <c r="R665" s="96"/>
      <c r="S665" s="96"/>
      <c r="T665" s="98">
        <v>0</v>
      </c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  <c r="AH665" s="98"/>
      <c r="AI665" s="96" t="s">
        <v>48</v>
      </c>
      <c r="AJ665" s="96">
        <v>9</v>
      </c>
      <c r="AK665" s="96">
        <v>89</v>
      </c>
      <c r="AL665" s="96" t="s">
        <v>48</v>
      </c>
      <c r="AM665" s="96">
        <v>6</v>
      </c>
      <c r="AN665" s="96">
        <v>78</v>
      </c>
      <c r="AO665" s="96" t="s">
        <v>48</v>
      </c>
      <c r="AP665" s="96">
        <v>1</v>
      </c>
      <c r="AQ665" s="96">
        <v>8</v>
      </c>
      <c r="AR665" s="96">
        <v>5</v>
      </c>
      <c r="AS665" s="98">
        <v>0.625</v>
      </c>
      <c r="AT665" s="98">
        <v>1.8</v>
      </c>
      <c r="AU665" s="98">
        <v>1</v>
      </c>
      <c r="AV665" s="99">
        <v>13772</v>
      </c>
      <c r="AW665" s="99">
        <v>5577</v>
      </c>
      <c r="AX665" s="96">
        <v>337</v>
      </c>
      <c r="AY665" s="96">
        <v>426</v>
      </c>
      <c r="AZ665" s="96">
        <v>512</v>
      </c>
      <c r="BA665" s="96" t="s">
        <v>48</v>
      </c>
      <c r="BB665" s="100" t="s">
        <v>330</v>
      </c>
      <c r="BC665" s="93"/>
      <c r="BD665" s="93"/>
      <c r="BE665" s="93"/>
    </row>
    <row r="666" spans="1:57" ht="13.5" customHeight="1">
      <c r="A666" s="93" t="s">
        <v>316</v>
      </c>
      <c r="B666" s="95">
        <v>45031</v>
      </c>
      <c r="C666" s="96" t="s">
        <v>48</v>
      </c>
      <c r="D666" s="96" t="s">
        <v>48</v>
      </c>
      <c r="E666" s="96" t="s">
        <v>48</v>
      </c>
      <c r="F666" s="96"/>
      <c r="G666" s="96"/>
      <c r="H666" s="96"/>
      <c r="I666" s="96"/>
      <c r="J666" s="96"/>
      <c r="K666" s="96"/>
      <c r="L666" s="96" t="s">
        <v>48</v>
      </c>
      <c r="M666" s="97">
        <v>0</v>
      </c>
      <c r="N666" s="97">
        <v>0</v>
      </c>
      <c r="O666" s="97">
        <v>0</v>
      </c>
      <c r="P666" s="96" t="s">
        <v>48</v>
      </c>
      <c r="Q666" s="96"/>
      <c r="R666" s="96"/>
      <c r="S666" s="96"/>
      <c r="T666" s="98">
        <v>0</v>
      </c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  <c r="AH666" s="98"/>
      <c r="AI666" s="96" t="s">
        <v>48</v>
      </c>
      <c r="AJ666" s="96">
        <v>8</v>
      </c>
      <c r="AK666" s="96">
        <v>76</v>
      </c>
      <c r="AL666" s="96" t="s">
        <v>48</v>
      </c>
      <c r="AM666" s="96">
        <v>9</v>
      </c>
      <c r="AN666" s="96">
        <v>72</v>
      </c>
      <c r="AO666" s="96" t="s">
        <v>48</v>
      </c>
      <c r="AP666" s="96">
        <v>2</v>
      </c>
      <c r="AQ666" s="96">
        <v>7</v>
      </c>
      <c r="AR666" s="96">
        <v>4</v>
      </c>
      <c r="AS666" s="98">
        <v>0.57099999999999995</v>
      </c>
      <c r="AT666" s="98">
        <v>2</v>
      </c>
      <c r="AU666" s="98">
        <v>1</v>
      </c>
      <c r="AV666" s="99">
        <v>13779</v>
      </c>
      <c r="AW666" s="99">
        <v>5581</v>
      </c>
      <c r="AX666" s="96">
        <v>337</v>
      </c>
      <c r="AY666" s="96">
        <v>426</v>
      </c>
      <c r="AZ666" s="96">
        <v>512</v>
      </c>
      <c r="BA666" s="96" t="s">
        <v>48</v>
      </c>
      <c r="BB666" s="100" t="s">
        <v>48</v>
      </c>
      <c r="BC666" s="93"/>
      <c r="BD666" s="93"/>
      <c r="BE666" s="93"/>
    </row>
    <row r="667" spans="1:57" ht="13.5" customHeight="1">
      <c r="A667" s="93" t="s">
        <v>317</v>
      </c>
      <c r="B667" s="95">
        <v>45032</v>
      </c>
      <c r="C667" s="96" t="s">
        <v>48</v>
      </c>
      <c r="D667" s="96" t="s">
        <v>48</v>
      </c>
      <c r="E667" s="96" t="s">
        <v>48</v>
      </c>
      <c r="F667" s="96"/>
      <c r="G667" s="96"/>
      <c r="H667" s="96"/>
      <c r="I667" s="96"/>
      <c r="J667" s="96"/>
      <c r="K667" s="96"/>
      <c r="L667" s="96" t="s">
        <v>48</v>
      </c>
      <c r="M667" s="97">
        <v>0</v>
      </c>
      <c r="N667" s="97">
        <v>0</v>
      </c>
      <c r="O667" s="97">
        <v>0</v>
      </c>
      <c r="P667" s="96" t="s">
        <v>48</v>
      </c>
      <c r="Q667" s="96"/>
      <c r="R667" s="96"/>
      <c r="S667" s="96"/>
      <c r="T667" s="98">
        <v>0</v>
      </c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  <c r="AH667" s="98"/>
      <c r="AI667" s="96" t="s">
        <v>48</v>
      </c>
      <c r="AJ667" s="96">
        <v>9</v>
      </c>
      <c r="AK667" s="96">
        <v>92</v>
      </c>
      <c r="AL667" s="96" t="s">
        <v>48</v>
      </c>
      <c r="AM667" s="96">
        <v>2</v>
      </c>
      <c r="AN667" s="96">
        <v>84</v>
      </c>
      <c r="AO667" s="96" t="s">
        <v>48</v>
      </c>
      <c r="AP667" s="96">
        <v>3</v>
      </c>
      <c r="AQ667" s="96">
        <v>9</v>
      </c>
      <c r="AR667" s="96">
        <v>6</v>
      </c>
      <c r="AS667" s="98">
        <v>0.66700000000000004</v>
      </c>
      <c r="AT667" s="98">
        <v>1.5</v>
      </c>
      <c r="AU667" s="98">
        <v>1</v>
      </c>
      <c r="AV667" s="99">
        <v>13788</v>
      </c>
      <c r="AW667" s="99">
        <v>5587</v>
      </c>
      <c r="AX667" s="96">
        <v>337</v>
      </c>
      <c r="AY667" s="96">
        <v>426</v>
      </c>
      <c r="AZ667" s="96">
        <v>512</v>
      </c>
      <c r="BA667" s="96" t="s">
        <v>48</v>
      </c>
      <c r="BB667" s="100"/>
      <c r="BC667" s="93"/>
      <c r="BD667" s="93"/>
      <c r="BE667" s="93"/>
    </row>
    <row r="668" spans="1:57" ht="13.5" customHeight="1">
      <c r="A668" s="93" t="s">
        <v>311</v>
      </c>
      <c r="B668" s="95">
        <v>45033</v>
      </c>
      <c r="C668" s="96" t="s">
        <v>48</v>
      </c>
      <c r="D668" s="96" t="s">
        <v>48</v>
      </c>
      <c r="E668" s="96" t="s">
        <v>48</v>
      </c>
      <c r="F668" s="96"/>
      <c r="G668" s="96"/>
      <c r="H668" s="96"/>
      <c r="I668" s="96"/>
      <c r="J668" s="96"/>
      <c r="K668" s="96"/>
      <c r="L668" s="96" t="s">
        <v>48</v>
      </c>
      <c r="M668" s="97">
        <v>0</v>
      </c>
      <c r="N668" s="97">
        <v>0</v>
      </c>
      <c r="O668" s="97">
        <v>0</v>
      </c>
      <c r="P668" s="96" t="s">
        <v>48</v>
      </c>
      <c r="Q668" s="96"/>
      <c r="R668" s="96"/>
      <c r="S668" s="96"/>
      <c r="T668" s="98">
        <v>0</v>
      </c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  <c r="AH668" s="98"/>
      <c r="AI668" s="96" t="s">
        <v>48</v>
      </c>
      <c r="AJ668" s="96">
        <v>12</v>
      </c>
      <c r="AK668" s="96">
        <v>71</v>
      </c>
      <c r="AL668" s="96" t="s">
        <v>48</v>
      </c>
      <c r="AM668" s="96">
        <v>4</v>
      </c>
      <c r="AN668" s="96">
        <v>68</v>
      </c>
      <c r="AO668" s="96" t="s">
        <v>48</v>
      </c>
      <c r="AP668" s="96">
        <v>1</v>
      </c>
      <c r="AQ668" s="96">
        <v>10</v>
      </c>
      <c r="AR668" s="96">
        <v>7</v>
      </c>
      <c r="AS668" s="98">
        <v>0.7</v>
      </c>
      <c r="AT668" s="98">
        <v>1.714</v>
      </c>
      <c r="AU668" s="98">
        <v>1</v>
      </c>
      <c r="AV668" s="99">
        <v>13798</v>
      </c>
      <c r="AW668" s="99">
        <v>5594</v>
      </c>
      <c r="AX668" s="96">
        <v>342</v>
      </c>
      <c r="AY668" s="96">
        <v>427</v>
      </c>
      <c r="AZ668" s="96">
        <v>523</v>
      </c>
      <c r="BA668" s="96" t="s">
        <v>48</v>
      </c>
      <c r="BB668" s="100"/>
      <c r="BC668" s="93"/>
      <c r="BD668" s="93"/>
      <c r="BE668" s="93"/>
    </row>
    <row r="669" spans="1:57" ht="13.5" customHeight="1">
      <c r="A669" s="93" t="s">
        <v>312</v>
      </c>
      <c r="B669" s="95">
        <v>45034</v>
      </c>
      <c r="C669" s="96" t="s">
        <v>48</v>
      </c>
      <c r="D669" s="96" t="s">
        <v>48</v>
      </c>
      <c r="E669" s="96" t="s">
        <v>48</v>
      </c>
      <c r="F669" s="96"/>
      <c r="G669" s="96"/>
      <c r="H669" s="96"/>
      <c r="I669" s="96"/>
      <c r="J669" s="96"/>
      <c r="K669" s="96"/>
      <c r="L669" s="96" t="s">
        <v>48</v>
      </c>
      <c r="M669" s="97">
        <v>0</v>
      </c>
      <c r="N669" s="97">
        <v>0</v>
      </c>
      <c r="O669" s="97">
        <v>0</v>
      </c>
      <c r="P669" s="96" t="s">
        <v>48</v>
      </c>
      <c r="Q669" s="96"/>
      <c r="R669" s="96"/>
      <c r="S669" s="96"/>
      <c r="T669" s="98">
        <v>0</v>
      </c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  <c r="AH669" s="98"/>
      <c r="AI669" s="96" t="s">
        <v>48</v>
      </c>
      <c r="AJ669" s="96">
        <v>4</v>
      </c>
      <c r="AK669" s="96">
        <v>80</v>
      </c>
      <c r="AL669" s="96" t="s">
        <v>48</v>
      </c>
      <c r="AM669" s="96">
        <v>2</v>
      </c>
      <c r="AN669" s="96">
        <v>74</v>
      </c>
      <c r="AO669" s="96" t="s">
        <v>48</v>
      </c>
      <c r="AP669" s="96">
        <v>2</v>
      </c>
      <c r="AQ669" s="96">
        <v>6</v>
      </c>
      <c r="AR669" s="96">
        <v>3</v>
      </c>
      <c r="AS669" s="98">
        <v>0.5</v>
      </c>
      <c r="AT669" s="98">
        <v>1.333</v>
      </c>
      <c r="AU669" s="98">
        <v>1</v>
      </c>
      <c r="AV669" s="99">
        <v>13804</v>
      </c>
      <c r="AW669" s="99">
        <v>5597</v>
      </c>
      <c r="AX669" s="96">
        <v>337</v>
      </c>
      <c r="AY669" s="96">
        <v>429</v>
      </c>
      <c r="AZ669" s="96">
        <v>525</v>
      </c>
      <c r="BA669" s="96" t="s">
        <v>48</v>
      </c>
      <c r="BB669" s="100"/>
      <c r="BC669" s="93"/>
      <c r="BD669" s="93"/>
      <c r="BE669" s="93"/>
    </row>
    <row r="670" spans="1:57" ht="13.5" customHeight="1">
      <c r="A670" s="93" t="s">
        <v>313</v>
      </c>
      <c r="B670" s="95">
        <v>45035</v>
      </c>
      <c r="C670" s="96" t="s">
        <v>48</v>
      </c>
      <c r="D670" s="96" t="s">
        <v>48</v>
      </c>
      <c r="E670" s="96" t="s">
        <v>48</v>
      </c>
      <c r="F670" s="96"/>
      <c r="G670" s="96"/>
      <c r="H670" s="96"/>
      <c r="I670" s="96"/>
      <c r="J670" s="96"/>
      <c r="K670" s="96"/>
      <c r="L670" s="96" t="s">
        <v>48</v>
      </c>
      <c r="M670" s="97">
        <v>0</v>
      </c>
      <c r="N670" s="97">
        <v>0</v>
      </c>
      <c r="O670" s="97">
        <v>0</v>
      </c>
      <c r="P670" s="96" t="s">
        <v>48</v>
      </c>
      <c r="Q670" s="96"/>
      <c r="R670" s="96"/>
      <c r="S670" s="96"/>
      <c r="T670" s="98">
        <v>0</v>
      </c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  <c r="AH670" s="98"/>
      <c r="AI670" s="96" t="s">
        <v>48</v>
      </c>
      <c r="AJ670" s="96">
        <v>5</v>
      </c>
      <c r="AK670" s="96">
        <v>92</v>
      </c>
      <c r="AL670" s="96" t="s">
        <v>48</v>
      </c>
      <c r="AM670" s="96">
        <v>4</v>
      </c>
      <c r="AN670" s="96">
        <v>87</v>
      </c>
      <c r="AO670" s="96" t="s">
        <v>48</v>
      </c>
      <c r="AP670" s="96">
        <v>1</v>
      </c>
      <c r="AQ670" s="96">
        <v>3</v>
      </c>
      <c r="AR670" s="96">
        <v>1</v>
      </c>
      <c r="AS670" s="98">
        <v>0.33300000000000002</v>
      </c>
      <c r="AT670" s="98">
        <v>5</v>
      </c>
      <c r="AU670" s="98">
        <v>1</v>
      </c>
      <c r="AV670" s="99">
        <v>13807</v>
      </c>
      <c r="AW670" s="99">
        <v>5598</v>
      </c>
      <c r="AX670" s="96">
        <v>348</v>
      </c>
      <c r="AY670" s="96">
        <v>441</v>
      </c>
      <c r="AZ670" s="96">
        <v>533</v>
      </c>
      <c r="BA670" s="96" t="s">
        <v>48</v>
      </c>
      <c r="BB670" s="100"/>
      <c r="BC670" s="93"/>
      <c r="BD670" s="93"/>
      <c r="BE670" s="93"/>
    </row>
    <row r="671" spans="1:57" ht="13.5" customHeight="1">
      <c r="A671" s="93" t="s">
        <v>314</v>
      </c>
      <c r="B671" s="95">
        <v>45036</v>
      </c>
      <c r="C671" s="96" t="s">
        <v>48</v>
      </c>
      <c r="D671" s="96" t="s">
        <v>48</v>
      </c>
      <c r="E671" s="96" t="s">
        <v>48</v>
      </c>
      <c r="F671" s="96"/>
      <c r="G671" s="96"/>
      <c r="H671" s="96"/>
      <c r="I671" s="96"/>
      <c r="J671" s="96"/>
      <c r="K671" s="96"/>
      <c r="L671" s="96" t="s">
        <v>48</v>
      </c>
      <c r="M671" s="97">
        <v>0</v>
      </c>
      <c r="N671" s="97">
        <v>0</v>
      </c>
      <c r="O671" s="97">
        <v>0</v>
      </c>
      <c r="P671" s="96" t="s">
        <v>48</v>
      </c>
      <c r="Q671" s="96"/>
      <c r="R671" s="96"/>
      <c r="S671" s="96"/>
      <c r="T671" s="98">
        <v>0</v>
      </c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  <c r="AH671" s="98"/>
      <c r="AI671" s="96" t="s">
        <v>48</v>
      </c>
      <c r="AJ671" s="96">
        <v>6</v>
      </c>
      <c r="AK671" s="96">
        <v>78</v>
      </c>
      <c r="AL671" s="96" t="s">
        <v>48</v>
      </c>
      <c r="AM671" s="96">
        <v>4</v>
      </c>
      <c r="AN671" s="96">
        <v>69</v>
      </c>
      <c r="AO671" s="96" t="s">
        <v>48</v>
      </c>
      <c r="AP671" s="96">
        <v>6</v>
      </c>
      <c r="AQ671" s="96">
        <v>7</v>
      </c>
      <c r="AR671" s="96">
        <v>4</v>
      </c>
      <c r="AS671" s="98">
        <v>0.57099999999999995</v>
      </c>
      <c r="AT671" s="98">
        <v>1.5</v>
      </c>
      <c r="AU671" s="98">
        <v>1</v>
      </c>
      <c r="AV671" s="99">
        <v>13814</v>
      </c>
      <c r="AW671" s="99">
        <v>5602</v>
      </c>
      <c r="AX671" s="96">
        <v>348</v>
      </c>
      <c r="AY671" s="96">
        <v>441</v>
      </c>
      <c r="AZ671" s="96">
        <v>533</v>
      </c>
      <c r="BA671" s="96" t="s">
        <v>48</v>
      </c>
      <c r="BB671" s="100"/>
      <c r="BC671" s="93"/>
      <c r="BD671" s="93"/>
      <c r="BE671" s="93"/>
    </row>
    <row r="672" spans="1:57" ht="13.5" customHeight="1">
      <c r="A672" s="93" t="s">
        <v>315</v>
      </c>
      <c r="B672" s="95">
        <v>45037</v>
      </c>
      <c r="C672" s="96" t="s">
        <v>48</v>
      </c>
      <c r="D672" s="96" t="s">
        <v>48</v>
      </c>
      <c r="E672" s="96" t="s">
        <v>48</v>
      </c>
      <c r="F672" s="96"/>
      <c r="G672" s="96"/>
      <c r="H672" s="96"/>
      <c r="I672" s="96"/>
      <c r="J672" s="96"/>
      <c r="K672" s="96"/>
      <c r="L672" s="96" t="s">
        <v>48</v>
      </c>
      <c r="M672" s="97">
        <v>0</v>
      </c>
      <c r="N672" s="97">
        <v>0</v>
      </c>
      <c r="O672" s="97">
        <v>0</v>
      </c>
      <c r="P672" s="96" t="s">
        <v>48</v>
      </c>
      <c r="Q672" s="96"/>
      <c r="R672" s="96"/>
      <c r="S672" s="96"/>
      <c r="T672" s="98">
        <v>0</v>
      </c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  <c r="AH672" s="98"/>
      <c r="AI672" s="96" t="s">
        <v>48</v>
      </c>
      <c r="AJ672" s="96">
        <v>5</v>
      </c>
      <c r="AK672" s="96">
        <v>85</v>
      </c>
      <c r="AL672" s="96" t="s">
        <v>48</v>
      </c>
      <c r="AM672" s="96">
        <v>3</v>
      </c>
      <c r="AN672" s="96">
        <v>72</v>
      </c>
      <c r="AO672" s="96" t="s">
        <v>48</v>
      </c>
      <c r="AP672" s="96">
        <v>5</v>
      </c>
      <c r="AQ672" s="96">
        <v>6</v>
      </c>
      <c r="AR672" s="96">
        <v>5</v>
      </c>
      <c r="AS672" s="98">
        <v>0.83299999999999996</v>
      </c>
      <c r="AT672" s="98">
        <v>1</v>
      </c>
      <c r="AU672" s="98">
        <v>1</v>
      </c>
      <c r="AV672" s="99">
        <v>13820</v>
      </c>
      <c r="AW672" s="99">
        <v>5607</v>
      </c>
      <c r="AX672" s="96">
        <v>348</v>
      </c>
      <c r="AY672" s="96">
        <v>441</v>
      </c>
      <c r="AZ672" s="96">
        <v>533</v>
      </c>
      <c r="BA672" s="96" t="s">
        <v>48</v>
      </c>
      <c r="BB672" s="100"/>
      <c r="BC672" s="93"/>
      <c r="BD672" s="93"/>
      <c r="BE672" s="93"/>
    </row>
    <row r="673" spans="1:57" ht="13.5" customHeight="1">
      <c r="A673" s="93" t="s">
        <v>316</v>
      </c>
      <c r="B673" s="95">
        <v>45038</v>
      </c>
      <c r="C673" s="96" t="s">
        <v>48</v>
      </c>
      <c r="D673" s="96" t="s">
        <v>48</v>
      </c>
      <c r="E673" s="96" t="s">
        <v>48</v>
      </c>
      <c r="F673" s="96"/>
      <c r="G673" s="96"/>
      <c r="H673" s="96"/>
      <c r="I673" s="96"/>
      <c r="J673" s="96"/>
      <c r="K673" s="96"/>
      <c r="L673" s="96" t="s">
        <v>48</v>
      </c>
      <c r="M673" s="97">
        <v>0</v>
      </c>
      <c r="N673" s="97">
        <v>0</v>
      </c>
      <c r="O673" s="97">
        <v>0</v>
      </c>
      <c r="P673" s="96" t="s">
        <v>48</v>
      </c>
      <c r="Q673" s="96"/>
      <c r="R673" s="96"/>
      <c r="S673" s="96"/>
      <c r="T673" s="98">
        <v>0</v>
      </c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  <c r="AH673" s="98"/>
      <c r="AI673" s="96" t="s">
        <v>48</v>
      </c>
      <c r="AJ673" s="96">
        <v>4</v>
      </c>
      <c r="AK673" s="96">
        <v>90</v>
      </c>
      <c r="AL673" s="96" t="s">
        <v>48</v>
      </c>
      <c r="AM673" s="96">
        <v>7</v>
      </c>
      <c r="AN673" s="96">
        <v>79</v>
      </c>
      <c r="AO673" s="96" t="s">
        <v>48</v>
      </c>
      <c r="AP673" s="96">
        <v>5</v>
      </c>
      <c r="AQ673" s="96">
        <v>7</v>
      </c>
      <c r="AR673" s="96">
        <v>1</v>
      </c>
      <c r="AS673" s="98">
        <v>0.14299999999999999</v>
      </c>
      <c r="AT673" s="98">
        <v>4</v>
      </c>
      <c r="AU673" s="98">
        <v>1</v>
      </c>
      <c r="AV673" s="99">
        <v>13827</v>
      </c>
      <c r="AW673" s="99">
        <v>5608</v>
      </c>
      <c r="AX673" s="96">
        <v>348</v>
      </c>
      <c r="AY673" s="96">
        <v>441</v>
      </c>
      <c r="AZ673" s="96">
        <v>533</v>
      </c>
      <c r="BA673" s="96" t="s">
        <v>48</v>
      </c>
      <c r="BB673" s="100"/>
      <c r="BC673" s="93"/>
      <c r="BD673" s="93"/>
      <c r="BE673" s="93"/>
    </row>
    <row r="674" spans="1:57" ht="13.5" customHeight="1">
      <c r="A674" s="93" t="s">
        <v>317</v>
      </c>
      <c r="B674" s="95">
        <v>45039</v>
      </c>
      <c r="C674" s="96" t="s">
        <v>48</v>
      </c>
      <c r="D674" s="96" t="s">
        <v>48</v>
      </c>
      <c r="E674" s="96" t="s">
        <v>48</v>
      </c>
      <c r="F674" s="96"/>
      <c r="G674" s="96"/>
      <c r="H674" s="96"/>
      <c r="I674" s="96"/>
      <c r="J674" s="96"/>
      <c r="K674" s="96"/>
      <c r="L674" s="96" t="s">
        <v>48</v>
      </c>
      <c r="M674" s="97">
        <v>0</v>
      </c>
      <c r="N674" s="97">
        <v>0</v>
      </c>
      <c r="O674" s="97">
        <v>0</v>
      </c>
      <c r="P674" s="96" t="s">
        <v>48</v>
      </c>
      <c r="Q674" s="96"/>
      <c r="R674" s="96"/>
      <c r="S674" s="96"/>
      <c r="T674" s="98">
        <v>0</v>
      </c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  <c r="AH674" s="98"/>
      <c r="AI674" s="96" t="s">
        <v>48</v>
      </c>
      <c r="AJ674" s="96">
        <v>5</v>
      </c>
      <c r="AK674" s="96">
        <v>83</v>
      </c>
      <c r="AL674" s="96" t="s">
        <v>48</v>
      </c>
      <c r="AM674" s="96">
        <v>5</v>
      </c>
      <c r="AN674" s="96">
        <v>72</v>
      </c>
      <c r="AO674" s="96" t="s">
        <v>48</v>
      </c>
      <c r="AP674" s="96">
        <v>2</v>
      </c>
      <c r="AQ674" s="96">
        <v>2</v>
      </c>
      <c r="AR674" s="96" t="s">
        <v>48</v>
      </c>
      <c r="AS674" s="98">
        <v>0</v>
      </c>
      <c r="AT674" s="98">
        <v>0</v>
      </c>
      <c r="AU674" s="98">
        <v>1</v>
      </c>
      <c r="AV674" s="99">
        <v>13829</v>
      </c>
      <c r="AW674" s="99">
        <v>5608</v>
      </c>
      <c r="AX674" s="96">
        <v>348</v>
      </c>
      <c r="AY674" s="96">
        <v>441</v>
      </c>
      <c r="AZ674" s="96">
        <v>533</v>
      </c>
      <c r="BA674" s="96" t="s">
        <v>48</v>
      </c>
      <c r="BB674" s="100"/>
      <c r="BC674" s="93"/>
      <c r="BD674" s="93"/>
      <c r="BE674" s="93"/>
    </row>
    <row r="675" spans="1:57" ht="13.5" customHeight="1">
      <c r="A675" s="93" t="s">
        <v>311</v>
      </c>
      <c r="B675" s="95">
        <v>45040</v>
      </c>
      <c r="C675" s="96" t="s">
        <v>48</v>
      </c>
      <c r="D675" s="96" t="s">
        <v>48</v>
      </c>
      <c r="E675" s="96" t="s">
        <v>48</v>
      </c>
      <c r="F675" s="96"/>
      <c r="G675" s="96"/>
      <c r="H675" s="96"/>
      <c r="I675" s="96"/>
      <c r="J675" s="96"/>
      <c r="K675" s="96"/>
      <c r="L675" s="96" t="s">
        <v>48</v>
      </c>
      <c r="M675" s="97">
        <v>0</v>
      </c>
      <c r="N675" s="97">
        <v>0</v>
      </c>
      <c r="O675" s="97">
        <v>0</v>
      </c>
      <c r="P675" s="96" t="s">
        <v>48</v>
      </c>
      <c r="Q675" s="96"/>
      <c r="R675" s="96"/>
      <c r="S675" s="96"/>
      <c r="T675" s="98">
        <v>0</v>
      </c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  <c r="AH675" s="98"/>
      <c r="AI675" s="96" t="s">
        <v>48</v>
      </c>
      <c r="AJ675" s="96">
        <v>2</v>
      </c>
      <c r="AK675" s="96">
        <v>92</v>
      </c>
      <c r="AL675" s="96" t="s">
        <v>48</v>
      </c>
      <c r="AM675" s="96">
        <v>6</v>
      </c>
      <c r="AN675" s="96">
        <v>84</v>
      </c>
      <c r="AO675" s="96" t="s">
        <v>48</v>
      </c>
      <c r="AP675" s="96">
        <v>4</v>
      </c>
      <c r="AQ675" s="96">
        <v>10</v>
      </c>
      <c r="AR675" s="96">
        <v>2</v>
      </c>
      <c r="AS675" s="98">
        <v>0.2</v>
      </c>
      <c r="AT675" s="98">
        <v>1</v>
      </c>
      <c r="AU675" s="98">
        <v>1</v>
      </c>
      <c r="AV675" s="99">
        <v>13839</v>
      </c>
      <c r="AW675" s="99">
        <v>5610</v>
      </c>
      <c r="AX675" s="96">
        <v>350</v>
      </c>
      <c r="AY675" s="96">
        <v>453</v>
      </c>
      <c r="AZ675" s="96">
        <v>549</v>
      </c>
      <c r="BA675" s="96" t="s">
        <v>48</v>
      </c>
      <c r="BB675" s="100"/>
      <c r="BC675" s="93"/>
      <c r="BD675" s="93"/>
      <c r="BE675" s="93"/>
    </row>
    <row r="676" spans="1:57" ht="13.5" customHeight="1">
      <c r="A676" s="93" t="s">
        <v>312</v>
      </c>
      <c r="B676" s="95">
        <v>45041</v>
      </c>
      <c r="C676" s="96" t="s">
        <v>48</v>
      </c>
      <c r="D676" s="96" t="s">
        <v>48</v>
      </c>
      <c r="E676" s="96" t="s">
        <v>48</v>
      </c>
      <c r="F676" s="96"/>
      <c r="G676" s="96"/>
      <c r="H676" s="96"/>
      <c r="I676" s="96"/>
      <c r="J676" s="96"/>
      <c r="K676" s="96"/>
      <c r="L676" s="96" t="s">
        <v>48</v>
      </c>
      <c r="M676" s="97">
        <v>0</v>
      </c>
      <c r="N676" s="97">
        <v>0</v>
      </c>
      <c r="O676" s="97">
        <v>0</v>
      </c>
      <c r="P676" s="96" t="s">
        <v>48</v>
      </c>
      <c r="Q676" s="96"/>
      <c r="R676" s="96"/>
      <c r="S676" s="96"/>
      <c r="T676" s="98">
        <v>0</v>
      </c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  <c r="AH676" s="98"/>
      <c r="AI676" s="96" t="s">
        <v>48</v>
      </c>
      <c r="AJ676" s="96">
        <v>3</v>
      </c>
      <c r="AK676" s="96">
        <v>87</v>
      </c>
      <c r="AL676" s="96" t="s">
        <v>48</v>
      </c>
      <c r="AM676" s="96">
        <v>4</v>
      </c>
      <c r="AN676" s="96">
        <v>76</v>
      </c>
      <c r="AO676" s="96" t="s">
        <v>48</v>
      </c>
      <c r="AP676" s="96">
        <v>3</v>
      </c>
      <c r="AQ676" s="96">
        <v>8</v>
      </c>
      <c r="AR676" s="96">
        <v>4</v>
      </c>
      <c r="AS676" s="98">
        <v>0.5</v>
      </c>
      <c r="AT676" s="98">
        <v>0.75</v>
      </c>
      <c r="AU676" s="98">
        <v>1</v>
      </c>
      <c r="AV676" s="99">
        <v>13847</v>
      </c>
      <c r="AW676" s="99">
        <v>5614</v>
      </c>
      <c r="AX676" s="96">
        <v>350</v>
      </c>
      <c r="AY676" s="96">
        <v>453</v>
      </c>
      <c r="AZ676" s="96">
        <v>549</v>
      </c>
      <c r="BA676" s="96" t="s">
        <v>48</v>
      </c>
      <c r="BB676" s="100"/>
      <c r="BC676" s="93"/>
      <c r="BD676" s="93"/>
      <c r="BE676" s="93"/>
    </row>
    <row r="677" spans="1:57" ht="13.5" customHeight="1">
      <c r="A677" s="93" t="s">
        <v>313</v>
      </c>
      <c r="B677" s="95">
        <v>45042</v>
      </c>
      <c r="C677" s="96" t="s">
        <v>48</v>
      </c>
      <c r="D677" s="96" t="s">
        <v>48</v>
      </c>
      <c r="E677" s="96" t="s">
        <v>48</v>
      </c>
      <c r="F677" s="96"/>
      <c r="G677" s="96"/>
      <c r="H677" s="96"/>
      <c r="I677" s="96"/>
      <c r="J677" s="96"/>
      <c r="K677" s="96"/>
      <c r="L677" s="96" t="s">
        <v>48</v>
      </c>
      <c r="M677" s="97">
        <v>0</v>
      </c>
      <c r="N677" s="97">
        <v>0</v>
      </c>
      <c r="O677" s="97">
        <v>0</v>
      </c>
      <c r="P677" s="96" t="s">
        <v>48</v>
      </c>
      <c r="Q677" s="96"/>
      <c r="R677" s="96"/>
      <c r="S677" s="96"/>
      <c r="T677" s="98">
        <v>0</v>
      </c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  <c r="AH677" s="98"/>
      <c r="AI677" s="96" t="s">
        <v>48</v>
      </c>
      <c r="AJ677" s="96">
        <v>5</v>
      </c>
      <c r="AK677" s="96">
        <v>76</v>
      </c>
      <c r="AL677" s="96" t="s">
        <v>48</v>
      </c>
      <c r="AM677" s="96">
        <v>5</v>
      </c>
      <c r="AN677" s="96">
        <v>65</v>
      </c>
      <c r="AO677" s="96" t="s">
        <v>48</v>
      </c>
      <c r="AP677" s="96" t="s">
        <v>48</v>
      </c>
      <c r="AQ677" s="96">
        <v>9</v>
      </c>
      <c r="AR677" s="96">
        <v>5</v>
      </c>
      <c r="AS677" s="98">
        <v>0.55600000000000005</v>
      </c>
      <c r="AT677" s="98">
        <v>1</v>
      </c>
      <c r="AU677" s="98">
        <v>0</v>
      </c>
      <c r="AV677" s="99">
        <v>13856</v>
      </c>
      <c r="AW677" s="99">
        <v>5619</v>
      </c>
      <c r="AX677" s="96">
        <v>349</v>
      </c>
      <c r="AY677" s="96">
        <v>446</v>
      </c>
      <c r="AZ677" s="96">
        <v>549</v>
      </c>
      <c r="BA677" s="96" t="s">
        <v>48</v>
      </c>
      <c r="BB677" s="100"/>
      <c r="BC677" s="93"/>
      <c r="BD677" s="93"/>
      <c r="BE677" s="93"/>
    </row>
    <row r="678" spans="1:57" ht="13.5" customHeight="1">
      <c r="A678" s="93" t="s">
        <v>314</v>
      </c>
      <c r="B678" s="95">
        <v>45043</v>
      </c>
      <c r="C678" s="96" t="s">
        <v>48</v>
      </c>
      <c r="D678" s="96" t="s">
        <v>48</v>
      </c>
      <c r="E678" s="96" t="s">
        <v>48</v>
      </c>
      <c r="F678" s="96"/>
      <c r="G678" s="96"/>
      <c r="H678" s="96"/>
      <c r="I678" s="96"/>
      <c r="J678" s="96"/>
      <c r="K678" s="96"/>
      <c r="L678" s="96" t="s">
        <v>48</v>
      </c>
      <c r="M678" s="97">
        <v>0</v>
      </c>
      <c r="N678" s="97">
        <v>0</v>
      </c>
      <c r="O678" s="97">
        <v>0</v>
      </c>
      <c r="P678" s="96" t="s">
        <v>48</v>
      </c>
      <c r="Q678" s="96"/>
      <c r="R678" s="96"/>
      <c r="S678" s="96"/>
      <c r="T678" s="98">
        <v>0</v>
      </c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  <c r="AH678" s="98"/>
      <c r="AI678" s="96" t="s">
        <v>48</v>
      </c>
      <c r="AJ678" s="96">
        <v>1</v>
      </c>
      <c r="AK678" s="96">
        <v>68</v>
      </c>
      <c r="AL678" s="96" t="s">
        <v>48</v>
      </c>
      <c r="AM678" s="96">
        <v>8</v>
      </c>
      <c r="AN678" s="96">
        <v>60</v>
      </c>
      <c r="AO678" s="96" t="s">
        <v>48</v>
      </c>
      <c r="AP678" s="96">
        <v>4</v>
      </c>
      <c r="AQ678" s="96">
        <v>8</v>
      </c>
      <c r="AR678" s="96">
        <v>3</v>
      </c>
      <c r="AS678" s="98">
        <v>0.375</v>
      </c>
      <c r="AT678" s="98">
        <v>0.33300000000000002</v>
      </c>
      <c r="AU678" s="98">
        <v>1</v>
      </c>
      <c r="AV678" s="99">
        <v>13864</v>
      </c>
      <c r="AW678" s="99">
        <v>5622</v>
      </c>
      <c r="AX678" s="96">
        <v>332</v>
      </c>
      <c r="AY678" s="96">
        <v>425</v>
      </c>
      <c r="AZ678" s="96">
        <v>553</v>
      </c>
      <c r="BA678" s="96" t="s">
        <v>48</v>
      </c>
      <c r="BB678" s="100"/>
      <c r="BC678" s="93"/>
      <c r="BD678" s="93"/>
      <c r="BE678" s="93"/>
    </row>
    <row r="679" spans="1:57" ht="13.5" customHeight="1">
      <c r="A679" s="93" t="s">
        <v>315</v>
      </c>
      <c r="B679" s="95">
        <v>45044</v>
      </c>
      <c r="C679" s="96" t="s">
        <v>48</v>
      </c>
      <c r="D679" s="96" t="s">
        <v>48</v>
      </c>
      <c r="E679" s="96" t="s">
        <v>48</v>
      </c>
      <c r="F679" s="96"/>
      <c r="G679" s="96"/>
      <c r="H679" s="96"/>
      <c r="I679" s="96"/>
      <c r="J679" s="96"/>
      <c r="K679" s="96"/>
      <c r="L679" s="96" t="s">
        <v>48</v>
      </c>
      <c r="M679" s="97">
        <v>0</v>
      </c>
      <c r="N679" s="97">
        <v>0</v>
      </c>
      <c r="O679" s="97">
        <v>0</v>
      </c>
      <c r="P679" s="96" t="s">
        <v>48</v>
      </c>
      <c r="Q679" s="96"/>
      <c r="R679" s="96"/>
      <c r="S679" s="96"/>
      <c r="T679" s="98">
        <v>0</v>
      </c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  <c r="AH679" s="98"/>
      <c r="AI679" s="96" t="s">
        <v>48</v>
      </c>
      <c r="AJ679" s="96">
        <v>5</v>
      </c>
      <c r="AK679" s="96">
        <v>82</v>
      </c>
      <c r="AL679" s="96" t="s">
        <v>48</v>
      </c>
      <c r="AM679" s="96">
        <v>4</v>
      </c>
      <c r="AN679" s="96">
        <v>73</v>
      </c>
      <c r="AO679" s="96" t="s">
        <v>48</v>
      </c>
      <c r="AP679" s="96">
        <v>3</v>
      </c>
      <c r="AQ679" s="96">
        <v>7</v>
      </c>
      <c r="AR679" s="96">
        <v>2</v>
      </c>
      <c r="AS679" s="98">
        <v>0.28599999999999998</v>
      </c>
      <c r="AT679" s="98">
        <v>2.5</v>
      </c>
      <c r="AU679" s="98">
        <v>1</v>
      </c>
      <c r="AV679" s="99">
        <v>13871</v>
      </c>
      <c r="AW679" s="99">
        <v>5624</v>
      </c>
      <c r="AX679" s="96">
        <v>332</v>
      </c>
      <c r="AY679" s="96">
        <v>425</v>
      </c>
      <c r="AZ679" s="96">
        <v>553</v>
      </c>
      <c r="BA679" s="96" t="s">
        <v>48</v>
      </c>
      <c r="BB679" s="100"/>
      <c r="BC679" s="93"/>
      <c r="BD679" s="93"/>
      <c r="BE679" s="93"/>
    </row>
    <row r="680" spans="1:57" ht="13.5" customHeight="1">
      <c r="A680" s="93" t="s">
        <v>316</v>
      </c>
      <c r="B680" s="95">
        <v>45045</v>
      </c>
      <c r="C680" s="96" t="s">
        <v>48</v>
      </c>
      <c r="D680" s="96" t="s">
        <v>48</v>
      </c>
      <c r="E680" s="96" t="s">
        <v>48</v>
      </c>
      <c r="F680" s="96"/>
      <c r="G680" s="96"/>
      <c r="H680" s="96"/>
      <c r="I680" s="96"/>
      <c r="J680" s="96"/>
      <c r="K680" s="96"/>
      <c r="L680" s="96" t="s">
        <v>48</v>
      </c>
      <c r="M680" s="97">
        <v>0</v>
      </c>
      <c r="N680" s="97">
        <v>0</v>
      </c>
      <c r="O680" s="97">
        <v>0</v>
      </c>
      <c r="P680" s="96" t="s">
        <v>48</v>
      </c>
      <c r="Q680" s="96"/>
      <c r="R680" s="96"/>
      <c r="S680" s="96"/>
      <c r="T680" s="98">
        <v>0</v>
      </c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  <c r="AH680" s="98"/>
      <c r="AI680" s="96" t="s">
        <v>48</v>
      </c>
      <c r="AJ680" s="96">
        <v>2</v>
      </c>
      <c r="AK680" s="96">
        <v>75</v>
      </c>
      <c r="AL680" s="96" t="s">
        <v>48</v>
      </c>
      <c r="AM680" s="96">
        <v>4</v>
      </c>
      <c r="AN680" s="96">
        <v>70</v>
      </c>
      <c r="AO680" s="96" t="s">
        <v>48</v>
      </c>
      <c r="AP680" s="96">
        <v>1</v>
      </c>
      <c r="AQ680" s="96">
        <v>7</v>
      </c>
      <c r="AR680" s="96">
        <v>4</v>
      </c>
      <c r="AS680" s="98">
        <v>0.57099999999999995</v>
      </c>
      <c r="AT680" s="98">
        <v>0.5</v>
      </c>
      <c r="AU680" s="98">
        <v>1</v>
      </c>
      <c r="AV680" s="99">
        <v>13878</v>
      </c>
      <c r="AW680" s="99">
        <v>5628</v>
      </c>
      <c r="AX680" s="96">
        <v>332</v>
      </c>
      <c r="AY680" s="96">
        <v>425</v>
      </c>
      <c r="AZ680" s="96">
        <v>553</v>
      </c>
      <c r="BA680" s="96" t="s">
        <v>48</v>
      </c>
      <c r="BB680" s="100"/>
      <c r="BC680" s="93"/>
      <c r="BD680" s="93"/>
      <c r="BE680" s="93"/>
    </row>
    <row r="681" spans="1:57" ht="13.5" customHeight="1">
      <c r="A681" s="93" t="s">
        <v>317</v>
      </c>
      <c r="B681" s="95">
        <v>45046</v>
      </c>
      <c r="C681" s="96" t="s">
        <v>48</v>
      </c>
      <c r="D681" s="96" t="s">
        <v>48</v>
      </c>
      <c r="E681" s="96" t="s">
        <v>48</v>
      </c>
      <c r="F681" s="96"/>
      <c r="G681" s="96"/>
      <c r="H681" s="96"/>
      <c r="I681" s="96"/>
      <c r="J681" s="96"/>
      <c r="K681" s="96"/>
      <c r="L681" s="96" t="s">
        <v>48</v>
      </c>
      <c r="M681" s="97">
        <v>0</v>
      </c>
      <c r="N681" s="97">
        <v>0</v>
      </c>
      <c r="O681" s="97">
        <v>0</v>
      </c>
      <c r="P681" s="96" t="s">
        <v>48</v>
      </c>
      <c r="Q681" s="96"/>
      <c r="R681" s="96"/>
      <c r="S681" s="96"/>
      <c r="T681" s="98">
        <v>0</v>
      </c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  <c r="AH681" s="98"/>
      <c r="AI681" s="96" t="s">
        <v>48</v>
      </c>
      <c r="AJ681" s="96">
        <v>1</v>
      </c>
      <c r="AK681" s="96">
        <v>77</v>
      </c>
      <c r="AL681" s="96" t="s">
        <v>48</v>
      </c>
      <c r="AM681" s="96">
        <v>4</v>
      </c>
      <c r="AN681" s="96">
        <v>69</v>
      </c>
      <c r="AO681" s="96" t="s">
        <v>48</v>
      </c>
      <c r="AP681" s="96">
        <v>3</v>
      </c>
      <c r="AQ681" s="96">
        <v>12</v>
      </c>
      <c r="AR681" s="96">
        <v>4</v>
      </c>
      <c r="AS681" s="98">
        <v>0.33300000000000002</v>
      </c>
      <c r="AT681" s="98">
        <v>0.25</v>
      </c>
      <c r="AU681" s="98">
        <v>1</v>
      </c>
      <c r="AV681" s="99">
        <v>13890</v>
      </c>
      <c r="AW681" s="99">
        <v>5632</v>
      </c>
      <c r="AX681" s="96">
        <v>332</v>
      </c>
      <c r="AY681" s="96">
        <v>425</v>
      </c>
      <c r="AZ681" s="96">
        <v>553</v>
      </c>
      <c r="BA681" s="96" t="s">
        <v>48</v>
      </c>
      <c r="BB681" s="100"/>
      <c r="BC681" s="93"/>
      <c r="BD681" s="93"/>
      <c r="BE681" s="93"/>
    </row>
    <row r="682" spans="1:57" ht="13.5" customHeight="1">
      <c r="A682" s="93" t="s">
        <v>311</v>
      </c>
      <c r="B682" s="95">
        <v>45047</v>
      </c>
      <c r="C682" s="96" t="s">
        <v>48</v>
      </c>
      <c r="D682" s="96" t="s">
        <v>48</v>
      </c>
      <c r="E682" s="96" t="s">
        <v>48</v>
      </c>
      <c r="F682" s="96"/>
      <c r="G682" s="96"/>
      <c r="H682" s="96"/>
      <c r="I682" s="96"/>
      <c r="J682" s="96"/>
      <c r="K682" s="96"/>
      <c r="L682" s="96" t="s">
        <v>48</v>
      </c>
      <c r="M682" s="97">
        <v>0</v>
      </c>
      <c r="N682" s="97">
        <v>0</v>
      </c>
      <c r="O682" s="97">
        <v>0</v>
      </c>
      <c r="P682" s="96" t="s">
        <v>48</v>
      </c>
      <c r="Q682" s="96"/>
      <c r="R682" s="96"/>
      <c r="S682" s="96"/>
      <c r="T682" s="98">
        <v>0</v>
      </c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  <c r="AH682" s="98"/>
      <c r="AI682" s="96" t="s">
        <v>48</v>
      </c>
      <c r="AJ682" s="96">
        <v>3</v>
      </c>
      <c r="AK682" s="96">
        <v>92</v>
      </c>
      <c r="AL682" s="96" t="s">
        <v>48</v>
      </c>
      <c r="AM682" s="96">
        <v>5</v>
      </c>
      <c r="AN682" s="96">
        <v>83</v>
      </c>
      <c r="AO682" s="96" t="s">
        <v>48</v>
      </c>
      <c r="AP682" s="96">
        <v>5</v>
      </c>
      <c r="AQ682" s="96">
        <v>7</v>
      </c>
      <c r="AR682" s="96">
        <v>4</v>
      </c>
      <c r="AS682" s="98">
        <v>0.57099999999999995</v>
      </c>
      <c r="AT682" s="98">
        <v>0.75</v>
      </c>
      <c r="AU682" s="98">
        <v>1</v>
      </c>
      <c r="AV682" s="99">
        <v>13897</v>
      </c>
      <c r="AW682" s="99">
        <v>5636</v>
      </c>
      <c r="AX682" s="96">
        <v>332</v>
      </c>
      <c r="AY682" s="96">
        <v>425</v>
      </c>
      <c r="AZ682" s="96">
        <v>553</v>
      </c>
      <c r="BA682" s="96" t="s">
        <v>48</v>
      </c>
      <c r="BB682" s="100"/>
      <c r="BC682" s="93"/>
      <c r="BD682" s="93"/>
      <c r="BE682" s="93"/>
    </row>
    <row r="683" spans="1:57" ht="13.5" customHeight="1">
      <c r="A683" s="93" t="s">
        <v>312</v>
      </c>
      <c r="B683" s="95">
        <v>45048</v>
      </c>
      <c r="C683" s="96" t="s">
        <v>48</v>
      </c>
      <c r="D683" s="96" t="s">
        <v>48</v>
      </c>
      <c r="E683" s="96" t="s">
        <v>48</v>
      </c>
      <c r="F683" s="96"/>
      <c r="G683" s="96"/>
      <c r="H683" s="96"/>
      <c r="I683" s="96"/>
      <c r="J683" s="96"/>
      <c r="K683" s="96"/>
      <c r="L683" s="96" t="s">
        <v>48</v>
      </c>
      <c r="M683" s="97">
        <v>0</v>
      </c>
      <c r="N683" s="97">
        <v>0</v>
      </c>
      <c r="O683" s="97">
        <v>0</v>
      </c>
      <c r="P683" s="96" t="s">
        <v>48</v>
      </c>
      <c r="Q683" s="96"/>
      <c r="R683" s="96"/>
      <c r="S683" s="96"/>
      <c r="T683" s="98">
        <v>0</v>
      </c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  <c r="AH683" s="98"/>
      <c r="AI683" s="96" t="s">
        <v>48</v>
      </c>
      <c r="AJ683" s="96">
        <v>3</v>
      </c>
      <c r="AK683" s="96">
        <v>79</v>
      </c>
      <c r="AL683" s="96" t="s">
        <v>48</v>
      </c>
      <c r="AM683" s="96">
        <v>4</v>
      </c>
      <c r="AN683" s="96">
        <v>69</v>
      </c>
      <c r="AO683" s="96" t="s">
        <v>48</v>
      </c>
      <c r="AP683" s="96">
        <v>5</v>
      </c>
      <c r="AQ683" s="96">
        <v>10</v>
      </c>
      <c r="AR683" s="96">
        <v>2</v>
      </c>
      <c r="AS683" s="98">
        <v>0.2</v>
      </c>
      <c r="AT683" s="98">
        <v>1.5</v>
      </c>
      <c r="AU683" s="98">
        <v>1</v>
      </c>
      <c r="AV683" s="99">
        <v>13907</v>
      </c>
      <c r="AW683" s="99">
        <v>5638</v>
      </c>
      <c r="AX683" s="96">
        <v>332</v>
      </c>
      <c r="AY683" s="96">
        <v>425</v>
      </c>
      <c r="AZ683" s="96">
        <v>553</v>
      </c>
      <c r="BA683" s="96" t="s">
        <v>48</v>
      </c>
      <c r="BB683" s="100"/>
      <c r="BC683" s="93"/>
      <c r="BD683" s="93"/>
      <c r="BE683" s="93"/>
    </row>
    <row r="684" spans="1:57" ht="13.5" customHeight="1">
      <c r="A684" s="93" t="s">
        <v>313</v>
      </c>
      <c r="B684" s="95">
        <v>45049</v>
      </c>
      <c r="C684" s="96" t="s">
        <v>48</v>
      </c>
      <c r="D684" s="96" t="s">
        <v>48</v>
      </c>
      <c r="E684" s="96" t="s">
        <v>48</v>
      </c>
      <c r="F684" s="96"/>
      <c r="G684" s="96"/>
      <c r="H684" s="96"/>
      <c r="I684" s="96"/>
      <c r="J684" s="96"/>
      <c r="K684" s="96"/>
      <c r="L684" s="96" t="s">
        <v>48</v>
      </c>
      <c r="M684" s="97">
        <v>0</v>
      </c>
      <c r="N684" s="97">
        <v>0</v>
      </c>
      <c r="O684" s="97">
        <v>0</v>
      </c>
      <c r="P684" s="96" t="s">
        <v>48</v>
      </c>
      <c r="Q684" s="96"/>
      <c r="R684" s="96"/>
      <c r="S684" s="96"/>
      <c r="T684" s="98">
        <v>0</v>
      </c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  <c r="AH684" s="98"/>
      <c r="AI684" s="96" t="s">
        <v>48</v>
      </c>
      <c r="AJ684" s="96">
        <v>1</v>
      </c>
      <c r="AK684" s="96">
        <v>82</v>
      </c>
      <c r="AL684" s="96" t="s">
        <v>48</v>
      </c>
      <c r="AM684" s="96">
        <v>5</v>
      </c>
      <c r="AN684" s="96">
        <v>73</v>
      </c>
      <c r="AO684" s="96" t="s">
        <v>48</v>
      </c>
      <c r="AP684" s="96">
        <v>2</v>
      </c>
      <c r="AQ684" s="96">
        <v>9</v>
      </c>
      <c r="AR684" s="96">
        <v>2</v>
      </c>
      <c r="AS684" s="98">
        <v>0.222</v>
      </c>
      <c r="AT684" s="98">
        <v>0.5</v>
      </c>
      <c r="AU684" s="98">
        <v>1</v>
      </c>
      <c r="AV684" s="99">
        <v>13916</v>
      </c>
      <c r="AW684" s="99">
        <v>5640</v>
      </c>
      <c r="AX684" s="96">
        <v>332</v>
      </c>
      <c r="AY684" s="96">
        <v>425</v>
      </c>
      <c r="AZ684" s="96">
        <v>553</v>
      </c>
      <c r="BA684" s="96" t="s">
        <v>48</v>
      </c>
      <c r="BB684" s="100"/>
      <c r="BC684" s="93"/>
      <c r="BD684" s="93"/>
      <c r="BE684" s="93"/>
    </row>
    <row r="685" spans="1:57" ht="13.5" customHeight="1">
      <c r="A685" s="93" t="s">
        <v>314</v>
      </c>
      <c r="B685" s="95">
        <v>45050</v>
      </c>
      <c r="C685" s="96" t="s">
        <v>48</v>
      </c>
      <c r="D685" s="96" t="s">
        <v>48</v>
      </c>
      <c r="E685" s="96" t="s">
        <v>48</v>
      </c>
      <c r="F685" s="96"/>
      <c r="G685" s="96"/>
      <c r="H685" s="96"/>
      <c r="I685" s="96"/>
      <c r="J685" s="96"/>
      <c r="K685" s="96"/>
      <c r="L685" s="96" t="s">
        <v>48</v>
      </c>
      <c r="M685" s="97">
        <v>0</v>
      </c>
      <c r="N685" s="97">
        <v>0</v>
      </c>
      <c r="O685" s="97">
        <v>0</v>
      </c>
      <c r="P685" s="96" t="s">
        <v>48</v>
      </c>
      <c r="Q685" s="96"/>
      <c r="R685" s="96"/>
      <c r="S685" s="96"/>
      <c r="T685" s="98">
        <v>0</v>
      </c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  <c r="AH685" s="98"/>
      <c r="AI685" s="96" t="s">
        <v>48</v>
      </c>
      <c r="AJ685" s="96">
        <v>6</v>
      </c>
      <c r="AK685" s="96">
        <v>67</v>
      </c>
      <c r="AL685" s="96" t="s">
        <v>48</v>
      </c>
      <c r="AM685" s="96">
        <v>6</v>
      </c>
      <c r="AN685" s="96">
        <v>58</v>
      </c>
      <c r="AO685" s="96" t="s">
        <v>48</v>
      </c>
      <c r="AP685" s="96">
        <v>3</v>
      </c>
      <c r="AQ685" s="96">
        <v>12</v>
      </c>
      <c r="AR685" s="96">
        <v>4</v>
      </c>
      <c r="AS685" s="98">
        <v>0.33300000000000002</v>
      </c>
      <c r="AT685" s="98">
        <v>1.5</v>
      </c>
      <c r="AU685" s="98">
        <v>1</v>
      </c>
      <c r="AV685" s="99">
        <v>13928</v>
      </c>
      <c r="AW685" s="99">
        <v>5644</v>
      </c>
      <c r="AX685" s="96">
        <v>332</v>
      </c>
      <c r="AY685" s="96">
        <v>425</v>
      </c>
      <c r="AZ685" s="96">
        <v>553</v>
      </c>
      <c r="BA685" s="96" t="s">
        <v>48</v>
      </c>
      <c r="BB685" s="100"/>
      <c r="BC685" s="93"/>
      <c r="BD685" s="93"/>
      <c r="BE685" s="93"/>
    </row>
    <row r="686" spans="1:57" ht="13.5" customHeight="1">
      <c r="A686" s="93" t="s">
        <v>315</v>
      </c>
      <c r="B686" s="95">
        <v>45051</v>
      </c>
      <c r="C686" s="96" t="s">
        <v>48</v>
      </c>
      <c r="D686" s="96" t="s">
        <v>48</v>
      </c>
      <c r="E686" s="96" t="s">
        <v>48</v>
      </c>
      <c r="F686" s="96"/>
      <c r="G686" s="96"/>
      <c r="H686" s="96"/>
      <c r="I686" s="96"/>
      <c r="J686" s="96"/>
      <c r="K686" s="96"/>
      <c r="L686" s="96" t="s">
        <v>48</v>
      </c>
      <c r="M686" s="97">
        <v>0</v>
      </c>
      <c r="N686" s="97">
        <v>0</v>
      </c>
      <c r="O686" s="97">
        <v>0</v>
      </c>
      <c r="P686" s="96" t="s">
        <v>48</v>
      </c>
      <c r="Q686" s="96"/>
      <c r="R686" s="96"/>
      <c r="S686" s="96"/>
      <c r="T686" s="98">
        <v>0</v>
      </c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  <c r="AH686" s="98"/>
      <c r="AI686" s="96" t="s">
        <v>48</v>
      </c>
      <c r="AJ686" s="96">
        <v>2</v>
      </c>
      <c r="AK686" s="96">
        <v>59</v>
      </c>
      <c r="AL686" s="96" t="s">
        <v>48</v>
      </c>
      <c r="AM686" s="96">
        <v>6</v>
      </c>
      <c r="AN686" s="96">
        <v>53</v>
      </c>
      <c r="AO686" s="96" t="s">
        <v>48</v>
      </c>
      <c r="AP686" s="96">
        <v>2</v>
      </c>
      <c r="AQ686" s="96">
        <v>5</v>
      </c>
      <c r="AR686" s="96">
        <v>3</v>
      </c>
      <c r="AS686" s="98">
        <v>0.6</v>
      </c>
      <c r="AT686" s="98">
        <v>0.66700000000000004</v>
      </c>
      <c r="AU686" s="98">
        <v>1</v>
      </c>
      <c r="AV686" s="99">
        <v>13933</v>
      </c>
      <c r="AW686" s="99">
        <v>5647</v>
      </c>
      <c r="AX686" s="96">
        <v>332</v>
      </c>
      <c r="AY686" s="96">
        <v>425</v>
      </c>
      <c r="AZ686" s="96">
        <v>553</v>
      </c>
      <c r="BA686" s="96" t="s">
        <v>48</v>
      </c>
      <c r="BB686" s="100"/>
      <c r="BC686" s="93"/>
      <c r="BD686" s="93"/>
      <c r="BE686" s="93"/>
    </row>
    <row r="687" spans="1:57" ht="13.5" customHeight="1">
      <c r="A687" s="93" t="s">
        <v>316</v>
      </c>
      <c r="B687" s="95">
        <v>45052</v>
      </c>
      <c r="C687" s="96" t="s">
        <v>48</v>
      </c>
      <c r="D687" s="96" t="s">
        <v>48</v>
      </c>
      <c r="E687" s="96" t="s">
        <v>48</v>
      </c>
      <c r="F687" s="96"/>
      <c r="G687" s="96"/>
      <c r="H687" s="96"/>
      <c r="I687" s="96"/>
      <c r="J687" s="96"/>
      <c r="K687" s="96"/>
      <c r="L687" s="96" t="s">
        <v>48</v>
      </c>
      <c r="M687" s="97">
        <v>0</v>
      </c>
      <c r="N687" s="97">
        <v>0</v>
      </c>
      <c r="O687" s="97">
        <v>0</v>
      </c>
      <c r="P687" s="96" t="s">
        <v>48</v>
      </c>
      <c r="Q687" s="96"/>
      <c r="R687" s="96"/>
      <c r="S687" s="96"/>
      <c r="T687" s="98">
        <v>0</v>
      </c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  <c r="AH687" s="98"/>
      <c r="AI687" s="96" t="s">
        <v>48</v>
      </c>
      <c r="AJ687" s="96">
        <v>3</v>
      </c>
      <c r="AK687" s="96">
        <v>92</v>
      </c>
      <c r="AL687" s="96" t="s">
        <v>48</v>
      </c>
      <c r="AM687" s="96">
        <v>4</v>
      </c>
      <c r="AN687" s="96">
        <v>85</v>
      </c>
      <c r="AO687" s="96" t="s">
        <v>48</v>
      </c>
      <c r="AP687" s="96">
        <v>3</v>
      </c>
      <c r="AQ687" s="96">
        <v>6</v>
      </c>
      <c r="AR687" s="96">
        <v>3</v>
      </c>
      <c r="AS687" s="98">
        <v>0.5</v>
      </c>
      <c r="AT687" s="98">
        <v>1</v>
      </c>
      <c r="AU687" s="98">
        <v>1</v>
      </c>
      <c r="AV687" s="99">
        <v>13939</v>
      </c>
      <c r="AW687" s="99">
        <v>5650</v>
      </c>
      <c r="AX687" s="96">
        <v>332</v>
      </c>
      <c r="AY687" s="96">
        <v>425</v>
      </c>
      <c r="AZ687" s="96">
        <v>553</v>
      </c>
      <c r="BA687" s="96" t="s">
        <v>48</v>
      </c>
      <c r="BB687" s="100"/>
      <c r="BC687" s="93"/>
      <c r="BD687" s="93"/>
      <c r="BE687" s="93"/>
    </row>
    <row r="688" spans="1:57" ht="13.5" customHeight="1">
      <c r="A688" s="93" t="s">
        <v>317</v>
      </c>
      <c r="B688" s="95">
        <v>45053</v>
      </c>
      <c r="C688" s="96" t="s">
        <v>48</v>
      </c>
      <c r="D688" s="96" t="s">
        <v>48</v>
      </c>
      <c r="E688" s="96" t="s">
        <v>48</v>
      </c>
      <c r="F688" s="96"/>
      <c r="G688" s="96"/>
      <c r="H688" s="96"/>
      <c r="I688" s="96"/>
      <c r="J688" s="96"/>
      <c r="K688" s="96"/>
      <c r="L688" s="96" t="s">
        <v>48</v>
      </c>
      <c r="M688" s="97">
        <v>0</v>
      </c>
      <c r="N688" s="97">
        <v>0</v>
      </c>
      <c r="O688" s="97">
        <v>0</v>
      </c>
      <c r="P688" s="96" t="s">
        <v>48</v>
      </c>
      <c r="Q688" s="96"/>
      <c r="R688" s="96"/>
      <c r="S688" s="96"/>
      <c r="T688" s="98">
        <v>0</v>
      </c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  <c r="AH688" s="98"/>
      <c r="AI688" s="96" t="s">
        <v>48</v>
      </c>
      <c r="AJ688" s="96">
        <v>2</v>
      </c>
      <c r="AK688" s="96">
        <v>74</v>
      </c>
      <c r="AL688" s="96" t="s">
        <v>48</v>
      </c>
      <c r="AM688" s="96">
        <v>3</v>
      </c>
      <c r="AN688" s="96">
        <v>70</v>
      </c>
      <c r="AO688" s="96" t="s">
        <v>48</v>
      </c>
      <c r="AP688" s="96">
        <v>4</v>
      </c>
      <c r="AQ688" s="96">
        <v>2</v>
      </c>
      <c r="AR688" s="96" t="s">
        <v>48</v>
      </c>
      <c r="AS688" s="98">
        <v>0</v>
      </c>
      <c r="AT688" s="98">
        <v>0</v>
      </c>
      <c r="AU688" s="98">
        <v>1</v>
      </c>
      <c r="AV688" s="99">
        <v>13941</v>
      </c>
      <c r="AW688" s="99">
        <v>5650</v>
      </c>
      <c r="AX688" s="96">
        <v>332</v>
      </c>
      <c r="AY688" s="96">
        <v>425</v>
      </c>
      <c r="AZ688" s="96">
        <v>553</v>
      </c>
      <c r="BA688" s="96" t="s">
        <v>48</v>
      </c>
      <c r="BB688" s="100"/>
      <c r="BC688" s="93"/>
      <c r="BD688" s="93"/>
      <c r="BE688" s="93"/>
    </row>
    <row r="689" spans="1:57" ht="13.5" customHeight="1">
      <c r="A689" s="93" t="s">
        <v>311</v>
      </c>
      <c r="B689" s="95">
        <v>45054</v>
      </c>
      <c r="C689" s="96" t="s">
        <v>48</v>
      </c>
      <c r="D689" s="96" t="s">
        <v>48</v>
      </c>
      <c r="E689" s="96" t="s">
        <v>48</v>
      </c>
      <c r="F689" s="96"/>
      <c r="G689" s="96"/>
      <c r="H689" s="96"/>
      <c r="I689" s="96"/>
      <c r="J689" s="96"/>
      <c r="K689" s="96"/>
      <c r="L689" s="96" t="s">
        <v>48</v>
      </c>
      <c r="M689" s="97">
        <v>0</v>
      </c>
      <c r="N689" s="97">
        <v>0</v>
      </c>
      <c r="O689" s="97">
        <v>0</v>
      </c>
      <c r="P689" s="96" t="s">
        <v>48</v>
      </c>
      <c r="Q689" s="96"/>
      <c r="R689" s="96"/>
      <c r="S689" s="96"/>
      <c r="T689" s="98">
        <v>0</v>
      </c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  <c r="AH689" s="98"/>
      <c r="AI689" s="96" t="s">
        <v>48</v>
      </c>
      <c r="AJ689" s="96">
        <v>4</v>
      </c>
      <c r="AK689" s="96">
        <v>62</v>
      </c>
      <c r="AL689" s="96" t="s">
        <v>48</v>
      </c>
      <c r="AM689" s="96">
        <v>2</v>
      </c>
      <c r="AN689" s="96">
        <v>58</v>
      </c>
      <c r="AO689" s="96" t="s">
        <v>48</v>
      </c>
      <c r="AP689" s="96">
        <v>1</v>
      </c>
      <c r="AQ689" s="96">
        <v>6</v>
      </c>
      <c r="AR689" s="96" t="s">
        <v>48</v>
      </c>
      <c r="AS689" s="98">
        <v>0</v>
      </c>
      <c r="AT689" s="98">
        <v>0</v>
      </c>
      <c r="AU689" s="98">
        <v>1</v>
      </c>
      <c r="AV689" s="99">
        <v>13947</v>
      </c>
      <c r="AW689" s="99">
        <v>5650</v>
      </c>
      <c r="AX689" s="96">
        <v>318</v>
      </c>
      <c r="AY689" s="96">
        <v>423</v>
      </c>
      <c r="AZ689" s="96">
        <v>552</v>
      </c>
      <c r="BA689" s="96" t="s">
        <v>48</v>
      </c>
      <c r="BB689" s="100"/>
      <c r="BC689" s="93"/>
      <c r="BD689" s="93"/>
      <c r="BE689" s="93"/>
    </row>
    <row r="690" spans="1:57" ht="13.5" customHeight="1">
      <c r="A690" s="93" t="s">
        <v>312</v>
      </c>
      <c r="B690" s="95">
        <v>45055</v>
      </c>
      <c r="C690" s="96" t="s">
        <v>48</v>
      </c>
      <c r="D690" s="96" t="s">
        <v>48</v>
      </c>
      <c r="E690" s="96" t="s">
        <v>48</v>
      </c>
      <c r="F690" s="96"/>
      <c r="G690" s="96"/>
      <c r="H690" s="96"/>
      <c r="I690" s="96"/>
      <c r="J690" s="96"/>
      <c r="K690" s="96"/>
      <c r="L690" s="96" t="s">
        <v>48</v>
      </c>
      <c r="M690" s="97">
        <v>0</v>
      </c>
      <c r="N690" s="97">
        <v>0</v>
      </c>
      <c r="O690" s="97">
        <v>0</v>
      </c>
      <c r="P690" s="96" t="s">
        <v>48</v>
      </c>
      <c r="Q690" s="96"/>
      <c r="R690" s="96"/>
      <c r="S690" s="96"/>
      <c r="T690" s="98">
        <v>0</v>
      </c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  <c r="AH690" s="98"/>
      <c r="AI690" s="96" t="s">
        <v>48</v>
      </c>
      <c r="AJ690" s="96">
        <v>2</v>
      </c>
      <c r="AK690" s="96">
        <v>86</v>
      </c>
      <c r="AL690" s="96" t="s">
        <v>48</v>
      </c>
      <c r="AM690" s="96">
        <v>7</v>
      </c>
      <c r="AN690" s="96">
        <v>72</v>
      </c>
      <c r="AO690" s="96" t="s">
        <v>48</v>
      </c>
      <c r="AP690" s="96">
        <v>7</v>
      </c>
      <c r="AQ690" s="96">
        <v>7</v>
      </c>
      <c r="AR690" s="96">
        <v>3</v>
      </c>
      <c r="AS690" s="98">
        <v>0.42899999999999999</v>
      </c>
      <c r="AT690" s="98">
        <v>0.66700000000000004</v>
      </c>
      <c r="AU690" s="98">
        <v>1</v>
      </c>
      <c r="AV690" s="99">
        <v>13954</v>
      </c>
      <c r="AW690" s="99">
        <v>5653</v>
      </c>
      <c r="AX690" s="96">
        <v>318</v>
      </c>
      <c r="AY690" s="96">
        <v>423</v>
      </c>
      <c r="AZ690" s="96">
        <v>552</v>
      </c>
      <c r="BA690" s="96" t="s">
        <v>48</v>
      </c>
      <c r="BB690" s="100"/>
      <c r="BC690" s="93"/>
      <c r="BD690" s="93"/>
      <c r="BE690" s="93"/>
    </row>
    <row r="691" spans="1:57" ht="13.5" customHeight="1">
      <c r="A691" s="93" t="s">
        <v>313</v>
      </c>
      <c r="B691" s="95">
        <v>45056</v>
      </c>
      <c r="C691" s="96" t="s">
        <v>48</v>
      </c>
      <c r="D691" s="96" t="s">
        <v>48</v>
      </c>
      <c r="E691" s="96" t="s">
        <v>48</v>
      </c>
      <c r="F691" s="96"/>
      <c r="G691" s="96"/>
      <c r="H691" s="96"/>
      <c r="I691" s="96"/>
      <c r="J691" s="96"/>
      <c r="K691" s="96"/>
      <c r="L691" s="96" t="s">
        <v>48</v>
      </c>
      <c r="M691" s="97">
        <v>0</v>
      </c>
      <c r="N691" s="97">
        <v>0</v>
      </c>
      <c r="O691" s="97">
        <v>0</v>
      </c>
      <c r="P691" s="96" t="s">
        <v>48</v>
      </c>
      <c r="Q691" s="96"/>
      <c r="R691" s="96"/>
      <c r="S691" s="96"/>
      <c r="T691" s="98">
        <v>0</v>
      </c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  <c r="AH691" s="98"/>
      <c r="AI691" s="96" t="s">
        <v>48</v>
      </c>
      <c r="AJ691" s="96">
        <v>3</v>
      </c>
      <c r="AK691" s="96">
        <v>85</v>
      </c>
      <c r="AL691" s="96" t="s">
        <v>48</v>
      </c>
      <c r="AM691" s="96">
        <v>1</v>
      </c>
      <c r="AN691" s="96">
        <v>79</v>
      </c>
      <c r="AO691" s="96" t="s">
        <v>48</v>
      </c>
      <c r="AP691" s="96">
        <v>2</v>
      </c>
      <c r="AQ691" s="96">
        <v>4</v>
      </c>
      <c r="AR691" s="96">
        <v>2</v>
      </c>
      <c r="AS691" s="98">
        <v>0.5</v>
      </c>
      <c r="AT691" s="98">
        <v>1.5</v>
      </c>
      <c r="AU691" s="98">
        <v>1</v>
      </c>
      <c r="AV691" s="99">
        <v>13958</v>
      </c>
      <c r="AW691" s="99">
        <v>5655</v>
      </c>
      <c r="AX691" s="96">
        <v>314</v>
      </c>
      <c r="AY691" s="96">
        <v>421</v>
      </c>
      <c r="AZ691" s="96">
        <v>540</v>
      </c>
      <c r="BA691" s="96" t="s">
        <v>48</v>
      </c>
      <c r="BB691" s="100"/>
      <c r="BC691" s="93"/>
      <c r="BD691" s="93"/>
      <c r="BE691" s="93"/>
    </row>
    <row r="692" spans="1:57" ht="13.5" customHeight="1">
      <c r="A692" s="93" t="s">
        <v>314</v>
      </c>
      <c r="B692" s="95">
        <v>45057</v>
      </c>
      <c r="C692" s="96" t="s">
        <v>48</v>
      </c>
      <c r="D692" s="96" t="s">
        <v>48</v>
      </c>
      <c r="E692" s="96" t="s">
        <v>48</v>
      </c>
      <c r="F692" s="96"/>
      <c r="G692" s="96"/>
      <c r="H692" s="96"/>
      <c r="I692" s="96"/>
      <c r="J692" s="96"/>
      <c r="K692" s="96"/>
      <c r="L692" s="96" t="s">
        <v>48</v>
      </c>
      <c r="M692" s="97">
        <v>0</v>
      </c>
      <c r="N692" s="97">
        <v>0</v>
      </c>
      <c r="O692" s="97">
        <v>0</v>
      </c>
      <c r="P692" s="96" t="s">
        <v>48</v>
      </c>
      <c r="Q692" s="96"/>
      <c r="R692" s="96"/>
      <c r="S692" s="96"/>
      <c r="T692" s="98">
        <v>0</v>
      </c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  <c r="AH692" s="98"/>
      <c r="AI692" s="96" t="s">
        <v>48</v>
      </c>
      <c r="AJ692" s="96">
        <v>1</v>
      </c>
      <c r="AK692" s="96">
        <v>80</v>
      </c>
      <c r="AL692" s="96" t="s">
        <v>48</v>
      </c>
      <c r="AM692" s="96">
        <v>1</v>
      </c>
      <c r="AN692" s="96">
        <v>78</v>
      </c>
      <c r="AO692" s="96" t="s">
        <v>48</v>
      </c>
      <c r="AP692" s="96">
        <v>1</v>
      </c>
      <c r="AQ692" s="96">
        <v>9</v>
      </c>
      <c r="AR692" s="96">
        <v>3</v>
      </c>
      <c r="AS692" s="98">
        <v>0.33300000000000002</v>
      </c>
      <c r="AT692" s="98">
        <v>0.33300000000000002</v>
      </c>
      <c r="AU692" s="98">
        <v>1</v>
      </c>
      <c r="AV692" s="99">
        <v>13967</v>
      </c>
      <c r="AW692" s="99">
        <v>5658</v>
      </c>
      <c r="AX692" s="96">
        <v>314</v>
      </c>
      <c r="AY692" s="96">
        <v>421</v>
      </c>
      <c r="AZ692" s="96">
        <v>540</v>
      </c>
      <c r="BA692" s="96" t="s">
        <v>48</v>
      </c>
      <c r="BB692" s="100"/>
      <c r="BC692" s="93"/>
      <c r="BD692" s="93"/>
      <c r="BE692" s="93"/>
    </row>
    <row r="693" spans="1:57" ht="13.5" customHeight="1">
      <c r="A693" s="93" t="s">
        <v>315</v>
      </c>
      <c r="B693" s="95">
        <v>45058</v>
      </c>
      <c r="C693" s="96" t="s">
        <v>48</v>
      </c>
      <c r="D693" s="96" t="s">
        <v>48</v>
      </c>
      <c r="E693" s="96" t="s">
        <v>48</v>
      </c>
      <c r="F693" s="96"/>
      <c r="G693" s="96"/>
      <c r="H693" s="96"/>
      <c r="I693" s="96"/>
      <c r="J693" s="96"/>
      <c r="K693" s="96"/>
      <c r="L693" s="96" t="s">
        <v>48</v>
      </c>
      <c r="M693" s="97">
        <v>0</v>
      </c>
      <c r="N693" s="97">
        <v>0</v>
      </c>
      <c r="O693" s="97">
        <v>0</v>
      </c>
      <c r="P693" s="96" t="s">
        <v>48</v>
      </c>
      <c r="Q693" s="96"/>
      <c r="R693" s="96"/>
      <c r="S693" s="96"/>
      <c r="T693" s="98">
        <v>0</v>
      </c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  <c r="AH693" s="98"/>
      <c r="AI693" s="96" t="s">
        <v>48</v>
      </c>
      <c r="AJ693" s="96">
        <v>2</v>
      </c>
      <c r="AK693" s="96">
        <v>63</v>
      </c>
      <c r="AL693" s="96" t="s">
        <v>48</v>
      </c>
      <c r="AM693" s="96">
        <v>4</v>
      </c>
      <c r="AN693" s="96">
        <v>53</v>
      </c>
      <c r="AO693" s="96" t="s">
        <v>48</v>
      </c>
      <c r="AP693" s="96">
        <v>5</v>
      </c>
      <c r="AQ693" s="96">
        <v>6</v>
      </c>
      <c r="AR693" s="96">
        <v>5</v>
      </c>
      <c r="AS693" s="98">
        <v>0.83299999999999996</v>
      </c>
      <c r="AT693" s="98">
        <v>0.4</v>
      </c>
      <c r="AU693" s="98">
        <v>1</v>
      </c>
      <c r="AV693" s="99">
        <v>13973</v>
      </c>
      <c r="AW693" s="99">
        <v>5663</v>
      </c>
      <c r="AX693" s="96">
        <v>314</v>
      </c>
      <c r="AY693" s="96">
        <v>421</v>
      </c>
      <c r="AZ693" s="96">
        <v>540</v>
      </c>
      <c r="BA693" s="96" t="s">
        <v>48</v>
      </c>
      <c r="BB693" s="100"/>
      <c r="BC693" s="93"/>
      <c r="BD693" s="93"/>
      <c r="BE693" s="93"/>
    </row>
    <row r="694" spans="1:57" ht="13.5" customHeight="1">
      <c r="A694" s="93" t="s">
        <v>316</v>
      </c>
      <c r="B694" s="95">
        <v>45059</v>
      </c>
      <c r="C694" s="96" t="s">
        <v>48</v>
      </c>
      <c r="D694" s="96" t="s">
        <v>48</v>
      </c>
      <c r="E694" s="96" t="s">
        <v>48</v>
      </c>
      <c r="F694" s="96"/>
      <c r="G694" s="96"/>
      <c r="H694" s="96"/>
      <c r="I694" s="96"/>
      <c r="J694" s="96"/>
      <c r="K694" s="96"/>
      <c r="L694" s="96" t="s">
        <v>48</v>
      </c>
      <c r="M694" s="97">
        <v>0</v>
      </c>
      <c r="N694" s="97">
        <v>0</v>
      </c>
      <c r="O694" s="97">
        <v>0</v>
      </c>
      <c r="P694" s="96" t="s">
        <v>48</v>
      </c>
      <c r="Q694" s="96"/>
      <c r="R694" s="96"/>
      <c r="S694" s="96"/>
      <c r="T694" s="98">
        <v>0</v>
      </c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  <c r="AH694" s="98"/>
      <c r="AI694" s="96" t="s">
        <v>48</v>
      </c>
      <c r="AJ694" s="96" t="s">
        <v>48</v>
      </c>
      <c r="AK694" s="96">
        <v>70</v>
      </c>
      <c r="AL694" s="96" t="s">
        <v>48</v>
      </c>
      <c r="AM694" s="96">
        <v>5</v>
      </c>
      <c r="AN694" s="96">
        <v>53</v>
      </c>
      <c r="AO694" s="96" t="s">
        <v>48</v>
      </c>
      <c r="AP694" s="96">
        <v>1</v>
      </c>
      <c r="AQ694" s="96">
        <v>4</v>
      </c>
      <c r="AR694" s="96">
        <v>2</v>
      </c>
      <c r="AS694" s="98">
        <v>0.5</v>
      </c>
      <c r="AT694" s="98">
        <v>0</v>
      </c>
      <c r="AU694" s="98">
        <v>1</v>
      </c>
      <c r="AV694" s="99">
        <v>13977</v>
      </c>
      <c r="AW694" s="99">
        <v>5665</v>
      </c>
      <c r="AX694" s="96">
        <v>314</v>
      </c>
      <c r="AY694" s="96">
        <v>421</v>
      </c>
      <c r="AZ694" s="96">
        <v>540</v>
      </c>
      <c r="BA694" s="96" t="s">
        <v>48</v>
      </c>
      <c r="BB694" s="100"/>
      <c r="BC694" s="93"/>
      <c r="BD694" s="93"/>
      <c r="BE694" s="93"/>
    </row>
    <row r="695" spans="1:57" ht="13.5" customHeight="1">
      <c r="A695" s="93" t="s">
        <v>317</v>
      </c>
      <c r="B695" s="95">
        <v>45060</v>
      </c>
      <c r="C695" s="96" t="s">
        <v>48</v>
      </c>
      <c r="D695" s="96" t="s">
        <v>48</v>
      </c>
      <c r="E695" s="96" t="s">
        <v>48</v>
      </c>
      <c r="F695" s="96"/>
      <c r="G695" s="96"/>
      <c r="H695" s="96"/>
      <c r="I695" s="96"/>
      <c r="J695" s="96"/>
      <c r="K695" s="96"/>
      <c r="L695" s="96" t="s">
        <v>48</v>
      </c>
      <c r="M695" s="97">
        <v>0</v>
      </c>
      <c r="N695" s="97">
        <v>0</v>
      </c>
      <c r="O695" s="97">
        <v>0</v>
      </c>
      <c r="P695" s="96" t="s">
        <v>48</v>
      </c>
      <c r="Q695" s="96"/>
      <c r="R695" s="96"/>
      <c r="S695" s="96"/>
      <c r="T695" s="98">
        <v>0</v>
      </c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  <c r="AH695" s="98"/>
      <c r="AI695" s="96" t="s">
        <v>48</v>
      </c>
      <c r="AJ695" s="96">
        <v>3</v>
      </c>
      <c r="AK695" s="96">
        <v>91</v>
      </c>
      <c r="AL695" s="96" t="s">
        <v>48</v>
      </c>
      <c r="AM695" s="96">
        <v>2</v>
      </c>
      <c r="AN695" s="96">
        <v>82</v>
      </c>
      <c r="AO695" s="96" t="s">
        <v>48</v>
      </c>
      <c r="AP695" s="96">
        <v>6</v>
      </c>
      <c r="AQ695" s="96">
        <v>7</v>
      </c>
      <c r="AR695" s="96">
        <v>4</v>
      </c>
      <c r="AS695" s="98">
        <v>0.57099999999999995</v>
      </c>
      <c r="AT695" s="98">
        <v>0.75</v>
      </c>
      <c r="AU695" s="98">
        <v>1</v>
      </c>
      <c r="AV695" s="99">
        <v>13984</v>
      </c>
      <c r="AW695" s="99">
        <v>5669</v>
      </c>
      <c r="AX695" s="96">
        <v>314</v>
      </c>
      <c r="AY695" s="96">
        <v>421</v>
      </c>
      <c r="AZ695" s="96">
        <v>540</v>
      </c>
      <c r="BA695" s="96" t="s">
        <v>48</v>
      </c>
      <c r="BB695" s="100"/>
      <c r="BC695" s="93"/>
      <c r="BD695" s="93"/>
      <c r="BE695" s="93"/>
    </row>
    <row r="696" spans="1:57" ht="13.5" customHeight="1">
      <c r="A696" s="93" t="s">
        <v>311</v>
      </c>
      <c r="B696" s="95">
        <v>45061</v>
      </c>
      <c r="C696" s="96" t="s">
        <v>48</v>
      </c>
      <c r="D696" s="96" t="s">
        <v>48</v>
      </c>
      <c r="E696" s="96" t="s">
        <v>48</v>
      </c>
      <c r="F696" s="96"/>
      <c r="G696" s="96"/>
      <c r="H696" s="96"/>
      <c r="I696" s="96"/>
      <c r="J696" s="96"/>
      <c r="K696" s="96"/>
      <c r="L696" s="96" t="s">
        <v>48</v>
      </c>
      <c r="M696" s="97">
        <v>0</v>
      </c>
      <c r="N696" s="97">
        <v>0</v>
      </c>
      <c r="O696" s="97">
        <v>0</v>
      </c>
      <c r="P696" s="96" t="s">
        <v>48</v>
      </c>
      <c r="Q696" s="96"/>
      <c r="R696" s="96"/>
      <c r="S696" s="96"/>
      <c r="T696" s="98">
        <v>0</v>
      </c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  <c r="AH696" s="98"/>
      <c r="AI696" s="96" t="s">
        <v>48</v>
      </c>
      <c r="AJ696" s="96">
        <v>3</v>
      </c>
      <c r="AK696" s="96">
        <v>85</v>
      </c>
      <c r="AL696" s="96" t="s">
        <v>48</v>
      </c>
      <c r="AM696" s="96">
        <v>4</v>
      </c>
      <c r="AN696" s="96">
        <v>80</v>
      </c>
      <c r="AO696" s="96" t="s">
        <v>48</v>
      </c>
      <c r="AP696" s="96">
        <v>1</v>
      </c>
      <c r="AQ696" s="96">
        <v>4</v>
      </c>
      <c r="AR696" s="96">
        <v>2</v>
      </c>
      <c r="AS696" s="98">
        <v>0.5</v>
      </c>
      <c r="AT696" s="98">
        <v>1.5</v>
      </c>
      <c r="AU696" s="98">
        <v>1</v>
      </c>
      <c r="AV696" s="99">
        <v>13988</v>
      </c>
      <c r="AW696" s="99">
        <v>5671</v>
      </c>
      <c r="AX696" s="96">
        <v>321</v>
      </c>
      <c r="AY696" s="96">
        <v>418</v>
      </c>
      <c r="AZ696" s="96">
        <v>525</v>
      </c>
      <c r="BA696" s="96" t="s">
        <v>48</v>
      </c>
      <c r="BB696" s="100"/>
      <c r="BC696" s="93"/>
      <c r="BD696" s="93"/>
      <c r="BE696" s="93"/>
    </row>
    <row r="697" spans="1:57" ht="13.5" customHeight="1">
      <c r="A697" s="93" t="s">
        <v>312</v>
      </c>
      <c r="B697" s="95">
        <v>45062</v>
      </c>
      <c r="C697" s="96" t="s">
        <v>48</v>
      </c>
      <c r="D697" s="96" t="s">
        <v>48</v>
      </c>
      <c r="E697" s="96" t="s">
        <v>48</v>
      </c>
      <c r="F697" s="96"/>
      <c r="G697" s="96"/>
      <c r="H697" s="96"/>
      <c r="I697" s="96"/>
      <c r="J697" s="96"/>
      <c r="K697" s="96"/>
      <c r="L697" s="96" t="s">
        <v>48</v>
      </c>
      <c r="M697" s="97">
        <v>0</v>
      </c>
      <c r="N697" s="97">
        <v>0</v>
      </c>
      <c r="O697" s="97">
        <v>0</v>
      </c>
      <c r="P697" s="96" t="s">
        <v>48</v>
      </c>
      <c r="Q697" s="96"/>
      <c r="R697" s="96"/>
      <c r="S697" s="96"/>
      <c r="T697" s="98">
        <v>0</v>
      </c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  <c r="AH697" s="98"/>
      <c r="AI697" s="96" t="s">
        <v>48</v>
      </c>
      <c r="AJ697" s="96">
        <v>5</v>
      </c>
      <c r="AK697" s="96">
        <v>96</v>
      </c>
      <c r="AL697" s="96" t="s">
        <v>48</v>
      </c>
      <c r="AM697" s="96">
        <v>10</v>
      </c>
      <c r="AN697" s="96">
        <v>82</v>
      </c>
      <c r="AO697" s="96" t="s">
        <v>48</v>
      </c>
      <c r="AP697" s="96">
        <v>3</v>
      </c>
      <c r="AQ697" s="96">
        <v>9</v>
      </c>
      <c r="AR697" s="96">
        <v>4</v>
      </c>
      <c r="AS697" s="98">
        <v>0.44400000000000001</v>
      </c>
      <c r="AT697" s="98">
        <v>1.25</v>
      </c>
      <c r="AU697" s="98">
        <v>1</v>
      </c>
      <c r="AV697" s="99">
        <v>13997</v>
      </c>
      <c r="AW697" s="99">
        <v>5675</v>
      </c>
      <c r="AX697" s="96">
        <v>321</v>
      </c>
      <c r="AY697" s="96">
        <v>418</v>
      </c>
      <c r="AZ697" s="96">
        <v>525</v>
      </c>
      <c r="BA697" s="96" t="s">
        <v>48</v>
      </c>
      <c r="BB697" s="100"/>
      <c r="BC697" s="93"/>
      <c r="BD697" s="93"/>
      <c r="BE697" s="93"/>
    </row>
    <row r="698" spans="1:57" ht="13.5" customHeight="1">
      <c r="A698" s="93" t="s">
        <v>313</v>
      </c>
      <c r="B698" s="95">
        <v>45063</v>
      </c>
      <c r="C698" s="96" t="s">
        <v>48</v>
      </c>
      <c r="D698" s="96" t="s">
        <v>48</v>
      </c>
      <c r="E698" s="96" t="s">
        <v>48</v>
      </c>
      <c r="F698" s="96"/>
      <c r="G698" s="96"/>
      <c r="H698" s="96"/>
      <c r="I698" s="96"/>
      <c r="J698" s="96"/>
      <c r="K698" s="96"/>
      <c r="L698" s="96" t="s">
        <v>48</v>
      </c>
      <c r="M698" s="97">
        <v>0</v>
      </c>
      <c r="N698" s="97">
        <v>0</v>
      </c>
      <c r="O698" s="97">
        <v>0</v>
      </c>
      <c r="P698" s="96" t="s">
        <v>48</v>
      </c>
      <c r="Q698" s="96"/>
      <c r="R698" s="96"/>
      <c r="S698" s="96"/>
      <c r="T698" s="98">
        <v>0</v>
      </c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  <c r="AH698" s="98"/>
      <c r="AI698" s="96" t="s">
        <v>48</v>
      </c>
      <c r="AJ698" s="96">
        <v>3</v>
      </c>
      <c r="AK698" s="96">
        <v>76</v>
      </c>
      <c r="AL698" s="96" t="s">
        <v>48</v>
      </c>
      <c r="AM698" s="96">
        <v>3</v>
      </c>
      <c r="AN698" s="96">
        <v>73</v>
      </c>
      <c r="AO698" s="96" t="s">
        <v>48</v>
      </c>
      <c r="AP698" s="96" t="s">
        <v>48</v>
      </c>
      <c r="AQ698" s="96">
        <v>12</v>
      </c>
      <c r="AR698" s="96">
        <v>4</v>
      </c>
      <c r="AS698" s="98">
        <v>0.33300000000000002</v>
      </c>
      <c r="AT698" s="98">
        <v>0.75</v>
      </c>
      <c r="AU698" s="98">
        <v>0</v>
      </c>
      <c r="AV698" s="99">
        <v>14009</v>
      </c>
      <c r="AW698" s="99">
        <v>5679</v>
      </c>
      <c r="AX698" s="96">
        <v>321</v>
      </c>
      <c r="AY698" s="96">
        <v>418</v>
      </c>
      <c r="AZ698" s="96">
        <v>525</v>
      </c>
      <c r="BA698" s="96" t="s">
        <v>48</v>
      </c>
      <c r="BB698" s="100"/>
      <c r="BC698" s="93"/>
      <c r="BD698" s="93"/>
      <c r="BE698" s="93"/>
    </row>
    <row r="699" spans="1:57" ht="13.5" customHeight="1">
      <c r="A699" s="93" t="s">
        <v>314</v>
      </c>
      <c r="B699" s="95">
        <v>45064</v>
      </c>
      <c r="C699" s="96" t="s">
        <v>48</v>
      </c>
      <c r="D699" s="96" t="s">
        <v>48</v>
      </c>
      <c r="E699" s="96" t="s">
        <v>48</v>
      </c>
      <c r="F699" s="96"/>
      <c r="G699" s="96"/>
      <c r="H699" s="96"/>
      <c r="I699" s="96"/>
      <c r="J699" s="96"/>
      <c r="K699" s="96"/>
      <c r="L699" s="96" t="s">
        <v>48</v>
      </c>
      <c r="M699" s="97">
        <v>0</v>
      </c>
      <c r="N699" s="97">
        <v>0</v>
      </c>
      <c r="O699" s="97">
        <v>0</v>
      </c>
      <c r="P699" s="96" t="s">
        <v>48</v>
      </c>
      <c r="Q699" s="96"/>
      <c r="R699" s="96"/>
      <c r="S699" s="96"/>
      <c r="T699" s="98">
        <v>0</v>
      </c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  <c r="AH699" s="98"/>
      <c r="AI699" s="96" t="s">
        <v>48</v>
      </c>
      <c r="AJ699" s="96">
        <v>1</v>
      </c>
      <c r="AK699" s="96">
        <v>76</v>
      </c>
      <c r="AL699" s="96" t="s">
        <v>48</v>
      </c>
      <c r="AM699" s="96">
        <v>2</v>
      </c>
      <c r="AN699" s="96">
        <v>69</v>
      </c>
      <c r="AO699" s="96" t="s">
        <v>48</v>
      </c>
      <c r="AP699" s="96">
        <v>2</v>
      </c>
      <c r="AQ699" s="96">
        <v>6</v>
      </c>
      <c r="AR699" s="96">
        <v>4</v>
      </c>
      <c r="AS699" s="98">
        <v>0.66700000000000004</v>
      </c>
      <c r="AT699" s="98">
        <v>0.25</v>
      </c>
      <c r="AU699" s="98">
        <v>1</v>
      </c>
      <c r="AV699" s="99">
        <v>14015</v>
      </c>
      <c r="AW699" s="99">
        <v>5683</v>
      </c>
      <c r="AX699" s="96">
        <v>321</v>
      </c>
      <c r="AY699" s="96">
        <v>418</v>
      </c>
      <c r="AZ699" s="96">
        <v>525</v>
      </c>
      <c r="BA699" s="96" t="s">
        <v>48</v>
      </c>
      <c r="BB699" s="100"/>
      <c r="BC699" s="93"/>
      <c r="BD699" s="93"/>
      <c r="BE699" s="93"/>
    </row>
    <row r="700" spans="1:57" ht="13.5" customHeight="1">
      <c r="A700" s="93" t="s">
        <v>315</v>
      </c>
      <c r="B700" s="95">
        <v>45065</v>
      </c>
      <c r="C700" s="96" t="s">
        <v>48</v>
      </c>
      <c r="D700" s="96" t="s">
        <v>48</v>
      </c>
      <c r="E700" s="96" t="s">
        <v>48</v>
      </c>
      <c r="F700" s="96"/>
      <c r="G700" s="96"/>
      <c r="H700" s="96"/>
      <c r="I700" s="96"/>
      <c r="J700" s="96"/>
      <c r="K700" s="96"/>
      <c r="L700" s="96" t="s">
        <v>48</v>
      </c>
      <c r="M700" s="97">
        <v>0</v>
      </c>
      <c r="N700" s="97">
        <v>0</v>
      </c>
      <c r="O700" s="97">
        <v>0</v>
      </c>
      <c r="P700" s="96" t="s">
        <v>48</v>
      </c>
      <c r="Q700" s="96"/>
      <c r="R700" s="96"/>
      <c r="S700" s="96"/>
      <c r="T700" s="98">
        <v>0</v>
      </c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  <c r="AH700" s="98"/>
      <c r="AI700" s="96" t="s">
        <v>48</v>
      </c>
      <c r="AJ700" s="96">
        <v>2</v>
      </c>
      <c r="AK700" s="96">
        <v>74</v>
      </c>
      <c r="AL700" s="96" t="s">
        <v>48</v>
      </c>
      <c r="AM700" s="96">
        <v>4</v>
      </c>
      <c r="AN700" s="96">
        <v>35</v>
      </c>
      <c r="AO700" s="96" t="s">
        <v>48</v>
      </c>
      <c r="AP700" s="96">
        <v>12</v>
      </c>
      <c r="AQ700" s="96">
        <v>8</v>
      </c>
      <c r="AR700" s="96">
        <v>4</v>
      </c>
      <c r="AS700" s="98">
        <v>0.5</v>
      </c>
      <c r="AT700" s="98">
        <v>0.5</v>
      </c>
      <c r="AU700" s="98">
        <v>1</v>
      </c>
      <c r="AV700" s="99">
        <v>14023</v>
      </c>
      <c r="AW700" s="99">
        <v>5687</v>
      </c>
      <c r="AX700" s="96">
        <v>321</v>
      </c>
      <c r="AY700" s="96">
        <v>418</v>
      </c>
      <c r="AZ700" s="96">
        <v>525</v>
      </c>
      <c r="BA700" s="96" t="s">
        <v>48</v>
      </c>
      <c r="BB700" s="100"/>
      <c r="BC700" s="93"/>
      <c r="BD700" s="93"/>
      <c r="BE700" s="93"/>
    </row>
    <row r="701" spans="1:57" ht="13.5" customHeight="1">
      <c r="A701" s="93" t="s">
        <v>316</v>
      </c>
      <c r="B701" s="95">
        <v>45066</v>
      </c>
      <c r="C701" s="96" t="s">
        <v>48</v>
      </c>
      <c r="D701" s="96" t="s">
        <v>48</v>
      </c>
      <c r="E701" s="96" t="s">
        <v>48</v>
      </c>
      <c r="F701" s="96"/>
      <c r="G701" s="96"/>
      <c r="H701" s="96"/>
      <c r="I701" s="96"/>
      <c r="J701" s="96"/>
      <c r="K701" s="96"/>
      <c r="L701" s="96" t="s">
        <v>48</v>
      </c>
      <c r="M701" s="97">
        <v>0</v>
      </c>
      <c r="N701" s="97">
        <v>0</v>
      </c>
      <c r="O701" s="97">
        <v>0</v>
      </c>
      <c r="P701" s="96" t="s">
        <v>48</v>
      </c>
      <c r="Q701" s="96"/>
      <c r="R701" s="96"/>
      <c r="S701" s="96"/>
      <c r="T701" s="98">
        <v>0</v>
      </c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  <c r="AH701" s="98"/>
      <c r="AI701" s="96" t="s">
        <v>48</v>
      </c>
      <c r="AJ701" s="96">
        <v>4</v>
      </c>
      <c r="AK701" s="96">
        <v>68</v>
      </c>
      <c r="AL701" s="96" t="s">
        <v>48</v>
      </c>
      <c r="AM701" s="96">
        <v>1</v>
      </c>
      <c r="AN701" s="96">
        <v>65</v>
      </c>
      <c r="AO701" s="96" t="s">
        <v>48</v>
      </c>
      <c r="AP701" s="96">
        <v>2</v>
      </c>
      <c r="AQ701" s="96">
        <v>5</v>
      </c>
      <c r="AR701" s="96">
        <v>1</v>
      </c>
      <c r="AS701" s="98">
        <v>0.2</v>
      </c>
      <c r="AT701" s="98">
        <v>4</v>
      </c>
      <c r="AU701" s="98">
        <v>1</v>
      </c>
      <c r="AV701" s="99">
        <v>14028</v>
      </c>
      <c r="AW701" s="99">
        <v>5688</v>
      </c>
      <c r="AX701" s="96">
        <v>321</v>
      </c>
      <c r="AY701" s="96">
        <v>418</v>
      </c>
      <c r="AZ701" s="96">
        <v>525</v>
      </c>
      <c r="BA701" s="96" t="s">
        <v>48</v>
      </c>
      <c r="BB701" s="100"/>
      <c r="BC701" s="93"/>
      <c r="BD701" s="93"/>
      <c r="BE701" s="93"/>
    </row>
    <row r="702" spans="1:57" ht="13.5" customHeight="1">
      <c r="A702" s="93" t="s">
        <v>317</v>
      </c>
      <c r="B702" s="95">
        <v>45067</v>
      </c>
      <c r="C702" s="96" t="s">
        <v>48</v>
      </c>
      <c r="D702" s="96" t="s">
        <v>48</v>
      </c>
      <c r="E702" s="96" t="s">
        <v>48</v>
      </c>
      <c r="F702" s="96"/>
      <c r="G702" s="96"/>
      <c r="H702" s="96"/>
      <c r="I702" s="96"/>
      <c r="J702" s="96"/>
      <c r="K702" s="96"/>
      <c r="L702" s="96" t="s">
        <v>48</v>
      </c>
      <c r="M702" s="97">
        <v>0</v>
      </c>
      <c r="N702" s="97">
        <v>0</v>
      </c>
      <c r="O702" s="97">
        <v>0</v>
      </c>
      <c r="P702" s="96" t="s">
        <v>48</v>
      </c>
      <c r="Q702" s="96"/>
      <c r="R702" s="96"/>
      <c r="S702" s="96"/>
      <c r="T702" s="98">
        <v>0</v>
      </c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  <c r="AH702" s="98"/>
      <c r="AI702" s="96" t="s">
        <v>48</v>
      </c>
      <c r="AJ702" s="96">
        <v>4</v>
      </c>
      <c r="AK702" s="96">
        <v>100</v>
      </c>
      <c r="AL702" s="96" t="s">
        <v>48</v>
      </c>
      <c r="AM702" s="96">
        <v>15</v>
      </c>
      <c r="AN702" s="96">
        <v>79</v>
      </c>
      <c r="AO702" s="96" t="s">
        <v>48</v>
      </c>
      <c r="AP702" s="96">
        <v>8</v>
      </c>
      <c r="AQ702" s="96">
        <v>7</v>
      </c>
      <c r="AR702" s="96">
        <v>4</v>
      </c>
      <c r="AS702" s="98">
        <v>0.57099999999999995</v>
      </c>
      <c r="AT702" s="98">
        <v>1</v>
      </c>
      <c r="AU702" s="98">
        <v>1</v>
      </c>
      <c r="AV702" s="99">
        <v>14035</v>
      </c>
      <c r="AW702" s="99">
        <v>5692</v>
      </c>
      <c r="AX702" s="96">
        <v>321</v>
      </c>
      <c r="AY702" s="96">
        <v>418</v>
      </c>
      <c r="AZ702" s="96">
        <v>525</v>
      </c>
      <c r="BA702" s="96" t="s">
        <v>48</v>
      </c>
      <c r="BB702" s="100"/>
      <c r="BC702" s="93"/>
      <c r="BD702" s="93"/>
      <c r="BE702" s="93"/>
    </row>
    <row r="703" spans="1:57" ht="13.5" customHeight="1">
      <c r="A703" s="93" t="s">
        <v>311</v>
      </c>
      <c r="B703" s="95">
        <v>45068</v>
      </c>
      <c r="C703" s="96" t="s">
        <v>48</v>
      </c>
      <c r="D703" s="96" t="s">
        <v>48</v>
      </c>
      <c r="E703" s="96" t="s">
        <v>48</v>
      </c>
      <c r="F703" s="96"/>
      <c r="G703" s="96"/>
      <c r="H703" s="96"/>
      <c r="I703" s="96"/>
      <c r="J703" s="96"/>
      <c r="K703" s="96"/>
      <c r="L703" s="96" t="s">
        <v>48</v>
      </c>
      <c r="M703" s="97">
        <v>0</v>
      </c>
      <c r="N703" s="97">
        <v>0</v>
      </c>
      <c r="O703" s="97">
        <v>0</v>
      </c>
      <c r="P703" s="96" t="s">
        <v>48</v>
      </c>
      <c r="Q703" s="96"/>
      <c r="R703" s="96"/>
      <c r="S703" s="96"/>
      <c r="T703" s="98">
        <v>0</v>
      </c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  <c r="AH703" s="98"/>
      <c r="AI703" s="96" t="s">
        <v>48</v>
      </c>
      <c r="AJ703" s="96">
        <v>2</v>
      </c>
      <c r="AK703" s="96">
        <v>123</v>
      </c>
      <c r="AL703" s="96" t="s">
        <v>48</v>
      </c>
      <c r="AM703" s="96">
        <v>45</v>
      </c>
      <c r="AN703" s="96">
        <v>76</v>
      </c>
      <c r="AO703" s="96" t="s">
        <v>48</v>
      </c>
      <c r="AP703" s="96">
        <v>10</v>
      </c>
      <c r="AQ703" s="96">
        <v>8</v>
      </c>
      <c r="AR703" s="96">
        <v>4</v>
      </c>
      <c r="AS703" s="98">
        <v>0.5</v>
      </c>
      <c r="AT703" s="98">
        <v>0.5</v>
      </c>
      <c r="AU703" s="98">
        <v>1</v>
      </c>
      <c r="AV703" s="99">
        <v>14043</v>
      </c>
      <c r="AW703" s="99">
        <v>5696</v>
      </c>
      <c r="AX703" s="96">
        <v>321</v>
      </c>
      <c r="AY703" s="96">
        <v>418</v>
      </c>
      <c r="AZ703" s="96">
        <v>525</v>
      </c>
      <c r="BA703" s="96" t="s">
        <v>48</v>
      </c>
      <c r="BB703" s="100"/>
      <c r="BC703" s="93"/>
      <c r="BD703" s="93"/>
      <c r="BE703" s="93"/>
    </row>
    <row r="704" spans="1:57" ht="13.5" customHeight="1">
      <c r="A704" s="93" t="s">
        <v>312</v>
      </c>
      <c r="B704" s="95">
        <v>45069</v>
      </c>
      <c r="C704" s="96" t="s">
        <v>48</v>
      </c>
      <c r="D704" s="96" t="s">
        <v>48</v>
      </c>
      <c r="E704" s="96" t="s">
        <v>48</v>
      </c>
      <c r="F704" s="96"/>
      <c r="G704" s="96"/>
      <c r="H704" s="96"/>
      <c r="I704" s="96"/>
      <c r="J704" s="96"/>
      <c r="K704" s="96"/>
      <c r="L704" s="96" t="s">
        <v>48</v>
      </c>
      <c r="M704" s="97">
        <v>0</v>
      </c>
      <c r="N704" s="97">
        <v>0</v>
      </c>
      <c r="O704" s="97">
        <v>0</v>
      </c>
      <c r="P704" s="96" t="s">
        <v>48</v>
      </c>
      <c r="Q704" s="96"/>
      <c r="R704" s="96"/>
      <c r="S704" s="96"/>
      <c r="T704" s="98">
        <v>0</v>
      </c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  <c r="AH704" s="98"/>
      <c r="AI704" s="96" t="s">
        <v>48</v>
      </c>
      <c r="AJ704" s="96">
        <v>2</v>
      </c>
      <c r="AK704" s="96">
        <v>81</v>
      </c>
      <c r="AL704" s="96" t="s">
        <v>48</v>
      </c>
      <c r="AM704" s="96">
        <v>10</v>
      </c>
      <c r="AN704" s="96">
        <v>69</v>
      </c>
      <c r="AO704" s="96" t="s">
        <v>48</v>
      </c>
      <c r="AP704" s="96">
        <v>6</v>
      </c>
      <c r="AQ704" s="96">
        <v>7</v>
      </c>
      <c r="AR704" s="96">
        <v>4</v>
      </c>
      <c r="AS704" s="98">
        <v>0.57099999999999995</v>
      </c>
      <c r="AT704" s="98">
        <v>0.5</v>
      </c>
      <c r="AU704" s="98">
        <v>1</v>
      </c>
      <c r="AV704" s="99">
        <v>14050</v>
      </c>
      <c r="AW704" s="99">
        <v>5700</v>
      </c>
      <c r="AX704" s="96">
        <v>321</v>
      </c>
      <c r="AY704" s="96">
        <v>418</v>
      </c>
      <c r="AZ704" s="96">
        <v>525</v>
      </c>
      <c r="BA704" s="96" t="s">
        <v>48</v>
      </c>
      <c r="BB704" s="100"/>
      <c r="BC704" s="93"/>
      <c r="BD704" s="93"/>
      <c r="BE704" s="93"/>
    </row>
    <row r="705" spans="1:57" ht="13.5" customHeight="1">
      <c r="A705" s="93" t="s">
        <v>313</v>
      </c>
      <c r="B705" s="95">
        <v>45070</v>
      </c>
      <c r="C705" s="96" t="s">
        <v>48</v>
      </c>
      <c r="D705" s="96" t="s">
        <v>48</v>
      </c>
      <c r="E705" s="96" t="s">
        <v>48</v>
      </c>
      <c r="F705" s="96"/>
      <c r="G705" s="96"/>
      <c r="H705" s="96"/>
      <c r="I705" s="96"/>
      <c r="J705" s="96"/>
      <c r="K705" s="96"/>
      <c r="L705" s="96" t="s">
        <v>48</v>
      </c>
      <c r="M705" s="97">
        <v>0</v>
      </c>
      <c r="N705" s="97">
        <v>0</v>
      </c>
      <c r="O705" s="97">
        <v>0</v>
      </c>
      <c r="P705" s="96" t="s">
        <v>48</v>
      </c>
      <c r="Q705" s="96"/>
      <c r="R705" s="96"/>
      <c r="S705" s="96"/>
      <c r="T705" s="98">
        <v>0</v>
      </c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  <c r="AH705" s="98"/>
      <c r="AI705" s="96" t="s">
        <v>48</v>
      </c>
      <c r="AJ705" s="96">
        <v>2</v>
      </c>
      <c r="AK705" s="96">
        <v>94</v>
      </c>
      <c r="AL705" s="96" t="s">
        <v>48</v>
      </c>
      <c r="AM705" s="96">
        <v>20</v>
      </c>
      <c r="AN705" s="96">
        <v>68</v>
      </c>
      <c r="AO705" s="96" t="s">
        <v>48</v>
      </c>
      <c r="AP705" s="96">
        <v>7</v>
      </c>
      <c r="AQ705" s="96">
        <v>2</v>
      </c>
      <c r="AR705" s="96" t="s">
        <v>48</v>
      </c>
      <c r="AS705" s="98">
        <v>0</v>
      </c>
      <c r="AT705" s="98">
        <v>0</v>
      </c>
      <c r="AU705" s="98">
        <v>1</v>
      </c>
      <c r="AV705" s="99">
        <v>14052</v>
      </c>
      <c r="AW705" s="99">
        <v>5700</v>
      </c>
      <c r="AX705" s="96">
        <v>321</v>
      </c>
      <c r="AY705" s="96">
        <v>418</v>
      </c>
      <c r="AZ705" s="96">
        <v>525</v>
      </c>
      <c r="BA705" s="96" t="s">
        <v>48</v>
      </c>
      <c r="BB705" s="100"/>
      <c r="BC705" s="93"/>
      <c r="BD705" s="93"/>
      <c r="BE705" s="93"/>
    </row>
    <row r="706" spans="1:57" ht="13.5" customHeight="1">
      <c r="A706" s="93" t="s">
        <v>314</v>
      </c>
      <c r="B706" s="95">
        <v>45071</v>
      </c>
      <c r="C706" s="96" t="s">
        <v>48</v>
      </c>
      <c r="D706" s="96" t="s">
        <v>48</v>
      </c>
      <c r="E706" s="96" t="s">
        <v>48</v>
      </c>
      <c r="F706" s="96"/>
      <c r="G706" s="96"/>
      <c r="H706" s="96"/>
      <c r="I706" s="96"/>
      <c r="J706" s="96"/>
      <c r="K706" s="96"/>
      <c r="L706" s="96" t="s">
        <v>48</v>
      </c>
      <c r="M706" s="97">
        <v>0</v>
      </c>
      <c r="N706" s="97">
        <v>0</v>
      </c>
      <c r="O706" s="97">
        <v>0</v>
      </c>
      <c r="P706" s="96" t="s">
        <v>48</v>
      </c>
      <c r="Q706" s="96"/>
      <c r="R706" s="96"/>
      <c r="S706" s="96"/>
      <c r="T706" s="98">
        <v>0</v>
      </c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  <c r="AH706" s="98"/>
      <c r="AI706" s="96" t="s">
        <v>48</v>
      </c>
      <c r="AJ706" s="96" t="s">
        <v>48</v>
      </c>
      <c r="AK706" s="96">
        <v>81</v>
      </c>
      <c r="AL706" s="96" t="s">
        <v>48</v>
      </c>
      <c r="AM706" s="96">
        <v>7</v>
      </c>
      <c r="AN706" s="96">
        <v>66</v>
      </c>
      <c r="AO706" s="96" t="s">
        <v>48</v>
      </c>
      <c r="AP706" s="96">
        <v>6</v>
      </c>
      <c r="AQ706" s="96">
        <v>4</v>
      </c>
      <c r="AR706" s="96">
        <v>1</v>
      </c>
      <c r="AS706" s="98">
        <v>0.25</v>
      </c>
      <c r="AT706" s="98">
        <v>0</v>
      </c>
      <c r="AU706" s="98">
        <v>1</v>
      </c>
      <c r="AV706" s="99">
        <v>14056</v>
      </c>
      <c r="AW706" s="99">
        <v>5701</v>
      </c>
      <c r="AX706" s="96">
        <v>321</v>
      </c>
      <c r="AY706" s="96">
        <v>418</v>
      </c>
      <c r="AZ706" s="96">
        <v>525</v>
      </c>
      <c r="BA706" s="96" t="s">
        <v>48</v>
      </c>
      <c r="BB706" s="100"/>
      <c r="BC706" s="93"/>
      <c r="BD706" s="93"/>
      <c r="BE706" s="93"/>
    </row>
    <row r="707" spans="1:57" ht="13.5" customHeight="1">
      <c r="A707" s="93" t="s">
        <v>315</v>
      </c>
      <c r="B707" s="95">
        <v>45072</v>
      </c>
      <c r="C707" s="96" t="s">
        <v>48</v>
      </c>
      <c r="D707" s="96" t="s">
        <v>48</v>
      </c>
      <c r="E707" s="96" t="s">
        <v>48</v>
      </c>
      <c r="F707" s="96"/>
      <c r="G707" s="96"/>
      <c r="H707" s="96"/>
      <c r="I707" s="96"/>
      <c r="J707" s="96"/>
      <c r="K707" s="96"/>
      <c r="L707" s="96" t="s">
        <v>48</v>
      </c>
      <c r="M707" s="97">
        <v>0</v>
      </c>
      <c r="N707" s="97">
        <v>0</v>
      </c>
      <c r="O707" s="97">
        <v>0</v>
      </c>
      <c r="P707" s="96" t="s">
        <v>48</v>
      </c>
      <c r="Q707" s="96"/>
      <c r="R707" s="96"/>
      <c r="S707" s="96"/>
      <c r="T707" s="98">
        <v>0</v>
      </c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  <c r="AH707" s="98"/>
      <c r="AI707" s="96" t="s">
        <v>48</v>
      </c>
      <c r="AJ707" s="96">
        <v>2</v>
      </c>
      <c r="AK707" s="96">
        <v>87</v>
      </c>
      <c r="AL707" s="96" t="s">
        <v>48</v>
      </c>
      <c r="AM707" s="96">
        <v>9</v>
      </c>
      <c r="AN707" s="96">
        <v>71</v>
      </c>
      <c r="AO707" s="96" t="s">
        <v>48</v>
      </c>
      <c r="AP707" s="96">
        <v>5</v>
      </c>
      <c r="AQ707" s="96">
        <v>6</v>
      </c>
      <c r="AR707" s="96">
        <v>2</v>
      </c>
      <c r="AS707" s="98">
        <v>0.33300000000000002</v>
      </c>
      <c r="AT707" s="98">
        <v>1</v>
      </c>
      <c r="AU707" s="98">
        <v>1</v>
      </c>
      <c r="AV707" s="99">
        <v>14062</v>
      </c>
      <c r="AW707" s="99">
        <v>5703</v>
      </c>
      <c r="AX707" s="96">
        <v>321</v>
      </c>
      <c r="AY707" s="96">
        <v>418</v>
      </c>
      <c r="AZ707" s="96">
        <v>525</v>
      </c>
      <c r="BA707" s="96" t="s">
        <v>48</v>
      </c>
      <c r="BB707" s="100"/>
      <c r="BC707" s="93"/>
      <c r="BD707" s="93"/>
      <c r="BE707" s="93"/>
    </row>
    <row r="708" spans="1:57" ht="13.5" customHeight="1">
      <c r="A708" s="93" t="s">
        <v>316</v>
      </c>
      <c r="B708" s="95">
        <v>45073</v>
      </c>
      <c r="C708" s="96" t="s">
        <v>48</v>
      </c>
      <c r="D708" s="96" t="s">
        <v>48</v>
      </c>
      <c r="E708" s="96" t="s">
        <v>48</v>
      </c>
      <c r="F708" s="96"/>
      <c r="G708" s="96"/>
      <c r="H708" s="96"/>
      <c r="I708" s="96"/>
      <c r="J708" s="96"/>
      <c r="K708" s="96"/>
      <c r="L708" s="96" t="s">
        <v>48</v>
      </c>
      <c r="M708" s="97">
        <v>0</v>
      </c>
      <c r="N708" s="97">
        <v>0</v>
      </c>
      <c r="O708" s="97">
        <v>0</v>
      </c>
      <c r="P708" s="96" t="s">
        <v>48</v>
      </c>
      <c r="Q708" s="96"/>
      <c r="R708" s="96"/>
      <c r="S708" s="96"/>
      <c r="T708" s="98">
        <v>0</v>
      </c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  <c r="AH708" s="98"/>
      <c r="AI708" s="96" t="s">
        <v>48</v>
      </c>
      <c r="AJ708" s="96">
        <v>1</v>
      </c>
      <c r="AK708" s="96">
        <v>78</v>
      </c>
      <c r="AL708" s="96" t="s">
        <v>48</v>
      </c>
      <c r="AM708" s="96">
        <v>8</v>
      </c>
      <c r="AN708" s="96">
        <v>66</v>
      </c>
      <c r="AO708" s="96" t="s">
        <v>48</v>
      </c>
      <c r="AP708" s="96">
        <v>4</v>
      </c>
      <c r="AQ708" s="96">
        <v>8</v>
      </c>
      <c r="AR708" s="96">
        <v>4</v>
      </c>
      <c r="AS708" s="98">
        <v>0.5</v>
      </c>
      <c r="AT708" s="98">
        <v>0.25</v>
      </c>
      <c r="AU708" s="98">
        <v>1</v>
      </c>
      <c r="AV708" s="99">
        <v>14070</v>
      </c>
      <c r="AW708" s="99">
        <v>5707</v>
      </c>
      <c r="AX708" s="96">
        <v>321</v>
      </c>
      <c r="AY708" s="96">
        <v>418</v>
      </c>
      <c r="AZ708" s="96">
        <v>525</v>
      </c>
      <c r="BA708" s="96" t="s">
        <v>48</v>
      </c>
      <c r="BB708" s="100"/>
      <c r="BC708" s="93"/>
      <c r="BD708" s="93"/>
      <c r="BE708" s="93"/>
    </row>
    <row r="709" spans="1:57" ht="13.5" customHeight="1">
      <c r="A709" s="93" t="s">
        <v>317</v>
      </c>
      <c r="B709" s="95">
        <v>45074</v>
      </c>
      <c r="C709" s="96" t="s">
        <v>48</v>
      </c>
      <c r="D709" s="96" t="s">
        <v>48</v>
      </c>
      <c r="E709" s="96" t="s">
        <v>48</v>
      </c>
      <c r="F709" s="96"/>
      <c r="G709" s="96"/>
      <c r="H709" s="96"/>
      <c r="I709" s="96"/>
      <c r="J709" s="96"/>
      <c r="K709" s="96"/>
      <c r="L709" s="96" t="s">
        <v>48</v>
      </c>
      <c r="M709" s="97">
        <v>0</v>
      </c>
      <c r="N709" s="97">
        <v>0</v>
      </c>
      <c r="O709" s="97">
        <v>0</v>
      </c>
      <c r="P709" s="96" t="s">
        <v>48</v>
      </c>
      <c r="Q709" s="96"/>
      <c r="R709" s="96"/>
      <c r="S709" s="96"/>
      <c r="T709" s="98">
        <v>0</v>
      </c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  <c r="AH709" s="98"/>
      <c r="AI709" s="96" t="s">
        <v>48</v>
      </c>
      <c r="AJ709" s="96">
        <v>3</v>
      </c>
      <c r="AK709" s="96">
        <v>85</v>
      </c>
      <c r="AL709" s="96" t="s">
        <v>48</v>
      </c>
      <c r="AM709" s="96">
        <v>5</v>
      </c>
      <c r="AN709" s="96">
        <v>76</v>
      </c>
      <c r="AO709" s="96" t="s">
        <v>48</v>
      </c>
      <c r="AP709" s="96">
        <v>3</v>
      </c>
      <c r="AQ709" s="96">
        <v>11</v>
      </c>
      <c r="AR709" s="96">
        <v>3</v>
      </c>
      <c r="AS709" s="98">
        <v>0.27300000000000002</v>
      </c>
      <c r="AT709" s="98">
        <v>1</v>
      </c>
      <c r="AU709" s="98">
        <v>1</v>
      </c>
      <c r="AV709" s="99">
        <v>14081</v>
      </c>
      <c r="AW709" s="99">
        <v>5710</v>
      </c>
      <c r="AX709" s="96">
        <v>323</v>
      </c>
      <c r="AY709" s="96">
        <v>426</v>
      </c>
      <c r="AZ709" s="96">
        <v>529</v>
      </c>
      <c r="BA709" s="96" t="s">
        <v>48</v>
      </c>
      <c r="BB709" s="100"/>
      <c r="BC709" s="93"/>
      <c r="BD709" s="93"/>
      <c r="BE709" s="93"/>
    </row>
    <row r="710" spans="1:57" ht="13.5" customHeight="1">
      <c r="A710" s="93" t="s">
        <v>311</v>
      </c>
      <c r="B710" s="95">
        <v>45075</v>
      </c>
      <c r="C710" s="96" t="s">
        <v>48</v>
      </c>
      <c r="D710" s="96" t="s">
        <v>48</v>
      </c>
      <c r="E710" s="96" t="s">
        <v>48</v>
      </c>
      <c r="F710" s="96"/>
      <c r="G710" s="96"/>
      <c r="H710" s="96"/>
      <c r="I710" s="96"/>
      <c r="J710" s="96"/>
      <c r="K710" s="96"/>
      <c r="L710" s="96" t="s">
        <v>48</v>
      </c>
      <c r="M710" s="97">
        <v>0</v>
      </c>
      <c r="N710" s="97">
        <v>0</v>
      </c>
      <c r="O710" s="97">
        <v>0</v>
      </c>
      <c r="P710" s="96" t="s">
        <v>48</v>
      </c>
      <c r="Q710" s="96"/>
      <c r="R710" s="96"/>
      <c r="S710" s="96"/>
      <c r="T710" s="98">
        <v>0</v>
      </c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  <c r="AH710" s="98"/>
      <c r="AI710" s="96" t="s">
        <v>48</v>
      </c>
      <c r="AJ710" s="96">
        <v>5</v>
      </c>
      <c r="AK710" s="96">
        <v>77</v>
      </c>
      <c r="AL710" s="96" t="s">
        <v>48</v>
      </c>
      <c r="AM710" s="96">
        <v>2</v>
      </c>
      <c r="AN710" s="96">
        <v>73</v>
      </c>
      <c r="AO710" s="96" t="s">
        <v>48</v>
      </c>
      <c r="AP710" s="96" t="s">
        <v>48</v>
      </c>
      <c r="AQ710" s="96">
        <v>13</v>
      </c>
      <c r="AR710" s="96">
        <v>5</v>
      </c>
      <c r="AS710" s="98">
        <v>0.38500000000000001</v>
      </c>
      <c r="AT710" s="98">
        <v>1</v>
      </c>
      <c r="AU710" s="98">
        <v>0</v>
      </c>
      <c r="AV710" s="99">
        <v>14094</v>
      </c>
      <c r="AW710" s="99">
        <v>5715</v>
      </c>
      <c r="AX710" s="96">
        <v>323</v>
      </c>
      <c r="AY710" s="96">
        <v>426</v>
      </c>
      <c r="AZ710" s="96">
        <v>529</v>
      </c>
      <c r="BA710" s="96" t="s">
        <v>48</v>
      </c>
      <c r="BB710" s="100"/>
      <c r="BC710" s="93"/>
      <c r="BD710" s="93"/>
      <c r="BE710" s="93"/>
    </row>
    <row r="711" spans="1:57" ht="13.5" customHeight="1">
      <c r="A711" s="93" t="s">
        <v>312</v>
      </c>
      <c r="B711" s="95">
        <v>45076</v>
      </c>
      <c r="C711" s="96" t="s">
        <v>48</v>
      </c>
      <c r="D711" s="96" t="s">
        <v>48</v>
      </c>
      <c r="E711" s="96" t="s">
        <v>48</v>
      </c>
      <c r="F711" s="96"/>
      <c r="G711" s="96"/>
      <c r="H711" s="96"/>
      <c r="I711" s="96"/>
      <c r="J711" s="96"/>
      <c r="K711" s="96"/>
      <c r="L711" s="96" t="s">
        <v>48</v>
      </c>
      <c r="M711" s="97">
        <v>0</v>
      </c>
      <c r="N711" s="97">
        <v>0</v>
      </c>
      <c r="O711" s="97">
        <v>0</v>
      </c>
      <c r="P711" s="96" t="s">
        <v>48</v>
      </c>
      <c r="Q711" s="96"/>
      <c r="R711" s="96"/>
      <c r="S711" s="96"/>
      <c r="T711" s="98">
        <v>0</v>
      </c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  <c r="AH711" s="98"/>
      <c r="AI711" s="96" t="s">
        <v>48</v>
      </c>
      <c r="AJ711" s="96">
        <v>1</v>
      </c>
      <c r="AK711" s="96">
        <v>65</v>
      </c>
      <c r="AL711" s="96" t="s">
        <v>48</v>
      </c>
      <c r="AM711" s="96">
        <v>3</v>
      </c>
      <c r="AN711" s="96">
        <v>59</v>
      </c>
      <c r="AO711" s="96" t="s">
        <v>48</v>
      </c>
      <c r="AP711" s="96">
        <v>2</v>
      </c>
      <c r="AQ711" s="96">
        <v>11</v>
      </c>
      <c r="AR711" s="96">
        <v>3</v>
      </c>
      <c r="AS711" s="98">
        <v>0.27300000000000002</v>
      </c>
      <c r="AT711" s="98">
        <v>0.33300000000000002</v>
      </c>
      <c r="AU711" s="98">
        <v>1</v>
      </c>
      <c r="AV711" s="99">
        <v>14105</v>
      </c>
      <c r="AW711" s="99">
        <v>5718</v>
      </c>
      <c r="AX711" s="96">
        <v>323</v>
      </c>
      <c r="AY711" s="96">
        <v>426</v>
      </c>
      <c r="AZ711" s="96">
        <v>529</v>
      </c>
      <c r="BA711" s="96" t="s">
        <v>48</v>
      </c>
      <c r="BB711" s="100"/>
      <c r="BC711" s="93"/>
      <c r="BD711" s="93"/>
      <c r="BE711" s="93"/>
    </row>
    <row r="712" spans="1:57" ht="13.5" customHeight="1">
      <c r="A712" s="93" t="s">
        <v>313</v>
      </c>
      <c r="B712" s="95">
        <v>45077</v>
      </c>
      <c r="C712" s="96" t="s">
        <v>48</v>
      </c>
      <c r="D712" s="96" t="s">
        <v>48</v>
      </c>
      <c r="E712" s="96" t="s">
        <v>48</v>
      </c>
      <c r="F712" s="96"/>
      <c r="G712" s="96"/>
      <c r="H712" s="96"/>
      <c r="I712" s="96"/>
      <c r="J712" s="96"/>
      <c r="K712" s="96"/>
      <c r="L712" s="96" t="s">
        <v>48</v>
      </c>
      <c r="M712" s="97">
        <v>0</v>
      </c>
      <c r="N712" s="97">
        <v>0</v>
      </c>
      <c r="O712" s="97">
        <v>0</v>
      </c>
      <c r="P712" s="96" t="s">
        <v>48</v>
      </c>
      <c r="Q712" s="96"/>
      <c r="R712" s="96"/>
      <c r="S712" s="96"/>
      <c r="T712" s="98">
        <v>0</v>
      </c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  <c r="AH712" s="98"/>
      <c r="AI712" s="96" t="s">
        <v>48</v>
      </c>
      <c r="AJ712" s="96">
        <v>4</v>
      </c>
      <c r="AK712" s="96">
        <v>81</v>
      </c>
      <c r="AL712" s="96" t="s">
        <v>48</v>
      </c>
      <c r="AM712" s="96">
        <v>1</v>
      </c>
      <c r="AN712" s="96">
        <v>79</v>
      </c>
      <c r="AO712" s="96" t="s">
        <v>48</v>
      </c>
      <c r="AP712" s="96">
        <v>1</v>
      </c>
      <c r="AQ712" s="96">
        <v>13</v>
      </c>
      <c r="AR712" s="96">
        <v>8</v>
      </c>
      <c r="AS712" s="98">
        <v>0.61499999999999999</v>
      </c>
      <c r="AT712" s="98">
        <v>0.5</v>
      </c>
      <c r="AU712" s="98">
        <v>1</v>
      </c>
      <c r="AV712" s="99">
        <v>14118</v>
      </c>
      <c r="AW712" s="99">
        <v>5726</v>
      </c>
      <c r="AX712" s="96">
        <v>323</v>
      </c>
      <c r="AY712" s="96">
        <v>426</v>
      </c>
      <c r="AZ712" s="96">
        <v>529</v>
      </c>
      <c r="BA712" s="96" t="s">
        <v>48</v>
      </c>
      <c r="BB712" s="100"/>
      <c r="BC712" s="93"/>
      <c r="BD712" s="93"/>
      <c r="BE712" s="93"/>
    </row>
    <row r="713" spans="1:57" ht="13.5" customHeight="1">
      <c r="A713" s="93" t="s">
        <v>314</v>
      </c>
      <c r="B713" s="95">
        <v>45078</v>
      </c>
      <c r="C713" s="96" t="s">
        <v>48</v>
      </c>
      <c r="D713" s="96" t="s">
        <v>48</v>
      </c>
      <c r="E713" s="96" t="s">
        <v>48</v>
      </c>
      <c r="F713" s="96"/>
      <c r="G713" s="96"/>
      <c r="H713" s="96"/>
      <c r="I713" s="96"/>
      <c r="J713" s="96"/>
      <c r="K713" s="96"/>
      <c r="L713" s="96" t="s">
        <v>48</v>
      </c>
      <c r="M713" s="97">
        <v>0</v>
      </c>
      <c r="N713" s="97">
        <v>0</v>
      </c>
      <c r="O713" s="97">
        <v>0</v>
      </c>
      <c r="P713" s="96" t="s">
        <v>48</v>
      </c>
      <c r="Q713" s="96"/>
      <c r="R713" s="96"/>
      <c r="S713" s="96"/>
      <c r="T713" s="98">
        <v>0</v>
      </c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  <c r="AH713" s="98"/>
      <c r="AI713" s="96" t="s">
        <v>48</v>
      </c>
      <c r="AJ713" s="96">
        <v>1</v>
      </c>
      <c r="AK713" s="96">
        <v>91</v>
      </c>
      <c r="AL713" s="96" t="s">
        <v>48</v>
      </c>
      <c r="AM713" s="96">
        <v>4</v>
      </c>
      <c r="AN713" s="96">
        <v>84</v>
      </c>
      <c r="AO713" s="96" t="s">
        <v>48</v>
      </c>
      <c r="AP713" s="96">
        <v>3</v>
      </c>
      <c r="AQ713" s="96">
        <v>4</v>
      </c>
      <c r="AR713" s="96">
        <v>1</v>
      </c>
      <c r="AS713" s="98">
        <v>0.25</v>
      </c>
      <c r="AT713" s="98">
        <v>1</v>
      </c>
      <c r="AU713" s="98">
        <v>1</v>
      </c>
      <c r="AV713" s="99">
        <v>14122</v>
      </c>
      <c r="AW713" s="99">
        <v>5727</v>
      </c>
      <c r="AX713" s="96">
        <v>323</v>
      </c>
      <c r="AY713" s="96">
        <v>426</v>
      </c>
      <c r="AZ713" s="96">
        <v>529</v>
      </c>
      <c r="BA713" s="96" t="s">
        <v>48</v>
      </c>
      <c r="BB713" s="100"/>
      <c r="BC713" s="93"/>
      <c r="BD713" s="93"/>
      <c r="BE713" s="93"/>
    </row>
    <row r="714" spans="1:57" ht="13.5" customHeight="1">
      <c r="A714" s="93" t="s">
        <v>315</v>
      </c>
      <c r="B714" s="95">
        <v>45079</v>
      </c>
      <c r="C714" s="96" t="s">
        <v>48</v>
      </c>
      <c r="D714" s="96" t="s">
        <v>48</v>
      </c>
      <c r="E714" s="96" t="s">
        <v>48</v>
      </c>
      <c r="F714" s="96"/>
      <c r="G714" s="96"/>
      <c r="H714" s="96"/>
      <c r="I714" s="96"/>
      <c r="J714" s="96"/>
      <c r="K714" s="96"/>
      <c r="L714" s="96" t="s">
        <v>48</v>
      </c>
      <c r="M714" s="97">
        <v>0</v>
      </c>
      <c r="N714" s="97">
        <v>0</v>
      </c>
      <c r="O714" s="97">
        <v>0</v>
      </c>
      <c r="P714" s="96" t="s">
        <v>48</v>
      </c>
      <c r="Q714" s="96"/>
      <c r="R714" s="96"/>
      <c r="S714" s="96"/>
      <c r="T714" s="98">
        <v>0</v>
      </c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  <c r="AH714" s="98"/>
      <c r="AI714" s="96" t="s">
        <v>48</v>
      </c>
      <c r="AJ714" s="96">
        <v>1</v>
      </c>
      <c r="AK714" s="96">
        <v>66</v>
      </c>
      <c r="AL714" s="96" t="s">
        <v>48</v>
      </c>
      <c r="AM714" s="96">
        <v>2</v>
      </c>
      <c r="AN714" s="96">
        <v>61</v>
      </c>
      <c r="AO714" s="96" t="s">
        <v>48</v>
      </c>
      <c r="AP714" s="96">
        <v>3</v>
      </c>
      <c r="AQ714" s="96">
        <v>8</v>
      </c>
      <c r="AR714" s="96">
        <v>2</v>
      </c>
      <c r="AS714" s="98">
        <v>0.25</v>
      </c>
      <c r="AT714" s="98">
        <v>0.5</v>
      </c>
      <c r="AU714" s="98">
        <v>1</v>
      </c>
      <c r="AV714" s="99">
        <v>14130</v>
      </c>
      <c r="AW714" s="99">
        <v>5729</v>
      </c>
      <c r="AX714" s="96">
        <v>323</v>
      </c>
      <c r="AY714" s="96">
        <v>426</v>
      </c>
      <c r="AZ714" s="96">
        <v>529</v>
      </c>
      <c r="BA714" s="96" t="s">
        <v>48</v>
      </c>
      <c r="BB714" s="100"/>
      <c r="BC714" s="93"/>
      <c r="BD714" s="93"/>
      <c r="BE714" s="93"/>
    </row>
    <row r="715" spans="1:57" ht="13.5" customHeight="1">
      <c r="A715" s="93" t="s">
        <v>316</v>
      </c>
      <c r="B715" s="95">
        <v>45080</v>
      </c>
      <c r="C715" s="96" t="s">
        <v>48</v>
      </c>
      <c r="D715" s="96" t="s">
        <v>48</v>
      </c>
      <c r="E715" s="96" t="s">
        <v>48</v>
      </c>
      <c r="F715" s="96"/>
      <c r="G715" s="96"/>
      <c r="H715" s="96"/>
      <c r="I715" s="96"/>
      <c r="J715" s="96"/>
      <c r="K715" s="96"/>
      <c r="L715" s="96" t="s">
        <v>48</v>
      </c>
      <c r="M715" s="97">
        <v>0</v>
      </c>
      <c r="N715" s="97">
        <v>0</v>
      </c>
      <c r="O715" s="97">
        <v>0</v>
      </c>
      <c r="P715" s="96" t="s">
        <v>48</v>
      </c>
      <c r="Q715" s="96"/>
      <c r="R715" s="96"/>
      <c r="S715" s="96"/>
      <c r="T715" s="98">
        <v>0</v>
      </c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  <c r="AH715" s="98"/>
      <c r="AI715" s="96" t="s">
        <v>48</v>
      </c>
      <c r="AJ715" s="96">
        <v>2</v>
      </c>
      <c r="AK715" s="96">
        <v>76</v>
      </c>
      <c r="AL715" s="96" t="s">
        <v>48</v>
      </c>
      <c r="AM715" s="96">
        <v>6</v>
      </c>
      <c r="AN715" s="96">
        <v>68</v>
      </c>
      <c r="AO715" s="96" t="s">
        <v>48</v>
      </c>
      <c r="AP715" s="96">
        <v>1</v>
      </c>
      <c r="AQ715" s="96">
        <v>10</v>
      </c>
      <c r="AR715" s="96">
        <v>3</v>
      </c>
      <c r="AS715" s="98">
        <v>0.3</v>
      </c>
      <c r="AT715" s="98">
        <v>0.66700000000000004</v>
      </c>
      <c r="AU715" s="98">
        <v>1</v>
      </c>
      <c r="AV715" s="99">
        <v>14140</v>
      </c>
      <c r="AW715" s="99">
        <v>5732</v>
      </c>
      <c r="AX715" s="96">
        <v>323</v>
      </c>
      <c r="AY715" s="96">
        <v>426</v>
      </c>
      <c r="AZ715" s="96">
        <v>529</v>
      </c>
      <c r="BA715" s="96" t="s">
        <v>48</v>
      </c>
      <c r="BB715" s="100"/>
      <c r="BC715" s="93"/>
      <c r="BD715" s="93"/>
      <c r="BE715" s="93"/>
    </row>
    <row r="716" spans="1:57" ht="13.5" customHeight="1">
      <c r="A716" s="93" t="s">
        <v>317</v>
      </c>
      <c r="B716" s="95">
        <v>45081</v>
      </c>
      <c r="C716" s="96" t="s">
        <v>48</v>
      </c>
      <c r="D716" s="96" t="s">
        <v>48</v>
      </c>
      <c r="E716" s="96" t="s">
        <v>48</v>
      </c>
      <c r="F716" s="96"/>
      <c r="G716" s="96"/>
      <c r="H716" s="96"/>
      <c r="I716" s="96"/>
      <c r="J716" s="96"/>
      <c r="K716" s="96"/>
      <c r="L716" s="96" t="s">
        <v>48</v>
      </c>
      <c r="M716" s="97">
        <v>0</v>
      </c>
      <c r="N716" s="97">
        <v>0</v>
      </c>
      <c r="O716" s="97">
        <v>0</v>
      </c>
      <c r="P716" s="96" t="s">
        <v>48</v>
      </c>
      <c r="Q716" s="96"/>
      <c r="R716" s="96"/>
      <c r="S716" s="96"/>
      <c r="T716" s="98">
        <v>0</v>
      </c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  <c r="AH716" s="98"/>
      <c r="AI716" s="96" t="s">
        <v>48</v>
      </c>
      <c r="AJ716" s="96">
        <v>2</v>
      </c>
      <c r="AK716" s="96">
        <v>77</v>
      </c>
      <c r="AL716" s="96" t="s">
        <v>48</v>
      </c>
      <c r="AM716" s="96">
        <v>4</v>
      </c>
      <c r="AN716" s="96">
        <v>66</v>
      </c>
      <c r="AO716" s="96" t="s">
        <v>48</v>
      </c>
      <c r="AP716" s="96">
        <v>6</v>
      </c>
      <c r="AQ716" s="96">
        <v>11</v>
      </c>
      <c r="AR716" s="96">
        <v>6</v>
      </c>
      <c r="AS716" s="98">
        <v>0.54500000000000004</v>
      </c>
      <c r="AT716" s="98">
        <v>0.33300000000000002</v>
      </c>
      <c r="AU716" s="98">
        <v>1</v>
      </c>
      <c r="AV716" s="99">
        <v>14151</v>
      </c>
      <c r="AW716" s="99">
        <v>5738</v>
      </c>
      <c r="AX716" s="96">
        <v>323</v>
      </c>
      <c r="AY716" s="96">
        <v>426</v>
      </c>
      <c r="AZ716" s="96">
        <v>529</v>
      </c>
      <c r="BA716" s="96" t="s">
        <v>48</v>
      </c>
      <c r="BB716" s="100"/>
      <c r="BC716" s="93"/>
      <c r="BD716" s="93"/>
      <c r="BE716" s="93"/>
    </row>
    <row r="717" spans="1:57" ht="13.5" customHeight="1">
      <c r="A717" s="93" t="s">
        <v>311</v>
      </c>
      <c r="B717" s="95">
        <v>45082</v>
      </c>
      <c r="C717" s="96" t="s">
        <v>48</v>
      </c>
      <c r="D717" s="96" t="s">
        <v>48</v>
      </c>
      <c r="E717" s="96" t="s">
        <v>48</v>
      </c>
      <c r="F717" s="96"/>
      <c r="G717" s="96"/>
      <c r="H717" s="96"/>
      <c r="I717" s="96"/>
      <c r="J717" s="96"/>
      <c r="K717" s="96"/>
      <c r="L717" s="96" t="s">
        <v>48</v>
      </c>
      <c r="M717" s="97">
        <v>0</v>
      </c>
      <c r="N717" s="97">
        <v>0</v>
      </c>
      <c r="O717" s="97">
        <v>0</v>
      </c>
      <c r="P717" s="96" t="s">
        <v>48</v>
      </c>
      <c r="Q717" s="96"/>
      <c r="R717" s="96"/>
      <c r="S717" s="96"/>
      <c r="T717" s="98">
        <v>0</v>
      </c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  <c r="AH717" s="98"/>
      <c r="AI717" s="96" t="s">
        <v>48</v>
      </c>
      <c r="AJ717" s="96">
        <v>3</v>
      </c>
      <c r="AK717" s="96">
        <v>74</v>
      </c>
      <c r="AL717" s="96" t="s">
        <v>48</v>
      </c>
      <c r="AM717" s="96">
        <v>2</v>
      </c>
      <c r="AN717" s="96">
        <v>64</v>
      </c>
      <c r="AO717" s="96" t="s">
        <v>48</v>
      </c>
      <c r="AP717" s="96">
        <v>5</v>
      </c>
      <c r="AQ717" s="96">
        <v>10</v>
      </c>
      <c r="AR717" s="96">
        <v>2</v>
      </c>
      <c r="AS717" s="98">
        <v>0.2</v>
      </c>
      <c r="AT717" s="98">
        <v>1.5</v>
      </c>
      <c r="AU717" s="98">
        <v>1</v>
      </c>
      <c r="AV717" s="99">
        <v>14161</v>
      </c>
      <c r="AW717" s="99">
        <v>5740</v>
      </c>
      <c r="AX717" s="96">
        <v>323</v>
      </c>
      <c r="AY717" s="96">
        <v>426</v>
      </c>
      <c r="AZ717" s="96">
        <v>529</v>
      </c>
      <c r="BA717" s="96" t="s">
        <v>48</v>
      </c>
      <c r="BB717" s="100"/>
      <c r="BC717" s="93"/>
      <c r="BD717" s="93"/>
      <c r="BE717" s="93"/>
    </row>
    <row r="718" spans="1:57" ht="13.5" customHeight="1">
      <c r="A718" s="93" t="s">
        <v>312</v>
      </c>
      <c r="B718" s="95">
        <v>45083</v>
      </c>
      <c r="C718" s="96" t="s">
        <v>48</v>
      </c>
      <c r="D718" s="96" t="s">
        <v>48</v>
      </c>
      <c r="E718" s="96" t="s">
        <v>48</v>
      </c>
      <c r="F718" s="96"/>
      <c r="G718" s="96"/>
      <c r="H718" s="96"/>
      <c r="I718" s="96"/>
      <c r="J718" s="96"/>
      <c r="K718" s="96"/>
      <c r="L718" s="96" t="s">
        <v>48</v>
      </c>
      <c r="M718" s="97">
        <v>0</v>
      </c>
      <c r="N718" s="97">
        <v>0</v>
      </c>
      <c r="O718" s="97">
        <v>0</v>
      </c>
      <c r="P718" s="96" t="s">
        <v>48</v>
      </c>
      <c r="Q718" s="96"/>
      <c r="R718" s="96"/>
      <c r="S718" s="96"/>
      <c r="T718" s="98">
        <v>0</v>
      </c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  <c r="AH718" s="98"/>
      <c r="AI718" s="96" t="s">
        <v>48</v>
      </c>
      <c r="AJ718" s="96">
        <v>1</v>
      </c>
      <c r="AK718" s="96">
        <v>72</v>
      </c>
      <c r="AL718" s="96" t="s">
        <v>48</v>
      </c>
      <c r="AM718" s="96">
        <v>4</v>
      </c>
      <c r="AN718" s="96">
        <v>61</v>
      </c>
      <c r="AO718" s="96" t="s">
        <v>48</v>
      </c>
      <c r="AP718" s="96">
        <v>7</v>
      </c>
      <c r="AQ718" s="96">
        <v>7</v>
      </c>
      <c r="AR718" s="96">
        <v>1</v>
      </c>
      <c r="AS718" s="98">
        <v>0.14299999999999999</v>
      </c>
      <c r="AT718" s="98">
        <v>1</v>
      </c>
      <c r="AU718" s="98">
        <v>1</v>
      </c>
      <c r="AV718" s="99">
        <v>14168</v>
      </c>
      <c r="AW718" s="99">
        <v>5741</v>
      </c>
      <c r="AX718" s="96">
        <v>323</v>
      </c>
      <c r="AY718" s="96">
        <v>426</v>
      </c>
      <c r="AZ718" s="96">
        <v>529</v>
      </c>
      <c r="BA718" s="96" t="s">
        <v>48</v>
      </c>
      <c r="BB718" s="100"/>
      <c r="BC718" s="93"/>
      <c r="BD718" s="93"/>
      <c r="BE718" s="93"/>
    </row>
    <row r="719" spans="1:57" ht="13.5" customHeight="1">
      <c r="A719" s="93" t="s">
        <v>313</v>
      </c>
      <c r="B719" s="95">
        <v>45084</v>
      </c>
      <c r="C719" s="96" t="s">
        <v>48</v>
      </c>
      <c r="D719" s="96" t="s">
        <v>48</v>
      </c>
      <c r="E719" s="96" t="s">
        <v>48</v>
      </c>
      <c r="F719" s="96"/>
      <c r="G719" s="96"/>
      <c r="H719" s="96"/>
      <c r="I719" s="96"/>
      <c r="J719" s="96"/>
      <c r="K719" s="96"/>
      <c r="L719" s="96" t="s">
        <v>48</v>
      </c>
      <c r="M719" s="97">
        <v>0</v>
      </c>
      <c r="N719" s="97">
        <v>0</v>
      </c>
      <c r="O719" s="97">
        <v>0</v>
      </c>
      <c r="P719" s="96" t="s">
        <v>48</v>
      </c>
      <c r="Q719" s="96"/>
      <c r="R719" s="96"/>
      <c r="S719" s="96"/>
      <c r="T719" s="98">
        <v>0</v>
      </c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  <c r="AH719" s="98"/>
      <c r="AI719" s="96" t="s">
        <v>48</v>
      </c>
      <c r="AJ719" s="96">
        <v>1</v>
      </c>
      <c r="AK719" s="96">
        <v>86</v>
      </c>
      <c r="AL719" s="96" t="s">
        <v>48</v>
      </c>
      <c r="AM719" s="96">
        <v>2</v>
      </c>
      <c r="AN719" s="96">
        <v>80</v>
      </c>
      <c r="AO719" s="96" t="s">
        <v>48</v>
      </c>
      <c r="AP719" s="96">
        <v>4</v>
      </c>
      <c r="AQ719" s="96">
        <v>9</v>
      </c>
      <c r="AR719" s="96">
        <v>1</v>
      </c>
      <c r="AS719" s="98">
        <v>0.111</v>
      </c>
      <c r="AT719" s="98">
        <v>1</v>
      </c>
      <c r="AU719" s="98">
        <v>1</v>
      </c>
      <c r="AV719" s="99">
        <v>14177</v>
      </c>
      <c r="AW719" s="99">
        <v>5742</v>
      </c>
      <c r="AX719" s="96">
        <v>323</v>
      </c>
      <c r="AY719" s="96">
        <v>426</v>
      </c>
      <c r="AZ719" s="96">
        <v>529</v>
      </c>
      <c r="BA719" s="96" t="s">
        <v>48</v>
      </c>
      <c r="BB719" s="100"/>
      <c r="BC719" s="93"/>
      <c r="BD719" s="93"/>
      <c r="BE719" s="93"/>
    </row>
    <row r="720" spans="1:57" ht="13.5" customHeight="1">
      <c r="A720" s="93" t="s">
        <v>314</v>
      </c>
      <c r="B720" s="95">
        <v>45085</v>
      </c>
      <c r="C720" s="96" t="s">
        <v>48</v>
      </c>
      <c r="D720" s="96" t="s">
        <v>48</v>
      </c>
      <c r="E720" s="96" t="s">
        <v>48</v>
      </c>
      <c r="F720" s="96"/>
      <c r="G720" s="96"/>
      <c r="H720" s="96"/>
      <c r="I720" s="96"/>
      <c r="J720" s="96"/>
      <c r="K720" s="96"/>
      <c r="L720" s="96" t="s">
        <v>48</v>
      </c>
      <c r="M720" s="97">
        <v>0</v>
      </c>
      <c r="N720" s="97">
        <v>0</v>
      </c>
      <c r="O720" s="97">
        <v>0</v>
      </c>
      <c r="P720" s="96" t="s">
        <v>48</v>
      </c>
      <c r="Q720" s="96"/>
      <c r="R720" s="96"/>
      <c r="S720" s="96"/>
      <c r="T720" s="98">
        <v>0</v>
      </c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  <c r="AH720" s="98"/>
      <c r="AI720" s="96" t="s">
        <v>48</v>
      </c>
      <c r="AJ720" s="96">
        <v>9</v>
      </c>
      <c r="AK720" s="96">
        <v>104</v>
      </c>
      <c r="AL720" s="96" t="s">
        <v>48</v>
      </c>
      <c r="AM720" s="96">
        <v>10</v>
      </c>
      <c r="AN720" s="96">
        <v>89</v>
      </c>
      <c r="AO720" s="96" t="s">
        <v>48</v>
      </c>
      <c r="AP720" s="96">
        <v>4</v>
      </c>
      <c r="AQ720" s="96">
        <v>10</v>
      </c>
      <c r="AR720" s="96">
        <v>4</v>
      </c>
      <c r="AS720" s="98">
        <v>0.4</v>
      </c>
      <c r="AT720" s="98">
        <v>2.25</v>
      </c>
      <c r="AU720" s="98">
        <v>1</v>
      </c>
      <c r="AV720" s="99">
        <v>14187</v>
      </c>
      <c r="AW720" s="99">
        <v>5746</v>
      </c>
      <c r="AX720" s="96">
        <v>323</v>
      </c>
      <c r="AY720" s="96">
        <v>426</v>
      </c>
      <c r="AZ720" s="96">
        <v>529</v>
      </c>
      <c r="BA720" s="96" t="s">
        <v>48</v>
      </c>
      <c r="BB720" s="100"/>
      <c r="BC720" s="93"/>
      <c r="BD720" s="93"/>
      <c r="BE720" s="93"/>
    </row>
    <row r="721" spans="1:57" ht="13.5" customHeight="1">
      <c r="A721" s="93" t="s">
        <v>315</v>
      </c>
      <c r="B721" s="95">
        <v>45086</v>
      </c>
      <c r="C721" s="96" t="s">
        <v>48</v>
      </c>
      <c r="D721" s="96" t="s">
        <v>48</v>
      </c>
      <c r="E721" s="96" t="s">
        <v>48</v>
      </c>
      <c r="F721" s="96"/>
      <c r="G721" s="96"/>
      <c r="H721" s="96"/>
      <c r="I721" s="96"/>
      <c r="J721" s="96"/>
      <c r="K721" s="96"/>
      <c r="L721" s="96" t="s">
        <v>48</v>
      </c>
      <c r="M721" s="97">
        <v>0</v>
      </c>
      <c r="N721" s="97">
        <v>0</v>
      </c>
      <c r="O721" s="97">
        <v>0</v>
      </c>
      <c r="P721" s="96" t="s">
        <v>48</v>
      </c>
      <c r="Q721" s="96"/>
      <c r="R721" s="96"/>
      <c r="S721" s="96"/>
      <c r="T721" s="98">
        <v>0</v>
      </c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  <c r="AH721" s="98"/>
      <c r="AI721" s="96" t="s">
        <v>48</v>
      </c>
      <c r="AJ721" s="96">
        <v>4</v>
      </c>
      <c r="AK721" s="96">
        <v>78</v>
      </c>
      <c r="AL721" s="96" t="s">
        <v>48</v>
      </c>
      <c r="AM721" s="96">
        <v>4</v>
      </c>
      <c r="AN721" s="96">
        <v>71</v>
      </c>
      <c r="AO721" s="96" t="s">
        <v>48</v>
      </c>
      <c r="AP721" s="96">
        <v>2</v>
      </c>
      <c r="AQ721" s="96">
        <v>7</v>
      </c>
      <c r="AR721" s="96">
        <v>1</v>
      </c>
      <c r="AS721" s="98">
        <v>0.14299999999999999</v>
      </c>
      <c r="AT721" s="98">
        <v>4</v>
      </c>
      <c r="AU721" s="98">
        <v>1</v>
      </c>
      <c r="AV721" s="99">
        <v>14194</v>
      </c>
      <c r="AW721" s="99">
        <v>5747</v>
      </c>
      <c r="AX721" s="96">
        <v>323</v>
      </c>
      <c r="AY721" s="96">
        <v>426</v>
      </c>
      <c r="AZ721" s="96">
        <v>529</v>
      </c>
      <c r="BA721" s="96" t="s">
        <v>48</v>
      </c>
      <c r="BB721" s="100"/>
      <c r="BC721" s="93"/>
      <c r="BD721" s="93"/>
      <c r="BE721" s="93"/>
    </row>
    <row r="722" spans="1:57" ht="13.5" customHeight="1">
      <c r="A722" s="93" t="s">
        <v>316</v>
      </c>
      <c r="B722" s="95">
        <v>45087</v>
      </c>
      <c r="C722" s="96" t="s">
        <v>48</v>
      </c>
      <c r="D722" s="96" t="s">
        <v>48</v>
      </c>
      <c r="E722" s="96" t="s">
        <v>48</v>
      </c>
      <c r="F722" s="96"/>
      <c r="G722" s="96"/>
      <c r="H722" s="96"/>
      <c r="I722" s="96"/>
      <c r="J722" s="96"/>
      <c r="K722" s="96"/>
      <c r="L722" s="96" t="s">
        <v>48</v>
      </c>
      <c r="M722" s="97">
        <v>0</v>
      </c>
      <c r="N722" s="97">
        <v>0</v>
      </c>
      <c r="O722" s="97">
        <v>0</v>
      </c>
      <c r="P722" s="96" t="s">
        <v>48</v>
      </c>
      <c r="Q722" s="96"/>
      <c r="R722" s="96"/>
      <c r="S722" s="96"/>
      <c r="T722" s="98">
        <v>0</v>
      </c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  <c r="AH722" s="98"/>
      <c r="AI722" s="96" t="s">
        <v>48</v>
      </c>
      <c r="AJ722" s="96">
        <v>1</v>
      </c>
      <c r="AK722" s="96">
        <v>84</v>
      </c>
      <c r="AL722" s="96" t="s">
        <v>48</v>
      </c>
      <c r="AM722" s="96">
        <v>3</v>
      </c>
      <c r="AN722" s="96">
        <v>76</v>
      </c>
      <c r="AO722" s="96" t="s">
        <v>48</v>
      </c>
      <c r="AP722" s="96">
        <v>3</v>
      </c>
      <c r="AQ722" s="96">
        <v>5</v>
      </c>
      <c r="AR722" s="96">
        <v>2</v>
      </c>
      <c r="AS722" s="98">
        <v>0.4</v>
      </c>
      <c r="AT722" s="98">
        <v>0.5</v>
      </c>
      <c r="AU722" s="98">
        <v>1</v>
      </c>
      <c r="AV722" s="99">
        <v>14199</v>
      </c>
      <c r="AW722" s="99">
        <v>5749</v>
      </c>
      <c r="AX722" s="96">
        <v>323</v>
      </c>
      <c r="AY722" s="96">
        <v>426</v>
      </c>
      <c r="AZ722" s="96">
        <v>529</v>
      </c>
      <c r="BA722" s="96" t="s">
        <v>48</v>
      </c>
      <c r="BB722" s="100"/>
      <c r="BC722" s="93"/>
      <c r="BD722" s="93"/>
      <c r="BE722" s="93"/>
    </row>
    <row r="723" spans="1:57" ht="13.5" customHeight="1">
      <c r="A723" s="93" t="s">
        <v>317</v>
      </c>
      <c r="B723" s="95">
        <v>45088</v>
      </c>
      <c r="C723" s="96" t="s">
        <v>48</v>
      </c>
      <c r="D723" s="96" t="s">
        <v>48</v>
      </c>
      <c r="E723" s="96" t="s">
        <v>48</v>
      </c>
      <c r="F723" s="96"/>
      <c r="G723" s="96"/>
      <c r="H723" s="96"/>
      <c r="I723" s="96"/>
      <c r="J723" s="96"/>
      <c r="K723" s="96"/>
      <c r="L723" s="96" t="s">
        <v>48</v>
      </c>
      <c r="M723" s="97">
        <v>0</v>
      </c>
      <c r="N723" s="97">
        <v>0</v>
      </c>
      <c r="O723" s="97">
        <v>0</v>
      </c>
      <c r="P723" s="96" t="s">
        <v>48</v>
      </c>
      <c r="Q723" s="96"/>
      <c r="R723" s="96"/>
      <c r="S723" s="96"/>
      <c r="T723" s="98">
        <v>0</v>
      </c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  <c r="AH723" s="98"/>
      <c r="AI723" s="96" t="s">
        <v>48</v>
      </c>
      <c r="AJ723" s="96">
        <v>1</v>
      </c>
      <c r="AK723" s="96">
        <v>93</v>
      </c>
      <c r="AL723" s="96" t="s">
        <v>48</v>
      </c>
      <c r="AM723" s="96">
        <v>8</v>
      </c>
      <c r="AN723" s="96">
        <v>82</v>
      </c>
      <c r="AO723" s="96" t="s">
        <v>48</v>
      </c>
      <c r="AP723" s="96">
        <v>3</v>
      </c>
      <c r="AQ723" s="96">
        <v>5</v>
      </c>
      <c r="AR723" s="96">
        <v>3</v>
      </c>
      <c r="AS723" s="98">
        <v>0.6</v>
      </c>
      <c r="AT723" s="98">
        <v>0.33300000000000002</v>
      </c>
      <c r="AU723" s="98">
        <v>1</v>
      </c>
      <c r="AV723" s="99">
        <v>14204</v>
      </c>
      <c r="AW723" s="99">
        <v>5752</v>
      </c>
      <c r="AX723" s="96">
        <v>323</v>
      </c>
      <c r="AY723" s="96">
        <v>426</v>
      </c>
      <c r="AZ723" s="96">
        <v>529</v>
      </c>
      <c r="BA723" s="96" t="s">
        <v>48</v>
      </c>
      <c r="BB723" s="100"/>
      <c r="BC723" s="93"/>
      <c r="BD723" s="93"/>
      <c r="BE723" s="93"/>
    </row>
    <row r="724" spans="1:57" ht="13.5" customHeight="1">
      <c r="A724" s="93" t="s">
        <v>311</v>
      </c>
      <c r="B724" s="95">
        <v>45089</v>
      </c>
      <c r="C724" s="96" t="s">
        <v>48</v>
      </c>
      <c r="D724" s="96" t="s">
        <v>48</v>
      </c>
      <c r="E724" s="96" t="s">
        <v>48</v>
      </c>
      <c r="F724" s="96"/>
      <c r="G724" s="96"/>
      <c r="H724" s="96"/>
      <c r="I724" s="96"/>
      <c r="J724" s="96"/>
      <c r="K724" s="96"/>
      <c r="L724" s="96" t="s">
        <v>48</v>
      </c>
      <c r="M724" s="97">
        <v>0</v>
      </c>
      <c r="N724" s="97">
        <v>0</v>
      </c>
      <c r="O724" s="97">
        <v>0</v>
      </c>
      <c r="P724" s="96" t="s">
        <v>48</v>
      </c>
      <c r="Q724" s="96"/>
      <c r="R724" s="96"/>
      <c r="S724" s="96"/>
      <c r="T724" s="98">
        <v>0</v>
      </c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  <c r="AH724" s="98"/>
      <c r="AI724" s="96" t="s">
        <v>48</v>
      </c>
      <c r="AJ724" s="96">
        <v>4</v>
      </c>
      <c r="AK724" s="96">
        <v>85</v>
      </c>
      <c r="AL724" s="96" t="s">
        <v>48</v>
      </c>
      <c r="AM724" s="96">
        <v>4</v>
      </c>
      <c r="AN724" s="96">
        <v>78</v>
      </c>
      <c r="AO724" s="96" t="s">
        <v>48</v>
      </c>
      <c r="AP724" s="96">
        <v>2</v>
      </c>
      <c r="AQ724" s="96">
        <v>7</v>
      </c>
      <c r="AR724" s="96">
        <v>4</v>
      </c>
      <c r="AS724" s="98">
        <v>0.57099999999999995</v>
      </c>
      <c r="AT724" s="98">
        <v>1</v>
      </c>
      <c r="AU724" s="98">
        <v>1</v>
      </c>
      <c r="AV724" s="99">
        <v>14211</v>
      </c>
      <c r="AW724" s="99">
        <v>5756</v>
      </c>
      <c r="AX724" s="96">
        <v>323</v>
      </c>
      <c r="AY724" s="96">
        <v>426</v>
      </c>
      <c r="AZ724" s="96">
        <v>529</v>
      </c>
      <c r="BA724" s="96" t="s">
        <v>48</v>
      </c>
      <c r="BB724" s="100"/>
      <c r="BC724" s="93"/>
      <c r="BD724" s="93"/>
      <c r="BE724" s="93"/>
    </row>
    <row r="725" spans="1:57" ht="13.5" customHeight="1">
      <c r="A725" s="93" t="s">
        <v>312</v>
      </c>
      <c r="B725" s="95">
        <v>45090</v>
      </c>
      <c r="C725" s="96" t="s">
        <v>48</v>
      </c>
      <c r="D725" s="96" t="s">
        <v>48</v>
      </c>
      <c r="E725" s="96" t="s">
        <v>48</v>
      </c>
      <c r="F725" s="96"/>
      <c r="G725" s="96"/>
      <c r="H725" s="96"/>
      <c r="I725" s="96"/>
      <c r="J725" s="96"/>
      <c r="K725" s="96"/>
      <c r="L725" s="96" t="s">
        <v>48</v>
      </c>
      <c r="M725" s="97">
        <v>0</v>
      </c>
      <c r="N725" s="97">
        <v>0</v>
      </c>
      <c r="O725" s="97">
        <v>0</v>
      </c>
      <c r="P725" s="96" t="s">
        <v>48</v>
      </c>
      <c r="Q725" s="96"/>
      <c r="R725" s="96"/>
      <c r="S725" s="96"/>
      <c r="T725" s="98">
        <v>0</v>
      </c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  <c r="AH725" s="98"/>
      <c r="AI725" s="96" t="s">
        <v>48</v>
      </c>
      <c r="AJ725" s="96">
        <v>5</v>
      </c>
      <c r="AK725" s="96">
        <v>70</v>
      </c>
      <c r="AL725" s="96" t="s">
        <v>48</v>
      </c>
      <c r="AM725" s="96">
        <v>7</v>
      </c>
      <c r="AN725" s="96">
        <v>62</v>
      </c>
      <c r="AO725" s="96" t="s">
        <v>48</v>
      </c>
      <c r="AP725" s="96">
        <v>1</v>
      </c>
      <c r="AQ725" s="96">
        <v>16</v>
      </c>
      <c r="AR725" s="96">
        <v>7</v>
      </c>
      <c r="AS725" s="98">
        <v>0.438</v>
      </c>
      <c r="AT725" s="98">
        <v>0.71399999999999997</v>
      </c>
      <c r="AU725" s="98">
        <v>1</v>
      </c>
      <c r="AV725" s="99">
        <v>14227</v>
      </c>
      <c r="AW725" s="99">
        <v>5763</v>
      </c>
      <c r="AX725" s="96">
        <v>323</v>
      </c>
      <c r="AY725" s="96">
        <v>426</v>
      </c>
      <c r="AZ725" s="96">
        <v>529</v>
      </c>
      <c r="BA725" s="96" t="s">
        <v>48</v>
      </c>
      <c r="BB725" s="100"/>
      <c r="BC725" s="93"/>
      <c r="BD725" s="93"/>
      <c r="BE725" s="93"/>
    </row>
    <row r="726" spans="1:57" ht="13.5" customHeight="1">
      <c r="A726" s="93" t="s">
        <v>313</v>
      </c>
      <c r="B726" s="95">
        <v>45091</v>
      </c>
      <c r="C726" s="96" t="s">
        <v>48</v>
      </c>
      <c r="D726" s="96" t="s">
        <v>48</v>
      </c>
      <c r="E726" s="96" t="s">
        <v>48</v>
      </c>
      <c r="F726" s="96"/>
      <c r="G726" s="96"/>
      <c r="H726" s="96"/>
      <c r="I726" s="96"/>
      <c r="J726" s="96"/>
      <c r="K726" s="96"/>
      <c r="L726" s="96" t="s">
        <v>48</v>
      </c>
      <c r="M726" s="97">
        <v>0</v>
      </c>
      <c r="N726" s="97">
        <v>0</v>
      </c>
      <c r="O726" s="97">
        <v>0</v>
      </c>
      <c r="P726" s="96" t="s">
        <v>48</v>
      </c>
      <c r="Q726" s="96"/>
      <c r="R726" s="96"/>
      <c r="S726" s="96"/>
      <c r="T726" s="98">
        <v>0</v>
      </c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  <c r="AH726" s="98"/>
      <c r="AI726" s="96" t="s">
        <v>48</v>
      </c>
      <c r="AJ726" s="96">
        <v>1</v>
      </c>
      <c r="AK726" s="96">
        <v>73</v>
      </c>
      <c r="AL726" s="96" t="s">
        <v>48</v>
      </c>
      <c r="AM726" s="96">
        <v>1</v>
      </c>
      <c r="AN726" s="96">
        <v>69</v>
      </c>
      <c r="AO726" s="96" t="s">
        <v>48</v>
      </c>
      <c r="AP726" s="96">
        <v>3</v>
      </c>
      <c r="AQ726" s="96">
        <v>6</v>
      </c>
      <c r="AR726" s="96">
        <v>5</v>
      </c>
      <c r="AS726" s="98">
        <v>0.83299999999999996</v>
      </c>
      <c r="AT726" s="98">
        <v>0.2</v>
      </c>
      <c r="AU726" s="98">
        <v>1</v>
      </c>
      <c r="AV726" s="99">
        <v>14233</v>
      </c>
      <c r="AW726" s="99">
        <v>5768</v>
      </c>
      <c r="AX726" s="96">
        <v>323</v>
      </c>
      <c r="AY726" s="96">
        <v>426</v>
      </c>
      <c r="AZ726" s="96">
        <v>529</v>
      </c>
      <c r="BA726" s="96" t="s">
        <v>48</v>
      </c>
      <c r="BB726" s="100"/>
      <c r="BC726" s="93"/>
      <c r="BD726" s="93"/>
      <c r="BE726" s="93"/>
    </row>
    <row r="727" spans="1:57" ht="13.5" customHeight="1">
      <c r="A727" s="93" t="s">
        <v>314</v>
      </c>
      <c r="B727" s="95">
        <v>45092</v>
      </c>
      <c r="C727" s="96" t="s">
        <v>48</v>
      </c>
      <c r="D727" s="96" t="s">
        <v>48</v>
      </c>
      <c r="E727" s="96" t="s">
        <v>48</v>
      </c>
      <c r="F727" s="96"/>
      <c r="G727" s="96"/>
      <c r="H727" s="96"/>
      <c r="I727" s="96"/>
      <c r="J727" s="96"/>
      <c r="K727" s="96"/>
      <c r="L727" s="96" t="s">
        <v>48</v>
      </c>
      <c r="M727" s="97">
        <v>0</v>
      </c>
      <c r="N727" s="97">
        <v>0</v>
      </c>
      <c r="O727" s="97">
        <v>0</v>
      </c>
      <c r="P727" s="96" t="s">
        <v>48</v>
      </c>
      <c r="Q727" s="96"/>
      <c r="R727" s="96"/>
      <c r="S727" s="96"/>
      <c r="T727" s="98">
        <v>0</v>
      </c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  <c r="AH727" s="98"/>
      <c r="AI727" s="96" t="s">
        <v>48</v>
      </c>
      <c r="AJ727" s="96" t="s">
        <v>48</v>
      </c>
      <c r="AK727" s="96">
        <v>76</v>
      </c>
      <c r="AL727" s="96" t="s">
        <v>48</v>
      </c>
      <c r="AM727" s="96">
        <v>4</v>
      </c>
      <c r="AN727" s="96">
        <v>68</v>
      </c>
      <c r="AO727" s="96" t="s">
        <v>48</v>
      </c>
      <c r="AP727" s="96">
        <v>3</v>
      </c>
      <c r="AQ727" s="96">
        <v>7</v>
      </c>
      <c r="AR727" s="96" t="s">
        <v>48</v>
      </c>
      <c r="AS727" s="98">
        <v>0</v>
      </c>
      <c r="AT727" s="98">
        <v>0</v>
      </c>
      <c r="AU727" s="98">
        <v>1</v>
      </c>
      <c r="AV727" s="99">
        <v>14240</v>
      </c>
      <c r="AW727" s="99">
        <v>5768</v>
      </c>
      <c r="AX727" s="96">
        <v>323</v>
      </c>
      <c r="AY727" s="96">
        <v>426</v>
      </c>
      <c r="AZ727" s="96">
        <v>529</v>
      </c>
      <c r="BA727" s="96" t="s">
        <v>48</v>
      </c>
      <c r="BB727" s="100"/>
      <c r="BC727" s="93"/>
      <c r="BD727" s="93"/>
      <c r="BE727" s="93"/>
    </row>
    <row r="728" spans="1:57" ht="13.5" customHeight="1">
      <c r="A728" s="93" t="s">
        <v>315</v>
      </c>
      <c r="B728" s="95">
        <v>45093</v>
      </c>
      <c r="C728" s="96" t="s">
        <v>48</v>
      </c>
      <c r="D728" s="96" t="s">
        <v>48</v>
      </c>
      <c r="E728" s="96" t="s">
        <v>48</v>
      </c>
      <c r="F728" s="96"/>
      <c r="G728" s="96"/>
      <c r="H728" s="96"/>
      <c r="I728" s="96"/>
      <c r="J728" s="96"/>
      <c r="K728" s="96"/>
      <c r="L728" s="96" t="s">
        <v>48</v>
      </c>
      <c r="M728" s="97">
        <v>0</v>
      </c>
      <c r="N728" s="97">
        <v>0</v>
      </c>
      <c r="O728" s="97">
        <v>0</v>
      </c>
      <c r="P728" s="96" t="s">
        <v>48</v>
      </c>
      <c r="Q728" s="96"/>
      <c r="R728" s="96"/>
      <c r="S728" s="96"/>
      <c r="T728" s="98">
        <v>0</v>
      </c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  <c r="AH728" s="98"/>
      <c r="AI728" s="96" t="s">
        <v>48</v>
      </c>
      <c r="AJ728" s="96">
        <v>3</v>
      </c>
      <c r="AK728" s="96">
        <v>92</v>
      </c>
      <c r="AL728" s="96" t="s">
        <v>48</v>
      </c>
      <c r="AM728" s="96">
        <v>4</v>
      </c>
      <c r="AN728" s="96">
        <v>86</v>
      </c>
      <c r="AO728" s="96" t="s">
        <v>48</v>
      </c>
      <c r="AP728" s="96">
        <v>2</v>
      </c>
      <c r="AQ728" s="96">
        <v>9</v>
      </c>
      <c r="AR728" s="96">
        <v>3</v>
      </c>
      <c r="AS728" s="98">
        <v>0.33300000000000002</v>
      </c>
      <c r="AT728" s="98">
        <v>1</v>
      </c>
      <c r="AU728" s="98">
        <v>1</v>
      </c>
      <c r="AV728" s="99">
        <v>14249</v>
      </c>
      <c r="AW728" s="99">
        <v>5771</v>
      </c>
      <c r="AX728" s="96">
        <v>323</v>
      </c>
      <c r="AY728" s="96">
        <v>426</v>
      </c>
      <c r="AZ728" s="96">
        <v>529</v>
      </c>
      <c r="BA728" s="96" t="s">
        <v>48</v>
      </c>
      <c r="BB728" s="100"/>
      <c r="BC728" s="93"/>
      <c r="BD728" s="93"/>
      <c r="BE728" s="93"/>
    </row>
    <row r="729" spans="1:57" ht="13.5" customHeight="1">
      <c r="A729" s="93" t="s">
        <v>316</v>
      </c>
      <c r="B729" s="95">
        <v>45094</v>
      </c>
      <c r="C729" s="96" t="s">
        <v>48</v>
      </c>
      <c r="D729" s="96" t="s">
        <v>48</v>
      </c>
      <c r="E729" s="96" t="s">
        <v>48</v>
      </c>
      <c r="F729" s="96"/>
      <c r="G729" s="96"/>
      <c r="H729" s="96"/>
      <c r="I729" s="96"/>
      <c r="J729" s="96"/>
      <c r="K729" s="96"/>
      <c r="L729" s="96" t="s">
        <v>48</v>
      </c>
      <c r="M729" s="97">
        <v>0</v>
      </c>
      <c r="N729" s="97">
        <v>0</v>
      </c>
      <c r="O729" s="97">
        <v>0</v>
      </c>
      <c r="P729" s="96" t="s">
        <v>48</v>
      </c>
      <c r="Q729" s="96"/>
      <c r="R729" s="96"/>
      <c r="S729" s="96"/>
      <c r="T729" s="98">
        <v>0</v>
      </c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  <c r="AH729" s="98"/>
      <c r="AI729" s="96" t="s">
        <v>48</v>
      </c>
      <c r="AJ729" s="96">
        <v>4</v>
      </c>
      <c r="AK729" s="96">
        <v>82</v>
      </c>
      <c r="AL729" s="96" t="s">
        <v>48</v>
      </c>
      <c r="AM729" s="96">
        <v>3</v>
      </c>
      <c r="AN729" s="96">
        <v>74</v>
      </c>
      <c r="AO729" s="96" t="s">
        <v>48</v>
      </c>
      <c r="AP729" s="96" t="s">
        <v>48</v>
      </c>
      <c r="AQ729" s="96">
        <v>10</v>
      </c>
      <c r="AR729" s="96">
        <v>3</v>
      </c>
      <c r="AS729" s="98">
        <v>0.3</v>
      </c>
      <c r="AT729" s="98">
        <v>1.333</v>
      </c>
      <c r="AU729" s="98">
        <v>0</v>
      </c>
      <c r="AV729" s="99">
        <v>14259</v>
      </c>
      <c r="AW729" s="99">
        <v>5774</v>
      </c>
      <c r="AX729" s="96">
        <v>323</v>
      </c>
      <c r="AY729" s="96">
        <v>426</v>
      </c>
      <c r="AZ729" s="96">
        <v>529</v>
      </c>
      <c r="BA729" s="96" t="s">
        <v>48</v>
      </c>
      <c r="BB729" s="100"/>
      <c r="BC729" s="93"/>
      <c r="BD729" s="93"/>
      <c r="BE729" s="93"/>
    </row>
    <row r="730" spans="1:57" ht="13.5" customHeight="1">
      <c r="A730" s="93" t="s">
        <v>317</v>
      </c>
      <c r="B730" s="95">
        <v>45095</v>
      </c>
      <c r="C730" s="96" t="s">
        <v>48</v>
      </c>
      <c r="D730" s="96" t="s">
        <v>48</v>
      </c>
      <c r="E730" s="96" t="s">
        <v>48</v>
      </c>
      <c r="F730" s="96"/>
      <c r="G730" s="96"/>
      <c r="H730" s="96"/>
      <c r="I730" s="96"/>
      <c r="J730" s="96"/>
      <c r="K730" s="96"/>
      <c r="L730" s="96" t="s">
        <v>48</v>
      </c>
      <c r="M730" s="97">
        <v>0</v>
      </c>
      <c r="N730" s="97">
        <v>0</v>
      </c>
      <c r="O730" s="97">
        <v>0</v>
      </c>
      <c r="P730" s="96" t="s">
        <v>48</v>
      </c>
      <c r="Q730" s="96"/>
      <c r="R730" s="96"/>
      <c r="S730" s="96"/>
      <c r="T730" s="98">
        <v>0</v>
      </c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  <c r="AH730" s="98"/>
      <c r="AI730" s="96" t="s">
        <v>48</v>
      </c>
      <c r="AJ730" s="96">
        <v>1</v>
      </c>
      <c r="AK730" s="96">
        <v>84</v>
      </c>
      <c r="AL730" s="96" t="s">
        <v>48</v>
      </c>
      <c r="AM730" s="96">
        <v>5</v>
      </c>
      <c r="AN730" s="96">
        <v>78</v>
      </c>
      <c r="AO730" s="96" t="s">
        <v>48</v>
      </c>
      <c r="AP730" s="96" t="s">
        <v>48</v>
      </c>
      <c r="AQ730" s="96">
        <v>5</v>
      </c>
      <c r="AR730" s="96">
        <v>4</v>
      </c>
      <c r="AS730" s="98">
        <v>0.8</v>
      </c>
      <c r="AT730" s="98">
        <v>0.25</v>
      </c>
      <c r="AU730" s="98">
        <v>0</v>
      </c>
      <c r="AV730" s="99">
        <v>14264</v>
      </c>
      <c r="AW730" s="99">
        <v>5778</v>
      </c>
      <c r="AX730" s="96">
        <v>323</v>
      </c>
      <c r="AY730" s="96">
        <v>426</v>
      </c>
      <c r="AZ730" s="96">
        <v>529</v>
      </c>
      <c r="BA730" s="96" t="s">
        <v>48</v>
      </c>
      <c r="BB730" s="100"/>
      <c r="BC730" s="93"/>
      <c r="BD730" s="93"/>
      <c r="BE730" s="93"/>
    </row>
    <row r="731" spans="1:57" ht="13.5" customHeight="1">
      <c r="A731" s="93" t="s">
        <v>311</v>
      </c>
      <c r="B731" s="95">
        <v>45096</v>
      </c>
      <c r="C731" s="96" t="s">
        <v>48</v>
      </c>
      <c r="D731" s="96" t="s">
        <v>48</v>
      </c>
      <c r="E731" s="96" t="s">
        <v>48</v>
      </c>
      <c r="F731" s="96"/>
      <c r="G731" s="96"/>
      <c r="H731" s="96"/>
      <c r="I731" s="96"/>
      <c r="J731" s="96"/>
      <c r="K731" s="96"/>
      <c r="L731" s="96" t="s">
        <v>48</v>
      </c>
      <c r="M731" s="97">
        <v>0</v>
      </c>
      <c r="N731" s="97">
        <v>0</v>
      </c>
      <c r="O731" s="97">
        <v>0</v>
      </c>
      <c r="P731" s="96" t="s">
        <v>48</v>
      </c>
      <c r="Q731" s="96"/>
      <c r="R731" s="96"/>
      <c r="S731" s="96"/>
      <c r="T731" s="98">
        <v>0</v>
      </c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  <c r="AH731" s="98"/>
      <c r="AI731" s="96" t="s">
        <v>48</v>
      </c>
      <c r="AJ731" s="96">
        <v>4</v>
      </c>
      <c r="AK731" s="96">
        <v>90</v>
      </c>
      <c r="AL731" s="96" t="s">
        <v>48</v>
      </c>
      <c r="AM731" s="96">
        <v>6</v>
      </c>
      <c r="AN731" s="96">
        <v>83</v>
      </c>
      <c r="AO731" s="96" t="s">
        <v>48</v>
      </c>
      <c r="AP731" s="96" t="s">
        <v>48</v>
      </c>
      <c r="AQ731" s="96">
        <v>14</v>
      </c>
      <c r="AR731" s="96">
        <v>7</v>
      </c>
      <c r="AS731" s="98">
        <v>0.5</v>
      </c>
      <c r="AT731" s="98">
        <v>0.57099999999999995</v>
      </c>
      <c r="AU731" s="98">
        <v>0</v>
      </c>
      <c r="AV731" s="99">
        <v>14278</v>
      </c>
      <c r="AW731" s="99">
        <v>5785</v>
      </c>
      <c r="AX731" s="96">
        <v>323</v>
      </c>
      <c r="AY731" s="96">
        <v>426</v>
      </c>
      <c r="AZ731" s="96">
        <v>529</v>
      </c>
      <c r="BA731" s="96" t="s">
        <v>48</v>
      </c>
      <c r="BB731" s="100"/>
      <c r="BC731" s="93"/>
      <c r="BD731" s="93"/>
      <c r="BE731" s="93"/>
    </row>
    <row r="732" spans="1:57" ht="13.5" customHeight="1">
      <c r="A732" s="93" t="s">
        <v>312</v>
      </c>
      <c r="B732" s="95">
        <v>45097</v>
      </c>
      <c r="C732" s="96" t="s">
        <v>48</v>
      </c>
      <c r="D732" s="96" t="s">
        <v>48</v>
      </c>
      <c r="E732" s="96" t="s">
        <v>48</v>
      </c>
      <c r="F732" s="96"/>
      <c r="G732" s="96"/>
      <c r="H732" s="96"/>
      <c r="I732" s="96"/>
      <c r="J732" s="96"/>
      <c r="K732" s="96"/>
      <c r="L732" s="96" t="s">
        <v>48</v>
      </c>
      <c r="M732" s="97">
        <v>0</v>
      </c>
      <c r="N732" s="97">
        <v>0</v>
      </c>
      <c r="O732" s="97">
        <v>0</v>
      </c>
      <c r="P732" s="96" t="s">
        <v>48</v>
      </c>
      <c r="Q732" s="96"/>
      <c r="R732" s="96"/>
      <c r="S732" s="96"/>
      <c r="T732" s="98">
        <v>0</v>
      </c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  <c r="AH732" s="98"/>
      <c r="AI732" s="96" t="s">
        <v>48</v>
      </c>
      <c r="AJ732" s="96">
        <v>2</v>
      </c>
      <c r="AK732" s="96">
        <v>81</v>
      </c>
      <c r="AL732" s="96" t="s">
        <v>48</v>
      </c>
      <c r="AM732" s="96">
        <v>1</v>
      </c>
      <c r="AN732" s="96">
        <v>76</v>
      </c>
      <c r="AO732" s="96" t="s">
        <v>48</v>
      </c>
      <c r="AP732" s="96" t="s">
        <v>48</v>
      </c>
      <c r="AQ732" s="96">
        <v>6</v>
      </c>
      <c r="AR732" s="96">
        <v>1</v>
      </c>
      <c r="AS732" s="98">
        <v>0.16700000000000001</v>
      </c>
      <c r="AT732" s="98">
        <v>2</v>
      </c>
      <c r="AU732" s="98">
        <v>0</v>
      </c>
      <c r="AV732" s="99">
        <v>14284</v>
      </c>
      <c r="AW732" s="99">
        <v>5786</v>
      </c>
      <c r="AX732" s="96">
        <v>323</v>
      </c>
      <c r="AY732" s="96">
        <v>426</v>
      </c>
      <c r="AZ732" s="96">
        <v>529</v>
      </c>
      <c r="BA732" s="96" t="s">
        <v>48</v>
      </c>
      <c r="BB732" s="100"/>
      <c r="BC732" s="93"/>
      <c r="BD732" s="93"/>
      <c r="BE732" s="93"/>
    </row>
    <row r="733" spans="1:57" ht="13.5" customHeight="1">
      <c r="A733" s="93" t="s">
        <v>313</v>
      </c>
      <c r="B733" s="95">
        <v>45098</v>
      </c>
      <c r="C733" s="96" t="s">
        <v>48</v>
      </c>
      <c r="D733" s="96" t="s">
        <v>48</v>
      </c>
      <c r="E733" s="96" t="s">
        <v>48</v>
      </c>
      <c r="F733" s="96"/>
      <c r="G733" s="96"/>
      <c r="H733" s="96"/>
      <c r="I733" s="96"/>
      <c r="J733" s="96"/>
      <c r="K733" s="96"/>
      <c r="L733" s="96" t="s">
        <v>48</v>
      </c>
      <c r="M733" s="97">
        <v>0</v>
      </c>
      <c r="N733" s="97">
        <v>0</v>
      </c>
      <c r="O733" s="97">
        <v>0</v>
      </c>
      <c r="P733" s="96" t="s">
        <v>48</v>
      </c>
      <c r="Q733" s="96"/>
      <c r="R733" s="96"/>
      <c r="S733" s="96"/>
      <c r="T733" s="98">
        <v>0</v>
      </c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  <c r="AH733" s="98"/>
      <c r="AI733" s="96" t="s">
        <v>48</v>
      </c>
      <c r="AJ733" s="96">
        <v>2</v>
      </c>
      <c r="AK733" s="96">
        <v>72</v>
      </c>
      <c r="AL733" s="96" t="s">
        <v>48</v>
      </c>
      <c r="AM733" s="96">
        <v>4</v>
      </c>
      <c r="AN733" s="96">
        <v>67</v>
      </c>
      <c r="AO733" s="96" t="s">
        <v>48</v>
      </c>
      <c r="AP733" s="96">
        <v>3</v>
      </c>
      <c r="AQ733" s="96">
        <v>1</v>
      </c>
      <c r="AR733" s="96" t="s">
        <v>48</v>
      </c>
      <c r="AS733" s="98">
        <v>0</v>
      </c>
      <c r="AT733" s="98">
        <v>0</v>
      </c>
      <c r="AU733" s="98">
        <v>1</v>
      </c>
      <c r="AV733" s="99">
        <v>14285</v>
      </c>
      <c r="AW733" s="99">
        <v>5786</v>
      </c>
      <c r="AX733" s="96">
        <v>323</v>
      </c>
      <c r="AY733" s="96">
        <v>426</v>
      </c>
      <c r="AZ733" s="96">
        <v>529</v>
      </c>
      <c r="BA733" s="96" t="s">
        <v>48</v>
      </c>
      <c r="BB733" s="100"/>
      <c r="BC733" s="93"/>
      <c r="BD733" s="93"/>
      <c r="BE733" s="93"/>
    </row>
    <row r="734" spans="1:57" ht="13.5" customHeight="1">
      <c r="A734" s="93" t="s">
        <v>314</v>
      </c>
      <c r="B734" s="95">
        <v>45099</v>
      </c>
      <c r="C734" s="96" t="s">
        <v>48</v>
      </c>
      <c r="D734" s="96" t="s">
        <v>48</v>
      </c>
      <c r="E734" s="96" t="s">
        <v>48</v>
      </c>
      <c r="F734" s="96"/>
      <c r="G734" s="96"/>
      <c r="H734" s="96"/>
      <c r="I734" s="96"/>
      <c r="J734" s="96"/>
      <c r="K734" s="96"/>
      <c r="L734" s="96" t="s">
        <v>48</v>
      </c>
      <c r="M734" s="97">
        <v>0</v>
      </c>
      <c r="N734" s="97">
        <v>0</v>
      </c>
      <c r="O734" s="97">
        <v>0</v>
      </c>
      <c r="P734" s="96" t="s">
        <v>48</v>
      </c>
      <c r="Q734" s="96"/>
      <c r="R734" s="96"/>
      <c r="S734" s="96"/>
      <c r="T734" s="98">
        <v>0</v>
      </c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  <c r="AH734" s="98"/>
      <c r="AI734" s="96" t="s">
        <v>48</v>
      </c>
      <c r="AJ734" s="96">
        <v>3</v>
      </c>
      <c r="AK734" s="96">
        <v>77</v>
      </c>
      <c r="AL734" s="96" t="s">
        <v>48</v>
      </c>
      <c r="AM734" s="96">
        <v>2</v>
      </c>
      <c r="AN734" s="96">
        <v>68</v>
      </c>
      <c r="AO734" s="96" t="s">
        <v>48</v>
      </c>
      <c r="AP734" s="96">
        <v>1</v>
      </c>
      <c r="AQ734" s="96">
        <v>10</v>
      </c>
      <c r="AR734" s="96">
        <v>4</v>
      </c>
      <c r="AS734" s="98">
        <v>0.4</v>
      </c>
      <c r="AT734" s="98">
        <v>0.75</v>
      </c>
      <c r="AU734" s="98">
        <v>1</v>
      </c>
      <c r="AV734" s="99">
        <v>14295</v>
      </c>
      <c r="AW734" s="99">
        <v>5790</v>
      </c>
      <c r="AX734" s="96">
        <v>318</v>
      </c>
      <c r="AY734" s="96">
        <v>422</v>
      </c>
      <c r="AZ734" s="96">
        <v>527</v>
      </c>
      <c r="BA734" s="96" t="s">
        <v>48</v>
      </c>
      <c r="BB734" s="100"/>
      <c r="BC734" s="93"/>
      <c r="BD734" s="93"/>
      <c r="BE734" s="93"/>
    </row>
    <row r="735" spans="1:57" ht="13.5" customHeight="1">
      <c r="A735" s="93" t="s">
        <v>315</v>
      </c>
      <c r="B735" s="95">
        <v>45100</v>
      </c>
      <c r="C735" s="96" t="s">
        <v>48</v>
      </c>
      <c r="D735" s="96" t="s">
        <v>48</v>
      </c>
      <c r="E735" s="96" t="s">
        <v>48</v>
      </c>
      <c r="F735" s="96"/>
      <c r="G735" s="96"/>
      <c r="H735" s="96"/>
      <c r="I735" s="96"/>
      <c r="J735" s="96"/>
      <c r="K735" s="96"/>
      <c r="L735" s="96" t="s">
        <v>48</v>
      </c>
      <c r="M735" s="97">
        <v>0</v>
      </c>
      <c r="N735" s="97">
        <v>0</v>
      </c>
      <c r="O735" s="97">
        <v>0</v>
      </c>
      <c r="P735" s="96" t="s">
        <v>48</v>
      </c>
      <c r="Q735" s="96"/>
      <c r="R735" s="96"/>
      <c r="S735" s="96"/>
      <c r="T735" s="98">
        <v>0</v>
      </c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  <c r="AI735" s="96" t="s">
        <v>48</v>
      </c>
      <c r="AJ735" s="96">
        <v>2</v>
      </c>
      <c r="AK735" s="96">
        <v>68</v>
      </c>
      <c r="AL735" s="96" t="s">
        <v>48</v>
      </c>
      <c r="AM735" s="96">
        <v>2</v>
      </c>
      <c r="AN735" s="96">
        <v>63</v>
      </c>
      <c r="AO735" s="96" t="s">
        <v>48</v>
      </c>
      <c r="AP735" s="96">
        <v>7</v>
      </c>
      <c r="AQ735" s="96">
        <v>12</v>
      </c>
      <c r="AR735" s="96">
        <v>6</v>
      </c>
      <c r="AS735" s="98">
        <v>0.5</v>
      </c>
      <c r="AT735" s="98">
        <v>0.33300000000000002</v>
      </c>
      <c r="AU735" s="98">
        <v>1</v>
      </c>
      <c r="AV735" s="99">
        <v>14307</v>
      </c>
      <c r="AW735" s="99">
        <v>5796</v>
      </c>
      <c r="AX735" s="96">
        <v>318</v>
      </c>
      <c r="AY735" s="96">
        <v>422</v>
      </c>
      <c r="AZ735" s="96">
        <v>527</v>
      </c>
      <c r="BA735" s="96" t="s">
        <v>48</v>
      </c>
      <c r="BB735" s="100"/>
      <c r="BC735" s="93"/>
      <c r="BD735" s="93"/>
      <c r="BE735" s="93"/>
    </row>
    <row r="736" spans="1:57" ht="13.5" customHeight="1">
      <c r="A736" s="93" t="s">
        <v>316</v>
      </c>
      <c r="B736" s="95">
        <v>45101</v>
      </c>
      <c r="C736" s="96" t="s">
        <v>48</v>
      </c>
      <c r="D736" s="96" t="s">
        <v>48</v>
      </c>
      <c r="E736" s="96" t="s">
        <v>48</v>
      </c>
      <c r="F736" s="96"/>
      <c r="G736" s="96"/>
      <c r="H736" s="96"/>
      <c r="I736" s="96"/>
      <c r="J736" s="96"/>
      <c r="K736" s="96"/>
      <c r="L736" s="96" t="s">
        <v>48</v>
      </c>
      <c r="M736" s="97">
        <v>0</v>
      </c>
      <c r="N736" s="97">
        <v>0</v>
      </c>
      <c r="O736" s="97">
        <v>0</v>
      </c>
      <c r="P736" s="96" t="s">
        <v>48</v>
      </c>
      <c r="Q736" s="96"/>
      <c r="R736" s="96"/>
      <c r="S736" s="96"/>
      <c r="T736" s="98">
        <v>0</v>
      </c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  <c r="AH736" s="98"/>
      <c r="AI736" s="96" t="s">
        <v>48</v>
      </c>
      <c r="AJ736" s="96" t="s">
        <v>48</v>
      </c>
      <c r="AK736" s="96">
        <v>73</v>
      </c>
      <c r="AL736" s="96" t="s">
        <v>48</v>
      </c>
      <c r="AM736" s="96">
        <v>3</v>
      </c>
      <c r="AN736" s="96">
        <v>63</v>
      </c>
      <c r="AO736" s="96" t="s">
        <v>48</v>
      </c>
      <c r="AP736" s="96">
        <v>4</v>
      </c>
      <c r="AQ736" s="96">
        <v>7</v>
      </c>
      <c r="AR736" s="96">
        <v>2</v>
      </c>
      <c r="AS736" s="98">
        <v>0.28599999999999998</v>
      </c>
      <c r="AT736" s="98">
        <v>0</v>
      </c>
      <c r="AU736" s="98">
        <v>1</v>
      </c>
      <c r="AV736" s="99">
        <v>14314</v>
      </c>
      <c r="AW736" s="99">
        <v>5798</v>
      </c>
      <c r="AX736" s="96">
        <v>318</v>
      </c>
      <c r="AY736" s="96">
        <v>422</v>
      </c>
      <c r="AZ736" s="96">
        <v>527</v>
      </c>
      <c r="BA736" s="96" t="s">
        <v>48</v>
      </c>
      <c r="BB736" s="100"/>
      <c r="BC736" s="93"/>
      <c r="BD736" s="93"/>
      <c r="BE736" s="93"/>
    </row>
    <row r="737" spans="1:57" ht="13.5" customHeight="1">
      <c r="A737" s="93" t="s">
        <v>317</v>
      </c>
      <c r="B737" s="95">
        <v>45102</v>
      </c>
      <c r="C737" s="96" t="s">
        <v>48</v>
      </c>
      <c r="D737" s="96" t="s">
        <v>48</v>
      </c>
      <c r="E737" s="96" t="s">
        <v>48</v>
      </c>
      <c r="F737" s="96"/>
      <c r="G737" s="96"/>
      <c r="H737" s="96"/>
      <c r="I737" s="96"/>
      <c r="J737" s="96"/>
      <c r="K737" s="96"/>
      <c r="L737" s="96" t="s">
        <v>48</v>
      </c>
      <c r="M737" s="97">
        <v>0</v>
      </c>
      <c r="N737" s="97">
        <v>0</v>
      </c>
      <c r="O737" s="97">
        <v>0</v>
      </c>
      <c r="P737" s="96" t="s">
        <v>48</v>
      </c>
      <c r="Q737" s="96"/>
      <c r="R737" s="96"/>
      <c r="S737" s="96"/>
      <c r="T737" s="98">
        <v>0</v>
      </c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  <c r="AH737" s="98"/>
      <c r="AI737" s="96" t="s">
        <v>48</v>
      </c>
      <c r="AJ737" s="96">
        <v>6</v>
      </c>
      <c r="AK737" s="96">
        <v>99</v>
      </c>
      <c r="AL737" s="96" t="s">
        <v>48</v>
      </c>
      <c r="AM737" s="96">
        <v>4</v>
      </c>
      <c r="AN737" s="96">
        <v>90</v>
      </c>
      <c r="AO737" s="96" t="s">
        <v>48</v>
      </c>
      <c r="AP737" s="96">
        <v>7</v>
      </c>
      <c r="AQ737" s="96">
        <v>9</v>
      </c>
      <c r="AR737" s="96">
        <v>6</v>
      </c>
      <c r="AS737" s="98">
        <v>0.66700000000000004</v>
      </c>
      <c r="AT737" s="98">
        <v>1</v>
      </c>
      <c r="AU737" s="98">
        <v>1</v>
      </c>
      <c r="AV737" s="99">
        <v>14323</v>
      </c>
      <c r="AW737" s="99">
        <v>5804</v>
      </c>
      <c r="AX737" s="96">
        <v>318</v>
      </c>
      <c r="AY737" s="96">
        <v>422</v>
      </c>
      <c r="AZ737" s="96">
        <v>527</v>
      </c>
      <c r="BA737" s="96" t="s">
        <v>48</v>
      </c>
      <c r="BB737" s="100"/>
      <c r="BC737" s="93"/>
      <c r="BD737" s="93"/>
      <c r="BE737" s="93"/>
    </row>
    <row r="738" spans="1:57" ht="13.5" customHeight="1">
      <c r="A738" s="93" t="s">
        <v>311</v>
      </c>
      <c r="B738" s="95">
        <v>45103</v>
      </c>
      <c r="C738" s="96" t="s">
        <v>48</v>
      </c>
      <c r="D738" s="96" t="s">
        <v>48</v>
      </c>
      <c r="E738" s="96" t="s">
        <v>48</v>
      </c>
      <c r="F738" s="96"/>
      <c r="G738" s="96"/>
      <c r="H738" s="96"/>
      <c r="I738" s="96"/>
      <c r="J738" s="96"/>
      <c r="K738" s="96"/>
      <c r="L738" s="96" t="s">
        <v>48</v>
      </c>
      <c r="M738" s="97">
        <v>0</v>
      </c>
      <c r="N738" s="97">
        <v>0</v>
      </c>
      <c r="O738" s="97">
        <v>0</v>
      </c>
      <c r="P738" s="96" t="s">
        <v>48</v>
      </c>
      <c r="Q738" s="96"/>
      <c r="R738" s="96"/>
      <c r="S738" s="96"/>
      <c r="T738" s="98">
        <v>0</v>
      </c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  <c r="AH738" s="98"/>
      <c r="AI738" s="96" t="s">
        <v>48</v>
      </c>
      <c r="AJ738" s="96">
        <v>2</v>
      </c>
      <c r="AK738" s="96">
        <v>68</v>
      </c>
      <c r="AL738" s="96" t="s">
        <v>48</v>
      </c>
      <c r="AM738" s="96">
        <v>2</v>
      </c>
      <c r="AN738" s="96">
        <v>64</v>
      </c>
      <c r="AO738" s="96" t="s">
        <v>48</v>
      </c>
      <c r="AP738" s="96">
        <v>5</v>
      </c>
      <c r="AQ738" s="96">
        <v>8</v>
      </c>
      <c r="AR738" s="96">
        <v>5</v>
      </c>
      <c r="AS738" s="98">
        <v>0.625</v>
      </c>
      <c r="AT738" s="98">
        <v>0.4</v>
      </c>
      <c r="AU738" s="98">
        <v>1</v>
      </c>
      <c r="AV738" s="99">
        <v>14331</v>
      </c>
      <c r="AW738" s="99">
        <v>5809</v>
      </c>
      <c r="AX738" s="96">
        <v>318</v>
      </c>
      <c r="AY738" s="96">
        <v>422</v>
      </c>
      <c r="AZ738" s="96">
        <v>527</v>
      </c>
      <c r="BA738" s="96" t="s">
        <v>48</v>
      </c>
      <c r="BB738" s="100"/>
      <c r="BC738" s="93"/>
      <c r="BD738" s="93"/>
      <c r="BE738" s="93"/>
    </row>
    <row r="739" spans="1:57" ht="13.5" customHeight="1">
      <c r="A739" s="93" t="s">
        <v>312</v>
      </c>
      <c r="B739" s="95">
        <v>45104</v>
      </c>
      <c r="C739" s="96" t="s">
        <v>48</v>
      </c>
      <c r="D739" s="96" t="s">
        <v>48</v>
      </c>
      <c r="E739" s="96" t="s">
        <v>48</v>
      </c>
      <c r="F739" s="96"/>
      <c r="G739" s="96"/>
      <c r="H739" s="96"/>
      <c r="I739" s="96"/>
      <c r="J739" s="96"/>
      <c r="K739" s="96"/>
      <c r="L739" s="96" t="s">
        <v>48</v>
      </c>
      <c r="M739" s="97">
        <v>0</v>
      </c>
      <c r="N739" s="97">
        <v>0</v>
      </c>
      <c r="O739" s="97">
        <v>0</v>
      </c>
      <c r="P739" s="96" t="s">
        <v>48</v>
      </c>
      <c r="Q739" s="96"/>
      <c r="R739" s="96"/>
      <c r="S739" s="96"/>
      <c r="T739" s="98">
        <v>0</v>
      </c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  <c r="AH739" s="98"/>
      <c r="AI739" s="96" t="s">
        <v>48</v>
      </c>
      <c r="AJ739" s="96">
        <v>5</v>
      </c>
      <c r="AK739" s="96">
        <v>77</v>
      </c>
      <c r="AL739" s="96" t="s">
        <v>48</v>
      </c>
      <c r="AM739" s="96">
        <v>4</v>
      </c>
      <c r="AN739" s="96">
        <v>67</v>
      </c>
      <c r="AO739" s="96" t="s">
        <v>48</v>
      </c>
      <c r="AP739" s="96">
        <v>2</v>
      </c>
      <c r="AQ739" s="96">
        <v>6</v>
      </c>
      <c r="AR739" s="96">
        <v>3</v>
      </c>
      <c r="AS739" s="98">
        <v>0.5</v>
      </c>
      <c r="AT739" s="98">
        <v>1.667</v>
      </c>
      <c r="AU739" s="98">
        <v>1</v>
      </c>
      <c r="AV739" s="99">
        <v>14337</v>
      </c>
      <c r="AW739" s="99">
        <v>5812</v>
      </c>
      <c r="AX739" s="96">
        <v>318</v>
      </c>
      <c r="AY739" s="96">
        <v>422</v>
      </c>
      <c r="AZ739" s="96">
        <v>527</v>
      </c>
      <c r="BA739" s="96" t="s">
        <v>48</v>
      </c>
      <c r="BB739" s="100"/>
      <c r="BC739" s="93"/>
      <c r="BD739" s="93"/>
      <c r="BE739" s="93"/>
    </row>
    <row r="740" spans="1:57" ht="13.5" customHeight="1">
      <c r="A740" s="93" t="s">
        <v>313</v>
      </c>
      <c r="B740" s="95">
        <v>45105</v>
      </c>
      <c r="C740" s="96" t="s">
        <v>48</v>
      </c>
      <c r="D740" s="96" t="s">
        <v>48</v>
      </c>
      <c r="E740" s="96" t="s">
        <v>48</v>
      </c>
      <c r="F740" s="96"/>
      <c r="G740" s="96"/>
      <c r="H740" s="96"/>
      <c r="I740" s="96"/>
      <c r="J740" s="96"/>
      <c r="K740" s="96"/>
      <c r="L740" s="96" t="s">
        <v>48</v>
      </c>
      <c r="M740" s="97">
        <v>0</v>
      </c>
      <c r="N740" s="97">
        <v>0</v>
      </c>
      <c r="O740" s="97">
        <v>0</v>
      </c>
      <c r="P740" s="96" t="s">
        <v>48</v>
      </c>
      <c r="Q740" s="96"/>
      <c r="R740" s="96"/>
      <c r="S740" s="96"/>
      <c r="T740" s="98">
        <v>0</v>
      </c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  <c r="AH740" s="98"/>
      <c r="AI740" s="96" t="s">
        <v>48</v>
      </c>
      <c r="AJ740" s="96">
        <v>3</v>
      </c>
      <c r="AK740" s="96">
        <v>94</v>
      </c>
      <c r="AL740" s="96" t="s">
        <v>48</v>
      </c>
      <c r="AM740" s="96">
        <v>8</v>
      </c>
      <c r="AN740" s="96">
        <v>82</v>
      </c>
      <c r="AO740" s="96" t="s">
        <v>48</v>
      </c>
      <c r="AP740" s="96">
        <v>4</v>
      </c>
      <c r="AQ740" s="96">
        <v>6</v>
      </c>
      <c r="AR740" s="96">
        <v>4</v>
      </c>
      <c r="AS740" s="98">
        <v>0.66700000000000004</v>
      </c>
      <c r="AT740" s="98">
        <v>0.75</v>
      </c>
      <c r="AU740" s="98">
        <v>1</v>
      </c>
      <c r="AV740" s="99">
        <v>14343</v>
      </c>
      <c r="AW740" s="99">
        <v>5816</v>
      </c>
      <c r="AX740" s="96">
        <v>318</v>
      </c>
      <c r="AY740" s="96">
        <v>422</v>
      </c>
      <c r="AZ740" s="96">
        <v>527</v>
      </c>
      <c r="BA740" s="96" t="s">
        <v>48</v>
      </c>
      <c r="BB740" s="100"/>
      <c r="BC740" s="93"/>
      <c r="BD740" s="93"/>
      <c r="BE740" s="93"/>
    </row>
    <row r="741" spans="1:57" ht="13.5" customHeight="1">
      <c r="A741" s="93" t="s">
        <v>314</v>
      </c>
      <c r="B741" s="95">
        <v>45106</v>
      </c>
      <c r="C741" s="96" t="s">
        <v>48</v>
      </c>
      <c r="D741" s="96" t="s">
        <v>48</v>
      </c>
      <c r="E741" s="96" t="s">
        <v>48</v>
      </c>
      <c r="F741" s="96"/>
      <c r="G741" s="96"/>
      <c r="H741" s="96"/>
      <c r="I741" s="96"/>
      <c r="J741" s="96"/>
      <c r="K741" s="96"/>
      <c r="L741" s="96" t="s">
        <v>48</v>
      </c>
      <c r="M741" s="97">
        <v>0</v>
      </c>
      <c r="N741" s="97">
        <v>0</v>
      </c>
      <c r="O741" s="97">
        <v>0</v>
      </c>
      <c r="P741" s="96" t="s">
        <v>48</v>
      </c>
      <c r="Q741" s="96"/>
      <c r="R741" s="96"/>
      <c r="S741" s="96"/>
      <c r="T741" s="98">
        <v>0</v>
      </c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  <c r="AH741" s="98"/>
      <c r="AI741" s="96" t="s">
        <v>48</v>
      </c>
      <c r="AJ741" s="96">
        <v>3</v>
      </c>
      <c r="AK741" s="96">
        <v>67</v>
      </c>
      <c r="AL741" s="96" t="s">
        <v>48</v>
      </c>
      <c r="AM741" s="96">
        <v>4</v>
      </c>
      <c r="AN741" s="96">
        <v>59</v>
      </c>
      <c r="AO741" s="96" t="s">
        <v>48</v>
      </c>
      <c r="AP741" s="96">
        <v>3</v>
      </c>
      <c r="AQ741" s="96">
        <v>7</v>
      </c>
      <c r="AR741" s="96">
        <v>2</v>
      </c>
      <c r="AS741" s="98">
        <v>0.28599999999999998</v>
      </c>
      <c r="AT741" s="98">
        <v>1.5</v>
      </c>
      <c r="AU741" s="98">
        <v>1</v>
      </c>
      <c r="AV741" s="99">
        <v>14350</v>
      </c>
      <c r="AW741" s="99">
        <v>5818</v>
      </c>
      <c r="AX741" s="96">
        <v>309</v>
      </c>
      <c r="AY741" s="96">
        <v>421</v>
      </c>
      <c r="AZ741" s="96">
        <v>533</v>
      </c>
      <c r="BA741" s="96" t="s">
        <v>48</v>
      </c>
      <c r="BB741" s="100"/>
      <c r="BC741" s="93"/>
      <c r="BD741" s="93"/>
      <c r="BE741" s="93"/>
    </row>
    <row r="742" spans="1:57" ht="13.5" customHeight="1">
      <c r="A742" s="93" t="s">
        <v>315</v>
      </c>
      <c r="B742" s="95">
        <v>45107</v>
      </c>
      <c r="C742" s="96" t="s">
        <v>48</v>
      </c>
      <c r="D742" s="96" t="s">
        <v>48</v>
      </c>
      <c r="E742" s="96" t="s">
        <v>48</v>
      </c>
      <c r="F742" s="96"/>
      <c r="G742" s="96"/>
      <c r="H742" s="96"/>
      <c r="I742" s="96"/>
      <c r="J742" s="96"/>
      <c r="K742" s="96"/>
      <c r="L742" s="96" t="s">
        <v>48</v>
      </c>
      <c r="M742" s="97">
        <v>0</v>
      </c>
      <c r="N742" s="97">
        <v>0</v>
      </c>
      <c r="O742" s="97">
        <v>0</v>
      </c>
      <c r="P742" s="96" t="s">
        <v>48</v>
      </c>
      <c r="Q742" s="96"/>
      <c r="R742" s="96"/>
      <c r="S742" s="96"/>
      <c r="T742" s="98">
        <v>0</v>
      </c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  <c r="AH742" s="98"/>
      <c r="AI742" s="96" t="s">
        <v>48</v>
      </c>
      <c r="AJ742" s="96">
        <v>4</v>
      </c>
      <c r="AK742" s="96">
        <v>98</v>
      </c>
      <c r="AL742" s="96" t="s">
        <v>48</v>
      </c>
      <c r="AM742" s="96">
        <v>9</v>
      </c>
      <c r="AN742" s="96">
        <v>81</v>
      </c>
      <c r="AO742" s="96" t="s">
        <v>48</v>
      </c>
      <c r="AP742" s="96">
        <v>7</v>
      </c>
      <c r="AQ742" s="96">
        <v>14</v>
      </c>
      <c r="AR742" s="96">
        <v>8</v>
      </c>
      <c r="AS742" s="98">
        <v>0.57099999999999995</v>
      </c>
      <c r="AT742" s="98">
        <v>0.5</v>
      </c>
      <c r="AU742" s="98">
        <v>1</v>
      </c>
      <c r="AV742" s="99">
        <v>14364</v>
      </c>
      <c r="AW742" s="99">
        <v>5826</v>
      </c>
      <c r="AX742" s="96">
        <v>309</v>
      </c>
      <c r="AY742" s="96">
        <v>421</v>
      </c>
      <c r="AZ742" s="96">
        <v>533</v>
      </c>
      <c r="BA742" s="96" t="s">
        <v>48</v>
      </c>
      <c r="BB742" s="100"/>
      <c r="BC742" s="93"/>
      <c r="BD742" s="93"/>
      <c r="BE742" s="93"/>
    </row>
    <row r="743" spans="1:57" ht="13.5" customHeight="1">
      <c r="A743" s="93" t="s">
        <v>316</v>
      </c>
      <c r="B743" s="95">
        <v>45108</v>
      </c>
      <c r="C743" s="96" t="s">
        <v>48</v>
      </c>
      <c r="D743" s="96" t="s">
        <v>48</v>
      </c>
      <c r="E743" s="96" t="s">
        <v>48</v>
      </c>
      <c r="F743" s="96"/>
      <c r="G743" s="96"/>
      <c r="H743" s="96"/>
      <c r="I743" s="96"/>
      <c r="J743" s="96"/>
      <c r="K743" s="96"/>
      <c r="L743" s="96" t="s">
        <v>48</v>
      </c>
      <c r="M743" s="97">
        <v>0</v>
      </c>
      <c r="N743" s="97">
        <v>0</v>
      </c>
      <c r="O743" s="97">
        <v>0</v>
      </c>
      <c r="P743" s="96" t="s">
        <v>48</v>
      </c>
      <c r="Q743" s="96"/>
      <c r="R743" s="96"/>
      <c r="S743" s="96"/>
      <c r="T743" s="98">
        <v>0</v>
      </c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  <c r="AH743" s="98"/>
      <c r="AI743" s="96" t="s">
        <v>48</v>
      </c>
      <c r="AJ743" s="96">
        <v>4</v>
      </c>
      <c r="AK743" s="96">
        <v>73</v>
      </c>
      <c r="AL743" s="96" t="s">
        <v>48</v>
      </c>
      <c r="AM743" s="96">
        <v>4</v>
      </c>
      <c r="AN743" s="96">
        <v>67</v>
      </c>
      <c r="AO743" s="96" t="s">
        <v>48</v>
      </c>
      <c r="AP743" s="96">
        <v>2</v>
      </c>
      <c r="AQ743" s="96">
        <v>11</v>
      </c>
      <c r="AR743" s="96">
        <v>4</v>
      </c>
      <c r="AS743" s="98">
        <v>0.36399999999999999</v>
      </c>
      <c r="AT743" s="98">
        <v>1</v>
      </c>
      <c r="AU743" s="98">
        <v>1</v>
      </c>
      <c r="AV743" s="99">
        <v>14375</v>
      </c>
      <c r="AW743" s="99">
        <v>5830</v>
      </c>
      <c r="AX743" s="96">
        <v>309</v>
      </c>
      <c r="AY743" s="96">
        <v>421</v>
      </c>
      <c r="AZ743" s="96">
        <v>533</v>
      </c>
      <c r="BA743" s="96" t="s">
        <v>48</v>
      </c>
      <c r="BB743" s="100"/>
      <c r="BC743" s="93"/>
      <c r="BD743" s="93"/>
      <c r="BE743" s="93"/>
    </row>
    <row r="744" spans="1:57" ht="13.5" customHeight="1">
      <c r="A744" s="93" t="s">
        <v>317</v>
      </c>
      <c r="B744" s="95">
        <v>45109</v>
      </c>
      <c r="C744" s="96" t="s">
        <v>48</v>
      </c>
      <c r="D744" s="96" t="s">
        <v>48</v>
      </c>
      <c r="E744" s="96" t="s">
        <v>48</v>
      </c>
      <c r="F744" s="96"/>
      <c r="G744" s="96"/>
      <c r="H744" s="96"/>
      <c r="I744" s="96"/>
      <c r="J744" s="96"/>
      <c r="K744" s="96"/>
      <c r="L744" s="96" t="s">
        <v>48</v>
      </c>
      <c r="M744" s="97">
        <v>0</v>
      </c>
      <c r="N744" s="97">
        <v>0</v>
      </c>
      <c r="O744" s="97">
        <v>0</v>
      </c>
      <c r="P744" s="96" t="s">
        <v>48</v>
      </c>
      <c r="Q744" s="96"/>
      <c r="R744" s="96"/>
      <c r="S744" s="96"/>
      <c r="T744" s="98">
        <v>0</v>
      </c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  <c r="AH744" s="98"/>
      <c r="AI744" s="96" t="s">
        <v>48</v>
      </c>
      <c r="AJ744" s="96">
        <v>3</v>
      </c>
      <c r="AK744" s="96">
        <v>85</v>
      </c>
      <c r="AL744" s="96" t="s">
        <v>48</v>
      </c>
      <c r="AM744" s="96">
        <v>4</v>
      </c>
      <c r="AN744" s="96">
        <v>75</v>
      </c>
      <c r="AO744" s="96" t="s">
        <v>48</v>
      </c>
      <c r="AP744" s="96">
        <v>6</v>
      </c>
      <c r="AQ744" s="96">
        <v>10</v>
      </c>
      <c r="AR744" s="96">
        <v>6</v>
      </c>
      <c r="AS744" s="98">
        <v>0.6</v>
      </c>
      <c r="AT744" s="98">
        <v>0.5</v>
      </c>
      <c r="AU744" s="98">
        <v>1</v>
      </c>
      <c r="AV744" s="99">
        <v>14385</v>
      </c>
      <c r="AW744" s="99">
        <v>5836</v>
      </c>
      <c r="AX744" s="96">
        <v>309</v>
      </c>
      <c r="AY744" s="96">
        <v>421</v>
      </c>
      <c r="AZ744" s="96">
        <v>533</v>
      </c>
      <c r="BA744" s="96" t="s">
        <v>48</v>
      </c>
      <c r="BB744" s="100"/>
      <c r="BC744" s="93"/>
      <c r="BD744" s="93"/>
      <c r="BE744" s="93"/>
    </row>
    <row r="745" spans="1:57" ht="13.5" customHeight="1">
      <c r="A745" s="93" t="s">
        <v>311</v>
      </c>
      <c r="B745" s="95">
        <v>45110</v>
      </c>
      <c r="C745" s="96" t="s">
        <v>48</v>
      </c>
      <c r="D745" s="96" t="s">
        <v>48</v>
      </c>
      <c r="E745" s="96" t="s">
        <v>48</v>
      </c>
      <c r="F745" s="96"/>
      <c r="G745" s="96"/>
      <c r="H745" s="96"/>
      <c r="I745" s="96"/>
      <c r="J745" s="96"/>
      <c r="K745" s="96"/>
      <c r="L745" s="96" t="s">
        <v>48</v>
      </c>
      <c r="M745" s="97">
        <v>0</v>
      </c>
      <c r="N745" s="97">
        <v>0</v>
      </c>
      <c r="O745" s="97">
        <v>0</v>
      </c>
      <c r="P745" s="96" t="s">
        <v>48</v>
      </c>
      <c r="Q745" s="96"/>
      <c r="R745" s="96"/>
      <c r="S745" s="96"/>
      <c r="T745" s="98">
        <v>0</v>
      </c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  <c r="AH745" s="98"/>
      <c r="AI745" s="96" t="s">
        <v>48</v>
      </c>
      <c r="AJ745" s="96">
        <v>5</v>
      </c>
      <c r="AK745" s="96">
        <v>79</v>
      </c>
      <c r="AL745" s="96" t="s">
        <v>48</v>
      </c>
      <c r="AM745" s="96">
        <v>4</v>
      </c>
      <c r="AN745" s="96">
        <v>72</v>
      </c>
      <c r="AO745" s="96" t="s">
        <v>48</v>
      </c>
      <c r="AP745" s="96">
        <v>1</v>
      </c>
      <c r="AQ745" s="96">
        <v>14</v>
      </c>
      <c r="AR745" s="96">
        <v>8</v>
      </c>
      <c r="AS745" s="98">
        <v>0.57099999999999995</v>
      </c>
      <c r="AT745" s="98">
        <v>0.625</v>
      </c>
      <c r="AU745" s="98">
        <v>1</v>
      </c>
      <c r="AV745" s="99">
        <v>14399</v>
      </c>
      <c r="AW745" s="99">
        <v>5844</v>
      </c>
      <c r="AX745" s="96">
        <v>309</v>
      </c>
      <c r="AY745" s="96">
        <v>421</v>
      </c>
      <c r="AZ745" s="96">
        <v>533</v>
      </c>
      <c r="BA745" s="96" t="s">
        <v>48</v>
      </c>
      <c r="BB745" s="100"/>
      <c r="BC745" s="93"/>
      <c r="BD745" s="93"/>
      <c r="BE745" s="93"/>
    </row>
    <row r="746" spans="1:57" ht="13.5" customHeight="1">
      <c r="A746" s="93" t="s">
        <v>312</v>
      </c>
      <c r="B746" s="95">
        <v>45111</v>
      </c>
      <c r="C746" s="96" t="s">
        <v>48</v>
      </c>
      <c r="D746" s="96" t="s">
        <v>48</v>
      </c>
      <c r="E746" s="96" t="s">
        <v>48</v>
      </c>
      <c r="F746" s="96"/>
      <c r="G746" s="96"/>
      <c r="H746" s="96"/>
      <c r="I746" s="96"/>
      <c r="J746" s="96"/>
      <c r="K746" s="96"/>
      <c r="L746" s="96" t="s">
        <v>48</v>
      </c>
      <c r="M746" s="97">
        <v>0</v>
      </c>
      <c r="N746" s="97">
        <v>0</v>
      </c>
      <c r="O746" s="97">
        <v>0</v>
      </c>
      <c r="P746" s="96" t="s">
        <v>48</v>
      </c>
      <c r="Q746" s="96"/>
      <c r="R746" s="96"/>
      <c r="S746" s="96"/>
      <c r="T746" s="98">
        <v>0</v>
      </c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  <c r="AH746" s="98"/>
      <c r="AI746" s="96" t="s">
        <v>48</v>
      </c>
      <c r="AJ746" s="96">
        <v>2</v>
      </c>
      <c r="AK746" s="96">
        <v>79</v>
      </c>
      <c r="AL746" s="96" t="s">
        <v>48</v>
      </c>
      <c r="AM746" s="96">
        <v>2</v>
      </c>
      <c r="AN746" s="96">
        <v>70</v>
      </c>
      <c r="AO746" s="96" t="s">
        <v>48</v>
      </c>
      <c r="AP746" s="96">
        <v>7</v>
      </c>
      <c r="AQ746" s="96">
        <v>14</v>
      </c>
      <c r="AR746" s="96">
        <v>7</v>
      </c>
      <c r="AS746" s="98">
        <v>0.5</v>
      </c>
      <c r="AT746" s="98">
        <v>0.28599999999999998</v>
      </c>
      <c r="AU746" s="98">
        <v>1</v>
      </c>
      <c r="AV746" s="99">
        <v>14413</v>
      </c>
      <c r="AW746" s="99">
        <v>5851</v>
      </c>
      <c r="AX746" s="96">
        <v>324</v>
      </c>
      <c r="AY746" s="96">
        <v>431</v>
      </c>
      <c r="AZ746" s="96">
        <v>536</v>
      </c>
      <c r="BA746" s="96" t="s">
        <v>48</v>
      </c>
      <c r="BB746" s="100"/>
      <c r="BC746" s="93"/>
      <c r="BD746" s="93"/>
      <c r="BE746" s="93"/>
    </row>
    <row r="747" spans="1:57" ht="13.5" customHeight="1">
      <c r="A747" s="93" t="s">
        <v>313</v>
      </c>
      <c r="B747" s="95">
        <v>45112</v>
      </c>
      <c r="C747" s="96" t="s">
        <v>48</v>
      </c>
      <c r="D747" s="96" t="s">
        <v>48</v>
      </c>
      <c r="E747" s="96" t="s">
        <v>48</v>
      </c>
      <c r="F747" s="96"/>
      <c r="G747" s="96"/>
      <c r="H747" s="96"/>
      <c r="I747" s="96"/>
      <c r="J747" s="96"/>
      <c r="K747" s="96"/>
      <c r="L747" s="96" t="s">
        <v>48</v>
      </c>
      <c r="M747" s="97">
        <v>0</v>
      </c>
      <c r="N747" s="97">
        <v>0</v>
      </c>
      <c r="O747" s="97">
        <v>0</v>
      </c>
      <c r="P747" s="96" t="s">
        <v>48</v>
      </c>
      <c r="Q747" s="96"/>
      <c r="R747" s="96"/>
      <c r="S747" s="96"/>
      <c r="T747" s="98">
        <v>0</v>
      </c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  <c r="AI747" s="96" t="s">
        <v>48</v>
      </c>
      <c r="AJ747" s="96">
        <v>2</v>
      </c>
      <c r="AK747" s="96">
        <v>88</v>
      </c>
      <c r="AL747" s="96" t="s">
        <v>48</v>
      </c>
      <c r="AM747" s="96">
        <v>8</v>
      </c>
      <c r="AN747" s="96">
        <v>76</v>
      </c>
      <c r="AO747" s="96" t="s">
        <v>48</v>
      </c>
      <c r="AP747" s="96">
        <v>4</v>
      </c>
      <c r="AQ747" s="96">
        <v>5</v>
      </c>
      <c r="AR747" s="96">
        <v>1</v>
      </c>
      <c r="AS747" s="98">
        <v>0.2</v>
      </c>
      <c r="AT747" s="98">
        <v>2</v>
      </c>
      <c r="AU747" s="98">
        <v>1</v>
      </c>
      <c r="AV747" s="99">
        <v>14418</v>
      </c>
      <c r="AW747" s="99">
        <v>5852</v>
      </c>
      <c r="AX747" s="96">
        <v>324</v>
      </c>
      <c r="AY747" s="96">
        <v>431</v>
      </c>
      <c r="AZ747" s="96">
        <v>536</v>
      </c>
      <c r="BA747" s="96" t="s">
        <v>48</v>
      </c>
      <c r="BB747" s="100"/>
      <c r="BC747" s="93"/>
      <c r="BD747" s="93"/>
      <c r="BE747" s="93"/>
    </row>
    <row r="748" spans="1:57" ht="13.5" customHeight="1">
      <c r="A748" s="93" t="s">
        <v>314</v>
      </c>
      <c r="B748" s="95">
        <v>45113</v>
      </c>
      <c r="C748" s="96" t="s">
        <v>48</v>
      </c>
      <c r="D748" s="96" t="s">
        <v>48</v>
      </c>
      <c r="E748" s="96" t="s">
        <v>48</v>
      </c>
      <c r="F748" s="96"/>
      <c r="G748" s="96"/>
      <c r="H748" s="96"/>
      <c r="I748" s="96"/>
      <c r="J748" s="96"/>
      <c r="K748" s="96"/>
      <c r="L748" s="96" t="s">
        <v>48</v>
      </c>
      <c r="M748" s="97">
        <v>0</v>
      </c>
      <c r="N748" s="97">
        <v>0</v>
      </c>
      <c r="O748" s="97">
        <v>0</v>
      </c>
      <c r="P748" s="96" t="s">
        <v>48</v>
      </c>
      <c r="Q748" s="96"/>
      <c r="R748" s="96"/>
      <c r="S748" s="96"/>
      <c r="T748" s="98">
        <v>0</v>
      </c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  <c r="AH748" s="98"/>
      <c r="AI748" s="96" t="s">
        <v>48</v>
      </c>
      <c r="AJ748" s="96">
        <v>6</v>
      </c>
      <c r="AK748" s="96">
        <v>96</v>
      </c>
      <c r="AL748" s="96" t="s">
        <v>48</v>
      </c>
      <c r="AM748" s="96">
        <v>12</v>
      </c>
      <c r="AN748" s="96">
        <v>79</v>
      </c>
      <c r="AO748" s="96" t="s">
        <v>48</v>
      </c>
      <c r="AP748" s="96">
        <v>5</v>
      </c>
      <c r="AQ748" s="96">
        <v>8</v>
      </c>
      <c r="AR748" s="96">
        <v>6</v>
      </c>
      <c r="AS748" s="98">
        <v>0.75</v>
      </c>
      <c r="AT748" s="98">
        <v>1</v>
      </c>
      <c r="AU748" s="98">
        <v>1</v>
      </c>
      <c r="AV748" s="99">
        <v>14426</v>
      </c>
      <c r="AW748" s="99">
        <v>5858</v>
      </c>
      <c r="AX748" s="96">
        <v>324</v>
      </c>
      <c r="AY748" s="96">
        <v>431</v>
      </c>
      <c r="AZ748" s="96">
        <v>536</v>
      </c>
      <c r="BA748" s="96" t="s">
        <v>48</v>
      </c>
      <c r="BB748" s="100"/>
      <c r="BC748" s="93"/>
      <c r="BD748" s="93"/>
      <c r="BE748" s="93"/>
    </row>
    <row r="749" spans="1:57" ht="13.5" customHeight="1">
      <c r="A749" s="93" t="s">
        <v>315</v>
      </c>
      <c r="B749" s="95">
        <v>45114</v>
      </c>
      <c r="C749" s="96" t="s">
        <v>48</v>
      </c>
      <c r="D749" s="96" t="s">
        <v>48</v>
      </c>
      <c r="E749" s="96" t="s">
        <v>48</v>
      </c>
      <c r="F749" s="96"/>
      <c r="G749" s="96"/>
      <c r="H749" s="96"/>
      <c r="I749" s="96"/>
      <c r="J749" s="96"/>
      <c r="K749" s="96"/>
      <c r="L749" s="96" t="s">
        <v>48</v>
      </c>
      <c r="M749" s="97">
        <v>0</v>
      </c>
      <c r="N749" s="97">
        <v>0</v>
      </c>
      <c r="O749" s="97">
        <v>0</v>
      </c>
      <c r="P749" s="96" t="s">
        <v>48</v>
      </c>
      <c r="Q749" s="96"/>
      <c r="R749" s="96"/>
      <c r="S749" s="96"/>
      <c r="T749" s="98">
        <v>0</v>
      </c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  <c r="AH749" s="98"/>
      <c r="AI749" s="96" t="s">
        <v>48</v>
      </c>
      <c r="AJ749" s="96">
        <v>3</v>
      </c>
      <c r="AK749" s="96">
        <v>80</v>
      </c>
      <c r="AL749" s="96" t="s">
        <v>48</v>
      </c>
      <c r="AM749" s="96" t="s">
        <v>48</v>
      </c>
      <c r="AN749" s="96">
        <v>74</v>
      </c>
      <c r="AO749" s="96" t="s">
        <v>48</v>
      </c>
      <c r="AP749" s="96">
        <v>6</v>
      </c>
      <c r="AQ749" s="96">
        <v>6</v>
      </c>
      <c r="AR749" s="96">
        <v>5</v>
      </c>
      <c r="AS749" s="98">
        <v>0.83299999999999996</v>
      </c>
      <c r="AT749" s="98">
        <v>0.6</v>
      </c>
      <c r="AU749" s="98">
        <v>1</v>
      </c>
      <c r="AV749" s="99">
        <v>14432</v>
      </c>
      <c r="AW749" s="99">
        <v>5863</v>
      </c>
      <c r="AX749" s="96">
        <v>324</v>
      </c>
      <c r="AY749" s="96">
        <v>431</v>
      </c>
      <c r="AZ749" s="96">
        <v>536</v>
      </c>
      <c r="BA749" s="96" t="s">
        <v>48</v>
      </c>
      <c r="BB749" s="100"/>
      <c r="BC749" s="93"/>
      <c r="BD749" s="93"/>
      <c r="BE749" s="93"/>
    </row>
    <row r="750" spans="1:57" ht="13.5" customHeight="1">
      <c r="A750" s="93" t="s">
        <v>316</v>
      </c>
      <c r="B750" s="95">
        <v>45115</v>
      </c>
      <c r="C750" s="96" t="s">
        <v>48</v>
      </c>
      <c r="D750" s="96" t="s">
        <v>48</v>
      </c>
      <c r="E750" s="96" t="s">
        <v>48</v>
      </c>
      <c r="F750" s="96"/>
      <c r="G750" s="96"/>
      <c r="H750" s="96"/>
      <c r="I750" s="96"/>
      <c r="J750" s="96"/>
      <c r="K750" s="96"/>
      <c r="L750" s="96" t="s">
        <v>48</v>
      </c>
      <c r="M750" s="97">
        <v>0</v>
      </c>
      <c r="N750" s="97">
        <v>0</v>
      </c>
      <c r="O750" s="97">
        <v>0</v>
      </c>
      <c r="P750" s="96" t="s">
        <v>48</v>
      </c>
      <c r="Q750" s="96"/>
      <c r="R750" s="96"/>
      <c r="S750" s="96"/>
      <c r="T750" s="98">
        <v>0</v>
      </c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  <c r="AH750" s="98"/>
      <c r="AI750" s="96" t="s">
        <v>48</v>
      </c>
      <c r="AJ750" s="96">
        <v>5</v>
      </c>
      <c r="AK750" s="96">
        <v>80</v>
      </c>
      <c r="AL750" s="96" t="s">
        <v>48</v>
      </c>
      <c r="AM750" s="96">
        <v>8</v>
      </c>
      <c r="AN750" s="96">
        <v>68</v>
      </c>
      <c r="AO750" s="96" t="s">
        <v>48</v>
      </c>
      <c r="AP750" s="96">
        <v>3</v>
      </c>
      <c r="AQ750" s="96">
        <v>12</v>
      </c>
      <c r="AR750" s="96">
        <v>6</v>
      </c>
      <c r="AS750" s="98">
        <v>0.5</v>
      </c>
      <c r="AT750" s="98">
        <v>0.83299999999999996</v>
      </c>
      <c r="AU750" s="98">
        <v>1</v>
      </c>
      <c r="AV750" s="99">
        <v>14444</v>
      </c>
      <c r="AW750" s="99">
        <v>5869</v>
      </c>
      <c r="AX750" s="96">
        <v>324</v>
      </c>
      <c r="AY750" s="96">
        <v>431</v>
      </c>
      <c r="AZ750" s="96">
        <v>536</v>
      </c>
      <c r="BA750" s="96" t="s">
        <v>48</v>
      </c>
      <c r="BB750" s="100"/>
      <c r="BC750" s="93"/>
      <c r="BD750" s="93"/>
      <c r="BE750" s="93"/>
    </row>
    <row r="751" spans="1:57" ht="13.5" customHeight="1">
      <c r="A751" s="93" t="s">
        <v>317</v>
      </c>
      <c r="B751" s="95">
        <v>45116</v>
      </c>
      <c r="C751" s="96" t="s">
        <v>48</v>
      </c>
      <c r="D751" s="96" t="s">
        <v>48</v>
      </c>
      <c r="E751" s="96" t="s">
        <v>48</v>
      </c>
      <c r="F751" s="96"/>
      <c r="G751" s="96"/>
      <c r="H751" s="96"/>
      <c r="I751" s="96"/>
      <c r="J751" s="96"/>
      <c r="K751" s="96"/>
      <c r="L751" s="96" t="s">
        <v>48</v>
      </c>
      <c r="M751" s="97">
        <v>0</v>
      </c>
      <c r="N751" s="97">
        <v>0</v>
      </c>
      <c r="O751" s="97">
        <v>0</v>
      </c>
      <c r="P751" s="96" t="s">
        <v>48</v>
      </c>
      <c r="Q751" s="96"/>
      <c r="R751" s="96"/>
      <c r="S751" s="96"/>
      <c r="T751" s="98">
        <v>0</v>
      </c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  <c r="AH751" s="98"/>
      <c r="AI751" s="96" t="s">
        <v>48</v>
      </c>
      <c r="AJ751" s="96">
        <v>5</v>
      </c>
      <c r="AK751" s="96">
        <v>64</v>
      </c>
      <c r="AL751" s="96" t="s">
        <v>48</v>
      </c>
      <c r="AM751" s="96">
        <v>3</v>
      </c>
      <c r="AN751" s="96">
        <v>58</v>
      </c>
      <c r="AO751" s="96" t="s">
        <v>48</v>
      </c>
      <c r="AP751" s="96">
        <v>3</v>
      </c>
      <c r="AQ751" s="96">
        <v>10</v>
      </c>
      <c r="AR751" s="96">
        <v>6</v>
      </c>
      <c r="AS751" s="98">
        <v>0.6</v>
      </c>
      <c r="AT751" s="98">
        <v>0.83299999999999996</v>
      </c>
      <c r="AU751" s="98">
        <v>1</v>
      </c>
      <c r="AV751" s="99">
        <v>14454</v>
      </c>
      <c r="AW751" s="99">
        <v>5875</v>
      </c>
      <c r="AX751" s="96">
        <v>324</v>
      </c>
      <c r="AY751" s="96">
        <v>431</v>
      </c>
      <c r="AZ751" s="96">
        <v>536</v>
      </c>
      <c r="BA751" s="96" t="s">
        <v>48</v>
      </c>
      <c r="BB751" s="100"/>
      <c r="BC751" s="93"/>
      <c r="BD751" s="93"/>
      <c r="BE751" s="93"/>
    </row>
    <row r="752" spans="1:57" ht="13.5" customHeight="1">
      <c r="A752" s="93" t="s">
        <v>311</v>
      </c>
      <c r="B752" s="95">
        <v>45117</v>
      </c>
      <c r="C752" s="96" t="s">
        <v>48</v>
      </c>
      <c r="D752" s="96" t="s">
        <v>48</v>
      </c>
      <c r="E752" s="96" t="s">
        <v>48</v>
      </c>
      <c r="F752" s="96"/>
      <c r="G752" s="96"/>
      <c r="H752" s="96"/>
      <c r="I752" s="96"/>
      <c r="J752" s="96"/>
      <c r="K752" s="96"/>
      <c r="L752" s="96" t="s">
        <v>48</v>
      </c>
      <c r="M752" s="97">
        <v>0</v>
      </c>
      <c r="N752" s="97">
        <v>0</v>
      </c>
      <c r="O752" s="97">
        <v>0</v>
      </c>
      <c r="P752" s="96" t="s">
        <v>48</v>
      </c>
      <c r="Q752" s="96"/>
      <c r="R752" s="96"/>
      <c r="S752" s="96"/>
      <c r="T752" s="98">
        <v>0</v>
      </c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  <c r="AH752" s="98"/>
      <c r="AI752" s="96" t="s">
        <v>48</v>
      </c>
      <c r="AJ752" s="96">
        <v>2</v>
      </c>
      <c r="AK752" s="96">
        <v>66</v>
      </c>
      <c r="AL752" s="96" t="s">
        <v>48</v>
      </c>
      <c r="AM752" s="96" t="s">
        <v>48</v>
      </c>
      <c r="AN752" s="96">
        <v>59</v>
      </c>
      <c r="AO752" s="96" t="s">
        <v>48</v>
      </c>
      <c r="AP752" s="96">
        <v>6</v>
      </c>
      <c r="AQ752" s="96">
        <v>14</v>
      </c>
      <c r="AR752" s="96">
        <v>7</v>
      </c>
      <c r="AS752" s="98">
        <v>0.5</v>
      </c>
      <c r="AT752" s="98">
        <v>0.28599999999999998</v>
      </c>
      <c r="AU752" s="98">
        <v>1</v>
      </c>
      <c r="AV752" s="99">
        <v>14468</v>
      </c>
      <c r="AW752" s="99">
        <v>5882</v>
      </c>
      <c r="AX752" s="96">
        <v>310</v>
      </c>
      <c r="AY752" s="96">
        <v>418</v>
      </c>
      <c r="AZ752" s="96">
        <v>539</v>
      </c>
      <c r="BA752" s="96" t="s">
        <v>48</v>
      </c>
      <c r="BB752" s="100"/>
      <c r="BC752" s="93"/>
      <c r="BD752" s="93"/>
      <c r="BE752" s="93"/>
    </row>
    <row r="753" spans="1:57" ht="13.5" customHeight="1">
      <c r="A753" s="93" t="s">
        <v>312</v>
      </c>
      <c r="B753" s="95">
        <v>45118</v>
      </c>
      <c r="C753" s="96" t="s">
        <v>48</v>
      </c>
      <c r="D753" s="96" t="s">
        <v>48</v>
      </c>
      <c r="E753" s="96" t="s">
        <v>48</v>
      </c>
      <c r="F753" s="96"/>
      <c r="G753" s="96"/>
      <c r="H753" s="96"/>
      <c r="I753" s="96"/>
      <c r="J753" s="96"/>
      <c r="K753" s="96"/>
      <c r="L753" s="96" t="s">
        <v>48</v>
      </c>
      <c r="M753" s="97">
        <v>0</v>
      </c>
      <c r="N753" s="97">
        <v>0</v>
      </c>
      <c r="O753" s="97">
        <v>0</v>
      </c>
      <c r="P753" s="96" t="s">
        <v>48</v>
      </c>
      <c r="Q753" s="96"/>
      <c r="R753" s="96"/>
      <c r="S753" s="96"/>
      <c r="T753" s="98">
        <v>0</v>
      </c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  <c r="AH753" s="98"/>
      <c r="AI753" s="96" t="s">
        <v>48</v>
      </c>
      <c r="AJ753" s="96">
        <v>2</v>
      </c>
      <c r="AK753" s="96">
        <v>87</v>
      </c>
      <c r="AL753" s="96" t="s">
        <v>48</v>
      </c>
      <c r="AM753" s="96">
        <v>7</v>
      </c>
      <c r="AN753" s="96">
        <v>72</v>
      </c>
      <c r="AO753" s="96" t="s">
        <v>48</v>
      </c>
      <c r="AP753" s="96">
        <v>8</v>
      </c>
      <c r="AQ753" s="96">
        <v>5</v>
      </c>
      <c r="AR753" s="96">
        <v>3</v>
      </c>
      <c r="AS753" s="98">
        <v>0.6</v>
      </c>
      <c r="AT753" s="98">
        <v>0.66700000000000004</v>
      </c>
      <c r="AU753" s="98">
        <v>1</v>
      </c>
      <c r="AV753" s="99">
        <v>14473</v>
      </c>
      <c r="AW753" s="99">
        <v>5885</v>
      </c>
      <c r="AX753" s="96">
        <v>310</v>
      </c>
      <c r="AY753" s="96">
        <v>418</v>
      </c>
      <c r="AZ753" s="96">
        <v>539</v>
      </c>
      <c r="BA753" s="96" t="s">
        <v>48</v>
      </c>
      <c r="BB753" s="100"/>
      <c r="BC753" s="93"/>
      <c r="BD753" s="93"/>
      <c r="BE753" s="93"/>
    </row>
    <row r="754" spans="1:57" ht="13.5" customHeight="1">
      <c r="A754" s="93" t="s">
        <v>313</v>
      </c>
      <c r="B754" s="95">
        <v>45119</v>
      </c>
      <c r="C754" s="96" t="s">
        <v>48</v>
      </c>
      <c r="D754" s="96" t="s">
        <v>48</v>
      </c>
      <c r="E754" s="96" t="s">
        <v>48</v>
      </c>
      <c r="F754" s="96"/>
      <c r="G754" s="96"/>
      <c r="H754" s="96"/>
      <c r="I754" s="96"/>
      <c r="J754" s="96"/>
      <c r="K754" s="96"/>
      <c r="L754" s="96" t="s">
        <v>48</v>
      </c>
      <c r="M754" s="97">
        <v>0</v>
      </c>
      <c r="N754" s="97">
        <v>0</v>
      </c>
      <c r="O754" s="97">
        <v>0</v>
      </c>
      <c r="P754" s="96" t="s">
        <v>48</v>
      </c>
      <c r="Q754" s="96"/>
      <c r="R754" s="96"/>
      <c r="S754" s="96"/>
      <c r="T754" s="98">
        <v>0</v>
      </c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  <c r="AH754" s="98"/>
      <c r="AI754" s="96" t="s">
        <v>48</v>
      </c>
      <c r="AJ754" s="96">
        <v>5</v>
      </c>
      <c r="AK754" s="96">
        <v>86</v>
      </c>
      <c r="AL754" s="96" t="s">
        <v>48</v>
      </c>
      <c r="AM754" s="96">
        <v>4</v>
      </c>
      <c r="AN754" s="96">
        <v>77</v>
      </c>
      <c r="AO754" s="96" t="s">
        <v>48</v>
      </c>
      <c r="AP754" s="96">
        <v>5</v>
      </c>
      <c r="AQ754" s="96">
        <v>12</v>
      </c>
      <c r="AR754" s="96">
        <v>5</v>
      </c>
      <c r="AS754" s="98">
        <v>0.41699999999999998</v>
      </c>
      <c r="AT754" s="98">
        <v>1</v>
      </c>
      <c r="AU754" s="98">
        <v>1</v>
      </c>
      <c r="AV754" s="99">
        <v>14485</v>
      </c>
      <c r="AW754" s="99">
        <v>5890</v>
      </c>
      <c r="AX754" s="96">
        <v>310</v>
      </c>
      <c r="AY754" s="96">
        <v>418</v>
      </c>
      <c r="AZ754" s="96">
        <v>539</v>
      </c>
      <c r="BA754" s="96" t="s">
        <v>48</v>
      </c>
      <c r="BB754" s="100"/>
      <c r="BC754" s="93"/>
      <c r="BD754" s="93"/>
      <c r="BE754" s="93"/>
    </row>
    <row r="755" spans="1:57" ht="13.5" customHeight="1">
      <c r="A755" s="93" t="s">
        <v>314</v>
      </c>
      <c r="B755" s="95">
        <v>45120</v>
      </c>
      <c r="C755" s="96" t="s">
        <v>48</v>
      </c>
      <c r="D755" s="96" t="s">
        <v>48</v>
      </c>
      <c r="E755" s="96" t="s">
        <v>48</v>
      </c>
      <c r="F755" s="96"/>
      <c r="G755" s="96"/>
      <c r="H755" s="96"/>
      <c r="I755" s="96"/>
      <c r="J755" s="96"/>
      <c r="K755" s="96"/>
      <c r="L755" s="96" t="s">
        <v>48</v>
      </c>
      <c r="M755" s="97">
        <v>0</v>
      </c>
      <c r="N755" s="97">
        <v>0</v>
      </c>
      <c r="O755" s="97">
        <v>0</v>
      </c>
      <c r="P755" s="96" t="s">
        <v>48</v>
      </c>
      <c r="Q755" s="96"/>
      <c r="R755" s="96"/>
      <c r="S755" s="96"/>
      <c r="T755" s="98">
        <v>0</v>
      </c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  <c r="AH755" s="98"/>
      <c r="AI755" s="96" t="s">
        <v>48</v>
      </c>
      <c r="AJ755" s="96">
        <v>3</v>
      </c>
      <c r="AK755" s="96">
        <v>82</v>
      </c>
      <c r="AL755" s="96" t="s">
        <v>48</v>
      </c>
      <c r="AM755" s="96">
        <v>4</v>
      </c>
      <c r="AN755" s="96">
        <v>74</v>
      </c>
      <c r="AO755" s="96" t="s">
        <v>48</v>
      </c>
      <c r="AP755" s="96">
        <v>4</v>
      </c>
      <c r="AQ755" s="96">
        <v>13</v>
      </c>
      <c r="AR755" s="96">
        <v>5</v>
      </c>
      <c r="AS755" s="98">
        <v>0.38500000000000001</v>
      </c>
      <c r="AT755" s="98">
        <v>0.6</v>
      </c>
      <c r="AU755" s="98">
        <v>1</v>
      </c>
      <c r="AV755" s="99">
        <v>14498</v>
      </c>
      <c r="AW755" s="99">
        <v>5895</v>
      </c>
      <c r="AX755" s="96">
        <v>310</v>
      </c>
      <c r="AY755" s="96">
        <v>418</v>
      </c>
      <c r="AZ755" s="96">
        <v>539</v>
      </c>
      <c r="BA755" s="96" t="s">
        <v>48</v>
      </c>
      <c r="BB755" s="100"/>
      <c r="BC755" s="93"/>
      <c r="BD755" s="93"/>
      <c r="BE755" s="93"/>
    </row>
    <row r="756" spans="1:57" ht="13.5" customHeight="1">
      <c r="A756" s="93" t="s">
        <v>315</v>
      </c>
      <c r="B756" s="95">
        <v>45121</v>
      </c>
      <c r="C756" s="96" t="s">
        <v>48</v>
      </c>
      <c r="D756" s="96" t="s">
        <v>48</v>
      </c>
      <c r="E756" s="96" t="s">
        <v>48</v>
      </c>
      <c r="F756" s="96"/>
      <c r="G756" s="96"/>
      <c r="H756" s="96"/>
      <c r="I756" s="96"/>
      <c r="J756" s="96"/>
      <c r="K756" s="96"/>
      <c r="L756" s="96" t="s">
        <v>48</v>
      </c>
      <c r="M756" s="97">
        <v>0</v>
      </c>
      <c r="N756" s="97">
        <v>0</v>
      </c>
      <c r="O756" s="97">
        <v>0</v>
      </c>
      <c r="P756" s="96" t="s">
        <v>48</v>
      </c>
      <c r="Q756" s="96"/>
      <c r="R756" s="96"/>
      <c r="S756" s="96"/>
      <c r="T756" s="98">
        <v>0</v>
      </c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  <c r="AH756" s="98"/>
      <c r="AI756" s="96" t="s">
        <v>48</v>
      </c>
      <c r="AJ756" s="96">
        <v>2</v>
      </c>
      <c r="AK756" s="96">
        <v>77</v>
      </c>
      <c r="AL756" s="96" t="s">
        <v>48</v>
      </c>
      <c r="AM756" s="96" t="s">
        <v>48</v>
      </c>
      <c r="AN756" s="96">
        <v>73</v>
      </c>
      <c r="AO756" s="96" t="s">
        <v>48</v>
      </c>
      <c r="AP756" s="96">
        <v>2</v>
      </c>
      <c r="AQ756" s="96">
        <v>7</v>
      </c>
      <c r="AR756" s="96">
        <v>3</v>
      </c>
      <c r="AS756" s="98">
        <v>0.42899999999999999</v>
      </c>
      <c r="AT756" s="98">
        <v>0.66700000000000004</v>
      </c>
      <c r="AU756" s="98">
        <v>1</v>
      </c>
      <c r="AV756" s="99">
        <v>14505</v>
      </c>
      <c r="AW756" s="99">
        <v>5898</v>
      </c>
      <c r="AX756" s="96">
        <v>310</v>
      </c>
      <c r="AY756" s="96">
        <v>418</v>
      </c>
      <c r="AZ756" s="96">
        <v>539</v>
      </c>
      <c r="BA756" s="96" t="s">
        <v>48</v>
      </c>
      <c r="BB756" s="100"/>
      <c r="BC756" s="93"/>
      <c r="BD756" s="93"/>
      <c r="BE756" s="93"/>
    </row>
    <row r="757" spans="1:57" ht="13.5" customHeight="1">
      <c r="A757" s="93" t="s">
        <v>316</v>
      </c>
      <c r="B757" s="95">
        <v>45122</v>
      </c>
      <c r="C757" s="96" t="s">
        <v>48</v>
      </c>
      <c r="D757" s="96" t="s">
        <v>48</v>
      </c>
      <c r="E757" s="96" t="s">
        <v>48</v>
      </c>
      <c r="F757" s="96"/>
      <c r="G757" s="96"/>
      <c r="H757" s="96"/>
      <c r="I757" s="96"/>
      <c r="J757" s="96"/>
      <c r="K757" s="96"/>
      <c r="L757" s="96" t="s">
        <v>48</v>
      </c>
      <c r="M757" s="97">
        <v>0</v>
      </c>
      <c r="N757" s="97">
        <v>0</v>
      </c>
      <c r="O757" s="97">
        <v>0</v>
      </c>
      <c r="P757" s="96" t="s">
        <v>48</v>
      </c>
      <c r="Q757" s="96"/>
      <c r="R757" s="96"/>
      <c r="S757" s="96"/>
      <c r="T757" s="98">
        <v>0</v>
      </c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  <c r="AH757" s="98"/>
      <c r="AI757" s="96" t="s">
        <v>48</v>
      </c>
      <c r="AJ757" s="96">
        <v>2</v>
      </c>
      <c r="AK757" s="96">
        <v>70</v>
      </c>
      <c r="AL757" s="96" t="s">
        <v>48</v>
      </c>
      <c r="AM757" s="96">
        <v>7</v>
      </c>
      <c r="AN757" s="96">
        <v>61</v>
      </c>
      <c r="AO757" s="96" t="s">
        <v>48</v>
      </c>
      <c r="AP757" s="96">
        <v>2</v>
      </c>
      <c r="AQ757" s="96">
        <v>8</v>
      </c>
      <c r="AR757" s="96">
        <v>4</v>
      </c>
      <c r="AS757" s="98">
        <v>0.5</v>
      </c>
      <c r="AT757" s="98">
        <v>0.5</v>
      </c>
      <c r="AU757" s="98">
        <v>1</v>
      </c>
      <c r="AV757" s="99">
        <v>14513</v>
      </c>
      <c r="AW757" s="99">
        <v>5902</v>
      </c>
      <c r="AX757" s="96">
        <v>310</v>
      </c>
      <c r="AY757" s="96">
        <v>418</v>
      </c>
      <c r="AZ757" s="96">
        <v>539</v>
      </c>
      <c r="BA757" s="96" t="s">
        <v>48</v>
      </c>
      <c r="BB757" s="100"/>
      <c r="BC757" s="93"/>
      <c r="BD757" s="93"/>
      <c r="BE757" s="93"/>
    </row>
    <row r="758" spans="1:57" ht="13.5" customHeight="1">
      <c r="A758" s="93" t="s">
        <v>317</v>
      </c>
      <c r="B758" s="95">
        <v>45123</v>
      </c>
      <c r="C758" s="96" t="s">
        <v>48</v>
      </c>
      <c r="D758" s="96" t="s">
        <v>48</v>
      </c>
      <c r="E758" s="96" t="s">
        <v>48</v>
      </c>
      <c r="F758" s="96"/>
      <c r="G758" s="96"/>
      <c r="H758" s="96"/>
      <c r="I758" s="96"/>
      <c r="J758" s="96"/>
      <c r="K758" s="96"/>
      <c r="L758" s="96" t="s">
        <v>48</v>
      </c>
      <c r="M758" s="97">
        <v>0</v>
      </c>
      <c r="N758" s="97">
        <v>0</v>
      </c>
      <c r="O758" s="97">
        <v>0</v>
      </c>
      <c r="P758" s="96" t="s">
        <v>48</v>
      </c>
      <c r="Q758" s="96"/>
      <c r="R758" s="96"/>
      <c r="S758" s="96"/>
      <c r="T758" s="98">
        <v>0</v>
      </c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  <c r="AH758" s="98"/>
      <c r="AI758" s="96" t="s">
        <v>48</v>
      </c>
      <c r="AJ758" s="96">
        <v>3</v>
      </c>
      <c r="AK758" s="96">
        <v>83</v>
      </c>
      <c r="AL758" s="96" t="s">
        <v>48</v>
      </c>
      <c r="AM758" s="96" t="s">
        <v>48</v>
      </c>
      <c r="AN758" s="96">
        <v>72</v>
      </c>
      <c r="AO758" s="96" t="s">
        <v>48</v>
      </c>
      <c r="AP758" s="96" t="s">
        <v>48</v>
      </c>
      <c r="AQ758" s="96">
        <v>13</v>
      </c>
      <c r="AR758" s="96">
        <v>6</v>
      </c>
      <c r="AS758" s="98">
        <v>0.46200000000000002</v>
      </c>
      <c r="AT758" s="98">
        <v>0.5</v>
      </c>
      <c r="AU758" s="98">
        <v>0</v>
      </c>
      <c r="AV758" s="99">
        <v>14526</v>
      </c>
      <c r="AW758" s="99">
        <v>5908</v>
      </c>
      <c r="AX758" s="96">
        <v>310</v>
      </c>
      <c r="AY758" s="96">
        <v>418</v>
      </c>
      <c r="AZ758" s="96">
        <v>539</v>
      </c>
      <c r="BA758" s="96" t="s">
        <v>48</v>
      </c>
      <c r="BB758" s="100"/>
      <c r="BC758" s="93"/>
      <c r="BD758" s="93"/>
      <c r="BE758" s="93"/>
    </row>
    <row r="759" spans="1:57" ht="13.5" customHeight="1">
      <c r="A759" s="93" t="s">
        <v>311</v>
      </c>
      <c r="B759" s="95">
        <v>45124</v>
      </c>
      <c r="C759" s="96" t="s">
        <v>48</v>
      </c>
      <c r="D759" s="96" t="s">
        <v>48</v>
      </c>
      <c r="E759" s="96" t="s">
        <v>48</v>
      </c>
      <c r="F759" s="96"/>
      <c r="G759" s="96"/>
      <c r="H759" s="96"/>
      <c r="I759" s="96"/>
      <c r="J759" s="96"/>
      <c r="K759" s="96"/>
      <c r="L759" s="96" t="s">
        <v>48</v>
      </c>
      <c r="M759" s="97">
        <v>0</v>
      </c>
      <c r="N759" s="97">
        <v>0</v>
      </c>
      <c r="O759" s="97">
        <v>0</v>
      </c>
      <c r="P759" s="96" t="s">
        <v>48</v>
      </c>
      <c r="Q759" s="96"/>
      <c r="R759" s="96"/>
      <c r="S759" s="96"/>
      <c r="T759" s="98">
        <v>0</v>
      </c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  <c r="AH759" s="98"/>
      <c r="AI759" s="96" t="s">
        <v>48</v>
      </c>
      <c r="AJ759" s="96">
        <v>5</v>
      </c>
      <c r="AK759" s="96">
        <v>89</v>
      </c>
      <c r="AL759" s="96" t="s">
        <v>48</v>
      </c>
      <c r="AM759" s="96" t="s">
        <v>48</v>
      </c>
      <c r="AN759" s="96">
        <v>78</v>
      </c>
      <c r="AO759" s="96" t="s">
        <v>48</v>
      </c>
      <c r="AP759" s="96" t="s">
        <v>48</v>
      </c>
      <c r="AQ759" s="96">
        <v>8</v>
      </c>
      <c r="AR759" s="96">
        <v>3</v>
      </c>
      <c r="AS759" s="98">
        <v>0.375</v>
      </c>
      <c r="AT759" s="98">
        <v>1.667</v>
      </c>
      <c r="AU759" s="98">
        <v>0</v>
      </c>
      <c r="AV759" s="99">
        <v>14533</v>
      </c>
      <c r="AW759" s="99">
        <v>5911</v>
      </c>
      <c r="AX759" s="96">
        <v>312</v>
      </c>
      <c r="AY759" s="96">
        <v>409</v>
      </c>
      <c r="AZ759" s="96">
        <v>524</v>
      </c>
      <c r="BA759" s="96" t="s">
        <v>48</v>
      </c>
      <c r="BB759" s="100" t="s">
        <v>331</v>
      </c>
      <c r="BC759" s="93"/>
      <c r="BD759" s="93"/>
      <c r="BE759" s="93"/>
    </row>
    <row r="760" spans="1:57" ht="13.5" customHeight="1">
      <c r="A760" s="93" t="s">
        <v>312</v>
      </c>
      <c r="B760" s="95">
        <v>45125</v>
      </c>
      <c r="C760" s="96" t="s">
        <v>48</v>
      </c>
      <c r="D760" s="96" t="s">
        <v>48</v>
      </c>
      <c r="E760" s="96" t="s">
        <v>48</v>
      </c>
      <c r="F760" s="96"/>
      <c r="G760" s="96"/>
      <c r="H760" s="96"/>
      <c r="I760" s="96"/>
      <c r="J760" s="96"/>
      <c r="K760" s="96"/>
      <c r="L760" s="96" t="s">
        <v>48</v>
      </c>
      <c r="M760" s="97">
        <v>0</v>
      </c>
      <c r="N760" s="97">
        <v>0</v>
      </c>
      <c r="O760" s="97">
        <v>0</v>
      </c>
      <c r="P760" s="96" t="s">
        <v>48</v>
      </c>
      <c r="Q760" s="96"/>
      <c r="R760" s="96"/>
      <c r="S760" s="96"/>
      <c r="T760" s="98">
        <v>0</v>
      </c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  <c r="AH760" s="98"/>
      <c r="AI760" s="96" t="s">
        <v>48</v>
      </c>
      <c r="AJ760" s="96">
        <v>1</v>
      </c>
      <c r="AK760" s="96">
        <v>83</v>
      </c>
      <c r="AL760" s="96" t="s">
        <v>48</v>
      </c>
      <c r="AM760" s="96" t="s">
        <v>48</v>
      </c>
      <c r="AN760" s="96">
        <v>70</v>
      </c>
      <c r="AO760" s="96" t="s">
        <v>48</v>
      </c>
      <c r="AP760" s="96" t="s">
        <v>48</v>
      </c>
      <c r="AQ760" s="96">
        <v>16</v>
      </c>
      <c r="AR760" s="96">
        <v>5</v>
      </c>
      <c r="AS760" s="98">
        <v>0.313</v>
      </c>
      <c r="AT760" s="98">
        <v>0.2</v>
      </c>
      <c r="AU760" s="98">
        <v>0</v>
      </c>
      <c r="AV760" s="99">
        <v>14549</v>
      </c>
      <c r="AW760" s="99">
        <v>5916</v>
      </c>
      <c r="AX760" s="96">
        <v>312</v>
      </c>
      <c r="AY760" s="96">
        <v>409</v>
      </c>
      <c r="AZ760" s="96">
        <v>524</v>
      </c>
      <c r="BA760" s="96" t="s">
        <v>48</v>
      </c>
      <c r="BB760" s="100"/>
      <c r="BC760" s="93"/>
      <c r="BD760" s="93"/>
      <c r="BE760" s="93"/>
    </row>
    <row r="761" spans="1:57" ht="13.5" customHeight="1">
      <c r="A761" s="93" t="s">
        <v>313</v>
      </c>
      <c r="B761" s="95">
        <v>45126</v>
      </c>
      <c r="C761" s="96" t="s">
        <v>48</v>
      </c>
      <c r="D761" s="96" t="s">
        <v>48</v>
      </c>
      <c r="E761" s="96" t="s">
        <v>48</v>
      </c>
      <c r="F761" s="96"/>
      <c r="G761" s="96"/>
      <c r="H761" s="96"/>
      <c r="I761" s="96"/>
      <c r="J761" s="96"/>
      <c r="K761" s="96"/>
      <c r="L761" s="96" t="s">
        <v>48</v>
      </c>
      <c r="M761" s="97">
        <v>0</v>
      </c>
      <c r="N761" s="97">
        <v>0</v>
      </c>
      <c r="O761" s="97">
        <v>0</v>
      </c>
      <c r="P761" s="96" t="s">
        <v>48</v>
      </c>
      <c r="Q761" s="96"/>
      <c r="R761" s="96"/>
      <c r="S761" s="96"/>
      <c r="T761" s="98">
        <v>0</v>
      </c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  <c r="AH761" s="98"/>
      <c r="AI761" s="96" t="s">
        <v>48</v>
      </c>
      <c r="AJ761" s="96">
        <v>2</v>
      </c>
      <c r="AK761" s="96">
        <v>88</v>
      </c>
      <c r="AL761" s="96" t="s">
        <v>48</v>
      </c>
      <c r="AM761" s="96" t="s">
        <v>48</v>
      </c>
      <c r="AN761" s="96">
        <v>73</v>
      </c>
      <c r="AO761" s="96" t="s">
        <v>48</v>
      </c>
      <c r="AP761" s="96" t="s">
        <v>48</v>
      </c>
      <c r="AQ761" s="96">
        <v>15</v>
      </c>
      <c r="AR761" s="96">
        <v>7</v>
      </c>
      <c r="AS761" s="98">
        <v>0.46700000000000003</v>
      </c>
      <c r="AT761" s="98">
        <v>0.28599999999999998</v>
      </c>
      <c r="AU761" s="98">
        <v>0</v>
      </c>
      <c r="AV761" s="99">
        <v>14562</v>
      </c>
      <c r="AW761" s="99">
        <v>5923</v>
      </c>
      <c r="AX761" s="96">
        <v>312</v>
      </c>
      <c r="AY761" s="96">
        <v>409</v>
      </c>
      <c r="AZ761" s="96">
        <v>524</v>
      </c>
      <c r="BA761" s="96" t="s">
        <v>48</v>
      </c>
      <c r="BB761" s="100"/>
      <c r="BC761" s="93"/>
      <c r="BD761" s="93"/>
      <c r="BE761" s="93"/>
    </row>
    <row r="762" spans="1:57" ht="13.5" customHeight="1">
      <c r="A762" s="93" t="s">
        <v>314</v>
      </c>
      <c r="B762" s="95">
        <v>45127</v>
      </c>
      <c r="C762" s="96" t="s">
        <v>48</v>
      </c>
      <c r="D762" s="96" t="s">
        <v>48</v>
      </c>
      <c r="E762" s="96" t="s">
        <v>48</v>
      </c>
      <c r="F762" s="96"/>
      <c r="G762" s="96"/>
      <c r="H762" s="96"/>
      <c r="I762" s="96"/>
      <c r="J762" s="96"/>
      <c r="K762" s="96"/>
      <c r="L762" s="96" t="s">
        <v>48</v>
      </c>
      <c r="M762" s="97">
        <v>0</v>
      </c>
      <c r="N762" s="97">
        <v>0</v>
      </c>
      <c r="O762" s="97">
        <v>0</v>
      </c>
      <c r="P762" s="96" t="s">
        <v>48</v>
      </c>
      <c r="Q762" s="96"/>
      <c r="R762" s="96"/>
      <c r="S762" s="96"/>
      <c r="T762" s="98">
        <v>0</v>
      </c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  <c r="AH762" s="98"/>
      <c r="AI762" s="96" t="s">
        <v>48</v>
      </c>
      <c r="AJ762" s="96">
        <v>2</v>
      </c>
      <c r="AK762" s="96">
        <v>85</v>
      </c>
      <c r="AL762" s="96" t="s">
        <v>48</v>
      </c>
      <c r="AM762" s="96" t="s">
        <v>48</v>
      </c>
      <c r="AN762" s="96">
        <v>79</v>
      </c>
      <c r="AO762" s="96" t="s">
        <v>48</v>
      </c>
      <c r="AP762" s="96" t="s">
        <v>48</v>
      </c>
      <c r="AQ762" s="96">
        <v>9</v>
      </c>
      <c r="AR762" s="96">
        <v>6</v>
      </c>
      <c r="AS762" s="98">
        <v>0.66700000000000004</v>
      </c>
      <c r="AT762" s="98">
        <v>0.33300000000000002</v>
      </c>
      <c r="AU762" s="98">
        <v>0</v>
      </c>
      <c r="AV762" s="99">
        <v>14570</v>
      </c>
      <c r="AW762" s="99">
        <v>5929</v>
      </c>
      <c r="AX762" s="96">
        <v>312</v>
      </c>
      <c r="AY762" s="96">
        <v>409</v>
      </c>
      <c r="AZ762" s="96">
        <v>524</v>
      </c>
      <c r="BA762" s="96" t="s">
        <v>48</v>
      </c>
      <c r="BB762" s="100"/>
      <c r="BC762" s="93"/>
      <c r="BD762" s="93"/>
      <c r="BE762" s="93"/>
    </row>
    <row r="763" spans="1:57" ht="13.5" customHeight="1">
      <c r="A763" s="93" t="s">
        <v>315</v>
      </c>
      <c r="B763" s="95">
        <v>45128</v>
      </c>
      <c r="C763" s="96" t="s">
        <v>48</v>
      </c>
      <c r="D763" s="96" t="s">
        <v>48</v>
      </c>
      <c r="E763" s="96" t="s">
        <v>48</v>
      </c>
      <c r="F763" s="96"/>
      <c r="G763" s="96"/>
      <c r="H763" s="96"/>
      <c r="I763" s="96"/>
      <c r="J763" s="96"/>
      <c r="K763" s="96"/>
      <c r="L763" s="96" t="s">
        <v>48</v>
      </c>
      <c r="M763" s="97">
        <v>0</v>
      </c>
      <c r="N763" s="97">
        <v>0</v>
      </c>
      <c r="O763" s="97">
        <v>0</v>
      </c>
      <c r="P763" s="96" t="s">
        <v>48</v>
      </c>
      <c r="Q763" s="96"/>
      <c r="R763" s="96"/>
      <c r="S763" s="96"/>
      <c r="T763" s="98">
        <v>0</v>
      </c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  <c r="AH763" s="98"/>
      <c r="AI763" s="96" t="s">
        <v>48</v>
      </c>
      <c r="AJ763" s="96">
        <v>4</v>
      </c>
      <c r="AK763" s="96">
        <v>74</v>
      </c>
      <c r="AL763" s="96" t="s">
        <v>48</v>
      </c>
      <c r="AM763" s="96" t="s">
        <v>48</v>
      </c>
      <c r="AN763" s="96">
        <v>71</v>
      </c>
      <c r="AO763" s="96" t="s">
        <v>48</v>
      </c>
      <c r="AP763" s="96" t="s">
        <v>48</v>
      </c>
      <c r="AQ763" s="96">
        <v>16</v>
      </c>
      <c r="AR763" s="96">
        <v>5</v>
      </c>
      <c r="AS763" s="98">
        <v>0.313</v>
      </c>
      <c r="AT763" s="98">
        <v>0.8</v>
      </c>
      <c r="AU763" s="98">
        <v>0</v>
      </c>
      <c r="AV763" s="99">
        <v>14586</v>
      </c>
      <c r="AW763" s="99">
        <v>5934</v>
      </c>
      <c r="AX763" s="96">
        <v>312</v>
      </c>
      <c r="AY763" s="96">
        <v>409</v>
      </c>
      <c r="AZ763" s="96">
        <v>524</v>
      </c>
      <c r="BA763" s="96" t="s">
        <v>48</v>
      </c>
      <c r="BB763" s="100"/>
      <c r="BC763" s="93"/>
      <c r="BD763" s="93"/>
      <c r="BE763" s="93"/>
    </row>
    <row r="764" spans="1:57" ht="13.5" customHeight="1">
      <c r="A764" s="93" t="s">
        <v>316</v>
      </c>
      <c r="B764" s="95">
        <v>45129</v>
      </c>
      <c r="C764" s="96" t="s">
        <v>48</v>
      </c>
      <c r="D764" s="96" t="s">
        <v>48</v>
      </c>
      <c r="E764" s="96" t="s">
        <v>48</v>
      </c>
      <c r="F764" s="96"/>
      <c r="G764" s="96"/>
      <c r="H764" s="96"/>
      <c r="I764" s="96"/>
      <c r="J764" s="96"/>
      <c r="K764" s="96"/>
      <c r="L764" s="96" t="s">
        <v>48</v>
      </c>
      <c r="M764" s="97">
        <v>0</v>
      </c>
      <c r="N764" s="97">
        <v>0</v>
      </c>
      <c r="O764" s="97">
        <v>0</v>
      </c>
      <c r="P764" s="96" t="s">
        <v>48</v>
      </c>
      <c r="Q764" s="96"/>
      <c r="R764" s="96"/>
      <c r="S764" s="96"/>
      <c r="T764" s="98">
        <v>0</v>
      </c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  <c r="AH764" s="98"/>
      <c r="AI764" s="96" t="s">
        <v>48</v>
      </c>
      <c r="AJ764" s="96">
        <v>1</v>
      </c>
      <c r="AK764" s="96">
        <v>73</v>
      </c>
      <c r="AL764" s="96" t="s">
        <v>48</v>
      </c>
      <c r="AM764" s="96" t="s">
        <v>48</v>
      </c>
      <c r="AN764" s="96">
        <v>64</v>
      </c>
      <c r="AO764" s="96" t="s">
        <v>48</v>
      </c>
      <c r="AP764" s="96" t="s">
        <v>48</v>
      </c>
      <c r="AQ764" s="96">
        <v>9</v>
      </c>
      <c r="AR764" s="96">
        <v>3</v>
      </c>
      <c r="AS764" s="98">
        <v>0.33300000000000002</v>
      </c>
      <c r="AT764" s="98">
        <v>0.33300000000000002</v>
      </c>
      <c r="AU764" s="98">
        <v>0</v>
      </c>
      <c r="AV764" s="99">
        <v>14595</v>
      </c>
      <c r="AW764" s="99">
        <v>5937</v>
      </c>
      <c r="AX764" s="96">
        <v>312</v>
      </c>
      <c r="AY764" s="96">
        <v>409</v>
      </c>
      <c r="AZ764" s="96">
        <v>524</v>
      </c>
      <c r="BA764" s="96" t="s">
        <v>48</v>
      </c>
      <c r="BB764" s="100"/>
      <c r="BC764" s="93"/>
      <c r="BD764" s="93"/>
      <c r="BE764" s="93"/>
    </row>
    <row r="765" spans="1:57" ht="13.5" customHeight="1">
      <c r="A765" s="93" t="s">
        <v>317</v>
      </c>
      <c r="B765" s="95">
        <v>45130</v>
      </c>
      <c r="C765" s="96" t="s">
        <v>48</v>
      </c>
      <c r="D765" s="96" t="s">
        <v>48</v>
      </c>
      <c r="E765" s="96" t="s">
        <v>48</v>
      </c>
      <c r="F765" s="96"/>
      <c r="G765" s="96"/>
      <c r="H765" s="96"/>
      <c r="I765" s="96"/>
      <c r="J765" s="96"/>
      <c r="K765" s="96"/>
      <c r="L765" s="96" t="s">
        <v>48</v>
      </c>
      <c r="M765" s="97">
        <v>0</v>
      </c>
      <c r="N765" s="97">
        <v>0</v>
      </c>
      <c r="O765" s="97">
        <v>0</v>
      </c>
      <c r="P765" s="96" t="s">
        <v>48</v>
      </c>
      <c r="Q765" s="96"/>
      <c r="R765" s="96"/>
      <c r="S765" s="96"/>
      <c r="T765" s="98">
        <v>0</v>
      </c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  <c r="AH765" s="98"/>
      <c r="AI765" s="96" t="s">
        <v>48</v>
      </c>
      <c r="AJ765" s="96">
        <v>1</v>
      </c>
      <c r="AK765" s="96">
        <v>67</v>
      </c>
      <c r="AL765" s="96" t="s">
        <v>48</v>
      </c>
      <c r="AM765" s="96" t="s">
        <v>48</v>
      </c>
      <c r="AN765" s="96">
        <v>64</v>
      </c>
      <c r="AO765" s="96" t="s">
        <v>48</v>
      </c>
      <c r="AP765" s="96" t="s">
        <v>48</v>
      </c>
      <c r="AQ765" s="96">
        <v>10</v>
      </c>
      <c r="AR765" s="96">
        <v>3</v>
      </c>
      <c r="AS765" s="98">
        <v>0.3</v>
      </c>
      <c r="AT765" s="98">
        <v>0.33300000000000002</v>
      </c>
      <c r="AU765" s="98">
        <v>0</v>
      </c>
      <c r="AV765" s="99">
        <v>14604</v>
      </c>
      <c r="AW765" s="99">
        <v>5940</v>
      </c>
      <c r="AX765" s="96">
        <v>312</v>
      </c>
      <c r="AY765" s="96">
        <v>409</v>
      </c>
      <c r="AZ765" s="96">
        <v>524</v>
      </c>
      <c r="BA765" s="96" t="s">
        <v>48</v>
      </c>
      <c r="BB765" s="100"/>
      <c r="BC765" s="93"/>
      <c r="BD765" s="93"/>
      <c r="BE765" s="93"/>
    </row>
    <row r="766" spans="1:57" ht="13.5" customHeight="1">
      <c r="A766" s="93" t="s">
        <v>311</v>
      </c>
      <c r="B766" s="95">
        <v>45131</v>
      </c>
      <c r="C766" s="96" t="s">
        <v>48</v>
      </c>
      <c r="D766" s="96" t="s">
        <v>48</v>
      </c>
      <c r="E766" s="96" t="s">
        <v>48</v>
      </c>
      <c r="F766" s="96"/>
      <c r="G766" s="96"/>
      <c r="H766" s="96"/>
      <c r="I766" s="96"/>
      <c r="J766" s="96"/>
      <c r="K766" s="96"/>
      <c r="L766" s="96" t="s">
        <v>48</v>
      </c>
      <c r="M766" s="97">
        <v>0</v>
      </c>
      <c r="N766" s="97">
        <v>0</v>
      </c>
      <c r="O766" s="97">
        <v>0</v>
      </c>
      <c r="P766" s="96" t="s">
        <v>48</v>
      </c>
      <c r="Q766" s="96"/>
      <c r="R766" s="96"/>
      <c r="S766" s="96"/>
      <c r="T766" s="98">
        <v>0</v>
      </c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  <c r="AH766" s="98"/>
      <c r="AI766" s="96" t="s">
        <v>48</v>
      </c>
      <c r="AJ766" s="96">
        <v>4</v>
      </c>
      <c r="AK766" s="96">
        <v>83</v>
      </c>
      <c r="AL766" s="96" t="s">
        <v>48</v>
      </c>
      <c r="AM766" s="96" t="s">
        <v>48</v>
      </c>
      <c r="AN766" s="96">
        <v>71</v>
      </c>
      <c r="AO766" s="96" t="s">
        <v>48</v>
      </c>
      <c r="AP766" s="96" t="s">
        <v>48</v>
      </c>
      <c r="AQ766" s="96">
        <v>18</v>
      </c>
      <c r="AR766" s="96">
        <v>9</v>
      </c>
      <c r="AS766" s="98">
        <v>0.5</v>
      </c>
      <c r="AT766" s="98">
        <v>0.44400000000000001</v>
      </c>
      <c r="AU766" s="98">
        <v>0</v>
      </c>
      <c r="AV766" s="99">
        <v>14619</v>
      </c>
      <c r="AW766" s="99">
        <v>5949</v>
      </c>
      <c r="AX766" s="96">
        <v>312</v>
      </c>
      <c r="AY766" s="96">
        <v>409</v>
      </c>
      <c r="AZ766" s="96">
        <v>524</v>
      </c>
      <c r="BA766" s="96" t="s">
        <v>48</v>
      </c>
      <c r="BB766" s="100"/>
      <c r="BC766" s="93"/>
      <c r="BD766" s="93"/>
      <c r="BE766" s="93"/>
    </row>
    <row r="767" spans="1:57" ht="13.5" customHeight="1">
      <c r="A767" s="93" t="s">
        <v>312</v>
      </c>
      <c r="B767" s="95">
        <v>45132</v>
      </c>
      <c r="C767" s="96" t="s">
        <v>48</v>
      </c>
      <c r="D767" s="96" t="s">
        <v>48</v>
      </c>
      <c r="E767" s="96" t="s">
        <v>48</v>
      </c>
      <c r="F767" s="96"/>
      <c r="G767" s="96"/>
      <c r="H767" s="96"/>
      <c r="I767" s="96"/>
      <c r="J767" s="96"/>
      <c r="K767" s="96"/>
      <c r="L767" s="96" t="s">
        <v>48</v>
      </c>
      <c r="M767" s="97">
        <v>0</v>
      </c>
      <c r="N767" s="97">
        <v>0</v>
      </c>
      <c r="O767" s="97">
        <v>0</v>
      </c>
      <c r="P767" s="96" t="s">
        <v>48</v>
      </c>
      <c r="Q767" s="96"/>
      <c r="R767" s="96"/>
      <c r="S767" s="96"/>
      <c r="T767" s="98">
        <v>0</v>
      </c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  <c r="AH767" s="98"/>
      <c r="AI767" s="96" t="s">
        <v>48</v>
      </c>
      <c r="AJ767" s="96">
        <v>3</v>
      </c>
      <c r="AK767" s="96">
        <v>98</v>
      </c>
      <c r="AL767" s="96" t="s">
        <v>48</v>
      </c>
      <c r="AM767" s="96" t="s">
        <v>48</v>
      </c>
      <c r="AN767" s="96">
        <v>84</v>
      </c>
      <c r="AO767" s="96" t="s">
        <v>48</v>
      </c>
      <c r="AP767" s="96" t="s">
        <v>48</v>
      </c>
      <c r="AQ767" s="96">
        <v>8</v>
      </c>
      <c r="AR767" s="96">
        <v>3</v>
      </c>
      <c r="AS767" s="98">
        <v>0.375</v>
      </c>
      <c r="AT767" s="98">
        <v>1</v>
      </c>
      <c r="AU767" s="98">
        <v>0</v>
      </c>
      <c r="AV767" s="99">
        <v>14625</v>
      </c>
      <c r="AW767" s="99">
        <v>5952</v>
      </c>
      <c r="AX767" s="96">
        <v>312</v>
      </c>
      <c r="AY767" s="96">
        <v>409</v>
      </c>
      <c r="AZ767" s="96">
        <v>524</v>
      </c>
      <c r="BA767" s="96" t="s">
        <v>48</v>
      </c>
      <c r="BB767" s="100"/>
      <c r="BC767" s="93"/>
      <c r="BD767" s="93"/>
      <c r="BE767" s="93"/>
    </row>
    <row r="768" spans="1:57" ht="13.5" customHeight="1">
      <c r="A768" s="93" t="s">
        <v>313</v>
      </c>
      <c r="B768" s="95">
        <v>45133</v>
      </c>
      <c r="C768" s="96" t="s">
        <v>48</v>
      </c>
      <c r="D768" s="96" t="s">
        <v>48</v>
      </c>
      <c r="E768" s="96" t="s">
        <v>48</v>
      </c>
      <c r="F768" s="96"/>
      <c r="G768" s="96"/>
      <c r="H768" s="96"/>
      <c r="I768" s="96"/>
      <c r="J768" s="96"/>
      <c r="K768" s="96"/>
      <c r="L768" s="96" t="s">
        <v>48</v>
      </c>
      <c r="M768" s="97">
        <v>0</v>
      </c>
      <c r="N768" s="97">
        <v>0</v>
      </c>
      <c r="O768" s="97">
        <v>0</v>
      </c>
      <c r="P768" s="96" t="s">
        <v>48</v>
      </c>
      <c r="Q768" s="96"/>
      <c r="R768" s="96"/>
      <c r="S768" s="96"/>
      <c r="T768" s="98">
        <v>0</v>
      </c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  <c r="AH768" s="98"/>
      <c r="AI768" s="96" t="s">
        <v>48</v>
      </c>
      <c r="AJ768" s="96">
        <v>3</v>
      </c>
      <c r="AK768" s="96">
        <v>65</v>
      </c>
      <c r="AL768" s="96" t="s">
        <v>48</v>
      </c>
      <c r="AM768" s="96" t="s">
        <v>48</v>
      </c>
      <c r="AN768" s="96">
        <v>63</v>
      </c>
      <c r="AO768" s="96" t="s">
        <v>48</v>
      </c>
      <c r="AP768" s="96" t="s">
        <v>48</v>
      </c>
      <c r="AQ768" s="96">
        <v>13</v>
      </c>
      <c r="AR768" s="96">
        <v>4</v>
      </c>
      <c r="AS768" s="98">
        <v>0.308</v>
      </c>
      <c r="AT768" s="98">
        <v>0.75</v>
      </c>
      <c r="AU768" s="98">
        <v>0</v>
      </c>
      <c r="AV768" s="99">
        <v>14636</v>
      </c>
      <c r="AW768" s="99">
        <v>5956</v>
      </c>
      <c r="AX768" s="96">
        <v>312</v>
      </c>
      <c r="AY768" s="96">
        <v>409</v>
      </c>
      <c r="AZ768" s="96">
        <v>524</v>
      </c>
      <c r="BA768" s="96" t="s">
        <v>48</v>
      </c>
      <c r="BB768" s="100"/>
      <c r="BC768" s="93"/>
      <c r="BD768" s="93"/>
      <c r="BE768" s="93"/>
    </row>
    <row r="769" spans="1:57" ht="13.5" customHeight="1">
      <c r="A769" s="93" t="s">
        <v>314</v>
      </c>
      <c r="B769" s="95">
        <v>45134</v>
      </c>
      <c r="C769" s="96" t="s">
        <v>48</v>
      </c>
      <c r="D769" s="96" t="s">
        <v>48</v>
      </c>
      <c r="E769" s="96" t="s">
        <v>48</v>
      </c>
      <c r="F769" s="96"/>
      <c r="G769" s="96"/>
      <c r="H769" s="96"/>
      <c r="I769" s="96"/>
      <c r="J769" s="96"/>
      <c r="K769" s="96"/>
      <c r="L769" s="96" t="s">
        <v>48</v>
      </c>
      <c r="M769" s="97">
        <v>0</v>
      </c>
      <c r="N769" s="97">
        <v>0</v>
      </c>
      <c r="O769" s="97">
        <v>0</v>
      </c>
      <c r="P769" s="96" t="s">
        <v>48</v>
      </c>
      <c r="Q769" s="96"/>
      <c r="R769" s="96"/>
      <c r="S769" s="96"/>
      <c r="T769" s="98">
        <v>0</v>
      </c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  <c r="AH769" s="98"/>
      <c r="AI769" s="96" t="s">
        <v>48</v>
      </c>
      <c r="AJ769" s="96">
        <v>3</v>
      </c>
      <c r="AK769" s="96">
        <v>30</v>
      </c>
      <c r="AL769" s="96" t="s">
        <v>48</v>
      </c>
      <c r="AM769" s="96" t="s">
        <v>48</v>
      </c>
      <c r="AN769" s="96">
        <v>67</v>
      </c>
      <c r="AO769" s="96" t="s">
        <v>48</v>
      </c>
      <c r="AP769" s="96" t="s">
        <v>48</v>
      </c>
      <c r="AQ769" s="96">
        <v>11</v>
      </c>
      <c r="AR769" s="96">
        <v>6</v>
      </c>
      <c r="AS769" s="98">
        <v>0.54500000000000004</v>
      </c>
      <c r="AT769" s="98">
        <v>0.5</v>
      </c>
      <c r="AU769" s="98">
        <v>0</v>
      </c>
      <c r="AV769" s="99">
        <v>14646</v>
      </c>
      <c r="AW769" s="99">
        <v>5962</v>
      </c>
      <c r="AX769" s="96">
        <v>315</v>
      </c>
      <c r="AY769" s="96">
        <v>405</v>
      </c>
      <c r="AZ769" s="96">
        <v>512</v>
      </c>
      <c r="BA769" s="96" t="s">
        <v>48</v>
      </c>
      <c r="BB769" s="100"/>
      <c r="BC769" s="93"/>
      <c r="BD769" s="93"/>
      <c r="BE769" s="93"/>
    </row>
    <row r="770" spans="1:57" ht="13.5" customHeight="1">
      <c r="A770" s="93" t="s">
        <v>315</v>
      </c>
      <c r="B770" s="95">
        <v>45135</v>
      </c>
      <c r="C770" s="96" t="s">
        <v>48</v>
      </c>
      <c r="D770" s="96" t="s">
        <v>48</v>
      </c>
      <c r="E770" s="96" t="s">
        <v>48</v>
      </c>
      <c r="F770" s="96"/>
      <c r="G770" s="96"/>
      <c r="H770" s="96"/>
      <c r="I770" s="96"/>
      <c r="J770" s="96"/>
      <c r="K770" s="96"/>
      <c r="L770" s="96" t="s">
        <v>48</v>
      </c>
      <c r="M770" s="97">
        <v>0</v>
      </c>
      <c r="N770" s="97">
        <v>0</v>
      </c>
      <c r="O770" s="97">
        <v>0</v>
      </c>
      <c r="P770" s="96" t="s">
        <v>48</v>
      </c>
      <c r="Q770" s="96"/>
      <c r="R770" s="96"/>
      <c r="S770" s="96"/>
      <c r="T770" s="98">
        <v>0</v>
      </c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  <c r="AH770" s="98"/>
      <c r="AI770" s="96" t="s">
        <v>48</v>
      </c>
      <c r="AJ770" s="96">
        <v>3</v>
      </c>
      <c r="AK770" s="96">
        <v>64</v>
      </c>
      <c r="AL770" s="96" t="s">
        <v>48</v>
      </c>
      <c r="AM770" s="96" t="s">
        <v>48</v>
      </c>
      <c r="AN770" s="96">
        <v>53</v>
      </c>
      <c r="AO770" s="96" t="s">
        <v>48</v>
      </c>
      <c r="AP770" s="96" t="s">
        <v>48</v>
      </c>
      <c r="AQ770" s="96">
        <v>8</v>
      </c>
      <c r="AR770" s="96">
        <v>2</v>
      </c>
      <c r="AS770" s="98">
        <v>0.25</v>
      </c>
      <c r="AT770" s="98">
        <v>1.5</v>
      </c>
      <c r="AU770" s="98">
        <v>0</v>
      </c>
      <c r="AV770" s="99">
        <v>14653</v>
      </c>
      <c r="AW770" s="99">
        <v>5964</v>
      </c>
      <c r="AX770" s="96">
        <v>315</v>
      </c>
      <c r="AY770" s="96">
        <v>405</v>
      </c>
      <c r="AZ770" s="96">
        <v>512</v>
      </c>
      <c r="BA770" s="96" t="s">
        <v>48</v>
      </c>
      <c r="BB770" s="100"/>
      <c r="BC770" s="93"/>
      <c r="BD770" s="93"/>
      <c r="BE770" s="93"/>
    </row>
    <row r="771" spans="1:57" ht="13.5" customHeight="1">
      <c r="A771" s="93" t="s">
        <v>316</v>
      </c>
      <c r="B771" s="95">
        <v>45136</v>
      </c>
      <c r="C771" s="96" t="s">
        <v>48</v>
      </c>
      <c r="D771" s="96" t="s">
        <v>48</v>
      </c>
      <c r="E771" s="96" t="s">
        <v>48</v>
      </c>
      <c r="F771" s="96"/>
      <c r="G771" s="96"/>
      <c r="H771" s="96"/>
      <c r="I771" s="96"/>
      <c r="J771" s="96"/>
      <c r="K771" s="96"/>
      <c r="L771" s="96" t="s">
        <v>48</v>
      </c>
      <c r="M771" s="97">
        <v>0</v>
      </c>
      <c r="N771" s="97">
        <v>0</v>
      </c>
      <c r="O771" s="97">
        <v>0</v>
      </c>
      <c r="P771" s="96" t="s">
        <v>48</v>
      </c>
      <c r="Q771" s="96"/>
      <c r="R771" s="96"/>
      <c r="S771" s="96"/>
      <c r="T771" s="98">
        <v>0</v>
      </c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  <c r="AH771" s="98"/>
      <c r="AI771" s="96" t="s">
        <v>48</v>
      </c>
      <c r="AJ771" s="96">
        <v>3</v>
      </c>
      <c r="AK771" s="96">
        <v>87</v>
      </c>
      <c r="AL771" s="96" t="s">
        <v>48</v>
      </c>
      <c r="AM771" s="96" t="s">
        <v>48</v>
      </c>
      <c r="AN771" s="96">
        <v>76</v>
      </c>
      <c r="AO771" s="96" t="s">
        <v>48</v>
      </c>
      <c r="AP771" s="96" t="s">
        <v>48</v>
      </c>
      <c r="AQ771" s="96">
        <v>12</v>
      </c>
      <c r="AR771" s="96">
        <v>6</v>
      </c>
      <c r="AS771" s="98">
        <v>0.5</v>
      </c>
      <c r="AT771" s="98">
        <v>0.5</v>
      </c>
      <c r="AU771" s="98">
        <v>0</v>
      </c>
      <c r="AV771" s="99">
        <v>14665</v>
      </c>
      <c r="AW771" s="99">
        <v>5970</v>
      </c>
      <c r="AX771" s="96">
        <v>315</v>
      </c>
      <c r="AY771" s="96">
        <v>405</v>
      </c>
      <c r="AZ771" s="96">
        <v>512</v>
      </c>
      <c r="BA771" s="96" t="s">
        <v>48</v>
      </c>
      <c r="BB771" s="100"/>
      <c r="BC771" s="93"/>
      <c r="BD771" s="93"/>
      <c r="BE771" s="93"/>
    </row>
    <row r="772" spans="1:57" ht="13.5" customHeight="1">
      <c r="A772" s="93" t="s">
        <v>317</v>
      </c>
      <c r="B772" s="95">
        <v>45137</v>
      </c>
      <c r="C772" s="96" t="s">
        <v>48</v>
      </c>
      <c r="D772" s="96" t="s">
        <v>48</v>
      </c>
      <c r="E772" s="96" t="s">
        <v>48</v>
      </c>
      <c r="F772" s="96"/>
      <c r="G772" s="96"/>
      <c r="H772" s="96"/>
      <c r="I772" s="96"/>
      <c r="J772" s="96"/>
      <c r="K772" s="96"/>
      <c r="L772" s="96" t="s">
        <v>48</v>
      </c>
      <c r="M772" s="97">
        <v>0</v>
      </c>
      <c r="N772" s="97">
        <v>0</v>
      </c>
      <c r="O772" s="97">
        <v>0</v>
      </c>
      <c r="P772" s="96" t="s">
        <v>48</v>
      </c>
      <c r="Q772" s="96"/>
      <c r="R772" s="96"/>
      <c r="S772" s="96"/>
      <c r="T772" s="98">
        <v>0</v>
      </c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  <c r="AH772" s="98"/>
      <c r="AI772" s="96" t="s">
        <v>48</v>
      </c>
      <c r="AJ772" s="96">
        <v>6</v>
      </c>
      <c r="AK772" s="96">
        <v>76</v>
      </c>
      <c r="AL772" s="96" t="s">
        <v>48</v>
      </c>
      <c r="AM772" s="96" t="s">
        <v>48</v>
      </c>
      <c r="AN772" s="96">
        <v>69</v>
      </c>
      <c r="AO772" s="96" t="s">
        <v>48</v>
      </c>
      <c r="AP772" s="96" t="s">
        <v>48</v>
      </c>
      <c r="AQ772" s="96">
        <v>14</v>
      </c>
      <c r="AR772" s="96">
        <v>6</v>
      </c>
      <c r="AS772" s="98">
        <v>0.42899999999999999</v>
      </c>
      <c r="AT772" s="98">
        <v>1</v>
      </c>
      <c r="AU772" s="98">
        <v>0</v>
      </c>
      <c r="AV772" s="99">
        <v>14677</v>
      </c>
      <c r="AW772" s="99">
        <v>5976</v>
      </c>
      <c r="AX772" s="96">
        <v>315</v>
      </c>
      <c r="AY772" s="96">
        <v>405</v>
      </c>
      <c r="AZ772" s="96">
        <v>512</v>
      </c>
      <c r="BA772" s="96" t="s">
        <v>48</v>
      </c>
      <c r="BB772" s="100"/>
      <c r="BC772" s="93"/>
      <c r="BD772" s="93"/>
      <c r="BE772" s="93"/>
    </row>
    <row r="773" spans="1:57" ht="13.5" customHeight="1">
      <c r="A773" s="93" t="s">
        <v>311</v>
      </c>
      <c r="B773" s="95">
        <v>45138</v>
      </c>
      <c r="C773" s="96" t="s">
        <v>48</v>
      </c>
      <c r="D773" s="96" t="s">
        <v>48</v>
      </c>
      <c r="E773" s="96" t="s">
        <v>48</v>
      </c>
      <c r="F773" s="96"/>
      <c r="G773" s="96"/>
      <c r="H773" s="96"/>
      <c r="I773" s="96"/>
      <c r="J773" s="96"/>
      <c r="K773" s="96"/>
      <c r="L773" s="96" t="s">
        <v>48</v>
      </c>
      <c r="M773" s="97">
        <v>0</v>
      </c>
      <c r="N773" s="97">
        <v>0</v>
      </c>
      <c r="O773" s="97">
        <v>0</v>
      </c>
      <c r="P773" s="96" t="s">
        <v>48</v>
      </c>
      <c r="Q773" s="96"/>
      <c r="R773" s="96"/>
      <c r="S773" s="96"/>
      <c r="T773" s="98">
        <v>0</v>
      </c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  <c r="AH773" s="98"/>
      <c r="AI773" s="96" t="s">
        <v>48</v>
      </c>
      <c r="AJ773" s="96">
        <v>1</v>
      </c>
      <c r="AK773" s="96">
        <v>76</v>
      </c>
      <c r="AL773" s="96" t="s">
        <v>48</v>
      </c>
      <c r="AM773" s="96" t="s">
        <v>48</v>
      </c>
      <c r="AN773" s="96">
        <v>64</v>
      </c>
      <c r="AO773" s="96" t="s">
        <v>48</v>
      </c>
      <c r="AP773" s="96" t="s">
        <v>48</v>
      </c>
      <c r="AQ773" s="96">
        <v>8</v>
      </c>
      <c r="AR773" s="96">
        <v>4</v>
      </c>
      <c r="AS773" s="98">
        <v>0.5</v>
      </c>
      <c r="AT773" s="98">
        <v>0.25</v>
      </c>
      <c r="AU773" s="98">
        <v>0</v>
      </c>
      <c r="AV773" s="99">
        <v>14685</v>
      </c>
      <c r="AW773" s="99">
        <v>5980</v>
      </c>
      <c r="AX773" s="96">
        <v>315</v>
      </c>
      <c r="AY773" s="96">
        <v>405</v>
      </c>
      <c r="AZ773" s="96">
        <v>512</v>
      </c>
      <c r="BA773" s="96" t="s">
        <v>48</v>
      </c>
      <c r="BB773" s="100"/>
      <c r="BC773" s="93"/>
      <c r="BD773" s="93"/>
      <c r="BE773" s="93"/>
    </row>
    <row r="774" spans="1:57" ht="13.5" customHeight="1">
      <c r="A774" s="93" t="s">
        <v>312</v>
      </c>
      <c r="B774" s="95">
        <v>45139</v>
      </c>
      <c r="C774" s="96" t="s">
        <v>48</v>
      </c>
      <c r="D774" s="96" t="s">
        <v>48</v>
      </c>
      <c r="E774" s="96" t="s">
        <v>48</v>
      </c>
      <c r="F774" s="96"/>
      <c r="G774" s="96"/>
      <c r="H774" s="96"/>
      <c r="I774" s="96"/>
      <c r="J774" s="96"/>
      <c r="K774" s="96"/>
      <c r="L774" s="96" t="s">
        <v>48</v>
      </c>
      <c r="M774" s="97">
        <v>0</v>
      </c>
      <c r="N774" s="97">
        <v>0</v>
      </c>
      <c r="O774" s="97">
        <v>0</v>
      </c>
      <c r="P774" s="96" t="s">
        <v>48</v>
      </c>
      <c r="Q774" s="96"/>
      <c r="R774" s="96"/>
      <c r="S774" s="96"/>
      <c r="T774" s="98">
        <v>0</v>
      </c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  <c r="AH774" s="98"/>
      <c r="AI774" s="96" t="s">
        <v>48</v>
      </c>
      <c r="AJ774" s="96">
        <v>2</v>
      </c>
      <c r="AK774" s="96">
        <v>85</v>
      </c>
      <c r="AL774" s="96" t="s">
        <v>48</v>
      </c>
      <c r="AM774" s="96" t="s">
        <v>48</v>
      </c>
      <c r="AN774" s="96">
        <v>66</v>
      </c>
      <c r="AO774" s="96" t="s">
        <v>48</v>
      </c>
      <c r="AP774" s="96" t="s">
        <v>48</v>
      </c>
      <c r="AQ774" s="96">
        <v>3</v>
      </c>
      <c r="AR774" s="96" t="s">
        <v>48</v>
      </c>
      <c r="AS774" s="98">
        <v>0</v>
      </c>
      <c r="AT774" s="98">
        <v>0</v>
      </c>
      <c r="AU774" s="98">
        <v>0</v>
      </c>
      <c r="AV774" s="99">
        <v>14688</v>
      </c>
      <c r="AW774" s="99">
        <v>5980</v>
      </c>
      <c r="AX774" s="96">
        <v>315</v>
      </c>
      <c r="AY774" s="96">
        <v>405</v>
      </c>
      <c r="AZ774" s="96">
        <v>512</v>
      </c>
      <c r="BA774" s="96" t="s">
        <v>48</v>
      </c>
      <c r="BB774" s="100"/>
      <c r="BC774" s="93"/>
      <c r="BD774" s="93"/>
      <c r="BE774" s="93"/>
    </row>
    <row r="775" spans="1:57" ht="13.5" customHeight="1">
      <c r="A775" s="93" t="s">
        <v>313</v>
      </c>
      <c r="B775" s="95">
        <v>45140</v>
      </c>
      <c r="C775" s="96" t="s">
        <v>48</v>
      </c>
      <c r="D775" s="96" t="s">
        <v>48</v>
      </c>
      <c r="E775" s="96" t="s">
        <v>48</v>
      </c>
      <c r="F775" s="96"/>
      <c r="G775" s="96"/>
      <c r="H775" s="96"/>
      <c r="I775" s="96"/>
      <c r="J775" s="96"/>
      <c r="K775" s="96"/>
      <c r="L775" s="96" t="s">
        <v>48</v>
      </c>
      <c r="M775" s="97">
        <v>0</v>
      </c>
      <c r="N775" s="97">
        <v>0</v>
      </c>
      <c r="O775" s="97">
        <v>0</v>
      </c>
      <c r="P775" s="96" t="s">
        <v>48</v>
      </c>
      <c r="Q775" s="96"/>
      <c r="R775" s="96"/>
      <c r="S775" s="96"/>
      <c r="T775" s="98">
        <v>0</v>
      </c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  <c r="AH775" s="98"/>
      <c r="AI775" s="96" t="s">
        <v>48</v>
      </c>
      <c r="AJ775" s="96" t="s">
        <v>48</v>
      </c>
      <c r="AK775" s="96">
        <v>75</v>
      </c>
      <c r="AL775" s="96" t="s">
        <v>48</v>
      </c>
      <c r="AM775" s="96" t="s">
        <v>48</v>
      </c>
      <c r="AN775" s="96">
        <v>67</v>
      </c>
      <c r="AO775" s="96" t="s">
        <v>48</v>
      </c>
      <c r="AP775" s="96" t="s">
        <v>48</v>
      </c>
      <c r="AQ775" s="96">
        <v>10</v>
      </c>
      <c r="AR775" s="96">
        <v>3</v>
      </c>
      <c r="AS775" s="98">
        <v>0.3</v>
      </c>
      <c r="AT775" s="98">
        <v>0</v>
      </c>
      <c r="AU775" s="98">
        <v>0</v>
      </c>
      <c r="AV775" s="99">
        <v>14696</v>
      </c>
      <c r="AW775" s="99">
        <v>5983</v>
      </c>
      <c r="AX775" s="96">
        <v>315</v>
      </c>
      <c r="AY775" s="96">
        <v>405</v>
      </c>
      <c r="AZ775" s="96">
        <v>512</v>
      </c>
      <c r="BA775" s="96" t="s">
        <v>48</v>
      </c>
      <c r="BB775" s="100"/>
      <c r="BC775" s="93"/>
      <c r="BD775" s="93"/>
      <c r="BE775" s="93"/>
    </row>
    <row r="776" spans="1:57" ht="13.5" customHeight="1">
      <c r="A776" s="93" t="s">
        <v>314</v>
      </c>
      <c r="B776" s="95">
        <v>45141</v>
      </c>
      <c r="C776" s="96" t="s">
        <v>48</v>
      </c>
      <c r="D776" s="96" t="s">
        <v>48</v>
      </c>
      <c r="E776" s="96" t="s">
        <v>48</v>
      </c>
      <c r="F776" s="96"/>
      <c r="G776" s="96"/>
      <c r="H776" s="96"/>
      <c r="I776" s="96"/>
      <c r="J776" s="96"/>
      <c r="K776" s="96"/>
      <c r="L776" s="96" t="s">
        <v>48</v>
      </c>
      <c r="M776" s="97">
        <v>0</v>
      </c>
      <c r="N776" s="97">
        <v>0</v>
      </c>
      <c r="O776" s="97">
        <v>0</v>
      </c>
      <c r="P776" s="96" t="s">
        <v>48</v>
      </c>
      <c r="Q776" s="96"/>
      <c r="R776" s="96"/>
      <c r="S776" s="96"/>
      <c r="T776" s="98">
        <v>0</v>
      </c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  <c r="AH776" s="98"/>
      <c r="AI776" s="96" t="s">
        <v>48</v>
      </c>
      <c r="AJ776" s="96">
        <v>1</v>
      </c>
      <c r="AK776" s="96">
        <v>84</v>
      </c>
      <c r="AL776" s="96" t="s">
        <v>48</v>
      </c>
      <c r="AM776" s="96" t="s">
        <v>48</v>
      </c>
      <c r="AN776" s="96">
        <v>73</v>
      </c>
      <c r="AO776" s="96" t="s">
        <v>48</v>
      </c>
      <c r="AP776" s="96" t="s">
        <v>48</v>
      </c>
      <c r="AQ776" s="96">
        <v>11</v>
      </c>
      <c r="AR776" s="96">
        <v>4</v>
      </c>
      <c r="AS776" s="98">
        <v>0.36399999999999999</v>
      </c>
      <c r="AT776" s="98">
        <v>0.25</v>
      </c>
      <c r="AU776" s="98">
        <v>0</v>
      </c>
      <c r="AV776" s="99">
        <v>14706</v>
      </c>
      <c r="AW776" s="99">
        <v>5987</v>
      </c>
      <c r="AX776" s="96">
        <v>315</v>
      </c>
      <c r="AY776" s="96">
        <v>405</v>
      </c>
      <c r="AZ776" s="96">
        <v>512</v>
      </c>
      <c r="BA776" s="96" t="s">
        <v>48</v>
      </c>
      <c r="BB776" s="100"/>
      <c r="BC776" s="93"/>
      <c r="BD776" s="93"/>
      <c r="BE776" s="93"/>
    </row>
    <row r="777" spans="1:57" ht="13.5" customHeight="1">
      <c r="A777" s="93" t="s">
        <v>315</v>
      </c>
      <c r="B777" s="95">
        <v>45142</v>
      </c>
      <c r="C777" s="96" t="s">
        <v>48</v>
      </c>
      <c r="D777" s="96" t="s">
        <v>48</v>
      </c>
      <c r="E777" s="96" t="s">
        <v>48</v>
      </c>
      <c r="F777" s="96"/>
      <c r="G777" s="96"/>
      <c r="H777" s="96"/>
      <c r="I777" s="96"/>
      <c r="J777" s="96"/>
      <c r="K777" s="96"/>
      <c r="L777" s="96" t="s">
        <v>48</v>
      </c>
      <c r="M777" s="97">
        <v>0</v>
      </c>
      <c r="N777" s="97">
        <v>0</v>
      </c>
      <c r="O777" s="97">
        <v>0</v>
      </c>
      <c r="P777" s="96" t="s">
        <v>48</v>
      </c>
      <c r="Q777" s="96"/>
      <c r="R777" s="96"/>
      <c r="S777" s="96"/>
      <c r="T777" s="98">
        <v>0</v>
      </c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  <c r="AH777" s="98"/>
      <c r="AI777" s="96" t="s">
        <v>48</v>
      </c>
      <c r="AJ777" s="96">
        <v>2</v>
      </c>
      <c r="AK777" s="96">
        <v>64</v>
      </c>
      <c r="AL777" s="96" t="s">
        <v>48</v>
      </c>
      <c r="AM777" s="96" t="s">
        <v>48</v>
      </c>
      <c r="AN777" s="96">
        <v>59</v>
      </c>
      <c r="AO777" s="96" t="s">
        <v>48</v>
      </c>
      <c r="AP777" s="96" t="s">
        <v>48</v>
      </c>
      <c r="AQ777" s="96">
        <v>9</v>
      </c>
      <c r="AR777" s="96">
        <v>5</v>
      </c>
      <c r="AS777" s="98">
        <v>0.55600000000000005</v>
      </c>
      <c r="AT777" s="98">
        <v>0.4</v>
      </c>
      <c r="AU777" s="98">
        <v>0</v>
      </c>
      <c r="AV777" s="99">
        <v>14714</v>
      </c>
      <c r="AW777" s="99">
        <v>5992</v>
      </c>
      <c r="AX777" s="96">
        <v>315</v>
      </c>
      <c r="AY777" s="96">
        <v>405</v>
      </c>
      <c r="AZ777" s="96">
        <v>512</v>
      </c>
      <c r="BA777" s="96" t="s">
        <v>48</v>
      </c>
      <c r="BB777" s="100"/>
      <c r="BC777" s="93"/>
      <c r="BD777" s="93"/>
      <c r="BE777" s="93"/>
    </row>
    <row r="778" spans="1:57" ht="13.5" customHeight="1">
      <c r="A778" s="93" t="s">
        <v>316</v>
      </c>
      <c r="B778" s="95">
        <v>45143</v>
      </c>
      <c r="C778" s="96" t="s">
        <v>48</v>
      </c>
      <c r="D778" s="96" t="s">
        <v>48</v>
      </c>
      <c r="E778" s="96" t="s">
        <v>48</v>
      </c>
      <c r="F778" s="96"/>
      <c r="G778" s="96"/>
      <c r="H778" s="96"/>
      <c r="I778" s="96"/>
      <c r="J778" s="96"/>
      <c r="K778" s="96"/>
      <c r="L778" s="96" t="s">
        <v>48</v>
      </c>
      <c r="M778" s="97">
        <v>0</v>
      </c>
      <c r="N778" s="97">
        <v>0</v>
      </c>
      <c r="O778" s="97">
        <v>0</v>
      </c>
      <c r="P778" s="96" t="s">
        <v>48</v>
      </c>
      <c r="Q778" s="96"/>
      <c r="R778" s="96"/>
      <c r="S778" s="96"/>
      <c r="T778" s="98">
        <v>0</v>
      </c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  <c r="AH778" s="98"/>
      <c r="AI778" s="96" t="s">
        <v>48</v>
      </c>
      <c r="AJ778" s="96">
        <v>1</v>
      </c>
      <c r="AK778" s="96">
        <v>88</v>
      </c>
      <c r="AL778" s="96" t="s">
        <v>48</v>
      </c>
      <c r="AM778" s="96" t="s">
        <v>48</v>
      </c>
      <c r="AN778" s="96">
        <v>70</v>
      </c>
      <c r="AO778" s="96" t="s">
        <v>48</v>
      </c>
      <c r="AP778" s="96" t="s">
        <v>48</v>
      </c>
      <c r="AQ778" s="96">
        <v>9</v>
      </c>
      <c r="AR778" s="96">
        <v>2</v>
      </c>
      <c r="AS778" s="98">
        <v>0.222</v>
      </c>
      <c r="AT778" s="98">
        <v>0.5</v>
      </c>
      <c r="AU778" s="98">
        <v>0</v>
      </c>
      <c r="AV778" s="99">
        <v>14721</v>
      </c>
      <c r="AW778" s="99">
        <v>5994</v>
      </c>
      <c r="AX778" s="96">
        <v>315</v>
      </c>
      <c r="AY778" s="96">
        <v>405</v>
      </c>
      <c r="AZ778" s="96">
        <v>512</v>
      </c>
      <c r="BA778" s="96" t="s">
        <v>48</v>
      </c>
      <c r="BB778" s="100"/>
      <c r="BC778" s="93"/>
      <c r="BD778" s="93"/>
      <c r="BE778" s="93"/>
    </row>
    <row r="779" spans="1:57" ht="13.5" customHeight="1">
      <c r="A779" s="93" t="s">
        <v>317</v>
      </c>
      <c r="B779" s="95">
        <v>45144</v>
      </c>
      <c r="C779" s="96" t="s">
        <v>48</v>
      </c>
      <c r="D779" s="96" t="s">
        <v>48</v>
      </c>
      <c r="E779" s="96" t="s">
        <v>48</v>
      </c>
      <c r="F779" s="96"/>
      <c r="G779" s="96"/>
      <c r="H779" s="96"/>
      <c r="I779" s="96"/>
      <c r="J779" s="96"/>
      <c r="K779" s="96"/>
      <c r="L779" s="96" t="s">
        <v>48</v>
      </c>
      <c r="M779" s="97">
        <v>0</v>
      </c>
      <c r="N779" s="97">
        <v>0</v>
      </c>
      <c r="O779" s="97">
        <v>0</v>
      </c>
      <c r="P779" s="96" t="s">
        <v>48</v>
      </c>
      <c r="Q779" s="96"/>
      <c r="R779" s="96"/>
      <c r="S779" s="96"/>
      <c r="T779" s="98">
        <v>0</v>
      </c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  <c r="AH779" s="98"/>
      <c r="AI779" s="96" t="s">
        <v>48</v>
      </c>
      <c r="AJ779" s="96">
        <v>2</v>
      </c>
      <c r="AK779" s="96">
        <v>79</v>
      </c>
      <c r="AL779" s="96" t="s">
        <v>48</v>
      </c>
      <c r="AM779" s="96" t="s">
        <v>48</v>
      </c>
      <c r="AN779" s="96">
        <v>67</v>
      </c>
      <c r="AO779" s="96" t="s">
        <v>48</v>
      </c>
      <c r="AP779" s="96" t="s">
        <v>48</v>
      </c>
      <c r="AQ779" s="96">
        <v>8</v>
      </c>
      <c r="AR779" s="96">
        <v>1</v>
      </c>
      <c r="AS779" s="98">
        <v>0.125</v>
      </c>
      <c r="AT779" s="98">
        <v>2</v>
      </c>
      <c r="AU779" s="98">
        <v>0</v>
      </c>
      <c r="AV779" s="99">
        <v>14729</v>
      </c>
      <c r="AW779" s="99">
        <v>5995</v>
      </c>
      <c r="AX779" s="96">
        <v>315</v>
      </c>
      <c r="AY779" s="96">
        <v>405</v>
      </c>
      <c r="AZ779" s="96">
        <v>512</v>
      </c>
      <c r="BA779" s="96" t="s">
        <v>48</v>
      </c>
      <c r="BB779" s="100"/>
      <c r="BC779" s="93"/>
      <c r="BD779" s="93"/>
      <c r="BE779" s="93"/>
    </row>
    <row r="780" spans="1:57" ht="13.5" customHeight="1">
      <c r="A780" s="93" t="s">
        <v>311</v>
      </c>
      <c r="B780" s="95">
        <v>45145</v>
      </c>
      <c r="C780" s="96" t="s">
        <v>48</v>
      </c>
      <c r="D780" s="96" t="s">
        <v>48</v>
      </c>
      <c r="E780" s="96" t="s">
        <v>48</v>
      </c>
      <c r="F780" s="96"/>
      <c r="G780" s="96"/>
      <c r="H780" s="96"/>
      <c r="I780" s="96"/>
      <c r="J780" s="96"/>
      <c r="K780" s="96"/>
      <c r="L780" s="96" t="s">
        <v>48</v>
      </c>
      <c r="M780" s="97">
        <v>0</v>
      </c>
      <c r="N780" s="97">
        <v>0</v>
      </c>
      <c r="O780" s="97">
        <v>0</v>
      </c>
      <c r="P780" s="96" t="s">
        <v>48</v>
      </c>
      <c r="Q780" s="96"/>
      <c r="R780" s="96"/>
      <c r="S780" s="96"/>
      <c r="T780" s="98">
        <v>0</v>
      </c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  <c r="AH780" s="98"/>
      <c r="AI780" s="96" t="s">
        <v>48</v>
      </c>
      <c r="AJ780" s="96">
        <v>1</v>
      </c>
      <c r="AK780" s="96">
        <v>86</v>
      </c>
      <c r="AL780" s="96" t="s">
        <v>48</v>
      </c>
      <c r="AM780" s="96" t="s">
        <v>48</v>
      </c>
      <c r="AN780" s="96">
        <v>72</v>
      </c>
      <c r="AO780" s="96" t="s">
        <v>48</v>
      </c>
      <c r="AP780" s="96" t="s">
        <v>48</v>
      </c>
      <c r="AQ780" s="96">
        <v>8</v>
      </c>
      <c r="AR780" s="96">
        <v>6</v>
      </c>
      <c r="AS780" s="98">
        <v>0.75</v>
      </c>
      <c r="AT780" s="98">
        <v>0.16700000000000001</v>
      </c>
      <c r="AU780" s="98">
        <v>0</v>
      </c>
      <c r="AV780" s="99">
        <v>14736</v>
      </c>
      <c r="AW780" s="99">
        <v>6001</v>
      </c>
      <c r="AX780" s="96">
        <v>315</v>
      </c>
      <c r="AY780" s="96">
        <v>405</v>
      </c>
      <c r="AZ780" s="96">
        <v>512</v>
      </c>
      <c r="BA780" s="96" t="s">
        <v>48</v>
      </c>
      <c r="BB780" s="100"/>
      <c r="BC780" s="93"/>
      <c r="BD780" s="93"/>
      <c r="BE780" s="93"/>
    </row>
    <row r="781" spans="1:57" ht="13.5" customHeight="1">
      <c r="A781" s="93" t="s">
        <v>312</v>
      </c>
      <c r="B781" s="95">
        <v>45146</v>
      </c>
      <c r="C781" s="96" t="s">
        <v>48</v>
      </c>
      <c r="D781" s="96" t="s">
        <v>48</v>
      </c>
      <c r="E781" s="96" t="s">
        <v>48</v>
      </c>
      <c r="F781" s="96"/>
      <c r="G781" s="96"/>
      <c r="H781" s="96"/>
      <c r="I781" s="96"/>
      <c r="J781" s="96"/>
      <c r="K781" s="96"/>
      <c r="L781" s="96" t="s">
        <v>48</v>
      </c>
      <c r="M781" s="97">
        <v>0</v>
      </c>
      <c r="N781" s="97">
        <v>0</v>
      </c>
      <c r="O781" s="97">
        <v>0</v>
      </c>
      <c r="P781" s="96" t="s">
        <v>48</v>
      </c>
      <c r="Q781" s="96"/>
      <c r="R781" s="96"/>
      <c r="S781" s="96"/>
      <c r="T781" s="98">
        <v>0</v>
      </c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  <c r="AH781" s="98"/>
      <c r="AI781" s="96" t="s">
        <v>48</v>
      </c>
      <c r="AJ781" s="96">
        <v>5</v>
      </c>
      <c r="AK781" s="96">
        <v>90</v>
      </c>
      <c r="AL781" s="96" t="s">
        <v>48</v>
      </c>
      <c r="AM781" s="96" t="s">
        <v>48</v>
      </c>
      <c r="AN781" s="96">
        <v>83</v>
      </c>
      <c r="AO781" s="96" t="s">
        <v>48</v>
      </c>
      <c r="AP781" s="96" t="s">
        <v>48</v>
      </c>
      <c r="AQ781" s="96">
        <v>10</v>
      </c>
      <c r="AR781" s="96">
        <v>4</v>
      </c>
      <c r="AS781" s="98">
        <v>0.4</v>
      </c>
      <c r="AT781" s="98">
        <v>1.25</v>
      </c>
      <c r="AU781" s="98">
        <v>0</v>
      </c>
      <c r="AV781" s="99">
        <v>14746</v>
      </c>
      <c r="AW781" s="99">
        <v>6005</v>
      </c>
      <c r="AX781" s="96">
        <v>315</v>
      </c>
      <c r="AY781" s="96">
        <v>405</v>
      </c>
      <c r="AZ781" s="96">
        <v>512</v>
      </c>
      <c r="BA781" s="96" t="s">
        <v>48</v>
      </c>
      <c r="BB781" s="100"/>
      <c r="BC781" s="93"/>
      <c r="BD781" s="93"/>
      <c r="BE781" s="93"/>
    </row>
    <row r="782" spans="1:57" ht="13.5" customHeight="1">
      <c r="A782" s="93" t="s">
        <v>313</v>
      </c>
      <c r="B782" s="95">
        <v>45147</v>
      </c>
      <c r="C782" s="96" t="s">
        <v>48</v>
      </c>
      <c r="D782" s="96" t="s">
        <v>48</v>
      </c>
      <c r="E782" s="96" t="s">
        <v>48</v>
      </c>
      <c r="F782" s="96"/>
      <c r="G782" s="96"/>
      <c r="H782" s="96"/>
      <c r="I782" s="96"/>
      <c r="J782" s="96"/>
      <c r="K782" s="96"/>
      <c r="L782" s="96" t="s">
        <v>48</v>
      </c>
      <c r="M782" s="97">
        <v>0</v>
      </c>
      <c r="N782" s="97">
        <v>0</v>
      </c>
      <c r="O782" s="97">
        <v>0</v>
      </c>
      <c r="P782" s="96" t="s">
        <v>48</v>
      </c>
      <c r="Q782" s="96"/>
      <c r="R782" s="96"/>
      <c r="S782" s="96"/>
      <c r="T782" s="98">
        <v>0</v>
      </c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  <c r="AH782" s="98"/>
      <c r="AI782" s="96" t="s">
        <v>48</v>
      </c>
      <c r="AJ782" s="96">
        <v>5</v>
      </c>
      <c r="AK782" s="96">
        <v>59</v>
      </c>
      <c r="AL782" s="96" t="s">
        <v>48</v>
      </c>
      <c r="AM782" s="96" t="s">
        <v>48</v>
      </c>
      <c r="AN782" s="96">
        <v>52</v>
      </c>
      <c r="AO782" s="96" t="s">
        <v>48</v>
      </c>
      <c r="AP782" s="96" t="s">
        <v>48</v>
      </c>
      <c r="AQ782" s="96">
        <v>15</v>
      </c>
      <c r="AR782" s="96">
        <v>4</v>
      </c>
      <c r="AS782" s="98">
        <v>0.26700000000000002</v>
      </c>
      <c r="AT782" s="98">
        <v>1.25</v>
      </c>
      <c r="AU782" s="98">
        <v>0</v>
      </c>
      <c r="AV782" s="99">
        <v>14761</v>
      </c>
      <c r="AW782" s="99">
        <v>6009</v>
      </c>
      <c r="AX782" s="96">
        <v>315</v>
      </c>
      <c r="AY782" s="96">
        <v>405</v>
      </c>
      <c r="AZ782" s="96">
        <v>512</v>
      </c>
      <c r="BA782" s="96" t="s">
        <v>48</v>
      </c>
      <c r="BB782" s="100"/>
      <c r="BC782" s="93"/>
      <c r="BD782" s="93"/>
      <c r="BE782" s="93"/>
    </row>
    <row r="783" spans="1:57" ht="13.5" customHeight="1">
      <c r="A783" s="93" t="s">
        <v>314</v>
      </c>
      <c r="B783" s="95">
        <v>45148</v>
      </c>
      <c r="C783" s="96" t="s">
        <v>48</v>
      </c>
      <c r="D783" s="96" t="s">
        <v>48</v>
      </c>
      <c r="E783" s="96" t="s">
        <v>48</v>
      </c>
      <c r="F783" s="96"/>
      <c r="G783" s="96"/>
      <c r="H783" s="96"/>
      <c r="I783" s="96"/>
      <c r="J783" s="96"/>
      <c r="K783" s="96"/>
      <c r="L783" s="96" t="s">
        <v>48</v>
      </c>
      <c r="M783" s="97">
        <v>0</v>
      </c>
      <c r="N783" s="97">
        <v>0</v>
      </c>
      <c r="O783" s="97">
        <v>0</v>
      </c>
      <c r="P783" s="96" t="s">
        <v>48</v>
      </c>
      <c r="Q783" s="96"/>
      <c r="R783" s="96"/>
      <c r="S783" s="96"/>
      <c r="T783" s="98">
        <v>0</v>
      </c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  <c r="AH783" s="98"/>
      <c r="AI783" s="96" t="s">
        <v>48</v>
      </c>
      <c r="AJ783" s="96" t="s">
        <v>48</v>
      </c>
      <c r="AK783" s="96">
        <v>86</v>
      </c>
      <c r="AL783" s="96" t="s">
        <v>48</v>
      </c>
      <c r="AM783" s="96" t="s">
        <v>48</v>
      </c>
      <c r="AN783" s="96">
        <v>69</v>
      </c>
      <c r="AO783" s="96" t="s">
        <v>48</v>
      </c>
      <c r="AP783" s="96" t="s">
        <v>48</v>
      </c>
      <c r="AQ783" s="96">
        <v>13</v>
      </c>
      <c r="AR783" s="96">
        <v>5</v>
      </c>
      <c r="AS783" s="98">
        <v>0.38500000000000001</v>
      </c>
      <c r="AT783" s="98">
        <v>0</v>
      </c>
      <c r="AU783" s="98">
        <v>0</v>
      </c>
      <c r="AV783" s="99">
        <v>14773</v>
      </c>
      <c r="AW783" s="99">
        <v>6014</v>
      </c>
      <c r="AX783" s="96">
        <v>315</v>
      </c>
      <c r="AY783" s="96">
        <v>405</v>
      </c>
      <c r="AZ783" s="96">
        <v>512</v>
      </c>
      <c r="BA783" s="96" t="s">
        <v>48</v>
      </c>
      <c r="BB783" s="100"/>
      <c r="BC783" s="93"/>
      <c r="BD783" s="93"/>
      <c r="BE783" s="93"/>
    </row>
    <row r="784" spans="1:57" ht="13.5" customHeight="1">
      <c r="A784" s="93" t="s">
        <v>315</v>
      </c>
      <c r="B784" s="95">
        <v>45149</v>
      </c>
      <c r="C784" s="96" t="s">
        <v>48</v>
      </c>
      <c r="D784" s="96" t="s">
        <v>48</v>
      </c>
      <c r="E784" s="96" t="s">
        <v>48</v>
      </c>
      <c r="F784" s="96"/>
      <c r="G784" s="96"/>
      <c r="H784" s="96"/>
      <c r="I784" s="96"/>
      <c r="J784" s="96"/>
      <c r="K784" s="96"/>
      <c r="L784" s="96" t="s">
        <v>48</v>
      </c>
      <c r="M784" s="97">
        <v>0</v>
      </c>
      <c r="N784" s="97">
        <v>0</v>
      </c>
      <c r="O784" s="97">
        <v>0</v>
      </c>
      <c r="P784" s="96" t="s">
        <v>48</v>
      </c>
      <c r="Q784" s="96"/>
      <c r="R784" s="96"/>
      <c r="S784" s="96"/>
      <c r="T784" s="98">
        <v>0</v>
      </c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  <c r="AH784" s="98"/>
      <c r="AI784" s="96" t="s">
        <v>48</v>
      </c>
      <c r="AJ784" s="96">
        <v>4</v>
      </c>
      <c r="AK784" s="96">
        <v>70</v>
      </c>
      <c r="AL784" s="96" t="s">
        <v>48</v>
      </c>
      <c r="AM784" s="96" t="s">
        <v>48</v>
      </c>
      <c r="AN784" s="96">
        <v>74</v>
      </c>
      <c r="AO784" s="96" t="s">
        <v>48</v>
      </c>
      <c r="AP784" s="96" t="s">
        <v>48</v>
      </c>
      <c r="AQ784" s="96">
        <v>15</v>
      </c>
      <c r="AR784" s="96">
        <v>12</v>
      </c>
      <c r="AS784" s="98">
        <v>0.8</v>
      </c>
      <c r="AT784" s="98">
        <v>0.33300000000000002</v>
      </c>
      <c r="AU784" s="98">
        <v>0</v>
      </c>
      <c r="AV784" s="99">
        <v>14787</v>
      </c>
      <c r="AW784" s="99">
        <v>6026</v>
      </c>
      <c r="AX784" s="96">
        <v>315</v>
      </c>
      <c r="AY784" s="96">
        <v>405</v>
      </c>
      <c r="AZ784" s="96">
        <v>512</v>
      </c>
      <c r="BA784" s="96" t="s">
        <v>48</v>
      </c>
      <c r="BB784" s="100"/>
      <c r="BC784" s="93"/>
      <c r="BD784" s="93"/>
      <c r="BE784" s="93"/>
    </row>
    <row r="785" spans="1:57" ht="13.5" customHeight="1">
      <c r="A785" s="93" t="s">
        <v>316</v>
      </c>
      <c r="B785" s="95">
        <v>45150</v>
      </c>
      <c r="C785" s="96" t="s">
        <v>48</v>
      </c>
      <c r="D785" s="96" t="s">
        <v>48</v>
      </c>
      <c r="E785" s="96" t="s">
        <v>48</v>
      </c>
      <c r="F785" s="96"/>
      <c r="G785" s="96"/>
      <c r="H785" s="96"/>
      <c r="I785" s="96"/>
      <c r="J785" s="96"/>
      <c r="K785" s="96"/>
      <c r="L785" s="96" t="s">
        <v>48</v>
      </c>
      <c r="M785" s="97">
        <v>0</v>
      </c>
      <c r="N785" s="97">
        <v>0</v>
      </c>
      <c r="O785" s="97">
        <v>0</v>
      </c>
      <c r="P785" s="96" t="s">
        <v>48</v>
      </c>
      <c r="Q785" s="96"/>
      <c r="R785" s="96"/>
      <c r="S785" s="96"/>
      <c r="T785" s="98">
        <v>0</v>
      </c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  <c r="AH785" s="98"/>
      <c r="AI785" s="96" t="s">
        <v>48</v>
      </c>
      <c r="AJ785" s="96">
        <v>5</v>
      </c>
      <c r="AK785" s="96">
        <v>84</v>
      </c>
      <c r="AL785" s="96" t="s">
        <v>48</v>
      </c>
      <c r="AM785" s="96" t="s">
        <v>48</v>
      </c>
      <c r="AN785" s="96">
        <v>58</v>
      </c>
      <c r="AO785" s="96" t="s">
        <v>48</v>
      </c>
      <c r="AP785" s="96" t="s">
        <v>48</v>
      </c>
      <c r="AQ785" s="96">
        <v>10</v>
      </c>
      <c r="AR785" s="96">
        <v>5</v>
      </c>
      <c r="AS785" s="98">
        <v>0.5</v>
      </c>
      <c r="AT785" s="98">
        <v>1</v>
      </c>
      <c r="AU785" s="98">
        <v>0</v>
      </c>
      <c r="AV785" s="99">
        <v>14797</v>
      </c>
      <c r="AW785" s="99">
        <v>6031</v>
      </c>
      <c r="AX785" s="96">
        <v>315</v>
      </c>
      <c r="AY785" s="96">
        <v>405</v>
      </c>
      <c r="AZ785" s="96">
        <v>512</v>
      </c>
      <c r="BA785" s="96" t="s">
        <v>48</v>
      </c>
      <c r="BB785" s="100"/>
      <c r="BC785" s="93"/>
      <c r="BD785" s="93"/>
      <c r="BE785" s="93"/>
    </row>
    <row r="786" spans="1:57" ht="13.5" customHeight="1">
      <c r="A786" s="93" t="s">
        <v>317</v>
      </c>
      <c r="B786" s="95">
        <v>45151</v>
      </c>
      <c r="C786" s="96" t="s">
        <v>48</v>
      </c>
      <c r="D786" s="96" t="s">
        <v>48</v>
      </c>
      <c r="E786" s="96" t="s">
        <v>48</v>
      </c>
      <c r="F786" s="96"/>
      <c r="G786" s="96"/>
      <c r="H786" s="96"/>
      <c r="I786" s="96"/>
      <c r="J786" s="96"/>
      <c r="K786" s="96"/>
      <c r="L786" s="96" t="s">
        <v>48</v>
      </c>
      <c r="M786" s="97">
        <v>0</v>
      </c>
      <c r="N786" s="97">
        <v>0</v>
      </c>
      <c r="O786" s="97">
        <v>0</v>
      </c>
      <c r="P786" s="96" t="s">
        <v>48</v>
      </c>
      <c r="Q786" s="96"/>
      <c r="R786" s="96"/>
      <c r="S786" s="96"/>
      <c r="T786" s="98">
        <v>0</v>
      </c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  <c r="AI786" s="96" t="s">
        <v>48</v>
      </c>
      <c r="AJ786" s="96">
        <v>2</v>
      </c>
      <c r="AK786" s="96">
        <v>81</v>
      </c>
      <c r="AL786" s="96" t="s">
        <v>48</v>
      </c>
      <c r="AM786" s="96" t="s">
        <v>48</v>
      </c>
      <c r="AN786" s="96">
        <v>74</v>
      </c>
      <c r="AO786" s="96" t="s">
        <v>48</v>
      </c>
      <c r="AP786" s="96" t="s">
        <v>48</v>
      </c>
      <c r="AQ786" s="96">
        <v>7</v>
      </c>
      <c r="AR786" s="96">
        <v>3</v>
      </c>
      <c r="AS786" s="98">
        <v>0.42899999999999999</v>
      </c>
      <c r="AT786" s="98">
        <v>0.66700000000000004</v>
      </c>
      <c r="AU786" s="98">
        <v>0</v>
      </c>
      <c r="AV786" s="99">
        <v>14804</v>
      </c>
      <c r="AW786" s="99">
        <v>6034</v>
      </c>
      <c r="AX786" s="96">
        <v>315</v>
      </c>
      <c r="AY786" s="96">
        <v>405</v>
      </c>
      <c r="AZ786" s="96">
        <v>512</v>
      </c>
      <c r="BA786" s="96" t="s">
        <v>48</v>
      </c>
      <c r="BB786" s="100"/>
      <c r="BC786" s="93"/>
      <c r="BD786" s="93"/>
      <c r="BE786" s="93"/>
    </row>
    <row r="787" spans="1:57" ht="13.5" customHeight="1">
      <c r="A787" s="93" t="s">
        <v>311</v>
      </c>
      <c r="B787" s="95">
        <v>45152</v>
      </c>
      <c r="C787" s="96" t="s">
        <v>48</v>
      </c>
      <c r="D787" s="96" t="s">
        <v>48</v>
      </c>
      <c r="E787" s="96" t="s">
        <v>48</v>
      </c>
      <c r="F787" s="96"/>
      <c r="G787" s="96"/>
      <c r="H787" s="96"/>
      <c r="I787" s="96"/>
      <c r="J787" s="96"/>
      <c r="K787" s="96"/>
      <c r="L787" s="96" t="s">
        <v>48</v>
      </c>
      <c r="M787" s="97">
        <v>0</v>
      </c>
      <c r="N787" s="97">
        <v>0</v>
      </c>
      <c r="O787" s="97">
        <v>0</v>
      </c>
      <c r="P787" s="96" t="s">
        <v>48</v>
      </c>
      <c r="Q787" s="96"/>
      <c r="R787" s="96"/>
      <c r="S787" s="96"/>
      <c r="T787" s="98">
        <v>0</v>
      </c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  <c r="AH787" s="98"/>
      <c r="AI787" s="96" t="s">
        <v>48</v>
      </c>
      <c r="AJ787" s="96">
        <v>6</v>
      </c>
      <c r="AK787" s="96">
        <v>79</v>
      </c>
      <c r="AL787" s="96" t="s">
        <v>48</v>
      </c>
      <c r="AM787" s="96" t="s">
        <v>48</v>
      </c>
      <c r="AN787" s="96">
        <v>69</v>
      </c>
      <c r="AO787" s="96" t="s">
        <v>48</v>
      </c>
      <c r="AP787" s="96" t="s">
        <v>48</v>
      </c>
      <c r="AQ787" s="96">
        <v>12</v>
      </c>
      <c r="AR787" s="96">
        <v>7</v>
      </c>
      <c r="AS787" s="98">
        <v>0.58299999999999996</v>
      </c>
      <c r="AT787" s="98">
        <v>0.85699999999999998</v>
      </c>
      <c r="AU787" s="98">
        <v>0</v>
      </c>
      <c r="AV787" s="99">
        <v>14815</v>
      </c>
      <c r="AW787" s="99">
        <v>6041</v>
      </c>
      <c r="AX787" s="96">
        <v>315</v>
      </c>
      <c r="AY787" s="96">
        <v>405</v>
      </c>
      <c r="AZ787" s="96">
        <v>512</v>
      </c>
      <c r="BA787" s="96" t="s">
        <v>48</v>
      </c>
      <c r="BB787" s="100"/>
      <c r="BC787" s="93"/>
      <c r="BD787" s="93"/>
      <c r="BE787" s="93"/>
    </row>
    <row r="788" spans="1:57" ht="13.5" customHeight="1">
      <c r="A788" s="93" t="s">
        <v>312</v>
      </c>
      <c r="B788" s="95">
        <v>45153</v>
      </c>
      <c r="C788" s="96" t="s">
        <v>48</v>
      </c>
      <c r="D788" s="96" t="s">
        <v>48</v>
      </c>
      <c r="E788" s="96" t="s">
        <v>48</v>
      </c>
      <c r="F788" s="96"/>
      <c r="G788" s="96"/>
      <c r="H788" s="96"/>
      <c r="I788" s="96"/>
      <c r="J788" s="96"/>
      <c r="K788" s="96"/>
      <c r="L788" s="96" t="s">
        <v>48</v>
      </c>
      <c r="M788" s="97">
        <v>0</v>
      </c>
      <c r="N788" s="97">
        <v>0</v>
      </c>
      <c r="O788" s="97">
        <v>0</v>
      </c>
      <c r="P788" s="96" t="s">
        <v>48</v>
      </c>
      <c r="Q788" s="96"/>
      <c r="R788" s="96"/>
      <c r="S788" s="96"/>
      <c r="T788" s="98">
        <v>0</v>
      </c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  <c r="AH788" s="98"/>
      <c r="AI788" s="96" t="s">
        <v>48</v>
      </c>
      <c r="AJ788" s="96">
        <v>1</v>
      </c>
      <c r="AK788" s="96">
        <v>87</v>
      </c>
      <c r="AL788" s="96" t="s">
        <v>48</v>
      </c>
      <c r="AM788" s="96" t="s">
        <v>48</v>
      </c>
      <c r="AN788" s="96">
        <v>77</v>
      </c>
      <c r="AO788" s="96" t="s">
        <v>48</v>
      </c>
      <c r="AP788" s="96" t="s">
        <v>48</v>
      </c>
      <c r="AQ788" s="96">
        <v>11</v>
      </c>
      <c r="AR788" s="96">
        <v>3</v>
      </c>
      <c r="AS788" s="98">
        <v>0.27300000000000002</v>
      </c>
      <c r="AT788" s="98">
        <v>0.33300000000000002</v>
      </c>
      <c r="AU788" s="98">
        <v>0</v>
      </c>
      <c r="AV788" s="99">
        <v>14825</v>
      </c>
      <c r="AW788" s="99">
        <v>6044</v>
      </c>
      <c r="AX788" s="96">
        <v>315</v>
      </c>
      <c r="AY788" s="96">
        <v>405</v>
      </c>
      <c r="AZ788" s="96">
        <v>512</v>
      </c>
      <c r="BA788" s="96" t="s">
        <v>48</v>
      </c>
      <c r="BB788" s="100"/>
      <c r="BC788" s="93"/>
      <c r="BD788" s="93"/>
      <c r="BE788" s="93"/>
    </row>
    <row r="789" spans="1:57" ht="13.5" customHeight="1">
      <c r="A789" s="93" t="s">
        <v>313</v>
      </c>
      <c r="B789" s="95">
        <v>45154</v>
      </c>
      <c r="C789" s="96" t="s">
        <v>48</v>
      </c>
      <c r="D789" s="96" t="s">
        <v>48</v>
      </c>
      <c r="E789" s="96" t="s">
        <v>48</v>
      </c>
      <c r="F789" s="96"/>
      <c r="G789" s="96"/>
      <c r="H789" s="96"/>
      <c r="I789" s="96"/>
      <c r="J789" s="96"/>
      <c r="K789" s="96"/>
      <c r="L789" s="96" t="s">
        <v>48</v>
      </c>
      <c r="M789" s="97">
        <v>0</v>
      </c>
      <c r="N789" s="97">
        <v>0</v>
      </c>
      <c r="O789" s="97">
        <v>0</v>
      </c>
      <c r="P789" s="96" t="s">
        <v>48</v>
      </c>
      <c r="Q789" s="96"/>
      <c r="R789" s="96"/>
      <c r="S789" s="96"/>
      <c r="T789" s="98">
        <v>0</v>
      </c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  <c r="AH789" s="98"/>
      <c r="AI789" s="96" t="s">
        <v>48</v>
      </c>
      <c r="AJ789" s="96">
        <v>3</v>
      </c>
      <c r="AK789" s="96" t="s">
        <v>48</v>
      </c>
      <c r="AL789" s="96" t="s">
        <v>48</v>
      </c>
      <c r="AM789" s="96" t="s">
        <v>48</v>
      </c>
      <c r="AN789" s="96">
        <v>81</v>
      </c>
      <c r="AO789" s="96" t="s">
        <v>48</v>
      </c>
      <c r="AP789" s="96" t="s">
        <v>48</v>
      </c>
      <c r="AQ789" s="96">
        <v>12</v>
      </c>
      <c r="AR789" s="96">
        <v>7</v>
      </c>
      <c r="AS789" s="98">
        <v>0.58299999999999996</v>
      </c>
      <c r="AT789" s="98">
        <v>0.42899999999999999</v>
      </c>
      <c r="AU789" s="98">
        <v>0</v>
      </c>
      <c r="AV789" s="99">
        <v>14837</v>
      </c>
      <c r="AW789" s="99">
        <v>6166</v>
      </c>
      <c r="AX789" s="96">
        <v>321</v>
      </c>
      <c r="AY789" s="96">
        <v>419</v>
      </c>
      <c r="AZ789" s="96">
        <v>508</v>
      </c>
      <c r="BA789" s="96" t="s">
        <v>48</v>
      </c>
      <c r="BB789" s="100"/>
      <c r="BC789" s="93"/>
      <c r="BD789" s="93"/>
      <c r="BE789" s="93"/>
    </row>
    <row r="790" spans="1:57" ht="13.5" customHeight="1">
      <c r="A790" s="93" t="s">
        <v>314</v>
      </c>
      <c r="B790" s="95">
        <v>45155</v>
      </c>
      <c r="C790" s="96" t="s">
        <v>48</v>
      </c>
      <c r="D790" s="96" t="s">
        <v>48</v>
      </c>
      <c r="E790" s="96" t="s">
        <v>48</v>
      </c>
      <c r="F790" s="96"/>
      <c r="G790" s="96"/>
      <c r="H790" s="96"/>
      <c r="I790" s="96"/>
      <c r="J790" s="96"/>
      <c r="K790" s="96"/>
      <c r="L790" s="96" t="s">
        <v>48</v>
      </c>
      <c r="M790" s="97">
        <v>0</v>
      </c>
      <c r="N790" s="97">
        <v>0</v>
      </c>
      <c r="O790" s="97">
        <v>0</v>
      </c>
      <c r="P790" s="96" t="s">
        <v>48</v>
      </c>
      <c r="Q790" s="96"/>
      <c r="R790" s="96"/>
      <c r="S790" s="96"/>
      <c r="T790" s="98">
        <v>0</v>
      </c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  <c r="AH790" s="98"/>
      <c r="AI790" s="96" t="s">
        <v>48</v>
      </c>
      <c r="AJ790" s="96">
        <v>7</v>
      </c>
      <c r="AK790" s="96" t="s">
        <v>48</v>
      </c>
      <c r="AL790" s="96" t="s">
        <v>48</v>
      </c>
      <c r="AM790" s="96" t="s">
        <v>48</v>
      </c>
      <c r="AN790" s="96">
        <v>72</v>
      </c>
      <c r="AO790" s="96" t="s">
        <v>48</v>
      </c>
      <c r="AP790" s="96" t="s">
        <v>48</v>
      </c>
      <c r="AQ790" s="96">
        <v>10</v>
      </c>
      <c r="AR790" s="96">
        <v>4</v>
      </c>
      <c r="AS790" s="98">
        <v>0.4</v>
      </c>
      <c r="AT790" s="98">
        <v>1.75</v>
      </c>
      <c r="AU790" s="98">
        <v>0</v>
      </c>
      <c r="AV790" s="99">
        <v>14847</v>
      </c>
      <c r="AW790" s="99">
        <v>6170</v>
      </c>
      <c r="AX790" s="96">
        <v>307</v>
      </c>
      <c r="AY790" s="96">
        <v>399</v>
      </c>
      <c r="AZ790" s="96">
        <v>501</v>
      </c>
      <c r="BA790" s="96" t="s">
        <v>48</v>
      </c>
      <c r="BB790" s="100"/>
      <c r="BC790" s="93"/>
      <c r="BD790" s="93"/>
      <c r="BE790" s="93"/>
    </row>
    <row r="791" spans="1:57" ht="13.5" customHeight="1">
      <c r="A791" s="93" t="s">
        <v>315</v>
      </c>
      <c r="B791" s="95">
        <v>45156</v>
      </c>
      <c r="C791" s="96" t="s">
        <v>48</v>
      </c>
      <c r="D791" s="96" t="s">
        <v>48</v>
      </c>
      <c r="E791" s="96" t="s">
        <v>48</v>
      </c>
      <c r="F791" s="96"/>
      <c r="G791" s="96"/>
      <c r="H791" s="96"/>
      <c r="I791" s="96"/>
      <c r="J791" s="96"/>
      <c r="K791" s="96"/>
      <c r="L791" s="96" t="s">
        <v>48</v>
      </c>
      <c r="M791" s="97">
        <v>0</v>
      </c>
      <c r="N791" s="97">
        <v>0</v>
      </c>
      <c r="O791" s="97">
        <v>0</v>
      </c>
      <c r="P791" s="96" t="s">
        <v>48</v>
      </c>
      <c r="Q791" s="96"/>
      <c r="R791" s="96"/>
      <c r="S791" s="96"/>
      <c r="T791" s="98">
        <v>0</v>
      </c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  <c r="AH791" s="98"/>
      <c r="AI791" s="96" t="s">
        <v>48</v>
      </c>
      <c r="AJ791" s="96">
        <v>1</v>
      </c>
      <c r="AK791" s="96" t="s">
        <v>48</v>
      </c>
      <c r="AL791" s="96" t="s">
        <v>48</v>
      </c>
      <c r="AM791" s="96" t="s">
        <v>48</v>
      </c>
      <c r="AN791" s="96">
        <v>72</v>
      </c>
      <c r="AO791" s="96" t="s">
        <v>48</v>
      </c>
      <c r="AP791" s="96" t="s">
        <v>48</v>
      </c>
      <c r="AQ791" s="96">
        <v>13</v>
      </c>
      <c r="AR791" s="96">
        <v>3</v>
      </c>
      <c r="AS791" s="98">
        <v>0.23100000000000001</v>
      </c>
      <c r="AT791" s="98">
        <v>0.33300000000000002</v>
      </c>
      <c r="AU791" s="98">
        <v>0</v>
      </c>
      <c r="AV791" s="99">
        <v>14860</v>
      </c>
      <c r="AW791" s="99">
        <v>6173</v>
      </c>
      <c r="AX791" s="96">
        <v>307</v>
      </c>
      <c r="AY791" s="96">
        <v>399</v>
      </c>
      <c r="AZ791" s="96">
        <v>501</v>
      </c>
      <c r="BA791" s="96" t="s">
        <v>48</v>
      </c>
      <c r="BB791" s="100"/>
      <c r="BC791" s="93"/>
      <c r="BD791" s="93"/>
      <c r="BE791" s="93"/>
    </row>
    <row r="792" spans="1:57" ht="13.5" customHeight="1">
      <c r="A792" s="93" t="s">
        <v>316</v>
      </c>
      <c r="B792" s="95">
        <v>45157</v>
      </c>
      <c r="C792" s="96" t="s">
        <v>48</v>
      </c>
      <c r="D792" s="96" t="s">
        <v>48</v>
      </c>
      <c r="E792" s="96" t="s">
        <v>48</v>
      </c>
      <c r="F792" s="96"/>
      <c r="G792" s="96"/>
      <c r="H792" s="96"/>
      <c r="I792" s="96"/>
      <c r="J792" s="96"/>
      <c r="K792" s="96"/>
      <c r="L792" s="96" t="s">
        <v>48</v>
      </c>
      <c r="M792" s="97">
        <v>0</v>
      </c>
      <c r="N792" s="97">
        <v>0</v>
      </c>
      <c r="O792" s="97">
        <v>0</v>
      </c>
      <c r="P792" s="96" t="s">
        <v>48</v>
      </c>
      <c r="Q792" s="96"/>
      <c r="R792" s="96"/>
      <c r="S792" s="96"/>
      <c r="T792" s="98">
        <v>0</v>
      </c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  <c r="AH792" s="98"/>
      <c r="AI792" s="96" t="s">
        <v>48</v>
      </c>
      <c r="AJ792" s="96">
        <v>2</v>
      </c>
      <c r="AK792" s="96" t="s">
        <v>48</v>
      </c>
      <c r="AL792" s="96" t="s">
        <v>48</v>
      </c>
      <c r="AM792" s="96" t="s">
        <v>48</v>
      </c>
      <c r="AN792" s="96">
        <v>69</v>
      </c>
      <c r="AO792" s="96" t="s">
        <v>48</v>
      </c>
      <c r="AP792" s="96" t="s">
        <v>48</v>
      </c>
      <c r="AQ792" s="96">
        <v>8</v>
      </c>
      <c r="AR792" s="96">
        <v>4</v>
      </c>
      <c r="AS792" s="98">
        <v>0.5</v>
      </c>
      <c r="AT792" s="98">
        <v>0.5</v>
      </c>
      <c r="AU792" s="98">
        <v>0</v>
      </c>
      <c r="AV792" s="99">
        <v>14868</v>
      </c>
      <c r="AW792" s="99">
        <v>6177</v>
      </c>
      <c r="AX792" s="96">
        <v>307</v>
      </c>
      <c r="AY792" s="96">
        <v>399</v>
      </c>
      <c r="AZ792" s="96">
        <v>501</v>
      </c>
      <c r="BA792" s="96" t="s">
        <v>48</v>
      </c>
      <c r="BB792" s="100"/>
      <c r="BC792" s="93"/>
      <c r="BD792" s="93"/>
      <c r="BE792" s="93"/>
    </row>
    <row r="793" spans="1:57" ht="13.5" customHeight="1">
      <c r="A793" s="93" t="s">
        <v>317</v>
      </c>
      <c r="B793" s="95">
        <v>45158</v>
      </c>
      <c r="C793" s="96" t="s">
        <v>48</v>
      </c>
      <c r="D793" s="96" t="s">
        <v>48</v>
      </c>
      <c r="E793" s="96" t="s">
        <v>48</v>
      </c>
      <c r="F793" s="96"/>
      <c r="G793" s="96"/>
      <c r="H793" s="96"/>
      <c r="I793" s="96"/>
      <c r="J793" s="96"/>
      <c r="K793" s="96"/>
      <c r="L793" s="96" t="s">
        <v>48</v>
      </c>
      <c r="M793" s="97">
        <v>0</v>
      </c>
      <c r="N793" s="97">
        <v>0</v>
      </c>
      <c r="O793" s="97">
        <v>0</v>
      </c>
      <c r="P793" s="96" t="s">
        <v>48</v>
      </c>
      <c r="Q793" s="96"/>
      <c r="R793" s="96"/>
      <c r="S793" s="96"/>
      <c r="T793" s="98">
        <v>0</v>
      </c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  <c r="AH793" s="98"/>
      <c r="AI793" s="96" t="s">
        <v>48</v>
      </c>
      <c r="AJ793" s="96">
        <v>1</v>
      </c>
      <c r="AK793" s="96" t="s">
        <v>48</v>
      </c>
      <c r="AL793" s="96" t="s">
        <v>48</v>
      </c>
      <c r="AM793" s="96" t="s">
        <v>48</v>
      </c>
      <c r="AN793" s="96">
        <v>68</v>
      </c>
      <c r="AO793" s="96" t="s">
        <v>48</v>
      </c>
      <c r="AP793" s="96" t="s">
        <v>48</v>
      </c>
      <c r="AQ793" s="96">
        <v>12</v>
      </c>
      <c r="AR793" s="96">
        <v>3</v>
      </c>
      <c r="AS793" s="98">
        <v>0.25</v>
      </c>
      <c r="AT793" s="98">
        <v>0.33300000000000002</v>
      </c>
      <c r="AU793" s="98">
        <v>0</v>
      </c>
      <c r="AV793" s="99">
        <v>14880</v>
      </c>
      <c r="AW793" s="99">
        <v>6180</v>
      </c>
      <c r="AX793" s="96">
        <v>307</v>
      </c>
      <c r="AY793" s="96">
        <v>399</v>
      </c>
      <c r="AZ793" s="96">
        <v>501</v>
      </c>
      <c r="BA793" s="96" t="s">
        <v>48</v>
      </c>
      <c r="BB793" s="100"/>
      <c r="BC793" s="93"/>
      <c r="BD793" s="93"/>
      <c r="BE793" s="93"/>
    </row>
    <row r="794" spans="1:57" ht="13.5" customHeight="1">
      <c r="A794" s="93" t="s">
        <v>311</v>
      </c>
      <c r="B794" s="95">
        <v>45159</v>
      </c>
      <c r="C794" s="96" t="s">
        <v>48</v>
      </c>
      <c r="D794" s="96" t="s">
        <v>48</v>
      </c>
      <c r="E794" s="96" t="s">
        <v>48</v>
      </c>
      <c r="F794" s="96"/>
      <c r="G794" s="96"/>
      <c r="H794" s="96"/>
      <c r="I794" s="96"/>
      <c r="J794" s="96"/>
      <c r="K794" s="96"/>
      <c r="L794" s="96" t="s">
        <v>48</v>
      </c>
      <c r="M794" s="97">
        <v>0</v>
      </c>
      <c r="N794" s="97">
        <v>0</v>
      </c>
      <c r="O794" s="97">
        <v>0</v>
      </c>
      <c r="P794" s="96" t="s">
        <v>48</v>
      </c>
      <c r="Q794" s="96"/>
      <c r="R794" s="96"/>
      <c r="S794" s="96"/>
      <c r="T794" s="98">
        <v>0</v>
      </c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  <c r="AH794" s="98"/>
      <c r="AI794" s="96" t="s">
        <v>48</v>
      </c>
      <c r="AJ794" s="96">
        <v>2</v>
      </c>
      <c r="AK794" s="96" t="s">
        <v>48</v>
      </c>
      <c r="AL794" s="96" t="s">
        <v>48</v>
      </c>
      <c r="AM794" s="96" t="s">
        <v>48</v>
      </c>
      <c r="AN794" s="96">
        <v>66</v>
      </c>
      <c r="AO794" s="96" t="s">
        <v>48</v>
      </c>
      <c r="AP794" s="96" t="s">
        <v>48</v>
      </c>
      <c r="AQ794" s="96">
        <v>9</v>
      </c>
      <c r="AR794" s="96">
        <v>10</v>
      </c>
      <c r="AS794" s="98">
        <v>1.111</v>
      </c>
      <c r="AT794" s="98">
        <v>0.2</v>
      </c>
      <c r="AU794" s="98">
        <v>0</v>
      </c>
      <c r="AV794" s="99">
        <v>14889</v>
      </c>
      <c r="AW794" s="99">
        <v>6190</v>
      </c>
      <c r="AX794" s="96">
        <v>307</v>
      </c>
      <c r="AY794" s="96">
        <v>399</v>
      </c>
      <c r="AZ794" s="96">
        <v>501</v>
      </c>
      <c r="BA794" s="96" t="s">
        <v>48</v>
      </c>
      <c r="BB794" s="100"/>
      <c r="BC794" s="93"/>
      <c r="BD794" s="93"/>
      <c r="BE794" s="93"/>
    </row>
    <row r="795" spans="1:57" ht="13.5" customHeight="1">
      <c r="A795" s="93" t="s">
        <v>312</v>
      </c>
      <c r="B795" s="95">
        <v>45160</v>
      </c>
      <c r="C795" s="96" t="s">
        <v>48</v>
      </c>
      <c r="D795" s="96" t="s">
        <v>48</v>
      </c>
      <c r="E795" s="96" t="s">
        <v>48</v>
      </c>
      <c r="F795" s="96"/>
      <c r="G795" s="96"/>
      <c r="H795" s="96"/>
      <c r="I795" s="96"/>
      <c r="J795" s="96"/>
      <c r="K795" s="96"/>
      <c r="L795" s="96" t="s">
        <v>48</v>
      </c>
      <c r="M795" s="97">
        <v>0</v>
      </c>
      <c r="N795" s="97">
        <v>0</v>
      </c>
      <c r="O795" s="97">
        <v>0</v>
      </c>
      <c r="P795" s="96" t="s">
        <v>48</v>
      </c>
      <c r="Q795" s="96"/>
      <c r="R795" s="96"/>
      <c r="S795" s="96"/>
      <c r="T795" s="98">
        <v>0</v>
      </c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  <c r="AH795" s="98"/>
      <c r="AI795" s="96" t="s">
        <v>48</v>
      </c>
      <c r="AJ795" s="96">
        <v>4</v>
      </c>
      <c r="AK795" s="96" t="s">
        <v>48</v>
      </c>
      <c r="AL795" s="96" t="s">
        <v>48</v>
      </c>
      <c r="AM795" s="96" t="s">
        <v>48</v>
      </c>
      <c r="AN795" s="96">
        <v>86</v>
      </c>
      <c r="AO795" s="96" t="s">
        <v>48</v>
      </c>
      <c r="AP795" s="96" t="s">
        <v>48</v>
      </c>
      <c r="AQ795" s="96">
        <v>16</v>
      </c>
      <c r="AR795" s="96">
        <v>5</v>
      </c>
      <c r="AS795" s="98">
        <v>0.313</v>
      </c>
      <c r="AT795" s="98">
        <v>0.8</v>
      </c>
      <c r="AU795" s="98">
        <v>0</v>
      </c>
      <c r="AV795" s="99">
        <v>14905</v>
      </c>
      <c r="AW795" s="99">
        <v>6195</v>
      </c>
      <c r="AX795" s="96">
        <v>307</v>
      </c>
      <c r="AY795" s="96">
        <v>399</v>
      </c>
      <c r="AZ795" s="96">
        <v>501</v>
      </c>
      <c r="BA795" s="96" t="s">
        <v>48</v>
      </c>
      <c r="BB795" s="100"/>
      <c r="BC795" s="93"/>
      <c r="BD795" s="93"/>
      <c r="BE795" s="93"/>
    </row>
    <row r="796" spans="1:57" ht="13.5" customHeight="1">
      <c r="A796" s="93" t="s">
        <v>313</v>
      </c>
      <c r="B796" s="95">
        <v>45161</v>
      </c>
      <c r="C796" s="96" t="s">
        <v>48</v>
      </c>
      <c r="D796" s="96" t="s">
        <v>48</v>
      </c>
      <c r="E796" s="96" t="s">
        <v>48</v>
      </c>
      <c r="F796" s="96"/>
      <c r="G796" s="96"/>
      <c r="H796" s="96"/>
      <c r="I796" s="96"/>
      <c r="J796" s="96"/>
      <c r="K796" s="96"/>
      <c r="L796" s="96" t="s">
        <v>48</v>
      </c>
      <c r="M796" s="97">
        <v>0</v>
      </c>
      <c r="N796" s="97">
        <v>0</v>
      </c>
      <c r="O796" s="97">
        <v>0</v>
      </c>
      <c r="P796" s="96" t="s">
        <v>48</v>
      </c>
      <c r="Q796" s="96"/>
      <c r="R796" s="96"/>
      <c r="S796" s="96"/>
      <c r="T796" s="98">
        <v>0</v>
      </c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  <c r="AH796" s="98"/>
      <c r="AI796" s="96" t="s">
        <v>48</v>
      </c>
      <c r="AJ796" s="96">
        <v>3</v>
      </c>
      <c r="AK796" s="96" t="s">
        <v>48</v>
      </c>
      <c r="AL796" s="96" t="s">
        <v>48</v>
      </c>
      <c r="AM796" s="96" t="s">
        <v>48</v>
      </c>
      <c r="AN796" s="96">
        <v>67</v>
      </c>
      <c r="AO796" s="96" t="s">
        <v>48</v>
      </c>
      <c r="AP796" s="96" t="s">
        <v>48</v>
      </c>
      <c r="AQ796" s="96">
        <v>10</v>
      </c>
      <c r="AR796" s="96">
        <v>2</v>
      </c>
      <c r="AS796" s="98">
        <v>0.2</v>
      </c>
      <c r="AT796" s="98">
        <v>1.5</v>
      </c>
      <c r="AU796" s="98">
        <v>0</v>
      </c>
      <c r="AV796" s="99">
        <v>14915</v>
      </c>
      <c r="AW796" s="99">
        <v>6197</v>
      </c>
      <c r="AX796" s="96">
        <v>307</v>
      </c>
      <c r="AY796" s="96">
        <v>399</v>
      </c>
      <c r="AZ796" s="96">
        <v>501</v>
      </c>
      <c r="BA796" s="96" t="s">
        <v>48</v>
      </c>
      <c r="BB796" s="100"/>
      <c r="BC796" s="93"/>
      <c r="BD796" s="93"/>
      <c r="BE796" s="93"/>
    </row>
    <row r="797" spans="1:57" ht="13.5" customHeight="1">
      <c r="A797" s="93" t="s">
        <v>314</v>
      </c>
      <c r="B797" s="95">
        <v>45162</v>
      </c>
      <c r="C797" s="96" t="s">
        <v>48</v>
      </c>
      <c r="D797" s="96" t="s">
        <v>48</v>
      </c>
      <c r="E797" s="96" t="s">
        <v>48</v>
      </c>
      <c r="F797" s="96"/>
      <c r="G797" s="96"/>
      <c r="H797" s="96"/>
      <c r="I797" s="96"/>
      <c r="J797" s="96"/>
      <c r="K797" s="96"/>
      <c r="L797" s="96" t="s">
        <v>48</v>
      </c>
      <c r="M797" s="97">
        <v>0</v>
      </c>
      <c r="N797" s="97">
        <v>0</v>
      </c>
      <c r="O797" s="97">
        <v>0</v>
      </c>
      <c r="P797" s="96" t="s">
        <v>48</v>
      </c>
      <c r="Q797" s="96"/>
      <c r="R797" s="96"/>
      <c r="S797" s="96"/>
      <c r="T797" s="98">
        <v>0</v>
      </c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  <c r="AH797" s="98"/>
      <c r="AI797" s="96" t="s">
        <v>48</v>
      </c>
      <c r="AJ797" s="96">
        <v>2</v>
      </c>
      <c r="AK797" s="96" t="s">
        <v>48</v>
      </c>
      <c r="AL797" s="96" t="s">
        <v>48</v>
      </c>
      <c r="AM797" s="96" t="s">
        <v>48</v>
      </c>
      <c r="AN797" s="96">
        <v>83</v>
      </c>
      <c r="AO797" s="96" t="s">
        <v>48</v>
      </c>
      <c r="AP797" s="96" t="s">
        <v>48</v>
      </c>
      <c r="AQ797" s="96">
        <v>14</v>
      </c>
      <c r="AR797" s="96">
        <v>1</v>
      </c>
      <c r="AS797" s="98">
        <v>7.0999999999999994E-2</v>
      </c>
      <c r="AT797" s="98">
        <v>2</v>
      </c>
      <c r="AU797" s="98">
        <v>0</v>
      </c>
      <c r="AV797" s="99">
        <v>14929</v>
      </c>
      <c r="AW797" s="99">
        <v>6198</v>
      </c>
      <c r="AX797" s="96">
        <v>307</v>
      </c>
      <c r="AY797" s="96">
        <v>399</v>
      </c>
      <c r="AZ797" s="96">
        <v>501</v>
      </c>
      <c r="BA797" s="96" t="s">
        <v>48</v>
      </c>
      <c r="BB797" s="100"/>
      <c r="BC797" s="93"/>
      <c r="BD797" s="93"/>
      <c r="BE797" s="93"/>
    </row>
    <row r="798" spans="1:57" ht="13.5" customHeight="1">
      <c r="A798" s="93" t="s">
        <v>315</v>
      </c>
      <c r="B798" s="95">
        <v>45163</v>
      </c>
      <c r="C798" s="96" t="s">
        <v>48</v>
      </c>
      <c r="D798" s="96" t="s">
        <v>48</v>
      </c>
      <c r="E798" s="96" t="s">
        <v>48</v>
      </c>
      <c r="F798" s="96"/>
      <c r="G798" s="96"/>
      <c r="H798" s="96"/>
      <c r="I798" s="96"/>
      <c r="J798" s="96"/>
      <c r="K798" s="96"/>
      <c r="L798" s="96" t="s">
        <v>48</v>
      </c>
      <c r="M798" s="97">
        <v>0</v>
      </c>
      <c r="N798" s="97">
        <v>0</v>
      </c>
      <c r="O798" s="97">
        <v>0</v>
      </c>
      <c r="P798" s="96" t="s">
        <v>48</v>
      </c>
      <c r="Q798" s="96"/>
      <c r="R798" s="96"/>
      <c r="S798" s="96"/>
      <c r="T798" s="98">
        <v>0</v>
      </c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  <c r="AH798" s="98"/>
      <c r="AI798" s="96" t="s">
        <v>48</v>
      </c>
      <c r="AJ798" s="96">
        <v>2</v>
      </c>
      <c r="AK798" s="96" t="s">
        <v>48</v>
      </c>
      <c r="AL798" s="96" t="s">
        <v>48</v>
      </c>
      <c r="AM798" s="96" t="s">
        <v>48</v>
      </c>
      <c r="AN798" s="96">
        <v>71</v>
      </c>
      <c r="AO798" s="96" t="s">
        <v>48</v>
      </c>
      <c r="AP798" s="96" t="s">
        <v>48</v>
      </c>
      <c r="AQ798" s="96">
        <v>12</v>
      </c>
      <c r="AR798" s="96">
        <v>5</v>
      </c>
      <c r="AS798" s="98">
        <v>0.41699999999999998</v>
      </c>
      <c r="AT798" s="98">
        <v>0.4</v>
      </c>
      <c r="AU798" s="98">
        <v>0</v>
      </c>
      <c r="AV798" s="99">
        <v>14941</v>
      </c>
      <c r="AW798" s="99">
        <v>6203</v>
      </c>
      <c r="AX798" s="96">
        <v>307</v>
      </c>
      <c r="AY798" s="96">
        <v>399</v>
      </c>
      <c r="AZ798" s="96">
        <v>501</v>
      </c>
      <c r="BA798" s="96" t="s">
        <v>48</v>
      </c>
      <c r="BB798" s="100"/>
      <c r="BC798" s="93"/>
      <c r="BD798" s="93"/>
      <c r="BE798" s="93"/>
    </row>
    <row r="799" spans="1:57" ht="13.5" customHeight="1">
      <c r="A799" s="93" t="s">
        <v>316</v>
      </c>
      <c r="B799" s="95">
        <v>45164</v>
      </c>
      <c r="C799" s="96" t="s">
        <v>48</v>
      </c>
      <c r="D799" s="96" t="s">
        <v>48</v>
      </c>
      <c r="E799" s="96" t="s">
        <v>48</v>
      </c>
      <c r="F799" s="96"/>
      <c r="G799" s="96"/>
      <c r="H799" s="96"/>
      <c r="I799" s="96"/>
      <c r="J799" s="96"/>
      <c r="K799" s="96"/>
      <c r="L799" s="96" t="s">
        <v>48</v>
      </c>
      <c r="M799" s="97">
        <v>0</v>
      </c>
      <c r="N799" s="97">
        <v>0</v>
      </c>
      <c r="O799" s="97">
        <v>0</v>
      </c>
      <c r="P799" s="96" t="s">
        <v>48</v>
      </c>
      <c r="Q799" s="96"/>
      <c r="R799" s="96"/>
      <c r="S799" s="96"/>
      <c r="T799" s="98">
        <v>0</v>
      </c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  <c r="AH799" s="98"/>
      <c r="AI799" s="96" t="s">
        <v>48</v>
      </c>
      <c r="AJ799" s="96">
        <v>3</v>
      </c>
      <c r="AK799" s="96" t="s">
        <v>48</v>
      </c>
      <c r="AL799" s="96" t="s">
        <v>48</v>
      </c>
      <c r="AM799" s="96" t="s">
        <v>48</v>
      </c>
      <c r="AN799" s="96">
        <v>57</v>
      </c>
      <c r="AO799" s="96" t="s">
        <v>48</v>
      </c>
      <c r="AP799" s="96" t="s">
        <v>48</v>
      </c>
      <c r="AQ799" s="96">
        <v>11</v>
      </c>
      <c r="AR799" s="96">
        <v>2</v>
      </c>
      <c r="AS799" s="98">
        <v>0.182</v>
      </c>
      <c r="AT799" s="98">
        <v>1.5</v>
      </c>
      <c r="AU799" s="98">
        <v>0</v>
      </c>
      <c r="AV799" s="99">
        <v>14952</v>
      </c>
      <c r="AW799" s="99">
        <v>6205</v>
      </c>
      <c r="AX799" s="96">
        <v>307</v>
      </c>
      <c r="AY799" s="96">
        <v>399</v>
      </c>
      <c r="AZ799" s="96">
        <v>501</v>
      </c>
      <c r="BA799" s="96" t="s">
        <v>48</v>
      </c>
      <c r="BB799" s="100"/>
      <c r="BC799" s="93"/>
      <c r="BD799" s="93"/>
      <c r="BE799" s="93"/>
    </row>
    <row r="800" spans="1:57" ht="13.5" customHeight="1">
      <c r="A800" s="93" t="s">
        <v>317</v>
      </c>
      <c r="B800" s="95">
        <v>45165</v>
      </c>
      <c r="C800" s="96" t="s">
        <v>48</v>
      </c>
      <c r="D800" s="96" t="s">
        <v>48</v>
      </c>
      <c r="E800" s="96" t="s">
        <v>48</v>
      </c>
      <c r="F800" s="96"/>
      <c r="G800" s="96"/>
      <c r="H800" s="96"/>
      <c r="I800" s="96"/>
      <c r="J800" s="96"/>
      <c r="K800" s="96"/>
      <c r="L800" s="96" t="s">
        <v>48</v>
      </c>
      <c r="M800" s="97">
        <v>0</v>
      </c>
      <c r="N800" s="97">
        <v>0</v>
      </c>
      <c r="O800" s="97">
        <v>0</v>
      </c>
      <c r="P800" s="96" t="s">
        <v>48</v>
      </c>
      <c r="Q800" s="96"/>
      <c r="R800" s="96"/>
      <c r="S800" s="96"/>
      <c r="T800" s="98">
        <v>0</v>
      </c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  <c r="AH800" s="98"/>
      <c r="AI800" s="96" t="s">
        <v>48</v>
      </c>
      <c r="AJ800" s="96" t="s">
        <v>48</v>
      </c>
      <c r="AK800" s="96" t="s">
        <v>48</v>
      </c>
      <c r="AL800" s="96" t="s">
        <v>48</v>
      </c>
      <c r="AM800" s="96" t="s">
        <v>48</v>
      </c>
      <c r="AN800" s="96">
        <v>88</v>
      </c>
      <c r="AO800" s="96" t="s">
        <v>48</v>
      </c>
      <c r="AP800" s="96" t="s">
        <v>48</v>
      </c>
      <c r="AQ800" s="96">
        <v>11</v>
      </c>
      <c r="AR800" s="96">
        <v>4</v>
      </c>
      <c r="AS800" s="98">
        <v>0.36399999999999999</v>
      </c>
      <c r="AT800" s="98">
        <v>0</v>
      </c>
      <c r="AU800" s="98">
        <v>0</v>
      </c>
      <c r="AV800" s="99">
        <v>14963</v>
      </c>
      <c r="AW800" s="99">
        <v>6209</v>
      </c>
      <c r="AX800" s="96">
        <v>307</v>
      </c>
      <c r="AY800" s="96">
        <v>399</v>
      </c>
      <c r="AZ800" s="96">
        <v>501</v>
      </c>
      <c r="BA800" s="96" t="s">
        <v>48</v>
      </c>
      <c r="BB800" s="100"/>
      <c r="BC800" s="93"/>
      <c r="BD800" s="93"/>
      <c r="BE800" s="93"/>
    </row>
    <row r="801" spans="1:57" ht="13.5" customHeight="1">
      <c r="A801" s="93" t="s">
        <v>311</v>
      </c>
      <c r="B801" s="95">
        <v>45166</v>
      </c>
      <c r="C801" s="96" t="s">
        <v>48</v>
      </c>
      <c r="D801" s="96" t="s">
        <v>48</v>
      </c>
      <c r="E801" s="96" t="s">
        <v>48</v>
      </c>
      <c r="F801" s="96"/>
      <c r="G801" s="96"/>
      <c r="H801" s="96"/>
      <c r="I801" s="96"/>
      <c r="J801" s="96"/>
      <c r="K801" s="96"/>
      <c r="L801" s="96" t="s">
        <v>48</v>
      </c>
      <c r="M801" s="97">
        <v>0</v>
      </c>
      <c r="N801" s="97">
        <v>0</v>
      </c>
      <c r="O801" s="97">
        <v>0</v>
      </c>
      <c r="P801" s="96" t="s">
        <v>48</v>
      </c>
      <c r="Q801" s="96"/>
      <c r="R801" s="96"/>
      <c r="S801" s="96"/>
      <c r="T801" s="98">
        <v>0</v>
      </c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  <c r="AH801" s="98"/>
      <c r="AI801" s="96" t="s">
        <v>48</v>
      </c>
      <c r="AJ801" s="96">
        <v>1</v>
      </c>
      <c r="AK801" s="96" t="s">
        <v>48</v>
      </c>
      <c r="AL801" s="96" t="s">
        <v>48</v>
      </c>
      <c r="AM801" s="96" t="s">
        <v>48</v>
      </c>
      <c r="AN801" s="96">
        <v>81</v>
      </c>
      <c r="AO801" s="96" t="s">
        <v>48</v>
      </c>
      <c r="AP801" s="96" t="s">
        <v>48</v>
      </c>
      <c r="AQ801" s="96">
        <v>14</v>
      </c>
      <c r="AR801" s="96" t="s">
        <v>48</v>
      </c>
      <c r="AS801" s="98">
        <v>0</v>
      </c>
      <c r="AT801" s="98">
        <v>0</v>
      </c>
      <c r="AU801" s="98">
        <v>0</v>
      </c>
      <c r="AV801" s="99">
        <v>14977</v>
      </c>
      <c r="AW801" s="99">
        <v>6209</v>
      </c>
      <c r="AX801" s="96">
        <v>307</v>
      </c>
      <c r="AY801" s="96">
        <v>399</v>
      </c>
      <c r="AZ801" s="96">
        <v>501</v>
      </c>
      <c r="BA801" s="96" t="s">
        <v>48</v>
      </c>
      <c r="BB801" s="100"/>
      <c r="BC801" s="93"/>
      <c r="BD801" s="93"/>
      <c r="BE801" s="93"/>
    </row>
    <row r="802" spans="1:57" ht="13.5" customHeight="1">
      <c r="A802" s="93" t="s">
        <v>312</v>
      </c>
      <c r="B802" s="95">
        <v>45167</v>
      </c>
      <c r="C802" s="96" t="s">
        <v>48</v>
      </c>
      <c r="D802" s="96" t="s">
        <v>48</v>
      </c>
      <c r="E802" s="96" t="s">
        <v>48</v>
      </c>
      <c r="F802" s="96"/>
      <c r="G802" s="96"/>
      <c r="H802" s="96"/>
      <c r="I802" s="96"/>
      <c r="J802" s="96"/>
      <c r="K802" s="96"/>
      <c r="L802" s="96" t="s">
        <v>48</v>
      </c>
      <c r="M802" s="97">
        <v>0</v>
      </c>
      <c r="N802" s="97">
        <v>0</v>
      </c>
      <c r="O802" s="97">
        <v>0</v>
      </c>
      <c r="P802" s="96" t="s">
        <v>48</v>
      </c>
      <c r="Q802" s="96"/>
      <c r="R802" s="96"/>
      <c r="S802" s="96"/>
      <c r="T802" s="98">
        <v>0</v>
      </c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  <c r="AH802" s="98"/>
      <c r="AI802" s="96" t="s">
        <v>48</v>
      </c>
      <c r="AJ802" s="96">
        <v>3</v>
      </c>
      <c r="AK802" s="96" t="s">
        <v>48</v>
      </c>
      <c r="AL802" s="96" t="s">
        <v>48</v>
      </c>
      <c r="AM802" s="96" t="s">
        <v>48</v>
      </c>
      <c r="AN802" s="96">
        <v>76</v>
      </c>
      <c r="AO802" s="96" t="s">
        <v>48</v>
      </c>
      <c r="AP802" s="96" t="s">
        <v>48</v>
      </c>
      <c r="AQ802" s="96">
        <v>6</v>
      </c>
      <c r="AR802" s="96">
        <v>6</v>
      </c>
      <c r="AS802" s="98">
        <v>1</v>
      </c>
      <c r="AT802" s="98">
        <v>0.5</v>
      </c>
      <c r="AU802" s="98">
        <v>0</v>
      </c>
      <c r="AV802" s="99">
        <v>14983</v>
      </c>
      <c r="AW802" s="99">
        <v>6215</v>
      </c>
      <c r="AX802" s="96">
        <v>307</v>
      </c>
      <c r="AY802" s="96">
        <v>399</v>
      </c>
      <c r="AZ802" s="96">
        <v>501</v>
      </c>
      <c r="BA802" s="96" t="s">
        <v>48</v>
      </c>
      <c r="BB802" s="100"/>
      <c r="BC802" s="93"/>
      <c r="BD802" s="93"/>
      <c r="BE802" s="93"/>
    </row>
    <row r="803" spans="1:57" ht="13.5" customHeight="1">
      <c r="A803" s="93" t="s">
        <v>313</v>
      </c>
      <c r="B803" s="95">
        <v>45168</v>
      </c>
      <c r="C803" s="96" t="s">
        <v>48</v>
      </c>
      <c r="D803" s="96" t="s">
        <v>48</v>
      </c>
      <c r="E803" s="96" t="s">
        <v>48</v>
      </c>
      <c r="F803" s="96"/>
      <c r="G803" s="96"/>
      <c r="H803" s="96"/>
      <c r="I803" s="96"/>
      <c r="J803" s="96"/>
      <c r="K803" s="96"/>
      <c r="L803" s="96" t="s">
        <v>48</v>
      </c>
      <c r="M803" s="97">
        <v>0</v>
      </c>
      <c r="N803" s="97">
        <v>0</v>
      </c>
      <c r="O803" s="97">
        <v>0</v>
      </c>
      <c r="P803" s="96" t="s">
        <v>48</v>
      </c>
      <c r="Q803" s="96"/>
      <c r="R803" s="96"/>
      <c r="S803" s="96"/>
      <c r="T803" s="98">
        <v>0</v>
      </c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  <c r="AH803" s="98"/>
      <c r="AI803" s="96" t="s">
        <v>48</v>
      </c>
      <c r="AJ803" s="96">
        <v>3</v>
      </c>
      <c r="AK803" s="96" t="s">
        <v>48</v>
      </c>
      <c r="AL803" s="96" t="s">
        <v>48</v>
      </c>
      <c r="AM803" s="96" t="s">
        <v>48</v>
      </c>
      <c r="AN803" s="96">
        <v>77</v>
      </c>
      <c r="AO803" s="96" t="s">
        <v>48</v>
      </c>
      <c r="AP803" s="96" t="s">
        <v>48</v>
      </c>
      <c r="AQ803" s="96">
        <v>13</v>
      </c>
      <c r="AR803" s="96">
        <v>2</v>
      </c>
      <c r="AS803" s="98">
        <v>0.154</v>
      </c>
      <c r="AT803" s="98">
        <v>1.5</v>
      </c>
      <c r="AU803" s="98">
        <v>0</v>
      </c>
      <c r="AV803" s="99">
        <v>14996</v>
      </c>
      <c r="AW803" s="99">
        <v>6217</v>
      </c>
      <c r="AX803" s="96">
        <v>307</v>
      </c>
      <c r="AY803" s="96">
        <v>399</v>
      </c>
      <c r="AZ803" s="96">
        <v>501</v>
      </c>
      <c r="BA803" s="96" t="s">
        <v>48</v>
      </c>
      <c r="BB803" s="100"/>
      <c r="BC803" s="93"/>
      <c r="BD803" s="93"/>
      <c r="BE803" s="93"/>
    </row>
    <row r="804" spans="1:57" ht="13.5" customHeight="1">
      <c r="A804" s="93" t="s">
        <v>314</v>
      </c>
      <c r="B804" s="95">
        <v>45169</v>
      </c>
      <c r="C804" s="96" t="s">
        <v>48</v>
      </c>
      <c r="D804" s="96" t="s">
        <v>48</v>
      </c>
      <c r="E804" s="96" t="s">
        <v>48</v>
      </c>
      <c r="F804" s="96"/>
      <c r="G804" s="96"/>
      <c r="H804" s="96"/>
      <c r="I804" s="96"/>
      <c r="J804" s="96"/>
      <c r="K804" s="96"/>
      <c r="L804" s="96" t="s">
        <v>48</v>
      </c>
      <c r="M804" s="97">
        <v>0</v>
      </c>
      <c r="N804" s="97">
        <v>0</v>
      </c>
      <c r="O804" s="97">
        <v>0</v>
      </c>
      <c r="P804" s="96" t="s">
        <v>48</v>
      </c>
      <c r="Q804" s="96"/>
      <c r="R804" s="96"/>
      <c r="S804" s="96"/>
      <c r="T804" s="98">
        <v>0</v>
      </c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  <c r="AH804" s="98"/>
      <c r="AI804" s="96" t="s">
        <v>48</v>
      </c>
      <c r="AJ804" s="96">
        <v>2</v>
      </c>
      <c r="AK804" s="96" t="s">
        <v>48</v>
      </c>
      <c r="AL804" s="96" t="s">
        <v>48</v>
      </c>
      <c r="AM804" s="96" t="s">
        <v>48</v>
      </c>
      <c r="AN804" s="96">
        <v>80</v>
      </c>
      <c r="AO804" s="96" t="s">
        <v>48</v>
      </c>
      <c r="AP804" s="96" t="s">
        <v>48</v>
      </c>
      <c r="AQ804" s="96">
        <v>8</v>
      </c>
      <c r="AR804" s="96">
        <v>8</v>
      </c>
      <c r="AS804" s="98">
        <v>1</v>
      </c>
      <c r="AT804" s="98">
        <v>0.25</v>
      </c>
      <c r="AU804" s="98">
        <v>0</v>
      </c>
      <c r="AV804" s="99">
        <v>15004</v>
      </c>
      <c r="AW804" s="99">
        <v>6225</v>
      </c>
      <c r="AX804" s="96">
        <v>307</v>
      </c>
      <c r="AY804" s="96">
        <v>399</v>
      </c>
      <c r="AZ804" s="96">
        <v>501</v>
      </c>
      <c r="BA804" s="96" t="s">
        <v>48</v>
      </c>
      <c r="BB804" s="100"/>
      <c r="BC804" s="93"/>
      <c r="BD804" s="93"/>
      <c r="BE804" s="93"/>
    </row>
    <row r="805" spans="1:57" ht="13.5" customHeight="1">
      <c r="A805" s="93" t="s">
        <v>315</v>
      </c>
      <c r="B805" s="95">
        <v>45170</v>
      </c>
      <c r="C805" s="96" t="s">
        <v>48</v>
      </c>
      <c r="D805" s="96" t="s">
        <v>48</v>
      </c>
      <c r="E805" s="96" t="s">
        <v>48</v>
      </c>
      <c r="F805" s="96"/>
      <c r="G805" s="96"/>
      <c r="H805" s="96"/>
      <c r="I805" s="96"/>
      <c r="J805" s="96"/>
      <c r="K805" s="96"/>
      <c r="L805" s="96" t="s">
        <v>48</v>
      </c>
      <c r="M805" s="97">
        <v>0</v>
      </c>
      <c r="N805" s="97">
        <v>0</v>
      </c>
      <c r="O805" s="97">
        <v>0</v>
      </c>
      <c r="P805" s="96" t="s">
        <v>48</v>
      </c>
      <c r="Q805" s="96"/>
      <c r="R805" s="96"/>
      <c r="S805" s="96"/>
      <c r="T805" s="98">
        <v>0</v>
      </c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  <c r="AH805" s="98"/>
      <c r="AI805" s="96" t="s">
        <v>48</v>
      </c>
      <c r="AJ805" s="96">
        <v>5</v>
      </c>
      <c r="AK805" s="96" t="s">
        <v>48</v>
      </c>
      <c r="AL805" s="96" t="s">
        <v>48</v>
      </c>
      <c r="AM805" s="96" t="s">
        <v>48</v>
      </c>
      <c r="AN805" s="96">
        <v>54</v>
      </c>
      <c r="AO805" s="96" t="s">
        <v>48</v>
      </c>
      <c r="AP805" s="96" t="s">
        <v>48</v>
      </c>
      <c r="AQ805" s="96">
        <v>12</v>
      </c>
      <c r="AR805" s="96">
        <v>2</v>
      </c>
      <c r="AS805" s="98">
        <v>0.16700000000000001</v>
      </c>
      <c r="AT805" s="98">
        <v>2.5</v>
      </c>
      <c r="AU805" s="98">
        <v>0</v>
      </c>
      <c r="AV805" s="99">
        <v>15016</v>
      </c>
      <c r="AW805" s="99">
        <v>6227</v>
      </c>
      <c r="AX805" s="96">
        <v>307</v>
      </c>
      <c r="AY805" s="96">
        <v>399</v>
      </c>
      <c r="AZ805" s="96">
        <v>501</v>
      </c>
      <c r="BA805" s="96" t="s">
        <v>48</v>
      </c>
      <c r="BB805" s="100"/>
      <c r="BC805" s="93"/>
      <c r="BD805" s="93"/>
      <c r="BE805" s="93"/>
    </row>
    <row r="806" spans="1:57" ht="13.5" customHeight="1">
      <c r="A806" s="93" t="s">
        <v>316</v>
      </c>
      <c r="B806" s="95">
        <v>45171</v>
      </c>
      <c r="C806" s="96" t="s">
        <v>48</v>
      </c>
      <c r="D806" s="96" t="s">
        <v>48</v>
      </c>
      <c r="E806" s="96" t="s">
        <v>48</v>
      </c>
      <c r="F806" s="96"/>
      <c r="G806" s="96"/>
      <c r="H806" s="96"/>
      <c r="I806" s="96"/>
      <c r="J806" s="96"/>
      <c r="K806" s="96"/>
      <c r="L806" s="96" t="s">
        <v>48</v>
      </c>
      <c r="M806" s="97">
        <v>0</v>
      </c>
      <c r="N806" s="97">
        <v>0</v>
      </c>
      <c r="O806" s="97">
        <v>0</v>
      </c>
      <c r="P806" s="96" t="s">
        <v>48</v>
      </c>
      <c r="Q806" s="96"/>
      <c r="R806" s="96"/>
      <c r="S806" s="96"/>
      <c r="T806" s="98">
        <v>0</v>
      </c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  <c r="AH806" s="98"/>
      <c r="AI806" s="96" t="s">
        <v>48</v>
      </c>
      <c r="AJ806" s="96" t="s">
        <v>48</v>
      </c>
      <c r="AK806" s="96" t="s">
        <v>48</v>
      </c>
      <c r="AL806" s="96" t="s">
        <v>48</v>
      </c>
      <c r="AM806" s="96" t="s">
        <v>48</v>
      </c>
      <c r="AN806" s="96">
        <v>68</v>
      </c>
      <c r="AO806" s="96" t="s">
        <v>48</v>
      </c>
      <c r="AP806" s="96" t="s">
        <v>48</v>
      </c>
      <c r="AQ806" s="96">
        <v>6</v>
      </c>
      <c r="AR806" s="96">
        <v>3</v>
      </c>
      <c r="AS806" s="98">
        <v>0.5</v>
      </c>
      <c r="AT806" s="98">
        <v>0</v>
      </c>
      <c r="AU806" s="98">
        <v>0</v>
      </c>
      <c r="AV806" s="99">
        <v>15022</v>
      </c>
      <c r="AW806" s="99">
        <v>6230</v>
      </c>
      <c r="AX806" s="96">
        <v>307</v>
      </c>
      <c r="AY806" s="96">
        <v>399</v>
      </c>
      <c r="AZ806" s="96">
        <v>501</v>
      </c>
      <c r="BA806" s="96" t="s">
        <v>48</v>
      </c>
      <c r="BB806" s="100"/>
      <c r="BC806" s="93"/>
      <c r="BD806" s="93"/>
      <c r="BE806" s="93"/>
    </row>
    <row r="807" spans="1:57" ht="13.5" customHeight="1">
      <c r="A807" s="93" t="s">
        <v>317</v>
      </c>
      <c r="B807" s="95">
        <v>45172</v>
      </c>
      <c r="C807" s="96" t="s">
        <v>48</v>
      </c>
      <c r="D807" s="96" t="s">
        <v>48</v>
      </c>
      <c r="E807" s="96" t="s">
        <v>48</v>
      </c>
      <c r="F807" s="96"/>
      <c r="G807" s="96"/>
      <c r="H807" s="96"/>
      <c r="I807" s="96"/>
      <c r="J807" s="96"/>
      <c r="K807" s="96"/>
      <c r="L807" s="96" t="s">
        <v>48</v>
      </c>
      <c r="M807" s="97">
        <v>0</v>
      </c>
      <c r="N807" s="97">
        <v>0</v>
      </c>
      <c r="O807" s="97">
        <v>0</v>
      </c>
      <c r="P807" s="96" t="s">
        <v>48</v>
      </c>
      <c r="Q807" s="96"/>
      <c r="R807" s="96"/>
      <c r="S807" s="96"/>
      <c r="T807" s="98">
        <v>0</v>
      </c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  <c r="AH807" s="98"/>
      <c r="AI807" s="96" t="s">
        <v>48</v>
      </c>
      <c r="AJ807" s="96">
        <v>2</v>
      </c>
      <c r="AK807" s="96" t="s">
        <v>48</v>
      </c>
      <c r="AL807" s="96" t="s">
        <v>48</v>
      </c>
      <c r="AM807" s="96" t="s">
        <v>48</v>
      </c>
      <c r="AN807" s="96">
        <v>83</v>
      </c>
      <c r="AO807" s="96" t="s">
        <v>48</v>
      </c>
      <c r="AP807" s="96" t="s">
        <v>48</v>
      </c>
      <c r="AQ807" s="96">
        <v>7</v>
      </c>
      <c r="AR807" s="96">
        <v>4</v>
      </c>
      <c r="AS807" s="98">
        <v>0.57099999999999995</v>
      </c>
      <c r="AT807" s="98">
        <v>0.5</v>
      </c>
      <c r="AU807" s="98">
        <v>0</v>
      </c>
      <c r="AV807" s="99">
        <v>15029</v>
      </c>
      <c r="AW807" s="99">
        <v>6234</v>
      </c>
      <c r="AX807" s="96">
        <v>307</v>
      </c>
      <c r="AY807" s="96">
        <v>399</v>
      </c>
      <c r="AZ807" s="96">
        <v>501</v>
      </c>
      <c r="BA807" s="96" t="s">
        <v>48</v>
      </c>
      <c r="BB807" s="100"/>
      <c r="BC807" s="93"/>
      <c r="BD807" s="93"/>
      <c r="BE807" s="93"/>
    </row>
    <row r="808" spans="1:57" ht="13.5" customHeight="1">
      <c r="A808" s="93" t="s">
        <v>311</v>
      </c>
      <c r="B808" s="95">
        <v>45173</v>
      </c>
      <c r="C808" s="96" t="s">
        <v>48</v>
      </c>
      <c r="D808" s="96" t="s">
        <v>48</v>
      </c>
      <c r="E808" s="96" t="s">
        <v>48</v>
      </c>
      <c r="F808" s="96"/>
      <c r="G808" s="96"/>
      <c r="H808" s="96"/>
      <c r="I808" s="96"/>
      <c r="J808" s="96"/>
      <c r="K808" s="96"/>
      <c r="L808" s="96" t="s">
        <v>48</v>
      </c>
      <c r="M808" s="97">
        <v>0</v>
      </c>
      <c r="N808" s="97">
        <v>0</v>
      </c>
      <c r="O808" s="97">
        <v>0</v>
      </c>
      <c r="P808" s="96" t="s">
        <v>48</v>
      </c>
      <c r="Q808" s="96"/>
      <c r="R808" s="96"/>
      <c r="S808" s="96"/>
      <c r="T808" s="98">
        <v>0</v>
      </c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  <c r="AH808" s="98"/>
      <c r="AI808" s="96" t="s">
        <v>48</v>
      </c>
      <c r="AJ808" s="96">
        <v>1</v>
      </c>
      <c r="AK808" s="96" t="s">
        <v>48</v>
      </c>
      <c r="AL808" s="96" t="s">
        <v>48</v>
      </c>
      <c r="AM808" s="96" t="s">
        <v>48</v>
      </c>
      <c r="AN808" s="96">
        <v>77</v>
      </c>
      <c r="AO808" s="96" t="s">
        <v>48</v>
      </c>
      <c r="AP808" s="96" t="s">
        <v>48</v>
      </c>
      <c r="AQ808" s="96">
        <v>12</v>
      </c>
      <c r="AR808" s="96">
        <v>4</v>
      </c>
      <c r="AS808" s="98">
        <v>0.33300000000000002</v>
      </c>
      <c r="AT808" s="98">
        <v>0.25</v>
      </c>
      <c r="AU808" s="98">
        <v>0</v>
      </c>
      <c r="AV808" s="99">
        <v>15041</v>
      </c>
      <c r="AW808" s="99">
        <v>6238</v>
      </c>
      <c r="AX808" s="96">
        <v>307</v>
      </c>
      <c r="AY808" s="96">
        <v>399</v>
      </c>
      <c r="AZ808" s="96">
        <v>501</v>
      </c>
      <c r="BA808" s="96" t="s">
        <v>48</v>
      </c>
      <c r="BB808" s="100"/>
      <c r="BC808" s="93"/>
      <c r="BD808" s="93"/>
      <c r="BE808" s="93"/>
    </row>
    <row r="809" spans="1:57" ht="13.5" customHeight="1">
      <c r="A809" s="93" t="s">
        <v>312</v>
      </c>
      <c r="B809" s="95">
        <v>45174</v>
      </c>
      <c r="C809" s="96" t="s">
        <v>48</v>
      </c>
      <c r="D809" s="96" t="s">
        <v>48</v>
      </c>
      <c r="E809" s="96" t="s">
        <v>48</v>
      </c>
      <c r="F809" s="96"/>
      <c r="G809" s="96"/>
      <c r="H809" s="96"/>
      <c r="I809" s="96"/>
      <c r="J809" s="96"/>
      <c r="K809" s="96"/>
      <c r="L809" s="96" t="s">
        <v>48</v>
      </c>
      <c r="M809" s="97">
        <v>0</v>
      </c>
      <c r="N809" s="97">
        <v>0</v>
      </c>
      <c r="O809" s="97">
        <v>0</v>
      </c>
      <c r="P809" s="96" t="s">
        <v>48</v>
      </c>
      <c r="Q809" s="96"/>
      <c r="R809" s="96"/>
      <c r="S809" s="96"/>
      <c r="T809" s="98">
        <v>0</v>
      </c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  <c r="AH809" s="98"/>
      <c r="AI809" s="96" t="s">
        <v>48</v>
      </c>
      <c r="AJ809" s="96">
        <v>5</v>
      </c>
      <c r="AK809" s="96" t="s">
        <v>48</v>
      </c>
      <c r="AL809" s="96" t="s">
        <v>48</v>
      </c>
      <c r="AM809" s="96" t="s">
        <v>48</v>
      </c>
      <c r="AN809" s="96">
        <v>89</v>
      </c>
      <c r="AO809" s="96" t="s">
        <v>48</v>
      </c>
      <c r="AP809" s="96" t="s">
        <v>48</v>
      </c>
      <c r="AQ809" s="96">
        <v>8</v>
      </c>
      <c r="AR809" s="96">
        <v>4</v>
      </c>
      <c r="AS809" s="98">
        <v>0.5</v>
      </c>
      <c r="AT809" s="98">
        <v>1.25</v>
      </c>
      <c r="AU809" s="98">
        <v>0</v>
      </c>
      <c r="AV809" s="99">
        <v>15049</v>
      </c>
      <c r="AW809" s="99">
        <v>6242</v>
      </c>
      <c r="AX809" s="96">
        <v>307</v>
      </c>
      <c r="AY809" s="96">
        <v>399</v>
      </c>
      <c r="AZ809" s="96">
        <v>501</v>
      </c>
      <c r="BA809" s="96" t="s">
        <v>48</v>
      </c>
      <c r="BB809" s="100"/>
      <c r="BC809" s="93"/>
      <c r="BD809" s="93"/>
      <c r="BE809" s="93"/>
    </row>
    <row r="810" spans="1:57" ht="13.5" customHeight="1">
      <c r="A810" s="93" t="s">
        <v>313</v>
      </c>
      <c r="B810" s="95">
        <v>45175</v>
      </c>
      <c r="C810" s="96" t="s">
        <v>48</v>
      </c>
      <c r="D810" s="96" t="s">
        <v>48</v>
      </c>
      <c r="E810" s="96" t="s">
        <v>48</v>
      </c>
      <c r="F810" s="96"/>
      <c r="G810" s="96"/>
      <c r="H810" s="96"/>
      <c r="I810" s="96"/>
      <c r="J810" s="96"/>
      <c r="K810" s="96"/>
      <c r="L810" s="96" t="s">
        <v>48</v>
      </c>
      <c r="M810" s="97">
        <v>0</v>
      </c>
      <c r="N810" s="97">
        <v>0</v>
      </c>
      <c r="O810" s="97">
        <v>0</v>
      </c>
      <c r="P810" s="96" t="s">
        <v>48</v>
      </c>
      <c r="Q810" s="96"/>
      <c r="R810" s="96"/>
      <c r="S810" s="96"/>
      <c r="T810" s="98">
        <v>0</v>
      </c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  <c r="AH810" s="98"/>
      <c r="AI810" s="96" t="s">
        <v>48</v>
      </c>
      <c r="AJ810" s="96">
        <v>2</v>
      </c>
      <c r="AK810" s="96" t="s">
        <v>48</v>
      </c>
      <c r="AL810" s="96" t="s">
        <v>48</v>
      </c>
      <c r="AM810" s="96" t="s">
        <v>48</v>
      </c>
      <c r="AN810" s="96">
        <v>82</v>
      </c>
      <c r="AO810" s="96" t="s">
        <v>48</v>
      </c>
      <c r="AP810" s="96" t="s">
        <v>48</v>
      </c>
      <c r="AQ810" s="96">
        <v>4</v>
      </c>
      <c r="AR810" s="96">
        <v>2</v>
      </c>
      <c r="AS810" s="98">
        <v>0.5</v>
      </c>
      <c r="AT810" s="98">
        <v>1</v>
      </c>
      <c r="AU810" s="98">
        <v>0</v>
      </c>
      <c r="AV810" s="99">
        <v>15053</v>
      </c>
      <c r="AW810" s="99">
        <v>6244</v>
      </c>
      <c r="AX810" s="96">
        <v>307</v>
      </c>
      <c r="AY810" s="96">
        <v>399</v>
      </c>
      <c r="AZ810" s="96">
        <v>501</v>
      </c>
      <c r="BA810" s="96" t="s">
        <v>48</v>
      </c>
      <c r="BB810" s="100"/>
      <c r="BC810" s="93"/>
      <c r="BD810" s="93"/>
      <c r="BE810" s="93"/>
    </row>
    <row r="811" spans="1:57" ht="13.5" customHeight="1">
      <c r="A811" s="93" t="s">
        <v>314</v>
      </c>
      <c r="B811" s="95">
        <v>45176</v>
      </c>
      <c r="C811" s="96" t="s">
        <v>48</v>
      </c>
      <c r="D811" s="96" t="s">
        <v>48</v>
      </c>
      <c r="E811" s="96" t="s">
        <v>48</v>
      </c>
      <c r="F811" s="96"/>
      <c r="G811" s="96"/>
      <c r="H811" s="96"/>
      <c r="I811" s="96"/>
      <c r="J811" s="96"/>
      <c r="K811" s="96"/>
      <c r="L811" s="96" t="s">
        <v>48</v>
      </c>
      <c r="M811" s="97">
        <v>0</v>
      </c>
      <c r="N811" s="97">
        <v>0</v>
      </c>
      <c r="O811" s="97">
        <v>0</v>
      </c>
      <c r="P811" s="96" t="s">
        <v>48</v>
      </c>
      <c r="Q811" s="96"/>
      <c r="R811" s="96"/>
      <c r="S811" s="96"/>
      <c r="T811" s="98">
        <v>0</v>
      </c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  <c r="AH811" s="98"/>
      <c r="AI811" s="96" t="s">
        <v>48</v>
      </c>
      <c r="AJ811" s="96">
        <v>4</v>
      </c>
      <c r="AK811" s="96" t="s">
        <v>48</v>
      </c>
      <c r="AL811" s="96" t="s">
        <v>48</v>
      </c>
      <c r="AM811" s="96" t="s">
        <v>48</v>
      </c>
      <c r="AN811" s="96">
        <v>69</v>
      </c>
      <c r="AO811" s="96" t="s">
        <v>48</v>
      </c>
      <c r="AP811" s="96" t="s">
        <v>48</v>
      </c>
      <c r="AQ811" s="96">
        <v>10</v>
      </c>
      <c r="AR811" s="96">
        <v>3</v>
      </c>
      <c r="AS811" s="98">
        <v>0.3</v>
      </c>
      <c r="AT811" s="98">
        <v>1.333</v>
      </c>
      <c r="AU811" s="98">
        <v>0</v>
      </c>
      <c r="AV811" s="99">
        <v>15352</v>
      </c>
      <c r="AW811" s="99">
        <v>6247</v>
      </c>
      <c r="AX811" s="96">
        <v>307</v>
      </c>
      <c r="AY811" s="96">
        <v>399</v>
      </c>
      <c r="AZ811" s="96">
        <v>501</v>
      </c>
      <c r="BA811" s="96" t="s">
        <v>48</v>
      </c>
      <c r="BB811" s="100"/>
      <c r="BC811" s="93"/>
      <c r="BD811" s="93"/>
      <c r="BE811" s="93"/>
    </row>
    <row r="812" spans="1:57" ht="13.5" customHeight="1">
      <c r="A812" s="93" t="s">
        <v>315</v>
      </c>
      <c r="B812" s="95">
        <v>45177</v>
      </c>
      <c r="C812" s="96" t="s">
        <v>48</v>
      </c>
      <c r="D812" s="96" t="s">
        <v>48</v>
      </c>
      <c r="E812" s="96" t="s">
        <v>48</v>
      </c>
      <c r="F812" s="96"/>
      <c r="G812" s="96"/>
      <c r="H812" s="96"/>
      <c r="I812" s="96"/>
      <c r="J812" s="96"/>
      <c r="K812" s="96"/>
      <c r="L812" s="96" t="s">
        <v>48</v>
      </c>
      <c r="M812" s="97">
        <v>0</v>
      </c>
      <c r="N812" s="97">
        <v>0</v>
      </c>
      <c r="O812" s="97">
        <v>0</v>
      </c>
      <c r="P812" s="96" t="s">
        <v>48</v>
      </c>
      <c r="Q812" s="96"/>
      <c r="R812" s="96"/>
      <c r="S812" s="96"/>
      <c r="T812" s="98">
        <v>0</v>
      </c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  <c r="AH812" s="98"/>
      <c r="AI812" s="96" t="s">
        <v>48</v>
      </c>
      <c r="AJ812" s="96">
        <v>3</v>
      </c>
      <c r="AK812" s="96" t="s">
        <v>48</v>
      </c>
      <c r="AL812" s="96" t="s">
        <v>48</v>
      </c>
      <c r="AM812" s="96" t="s">
        <v>48</v>
      </c>
      <c r="AN812" s="96">
        <v>72</v>
      </c>
      <c r="AO812" s="96" t="s">
        <v>48</v>
      </c>
      <c r="AP812" s="96" t="s">
        <v>48</v>
      </c>
      <c r="AQ812" s="96">
        <v>9</v>
      </c>
      <c r="AR812" s="96">
        <v>4</v>
      </c>
      <c r="AS812" s="98">
        <v>0.44400000000000001</v>
      </c>
      <c r="AT812" s="98">
        <v>0.75</v>
      </c>
      <c r="AU812" s="98">
        <v>0</v>
      </c>
      <c r="AV812" s="99">
        <v>15361</v>
      </c>
      <c r="AW812" s="99">
        <v>6251</v>
      </c>
      <c r="AX812" s="96">
        <v>319</v>
      </c>
      <c r="AY812" s="96">
        <v>404</v>
      </c>
      <c r="AZ812" s="96">
        <v>495</v>
      </c>
      <c r="BA812" s="96" t="s">
        <v>48</v>
      </c>
      <c r="BB812" s="100"/>
      <c r="BC812" s="93"/>
      <c r="BD812" s="93"/>
      <c r="BE812" s="93"/>
    </row>
    <row r="813" spans="1:57" ht="13.5" customHeight="1">
      <c r="A813" s="93" t="s">
        <v>316</v>
      </c>
      <c r="B813" s="95">
        <v>45178</v>
      </c>
      <c r="C813" s="96" t="s">
        <v>48</v>
      </c>
      <c r="D813" s="96" t="s">
        <v>48</v>
      </c>
      <c r="E813" s="96" t="s">
        <v>48</v>
      </c>
      <c r="F813" s="96"/>
      <c r="G813" s="96"/>
      <c r="H813" s="96"/>
      <c r="I813" s="96"/>
      <c r="J813" s="96"/>
      <c r="K813" s="96"/>
      <c r="L813" s="96" t="s">
        <v>48</v>
      </c>
      <c r="M813" s="97">
        <v>0</v>
      </c>
      <c r="N813" s="97">
        <v>0</v>
      </c>
      <c r="O813" s="97">
        <v>0</v>
      </c>
      <c r="P813" s="96" t="s">
        <v>48</v>
      </c>
      <c r="Q813" s="96"/>
      <c r="R813" s="96"/>
      <c r="S813" s="96"/>
      <c r="T813" s="98">
        <v>0</v>
      </c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  <c r="AH813" s="98"/>
      <c r="AI813" s="96" t="s">
        <v>48</v>
      </c>
      <c r="AJ813" s="96">
        <v>1</v>
      </c>
      <c r="AK813" s="96" t="s">
        <v>48</v>
      </c>
      <c r="AL813" s="96" t="s">
        <v>48</v>
      </c>
      <c r="AM813" s="96" t="s">
        <v>48</v>
      </c>
      <c r="AN813" s="96">
        <v>62</v>
      </c>
      <c r="AO813" s="96" t="s">
        <v>48</v>
      </c>
      <c r="AP813" s="96" t="s">
        <v>48</v>
      </c>
      <c r="AQ813" s="96">
        <v>16</v>
      </c>
      <c r="AR813" s="96">
        <v>6</v>
      </c>
      <c r="AS813" s="98">
        <v>0.375</v>
      </c>
      <c r="AT813" s="98">
        <v>0.16700000000000001</v>
      </c>
      <c r="AU813" s="98">
        <v>0</v>
      </c>
      <c r="AV813" s="99">
        <v>15377</v>
      </c>
      <c r="AW813" s="99">
        <v>6257</v>
      </c>
      <c r="AX813" s="96">
        <v>319</v>
      </c>
      <c r="AY813" s="96">
        <v>404</v>
      </c>
      <c r="AZ813" s="96">
        <v>495</v>
      </c>
      <c r="BA813" s="96" t="s">
        <v>48</v>
      </c>
      <c r="BB813" s="100"/>
      <c r="BC813" s="93"/>
      <c r="BD813" s="93"/>
      <c r="BE813" s="93"/>
    </row>
    <row r="814" spans="1:57" ht="13.5" customHeight="1">
      <c r="A814" s="93" t="s">
        <v>317</v>
      </c>
      <c r="B814" s="95">
        <v>45179</v>
      </c>
      <c r="C814" s="96" t="s">
        <v>48</v>
      </c>
      <c r="D814" s="96" t="s">
        <v>48</v>
      </c>
      <c r="E814" s="96" t="s">
        <v>48</v>
      </c>
      <c r="F814" s="96"/>
      <c r="G814" s="96"/>
      <c r="H814" s="96"/>
      <c r="I814" s="96"/>
      <c r="J814" s="96"/>
      <c r="K814" s="96"/>
      <c r="L814" s="96" t="s">
        <v>48</v>
      </c>
      <c r="M814" s="97">
        <v>0</v>
      </c>
      <c r="N814" s="97">
        <v>0</v>
      </c>
      <c r="O814" s="97">
        <v>0</v>
      </c>
      <c r="P814" s="96" t="s">
        <v>48</v>
      </c>
      <c r="Q814" s="96"/>
      <c r="R814" s="96"/>
      <c r="S814" s="96"/>
      <c r="T814" s="98">
        <v>0</v>
      </c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  <c r="AH814" s="98"/>
      <c r="AI814" s="96" t="s">
        <v>48</v>
      </c>
      <c r="AJ814" s="96">
        <v>1</v>
      </c>
      <c r="AK814" s="96" t="s">
        <v>48</v>
      </c>
      <c r="AL814" s="96" t="s">
        <v>48</v>
      </c>
      <c r="AM814" s="96" t="s">
        <v>48</v>
      </c>
      <c r="AN814" s="96">
        <v>75</v>
      </c>
      <c r="AO814" s="96" t="s">
        <v>48</v>
      </c>
      <c r="AP814" s="96" t="s">
        <v>48</v>
      </c>
      <c r="AQ814" s="96">
        <v>11</v>
      </c>
      <c r="AR814" s="96">
        <v>2</v>
      </c>
      <c r="AS814" s="98">
        <v>0.182</v>
      </c>
      <c r="AT814" s="98">
        <v>0.5</v>
      </c>
      <c r="AU814" s="98">
        <v>0</v>
      </c>
      <c r="AV814" s="99">
        <v>15388</v>
      </c>
      <c r="AW814" s="99">
        <v>6259</v>
      </c>
      <c r="AX814" s="96">
        <v>319</v>
      </c>
      <c r="AY814" s="96">
        <v>404</v>
      </c>
      <c r="AZ814" s="96">
        <v>495</v>
      </c>
      <c r="BA814" s="96" t="s">
        <v>48</v>
      </c>
      <c r="BB814" s="100"/>
      <c r="BC814" s="93"/>
      <c r="BD814" s="93"/>
      <c r="BE814" s="93"/>
    </row>
    <row r="815" spans="1:57" ht="13.5" customHeight="1">
      <c r="A815" s="93" t="s">
        <v>311</v>
      </c>
      <c r="B815" s="95">
        <v>45180</v>
      </c>
      <c r="C815" s="96" t="s">
        <v>48</v>
      </c>
      <c r="D815" s="96" t="s">
        <v>48</v>
      </c>
      <c r="E815" s="96" t="s">
        <v>48</v>
      </c>
      <c r="F815" s="96"/>
      <c r="G815" s="96"/>
      <c r="H815" s="96"/>
      <c r="I815" s="96"/>
      <c r="J815" s="96"/>
      <c r="K815" s="96"/>
      <c r="L815" s="96" t="s">
        <v>48</v>
      </c>
      <c r="M815" s="97">
        <v>0</v>
      </c>
      <c r="N815" s="97">
        <v>0</v>
      </c>
      <c r="O815" s="97">
        <v>0</v>
      </c>
      <c r="P815" s="96" t="s">
        <v>48</v>
      </c>
      <c r="Q815" s="96"/>
      <c r="R815" s="96"/>
      <c r="S815" s="96"/>
      <c r="T815" s="98">
        <v>0</v>
      </c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  <c r="AH815" s="98"/>
      <c r="AI815" s="96" t="s">
        <v>48</v>
      </c>
      <c r="AJ815" s="96">
        <v>1</v>
      </c>
      <c r="AK815" s="96" t="s">
        <v>48</v>
      </c>
      <c r="AL815" s="96" t="s">
        <v>48</v>
      </c>
      <c r="AM815" s="96" t="s">
        <v>48</v>
      </c>
      <c r="AN815" s="96">
        <v>56</v>
      </c>
      <c r="AO815" s="96" t="s">
        <v>48</v>
      </c>
      <c r="AP815" s="96" t="s">
        <v>48</v>
      </c>
      <c r="AQ815" s="96">
        <v>23</v>
      </c>
      <c r="AR815" s="96">
        <v>7</v>
      </c>
      <c r="AS815" s="98">
        <v>0.30399999999999999</v>
      </c>
      <c r="AT815" s="98">
        <v>0.14299999999999999</v>
      </c>
      <c r="AU815" s="98">
        <v>0</v>
      </c>
      <c r="AV815" s="99">
        <v>15411</v>
      </c>
      <c r="AW815" s="99">
        <v>6180</v>
      </c>
      <c r="AX815" s="96">
        <v>319</v>
      </c>
      <c r="AY815" s="96">
        <v>404</v>
      </c>
      <c r="AZ815" s="96">
        <v>495</v>
      </c>
      <c r="BA815" s="96" t="s">
        <v>48</v>
      </c>
      <c r="BB815" s="100"/>
      <c r="BC815" s="93"/>
      <c r="BD815" s="93"/>
      <c r="BE815" s="93"/>
    </row>
    <row r="816" spans="1:57" ht="13.5" customHeight="1">
      <c r="A816" s="93" t="s">
        <v>312</v>
      </c>
      <c r="B816" s="95">
        <v>45181</v>
      </c>
      <c r="C816" s="96" t="s">
        <v>48</v>
      </c>
      <c r="D816" s="96" t="s">
        <v>48</v>
      </c>
      <c r="E816" s="96" t="s">
        <v>48</v>
      </c>
      <c r="F816" s="96"/>
      <c r="G816" s="96"/>
      <c r="H816" s="96"/>
      <c r="I816" s="96"/>
      <c r="J816" s="96"/>
      <c r="K816" s="96"/>
      <c r="L816" s="96" t="s">
        <v>48</v>
      </c>
      <c r="M816" s="97">
        <v>0</v>
      </c>
      <c r="N816" s="97">
        <v>0</v>
      </c>
      <c r="O816" s="97">
        <v>0</v>
      </c>
      <c r="P816" s="96" t="s">
        <v>48</v>
      </c>
      <c r="Q816" s="96"/>
      <c r="R816" s="96"/>
      <c r="S816" s="96"/>
      <c r="T816" s="98">
        <v>0</v>
      </c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  <c r="AH816" s="98"/>
      <c r="AI816" s="96" t="s">
        <v>48</v>
      </c>
      <c r="AJ816" s="96" t="s">
        <v>48</v>
      </c>
      <c r="AK816" s="96" t="s">
        <v>48</v>
      </c>
      <c r="AL816" s="96" t="s">
        <v>48</v>
      </c>
      <c r="AM816" s="96" t="s">
        <v>48</v>
      </c>
      <c r="AN816" s="96">
        <v>78</v>
      </c>
      <c r="AO816" s="96" t="s">
        <v>48</v>
      </c>
      <c r="AP816" s="96" t="s">
        <v>48</v>
      </c>
      <c r="AQ816" s="96">
        <v>12</v>
      </c>
      <c r="AR816" s="96">
        <v>3</v>
      </c>
      <c r="AS816" s="98">
        <v>0.25</v>
      </c>
      <c r="AT816" s="98">
        <v>0</v>
      </c>
      <c r="AU816" s="98">
        <v>0</v>
      </c>
      <c r="AV816" s="99">
        <v>15423</v>
      </c>
      <c r="AW816" s="99">
        <v>6183</v>
      </c>
      <c r="AX816" s="96">
        <v>319</v>
      </c>
      <c r="AY816" s="96">
        <v>404</v>
      </c>
      <c r="AZ816" s="96">
        <v>495</v>
      </c>
      <c r="BA816" s="96" t="s">
        <v>48</v>
      </c>
      <c r="BB816" s="100"/>
      <c r="BC816" s="93"/>
      <c r="BD816" s="93"/>
      <c r="BE816" s="93"/>
    </row>
    <row r="817" spans="1:57" ht="13.5" customHeight="1">
      <c r="A817" s="93" t="s">
        <v>313</v>
      </c>
      <c r="B817" s="95">
        <v>45182</v>
      </c>
      <c r="C817" s="96" t="s">
        <v>48</v>
      </c>
      <c r="D817" s="96" t="s">
        <v>48</v>
      </c>
      <c r="E817" s="96" t="s">
        <v>48</v>
      </c>
      <c r="F817" s="96"/>
      <c r="G817" s="96"/>
      <c r="H817" s="96"/>
      <c r="I817" s="96"/>
      <c r="J817" s="96"/>
      <c r="K817" s="96"/>
      <c r="L817" s="96" t="s">
        <v>48</v>
      </c>
      <c r="M817" s="97">
        <v>0</v>
      </c>
      <c r="N817" s="97">
        <v>0</v>
      </c>
      <c r="O817" s="97">
        <v>0</v>
      </c>
      <c r="P817" s="96" t="s">
        <v>48</v>
      </c>
      <c r="Q817" s="96"/>
      <c r="R817" s="96"/>
      <c r="S817" s="96"/>
      <c r="T817" s="98">
        <v>0</v>
      </c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  <c r="AH817" s="98"/>
      <c r="AI817" s="96" t="s">
        <v>48</v>
      </c>
      <c r="AJ817" s="96">
        <v>3</v>
      </c>
      <c r="AK817" s="96" t="s">
        <v>48</v>
      </c>
      <c r="AL817" s="96" t="s">
        <v>48</v>
      </c>
      <c r="AM817" s="96" t="s">
        <v>48</v>
      </c>
      <c r="AN817" s="96">
        <v>73</v>
      </c>
      <c r="AO817" s="96" t="s">
        <v>48</v>
      </c>
      <c r="AP817" s="96" t="s">
        <v>48</v>
      </c>
      <c r="AQ817" s="96">
        <v>12</v>
      </c>
      <c r="AR817" s="96">
        <v>5</v>
      </c>
      <c r="AS817" s="98">
        <v>0.41699999999999998</v>
      </c>
      <c r="AT817" s="98">
        <v>0.6</v>
      </c>
      <c r="AU817" s="98">
        <v>0</v>
      </c>
      <c r="AV817" s="99">
        <v>15435</v>
      </c>
      <c r="AW817" s="99">
        <v>6188</v>
      </c>
      <c r="AX817" s="96">
        <v>319</v>
      </c>
      <c r="AY817" s="96">
        <v>404</v>
      </c>
      <c r="AZ817" s="96">
        <v>495</v>
      </c>
      <c r="BA817" s="96" t="s">
        <v>48</v>
      </c>
      <c r="BB817" s="100"/>
      <c r="BC817" s="93"/>
      <c r="BD817" s="93"/>
      <c r="BE817" s="93"/>
    </row>
    <row r="818" spans="1:57" ht="13.5" customHeight="1">
      <c r="A818" s="93" t="s">
        <v>314</v>
      </c>
      <c r="B818" s="95">
        <v>45183</v>
      </c>
      <c r="C818" s="96" t="s">
        <v>48</v>
      </c>
      <c r="D818" s="96" t="s">
        <v>48</v>
      </c>
      <c r="E818" s="96" t="s">
        <v>48</v>
      </c>
      <c r="F818" s="96"/>
      <c r="G818" s="96"/>
      <c r="H818" s="96"/>
      <c r="I818" s="96"/>
      <c r="J818" s="96"/>
      <c r="K818" s="96"/>
      <c r="L818" s="96" t="s">
        <v>48</v>
      </c>
      <c r="M818" s="97">
        <v>0</v>
      </c>
      <c r="N818" s="97">
        <v>0</v>
      </c>
      <c r="O818" s="97">
        <v>0</v>
      </c>
      <c r="P818" s="96" t="s">
        <v>48</v>
      </c>
      <c r="Q818" s="96"/>
      <c r="R818" s="96"/>
      <c r="S818" s="96"/>
      <c r="T818" s="98">
        <v>0</v>
      </c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  <c r="AH818" s="98"/>
      <c r="AI818" s="96" t="s">
        <v>48</v>
      </c>
      <c r="AJ818" s="96">
        <v>5</v>
      </c>
      <c r="AK818" s="96" t="s">
        <v>48</v>
      </c>
      <c r="AL818" s="96" t="s">
        <v>48</v>
      </c>
      <c r="AM818" s="96" t="s">
        <v>48</v>
      </c>
      <c r="AN818" s="96">
        <v>80</v>
      </c>
      <c r="AO818" s="96" t="s">
        <v>48</v>
      </c>
      <c r="AP818" s="96" t="s">
        <v>48</v>
      </c>
      <c r="AQ818" s="96">
        <v>6</v>
      </c>
      <c r="AR818" s="96">
        <v>3</v>
      </c>
      <c r="AS818" s="98">
        <v>0.5</v>
      </c>
      <c r="AT818" s="98">
        <v>1.667</v>
      </c>
      <c r="AU818" s="98">
        <v>0</v>
      </c>
      <c r="AV818" s="99">
        <v>15441</v>
      </c>
      <c r="AW818" s="99">
        <v>6191</v>
      </c>
      <c r="AX818" s="96">
        <v>319</v>
      </c>
      <c r="AY818" s="96">
        <v>404</v>
      </c>
      <c r="AZ818" s="96">
        <v>495</v>
      </c>
      <c r="BA818" s="96" t="s">
        <v>48</v>
      </c>
      <c r="BB818" s="100"/>
      <c r="BC818" s="93"/>
      <c r="BD818" s="93"/>
      <c r="BE818" s="93"/>
    </row>
    <row r="819" spans="1:57" ht="13.5" customHeight="1">
      <c r="A819" s="93" t="s">
        <v>315</v>
      </c>
      <c r="B819" s="95">
        <v>45184</v>
      </c>
      <c r="C819" s="96" t="s">
        <v>48</v>
      </c>
      <c r="D819" s="96" t="s">
        <v>48</v>
      </c>
      <c r="E819" s="96" t="s">
        <v>48</v>
      </c>
      <c r="F819" s="96"/>
      <c r="G819" s="96"/>
      <c r="H819" s="96"/>
      <c r="I819" s="96"/>
      <c r="J819" s="96"/>
      <c r="K819" s="96"/>
      <c r="L819" s="96" t="s">
        <v>48</v>
      </c>
      <c r="M819" s="97">
        <v>0</v>
      </c>
      <c r="N819" s="97">
        <v>0</v>
      </c>
      <c r="O819" s="97">
        <v>0</v>
      </c>
      <c r="P819" s="96" t="s">
        <v>48</v>
      </c>
      <c r="Q819" s="96"/>
      <c r="R819" s="96"/>
      <c r="S819" s="96"/>
      <c r="T819" s="98">
        <v>0</v>
      </c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  <c r="AH819" s="98"/>
      <c r="AI819" s="96" t="s">
        <v>48</v>
      </c>
      <c r="AJ819" s="96">
        <v>12</v>
      </c>
      <c r="AK819" s="96" t="s">
        <v>48</v>
      </c>
      <c r="AL819" s="96" t="s">
        <v>48</v>
      </c>
      <c r="AM819" s="96" t="s">
        <v>48</v>
      </c>
      <c r="AN819" s="96">
        <v>80</v>
      </c>
      <c r="AO819" s="96" t="s">
        <v>48</v>
      </c>
      <c r="AP819" s="96" t="s">
        <v>48</v>
      </c>
      <c r="AQ819" s="96">
        <v>13</v>
      </c>
      <c r="AR819" s="96">
        <v>7</v>
      </c>
      <c r="AS819" s="98">
        <v>0.53800000000000003</v>
      </c>
      <c r="AT819" s="98">
        <v>1.714</v>
      </c>
      <c r="AU819" s="98">
        <v>0</v>
      </c>
      <c r="AV819" s="99">
        <v>15454</v>
      </c>
      <c r="AW819" s="99">
        <v>6198</v>
      </c>
      <c r="AX819" s="96">
        <v>344</v>
      </c>
      <c r="AY819" s="96">
        <v>429</v>
      </c>
      <c r="AZ819" s="96">
        <v>518</v>
      </c>
      <c r="BA819" s="96" t="s">
        <v>48</v>
      </c>
      <c r="BB819" s="100" t="s">
        <v>332</v>
      </c>
      <c r="BC819" s="93"/>
      <c r="BD819" s="93"/>
      <c r="BE819" s="93"/>
    </row>
    <row r="820" spans="1:57" ht="13.5" customHeight="1">
      <c r="A820" s="93" t="s">
        <v>316</v>
      </c>
      <c r="B820" s="95">
        <v>45185</v>
      </c>
      <c r="C820" s="96" t="s">
        <v>48</v>
      </c>
      <c r="D820" s="96" t="s">
        <v>48</v>
      </c>
      <c r="E820" s="96" t="s">
        <v>48</v>
      </c>
      <c r="F820" s="96"/>
      <c r="G820" s="96"/>
      <c r="H820" s="96"/>
      <c r="I820" s="96"/>
      <c r="J820" s="96"/>
      <c r="K820" s="96"/>
      <c r="L820" s="96" t="s">
        <v>48</v>
      </c>
      <c r="M820" s="97">
        <v>0</v>
      </c>
      <c r="N820" s="97">
        <v>0</v>
      </c>
      <c r="O820" s="97">
        <v>0</v>
      </c>
      <c r="P820" s="96" t="s">
        <v>48</v>
      </c>
      <c r="Q820" s="96"/>
      <c r="R820" s="96"/>
      <c r="S820" s="96"/>
      <c r="T820" s="98">
        <v>0</v>
      </c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  <c r="AH820" s="98"/>
      <c r="AI820" s="96" t="s">
        <v>48</v>
      </c>
      <c r="AJ820" s="96">
        <v>4</v>
      </c>
      <c r="AK820" s="96" t="s">
        <v>48</v>
      </c>
      <c r="AL820" s="96" t="s">
        <v>48</v>
      </c>
      <c r="AM820" s="96" t="s">
        <v>48</v>
      </c>
      <c r="AN820" s="96">
        <v>74</v>
      </c>
      <c r="AO820" s="96" t="s">
        <v>48</v>
      </c>
      <c r="AP820" s="96" t="s">
        <v>48</v>
      </c>
      <c r="AQ820" s="96">
        <v>10</v>
      </c>
      <c r="AR820" s="96">
        <v>4</v>
      </c>
      <c r="AS820" s="98">
        <v>0.4</v>
      </c>
      <c r="AT820" s="98">
        <v>1</v>
      </c>
      <c r="AU820" s="98">
        <v>0</v>
      </c>
      <c r="AV820" s="99">
        <v>15464</v>
      </c>
      <c r="AW820" s="99">
        <v>6202</v>
      </c>
      <c r="AX820" s="96">
        <v>344</v>
      </c>
      <c r="AY820" s="96">
        <v>429</v>
      </c>
      <c r="AZ820" s="96">
        <v>518</v>
      </c>
      <c r="BA820" s="96" t="s">
        <v>48</v>
      </c>
      <c r="BB820" s="100"/>
      <c r="BC820" s="93"/>
      <c r="BD820" s="93"/>
      <c r="BE820" s="93"/>
    </row>
    <row r="821" spans="1:57" ht="13.5" customHeight="1">
      <c r="A821" s="93" t="s">
        <v>317</v>
      </c>
      <c r="B821" s="95">
        <v>45186</v>
      </c>
      <c r="C821" s="96" t="s">
        <v>48</v>
      </c>
      <c r="D821" s="96" t="s">
        <v>48</v>
      </c>
      <c r="E821" s="96" t="s">
        <v>48</v>
      </c>
      <c r="F821" s="96"/>
      <c r="G821" s="96"/>
      <c r="H821" s="96"/>
      <c r="I821" s="96"/>
      <c r="J821" s="96"/>
      <c r="K821" s="96"/>
      <c r="L821" s="96" t="s">
        <v>48</v>
      </c>
      <c r="M821" s="97">
        <v>0</v>
      </c>
      <c r="N821" s="97">
        <v>0</v>
      </c>
      <c r="O821" s="97">
        <v>0</v>
      </c>
      <c r="P821" s="96" t="s">
        <v>48</v>
      </c>
      <c r="Q821" s="96"/>
      <c r="R821" s="96"/>
      <c r="S821" s="96"/>
      <c r="T821" s="98">
        <v>0</v>
      </c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  <c r="AH821" s="98"/>
      <c r="AI821" s="96" t="s">
        <v>48</v>
      </c>
      <c r="AJ821" s="96">
        <v>4</v>
      </c>
      <c r="AK821" s="96" t="s">
        <v>48</v>
      </c>
      <c r="AL821" s="96" t="s">
        <v>48</v>
      </c>
      <c r="AM821" s="96" t="s">
        <v>48</v>
      </c>
      <c r="AN821" s="96">
        <v>68</v>
      </c>
      <c r="AO821" s="96" t="s">
        <v>48</v>
      </c>
      <c r="AP821" s="96" t="s">
        <v>48</v>
      </c>
      <c r="AQ821" s="96">
        <v>14</v>
      </c>
      <c r="AR821" s="96">
        <v>5</v>
      </c>
      <c r="AS821" s="98">
        <v>0.35699999999999998</v>
      </c>
      <c r="AT821" s="98">
        <v>0.8</v>
      </c>
      <c r="AU821" s="98">
        <v>0</v>
      </c>
      <c r="AV821" s="99">
        <v>15478</v>
      </c>
      <c r="AW821" s="99">
        <v>6207</v>
      </c>
      <c r="AX821" s="96">
        <v>344</v>
      </c>
      <c r="AY821" s="96">
        <v>429</v>
      </c>
      <c r="AZ821" s="96">
        <v>518</v>
      </c>
      <c r="BA821" s="96" t="s">
        <v>48</v>
      </c>
      <c r="BB821" s="100"/>
      <c r="BC821" s="93"/>
      <c r="BD821" s="93"/>
      <c r="BE821" s="93"/>
    </row>
    <row r="822" spans="1:57" ht="13.5" customHeight="1">
      <c r="A822" s="93" t="s">
        <v>311</v>
      </c>
      <c r="B822" s="95">
        <v>45187</v>
      </c>
      <c r="C822" s="96" t="s">
        <v>48</v>
      </c>
      <c r="D822" s="96" t="s">
        <v>48</v>
      </c>
      <c r="E822" s="96" t="s">
        <v>48</v>
      </c>
      <c r="F822" s="96"/>
      <c r="G822" s="96"/>
      <c r="H822" s="96"/>
      <c r="I822" s="96"/>
      <c r="J822" s="96"/>
      <c r="K822" s="96"/>
      <c r="L822" s="96" t="s">
        <v>48</v>
      </c>
      <c r="M822" s="97">
        <v>0</v>
      </c>
      <c r="N822" s="97">
        <v>0</v>
      </c>
      <c r="O822" s="97">
        <v>0</v>
      </c>
      <c r="P822" s="96" t="s">
        <v>48</v>
      </c>
      <c r="Q822" s="96"/>
      <c r="R822" s="96"/>
      <c r="S822" s="96"/>
      <c r="T822" s="98">
        <v>0</v>
      </c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  <c r="AH822" s="98"/>
      <c r="AI822" s="96" t="s">
        <v>48</v>
      </c>
      <c r="AJ822" s="96">
        <v>3</v>
      </c>
      <c r="AK822" s="96" t="s">
        <v>48</v>
      </c>
      <c r="AL822" s="96" t="s">
        <v>48</v>
      </c>
      <c r="AM822" s="96" t="s">
        <v>48</v>
      </c>
      <c r="AN822" s="96">
        <v>74</v>
      </c>
      <c r="AO822" s="96" t="s">
        <v>48</v>
      </c>
      <c r="AP822" s="96" t="s">
        <v>48</v>
      </c>
      <c r="AQ822" s="96">
        <v>13</v>
      </c>
      <c r="AR822" s="96">
        <v>9</v>
      </c>
      <c r="AS822" s="98">
        <v>0.69199999999999995</v>
      </c>
      <c r="AT822" s="98">
        <v>0.33300000000000002</v>
      </c>
      <c r="AU822" s="98">
        <v>0</v>
      </c>
      <c r="AV822" s="99">
        <v>15491</v>
      </c>
      <c r="AW822" s="99">
        <v>6216</v>
      </c>
      <c r="AX822" s="96">
        <v>352</v>
      </c>
      <c r="AY822" s="96">
        <v>437</v>
      </c>
      <c r="AZ822" s="96">
        <v>522</v>
      </c>
      <c r="BA822" s="96" t="s">
        <v>48</v>
      </c>
      <c r="BB822" s="100"/>
      <c r="BC822" s="93"/>
      <c r="BD822" s="93"/>
      <c r="BE822" s="93"/>
    </row>
    <row r="823" spans="1:57" ht="13.5" customHeight="1">
      <c r="A823" s="93" t="s">
        <v>312</v>
      </c>
      <c r="B823" s="95">
        <v>45188</v>
      </c>
      <c r="C823" s="96" t="s">
        <v>48</v>
      </c>
      <c r="D823" s="96" t="s">
        <v>48</v>
      </c>
      <c r="E823" s="96" t="s">
        <v>48</v>
      </c>
      <c r="F823" s="96"/>
      <c r="G823" s="96"/>
      <c r="H823" s="96"/>
      <c r="I823" s="96"/>
      <c r="J823" s="96"/>
      <c r="K823" s="96"/>
      <c r="L823" s="96" t="s">
        <v>48</v>
      </c>
      <c r="M823" s="97">
        <v>0</v>
      </c>
      <c r="N823" s="97">
        <v>0</v>
      </c>
      <c r="O823" s="97">
        <v>0</v>
      </c>
      <c r="P823" s="96" t="s">
        <v>48</v>
      </c>
      <c r="Q823" s="96"/>
      <c r="R823" s="96"/>
      <c r="S823" s="96"/>
      <c r="T823" s="98">
        <v>0</v>
      </c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  <c r="AH823" s="98"/>
      <c r="AI823" s="96" t="s">
        <v>48</v>
      </c>
      <c r="AJ823" s="96">
        <v>4</v>
      </c>
      <c r="AK823" s="96" t="s">
        <v>48</v>
      </c>
      <c r="AL823" s="96" t="s">
        <v>48</v>
      </c>
      <c r="AM823" s="96" t="s">
        <v>48</v>
      </c>
      <c r="AN823" s="96">
        <v>78</v>
      </c>
      <c r="AO823" s="96" t="s">
        <v>48</v>
      </c>
      <c r="AP823" s="96" t="s">
        <v>48</v>
      </c>
      <c r="AQ823" s="96">
        <v>15</v>
      </c>
      <c r="AR823" s="96">
        <v>10</v>
      </c>
      <c r="AS823" s="98">
        <v>0.66700000000000004</v>
      </c>
      <c r="AT823" s="98">
        <v>0.4</v>
      </c>
      <c r="AU823" s="98">
        <v>0</v>
      </c>
      <c r="AV823" s="99">
        <v>15506</v>
      </c>
      <c r="AW823" s="99">
        <v>6226</v>
      </c>
      <c r="AX823" s="96">
        <v>352</v>
      </c>
      <c r="AY823" s="96">
        <v>437</v>
      </c>
      <c r="AZ823" s="96">
        <v>522</v>
      </c>
      <c r="BA823" s="96" t="s">
        <v>48</v>
      </c>
      <c r="BB823" s="100"/>
      <c r="BC823" s="93"/>
      <c r="BD823" s="93"/>
      <c r="BE823" s="93"/>
    </row>
    <row r="824" spans="1:57" ht="13.5" customHeight="1">
      <c r="A824" s="93" t="s">
        <v>313</v>
      </c>
      <c r="B824" s="95">
        <v>45189</v>
      </c>
      <c r="C824" s="96" t="s">
        <v>48</v>
      </c>
      <c r="D824" s="96" t="s">
        <v>48</v>
      </c>
      <c r="E824" s="96" t="s">
        <v>48</v>
      </c>
      <c r="F824" s="96"/>
      <c r="G824" s="96"/>
      <c r="H824" s="96"/>
      <c r="I824" s="96"/>
      <c r="J824" s="96"/>
      <c r="K824" s="96"/>
      <c r="L824" s="96" t="s">
        <v>48</v>
      </c>
      <c r="M824" s="97">
        <v>0</v>
      </c>
      <c r="N824" s="97">
        <v>0</v>
      </c>
      <c r="O824" s="97">
        <v>0</v>
      </c>
      <c r="P824" s="96" t="s">
        <v>48</v>
      </c>
      <c r="Q824" s="96"/>
      <c r="R824" s="96"/>
      <c r="S824" s="96"/>
      <c r="T824" s="98">
        <v>0</v>
      </c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  <c r="AH824" s="98"/>
      <c r="AI824" s="96" t="s">
        <v>48</v>
      </c>
      <c r="AJ824" s="96">
        <v>4</v>
      </c>
      <c r="AK824" s="96" t="s">
        <v>48</v>
      </c>
      <c r="AL824" s="96" t="s">
        <v>48</v>
      </c>
      <c r="AM824" s="96" t="s">
        <v>48</v>
      </c>
      <c r="AN824" s="96">
        <v>76</v>
      </c>
      <c r="AO824" s="96" t="s">
        <v>48</v>
      </c>
      <c r="AP824" s="96" t="s">
        <v>48</v>
      </c>
      <c r="AQ824" s="96">
        <v>10</v>
      </c>
      <c r="AR824" s="96">
        <v>6</v>
      </c>
      <c r="AS824" s="98">
        <v>0.6</v>
      </c>
      <c r="AT824" s="98">
        <v>0.66700000000000004</v>
      </c>
      <c r="AU824" s="98">
        <v>0</v>
      </c>
      <c r="AV824" s="99">
        <v>15516</v>
      </c>
      <c r="AW824" s="99">
        <v>6232</v>
      </c>
      <c r="AX824" s="96">
        <v>352</v>
      </c>
      <c r="AY824" s="96">
        <v>443</v>
      </c>
      <c r="AZ824" s="96">
        <v>524</v>
      </c>
      <c r="BA824" s="96" t="s">
        <v>48</v>
      </c>
      <c r="BB824" s="100"/>
      <c r="BC824" s="93"/>
      <c r="BD824" s="93"/>
      <c r="BE824" s="93"/>
    </row>
    <row r="825" spans="1:57" ht="13.5" customHeight="1">
      <c r="A825" s="93" t="s">
        <v>314</v>
      </c>
      <c r="B825" s="95">
        <v>45190</v>
      </c>
      <c r="C825" s="96" t="s">
        <v>48</v>
      </c>
      <c r="D825" s="96" t="s">
        <v>48</v>
      </c>
      <c r="E825" s="96" t="s">
        <v>48</v>
      </c>
      <c r="F825" s="96"/>
      <c r="G825" s="96"/>
      <c r="H825" s="96"/>
      <c r="I825" s="96"/>
      <c r="J825" s="96"/>
      <c r="K825" s="96"/>
      <c r="L825" s="96" t="s">
        <v>48</v>
      </c>
      <c r="M825" s="97">
        <v>0</v>
      </c>
      <c r="N825" s="97">
        <v>0</v>
      </c>
      <c r="O825" s="97">
        <v>0</v>
      </c>
      <c r="P825" s="96" t="s">
        <v>48</v>
      </c>
      <c r="Q825" s="96"/>
      <c r="R825" s="96"/>
      <c r="S825" s="96"/>
      <c r="T825" s="98">
        <v>0</v>
      </c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  <c r="AH825" s="98"/>
      <c r="AI825" s="96" t="s">
        <v>48</v>
      </c>
      <c r="AJ825" s="96">
        <v>3</v>
      </c>
      <c r="AK825" s="96" t="s">
        <v>48</v>
      </c>
      <c r="AL825" s="96" t="s">
        <v>48</v>
      </c>
      <c r="AM825" s="96" t="s">
        <v>48</v>
      </c>
      <c r="AN825" s="96">
        <v>58</v>
      </c>
      <c r="AO825" s="96" t="s">
        <v>48</v>
      </c>
      <c r="AP825" s="96" t="s">
        <v>48</v>
      </c>
      <c r="AQ825" s="96">
        <v>8</v>
      </c>
      <c r="AR825" s="96">
        <v>6</v>
      </c>
      <c r="AS825" s="98">
        <v>0.75</v>
      </c>
      <c r="AT825" s="98">
        <v>0.5</v>
      </c>
      <c r="AU825" s="98">
        <v>0</v>
      </c>
      <c r="AV825" s="99">
        <v>15524</v>
      </c>
      <c r="AW825" s="99">
        <v>6238</v>
      </c>
      <c r="AX825" s="96">
        <v>340</v>
      </c>
      <c r="AY825" s="96">
        <v>443</v>
      </c>
      <c r="AZ825" s="96">
        <v>521</v>
      </c>
      <c r="BA825" s="96" t="s">
        <v>48</v>
      </c>
      <c r="BB825" s="100"/>
      <c r="BC825" s="93"/>
      <c r="BD825" s="93"/>
      <c r="BE825" s="93"/>
    </row>
    <row r="826" spans="1:57" ht="13.5" customHeight="1">
      <c r="A826" s="93" t="s">
        <v>315</v>
      </c>
      <c r="B826" s="95">
        <v>45191</v>
      </c>
      <c r="C826" s="96" t="s">
        <v>48</v>
      </c>
      <c r="D826" s="96" t="s">
        <v>48</v>
      </c>
      <c r="E826" s="96" t="s">
        <v>48</v>
      </c>
      <c r="F826" s="96"/>
      <c r="G826" s="96"/>
      <c r="H826" s="96"/>
      <c r="I826" s="96"/>
      <c r="J826" s="96"/>
      <c r="K826" s="96"/>
      <c r="L826" s="96" t="s">
        <v>48</v>
      </c>
      <c r="M826" s="97">
        <v>0</v>
      </c>
      <c r="N826" s="97">
        <v>0</v>
      </c>
      <c r="O826" s="97">
        <v>0</v>
      </c>
      <c r="P826" s="96" t="s">
        <v>48</v>
      </c>
      <c r="Q826" s="96"/>
      <c r="R826" s="96"/>
      <c r="S826" s="96"/>
      <c r="T826" s="98">
        <v>0</v>
      </c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  <c r="AH826" s="98"/>
      <c r="AI826" s="96" t="s">
        <v>48</v>
      </c>
      <c r="AJ826" s="96">
        <v>2</v>
      </c>
      <c r="AK826" s="96" t="s">
        <v>48</v>
      </c>
      <c r="AL826" s="96" t="s">
        <v>48</v>
      </c>
      <c r="AM826" s="96" t="s">
        <v>48</v>
      </c>
      <c r="AN826" s="96">
        <v>82</v>
      </c>
      <c r="AO826" s="96" t="s">
        <v>48</v>
      </c>
      <c r="AP826" s="96" t="s">
        <v>48</v>
      </c>
      <c r="AQ826" s="96">
        <v>11</v>
      </c>
      <c r="AR826" s="96">
        <v>7</v>
      </c>
      <c r="AS826" s="98">
        <v>0.63600000000000001</v>
      </c>
      <c r="AT826" s="98">
        <v>0.28599999999999998</v>
      </c>
      <c r="AU826" s="98">
        <v>0</v>
      </c>
      <c r="AV826" s="99">
        <v>15535</v>
      </c>
      <c r="AW826" s="99">
        <v>6245</v>
      </c>
      <c r="AX826" s="96">
        <v>340</v>
      </c>
      <c r="AY826" s="96">
        <v>443</v>
      </c>
      <c r="AZ826" s="96">
        <v>521</v>
      </c>
      <c r="BA826" s="96" t="s">
        <v>48</v>
      </c>
      <c r="BB826" s="100"/>
      <c r="BC826" s="93"/>
      <c r="BD826" s="93"/>
      <c r="BE826" s="93"/>
    </row>
    <row r="827" spans="1:57" ht="13.5" customHeight="1">
      <c r="A827" s="93" t="s">
        <v>316</v>
      </c>
      <c r="B827" s="95">
        <v>45192</v>
      </c>
      <c r="C827" s="96" t="s">
        <v>48</v>
      </c>
      <c r="D827" s="96" t="s">
        <v>48</v>
      </c>
      <c r="E827" s="96" t="s">
        <v>48</v>
      </c>
      <c r="F827" s="96"/>
      <c r="G827" s="96"/>
      <c r="H827" s="96"/>
      <c r="I827" s="96"/>
      <c r="J827" s="96"/>
      <c r="K827" s="96"/>
      <c r="L827" s="96" t="s">
        <v>48</v>
      </c>
      <c r="M827" s="97">
        <v>0</v>
      </c>
      <c r="N827" s="97">
        <v>0</v>
      </c>
      <c r="O827" s="97">
        <v>0</v>
      </c>
      <c r="P827" s="96" t="s">
        <v>48</v>
      </c>
      <c r="Q827" s="96"/>
      <c r="R827" s="96"/>
      <c r="S827" s="96"/>
      <c r="T827" s="98">
        <v>0</v>
      </c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  <c r="AH827" s="98"/>
      <c r="AI827" s="96" t="s">
        <v>48</v>
      </c>
      <c r="AJ827" s="96">
        <v>3</v>
      </c>
      <c r="AK827" s="96" t="s">
        <v>48</v>
      </c>
      <c r="AL827" s="96" t="s">
        <v>48</v>
      </c>
      <c r="AM827" s="96" t="s">
        <v>48</v>
      </c>
      <c r="AN827" s="96">
        <v>72</v>
      </c>
      <c r="AO827" s="96" t="s">
        <v>48</v>
      </c>
      <c r="AP827" s="96" t="s">
        <v>48</v>
      </c>
      <c r="AQ827" s="96">
        <v>6</v>
      </c>
      <c r="AR827" s="96">
        <v>4</v>
      </c>
      <c r="AS827" s="98">
        <v>0.66700000000000004</v>
      </c>
      <c r="AT827" s="98">
        <v>0.75</v>
      </c>
      <c r="AU827" s="98">
        <v>0</v>
      </c>
      <c r="AV827" s="99">
        <v>15541</v>
      </c>
      <c r="AW827" s="99">
        <v>6249</v>
      </c>
      <c r="AX827" s="96">
        <v>340</v>
      </c>
      <c r="AY827" s="96">
        <v>451</v>
      </c>
      <c r="AZ827" s="96">
        <v>529</v>
      </c>
      <c r="BA827" s="96" t="s">
        <v>48</v>
      </c>
      <c r="BB827" s="100"/>
      <c r="BC827" s="93"/>
      <c r="BD827" s="93"/>
      <c r="BE827" s="93"/>
    </row>
    <row r="828" spans="1:57" ht="13.5" customHeight="1">
      <c r="A828" s="93" t="s">
        <v>317</v>
      </c>
      <c r="B828" s="95">
        <v>45193</v>
      </c>
      <c r="C828" s="96" t="s">
        <v>48</v>
      </c>
      <c r="D828" s="96" t="s">
        <v>48</v>
      </c>
      <c r="E828" s="96" t="s">
        <v>48</v>
      </c>
      <c r="F828" s="96"/>
      <c r="G828" s="96"/>
      <c r="H828" s="96"/>
      <c r="I828" s="96"/>
      <c r="J828" s="96"/>
      <c r="K828" s="96"/>
      <c r="L828" s="96" t="s">
        <v>48</v>
      </c>
      <c r="M828" s="97">
        <v>0</v>
      </c>
      <c r="N828" s="97">
        <v>0</v>
      </c>
      <c r="O828" s="97">
        <v>0</v>
      </c>
      <c r="P828" s="96" t="s">
        <v>48</v>
      </c>
      <c r="Q828" s="96"/>
      <c r="R828" s="96"/>
      <c r="S828" s="96"/>
      <c r="T828" s="98">
        <v>0</v>
      </c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  <c r="AH828" s="98"/>
      <c r="AI828" s="96" t="s">
        <v>48</v>
      </c>
      <c r="AJ828" s="96">
        <v>5</v>
      </c>
      <c r="AK828" s="96" t="s">
        <v>48</v>
      </c>
      <c r="AL828" s="96" t="s">
        <v>48</v>
      </c>
      <c r="AM828" s="96" t="s">
        <v>48</v>
      </c>
      <c r="AN828" s="96">
        <v>70</v>
      </c>
      <c r="AO828" s="96" t="s">
        <v>48</v>
      </c>
      <c r="AP828" s="96" t="s">
        <v>48</v>
      </c>
      <c r="AQ828" s="96">
        <v>15</v>
      </c>
      <c r="AR828" s="96">
        <v>9</v>
      </c>
      <c r="AS828" s="98">
        <v>0.6</v>
      </c>
      <c r="AT828" s="98">
        <v>0.55600000000000005</v>
      </c>
      <c r="AU828" s="98">
        <v>0</v>
      </c>
      <c r="AV828" s="99">
        <v>15556</v>
      </c>
      <c r="AW828" s="99">
        <v>6258</v>
      </c>
      <c r="AX828" s="96">
        <v>340</v>
      </c>
      <c r="AY828" s="96">
        <v>451</v>
      </c>
      <c r="AZ828" s="96">
        <v>529</v>
      </c>
      <c r="BA828" s="96" t="s">
        <v>48</v>
      </c>
      <c r="BB828" s="100"/>
      <c r="BC828" s="93"/>
      <c r="BD828" s="93"/>
      <c r="BE828" s="93"/>
    </row>
    <row r="829" spans="1:57" ht="13.5" customHeight="1">
      <c r="A829" s="93" t="s">
        <v>311</v>
      </c>
      <c r="B829" s="95">
        <v>45194</v>
      </c>
      <c r="C829" s="96" t="s">
        <v>48</v>
      </c>
      <c r="D829" s="96" t="s">
        <v>48</v>
      </c>
      <c r="E829" s="96" t="s">
        <v>48</v>
      </c>
      <c r="F829" s="96"/>
      <c r="G829" s="96"/>
      <c r="H829" s="96"/>
      <c r="I829" s="96"/>
      <c r="J829" s="96"/>
      <c r="K829" s="96"/>
      <c r="L829" s="96" t="s">
        <v>48</v>
      </c>
      <c r="M829" s="97">
        <v>0</v>
      </c>
      <c r="N829" s="97">
        <v>0</v>
      </c>
      <c r="O829" s="97">
        <v>0</v>
      </c>
      <c r="P829" s="96" t="s">
        <v>48</v>
      </c>
      <c r="Q829" s="96"/>
      <c r="R829" s="96"/>
      <c r="S829" s="96"/>
      <c r="T829" s="98">
        <v>0</v>
      </c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  <c r="AH829" s="98"/>
      <c r="AI829" s="96" t="s">
        <v>48</v>
      </c>
      <c r="AJ829" s="96">
        <v>3</v>
      </c>
      <c r="AK829" s="96" t="s">
        <v>48</v>
      </c>
      <c r="AL829" s="96" t="s">
        <v>48</v>
      </c>
      <c r="AM829" s="96" t="s">
        <v>48</v>
      </c>
      <c r="AN829" s="96">
        <v>75</v>
      </c>
      <c r="AO829" s="96" t="s">
        <v>48</v>
      </c>
      <c r="AP829" s="96" t="s">
        <v>48</v>
      </c>
      <c r="AQ829" s="96">
        <v>13</v>
      </c>
      <c r="AR829" s="96">
        <v>4</v>
      </c>
      <c r="AS829" s="98">
        <v>0.308</v>
      </c>
      <c r="AT829" s="98">
        <v>0.75</v>
      </c>
      <c r="AU829" s="98">
        <v>0</v>
      </c>
      <c r="AV829" s="99">
        <v>15569</v>
      </c>
      <c r="AW829" s="99">
        <v>6262</v>
      </c>
      <c r="AX829" s="96">
        <v>340</v>
      </c>
      <c r="AY829" s="96">
        <v>451</v>
      </c>
      <c r="AZ829" s="96">
        <v>529</v>
      </c>
      <c r="BA829" s="96" t="s">
        <v>48</v>
      </c>
      <c r="BB829" s="100"/>
      <c r="BC829" s="93"/>
      <c r="BD829" s="93"/>
      <c r="BE829" s="93"/>
    </row>
    <row r="830" spans="1:57" ht="13.5" customHeight="1">
      <c r="A830" s="93" t="s">
        <v>312</v>
      </c>
      <c r="B830" s="95">
        <v>45195</v>
      </c>
      <c r="C830" s="96" t="s">
        <v>48</v>
      </c>
      <c r="D830" s="96" t="s">
        <v>48</v>
      </c>
      <c r="E830" s="96" t="s">
        <v>48</v>
      </c>
      <c r="F830" s="96"/>
      <c r="G830" s="96"/>
      <c r="H830" s="96"/>
      <c r="I830" s="96"/>
      <c r="J830" s="96"/>
      <c r="K830" s="96"/>
      <c r="L830" s="96" t="s">
        <v>48</v>
      </c>
      <c r="M830" s="97">
        <v>0</v>
      </c>
      <c r="N830" s="97">
        <v>0</v>
      </c>
      <c r="O830" s="97">
        <v>0</v>
      </c>
      <c r="P830" s="96" t="s">
        <v>48</v>
      </c>
      <c r="Q830" s="96"/>
      <c r="R830" s="96"/>
      <c r="S830" s="96"/>
      <c r="T830" s="98">
        <v>0</v>
      </c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  <c r="AI830" s="96" t="s">
        <v>48</v>
      </c>
      <c r="AJ830" s="96">
        <v>3</v>
      </c>
      <c r="AK830" s="96" t="s">
        <v>48</v>
      </c>
      <c r="AL830" s="96" t="s">
        <v>48</v>
      </c>
      <c r="AM830" s="96" t="s">
        <v>48</v>
      </c>
      <c r="AN830" s="96">
        <v>102</v>
      </c>
      <c r="AO830" s="96" t="s">
        <v>48</v>
      </c>
      <c r="AP830" s="96" t="s">
        <v>48</v>
      </c>
      <c r="AQ830" s="96">
        <v>7</v>
      </c>
      <c r="AR830" s="96">
        <v>1</v>
      </c>
      <c r="AS830" s="98">
        <v>0.14299999999999999</v>
      </c>
      <c r="AT830" s="98">
        <v>3</v>
      </c>
      <c r="AU830" s="98">
        <v>0</v>
      </c>
      <c r="AV830" s="99">
        <v>15576</v>
      </c>
      <c r="AW830" s="99">
        <v>6263</v>
      </c>
      <c r="AX830" s="96">
        <v>258</v>
      </c>
      <c r="AY830" s="96">
        <v>409</v>
      </c>
      <c r="AZ830" s="96">
        <v>520</v>
      </c>
      <c r="BA830" s="96" t="s">
        <v>48</v>
      </c>
      <c r="BB830" s="100"/>
      <c r="BC830" s="93"/>
      <c r="BD830" s="93"/>
      <c r="BE830" s="93"/>
    </row>
    <row r="831" spans="1:57" ht="13.5" customHeight="1">
      <c r="A831" s="93" t="s">
        <v>313</v>
      </c>
      <c r="B831" s="95">
        <v>45196</v>
      </c>
      <c r="C831" s="96" t="s">
        <v>48</v>
      </c>
      <c r="D831" s="96" t="s">
        <v>48</v>
      </c>
      <c r="E831" s="96" t="s">
        <v>48</v>
      </c>
      <c r="F831" s="96"/>
      <c r="G831" s="96"/>
      <c r="H831" s="96"/>
      <c r="I831" s="96"/>
      <c r="J831" s="96"/>
      <c r="K831" s="96"/>
      <c r="L831" s="96" t="s">
        <v>48</v>
      </c>
      <c r="M831" s="97">
        <v>0</v>
      </c>
      <c r="N831" s="97">
        <v>0</v>
      </c>
      <c r="O831" s="97">
        <v>0</v>
      </c>
      <c r="P831" s="96" t="s">
        <v>48</v>
      </c>
      <c r="Q831" s="96"/>
      <c r="R831" s="96"/>
      <c r="S831" s="96"/>
      <c r="T831" s="98">
        <v>0</v>
      </c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  <c r="AH831" s="98"/>
      <c r="AI831" s="96" t="s">
        <v>48</v>
      </c>
      <c r="AJ831" s="96">
        <v>2</v>
      </c>
      <c r="AK831" s="96" t="s">
        <v>48</v>
      </c>
      <c r="AL831" s="96" t="s">
        <v>48</v>
      </c>
      <c r="AM831" s="96" t="s">
        <v>48</v>
      </c>
      <c r="AN831" s="96">
        <v>80</v>
      </c>
      <c r="AO831" s="96" t="s">
        <v>48</v>
      </c>
      <c r="AP831" s="96" t="s">
        <v>48</v>
      </c>
      <c r="AQ831" s="96">
        <v>1</v>
      </c>
      <c r="AR831" s="96">
        <v>1</v>
      </c>
      <c r="AS831" s="98">
        <v>1</v>
      </c>
      <c r="AT831" s="98">
        <v>2</v>
      </c>
      <c r="AU831" s="98">
        <v>0</v>
      </c>
      <c r="AV831" s="99">
        <v>15577</v>
      </c>
      <c r="AW831" s="99">
        <v>6264</v>
      </c>
      <c r="AX831" s="96">
        <v>258</v>
      </c>
      <c r="AY831" s="96">
        <v>409</v>
      </c>
      <c r="AZ831" s="96">
        <v>520</v>
      </c>
      <c r="BA831" s="96" t="s">
        <v>48</v>
      </c>
      <c r="BB831" s="100"/>
      <c r="BC831" s="93"/>
      <c r="BD831" s="93"/>
      <c r="BE831" s="93"/>
    </row>
    <row r="832" spans="1:57" ht="13.5" customHeight="1">
      <c r="A832" s="93" t="s">
        <v>314</v>
      </c>
      <c r="B832" s="95">
        <v>45197</v>
      </c>
      <c r="C832" s="96" t="s">
        <v>48</v>
      </c>
      <c r="D832" s="96" t="s">
        <v>48</v>
      </c>
      <c r="E832" s="96" t="s">
        <v>48</v>
      </c>
      <c r="F832" s="96"/>
      <c r="G832" s="96"/>
      <c r="H832" s="96"/>
      <c r="I832" s="96"/>
      <c r="J832" s="96"/>
      <c r="K832" s="96"/>
      <c r="L832" s="96" t="s">
        <v>48</v>
      </c>
      <c r="M832" s="97">
        <v>0</v>
      </c>
      <c r="N832" s="97">
        <v>0</v>
      </c>
      <c r="O832" s="97">
        <v>0</v>
      </c>
      <c r="P832" s="96" t="s">
        <v>48</v>
      </c>
      <c r="Q832" s="96"/>
      <c r="R832" s="96"/>
      <c r="S832" s="96"/>
      <c r="T832" s="98">
        <v>0</v>
      </c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  <c r="AH832" s="98"/>
      <c r="AI832" s="96" t="s">
        <v>48</v>
      </c>
      <c r="AJ832" s="96" t="s">
        <v>48</v>
      </c>
      <c r="AK832" s="96" t="s">
        <v>48</v>
      </c>
      <c r="AL832" s="96" t="s">
        <v>48</v>
      </c>
      <c r="AM832" s="96" t="s">
        <v>48</v>
      </c>
      <c r="AN832" s="96">
        <v>2</v>
      </c>
      <c r="AO832" s="96" t="s">
        <v>48</v>
      </c>
      <c r="AP832" s="96" t="s">
        <v>48</v>
      </c>
      <c r="AQ832" s="96">
        <v>5</v>
      </c>
      <c r="AR832" s="96">
        <v>3</v>
      </c>
      <c r="AS832" s="98">
        <v>0.6</v>
      </c>
      <c r="AT832" s="98">
        <v>0</v>
      </c>
      <c r="AU832" s="98">
        <v>0</v>
      </c>
      <c r="AV832" s="99">
        <v>15582</v>
      </c>
      <c r="AW832" s="99">
        <v>6267</v>
      </c>
      <c r="AX832" s="96">
        <v>258</v>
      </c>
      <c r="AY832" s="96">
        <v>409</v>
      </c>
      <c r="AZ832" s="96">
        <v>520</v>
      </c>
      <c r="BA832" s="96" t="s">
        <v>48</v>
      </c>
      <c r="BB832" s="100"/>
      <c r="BC832" s="93"/>
      <c r="BD832" s="93"/>
      <c r="BE832" s="93"/>
    </row>
    <row r="833" spans="1:57" ht="13.5" customHeight="1">
      <c r="A833" s="93" t="s">
        <v>315</v>
      </c>
      <c r="B833" s="95">
        <v>45198</v>
      </c>
      <c r="C833" s="96" t="s">
        <v>48</v>
      </c>
      <c r="D833" s="96" t="s">
        <v>48</v>
      </c>
      <c r="E833" s="96" t="s">
        <v>48</v>
      </c>
      <c r="F833" s="96"/>
      <c r="G833" s="96"/>
      <c r="H833" s="96"/>
      <c r="I833" s="96"/>
      <c r="J833" s="96"/>
      <c r="K833" s="96"/>
      <c r="L833" s="96" t="s">
        <v>48</v>
      </c>
      <c r="M833" s="97">
        <v>0</v>
      </c>
      <c r="N833" s="97">
        <v>0</v>
      </c>
      <c r="O833" s="97">
        <v>0</v>
      </c>
      <c r="P833" s="96" t="s">
        <v>48</v>
      </c>
      <c r="Q833" s="96"/>
      <c r="R833" s="96"/>
      <c r="S833" s="96"/>
      <c r="T833" s="98">
        <v>0</v>
      </c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  <c r="AH833" s="98"/>
      <c r="AI833" s="96" t="s">
        <v>48</v>
      </c>
      <c r="AJ833" s="96" t="s">
        <v>48</v>
      </c>
      <c r="AK833" s="96" t="s">
        <v>48</v>
      </c>
      <c r="AL833" s="96" t="s">
        <v>48</v>
      </c>
      <c r="AM833" s="96" t="s">
        <v>48</v>
      </c>
      <c r="AN833" s="96">
        <v>14</v>
      </c>
      <c r="AO833" s="96" t="s">
        <v>48</v>
      </c>
      <c r="AP833" s="96" t="s">
        <v>48</v>
      </c>
      <c r="AQ833" s="96">
        <v>8</v>
      </c>
      <c r="AR833" s="96">
        <v>5</v>
      </c>
      <c r="AS833" s="98">
        <v>0.625</v>
      </c>
      <c r="AT833" s="98">
        <v>0</v>
      </c>
      <c r="AU833" s="98">
        <v>0</v>
      </c>
      <c r="AV833" s="99">
        <v>15590</v>
      </c>
      <c r="AW833" s="99">
        <v>6272</v>
      </c>
      <c r="AX833" s="96">
        <v>258</v>
      </c>
      <c r="AY833" s="96">
        <v>409</v>
      </c>
      <c r="AZ833" s="96">
        <v>520</v>
      </c>
      <c r="BA833" s="96" t="s">
        <v>48</v>
      </c>
      <c r="BB833" s="100"/>
      <c r="BC833" s="93"/>
      <c r="BD833" s="93"/>
      <c r="BE833" s="93"/>
    </row>
    <row r="834" spans="1:57" ht="13.5" customHeight="1">
      <c r="A834" s="93" t="s">
        <v>316</v>
      </c>
      <c r="B834" s="95">
        <v>45199</v>
      </c>
      <c r="C834" s="96" t="s">
        <v>48</v>
      </c>
      <c r="D834" s="96" t="s">
        <v>48</v>
      </c>
      <c r="E834" s="96" t="s">
        <v>48</v>
      </c>
      <c r="F834" s="96"/>
      <c r="G834" s="96"/>
      <c r="H834" s="96"/>
      <c r="I834" s="96"/>
      <c r="J834" s="96"/>
      <c r="K834" s="96"/>
      <c r="L834" s="96" t="s">
        <v>48</v>
      </c>
      <c r="M834" s="97">
        <v>0</v>
      </c>
      <c r="N834" s="97">
        <v>0</v>
      </c>
      <c r="O834" s="97">
        <v>0</v>
      </c>
      <c r="P834" s="96" t="s">
        <v>48</v>
      </c>
      <c r="Q834" s="96"/>
      <c r="R834" s="96"/>
      <c r="S834" s="96"/>
      <c r="T834" s="98">
        <v>0</v>
      </c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  <c r="AH834" s="98"/>
      <c r="AI834" s="96" t="s">
        <v>48</v>
      </c>
      <c r="AJ834" s="96">
        <v>2</v>
      </c>
      <c r="AK834" s="96" t="s">
        <v>48</v>
      </c>
      <c r="AL834" s="96" t="s">
        <v>48</v>
      </c>
      <c r="AM834" s="96" t="s">
        <v>48</v>
      </c>
      <c r="AN834" s="96">
        <v>38</v>
      </c>
      <c r="AO834" s="96" t="s">
        <v>48</v>
      </c>
      <c r="AP834" s="96" t="s">
        <v>48</v>
      </c>
      <c r="AQ834" s="96">
        <v>7</v>
      </c>
      <c r="AR834" s="96">
        <v>5</v>
      </c>
      <c r="AS834" s="98">
        <v>0.71399999999999997</v>
      </c>
      <c r="AT834" s="98">
        <v>0.4</v>
      </c>
      <c r="AU834" s="98">
        <v>0</v>
      </c>
      <c r="AV834" s="99">
        <v>15597</v>
      </c>
      <c r="AW834" s="99">
        <v>6277</v>
      </c>
      <c r="AX834" s="96">
        <v>258</v>
      </c>
      <c r="AY834" s="96">
        <v>409</v>
      </c>
      <c r="AZ834" s="96">
        <v>520</v>
      </c>
      <c r="BA834" s="96" t="s">
        <v>48</v>
      </c>
      <c r="BB834" s="100"/>
      <c r="BC834" s="93"/>
      <c r="BD834" s="93"/>
      <c r="BE834" s="93"/>
    </row>
    <row r="835" spans="1:57" ht="13.5" customHeight="1">
      <c r="A835" s="93" t="s">
        <v>317</v>
      </c>
      <c r="B835" s="95">
        <v>45200</v>
      </c>
      <c r="C835" s="96" t="s">
        <v>48</v>
      </c>
      <c r="D835" s="96" t="s">
        <v>48</v>
      </c>
      <c r="E835" s="96" t="s">
        <v>48</v>
      </c>
      <c r="F835" s="96"/>
      <c r="G835" s="96"/>
      <c r="H835" s="96"/>
      <c r="I835" s="96"/>
      <c r="J835" s="96"/>
      <c r="K835" s="96"/>
      <c r="L835" s="96" t="s">
        <v>48</v>
      </c>
      <c r="M835" s="97">
        <v>0</v>
      </c>
      <c r="N835" s="97">
        <v>0</v>
      </c>
      <c r="O835" s="97">
        <v>0</v>
      </c>
      <c r="P835" s="96" t="s">
        <v>48</v>
      </c>
      <c r="Q835" s="96"/>
      <c r="R835" s="96"/>
      <c r="S835" s="96"/>
      <c r="T835" s="98">
        <v>0</v>
      </c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  <c r="AH835" s="98"/>
      <c r="AI835" s="96" t="s">
        <v>48</v>
      </c>
      <c r="AJ835" s="96">
        <v>1</v>
      </c>
      <c r="AK835" s="96" t="s">
        <v>48</v>
      </c>
      <c r="AL835" s="96" t="s">
        <v>48</v>
      </c>
      <c r="AM835" s="96" t="s">
        <v>48</v>
      </c>
      <c r="AN835" s="96">
        <v>77</v>
      </c>
      <c r="AO835" s="96" t="s">
        <v>48</v>
      </c>
      <c r="AP835" s="96" t="s">
        <v>48</v>
      </c>
      <c r="AQ835" s="96">
        <v>10</v>
      </c>
      <c r="AR835" s="96">
        <v>4</v>
      </c>
      <c r="AS835" s="98">
        <v>0.4</v>
      </c>
      <c r="AT835" s="98">
        <v>0.25</v>
      </c>
      <c r="AU835" s="98">
        <v>0</v>
      </c>
      <c r="AV835" s="99">
        <v>15607</v>
      </c>
      <c r="AW835" s="99">
        <v>6281</v>
      </c>
      <c r="AX835" s="96">
        <v>258</v>
      </c>
      <c r="AY835" s="96">
        <v>409</v>
      </c>
      <c r="AZ835" s="96">
        <v>520</v>
      </c>
      <c r="BA835" s="96" t="s">
        <v>48</v>
      </c>
      <c r="BB835" s="100"/>
      <c r="BC835" s="93"/>
      <c r="BD835" s="93"/>
      <c r="BE835" s="93"/>
    </row>
    <row r="836" spans="1:57" ht="13.5" customHeight="1">
      <c r="A836" s="93" t="s">
        <v>311</v>
      </c>
      <c r="B836" s="95">
        <v>45201</v>
      </c>
      <c r="C836" s="96">
        <v>50538</v>
      </c>
      <c r="D836" s="96" t="s">
        <v>48</v>
      </c>
      <c r="E836" s="96" t="s">
        <v>48</v>
      </c>
      <c r="F836" s="96"/>
      <c r="G836" s="96"/>
      <c r="H836" s="96"/>
      <c r="I836" s="96"/>
      <c r="J836" s="96"/>
      <c r="K836" s="96"/>
      <c r="L836" s="96">
        <v>50538</v>
      </c>
      <c r="M836" s="97">
        <v>0</v>
      </c>
      <c r="N836" s="97">
        <v>0</v>
      </c>
      <c r="O836" s="97">
        <v>0</v>
      </c>
      <c r="P836" s="96">
        <v>8423</v>
      </c>
      <c r="Q836" s="96"/>
      <c r="R836" s="96"/>
      <c r="S836" s="96"/>
      <c r="T836" s="98">
        <v>0</v>
      </c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  <c r="AH836" s="98"/>
      <c r="AI836" s="96" t="s">
        <v>48</v>
      </c>
      <c r="AJ836" s="96">
        <v>3</v>
      </c>
      <c r="AK836" s="96" t="s">
        <v>48</v>
      </c>
      <c r="AL836" s="96" t="s">
        <v>48</v>
      </c>
      <c r="AM836" s="96" t="s">
        <v>48</v>
      </c>
      <c r="AN836" s="96">
        <v>56</v>
      </c>
      <c r="AO836" s="96" t="s">
        <v>48</v>
      </c>
      <c r="AP836" s="96" t="s">
        <v>48</v>
      </c>
      <c r="AQ836" s="96">
        <v>13</v>
      </c>
      <c r="AR836" s="96">
        <v>7</v>
      </c>
      <c r="AS836" s="98">
        <v>0.53800000000000003</v>
      </c>
      <c r="AT836" s="98">
        <v>0.42899999999999999</v>
      </c>
      <c r="AU836" s="98">
        <v>0</v>
      </c>
      <c r="AV836" s="99">
        <v>15620</v>
      </c>
      <c r="AW836" s="99">
        <v>6288</v>
      </c>
      <c r="AX836" s="96">
        <v>258</v>
      </c>
      <c r="AY836" s="96">
        <v>409</v>
      </c>
      <c r="AZ836" s="96">
        <v>520</v>
      </c>
      <c r="BA836" s="96" t="s">
        <v>48</v>
      </c>
      <c r="BB836" s="100"/>
      <c r="BC836" s="93"/>
      <c r="BD836" s="93"/>
      <c r="BE836" s="93"/>
    </row>
    <row r="837" spans="1:57" ht="13.5" customHeight="1">
      <c r="A837" s="93" t="s">
        <v>312</v>
      </c>
      <c r="B837" s="95">
        <v>45202</v>
      </c>
      <c r="C837" s="96">
        <v>93779</v>
      </c>
      <c r="D837" s="96" t="s">
        <v>48</v>
      </c>
      <c r="E837" s="96" t="s">
        <v>48</v>
      </c>
      <c r="F837" s="96"/>
      <c r="G837" s="96"/>
      <c r="H837" s="96"/>
      <c r="I837" s="96"/>
      <c r="J837" s="96"/>
      <c r="K837" s="96"/>
      <c r="L837" s="96">
        <v>93779</v>
      </c>
      <c r="M837" s="97">
        <v>0</v>
      </c>
      <c r="N837" s="97">
        <v>0</v>
      </c>
      <c r="O837" s="97">
        <v>0</v>
      </c>
      <c r="P837" s="96">
        <v>15630</v>
      </c>
      <c r="Q837" s="96"/>
      <c r="R837" s="96"/>
      <c r="S837" s="96"/>
      <c r="T837" s="98">
        <v>0</v>
      </c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  <c r="AH837" s="98"/>
      <c r="AI837" s="96" t="s">
        <v>48</v>
      </c>
      <c r="AJ837" s="96">
        <v>6</v>
      </c>
      <c r="AK837" s="96" t="s">
        <v>48</v>
      </c>
      <c r="AL837" s="96" t="s">
        <v>48</v>
      </c>
      <c r="AM837" s="96" t="s">
        <v>48</v>
      </c>
      <c r="AN837" s="96">
        <v>61</v>
      </c>
      <c r="AO837" s="96" t="s">
        <v>48</v>
      </c>
      <c r="AP837" s="96" t="s">
        <v>48</v>
      </c>
      <c r="AQ837" s="96">
        <v>21</v>
      </c>
      <c r="AR837" s="96">
        <v>9</v>
      </c>
      <c r="AS837" s="98">
        <v>0.42899999999999999</v>
      </c>
      <c r="AT837" s="98">
        <v>0.66700000000000004</v>
      </c>
      <c r="AU837" s="98">
        <v>0</v>
      </c>
      <c r="AV837" s="99">
        <v>15641</v>
      </c>
      <c r="AW837" s="99">
        <v>6938</v>
      </c>
      <c r="AX837" s="96">
        <v>258</v>
      </c>
      <c r="AY837" s="96">
        <v>409</v>
      </c>
      <c r="AZ837" s="96">
        <v>520</v>
      </c>
      <c r="BA837" s="96" t="s">
        <v>48</v>
      </c>
      <c r="BB837" s="100"/>
      <c r="BC837" s="93"/>
      <c r="BD837" s="93"/>
      <c r="BE837" s="93"/>
    </row>
    <row r="838" spans="1:57" ht="13.5" customHeight="1">
      <c r="A838" s="93" t="s">
        <v>313</v>
      </c>
      <c r="B838" s="95">
        <v>45203</v>
      </c>
      <c r="C838" s="96">
        <v>98082</v>
      </c>
      <c r="D838" s="96" t="s">
        <v>48</v>
      </c>
      <c r="E838" s="96" t="s">
        <v>48</v>
      </c>
      <c r="F838" s="96"/>
      <c r="G838" s="96"/>
      <c r="H838" s="96"/>
      <c r="I838" s="96"/>
      <c r="J838" s="96"/>
      <c r="K838" s="96"/>
      <c r="L838" s="96">
        <v>98082</v>
      </c>
      <c r="M838" s="97">
        <v>0</v>
      </c>
      <c r="N838" s="97">
        <v>0</v>
      </c>
      <c r="O838" s="97">
        <v>0</v>
      </c>
      <c r="P838" s="96">
        <v>98082</v>
      </c>
      <c r="Q838" s="96"/>
      <c r="R838" s="96"/>
      <c r="S838" s="96"/>
      <c r="T838" s="98">
        <v>0</v>
      </c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  <c r="AH838" s="98"/>
      <c r="AI838" s="96" t="s">
        <v>48</v>
      </c>
      <c r="AJ838" s="96">
        <v>6</v>
      </c>
      <c r="AK838" s="96" t="s">
        <v>48</v>
      </c>
      <c r="AL838" s="96" t="s">
        <v>48</v>
      </c>
      <c r="AM838" s="96" t="s">
        <v>48</v>
      </c>
      <c r="AN838" s="96">
        <v>66</v>
      </c>
      <c r="AO838" s="96" t="s">
        <v>48</v>
      </c>
      <c r="AP838" s="96" t="s">
        <v>48</v>
      </c>
      <c r="AQ838" s="96">
        <v>18</v>
      </c>
      <c r="AR838" s="96">
        <v>10</v>
      </c>
      <c r="AS838" s="98">
        <v>0.55600000000000005</v>
      </c>
      <c r="AT838" s="98">
        <v>0.6</v>
      </c>
      <c r="AU838" s="98">
        <v>0</v>
      </c>
      <c r="AV838" s="99">
        <v>15659</v>
      </c>
      <c r="AW838" s="99">
        <v>6948</v>
      </c>
      <c r="AX838" s="96">
        <v>338</v>
      </c>
      <c r="AY838" s="96">
        <v>412</v>
      </c>
      <c r="AZ838" s="96">
        <v>540</v>
      </c>
      <c r="BA838" s="96" t="s">
        <v>48</v>
      </c>
      <c r="BB838" s="100"/>
      <c r="BC838" s="93"/>
      <c r="BD838" s="93"/>
      <c r="BE838" s="93"/>
    </row>
    <row r="839" spans="1:57" ht="13.5" customHeight="1">
      <c r="A839" s="93" t="s">
        <v>314</v>
      </c>
      <c r="B839" s="95">
        <v>45204</v>
      </c>
      <c r="C839" s="96">
        <v>159374</v>
      </c>
      <c r="D839" s="96" t="s">
        <v>48</v>
      </c>
      <c r="E839" s="96" t="s">
        <v>48</v>
      </c>
      <c r="F839" s="96"/>
      <c r="G839" s="96"/>
      <c r="H839" s="96"/>
      <c r="I839" s="96"/>
      <c r="J839" s="96"/>
      <c r="K839" s="96"/>
      <c r="L839" s="96">
        <v>159374</v>
      </c>
      <c r="M839" s="97">
        <v>0</v>
      </c>
      <c r="N839" s="97">
        <v>0</v>
      </c>
      <c r="O839" s="97">
        <v>0</v>
      </c>
      <c r="P839" s="96">
        <v>53125</v>
      </c>
      <c r="Q839" s="96"/>
      <c r="R839" s="96"/>
      <c r="S839" s="96"/>
      <c r="T839" s="98">
        <v>0</v>
      </c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  <c r="AH839" s="98"/>
      <c r="AI839" s="96" t="s">
        <v>48</v>
      </c>
      <c r="AJ839" s="96">
        <v>1</v>
      </c>
      <c r="AK839" s="96" t="s">
        <v>48</v>
      </c>
      <c r="AL839" s="96" t="s">
        <v>48</v>
      </c>
      <c r="AM839" s="96" t="s">
        <v>48</v>
      </c>
      <c r="AN839" s="96">
        <v>86</v>
      </c>
      <c r="AO839" s="96" t="s">
        <v>48</v>
      </c>
      <c r="AP839" s="96" t="s">
        <v>48</v>
      </c>
      <c r="AQ839" s="96">
        <v>9</v>
      </c>
      <c r="AR839" s="96">
        <v>1</v>
      </c>
      <c r="AS839" s="98">
        <v>0.111</v>
      </c>
      <c r="AT839" s="98">
        <v>1</v>
      </c>
      <c r="AU839" s="98">
        <v>0</v>
      </c>
      <c r="AV839" s="99">
        <v>15668</v>
      </c>
      <c r="AW839" s="99">
        <v>6949</v>
      </c>
      <c r="AX839" s="96">
        <v>338</v>
      </c>
      <c r="AY839" s="96">
        <v>412</v>
      </c>
      <c r="AZ839" s="96">
        <v>540</v>
      </c>
      <c r="BA839" s="96" t="s">
        <v>48</v>
      </c>
      <c r="BB839" s="100"/>
      <c r="BC839" s="93"/>
      <c r="BD839" s="93"/>
      <c r="BE839" s="93"/>
    </row>
    <row r="840" spans="1:57" ht="13.5" customHeight="1">
      <c r="A840" s="93" t="s">
        <v>315</v>
      </c>
      <c r="B840" s="95">
        <v>45205</v>
      </c>
      <c r="C840" s="96">
        <v>111244</v>
      </c>
      <c r="D840" s="96" t="s">
        <v>48</v>
      </c>
      <c r="E840" s="96" t="s">
        <v>48</v>
      </c>
      <c r="F840" s="96"/>
      <c r="G840" s="96"/>
      <c r="H840" s="96"/>
      <c r="I840" s="96"/>
      <c r="J840" s="96"/>
      <c r="K840" s="96"/>
      <c r="L840" s="96">
        <v>111244</v>
      </c>
      <c r="M840" s="97">
        <v>0</v>
      </c>
      <c r="N840" s="97">
        <v>0</v>
      </c>
      <c r="O840" s="97">
        <v>0</v>
      </c>
      <c r="P840" s="96">
        <v>27811</v>
      </c>
      <c r="Q840" s="96"/>
      <c r="R840" s="96"/>
      <c r="S840" s="96"/>
      <c r="T840" s="98">
        <v>0</v>
      </c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  <c r="AH840" s="98"/>
      <c r="AI840" s="96" t="s">
        <v>48</v>
      </c>
      <c r="AJ840" s="96">
        <v>3</v>
      </c>
      <c r="AK840" s="96" t="s">
        <v>48</v>
      </c>
      <c r="AL840" s="96" t="s">
        <v>48</v>
      </c>
      <c r="AM840" s="96" t="s">
        <v>48</v>
      </c>
      <c r="AN840" s="96">
        <v>67</v>
      </c>
      <c r="AO840" s="96" t="s">
        <v>48</v>
      </c>
      <c r="AP840" s="96" t="s">
        <v>48</v>
      </c>
      <c r="AQ840" s="96">
        <v>10</v>
      </c>
      <c r="AR840" s="96">
        <v>4</v>
      </c>
      <c r="AS840" s="98">
        <v>0.4</v>
      </c>
      <c r="AT840" s="98">
        <v>0.75</v>
      </c>
      <c r="AU840" s="98">
        <v>0</v>
      </c>
      <c r="AV840" s="99">
        <v>15678</v>
      </c>
      <c r="AW840" s="99">
        <v>7514</v>
      </c>
      <c r="AX840" s="96">
        <v>338</v>
      </c>
      <c r="AY840" s="96">
        <v>412</v>
      </c>
      <c r="AZ840" s="96">
        <v>540</v>
      </c>
      <c r="BA840" s="96" t="s">
        <v>48</v>
      </c>
      <c r="BB840" s="100"/>
      <c r="BC840" s="93"/>
      <c r="BD840" s="93"/>
      <c r="BE840" s="93"/>
    </row>
    <row r="841" spans="1:57" ht="13.5" customHeight="1">
      <c r="A841" s="93" t="s">
        <v>316</v>
      </c>
      <c r="B841" s="95">
        <v>45206</v>
      </c>
      <c r="C841" s="96">
        <v>161656</v>
      </c>
      <c r="D841" s="96" t="s">
        <v>48</v>
      </c>
      <c r="E841" s="96" t="s">
        <v>48</v>
      </c>
      <c r="F841" s="96"/>
      <c r="G841" s="96"/>
      <c r="H841" s="96"/>
      <c r="I841" s="96"/>
      <c r="J841" s="96"/>
      <c r="K841" s="96"/>
      <c r="L841" s="96">
        <v>161656</v>
      </c>
      <c r="M841" s="97">
        <v>0</v>
      </c>
      <c r="N841" s="97">
        <v>0</v>
      </c>
      <c r="O841" s="97">
        <v>0</v>
      </c>
      <c r="P841" s="96">
        <v>53885</v>
      </c>
      <c r="Q841" s="96"/>
      <c r="R841" s="96"/>
      <c r="S841" s="96"/>
      <c r="T841" s="98">
        <v>0</v>
      </c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  <c r="AH841" s="98"/>
      <c r="AI841" s="96" t="s">
        <v>48</v>
      </c>
      <c r="AJ841" s="96">
        <v>4</v>
      </c>
      <c r="AK841" s="96" t="s">
        <v>48</v>
      </c>
      <c r="AL841" s="96" t="s">
        <v>48</v>
      </c>
      <c r="AM841" s="96" t="s">
        <v>48</v>
      </c>
      <c r="AN841" s="96">
        <v>75</v>
      </c>
      <c r="AO841" s="96" t="s">
        <v>48</v>
      </c>
      <c r="AP841" s="96" t="s">
        <v>48</v>
      </c>
      <c r="AQ841" s="96">
        <v>21</v>
      </c>
      <c r="AR841" s="96">
        <v>7</v>
      </c>
      <c r="AS841" s="98">
        <v>0.33300000000000002</v>
      </c>
      <c r="AT841" s="98">
        <v>0.57099999999999995</v>
      </c>
      <c r="AU841" s="98">
        <v>0</v>
      </c>
      <c r="AV841" s="99">
        <v>15699</v>
      </c>
      <c r="AW841" s="99">
        <v>7521</v>
      </c>
      <c r="AX841" s="96">
        <v>338</v>
      </c>
      <c r="AY841" s="96">
        <v>412</v>
      </c>
      <c r="AZ841" s="96">
        <v>540</v>
      </c>
      <c r="BA841" s="96" t="s">
        <v>48</v>
      </c>
      <c r="BB841" s="100"/>
      <c r="BC841" s="93"/>
      <c r="BD841" s="93"/>
      <c r="BE841" s="93"/>
    </row>
    <row r="842" spans="1:57" ht="13.5" customHeight="1">
      <c r="A842" s="93" t="s">
        <v>317</v>
      </c>
      <c r="B842" s="95">
        <v>45207</v>
      </c>
      <c r="C842" s="96">
        <v>167887</v>
      </c>
      <c r="D842" s="96" t="s">
        <v>48</v>
      </c>
      <c r="E842" s="96" t="s">
        <v>48</v>
      </c>
      <c r="F842" s="96"/>
      <c r="G842" s="96"/>
      <c r="H842" s="96"/>
      <c r="I842" s="96"/>
      <c r="J842" s="96"/>
      <c r="K842" s="96"/>
      <c r="L842" s="96">
        <v>167887</v>
      </c>
      <c r="M842" s="97">
        <v>0</v>
      </c>
      <c r="N842" s="97">
        <v>0</v>
      </c>
      <c r="O842" s="97">
        <v>0</v>
      </c>
      <c r="P842" s="96">
        <v>33577</v>
      </c>
      <c r="Q842" s="96"/>
      <c r="R842" s="96"/>
      <c r="S842" s="96"/>
      <c r="T842" s="98">
        <v>0</v>
      </c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  <c r="AH842" s="98"/>
      <c r="AI842" s="96" t="s">
        <v>48</v>
      </c>
      <c r="AJ842" s="96">
        <v>3</v>
      </c>
      <c r="AK842" s="96" t="s">
        <v>48</v>
      </c>
      <c r="AL842" s="96" t="s">
        <v>48</v>
      </c>
      <c r="AM842" s="96" t="s">
        <v>48</v>
      </c>
      <c r="AN842" s="96">
        <v>67</v>
      </c>
      <c r="AO842" s="96" t="s">
        <v>48</v>
      </c>
      <c r="AP842" s="96" t="s">
        <v>48</v>
      </c>
      <c r="AQ842" s="96">
        <v>12</v>
      </c>
      <c r="AR842" s="96">
        <v>6</v>
      </c>
      <c r="AS842" s="98">
        <v>0.5</v>
      </c>
      <c r="AT842" s="98">
        <v>0.5</v>
      </c>
      <c r="AU842" s="98">
        <v>0</v>
      </c>
      <c r="AV842" s="99">
        <v>15711</v>
      </c>
      <c r="AW842" s="99">
        <v>7527</v>
      </c>
      <c r="AX842" s="96">
        <v>338</v>
      </c>
      <c r="AY842" s="96">
        <v>412</v>
      </c>
      <c r="AZ842" s="96">
        <v>540</v>
      </c>
      <c r="BA842" s="96" t="s">
        <v>48</v>
      </c>
      <c r="BB842" s="100"/>
      <c r="BC842" s="93"/>
      <c r="BD842" s="93"/>
      <c r="BE842" s="93"/>
    </row>
    <row r="843" spans="1:57" ht="13.5" customHeight="1">
      <c r="A843" s="93" t="s">
        <v>311</v>
      </c>
      <c r="B843" s="95">
        <v>45208</v>
      </c>
      <c r="C843" s="96">
        <v>184040</v>
      </c>
      <c r="D843" s="96" t="s">
        <v>48</v>
      </c>
      <c r="E843" s="96" t="s">
        <v>48</v>
      </c>
      <c r="F843" s="96"/>
      <c r="G843" s="96"/>
      <c r="H843" s="96"/>
      <c r="I843" s="96"/>
      <c r="J843" s="96"/>
      <c r="K843" s="96"/>
      <c r="L843" s="96">
        <v>184040</v>
      </c>
      <c r="M843" s="97">
        <v>0</v>
      </c>
      <c r="N843" s="97">
        <v>0</v>
      </c>
      <c r="O843" s="97">
        <v>0</v>
      </c>
      <c r="P843" s="96">
        <v>36808</v>
      </c>
      <c r="Q843" s="96"/>
      <c r="R843" s="96"/>
      <c r="S843" s="96"/>
      <c r="T843" s="98">
        <v>0</v>
      </c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  <c r="AH843" s="98"/>
      <c r="AI843" s="96" t="s">
        <v>48</v>
      </c>
      <c r="AJ843" s="96">
        <v>5</v>
      </c>
      <c r="AK843" s="96" t="s">
        <v>48</v>
      </c>
      <c r="AL843" s="96" t="s">
        <v>48</v>
      </c>
      <c r="AM843" s="96" t="s">
        <v>48</v>
      </c>
      <c r="AN843" s="96">
        <v>69</v>
      </c>
      <c r="AO843" s="96" t="s">
        <v>48</v>
      </c>
      <c r="AP843" s="96" t="s">
        <v>48</v>
      </c>
      <c r="AQ843" s="96">
        <v>21</v>
      </c>
      <c r="AR843" s="96">
        <v>6</v>
      </c>
      <c r="AS843" s="98">
        <v>0.28599999999999998</v>
      </c>
      <c r="AT843" s="98">
        <v>0.83299999999999996</v>
      </c>
      <c r="AU843" s="98">
        <v>0</v>
      </c>
      <c r="AV843" s="99">
        <v>15732</v>
      </c>
      <c r="AW843" s="99">
        <v>7533</v>
      </c>
      <c r="AX843" s="96">
        <v>338</v>
      </c>
      <c r="AY843" s="96">
        <v>412</v>
      </c>
      <c r="AZ843" s="96">
        <v>540</v>
      </c>
      <c r="BA843" s="96" t="s">
        <v>48</v>
      </c>
      <c r="BB843" s="100"/>
      <c r="BC843" s="93"/>
      <c r="BD843" s="93"/>
      <c r="BE843" s="93"/>
    </row>
    <row r="844" spans="1:57" ht="13.5" customHeight="1">
      <c r="A844" s="93" t="s">
        <v>312</v>
      </c>
      <c r="B844" s="95">
        <v>45209</v>
      </c>
      <c r="C844" s="96">
        <v>238060</v>
      </c>
      <c r="D844" s="96" t="s">
        <v>48</v>
      </c>
      <c r="E844" s="96" t="s">
        <v>48</v>
      </c>
      <c r="F844" s="96"/>
      <c r="G844" s="96"/>
      <c r="H844" s="96"/>
      <c r="I844" s="96"/>
      <c r="J844" s="96"/>
      <c r="K844" s="96"/>
      <c r="L844" s="96">
        <v>238060</v>
      </c>
      <c r="M844" s="97">
        <v>0</v>
      </c>
      <c r="N844" s="97">
        <v>0</v>
      </c>
      <c r="O844" s="97">
        <v>0</v>
      </c>
      <c r="P844" s="96">
        <v>29758</v>
      </c>
      <c r="Q844" s="96"/>
      <c r="R844" s="96"/>
      <c r="S844" s="96"/>
      <c r="T844" s="98">
        <v>0</v>
      </c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  <c r="AH844" s="98"/>
      <c r="AI844" s="96" t="s">
        <v>48</v>
      </c>
      <c r="AJ844" s="96">
        <v>5</v>
      </c>
      <c r="AK844" s="96" t="s">
        <v>48</v>
      </c>
      <c r="AL844" s="96" t="s">
        <v>48</v>
      </c>
      <c r="AM844" s="96" t="s">
        <v>48</v>
      </c>
      <c r="AN844" s="96">
        <v>73</v>
      </c>
      <c r="AO844" s="96" t="s">
        <v>48</v>
      </c>
      <c r="AP844" s="96" t="s">
        <v>48</v>
      </c>
      <c r="AQ844" s="96">
        <v>19</v>
      </c>
      <c r="AR844" s="96">
        <v>10</v>
      </c>
      <c r="AS844" s="98">
        <v>0.52600000000000002</v>
      </c>
      <c r="AT844" s="98">
        <v>0.5</v>
      </c>
      <c r="AU844" s="98">
        <v>0</v>
      </c>
      <c r="AV844" s="99">
        <v>15751</v>
      </c>
      <c r="AW844" s="99">
        <v>7543</v>
      </c>
      <c r="AX844" s="96">
        <v>340</v>
      </c>
      <c r="AY844" s="96">
        <v>407</v>
      </c>
      <c r="AZ844" s="96">
        <v>542</v>
      </c>
      <c r="BA844" s="96" t="s">
        <v>48</v>
      </c>
      <c r="BB844" s="100"/>
      <c r="BC844" s="93"/>
      <c r="BD844" s="93"/>
      <c r="BE844" s="93"/>
    </row>
    <row r="845" spans="1:57" ht="13.5" customHeight="1">
      <c r="A845" s="93" t="s">
        <v>313</v>
      </c>
      <c r="B845" s="95">
        <v>45210</v>
      </c>
      <c r="C845" s="96">
        <v>229707</v>
      </c>
      <c r="D845" s="96" t="s">
        <v>48</v>
      </c>
      <c r="E845" s="96" t="s">
        <v>48</v>
      </c>
      <c r="F845" s="96"/>
      <c r="G845" s="96"/>
      <c r="H845" s="96"/>
      <c r="I845" s="96"/>
      <c r="J845" s="96"/>
      <c r="K845" s="96"/>
      <c r="L845" s="96">
        <v>229707</v>
      </c>
      <c r="M845" s="97">
        <v>0</v>
      </c>
      <c r="N845" s="97">
        <v>0</v>
      </c>
      <c r="O845" s="97">
        <v>0</v>
      </c>
      <c r="P845" s="96">
        <v>45941</v>
      </c>
      <c r="Q845" s="96"/>
      <c r="R845" s="96"/>
      <c r="S845" s="96"/>
      <c r="T845" s="98">
        <v>0</v>
      </c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  <c r="AH845" s="98"/>
      <c r="AI845" s="96" t="s">
        <v>48</v>
      </c>
      <c r="AJ845" s="96">
        <v>8</v>
      </c>
      <c r="AK845" s="96" t="s">
        <v>48</v>
      </c>
      <c r="AL845" s="96" t="s">
        <v>48</v>
      </c>
      <c r="AM845" s="96" t="s">
        <v>48</v>
      </c>
      <c r="AN845" s="96">
        <v>72</v>
      </c>
      <c r="AO845" s="96" t="s">
        <v>48</v>
      </c>
      <c r="AP845" s="96" t="s">
        <v>48</v>
      </c>
      <c r="AQ845" s="96">
        <v>45</v>
      </c>
      <c r="AR845" s="96">
        <v>11</v>
      </c>
      <c r="AS845" s="98">
        <v>0.24399999999999999</v>
      </c>
      <c r="AT845" s="98">
        <v>0.72699999999999998</v>
      </c>
      <c r="AU845" s="98">
        <v>0</v>
      </c>
      <c r="AV845" s="99">
        <v>15796</v>
      </c>
      <c r="AW845" s="99">
        <v>7554</v>
      </c>
      <c r="AX845" s="96">
        <v>342</v>
      </c>
      <c r="AY845" s="96">
        <v>411</v>
      </c>
      <c r="AZ845" s="96">
        <v>544</v>
      </c>
      <c r="BA845" s="96" t="s">
        <v>48</v>
      </c>
      <c r="BB845" s="100"/>
      <c r="BC845" s="93"/>
      <c r="BD845" s="93"/>
      <c r="BE845" s="93"/>
    </row>
    <row r="846" spans="1:57" ht="13.5" customHeight="1">
      <c r="A846" s="93" t="s">
        <v>314</v>
      </c>
      <c r="B846" s="95">
        <v>45211</v>
      </c>
      <c r="C846" s="96">
        <v>181882</v>
      </c>
      <c r="D846" s="96" t="s">
        <v>48</v>
      </c>
      <c r="E846" s="96" t="s">
        <v>48</v>
      </c>
      <c r="F846" s="96"/>
      <c r="G846" s="96"/>
      <c r="H846" s="96"/>
      <c r="I846" s="96"/>
      <c r="J846" s="96"/>
      <c r="K846" s="96"/>
      <c r="L846" s="96">
        <v>181882</v>
      </c>
      <c r="M846" s="97">
        <v>0</v>
      </c>
      <c r="N846" s="97">
        <v>0</v>
      </c>
      <c r="O846" s="97">
        <v>0</v>
      </c>
      <c r="P846" s="96">
        <v>90941</v>
      </c>
      <c r="Q846" s="96"/>
      <c r="R846" s="96"/>
      <c r="S846" s="96"/>
      <c r="T846" s="98">
        <v>0</v>
      </c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  <c r="AH846" s="98"/>
      <c r="AI846" s="96" t="s">
        <v>48</v>
      </c>
      <c r="AJ846" s="96">
        <v>5</v>
      </c>
      <c r="AK846" s="96" t="s">
        <v>48</v>
      </c>
      <c r="AL846" s="96" t="s">
        <v>48</v>
      </c>
      <c r="AM846" s="96" t="s">
        <v>48</v>
      </c>
      <c r="AN846" s="96">
        <v>61</v>
      </c>
      <c r="AO846" s="96" t="s">
        <v>48</v>
      </c>
      <c r="AP846" s="96" t="s">
        <v>48</v>
      </c>
      <c r="AQ846" s="96">
        <v>31</v>
      </c>
      <c r="AR846" s="96">
        <v>10</v>
      </c>
      <c r="AS846" s="98">
        <v>0.32300000000000001</v>
      </c>
      <c r="AT846" s="98">
        <v>0.5</v>
      </c>
      <c r="AU846" s="98">
        <v>0</v>
      </c>
      <c r="AV846" s="99">
        <v>15827</v>
      </c>
      <c r="AW846" s="99">
        <v>7564</v>
      </c>
      <c r="AX846" s="96">
        <v>334</v>
      </c>
      <c r="AY846" s="96">
        <v>421</v>
      </c>
      <c r="AZ846" s="96">
        <v>549</v>
      </c>
      <c r="BA846" s="96" t="s">
        <v>48</v>
      </c>
      <c r="BB846" s="100"/>
      <c r="BC846" s="93"/>
      <c r="BD846" s="93"/>
      <c r="BE846" s="93"/>
    </row>
    <row r="847" spans="1:57" ht="13.5" customHeight="1">
      <c r="A847" s="93" t="s">
        <v>315</v>
      </c>
      <c r="B847" s="95">
        <v>45212</v>
      </c>
      <c r="C847" s="96">
        <v>125363</v>
      </c>
      <c r="D847" s="96" t="s">
        <v>48</v>
      </c>
      <c r="E847" s="96" t="s">
        <v>48</v>
      </c>
      <c r="F847" s="96"/>
      <c r="G847" s="96"/>
      <c r="H847" s="96"/>
      <c r="I847" s="96"/>
      <c r="J847" s="96"/>
      <c r="K847" s="96"/>
      <c r="L847" s="96">
        <v>125363</v>
      </c>
      <c r="M847" s="97">
        <v>0</v>
      </c>
      <c r="N847" s="97">
        <v>0</v>
      </c>
      <c r="O847" s="97">
        <v>0</v>
      </c>
      <c r="P847" s="96">
        <v>62682</v>
      </c>
      <c r="Q847" s="96"/>
      <c r="R847" s="96"/>
      <c r="S847" s="96"/>
      <c r="T847" s="98">
        <v>0</v>
      </c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  <c r="AH847" s="98"/>
      <c r="AI847" s="96" t="s">
        <v>48</v>
      </c>
      <c r="AJ847" s="96">
        <v>2</v>
      </c>
      <c r="AK847" s="96" t="s">
        <v>48</v>
      </c>
      <c r="AL847" s="96" t="s">
        <v>48</v>
      </c>
      <c r="AM847" s="96" t="s">
        <v>48</v>
      </c>
      <c r="AN847" s="96">
        <v>71</v>
      </c>
      <c r="AO847" s="96" t="s">
        <v>48</v>
      </c>
      <c r="AP847" s="96" t="s">
        <v>48</v>
      </c>
      <c r="AQ847" s="96">
        <v>14</v>
      </c>
      <c r="AR847" s="96">
        <v>10</v>
      </c>
      <c r="AS847" s="98">
        <v>0.71399999999999997</v>
      </c>
      <c r="AT847" s="98">
        <v>0.2</v>
      </c>
      <c r="AU847" s="98">
        <v>0</v>
      </c>
      <c r="AV847" s="99">
        <v>15841</v>
      </c>
      <c r="AW847" s="99">
        <v>7574</v>
      </c>
      <c r="AX847" s="96">
        <v>331</v>
      </c>
      <c r="AY847" s="96">
        <v>432</v>
      </c>
      <c r="AZ847" s="96">
        <v>539</v>
      </c>
      <c r="BA847" s="96" t="s">
        <v>48</v>
      </c>
      <c r="BB847" s="100"/>
      <c r="BC847" s="93"/>
      <c r="BD847" s="93"/>
      <c r="BE847" s="93"/>
    </row>
    <row r="848" spans="1:57" ht="13.5" customHeight="1">
      <c r="A848" s="93" t="s">
        <v>316</v>
      </c>
      <c r="B848" s="95">
        <v>45213</v>
      </c>
      <c r="C848" s="96">
        <v>114126</v>
      </c>
      <c r="D848" s="96" t="s">
        <v>48</v>
      </c>
      <c r="E848" s="96" t="s">
        <v>48</v>
      </c>
      <c r="F848" s="96"/>
      <c r="G848" s="96"/>
      <c r="H848" s="96"/>
      <c r="I848" s="96"/>
      <c r="J848" s="96"/>
      <c r="K848" s="96"/>
      <c r="L848" s="96">
        <v>114126</v>
      </c>
      <c r="M848" s="97">
        <v>0</v>
      </c>
      <c r="N848" s="97">
        <v>0</v>
      </c>
      <c r="O848" s="97">
        <v>0</v>
      </c>
      <c r="P848" s="96" t="s">
        <v>48</v>
      </c>
      <c r="Q848" s="96"/>
      <c r="R848" s="96"/>
      <c r="S848" s="96"/>
      <c r="T848" s="98">
        <v>0</v>
      </c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  <c r="AH848" s="98"/>
      <c r="AI848" s="96" t="s">
        <v>48</v>
      </c>
      <c r="AJ848" s="96">
        <v>2</v>
      </c>
      <c r="AK848" s="96" t="s">
        <v>48</v>
      </c>
      <c r="AL848" s="96" t="s">
        <v>48</v>
      </c>
      <c r="AM848" s="96" t="s">
        <v>48</v>
      </c>
      <c r="AN848" s="96">
        <v>70</v>
      </c>
      <c r="AO848" s="96" t="s">
        <v>48</v>
      </c>
      <c r="AP848" s="96" t="s">
        <v>48</v>
      </c>
      <c r="AQ848" s="96">
        <v>19</v>
      </c>
      <c r="AR848" s="96">
        <v>3</v>
      </c>
      <c r="AS848" s="98">
        <v>0.158</v>
      </c>
      <c r="AT848" s="98">
        <v>0.66700000000000004</v>
      </c>
      <c r="AU848" s="98">
        <v>0</v>
      </c>
      <c r="AV848" s="99">
        <v>15860</v>
      </c>
      <c r="AW848" s="99">
        <v>7577</v>
      </c>
      <c r="AX848" s="96">
        <v>331</v>
      </c>
      <c r="AY848" s="96">
        <v>432</v>
      </c>
      <c r="AZ848" s="96">
        <v>539</v>
      </c>
      <c r="BA848" s="96" t="s">
        <v>48</v>
      </c>
      <c r="BB848" s="100"/>
      <c r="BC848" s="93"/>
      <c r="BD848" s="93"/>
      <c r="BE848" s="93"/>
    </row>
    <row r="849" spans="1:57" ht="13.5" customHeight="1">
      <c r="A849" s="93" t="s">
        <v>317</v>
      </c>
      <c r="B849" s="95">
        <v>45214</v>
      </c>
      <c r="C849" s="96">
        <v>126679</v>
      </c>
      <c r="D849" s="96" t="s">
        <v>48</v>
      </c>
      <c r="E849" s="96" t="s">
        <v>48</v>
      </c>
      <c r="F849" s="96"/>
      <c r="G849" s="96"/>
      <c r="H849" s="96"/>
      <c r="I849" s="96"/>
      <c r="J849" s="96"/>
      <c r="K849" s="96"/>
      <c r="L849" s="96">
        <v>126679</v>
      </c>
      <c r="M849" s="97">
        <v>0</v>
      </c>
      <c r="N849" s="97">
        <v>0</v>
      </c>
      <c r="O849" s="97">
        <v>0</v>
      </c>
      <c r="P849" s="96">
        <v>31670</v>
      </c>
      <c r="Q849" s="96"/>
      <c r="R849" s="96"/>
      <c r="S849" s="96"/>
      <c r="T849" s="98">
        <v>0</v>
      </c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  <c r="AH849" s="98"/>
      <c r="AI849" s="96" t="s">
        <v>48</v>
      </c>
      <c r="AJ849" s="96" t="s">
        <v>48</v>
      </c>
      <c r="AK849" s="96" t="s">
        <v>48</v>
      </c>
      <c r="AL849" s="96" t="s">
        <v>48</v>
      </c>
      <c r="AM849" s="96" t="s">
        <v>48</v>
      </c>
      <c r="AN849" s="96">
        <v>64</v>
      </c>
      <c r="AO849" s="96" t="s">
        <v>48</v>
      </c>
      <c r="AP849" s="96" t="s">
        <v>48</v>
      </c>
      <c r="AQ849" s="96">
        <v>24</v>
      </c>
      <c r="AR849" s="96">
        <v>10</v>
      </c>
      <c r="AS849" s="98">
        <v>0.41699999999999998</v>
      </c>
      <c r="AT849" s="98">
        <v>0</v>
      </c>
      <c r="AU849" s="98">
        <v>0</v>
      </c>
      <c r="AV849" s="99">
        <v>15884</v>
      </c>
      <c r="AW849" s="99">
        <v>7587</v>
      </c>
      <c r="AX849" s="96">
        <v>330</v>
      </c>
      <c r="AY849" s="96">
        <v>434</v>
      </c>
      <c r="AZ849" s="96">
        <v>531</v>
      </c>
      <c r="BA849" s="96" t="s">
        <v>48</v>
      </c>
      <c r="BB849" s="100"/>
      <c r="BC849" s="93"/>
      <c r="BD849" s="93"/>
      <c r="BE849" s="93"/>
    </row>
    <row r="850" spans="1:57" ht="13.5" customHeight="1">
      <c r="A850" s="93" t="s">
        <v>311</v>
      </c>
      <c r="B850" s="95">
        <v>45215</v>
      </c>
      <c r="C850" s="96">
        <v>161122</v>
      </c>
      <c r="D850" s="96" t="s">
        <v>48</v>
      </c>
      <c r="E850" s="96" t="s">
        <v>48</v>
      </c>
      <c r="F850" s="96"/>
      <c r="G850" s="96"/>
      <c r="H850" s="96"/>
      <c r="I850" s="96"/>
      <c r="J850" s="96"/>
      <c r="K850" s="96"/>
      <c r="L850" s="96">
        <v>161122</v>
      </c>
      <c r="M850" s="97">
        <v>0</v>
      </c>
      <c r="N850" s="97">
        <v>0</v>
      </c>
      <c r="O850" s="97">
        <v>0</v>
      </c>
      <c r="P850" s="96">
        <v>161122</v>
      </c>
      <c r="Q850" s="96"/>
      <c r="R850" s="96"/>
      <c r="S850" s="96"/>
      <c r="T850" s="98">
        <v>0</v>
      </c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  <c r="AH850" s="98"/>
      <c r="AI850" s="96" t="s">
        <v>48</v>
      </c>
      <c r="AJ850" s="96">
        <v>4</v>
      </c>
      <c r="AK850" s="96" t="s">
        <v>48</v>
      </c>
      <c r="AL850" s="96" t="s">
        <v>48</v>
      </c>
      <c r="AM850" s="96" t="s">
        <v>48</v>
      </c>
      <c r="AN850" s="96">
        <v>66</v>
      </c>
      <c r="AO850" s="96" t="s">
        <v>48</v>
      </c>
      <c r="AP850" s="96" t="s">
        <v>48</v>
      </c>
      <c r="AQ850" s="96">
        <v>19</v>
      </c>
      <c r="AR850" s="96">
        <v>9</v>
      </c>
      <c r="AS850" s="98">
        <v>0.47399999999999998</v>
      </c>
      <c r="AT850" s="98">
        <v>0.44400000000000001</v>
      </c>
      <c r="AU850" s="98">
        <v>0</v>
      </c>
      <c r="AV850" s="99">
        <v>15903</v>
      </c>
      <c r="AW850" s="99">
        <v>7596</v>
      </c>
      <c r="AX850" s="96">
        <v>309</v>
      </c>
      <c r="AY850" s="96">
        <v>424</v>
      </c>
      <c r="AZ850" s="96">
        <v>523</v>
      </c>
      <c r="BA850" s="96" t="s">
        <v>48</v>
      </c>
      <c r="BB850" s="100"/>
      <c r="BC850" s="93"/>
      <c r="BD850" s="93"/>
      <c r="BE850" s="93"/>
    </row>
    <row r="851" spans="1:57" ht="13.5" customHeight="1">
      <c r="A851" s="93" t="s">
        <v>312</v>
      </c>
      <c r="B851" s="95">
        <v>45216</v>
      </c>
      <c r="C851" s="96">
        <v>119642</v>
      </c>
      <c r="D851" s="96" t="s">
        <v>48</v>
      </c>
      <c r="E851" s="96" t="s">
        <v>48</v>
      </c>
      <c r="F851" s="96"/>
      <c r="G851" s="96"/>
      <c r="H851" s="96"/>
      <c r="I851" s="96"/>
      <c r="J851" s="96"/>
      <c r="K851" s="96"/>
      <c r="L851" s="96">
        <v>119642</v>
      </c>
      <c r="M851" s="97">
        <v>0</v>
      </c>
      <c r="N851" s="97">
        <v>0</v>
      </c>
      <c r="O851" s="97">
        <v>0</v>
      </c>
      <c r="P851" s="96">
        <v>119642</v>
      </c>
      <c r="Q851" s="96"/>
      <c r="R851" s="96"/>
      <c r="S851" s="96"/>
      <c r="T851" s="98">
        <v>0</v>
      </c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  <c r="AH851" s="98"/>
      <c r="AI851" s="96" t="s">
        <v>48</v>
      </c>
      <c r="AJ851" s="96">
        <v>1</v>
      </c>
      <c r="AK851" s="96" t="s">
        <v>48</v>
      </c>
      <c r="AL851" s="96" t="s">
        <v>48</v>
      </c>
      <c r="AM851" s="96" t="s">
        <v>48</v>
      </c>
      <c r="AN851" s="96">
        <v>73</v>
      </c>
      <c r="AO851" s="96" t="s">
        <v>48</v>
      </c>
      <c r="AP851" s="96" t="s">
        <v>48</v>
      </c>
      <c r="AQ851" s="96">
        <v>13</v>
      </c>
      <c r="AR851" s="96">
        <v>3</v>
      </c>
      <c r="AS851" s="98">
        <v>0.23100000000000001</v>
      </c>
      <c r="AT851" s="98">
        <v>0.33300000000000002</v>
      </c>
      <c r="AU851" s="98">
        <v>0</v>
      </c>
      <c r="AV851" s="99">
        <v>15916</v>
      </c>
      <c r="AW851" s="99">
        <v>7599</v>
      </c>
      <c r="AX851" s="96">
        <v>309</v>
      </c>
      <c r="AY851" s="96">
        <v>424</v>
      </c>
      <c r="AZ851" s="96">
        <v>523</v>
      </c>
      <c r="BA851" s="96" t="s">
        <v>48</v>
      </c>
      <c r="BB851" s="100"/>
      <c r="BC851" s="93"/>
      <c r="BD851" s="93"/>
      <c r="BE851" s="93"/>
    </row>
    <row r="852" spans="1:57" ht="13.5" customHeight="1">
      <c r="A852" s="93" t="s">
        <v>313</v>
      </c>
      <c r="B852" s="95">
        <v>45217</v>
      </c>
      <c r="C852" s="96">
        <v>195545</v>
      </c>
      <c r="D852" s="96" t="s">
        <v>48</v>
      </c>
      <c r="E852" s="96" t="s">
        <v>48</v>
      </c>
      <c r="F852" s="96"/>
      <c r="G852" s="96"/>
      <c r="H852" s="96"/>
      <c r="I852" s="96"/>
      <c r="J852" s="96"/>
      <c r="K852" s="96"/>
      <c r="L852" s="96">
        <v>195545</v>
      </c>
      <c r="M852" s="97">
        <v>0</v>
      </c>
      <c r="N852" s="97">
        <v>0</v>
      </c>
      <c r="O852" s="97">
        <v>0</v>
      </c>
      <c r="P852" s="96">
        <v>97773</v>
      </c>
      <c r="Q852" s="96"/>
      <c r="R852" s="96"/>
      <c r="S852" s="96"/>
      <c r="T852" s="98">
        <v>0</v>
      </c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  <c r="AH852" s="98"/>
      <c r="AI852" s="96" t="s">
        <v>48</v>
      </c>
      <c r="AJ852" s="96">
        <v>1</v>
      </c>
      <c r="AK852" s="96" t="s">
        <v>48</v>
      </c>
      <c r="AL852" s="96" t="s">
        <v>48</v>
      </c>
      <c r="AM852" s="96" t="s">
        <v>48</v>
      </c>
      <c r="AN852" s="96">
        <v>65</v>
      </c>
      <c r="AO852" s="96" t="s">
        <v>48</v>
      </c>
      <c r="AP852" s="96" t="s">
        <v>48</v>
      </c>
      <c r="AQ852" s="96">
        <v>19</v>
      </c>
      <c r="AR852" s="96">
        <v>3</v>
      </c>
      <c r="AS852" s="98">
        <v>0.158</v>
      </c>
      <c r="AT852" s="98">
        <v>0.33300000000000002</v>
      </c>
      <c r="AU852" s="98">
        <v>0</v>
      </c>
      <c r="AV852" s="99">
        <v>15935</v>
      </c>
      <c r="AW852" s="99">
        <v>7602</v>
      </c>
      <c r="AX852" s="96">
        <v>309</v>
      </c>
      <c r="AY852" s="96">
        <v>424</v>
      </c>
      <c r="AZ852" s="96">
        <v>523</v>
      </c>
      <c r="BA852" s="96" t="s">
        <v>48</v>
      </c>
      <c r="BB852" s="100"/>
      <c r="BC852" s="93"/>
      <c r="BD852" s="93"/>
      <c r="BE852" s="93"/>
    </row>
    <row r="853" spans="1:57" ht="13.5" customHeight="1">
      <c r="A853" s="93" t="s">
        <v>314</v>
      </c>
      <c r="B853" s="95">
        <v>45218</v>
      </c>
      <c r="C853" s="96">
        <v>116883</v>
      </c>
      <c r="D853" s="96" t="s">
        <v>48</v>
      </c>
      <c r="E853" s="96" t="s">
        <v>48</v>
      </c>
      <c r="F853" s="96"/>
      <c r="G853" s="96"/>
      <c r="H853" s="96"/>
      <c r="I853" s="96"/>
      <c r="J853" s="96"/>
      <c r="K853" s="96"/>
      <c r="L853" s="96">
        <v>116883</v>
      </c>
      <c r="M853" s="97">
        <v>0</v>
      </c>
      <c r="N853" s="97">
        <v>0</v>
      </c>
      <c r="O853" s="97">
        <v>0</v>
      </c>
      <c r="P853" s="96">
        <v>19481</v>
      </c>
      <c r="Q853" s="96"/>
      <c r="R853" s="96"/>
      <c r="S853" s="96"/>
      <c r="T853" s="98">
        <v>0</v>
      </c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  <c r="AH853" s="98"/>
      <c r="AI853" s="96" t="s">
        <v>48</v>
      </c>
      <c r="AJ853" s="96">
        <v>2</v>
      </c>
      <c r="AK853" s="96" t="s">
        <v>48</v>
      </c>
      <c r="AL853" s="96" t="s">
        <v>48</v>
      </c>
      <c r="AM853" s="96" t="s">
        <v>48</v>
      </c>
      <c r="AN853" s="96">
        <v>74</v>
      </c>
      <c r="AO853" s="96" t="s">
        <v>48</v>
      </c>
      <c r="AP853" s="96" t="s">
        <v>48</v>
      </c>
      <c r="AQ853" s="96">
        <v>9</v>
      </c>
      <c r="AR853" s="96">
        <v>4</v>
      </c>
      <c r="AS853" s="98">
        <v>0.44400000000000001</v>
      </c>
      <c r="AT853" s="98">
        <v>0.5</v>
      </c>
      <c r="AU853" s="98">
        <v>0</v>
      </c>
      <c r="AV853" s="99">
        <v>15944</v>
      </c>
      <c r="AW853" s="99">
        <v>7606</v>
      </c>
      <c r="AX853" s="96">
        <v>309</v>
      </c>
      <c r="AY853" s="96">
        <v>424</v>
      </c>
      <c r="AZ853" s="96">
        <v>523</v>
      </c>
      <c r="BA853" s="96" t="s">
        <v>48</v>
      </c>
      <c r="BB853" s="100"/>
      <c r="BC853" s="93"/>
      <c r="BD853" s="93"/>
      <c r="BE853" s="93"/>
    </row>
    <row r="854" spans="1:57" ht="13.5" customHeight="1">
      <c r="A854" s="93" t="s">
        <v>315</v>
      </c>
      <c r="B854" s="95">
        <v>45219</v>
      </c>
      <c r="C854" s="96">
        <v>430029</v>
      </c>
      <c r="D854" s="96" t="s">
        <v>48</v>
      </c>
      <c r="E854" s="96" t="s">
        <v>48</v>
      </c>
      <c r="F854" s="96"/>
      <c r="G854" s="96"/>
      <c r="H854" s="96"/>
      <c r="I854" s="96"/>
      <c r="J854" s="96"/>
      <c r="K854" s="96"/>
      <c r="L854" s="96">
        <v>430029</v>
      </c>
      <c r="M854" s="97">
        <v>0</v>
      </c>
      <c r="N854" s="97">
        <v>0</v>
      </c>
      <c r="O854" s="97">
        <v>0</v>
      </c>
      <c r="P854" s="96">
        <v>107507</v>
      </c>
      <c r="Q854" s="96"/>
      <c r="R854" s="96"/>
      <c r="S854" s="96"/>
      <c r="T854" s="98">
        <v>0</v>
      </c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  <c r="AI854" s="96" t="s">
        <v>48</v>
      </c>
      <c r="AJ854" s="96">
        <v>6</v>
      </c>
      <c r="AK854" s="96" t="s">
        <v>48</v>
      </c>
      <c r="AL854" s="96" t="s">
        <v>48</v>
      </c>
      <c r="AM854" s="96" t="s">
        <v>48</v>
      </c>
      <c r="AN854" s="96">
        <v>71</v>
      </c>
      <c r="AO854" s="96" t="s">
        <v>48</v>
      </c>
      <c r="AP854" s="96" t="s">
        <v>48</v>
      </c>
      <c r="AQ854" s="96">
        <v>55</v>
      </c>
      <c r="AR854" s="96">
        <v>20</v>
      </c>
      <c r="AS854" s="98">
        <v>0.36399999999999999</v>
      </c>
      <c r="AT854" s="98">
        <v>0.3</v>
      </c>
      <c r="AU854" s="98">
        <v>0</v>
      </c>
      <c r="AV854" s="99">
        <v>15999</v>
      </c>
      <c r="AW854" s="99">
        <v>7626</v>
      </c>
      <c r="AX854" s="96">
        <v>309</v>
      </c>
      <c r="AY854" s="96">
        <v>424</v>
      </c>
      <c r="AZ854" s="96">
        <v>523</v>
      </c>
      <c r="BA854" s="96" t="s">
        <v>48</v>
      </c>
      <c r="BB854" s="100"/>
      <c r="BC854" s="93"/>
      <c r="BD854" s="93"/>
      <c r="BE854" s="93"/>
    </row>
    <row r="855" spans="1:57" ht="13.5" customHeight="1">
      <c r="A855" s="93" t="s">
        <v>316</v>
      </c>
      <c r="B855" s="95">
        <v>45220</v>
      </c>
      <c r="C855" s="96">
        <v>435410</v>
      </c>
      <c r="D855" s="96" t="s">
        <v>48</v>
      </c>
      <c r="E855" s="96" t="s">
        <v>48</v>
      </c>
      <c r="F855" s="96"/>
      <c r="G855" s="96"/>
      <c r="H855" s="96"/>
      <c r="I855" s="96"/>
      <c r="J855" s="96"/>
      <c r="K855" s="96"/>
      <c r="L855" s="96">
        <v>435410</v>
      </c>
      <c r="M855" s="97">
        <v>0</v>
      </c>
      <c r="N855" s="97">
        <v>0</v>
      </c>
      <c r="O855" s="97">
        <v>0</v>
      </c>
      <c r="P855" s="96">
        <v>217705</v>
      </c>
      <c r="Q855" s="96"/>
      <c r="R855" s="96"/>
      <c r="S855" s="96"/>
      <c r="T855" s="98">
        <v>0</v>
      </c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  <c r="AH855" s="98"/>
      <c r="AI855" s="96" t="s">
        <v>48</v>
      </c>
      <c r="AJ855" s="96">
        <v>4</v>
      </c>
      <c r="AK855" s="96" t="s">
        <v>48</v>
      </c>
      <c r="AL855" s="96" t="s">
        <v>48</v>
      </c>
      <c r="AM855" s="96" t="s">
        <v>48</v>
      </c>
      <c r="AN855" s="96">
        <v>71</v>
      </c>
      <c r="AO855" s="96" t="s">
        <v>48</v>
      </c>
      <c r="AP855" s="96" t="s">
        <v>48</v>
      </c>
      <c r="AQ855" s="96">
        <v>31</v>
      </c>
      <c r="AR855" s="96">
        <v>15</v>
      </c>
      <c r="AS855" s="98">
        <v>0.48399999999999999</v>
      </c>
      <c r="AT855" s="98">
        <v>0.26700000000000002</v>
      </c>
      <c r="AU855" s="98">
        <v>0</v>
      </c>
      <c r="AV855" s="99">
        <v>16030</v>
      </c>
      <c r="AW855" s="99">
        <v>7641</v>
      </c>
      <c r="AX855" s="96">
        <v>309</v>
      </c>
      <c r="AY855" s="96">
        <v>424</v>
      </c>
      <c r="AZ855" s="96">
        <v>523</v>
      </c>
      <c r="BA855" s="96" t="s">
        <v>48</v>
      </c>
      <c r="BB855" s="100"/>
      <c r="BC855" s="93"/>
      <c r="BD855" s="93"/>
      <c r="BE855" s="93"/>
    </row>
    <row r="856" spans="1:57" ht="13.5" customHeight="1">
      <c r="A856" s="93" t="s">
        <v>317</v>
      </c>
      <c r="B856" s="95">
        <v>45221</v>
      </c>
      <c r="C856" s="96">
        <v>436583</v>
      </c>
      <c r="D856" s="96" t="s">
        <v>48</v>
      </c>
      <c r="E856" s="96" t="s">
        <v>48</v>
      </c>
      <c r="F856" s="96"/>
      <c r="G856" s="96"/>
      <c r="H856" s="96"/>
      <c r="I856" s="96"/>
      <c r="J856" s="96"/>
      <c r="K856" s="96"/>
      <c r="L856" s="96">
        <v>436583</v>
      </c>
      <c r="M856" s="97">
        <v>0</v>
      </c>
      <c r="N856" s="97">
        <v>0</v>
      </c>
      <c r="O856" s="97">
        <v>0</v>
      </c>
      <c r="P856" s="96">
        <v>145528</v>
      </c>
      <c r="Q856" s="96"/>
      <c r="R856" s="96"/>
      <c r="S856" s="96"/>
      <c r="T856" s="98">
        <v>0</v>
      </c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  <c r="AH856" s="98"/>
      <c r="AI856" s="96" t="s">
        <v>48</v>
      </c>
      <c r="AJ856" s="96">
        <v>2</v>
      </c>
      <c r="AK856" s="96" t="s">
        <v>48</v>
      </c>
      <c r="AL856" s="96" t="s">
        <v>48</v>
      </c>
      <c r="AM856" s="96" t="s">
        <v>48</v>
      </c>
      <c r="AN856" s="96">
        <v>84</v>
      </c>
      <c r="AO856" s="96" t="s">
        <v>48</v>
      </c>
      <c r="AP856" s="96" t="s">
        <v>48</v>
      </c>
      <c r="AQ856" s="96">
        <v>27</v>
      </c>
      <c r="AR856" s="96">
        <v>13</v>
      </c>
      <c r="AS856" s="98">
        <v>0.48099999999999998</v>
      </c>
      <c r="AT856" s="98">
        <v>0.154</v>
      </c>
      <c r="AU856" s="98">
        <v>0</v>
      </c>
      <c r="AV856" s="99">
        <v>16057</v>
      </c>
      <c r="AW856" s="99">
        <v>7654</v>
      </c>
      <c r="AX856" s="96">
        <v>320</v>
      </c>
      <c r="AY856" s="96">
        <v>428</v>
      </c>
      <c r="AZ856" s="96">
        <v>527</v>
      </c>
      <c r="BA856" s="96" t="s">
        <v>48</v>
      </c>
      <c r="BB856" s="100"/>
      <c r="BC856" s="93"/>
      <c r="BD856" s="93"/>
      <c r="BE856" s="93"/>
    </row>
    <row r="857" spans="1:57" ht="13.5" customHeight="1">
      <c r="A857" s="93" t="s">
        <v>311</v>
      </c>
      <c r="B857" s="95">
        <v>45222</v>
      </c>
      <c r="C857" s="96">
        <v>443829</v>
      </c>
      <c r="D857" s="96" t="s">
        <v>48</v>
      </c>
      <c r="E857" s="96" t="s">
        <v>48</v>
      </c>
      <c r="F857" s="96"/>
      <c r="G857" s="96"/>
      <c r="H857" s="96"/>
      <c r="I857" s="96"/>
      <c r="J857" s="96"/>
      <c r="K857" s="96"/>
      <c r="L857" s="96">
        <v>443829</v>
      </c>
      <c r="M857" s="97">
        <v>0</v>
      </c>
      <c r="N857" s="97">
        <v>0</v>
      </c>
      <c r="O857" s="97">
        <v>0</v>
      </c>
      <c r="P857" s="96">
        <v>221915</v>
      </c>
      <c r="Q857" s="96"/>
      <c r="R857" s="96"/>
      <c r="S857" s="96"/>
      <c r="T857" s="98">
        <v>0</v>
      </c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  <c r="AH857" s="98"/>
      <c r="AI857" s="96" t="s">
        <v>48</v>
      </c>
      <c r="AJ857" s="96">
        <v>3</v>
      </c>
      <c r="AK857" s="96" t="s">
        <v>48</v>
      </c>
      <c r="AL857" s="96" t="s">
        <v>48</v>
      </c>
      <c r="AM857" s="96" t="s">
        <v>48</v>
      </c>
      <c r="AN857" s="96">
        <v>76</v>
      </c>
      <c r="AO857" s="96" t="s">
        <v>48</v>
      </c>
      <c r="AP857" s="96" t="s">
        <v>48</v>
      </c>
      <c r="AQ857" s="96">
        <v>29</v>
      </c>
      <c r="AR857" s="96">
        <v>10</v>
      </c>
      <c r="AS857" s="98">
        <v>0.34499999999999997</v>
      </c>
      <c r="AT857" s="98">
        <v>0.3</v>
      </c>
      <c r="AU857" s="98">
        <v>0</v>
      </c>
      <c r="AV857" s="99">
        <v>16086</v>
      </c>
      <c r="AW857" s="99">
        <v>7656</v>
      </c>
      <c r="AX857" s="96">
        <v>325</v>
      </c>
      <c r="AY857" s="96">
        <v>424</v>
      </c>
      <c r="AZ857" s="96">
        <v>533</v>
      </c>
      <c r="BA857" s="96" t="s">
        <v>48</v>
      </c>
      <c r="BB857" s="100"/>
      <c r="BC857" s="93"/>
      <c r="BD857" s="93"/>
      <c r="BE857" s="93"/>
    </row>
    <row r="858" spans="1:57" ht="13.5" customHeight="1">
      <c r="A858" s="93" t="s">
        <v>312</v>
      </c>
      <c r="B858" s="95">
        <v>45223</v>
      </c>
      <c r="C858" s="96">
        <v>336501</v>
      </c>
      <c r="D858" s="96" t="s">
        <v>48</v>
      </c>
      <c r="E858" s="96" t="s">
        <v>48</v>
      </c>
      <c r="F858" s="96"/>
      <c r="G858" s="96"/>
      <c r="H858" s="96"/>
      <c r="I858" s="96"/>
      <c r="J858" s="96"/>
      <c r="K858" s="96"/>
      <c r="L858" s="96">
        <v>336501</v>
      </c>
      <c r="M858" s="97">
        <v>0</v>
      </c>
      <c r="N858" s="97">
        <v>0</v>
      </c>
      <c r="O858" s="97">
        <v>0</v>
      </c>
      <c r="P858" s="96">
        <v>336501</v>
      </c>
      <c r="Q858" s="96"/>
      <c r="R858" s="96"/>
      <c r="S858" s="96"/>
      <c r="T858" s="98">
        <v>0</v>
      </c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  <c r="AH858" s="98"/>
      <c r="AI858" s="96" t="s">
        <v>48</v>
      </c>
      <c r="AJ858" s="96">
        <v>2</v>
      </c>
      <c r="AK858" s="96" t="s">
        <v>48</v>
      </c>
      <c r="AL858" s="96" t="s">
        <v>48</v>
      </c>
      <c r="AM858" s="96" t="s">
        <v>48</v>
      </c>
      <c r="AN858" s="96">
        <v>84</v>
      </c>
      <c r="AO858" s="96" t="s">
        <v>48</v>
      </c>
      <c r="AP858" s="96" t="s">
        <v>48</v>
      </c>
      <c r="AQ858" s="96">
        <v>28</v>
      </c>
      <c r="AR858" s="96">
        <v>7</v>
      </c>
      <c r="AS858" s="98">
        <v>0.25</v>
      </c>
      <c r="AT858" s="98">
        <v>0.28599999999999998</v>
      </c>
      <c r="AU858" s="98">
        <v>0</v>
      </c>
      <c r="AV858" s="99">
        <v>16114</v>
      </c>
      <c r="AW858" s="99">
        <v>7663</v>
      </c>
      <c r="AX858" s="96">
        <v>335</v>
      </c>
      <c r="AY858" s="96">
        <v>428</v>
      </c>
      <c r="AZ858" s="96">
        <v>531</v>
      </c>
      <c r="BA858" s="96" t="s">
        <v>48</v>
      </c>
      <c r="BB858" s="100"/>
      <c r="BC858" s="93"/>
      <c r="BD858" s="93"/>
      <c r="BE858" s="93"/>
    </row>
    <row r="859" spans="1:57" ht="13.5" customHeight="1">
      <c r="A859" s="93" t="s">
        <v>313</v>
      </c>
      <c r="B859" s="95">
        <v>45224</v>
      </c>
      <c r="C859" s="96">
        <v>150521</v>
      </c>
      <c r="D859" s="96" t="s">
        <v>48</v>
      </c>
      <c r="E859" s="96" t="s">
        <v>48</v>
      </c>
      <c r="F859" s="96"/>
      <c r="G859" s="96"/>
      <c r="H859" s="96"/>
      <c r="I859" s="96"/>
      <c r="J859" s="96"/>
      <c r="K859" s="96"/>
      <c r="L859" s="96">
        <v>150521</v>
      </c>
      <c r="M859" s="97">
        <v>0</v>
      </c>
      <c r="N859" s="97">
        <v>0</v>
      </c>
      <c r="O859" s="97">
        <v>0</v>
      </c>
      <c r="P859" s="96">
        <v>50174</v>
      </c>
      <c r="Q859" s="96"/>
      <c r="R859" s="96"/>
      <c r="S859" s="96"/>
      <c r="T859" s="98">
        <v>0</v>
      </c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  <c r="AH859" s="98"/>
      <c r="AI859" s="96" t="s">
        <v>48</v>
      </c>
      <c r="AJ859" s="96">
        <v>1</v>
      </c>
      <c r="AK859" s="96" t="s">
        <v>48</v>
      </c>
      <c r="AL859" s="96" t="s">
        <v>48</v>
      </c>
      <c r="AM859" s="96" t="s">
        <v>48</v>
      </c>
      <c r="AN859" s="96">
        <v>70</v>
      </c>
      <c r="AO859" s="96" t="s">
        <v>48</v>
      </c>
      <c r="AP859" s="96" t="s">
        <v>48</v>
      </c>
      <c r="AQ859" s="96">
        <v>24</v>
      </c>
      <c r="AR859" s="96">
        <v>8</v>
      </c>
      <c r="AS859" s="98">
        <v>0.33300000000000002</v>
      </c>
      <c r="AT859" s="98">
        <v>0.125</v>
      </c>
      <c r="AU859" s="98">
        <v>0</v>
      </c>
      <c r="AV859" s="99">
        <v>16138</v>
      </c>
      <c r="AW859" s="99">
        <v>7671</v>
      </c>
      <c r="AX859" s="96">
        <v>334</v>
      </c>
      <c r="AY859" s="96">
        <v>246</v>
      </c>
      <c r="AZ859" s="96">
        <v>531</v>
      </c>
      <c r="BA859" s="96" t="s">
        <v>48</v>
      </c>
      <c r="BB859" s="100"/>
      <c r="BC859" s="93"/>
      <c r="BD859" s="93"/>
      <c r="BE859" s="93"/>
    </row>
    <row r="860" spans="1:57" ht="13.5" customHeight="1">
      <c r="A860" s="93" t="s">
        <v>314</v>
      </c>
      <c r="B860" s="95">
        <v>45225</v>
      </c>
      <c r="C860" s="96">
        <v>220576</v>
      </c>
      <c r="D860" s="96" t="s">
        <v>48</v>
      </c>
      <c r="E860" s="96" t="s">
        <v>48</v>
      </c>
      <c r="F860" s="96"/>
      <c r="G860" s="96"/>
      <c r="H860" s="96"/>
      <c r="I860" s="96"/>
      <c r="J860" s="96"/>
      <c r="K860" s="96"/>
      <c r="L860" s="96">
        <v>220576</v>
      </c>
      <c r="M860" s="97">
        <v>0</v>
      </c>
      <c r="N860" s="97">
        <v>0</v>
      </c>
      <c r="O860" s="97">
        <v>0</v>
      </c>
      <c r="P860" s="96">
        <v>220576</v>
      </c>
      <c r="Q860" s="96"/>
      <c r="R860" s="96"/>
      <c r="S860" s="96"/>
      <c r="T860" s="98">
        <v>0</v>
      </c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  <c r="AH860" s="98"/>
      <c r="AI860" s="96" t="s">
        <v>48</v>
      </c>
      <c r="AJ860" s="96">
        <v>3</v>
      </c>
      <c r="AK860" s="96" t="s">
        <v>48</v>
      </c>
      <c r="AL860" s="96" t="s">
        <v>48</v>
      </c>
      <c r="AM860" s="96" t="s">
        <v>48</v>
      </c>
      <c r="AN860" s="96">
        <v>69</v>
      </c>
      <c r="AO860" s="96" t="s">
        <v>48</v>
      </c>
      <c r="AP860" s="96" t="s">
        <v>48</v>
      </c>
      <c r="AQ860" s="96">
        <v>22</v>
      </c>
      <c r="AR860" s="96">
        <v>6</v>
      </c>
      <c r="AS860" s="98">
        <v>0.27300000000000002</v>
      </c>
      <c r="AT860" s="98">
        <v>0.5</v>
      </c>
      <c r="AU860" s="98">
        <v>0</v>
      </c>
      <c r="AV860" s="99">
        <v>16160</v>
      </c>
      <c r="AW860" s="99">
        <v>7677</v>
      </c>
      <c r="AX860" s="96">
        <v>334</v>
      </c>
      <c r="AY860" s="96">
        <v>246</v>
      </c>
      <c r="AZ860" s="96">
        <v>531</v>
      </c>
      <c r="BA860" s="96" t="s">
        <v>48</v>
      </c>
      <c r="BB860" s="100"/>
      <c r="BC860" s="93"/>
      <c r="BD860" s="93"/>
      <c r="BE860" s="93"/>
    </row>
    <row r="861" spans="1:57" ht="13.5" customHeight="1">
      <c r="A861" s="93" t="s">
        <v>315</v>
      </c>
      <c r="B861" s="95">
        <v>45226</v>
      </c>
      <c r="C861" s="96">
        <v>228543</v>
      </c>
      <c r="D861" s="96" t="s">
        <v>48</v>
      </c>
      <c r="E861" s="96" t="s">
        <v>48</v>
      </c>
      <c r="F861" s="96"/>
      <c r="G861" s="96"/>
      <c r="H861" s="96"/>
      <c r="I861" s="96"/>
      <c r="J861" s="96"/>
      <c r="K861" s="96"/>
      <c r="L861" s="96">
        <v>228543</v>
      </c>
      <c r="M861" s="97">
        <v>0</v>
      </c>
      <c r="N861" s="97">
        <v>0</v>
      </c>
      <c r="O861" s="97">
        <v>0</v>
      </c>
      <c r="P861" s="96">
        <v>228543</v>
      </c>
      <c r="Q861" s="96"/>
      <c r="R861" s="96"/>
      <c r="S861" s="96"/>
      <c r="T861" s="98">
        <v>0</v>
      </c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  <c r="AI861" s="96" t="s">
        <v>48</v>
      </c>
      <c r="AJ861" s="96">
        <v>1</v>
      </c>
      <c r="AK861" s="96" t="s">
        <v>48</v>
      </c>
      <c r="AL861" s="96" t="s">
        <v>48</v>
      </c>
      <c r="AM861" s="96" t="s">
        <v>48</v>
      </c>
      <c r="AN861" s="96">
        <v>47</v>
      </c>
      <c r="AO861" s="96" t="s">
        <v>48</v>
      </c>
      <c r="AP861" s="96" t="s">
        <v>48</v>
      </c>
      <c r="AQ861" s="96">
        <v>21</v>
      </c>
      <c r="AR861" s="96">
        <v>8</v>
      </c>
      <c r="AS861" s="98">
        <v>0.38100000000000001</v>
      </c>
      <c r="AT861" s="98">
        <v>0.125</v>
      </c>
      <c r="AU861" s="98">
        <v>0</v>
      </c>
      <c r="AV861" s="99">
        <v>16181</v>
      </c>
      <c r="AW861" s="99">
        <v>7685</v>
      </c>
      <c r="AX861" s="96">
        <v>334</v>
      </c>
      <c r="AY861" s="96">
        <v>246</v>
      </c>
      <c r="AZ861" s="96">
        <v>531</v>
      </c>
      <c r="BA861" s="96" t="s">
        <v>48</v>
      </c>
      <c r="BB861" s="100"/>
      <c r="BC861" s="93"/>
      <c r="BD861" s="93"/>
      <c r="BE861" s="93"/>
    </row>
    <row r="862" spans="1:57" ht="13.5" customHeight="1">
      <c r="A862" s="93" t="s">
        <v>316</v>
      </c>
      <c r="B862" s="95">
        <v>45227</v>
      </c>
      <c r="C862" s="96">
        <v>443315</v>
      </c>
      <c r="D862" s="96" t="s">
        <v>48</v>
      </c>
      <c r="E862" s="96" t="s">
        <v>48</v>
      </c>
      <c r="F862" s="96"/>
      <c r="G862" s="96"/>
      <c r="H862" s="96"/>
      <c r="I862" s="96"/>
      <c r="J862" s="96"/>
      <c r="K862" s="96"/>
      <c r="L862" s="96">
        <v>443315</v>
      </c>
      <c r="M862" s="97">
        <v>0</v>
      </c>
      <c r="N862" s="97">
        <v>0</v>
      </c>
      <c r="O862" s="97">
        <v>0</v>
      </c>
      <c r="P862" s="96">
        <v>110829</v>
      </c>
      <c r="Q862" s="96"/>
      <c r="R862" s="96"/>
      <c r="S862" s="96"/>
      <c r="T862" s="98">
        <v>0</v>
      </c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  <c r="AH862" s="98"/>
      <c r="AI862" s="96" t="s">
        <v>48</v>
      </c>
      <c r="AJ862" s="96">
        <v>1</v>
      </c>
      <c r="AK862" s="96" t="s">
        <v>48</v>
      </c>
      <c r="AL862" s="96" t="s">
        <v>48</v>
      </c>
      <c r="AM862" s="96" t="s">
        <v>48</v>
      </c>
      <c r="AN862" s="96">
        <v>87</v>
      </c>
      <c r="AO862" s="96" t="s">
        <v>48</v>
      </c>
      <c r="AP862" s="96" t="s">
        <v>48</v>
      </c>
      <c r="AQ862" s="96">
        <v>15</v>
      </c>
      <c r="AR862" s="96">
        <v>3</v>
      </c>
      <c r="AS862" s="98">
        <v>0.2</v>
      </c>
      <c r="AT862" s="98">
        <v>0.33300000000000002</v>
      </c>
      <c r="AU862" s="98">
        <v>0</v>
      </c>
      <c r="AV862" s="99">
        <v>16196</v>
      </c>
      <c r="AW862" s="99">
        <v>7688</v>
      </c>
      <c r="AX862" s="96">
        <v>334</v>
      </c>
      <c r="AY862" s="96">
        <v>246</v>
      </c>
      <c r="AZ862" s="96">
        <v>531</v>
      </c>
      <c r="BA862" s="96" t="s">
        <v>48</v>
      </c>
      <c r="BB862" s="100"/>
      <c r="BC862" s="93"/>
      <c r="BD862" s="93"/>
      <c r="BE862" s="93"/>
    </row>
    <row r="863" spans="1:57" ht="13.5" customHeight="1">
      <c r="A863" s="93" t="s">
        <v>317</v>
      </c>
      <c r="B863" s="95">
        <v>45228</v>
      </c>
      <c r="C863" s="96">
        <v>444655</v>
      </c>
      <c r="D863" s="96" t="s">
        <v>48</v>
      </c>
      <c r="E863" s="96" t="s">
        <v>48</v>
      </c>
      <c r="F863" s="96"/>
      <c r="G863" s="96"/>
      <c r="H863" s="96"/>
      <c r="I863" s="96"/>
      <c r="J863" s="96"/>
      <c r="K863" s="96"/>
      <c r="L863" s="96">
        <v>444655</v>
      </c>
      <c r="M863" s="97">
        <v>0</v>
      </c>
      <c r="N863" s="97">
        <v>0</v>
      </c>
      <c r="O863" s="97">
        <v>0</v>
      </c>
      <c r="P863" s="96">
        <v>148218</v>
      </c>
      <c r="Q863" s="96"/>
      <c r="R863" s="96"/>
      <c r="S863" s="96"/>
      <c r="T863" s="98">
        <v>0</v>
      </c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  <c r="AH863" s="98"/>
      <c r="AI863" s="96" t="s">
        <v>48</v>
      </c>
      <c r="AJ863" s="96">
        <v>4</v>
      </c>
      <c r="AK863" s="96" t="s">
        <v>48</v>
      </c>
      <c r="AL863" s="96" t="s">
        <v>48</v>
      </c>
      <c r="AM863" s="96" t="s">
        <v>48</v>
      </c>
      <c r="AN863" s="96">
        <v>70</v>
      </c>
      <c r="AO863" s="96" t="s">
        <v>48</v>
      </c>
      <c r="AP863" s="96" t="s">
        <v>48</v>
      </c>
      <c r="AQ863" s="96">
        <v>29</v>
      </c>
      <c r="AR863" s="96">
        <v>8</v>
      </c>
      <c r="AS863" s="98">
        <v>0.27600000000000002</v>
      </c>
      <c r="AT863" s="98">
        <v>0.5</v>
      </c>
      <c r="AU863" s="98">
        <v>0</v>
      </c>
      <c r="AV863" s="99">
        <v>16225</v>
      </c>
      <c r="AW863" s="99">
        <v>7696</v>
      </c>
      <c r="AX863" s="96">
        <v>340</v>
      </c>
      <c r="AY863" s="96">
        <v>448</v>
      </c>
      <c r="AZ863" s="96">
        <v>548</v>
      </c>
      <c r="BA863" s="96" t="s">
        <v>48</v>
      </c>
      <c r="BB863" s="100"/>
      <c r="BC863" s="93"/>
      <c r="BD863" s="93"/>
      <c r="BE863" s="93"/>
    </row>
    <row r="864" spans="1:57" ht="13.5" customHeight="1">
      <c r="A864" s="93" t="s">
        <v>311</v>
      </c>
      <c r="B864" s="95">
        <v>45229</v>
      </c>
      <c r="C864" s="96">
        <v>407376</v>
      </c>
      <c r="D864" s="96" t="s">
        <v>48</v>
      </c>
      <c r="E864" s="96" t="s">
        <v>48</v>
      </c>
      <c r="F864" s="96"/>
      <c r="G864" s="96"/>
      <c r="H864" s="96"/>
      <c r="I864" s="96"/>
      <c r="J864" s="96"/>
      <c r="K864" s="96"/>
      <c r="L864" s="96">
        <v>407376</v>
      </c>
      <c r="M864" s="97">
        <v>0</v>
      </c>
      <c r="N864" s="97">
        <v>0</v>
      </c>
      <c r="O864" s="97">
        <v>0</v>
      </c>
      <c r="P864" s="96">
        <v>81475</v>
      </c>
      <c r="Q864" s="96"/>
      <c r="R864" s="96"/>
      <c r="S864" s="96"/>
      <c r="T864" s="98">
        <v>0</v>
      </c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  <c r="AH864" s="98"/>
      <c r="AI864" s="96" t="s">
        <v>48</v>
      </c>
      <c r="AJ864" s="96">
        <v>3</v>
      </c>
      <c r="AK864" s="96" t="s">
        <v>48</v>
      </c>
      <c r="AL864" s="96" t="s">
        <v>48</v>
      </c>
      <c r="AM864" s="96" t="s">
        <v>48</v>
      </c>
      <c r="AN864" s="96">
        <v>69</v>
      </c>
      <c r="AO864" s="96" t="s">
        <v>48</v>
      </c>
      <c r="AP864" s="96" t="s">
        <v>48</v>
      </c>
      <c r="AQ864" s="96">
        <v>40</v>
      </c>
      <c r="AR864" s="96">
        <v>16</v>
      </c>
      <c r="AS864" s="98">
        <v>0.4</v>
      </c>
      <c r="AT864" s="98">
        <v>0.188</v>
      </c>
      <c r="AU864" s="98">
        <v>0</v>
      </c>
      <c r="AV864" s="99">
        <v>16265</v>
      </c>
      <c r="AW864" s="99">
        <v>7712</v>
      </c>
      <c r="AX864" s="96">
        <v>340</v>
      </c>
      <c r="AY864" s="96">
        <v>448</v>
      </c>
      <c r="AZ864" s="96">
        <v>548</v>
      </c>
      <c r="BA864" s="96" t="s">
        <v>48</v>
      </c>
      <c r="BB864" s="100"/>
      <c r="BC864" s="93"/>
      <c r="BD864" s="93"/>
      <c r="BE864" s="93"/>
    </row>
    <row r="865" spans="1:57" ht="13.5" customHeight="1">
      <c r="A865" s="93" t="s">
        <v>312</v>
      </c>
      <c r="B865" s="95">
        <v>45230</v>
      </c>
      <c r="C865" s="96">
        <v>297170</v>
      </c>
      <c r="D865" s="96" t="s">
        <v>48</v>
      </c>
      <c r="E865" s="96" t="s">
        <v>48</v>
      </c>
      <c r="F865" s="96"/>
      <c r="G865" s="96"/>
      <c r="H865" s="96"/>
      <c r="I865" s="96"/>
      <c r="J865" s="96"/>
      <c r="K865" s="96"/>
      <c r="L865" s="96">
        <v>297170</v>
      </c>
      <c r="M865" s="97">
        <v>0</v>
      </c>
      <c r="N865" s="97">
        <v>0</v>
      </c>
      <c r="O865" s="97">
        <v>0</v>
      </c>
      <c r="P865" s="96">
        <v>74293</v>
      </c>
      <c r="Q865" s="96"/>
      <c r="R865" s="96"/>
      <c r="S865" s="96"/>
      <c r="T865" s="98">
        <v>0</v>
      </c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  <c r="AH865" s="98"/>
      <c r="AI865" s="96" t="s">
        <v>48</v>
      </c>
      <c r="AJ865" s="96">
        <v>5</v>
      </c>
      <c r="AK865" s="96" t="s">
        <v>48</v>
      </c>
      <c r="AL865" s="96" t="s">
        <v>48</v>
      </c>
      <c r="AM865" s="96" t="s">
        <v>48</v>
      </c>
      <c r="AN865" s="96">
        <v>74</v>
      </c>
      <c r="AO865" s="96" t="s">
        <v>48</v>
      </c>
      <c r="AP865" s="96" t="s">
        <v>48</v>
      </c>
      <c r="AQ865" s="96">
        <v>28</v>
      </c>
      <c r="AR865" s="96">
        <v>14</v>
      </c>
      <c r="AS865" s="98">
        <v>0.5</v>
      </c>
      <c r="AT865" s="98">
        <v>0.35699999999999998</v>
      </c>
      <c r="AU865" s="98">
        <v>0</v>
      </c>
      <c r="AV865" s="99">
        <v>16293</v>
      </c>
      <c r="AW865" s="99">
        <v>7726</v>
      </c>
      <c r="AX865" s="96">
        <v>340</v>
      </c>
      <c r="AY865" s="96">
        <v>448</v>
      </c>
      <c r="AZ865" s="96">
        <v>548</v>
      </c>
      <c r="BA865" s="96" t="s">
        <v>48</v>
      </c>
      <c r="BB865" s="100"/>
      <c r="BC865" s="93"/>
      <c r="BD865" s="93"/>
      <c r="BE865" s="93"/>
    </row>
    <row r="866" spans="1:57" ht="13.5" customHeight="1">
      <c r="A866" s="93" t="s">
        <v>313</v>
      </c>
      <c r="B866" s="95">
        <v>45231</v>
      </c>
      <c r="C866" s="96">
        <v>219615</v>
      </c>
      <c r="D866" s="96" t="s">
        <v>48</v>
      </c>
      <c r="E866" s="96" t="s">
        <v>48</v>
      </c>
      <c r="F866" s="96"/>
      <c r="G866" s="96"/>
      <c r="H866" s="96"/>
      <c r="I866" s="96"/>
      <c r="J866" s="96"/>
      <c r="K866" s="96"/>
      <c r="L866" s="96">
        <v>219615</v>
      </c>
      <c r="M866" s="97">
        <v>0</v>
      </c>
      <c r="N866" s="97">
        <v>0</v>
      </c>
      <c r="O866" s="97">
        <v>0</v>
      </c>
      <c r="P866" s="96">
        <v>54904</v>
      </c>
      <c r="Q866" s="96"/>
      <c r="R866" s="96"/>
      <c r="S866" s="96"/>
      <c r="T866" s="98">
        <v>0</v>
      </c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  <c r="AH866" s="98"/>
      <c r="AI866" s="96" t="s">
        <v>48</v>
      </c>
      <c r="AJ866" s="96">
        <v>4</v>
      </c>
      <c r="AK866" s="96" t="s">
        <v>48</v>
      </c>
      <c r="AL866" s="96" t="s">
        <v>48</v>
      </c>
      <c r="AM866" s="96" t="s">
        <v>48</v>
      </c>
      <c r="AN866" s="96">
        <v>61</v>
      </c>
      <c r="AO866" s="96" t="s">
        <v>48</v>
      </c>
      <c r="AP866" s="96" t="s">
        <v>48</v>
      </c>
      <c r="AQ866" s="96">
        <v>29</v>
      </c>
      <c r="AR866" s="96">
        <v>9</v>
      </c>
      <c r="AS866" s="98">
        <v>0.31</v>
      </c>
      <c r="AT866" s="98">
        <v>0.44400000000000001</v>
      </c>
      <c r="AU866" s="98">
        <v>0</v>
      </c>
      <c r="AV866" s="99">
        <v>16322</v>
      </c>
      <c r="AW866" s="99">
        <v>7735</v>
      </c>
      <c r="AX866" s="96">
        <v>340</v>
      </c>
      <c r="AY866" s="96">
        <v>448</v>
      </c>
      <c r="AZ866" s="96">
        <v>548</v>
      </c>
      <c r="BA866" s="96" t="s">
        <v>48</v>
      </c>
      <c r="BB866" s="100"/>
      <c r="BC866" s="93"/>
      <c r="BD866" s="93"/>
      <c r="BE866" s="93"/>
    </row>
    <row r="867" spans="1:57" ht="13.5" customHeight="1">
      <c r="A867" s="93" t="s">
        <v>314</v>
      </c>
      <c r="B867" s="95">
        <v>45232</v>
      </c>
      <c r="C867" s="96">
        <v>98460</v>
      </c>
      <c r="D867" s="96" t="s">
        <v>48</v>
      </c>
      <c r="E867" s="96" t="s">
        <v>48</v>
      </c>
      <c r="F867" s="96"/>
      <c r="G867" s="96"/>
      <c r="H867" s="96"/>
      <c r="I867" s="96"/>
      <c r="J867" s="96"/>
      <c r="K867" s="96"/>
      <c r="L867" s="96">
        <v>98460</v>
      </c>
      <c r="M867" s="97">
        <v>0</v>
      </c>
      <c r="N867" s="97">
        <v>0</v>
      </c>
      <c r="O867" s="97">
        <v>0</v>
      </c>
      <c r="P867" s="96">
        <v>32820</v>
      </c>
      <c r="Q867" s="96"/>
      <c r="R867" s="96"/>
      <c r="S867" s="96"/>
      <c r="T867" s="98">
        <v>0</v>
      </c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  <c r="AI867" s="96" t="s">
        <v>48</v>
      </c>
      <c r="AJ867" s="96">
        <v>4</v>
      </c>
      <c r="AK867" s="96" t="s">
        <v>48</v>
      </c>
      <c r="AL867" s="96" t="s">
        <v>48</v>
      </c>
      <c r="AM867" s="96" t="s">
        <v>48</v>
      </c>
      <c r="AN867" s="96">
        <v>51</v>
      </c>
      <c r="AO867" s="96" t="s">
        <v>48</v>
      </c>
      <c r="AP867" s="96" t="s">
        <v>48</v>
      </c>
      <c r="AQ867" s="96">
        <v>18</v>
      </c>
      <c r="AR867" s="96">
        <v>10</v>
      </c>
      <c r="AS867" s="98">
        <v>0.55600000000000005</v>
      </c>
      <c r="AT867" s="98">
        <v>0.4</v>
      </c>
      <c r="AU867" s="98">
        <v>0</v>
      </c>
      <c r="AV867" s="99">
        <v>16340</v>
      </c>
      <c r="AW867" s="99">
        <v>7745</v>
      </c>
      <c r="AX867" s="96">
        <v>340</v>
      </c>
      <c r="AY867" s="96">
        <v>448</v>
      </c>
      <c r="AZ867" s="96">
        <v>548</v>
      </c>
      <c r="BA867" s="96" t="s">
        <v>48</v>
      </c>
      <c r="BB867" s="100"/>
      <c r="BC867" s="93"/>
      <c r="BD867" s="93"/>
      <c r="BE867" s="93"/>
    </row>
    <row r="868" spans="1:57" ht="13.5" customHeight="1">
      <c r="A868" s="93" t="s">
        <v>315</v>
      </c>
      <c r="B868" s="95">
        <v>45233</v>
      </c>
      <c r="C868" s="96">
        <v>99266</v>
      </c>
      <c r="D868" s="96" t="s">
        <v>48</v>
      </c>
      <c r="E868" s="96" t="s">
        <v>48</v>
      </c>
      <c r="F868" s="96"/>
      <c r="G868" s="96"/>
      <c r="H868" s="96"/>
      <c r="I868" s="96"/>
      <c r="J868" s="96"/>
      <c r="K868" s="96"/>
      <c r="L868" s="96">
        <v>99266</v>
      </c>
      <c r="M868" s="97">
        <v>0</v>
      </c>
      <c r="N868" s="97">
        <v>0</v>
      </c>
      <c r="O868" s="97">
        <v>0</v>
      </c>
      <c r="P868" s="96" t="s">
        <v>48</v>
      </c>
      <c r="Q868" s="96"/>
      <c r="R868" s="96"/>
      <c r="S868" s="96"/>
      <c r="T868" s="98">
        <v>0</v>
      </c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  <c r="AH868" s="98"/>
      <c r="AI868" s="96" t="s">
        <v>48</v>
      </c>
      <c r="AJ868" s="96">
        <v>3</v>
      </c>
      <c r="AK868" s="96" t="s">
        <v>48</v>
      </c>
      <c r="AL868" s="96" t="s">
        <v>48</v>
      </c>
      <c r="AM868" s="96" t="s">
        <v>48</v>
      </c>
      <c r="AN868" s="96">
        <v>85</v>
      </c>
      <c r="AO868" s="96" t="s">
        <v>48</v>
      </c>
      <c r="AP868" s="96" t="s">
        <v>48</v>
      </c>
      <c r="AQ868" s="96">
        <v>14</v>
      </c>
      <c r="AR868" s="96">
        <v>10</v>
      </c>
      <c r="AS868" s="98">
        <v>0.71399999999999997</v>
      </c>
      <c r="AT868" s="98">
        <v>0.3</v>
      </c>
      <c r="AU868" s="98">
        <v>0</v>
      </c>
      <c r="AV868" s="99">
        <v>16354</v>
      </c>
      <c r="AW868" s="99">
        <v>7755</v>
      </c>
      <c r="AX868" s="96">
        <v>340</v>
      </c>
      <c r="AY868" s="96">
        <v>448</v>
      </c>
      <c r="AZ868" s="96">
        <v>548</v>
      </c>
      <c r="BA868" s="96" t="s">
        <v>48</v>
      </c>
      <c r="BB868" s="100"/>
      <c r="BC868" s="93"/>
      <c r="BD868" s="93"/>
      <c r="BE868" s="93"/>
    </row>
    <row r="869" spans="1:57" ht="13.5" customHeight="1">
      <c r="A869" s="93" t="s">
        <v>316</v>
      </c>
      <c r="B869" s="95">
        <v>45234</v>
      </c>
      <c r="C869" s="96">
        <v>101970</v>
      </c>
      <c r="D869" s="96" t="s">
        <v>48</v>
      </c>
      <c r="E869" s="96" t="s">
        <v>48</v>
      </c>
      <c r="F869" s="96"/>
      <c r="G869" s="96"/>
      <c r="H869" s="96"/>
      <c r="I869" s="96"/>
      <c r="J869" s="96"/>
      <c r="K869" s="96"/>
      <c r="L869" s="96">
        <v>101970</v>
      </c>
      <c r="M869" s="97">
        <v>0</v>
      </c>
      <c r="N869" s="97">
        <v>0</v>
      </c>
      <c r="O869" s="97">
        <v>0</v>
      </c>
      <c r="P869" s="96">
        <v>14567</v>
      </c>
      <c r="Q869" s="96"/>
      <c r="R869" s="96"/>
      <c r="S869" s="96"/>
      <c r="T869" s="98">
        <v>0</v>
      </c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  <c r="AH869" s="98"/>
      <c r="AI869" s="96" t="s">
        <v>48</v>
      </c>
      <c r="AJ869" s="96" t="s">
        <v>48</v>
      </c>
      <c r="AK869" s="96" t="s">
        <v>48</v>
      </c>
      <c r="AL869" s="96" t="s">
        <v>48</v>
      </c>
      <c r="AM869" s="96" t="s">
        <v>48</v>
      </c>
      <c r="AN869" s="96">
        <v>72</v>
      </c>
      <c r="AO869" s="96" t="s">
        <v>48</v>
      </c>
      <c r="AP869" s="96" t="s">
        <v>48</v>
      </c>
      <c r="AQ869" s="96">
        <v>10</v>
      </c>
      <c r="AR869" s="96">
        <v>3</v>
      </c>
      <c r="AS869" s="98">
        <v>0.3</v>
      </c>
      <c r="AT869" s="98">
        <v>0</v>
      </c>
      <c r="AU869" s="98">
        <v>0</v>
      </c>
      <c r="AV869" s="99">
        <v>16364</v>
      </c>
      <c r="AW869" s="99">
        <v>7758</v>
      </c>
      <c r="AX869" s="96">
        <v>340</v>
      </c>
      <c r="AY869" s="96">
        <v>448</v>
      </c>
      <c r="AZ869" s="96">
        <v>548</v>
      </c>
      <c r="BA869" s="96" t="s">
        <v>48</v>
      </c>
      <c r="BB869" s="100"/>
      <c r="BC869" s="93"/>
      <c r="BD869" s="93"/>
      <c r="BE869" s="93"/>
    </row>
    <row r="870" spans="1:57" ht="13.5" customHeight="1">
      <c r="A870" s="93" t="s">
        <v>317</v>
      </c>
      <c r="B870" s="95">
        <v>45235</v>
      </c>
      <c r="C870" s="96">
        <v>104683</v>
      </c>
      <c r="D870" s="96" t="s">
        <v>48</v>
      </c>
      <c r="E870" s="96" t="s">
        <v>48</v>
      </c>
      <c r="F870" s="96"/>
      <c r="G870" s="96"/>
      <c r="H870" s="96"/>
      <c r="I870" s="96"/>
      <c r="J870" s="96"/>
      <c r="K870" s="96"/>
      <c r="L870" s="96">
        <v>104683</v>
      </c>
      <c r="M870" s="97">
        <v>0</v>
      </c>
      <c r="N870" s="97">
        <v>0</v>
      </c>
      <c r="O870" s="97">
        <v>0</v>
      </c>
      <c r="P870" s="96">
        <v>26171</v>
      </c>
      <c r="Q870" s="96"/>
      <c r="R870" s="96"/>
      <c r="S870" s="96"/>
      <c r="T870" s="98">
        <v>0</v>
      </c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  <c r="AH870" s="98"/>
      <c r="AI870" s="96" t="s">
        <v>48</v>
      </c>
      <c r="AJ870" s="96">
        <v>7</v>
      </c>
      <c r="AK870" s="96" t="s">
        <v>48</v>
      </c>
      <c r="AL870" s="96" t="s">
        <v>48</v>
      </c>
      <c r="AM870" s="96" t="s">
        <v>48</v>
      </c>
      <c r="AN870" s="96">
        <v>81</v>
      </c>
      <c r="AO870" s="96" t="s">
        <v>48</v>
      </c>
      <c r="AP870" s="96" t="s">
        <v>48</v>
      </c>
      <c r="AQ870" s="96">
        <v>13</v>
      </c>
      <c r="AR870" s="96">
        <v>6</v>
      </c>
      <c r="AS870" s="98">
        <v>0.46200000000000002</v>
      </c>
      <c r="AT870" s="98">
        <v>1.167</v>
      </c>
      <c r="AU870" s="98">
        <v>0</v>
      </c>
      <c r="AV870" s="99">
        <v>16377</v>
      </c>
      <c r="AW870" s="99">
        <v>7764</v>
      </c>
      <c r="AX870" s="96">
        <v>340</v>
      </c>
      <c r="AY870" s="96">
        <v>448</v>
      </c>
      <c r="AZ870" s="96">
        <v>548</v>
      </c>
      <c r="BA870" s="96" t="s">
        <v>48</v>
      </c>
      <c r="BB870" s="100"/>
      <c r="BC870" s="93"/>
      <c r="BD870" s="93"/>
      <c r="BE870" s="93"/>
    </row>
    <row r="871" spans="1:57" ht="13.5" customHeight="1">
      <c r="A871" s="93" t="s">
        <v>311</v>
      </c>
      <c r="B871" s="95">
        <v>45236</v>
      </c>
      <c r="C871" s="96">
        <v>101031</v>
      </c>
      <c r="D871" s="96" t="s">
        <v>48</v>
      </c>
      <c r="E871" s="96" t="s">
        <v>48</v>
      </c>
      <c r="F871" s="96"/>
      <c r="G871" s="96"/>
      <c r="H871" s="96"/>
      <c r="I871" s="96"/>
      <c r="J871" s="96"/>
      <c r="K871" s="96"/>
      <c r="L871" s="96">
        <v>101031</v>
      </c>
      <c r="M871" s="97">
        <v>0</v>
      </c>
      <c r="N871" s="97">
        <v>0</v>
      </c>
      <c r="O871" s="97">
        <v>0</v>
      </c>
      <c r="P871" s="96">
        <v>50516</v>
      </c>
      <c r="Q871" s="96"/>
      <c r="R871" s="96"/>
      <c r="S871" s="96"/>
      <c r="T871" s="98">
        <v>0</v>
      </c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  <c r="AH871" s="98"/>
      <c r="AI871" s="96" t="s">
        <v>48</v>
      </c>
      <c r="AJ871" s="96">
        <v>4</v>
      </c>
      <c r="AK871" s="96" t="s">
        <v>48</v>
      </c>
      <c r="AL871" s="96" t="s">
        <v>48</v>
      </c>
      <c r="AM871" s="96" t="s">
        <v>48</v>
      </c>
      <c r="AN871" s="96">
        <v>56</v>
      </c>
      <c r="AO871" s="96" t="s">
        <v>48</v>
      </c>
      <c r="AP871" s="96" t="s">
        <v>48</v>
      </c>
      <c r="AQ871" s="96">
        <v>14</v>
      </c>
      <c r="AR871" s="96">
        <v>6</v>
      </c>
      <c r="AS871" s="98">
        <v>0.42899999999999999</v>
      </c>
      <c r="AT871" s="98">
        <v>0.66700000000000004</v>
      </c>
      <c r="AU871" s="98">
        <v>0</v>
      </c>
      <c r="AV871" s="99">
        <v>16391</v>
      </c>
      <c r="AW871" s="99">
        <v>7770</v>
      </c>
      <c r="AX871" s="96">
        <v>340</v>
      </c>
      <c r="AY871" s="96">
        <v>448</v>
      </c>
      <c r="AZ871" s="96">
        <v>548</v>
      </c>
      <c r="BA871" s="96" t="s">
        <v>48</v>
      </c>
      <c r="BB871" s="100"/>
      <c r="BC871" s="93"/>
      <c r="BD871" s="93"/>
      <c r="BE871" s="93"/>
    </row>
    <row r="872" spans="1:57" ht="13.5" customHeight="1">
      <c r="A872" s="93" t="s">
        <v>312</v>
      </c>
      <c r="B872" s="95">
        <v>45237</v>
      </c>
      <c r="C872" s="96">
        <v>98752</v>
      </c>
      <c r="D872" s="96" t="s">
        <v>48</v>
      </c>
      <c r="E872" s="96" t="s">
        <v>48</v>
      </c>
      <c r="F872" s="96"/>
      <c r="G872" s="96"/>
      <c r="H872" s="96"/>
      <c r="I872" s="96"/>
      <c r="J872" s="96"/>
      <c r="K872" s="96"/>
      <c r="L872" s="96">
        <v>98752</v>
      </c>
      <c r="M872" s="97">
        <v>0</v>
      </c>
      <c r="N872" s="97">
        <v>0</v>
      </c>
      <c r="O872" s="97">
        <v>0</v>
      </c>
      <c r="P872" s="96">
        <v>19750</v>
      </c>
      <c r="Q872" s="96"/>
      <c r="R872" s="96"/>
      <c r="S872" s="96"/>
      <c r="T872" s="98">
        <v>0</v>
      </c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  <c r="AH872" s="98"/>
      <c r="AI872" s="96" t="s">
        <v>48</v>
      </c>
      <c r="AJ872" s="96">
        <v>2</v>
      </c>
      <c r="AK872" s="96" t="s">
        <v>48</v>
      </c>
      <c r="AL872" s="96" t="s">
        <v>48</v>
      </c>
      <c r="AM872" s="96" t="s">
        <v>48</v>
      </c>
      <c r="AN872" s="96">
        <v>81</v>
      </c>
      <c r="AO872" s="96" t="s">
        <v>48</v>
      </c>
      <c r="AP872" s="96" t="s">
        <v>48</v>
      </c>
      <c r="AQ872" s="96">
        <v>20</v>
      </c>
      <c r="AR872" s="96">
        <v>11</v>
      </c>
      <c r="AS872" s="98">
        <v>0.55000000000000004</v>
      </c>
      <c r="AT872" s="98">
        <v>0.182</v>
      </c>
      <c r="AU872" s="98">
        <v>0</v>
      </c>
      <c r="AV872" s="99">
        <v>16411</v>
      </c>
      <c r="AW872" s="99">
        <v>7781</v>
      </c>
      <c r="AX872" s="96">
        <v>355</v>
      </c>
      <c r="AY872" s="96">
        <v>445</v>
      </c>
      <c r="AZ872" s="96">
        <v>552</v>
      </c>
      <c r="BA872" s="96" t="s">
        <v>48</v>
      </c>
      <c r="BB872" s="100"/>
      <c r="BC872" s="93"/>
      <c r="BD872" s="93"/>
      <c r="BE872" s="93"/>
    </row>
    <row r="873" spans="1:57" ht="13.5" customHeight="1">
      <c r="A873" s="93" t="s">
        <v>313</v>
      </c>
      <c r="B873" s="95">
        <v>45238</v>
      </c>
      <c r="C873" s="96">
        <v>98052</v>
      </c>
      <c r="D873" s="96" t="s">
        <v>48</v>
      </c>
      <c r="E873" s="96" t="s">
        <v>48</v>
      </c>
      <c r="F873" s="96"/>
      <c r="G873" s="96"/>
      <c r="H873" s="96"/>
      <c r="I873" s="96"/>
      <c r="J873" s="96"/>
      <c r="K873" s="96"/>
      <c r="L873" s="96">
        <v>98052</v>
      </c>
      <c r="M873" s="97">
        <v>0</v>
      </c>
      <c r="N873" s="97">
        <v>0</v>
      </c>
      <c r="O873" s="97">
        <v>0</v>
      </c>
      <c r="P873" s="96">
        <v>32684</v>
      </c>
      <c r="Q873" s="96"/>
      <c r="R873" s="96"/>
      <c r="S873" s="96"/>
      <c r="T873" s="98">
        <v>0</v>
      </c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  <c r="AH873" s="98"/>
      <c r="AI873" s="96" t="s">
        <v>48</v>
      </c>
      <c r="AJ873" s="96">
        <v>5</v>
      </c>
      <c r="AK873" s="96" t="s">
        <v>48</v>
      </c>
      <c r="AL873" s="96" t="s">
        <v>48</v>
      </c>
      <c r="AM873" s="96" t="s">
        <v>48</v>
      </c>
      <c r="AN873" s="96">
        <v>76</v>
      </c>
      <c r="AO873" s="96" t="s">
        <v>48</v>
      </c>
      <c r="AP873" s="96" t="s">
        <v>48</v>
      </c>
      <c r="AQ873" s="96">
        <v>25</v>
      </c>
      <c r="AR873" s="96">
        <v>9</v>
      </c>
      <c r="AS873" s="98">
        <v>0.36</v>
      </c>
      <c r="AT873" s="98">
        <v>0.55600000000000005</v>
      </c>
      <c r="AU873" s="98">
        <v>0</v>
      </c>
      <c r="AV873" s="99">
        <v>16436</v>
      </c>
      <c r="AW873" s="99">
        <v>7790</v>
      </c>
      <c r="AX873" s="96">
        <v>355</v>
      </c>
      <c r="AY873" s="96">
        <v>445</v>
      </c>
      <c r="AZ873" s="96">
        <v>552</v>
      </c>
      <c r="BA873" s="96" t="s">
        <v>48</v>
      </c>
      <c r="BB873" s="100"/>
      <c r="BC873" s="93"/>
      <c r="BD873" s="93"/>
      <c r="BE873" s="93"/>
    </row>
    <row r="874" spans="1:57" ht="13.5" customHeight="1">
      <c r="A874" s="93" t="s">
        <v>314</v>
      </c>
      <c r="B874" s="95">
        <v>45239</v>
      </c>
      <c r="C874" s="96">
        <v>97593</v>
      </c>
      <c r="D874" s="96" t="s">
        <v>48</v>
      </c>
      <c r="E874" s="96" t="s">
        <v>48</v>
      </c>
      <c r="F874" s="96"/>
      <c r="G874" s="96"/>
      <c r="H874" s="96"/>
      <c r="I874" s="96"/>
      <c r="J874" s="96"/>
      <c r="K874" s="96"/>
      <c r="L874" s="96">
        <v>97593</v>
      </c>
      <c r="M874" s="97">
        <v>0</v>
      </c>
      <c r="N874" s="97">
        <v>0</v>
      </c>
      <c r="O874" s="97">
        <v>0</v>
      </c>
      <c r="P874" s="96">
        <v>97593</v>
      </c>
      <c r="Q874" s="96"/>
      <c r="R874" s="96"/>
      <c r="S874" s="96"/>
      <c r="T874" s="98">
        <v>0</v>
      </c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  <c r="AH874" s="98"/>
      <c r="AI874" s="96" t="s">
        <v>48</v>
      </c>
      <c r="AJ874" s="96">
        <v>3</v>
      </c>
      <c r="AK874" s="96" t="s">
        <v>48</v>
      </c>
      <c r="AL874" s="96" t="s">
        <v>48</v>
      </c>
      <c r="AM874" s="96" t="s">
        <v>48</v>
      </c>
      <c r="AN874" s="96">
        <v>65</v>
      </c>
      <c r="AO874" s="96" t="s">
        <v>48</v>
      </c>
      <c r="AP874" s="96" t="s">
        <v>48</v>
      </c>
      <c r="AQ874" s="96">
        <v>15</v>
      </c>
      <c r="AR874" s="96">
        <v>5</v>
      </c>
      <c r="AS874" s="98">
        <v>0.33300000000000002</v>
      </c>
      <c r="AT874" s="98">
        <v>0.6</v>
      </c>
      <c r="AU874" s="98">
        <v>0</v>
      </c>
      <c r="AV874" s="99">
        <v>16451</v>
      </c>
      <c r="AW874" s="99">
        <v>7795</v>
      </c>
      <c r="AX874" s="96">
        <v>355</v>
      </c>
      <c r="AY874" s="96">
        <v>445</v>
      </c>
      <c r="AZ874" s="96">
        <v>552</v>
      </c>
      <c r="BA874" s="96" t="s">
        <v>48</v>
      </c>
      <c r="BB874" s="100"/>
      <c r="BC874" s="93"/>
      <c r="BD874" s="93"/>
      <c r="BE874" s="93"/>
    </row>
    <row r="875" spans="1:57" ht="13.5" customHeight="1">
      <c r="A875" s="93" t="s">
        <v>315</v>
      </c>
      <c r="B875" s="95">
        <v>45240</v>
      </c>
      <c r="C875" s="96">
        <v>98773</v>
      </c>
      <c r="D875" s="96" t="s">
        <v>48</v>
      </c>
      <c r="E875" s="96" t="s">
        <v>48</v>
      </c>
      <c r="F875" s="96"/>
      <c r="G875" s="96"/>
      <c r="H875" s="96"/>
      <c r="I875" s="96"/>
      <c r="J875" s="96"/>
      <c r="K875" s="96"/>
      <c r="L875" s="96">
        <v>98773</v>
      </c>
      <c r="M875" s="97">
        <v>0</v>
      </c>
      <c r="N875" s="97">
        <v>0</v>
      </c>
      <c r="O875" s="97">
        <v>0</v>
      </c>
      <c r="P875" s="96">
        <v>24693</v>
      </c>
      <c r="Q875" s="96"/>
      <c r="R875" s="96"/>
      <c r="S875" s="96"/>
      <c r="T875" s="98">
        <v>0</v>
      </c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  <c r="AH875" s="98"/>
      <c r="AI875" s="96" t="s">
        <v>48</v>
      </c>
      <c r="AJ875" s="96">
        <v>1</v>
      </c>
      <c r="AK875" s="96" t="s">
        <v>48</v>
      </c>
      <c r="AL875" s="96" t="s">
        <v>48</v>
      </c>
      <c r="AM875" s="96" t="s">
        <v>48</v>
      </c>
      <c r="AN875" s="96">
        <v>71</v>
      </c>
      <c r="AO875" s="96" t="s">
        <v>48</v>
      </c>
      <c r="AP875" s="96" t="s">
        <v>48</v>
      </c>
      <c r="AQ875" s="96">
        <v>17</v>
      </c>
      <c r="AR875" s="96">
        <v>5</v>
      </c>
      <c r="AS875" s="98">
        <v>0.29399999999999998</v>
      </c>
      <c r="AT875" s="98">
        <v>0.2</v>
      </c>
      <c r="AU875" s="98">
        <v>0</v>
      </c>
      <c r="AV875" s="99">
        <v>16468</v>
      </c>
      <c r="AW875" s="99">
        <v>7800</v>
      </c>
      <c r="AX875" s="96">
        <v>346</v>
      </c>
      <c r="AY875" s="96">
        <v>448</v>
      </c>
      <c r="AZ875" s="96">
        <v>542</v>
      </c>
      <c r="BA875" s="96" t="s">
        <v>48</v>
      </c>
      <c r="BB875" s="100"/>
      <c r="BC875" s="93"/>
      <c r="BD875" s="93"/>
      <c r="BE875" s="93"/>
    </row>
    <row r="876" spans="1:57" ht="13.5" customHeight="1">
      <c r="A876" s="93" t="s">
        <v>316</v>
      </c>
      <c r="B876" s="95">
        <v>45241</v>
      </c>
      <c r="C876" s="96">
        <v>100946</v>
      </c>
      <c r="D876" s="96" t="s">
        <v>48</v>
      </c>
      <c r="E876" s="96" t="s">
        <v>48</v>
      </c>
      <c r="F876" s="96"/>
      <c r="G876" s="96"/>
      <c r="H876" s="96"/>
      <c r="I876" s="96"/>
      <c r="J876" s="96"/>
      <c r="K876" s="96"/>
      <c r="L876" s="96">
        <v>100946</v>
      </c>
      <c r="M876" s="97">
        <v>0</v>
      </c>
      <c r="N876" s="97">
        <v>0</v>
      </c>
      <c r="O876" s="97">
        <v>0</v>
      </c>
      <c r="P876" s="96">
        <v>100946</v>
      </c>
      <c r="Q876" s="96"/>
      <c r="R876" s="96"/>
      <c r="S876" s="96"/>
      <c r="T876" s="98">
        <v>0</v>
      </c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  <c r="AH876" s="98"/>
      <c r="AI876" s="96" t="s">
        <v>48</v>
      </c>
      <c r="AJ876" s="96">
        <v>4</v>
      </c>
      <c r="AK876" s="96" t="s">
        <v>48</v>
      </c>
      <c r="AL876" s="96" t="s">
        <v>48</v>
      </c>
      <c r="AM876" s="96" t="s">
        <v>48</v>
      </c>
      <c r="AN876" s="96">
        <v>75</v>
      </c>
      <c r="AO876" s="96" t="s">
        <v>48</v>
      </c>
      <c r="AP876" s="96" t="s">
        <v>48</v>
      </c>
      <c r="AQ876" s="96">
        <v>18</v>
      </c>
      <c r="AR876" s="96">
        <v>8</v>
      </c>
      <c r="AS876" s="98">
        <v>0.44400000000000001</v>
      </c>
      <c r="AT876" s="98">
        <v>0.5</v>
      </c>
      <c r="AU876" s="98">
        <v>0</v>
      </c>
      <c r="AV876" s="99">
        <v>16486</v>
      </c>
      <c r="AW876" s="99">
        <v>7808</v>
      </c>
      <c r="AX876" s="96">
        <v>347</v>
      </c>
      <c r="AY876" s="96">
        <v>461</v>
      </c>
      <c r="AZ876" s="96">
        <v>554</v>
      </c>
      <c r="BA876" s="96" t="s">
        <v>48</v>
      </c>
      <c r="BB876" s="100"/>
      <c r="BC876" s="93"/>
      <c r="BD876" s="93"/>
      <c r="BE876" s="93"/>
    </row>
    <row r="877" spans="1:57" ht="13.5" customHeight="1">
      <c r="A877" s="93" t="s">
        <v>317</v>
      </c>
      <c r="B877" s="95">
        <v>45242</v>
      </c>
      <c r="C877" s="96">
        <v>104552</v>
      </c>
      <c r="D877" s="96" t="s">
        <v>48</v>
      </c>
      <c r="E877" s="96" t="s">
        <v>48</v>
      </c>
      <c r="F877" s="96"/>
      <c r="G877" s="96"/>
      <c r="H877" s="96"/>
      <c r="I877" s="96"/>
      <c r="J877" s="96"/>
      <c r="K877" s="96"/>
      <c r="L877" s="96">
        <v>104552</v>
      </c>
      <c r="M877" s="97">
        <v>0</v>
      </c>
      <c r="N877" s="97">
        <v>0</v>
      </c>
      <c r="O877" s="97">
        <v>0</v>
      </c>
      <c r="P877" s="96">
        <v>52276</v>
      </c>
      <c r="Q877" s="96"/>
      <c r="R877" s="96"/>
      <c r="S877" s="96"/>
      <c r="T877" s="98">
        <v>0</v>
      </c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  <c r="AH877" s="98"/>
      <c r="AI877" s="96" t="s">
        <v>48</v>
      </c>
      <c r="AJ877" s="96">
        <v>1</v>
      </c>
      <c r="AK877" s="96" t="s">
        <v>48</v>
      </c>
      <c r="AL877" s="96" t="s">
        <v>48</v>
      </c>
      <c r="AM877" s="96" t="s">
        <v>48</v>
      </c>
      <c r="AN877" s="96">
        <v>79</v>
      </c>
      <c r="AO877" s="96" t="s">
        <v>48</v>
      </c>
      <c r="AP877" s="96" t="s">
        <v>48</v>
      </c>
      <c r="AQ877" s="96">
        <v>16</v>
      </c>
      <c r="AR877" s="96">
        <v>5</v>
      </c>
      <c r="AS877" s="98">
        <v>0.313</v>
      </c>
      <c r="AT877" s="98">
        <v>0.2</v>
      </c>
      <c r="AU877" s="98">
        <v>0</v>
      </c>
      <c r="AV877" s="99">
        <v>16502</v>
      </c>
      <c r="AW877" s="99">
        <v>7813</v>
      </c>
      <c r="AX877" s="96">
        <v>347</v>
      </c>
      <c r="AY877" s="96">
        <v>461</v>
      </c>
      <c r="AZ877" s="96">
        <v>554</v>
      </c>
      <c r="BA877" s="96" t="s">
        <v>48</v>
      </c>
      <c r="BB877" s="100"/>
      <c r="BC877" s="93"/>
      <c r="BD877" s="93"/>
      <c r="BE877" s="93"/>
    </row>
    <row r="878" spans="1:57" ht="13.5" customHeight="1">
      <c r="A878" s="93" t="s">
        <v>311</v>
      </c>
      <c r="B878" s="95">
        <v>45243</v>
      </c>
      <c r="C878" s="96">
        <v>101171</v>
      </c>
      <c r="D878" s="96" t="s">
        <v>48</v>
      </c>
      <c r="E878" s="96" t="s">
        <v>48</v>
      </c>
      <c r="F878" s="96"/>
      <c r="G878" s="96"/>
      <c r="H878" s="96"/>
      <c r="I878" s="96"/>
      <c r="J878" s="96"/>
      <c r="K878" s="96"/>
      <c r="L878" s="96">
        <v>101171</v>
      </c>
      <c r="M878" s="97">
        <v>0</v>
      </c>
      <c r="N878" s="97">
        <v>0</v>
      </c>
      <c r="O878" s="97">
        <v>0</v>
      </c>
      <c r="P878" s="96">
        <v>25293</v>
      </c>
      <c r="Q878" s="96"/>
      <c r="R878" s="96"/>
      <c r="S878" s="96"/>
      <c r="T878" s="98">
        <v>0</v>
      </c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  <c r="AH878" s="98"/>
      <c r="AI878" s="96" t="s">
        <v>48</v>
      </c>
      <c r="AJ878" s="96">
        <v>2</v>
      </c>
      <c r="AK878" s="96" t="s">
        <v>48</v>
      </c>
      <c r="AL878" s="96" t="s">
        <v>48</v>
      </c>
      <c r="AM878" s="96" t="s">
        <v>48</v>
      </c>
      <c r="AN878" s="96">
        <v>75</v>
      </c>
      <c r="AO878" s="96" t="s">
        <v>48</v>
      </c>
      <c r="AP878" s="96" t="s">
        <v>48</v>
      </c>
      <c r="AQ878" s="96">
        <v>16</v>
      </c>
      <c r="AR878" s="96">
        <v>4</v>
      </c>
      <c r="AS878" s="98">
        <v>0.25</v>
      </c>
      <c r="AT878" s="98">
        <v>0.5</v>
      </c>
      <c r="AU878" s="98">
        <v>0</v>
      </c>
      <c r="AV878" s="99">
        <v>16518</v>
      </c>
      <c r="AW878" s="99">
        <v>7817</v>
      </c>
      <c r="AX878" s="96">
        <v>347</v>
      </c>
      <c r="AY878" s="96">
        <v>461</v>
      </c>
      <c r="AZ878" s="96">
        <v>554</v>
      </c>
      <c r="BA878" s="96" t="s">
        <v>48</v>
      </c>
      <c r="BB878" s="100"/>
      <c r="BC878" s="93"/>
      <c r="BD878" s="93"/>
      <c r="BE878" s="93"/>
    </row>
    <row r="879" spans="1:57" ht="13.5" customHeight="1">
      <c r="A879" s="93" t="s">
        <v>312</v>
      </c>
      <c r="B879" s="95">
        <v>45244</v>
      </c>
      <c r="C879" s="96">
        <v>98629</v>
      </c>
      <c r="D879" s="96" t="s">
        <v>48</v>
      </c>
      <c r="E879" s="96" t="s">
        <v>48</v>
      </c>
      <c r="F879" s="96"/>
      <c r="G879" s="96"/>
      <c r="H879" s="96"/>
      <c r="I879" s="96"/>
      <c r="J879" s="96"/>
      <c r="K879" s="96"/>
      <c r="L879" s="96">
        <v>98629</v>
      </c>
      <c r="M879" s="97">
        <v>0</v>
      </c>
      <c r="N879" s="97">
        <v>0</v>
      </c>
      <c r="O879" s="97">
        <v>0</v>
      </c>
      <c r="P879" s="96">
        <v>16438</v>
      </c>
      <c r="Q879" s="96"/>
      <c r="R879" s="96"/>
      <c r="S879" s="96"/>
      <c r="T879" s="98">
        <v>0</v>
      </c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  <c r="AH879" s="98"/>
      <c r="AI879" s="96" t="s">
        <v>48</v>
      </c>
      <c r="AJ879" s="96">
        <v>4</v>
      </c>
      <c r="AK879" s="96" t="s">
        <v>48</v>
      </c>
      <c r="AL879" s="96" t="s">
        <v>48</v>
      </c>
      <c r="AM879" s="96" t="s">
        <v>48</v>
      </c>
      <c r="AN879" s="96">
        <v>86</v>
      </c>
      <c r="AO879" s="96" t="s">
        <v>48</v>
      </c>
      <c r="AP879" s="96" t="s">
        <v>48</v>
      </c>
      <c r="AQ879" s="96">
        <v>27</v>
      </c>
      <c r="AR879" s="96">
        <v>10</v>
      </c>
      <c r="AS879" s="98">
        <v>0.37</v>
      </c>
      <c r="AT879" s="98">
        <v>0.4</v>
      </c>
      <c r="AU879" s="98">
        <v>0</v>
      </c>
      <c r="AV879" s="99">
        <v>16545</v>
      </c>
      <c r="AW879" s="99">
        <v>7827</v>
      </c>
      <c r="AX879" s="96">
        <v>347</v>
      </c>
      <c r="AY879" s="96">
        <v>461</v>
      </c>
      <c r="AZ879" s="96">
        <v>554</v>
      </c>
      <c r="BA879" s="96" t="s">
        <v>48</v>
      </c>
      <c r="BB879" s="100"/>
      <c r="BC879" s="93"/>
      <c r="BD879" s="93"/>
      <c r="BE879" s="93"/>
    </row>
    <row r="880" spans="1:57" ht="13.5" customHeight="1">
      <c r="A880" s="93" t="s">
        <v>313</v>
      </c>
      <c r="B880" s="95">
        <v>45245</v>
      </c>
      <c r="C880" s="96">
        <v>2992</v>
      </c>
      <c r="D880" s="96" t="s">
        <v>48</v>
      </c>
      <c r="E880" s="96" t="s">
        <v>48</v>
      </c>
      <c r="F880" s="96"/>
      <c r="G880" s="96"/>
      <c r="H880" s="96"/>
      <c r="I880" s="96"/>
      <c r="J880" s="96"/>
      <c r="K880" s="96"/>
      <c r="L880" s="96">
        <v>2992</v>
      </c>
      <c r="M880" s="97">
        <v>0</v>
      </c>
      <c r="N880" s="97">
        <v>0</v>
      </c>
      <c r="O880" s="97">
        <v>0</v>
      </c>
      <c r="P880" s="96">
        <v>748</v>
      </c>
      <c r="Q880" s="96"/>
      <c r="R880" s="96"/>
      <c r="S880" s="96"/>
      <c r="T880" s="98">
        <v>0</v>
      </c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  <c r="AH880" s="98"/>
      <c r="AI880" s="96" t="s">
        <v>48</v>
      </c>
      <c r="AJ880" s="96">
        <v>6</v>
      </c>
      <c r="AK880" s="96" t="s">
        <v>48</v>
      </c>
      <c r="AL880" s="96" t="s">
        <v>48</v>
      </c>
      <c r="AM880" s="96" t="s">
        <v>48</v>
      </c>
      <c r="AN880" s="96">
        <v>70</v>
      </c>
      <c r="AO880" s="96" t="s">
        <v>48</v>
      </c>
      <c r="AP880" s="96" t="s">
        <v>48</v>
      </c>
      <c r="AQ880" s="96">
        <v>17</v>
      </c>
      <c r="AR880" s="96">
        <v>6</v>
      </c>
      <c r="AS880" s="98">
        <v>0.35299999999999998</v>
      </c>
      <c r="AT880" s="98">
        <v>1</v>
      </c>
      <c r="AU880" s="98">
        <v>0</v>
      </c>
      <c r="AV880" s="99">
        <v>16562</v>
      </c>
      <c r="AW880" s="99">
        <v>7833</v>
      </c>
      <c r="AX880" s="96">
        <v>347</v>
      </c>
      <c r="AY880" s="96">
        <v>461</v>
      </c>
      <c r="AZ880" s="96">
        <v>554</v>
      </c>
      <c r="BA880" s="96" t="s">
        <v>48</v>
      </c>
      <c r="BB880" s="100"/>
      <c r="BC880" s="93"/>
      <c r="BD880" s="93"/>
      <c r="BE880" s="93"/>
    </row>
    <row r="881" spans="1:57" ht="13.5" customHeight="1">
      <c r="A881" s="93" t="s">
        <v>314</v>
      </c>
      <c r="B881" s="95">
        <v>45246</v>
      </c>
      <c r="C881" s="96" t="s">
        <v>48</v>
      </c>
      <c r="D881" s="96" t="s">
        <v>48</v>
      </c>
      <c r="E881" s="96" t="s">
        <v>48</v>
      </c>
      <c r="F881" s="96"/>
      <c r="G881" s="96"/>
      <c r="H881" s="96"/>
      <c r="I881" s="96"/>
      <c r="J881" s="96"/>
      <c r="K881" s="96"/>
      <c r="L881" s="96" t="s">
        <v>48</v>
      </c>
      <c r="M881" s="97">
        <v>0</v>
      </c>
      <c r="N881" s="97">
        <v>0</v>
      </c>
      <c r="O881" s="97">
        <v>0</v>
      </c>
      <c r="P881" s="96" t="s">
        <v>48</v>
      </c>
      <c r="Q881" s="96"/>
      <c r="R881" s="96"/>
      <c r="S881" s="96"/>
      <c r="T881" s="98">
        <v>0</v>
      </c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  <c r="AH881" s="98"/>
      <c r="AI881" s="96" t="s">
        <v>48</v>
      </c>
      <c r="AJ881" s="96">
        <v>4</v>
      </c>
      <c r="AK881" s="96" t="s">
        <v>48</v>
      </c>
      <c r="AL881" s="96" t="s">
        <v>48</v>
      </c>
      <c r="AM881" s="96" t="s">
        <v>48</v>
      </c>
      <c r="AN881" s="96">
        <v>58</v>
      </c>
      <c r="AO881" s="96" t="s">
        <v>48</v>
      </c>
      <c r="AP881" s="96" t="s">
        <v>48</v>
      </c>
      <c r="AQ881" s="96">
        <v>15</v>
      </c>
      <c r="AR881" s="96">
        <v>7</v>
      </c>
      <c r="AS881" s="98">
        <v>0.46700000000000003</v>
      </c>
      <c r="AT881" s="98">
        <v>0.57099999999999995</v>
      </c>
      <c r="AU881" s="98">
        <v>0</v>
      </c>
      <c r="AV881" s="99">
        <v>16577</v>
      </c>
      <c r="AW881" s="99">
        <v>7840</v>
      </c>
      <c r="AX881" s="96">
        <v>347</v>
      </c>
      <c r="AY881" s="96">
        <v>461</v>
      </c>
      <c r="AZ881" s="96">
        <v>554</v>
      </c>
      <c r="BA881" s="96" t="s">
        <v>48</v>
      </c>
      <c r="BB881" s="100"/>
      <c r="BC881" s="93"/>
      <c r="BD881" s="93"/>
      <c r="BE881" s="93"/>
    </row>
    <row r="882" spans="1:57" ht="13.5" customHeight="1">
      <c r="A882" s="93" t="s">
        <v>315</v>
      </c>
      <c r="B882" s="95">
        <v>45247</v>
      </c>
      <c r="C882" s="96" t="s">
        <v>48</v>
      </c>
      <c r="D882" s="96" t="s">
        <v>48</v>
      </c>
      <c r="E882" s="96" t="s">
        <v>48</v>
      </c>
      <c r="F882" s="96"/>
      <c r="G882" s="96"/>
      <c r="H882" s="96"/>
      <c r="I882" s="96"/>
      <c r="J882" s="96"/>
      <c r="K882" s="96"/>
      <c r="L882" s="96" t="s">
        <v>48</v>
      </c>
      <c r="M882" s="97">
        <v>0</v>
      </c>
      <c r="N882" s="97">
        <v>0</v>
      </c>
      <c r="O882" s="97">
        <v>0</v>
      </c>
      <c r="P882" s="96" t="s">
        <v>48</v>
      </c>
      <c r="Q882" s="96"/>
      <c r="R882" s="96"/>
      <c r="S882" s="96"/>
      <c r="T882" s="98">
        <v>0</v>
      </c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  <c r="AH882" s="98"/>
      <c r="AI882" s="96" t="s">
        <v>48</v>
      </c>
      <c r="AJ882" s="96">
        <v>2</v>
      </c>
      <c r="AK882" s="96" t="s">
        <v>48</v>
      </c>
      <c r="AL882" s="96" t="s">
        <v>48</v>
      </c>
      <c r="AM882" s="96" t="s">
        <v>48</v>
      </c>
      <c r="AN882" s="96">
        <v>72</v>
      </c>
      <c r="AO882" s="96" t="s">
        <v>48</v>
      </c>
      <c r="AP882" s="96" t="s">
        <v>48</v>
      </c>
      <c r="AQ882" s="96">
        <v>8</v>
      </c>
      <c r="AR882" s="96">
        <v>3</v>
      </c>
      <c r="AS882" s="98">
        <v>0.375</v>
      </c>
      <c r="AT882" s="98">
        <v>0.66700000000000004</v>
      </c>
      <c r="AU882" s="98">
        <v>0</v>
      </c>
      <c r="AV882" s="99">
        <v>16585</v>
      </c>
      <c r="AW882" s="99">
        <v>7843</v>
      </c>
      <c r="AX882" s="96">
        <v>347</v>
      </c>
      <c r="AY882" s="96">
        <v>461</v>
      </c>
      <c r="AZ882" s="96">
        <v>554</v>
      </c>
      <c r="BA882" s="96" t="s">
        <v>48</v>
      </c>
      <c r="BB882" s="100"/>
      <c r="BC882" s="93"/>
      <c r="BD882" s="93"/>
      <c r="BE882" s="93"/>
    </row>
    <row r="883" spans="1:57" ht="13.5" customHeight="1">
      <c r="A883" s="93" t="s">
        <v>316</v>
      </c>
      <c r="B883" s="95">
        <v>45248</v>
      </c>
      <c r="C883" s="96" t="s">
        <v>48</v>
      </c>
      <c r="D883" s="96" t="s">
        <v>48</v>
      </c>
      <c r="E883" s="96" t="s">
        <v>48</v>
      </c>
      <c r="F883" s="96"/>
      <c r="G883" s="96"/>
      <c r="H883" s="96"/>
      <c r="I883" s="96"/>
      <c r="J883" s="96"/>
      <c r="K883" s="96"/>
      <c r="L883" s="96" t="s">
        <v>48</v>
      </c>
      <c r="M883" s="97">
        <v>0</v>
      </c>
      <c r="N883" s="97">
        <v>0</v>
      </c>
      <c r="O883" s="97">
        <v>0</v>
      </c>
      <c r="P883" s="96" t="s">
        <v>48</v>
      </c>
      <c r="Q883" s="96"/>
      <c r="R883" s="96"/>
      <c r="S883" s="96"/>
      <c r="T883" s="98">
        <v>0</v>
      </c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  <c r="AH883" s="98"/>
      <c r="AI883" s="96" t="s">
        <v>48</v>
      </c>
      <c r="AJ883" s="96">
        <v>2</v>
      </c>
      <c r="AK883" s="96" t="s">
        <v>48</v>
      </c>
      <c r="AL883" s="96" t="s">
        <v>48</v>
      </c>
      <c r="AM883" s="96" t="s">
        <v>48</v>
      </c>
      <c r="AN883" s="96">
        <v>70</v>
      </c>
      <c r="AO883" s="96" t="s">
        <v>48</v>
      </c>
      <c r="AP883" s="96" t="s">
        <v>48</v>
      </c>
      <c r="AQ883" s="96">
        <v>6</v>
      </c>
      <c r="AR883" s="96">
        <v>3</v>
      </c>
      <c r="AS883" s="98">
        <v>0.5</v>
      </c>
      <c r="AT883" s="98">
        <v>0.66700000000000004</v>
      </c>
      <c r="AU883" s="98">
        <v>0</v>
      </c>
      <c r="AV883" s="99">
        <v>16591</v>
      </c>
      <c r="AW883" s="99">
        <v>7846</v>
      </c>
      <c r="AX883" s="96">
        <v>329</v>
      </c>
      <c r="AY883" s="96">
        <v>459</v>
      </c>
      <c r="AZ883" s="96">
        <v>563</v>
      </c>
      <c r="BA883" s="96" t="s">
        <v>48</v>
      </c>
      <c r="BB883" s="100"/>
      <c r="BC883" s="93"/>
      <c r="BD883" s="93"/>
      <c r="BE883" s="93"/>
    </row>
    <row r="884" spans="1:57" ht="13.5" customHeight="1">
      <c r="A884" s="93" t="s">
        <v>317</v>
      </c>
      <c r="B884" s="95">
        <v>45249</v>
      </c>
      <c r="C884" s="96" t="s">
        <v>48</v>
      </c>
      <c r="D884" s="96" t="s">
        <v>48</v>
      </c>
      <c r="E884" s="96" t="s">
        <v>48</v>
      </c>
      <c r="F884" s="96"/>
      <c r="G884" s="96"/>
      <c r="H884" s="96"/>
      <c r="I884" s="96"/>
      <c r="J884" s="96"/>
      <c r="K884" s="96"/>
      <c r="L884" s="96" t="s">
        <v>48</v>
      </c>
      <c r="M884" s="97">
        <v>0</v>
      </c>
      <c r="N884" s="97">
        <v>0</v>
      </c>
      <c r="O884" s="97">
        <v>0</v>
      </c>
      <c r="P884" s="96" t="s">
        <v>48</v>
      </c>
      <c r="Q884" s="96"/>
      <c r="R884" s="96"/>
      <c r="S884" s="96"/>
      <c r="T884" s="98">
        <v>0</v>
      </c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  <c r="AH884" s="98"/>
      <c r="AI884" s="96" t="s">
        <v>48</v>
      </c>
      <c r="AJ884" s="96">
        <v>3</v>
      </c>
      <c r="AK884" s="96" t="s">
        <v>48</v>
      </c>
      <c r="AL884" s="96" t="s">
        <v>48</v>
      </c>
      <c r="AM884" s="96" t="s">
        <v>48</v>
      </c>
      <c r="AN884" s="96">
        <v>78</v>
      </c>
      <c r="AO884" s="96" t="s">
        <v>48</v>
      </c>
      <c r="AP884" s="96" t="s">
        <v>48</v>
      </c>
      <c r="AQ884" s="96">
        <v>8</v>
      </c>
      <c r="AR884" s="96">
        <v>3</v>
      </c>
      <c r="AS884" s="98">
        <v>0.375</v>
      </c>
      <c r="AT884" s="98">
        <v>1</v>
      </c>
      <c r="AU884" s="98">
        <v>0</v>
      </c>
      <c r="AV884" s="99">
        <v>16599</v>
      </c>
      <c r="AW884" s="99">
        <v>7849</v>
      </c>
      <c r="AX884" s="96">
        <v>329</v>
      </c>
      <c r="AY884" s="96">
        <v>459</v>
      </c>
      <c r="AZ884" s="96">
        <v>563</v>
      </c>
      <c r="BA884" s="96" t="s">
        <v>48</v>
      </c>
      <c r="BB884" s="100"/>
      <c r="BC884" s="93"/>
      <c r="BD884" s="93"/>
      <c r="BE884" s="93"/>
    </row>
    <row r="885" spans="1:57" ht="13.5" customHeight="1">
      <c r="A885" s="93" t="s">
        <v>311</v>
      </c>
      <c r="B885" s="95">
        <v>45250</v>
      </c>
      <c r="C885" s="96" t="s">
        <v>48</v>
      </c>
      <c r="D885" s="96" t="s">
        <v>48</v>
      </c>
      <c r="E885" s="96" t="s">
        <v>48</v>
      </c>
      <c r="F885" s="96"/>
      <c r="G885" s="96"/>
      <c r="H885" s="96"/>
      <c r="I885" s="96"/>
      <c r="J885" s="96"/>
      <c r="K885" s="96"/>
      <c r="L885" s="96" t="s">
        <v>48</v>
      </c>
      <c r="M885" s="97">
        <v>0</v>
      </c>
      <c r="N885" s="97">
        <v>0</v>
      </c>
      <c r="O885" s="97">
        <v>0</v>
      </c>
      <c r="P885" s="96" t="s">
        <v>48</v>
      </c>
      <c r="Q885" s="96"/>
      <c r="R885" s="96"/>
      <c r="S885" s="96"/>
      <c r="T885" s="98">
        <v>0</v>
      </c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  <c r="AH885" s="98"/>
      <c r="AI885" s="96" t="s">
        <v>48</v>
      </c>
      <c r="AJ885" s="96">
        <v>5</v>
      </c>
      <c r="AK885" s="96" t="s">
        <v>48</v>
      </c>
      <c r="AL885" s="96" t="s">
        <v>48</v>
      </c>
      <c r="AM885" s="96" t="s">
        <v>48</v>
      </c>
      <c r="AN885" s="96">
        <v>69</v>
      </c>
      <c r="AO885" s="96" t="s">
        <v>48</v>
      </c>
      <c r="AP885" s="96" t="s">
        <v>48</v>
      </c>
      <c r="AQ885" s="96">
        <v>9</v>
      </c>
      <c r="AR885" s="96">
        <v>4</v>
      </c>
      <c r="AS885" s="98">
        <v>0.44400000000000001</v>
      </c>
      <c r="AT885" s="98">
        <v>1.25</v>
      </c>
      <c r="AU885" s="98">
        <v>0</v>
      </c>
      <c r="AV885" s="99">
        <v>16608</v>
      </c>
      <c r="AW885" s="99">
        <v>7853</v>
      </c>
      <c r="AX885" s="96">
        <v>329</v>
      </c>
      <c r="AY885" s="96">
        <v>459</v>
      </c>
      <c r="AZ885" s="96">
        <v>563</v>
      </c>
      <c r="BA885" s="96" t="s">
        <v>48</v>
      </c>
      <c r="BB885" s="100"/>
      <c r="BC885" s="93"/>
      <c r="BD885" s="93"/>
      <c r="BE885" s="93"/>
    </row>
    <row r="886" spans="1:57" ht="13.5" customHeight="1">
      <c r="A886" s="93" t="s">
        <v>312</v>
      </c>
      <c r="B886" s="95">
        <v>45251</v>
      </c>
      <c r="C886" s="96" t="s">
        <v>48</v>
      </c>
      <c r="D886" s="96" t="s">
        <v>48</v>
      </c>
      <c r="E886" s="96" t="s">
        <v>48</v>
      </c>
      <c r="F886" s="96"/>
      <c r="G886" s="96"/>
      <c r="H886" s="96"/>
      <c r="I886" s="96"/>
      <c r="J886" s="96"/>
      <c r="K886" s="96"/>
      <c r="L886" s="96" t="s">
        <v>48</v>
      </c>
      <c r="M886" s="97">
        <v>0</v>
      </c>
      <c r="N886" s="97">
        <v>0</v>
      </c>
      <c r="O886" s="97">
        <v>0</v>
      </c>
      <c r="P886" s="96" t="s">
        <v>48</v>
      </c>
      <c r="Q886" s="96"/>
      <c r="R886" s="96"/>
      <c r="S886" s="96"/>
      <c r="T886" s="98">
        <v>0</v>
      </c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  <c r="AH886" s="98"/>
      <c r="AI886" s="96" t="s">
        <v>48</v>
      </c>
      <c r="AJ886" s="96">
        <v>4</v>
      </c>
      <c r="AK886" s="96" t="s">
        <v>48</v>
      </c>
      <c r="AL886" s="96" t="s">
        <v>48</v>
      </c>
      <c r="AM886" s="96" t="s">
        <v>48</v>
      </c>
      <c r="AN886" s="96">
        <v>66</v>
      </c>
      <c r="AO886" s="96" t="s">
        <v>48</v>
      </c>
      <c r="AP886" s="96" t="s">
        <v>48</v>
      </c>
      <c r="AQ886" s="96">
        <v>12</v>
      </c>
      <c r="AR886" s="96">
        <v>7</v>
      </c>
      <c r="AS886" s="98">
        <v>0.58299999999999996</v>
      </c>
      <c r="AT886" s="98">
        <v>0.57099999999999995</v>
      </c>
      <c r="AU886" s="98">
        <v>0</v>
      </c>
      <c r="AV886" s="99">
        <v>16620</v>
      </c>
      <c r="AW886" s="99">
        <v>7860</v>
      </c>
      <c r="AX886" s="96">
        <v>329</v>
      </c>
      <c r="AY886" s="96">
        <v>459</v>
      </c>
      <c r="AZ886" s="96">
        <v>563</v>
      </c>
      <c r="BA886" s="96" t="s">
        <v>48</v>
      </c>
      <c r="BB886" s="100"/>
      <c r="BC886" s="93"/>
      <c r="BD886" s="93"/>
      <c r="BE886" s="93"/>
    </row>
    <row r="887" spans="1:57" ht="13.5" customHeight="1">
      <c r="A887" s="93" t="s">
        <v>313</v>
      </c>
      <c r="B887" s="95">
        <v>45252</v>
      </c>
      <c r="C887" s="96">
        <v>121570</v>
      </c>
      <c r="D887" s="96" t="s">
        <v>48</v>
      </c>
      <c r="E887" s="96" t="s">
        <v>48</v>
      </c>
      <c r="F887" s="96"/>
      <c r="G887" s="96"/>
      <c r="H887" s="96"/>
      <c r="I887" s="96"/>
      <c r="J887" s="96"/>
      <c r="K887" s="96"/>
      <c r="L887" s="96">
        <v>121570</v>
      </c>
      <c r="M887" s="97">
        <v>0</v>
      </c>
      <c r="N887" s="97">
        <v>0</v>
      </c>
      <c r="O887" s="97">
        <v>0</v>
      </c>
      <c r="P887" s="96">
        <v>30393</v>
      </c>
      <c r="Q887" s="96"/>
      <c r="R887" s="96"/>
      <c r="S887" s="96"/>
      <c r="T887" s="98">
        <v>0</v>
      </c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  <c r="AH887" s="98"/>
      <c r="AI887" s="96" t="s">
        <v>48</v>
      </c>
      <c r="AJ887" s="96">
        <v>1</v>
      </c>
      <c r="AK887" s="96" t="s">
        <v>48</v>
      </c>
      <c r="AL887" s="96" t="s">
        <v>48</v>
      </c>
      <c r="AM887" s="96" t="s">
        <v>48</v>
      </c>
      <c r="AN887" s="96">
        <v>67</v>
      </c>
      <c r="AO887" s="96" t="s">
        <v>48</v>
      </c>
      <c r="AP887" s="96" t="s">
        <v>48</v>
      </c>
      <c r="AQ887" s="96">
        <v>19</v>
      </c>
      <c r="AR887" s="96">
        <v>6</v>
      </c>
      <c r="AS887" s="98">
        <v>0.316</v>
      </c>
      <c r="AT887" s="98">
        <v>0.16700000000000001</v>
      </c>
      <c r="AU887" s="98">
        <v>0</v>
      </c>
      <c r="AV887" s="99">
        <v>16639</v>
      </c>
      <c r="AW887" s="99">
        <v>7866</v>
      </c>
      <c r="AX887" s="96">
        <v>329</v>
      </c>
      <c r="AY887" s="96">
        <v>459</v>
      </c>
      <c r="AZ887" s="96">
        <v>563</v>
      </c>
      <c r="BA887" s="96" t="s">
        <v>48</v>
      </c>
      <c r="BB887" s="100"/>
      <c r="BC887" s="93"/>
      <c r="BD887" s="93"/>
      <c r="BE887" s="93"/>
    </row>
    <row r="888" spans="1:57" ht="13.5" customHeight="1">
      <c r="A888" s="93" t="s">
        <v>314</v>
      </c>
      <c r="B888" s="95">
        <v>45253</v>
      </c>
      <c r="C888" s="96">
        <v>121382</v>
      </c>
      <c r="D888" s="96" t="s">
        <v>48</v>
      </c>
      <c r="E888" s="96" t="s">
        <v>48</v>
      </c>
      <c r="F888" s="96"/>
      <c r="G888" s="96"/>
      <c r="H888" s="96"/>
      <c r="I888" s="96"/>
      <c r="J888" s="96"/>
      <c r="K888" s="96"/>
      <c r="L888" s="96">
        <v>121382</v>
      </c>
      <c r="M888" s="97">
        <v>0</v>
      </c>
      <c r="N888" s="97">
        <v>0</v>
      </c>
      <c r="O888" s="97">
        <v>0</v>
      </c>
      <c r="P888" s="96">
        <v>121382</v>
      </c>
      <c r="Q888" s="96"/>
      <c r="R888" s="96"/>
      <c r="S888" s="96"/>
      <c r="T888" s="98">
        <v>0</v>
      </c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  <c r="AH888" s="98"/>
      <c r="AI888" s="96" t="s">
        <v>48</v>
      </c>
      <c r="AJ888" s="96">
        <v>4</v>
      </c>
      <c r="AK888" s="96" t="s">
        <v>48</v>
      </c>
      <c r="AL888" s="96" t="s">
        <v>48</v>
      </c>
      <c r="AM888" s="96" t="s">
        <v>48</v>
      </c>
      <c r="AN888" s="96">
        <v>76</v>
      </c>
      <c r="AO888" s="96" t="s">
        <v>48</v>
      </c>
      <c r="AP888" s="96" t="s">
        <v>48</v>
      </c>
      <c r="AQ888" s="96">
        <v>22</v>
      </c>
      <c r="AR888" s="96">
        <v>8</v>
      </c>
      <c r="AS888" s="98">
        <v>0.36399999999999999</v>
      </c>
      <c r="AT888" s="98">
        <v>0.5</v>
      </c>
      <c r="AU888" s="98">
        <v>0</v>
      </c>
      <c r="AV888" s="99">
        <v>16661</v>
      </c>
      <c r="AW888" s="99">
        <v>7874</v>
      </c>
      <c r="AX888" s="96">
        <v>328</v>
      </c>
      <c r="AY888" s="96">
        <v>454</v>
      </c>
      <c r="AZ888" s="96">
        <v>557</v>
      </c>
      <c r="BA888" s="96" t="s">
        <v>48</v>
      </c>
      <c r="BB888" s="100"/>
      <c r="BC888" s="93"/>
      <c r="BD888" s="93"/>
      <c r="BE888" s="93"/>
    </row>
    <row r="889" spans="1:57" ht="13.5" customHeight="1">
      <c r="A889" s="93" t="s">
        <v>315</v>
      </c>
      <c r="B889" s="95">
        <v>45254</v>
      </c>
      <c r="C889" s="96">
        <v>121121</v>
      </c>
      <c r="D889" s="96" t="s">
        <v>48</v>
      </c>
      <c r="E889" s="96" t="s">
        <v>48</v>
      </c>
      <c r="F889" s="96"/>
      <c r="G889" s="96"/>
      <c r="H889" s="96"/>
      <c r="I889" s="96"/>
      <c r="J889" s="96"/>
      <c r="K889" s="96"/>
      <c r="L889" s="96">
        <v>121121</v>
      </c>
      <c r="M889" s="97">
        <v>0</v>
      </c>
      <c r="N889" s="97">
        <v>0</v>
      </c>
      <c r="O889" s="97">
        <v>0</v>
      </c>
      <c r="P889" s="96">
        <v>24224</v>
      </c>
      <c r="Q889" s="96"/>
      <c r="R889" s="96"/>
      <c r="S889" s="96"/>
      <c r="T889" s="98">
        <v>0</v>
      </c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  <c r="AH889" s="98"/>
      <c r="AI889" s="96" t="s">
        <v>48</v>
      </c>
      <c r="AJ889" s="96">
        <v>1</v>
      </c>
      <c r="AK889" s="96" t="s">
        <v>48</v>
      </c>
      <c r="AL889" s="96" t="s">
        <v>48</v>
      </c>
      <c r="AM889" s="96" t="s">
        <v>48</v>
      </c>
      <c r="AN889" s="96">
        <v>71</v>
      </c>
      <c r="AO889" s="96" t="s">
        <v>48</v>
      </c>
      <c r="AP889" s="96" t="s">
        <v>48</v>
      </c>
      <c r="AQ889" s="96">
        <v>17</v>
      </c>
      <c r="AR889" s="96">
        <v>5</v>
      </c>
      <c r="AS889" s="98">
        <v>0.29399999999999998</v>
      </c>
      <c r="AT889" s="98">
        <v>0.2</v>
      </c>
      <c r="AU889" s="98">
        <v>0</v>
      </c>
      <c r="AV889" s="99">
        <v>16678</v>
      </c>
      <c r="AW889" s="99">
        <v>7879</v>
      </c>
      <c r="AX889" s="96">
        <v>328</v>
      </c>
      <c r="AY889" s="96">
        <v>454</v>
      </c>
      <c r="AZ889" s="96">
        <v>557</v>
      </c>
      <c r="BA889" s="96" t="s">
        <v>48</v>
      </c>
      <c r="BB889" s="100"/>
      <c r="BC889" s="93"/>
      <c r="BD889" s="93"/>
      <c r="BE889" s="93"/>
    </row>
    <row r="890" spans="1:57" ht="13.5" customHeight="1">
      <c r="A890" s="93" t="s">
        <v>316</v>
      </c>
      <c r="B890" s="95">
        <v>45255</v>
      </c>
      <c r="C890" s="96">
        <v>121889</v>
      </c>
      <c r="D890" s="96" t="s">
        <v>48</v>
      </c>
      <c r="E890" s="96" t="s">
        <v>48</v>
      </c>
      <c r="F890" s="96"/>
      <c r="G890" s="96"/>
      <c r="H890" s="96"/>
      <c r="I890" s="96"/>
      <c r="J890" s="96"/>
      <c r="K890" s="96"/>
      <c r="L890" s="96">
        <v>121889</v>
      </c>
      <c r="M890" s="97">
        <v>0</v>
      </c>
      <c r="N890" s="97">
        <v>0</v>
      </c>
      <c r="O890" s="97">
        <v>0</v>
      </c>
      <c r="P890" s="96">
        <v>40630</v>
      </c>
      <c r="Q890" s="96"/>
      <c r="R890" s="96"/>
      <c r="S890" s="96"/>
      <c r="T890" s="98">
        <v>0</v>
      </c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  <c r="AH890" s="98"/>
      <c r="AI890" s="96" t="s">
        <v>48</v>
      </c>
      <c r="AJ890" s="96">
        <v>5</v>
      </c>
      <c r="AK890" s="96" t="s">
        <v>48</v>
      </c>
      <c r="AL890" s="96" t="s">
        <v>48</v>
      </c>
      <c r="AM890" s="96" t="s">
        <v>48</v>
      </c>
      <c r="AN890" s="96">
        <v>60</v>
      </c>
      <c r="AO890" s="96" t="s">
        <v>48</v>
      </c>
      <c r="AP890" s="96" t="s">
        <v>48</v>
      </c>
      <c r="AQ890" s="96">
        <v>29</v>
      </c>
      <c r="AR890" s="96">
        <v>10</v>
      </c>
      <c r="AS890" s="98">
        <v>0.34499999999999997</v>
      </c>
      <c r="AT890" s="98">
        <v>0.5</v>
      </c>
      <c r="AU890" s="98">
        <v>0</v>
      </c>
      <c r="AV890" s="99">
        <v>16707</v>
      </c>
      <c r="AW890" s="99">
        <v>7889</v>
      </c>
      <c r="AX890" s="96">
        <v>322</v>
      </c>
      <c r="AY890" s="96">
        <v>451</v>
      </c>
      <c r="AZ890" s="96">
        <v>563</v>
      </c>
      <c r="BA890" s="96" t="s">
        <v>48</v>
      </c>
      <c r="BB890" s="100"/>
      <c r="BC890" s="93"/>
      <c r="BD890" s="93"/>
      <c r="BE890" s="93"/>
    </row>
    <row r="891" spans="1:57" ht="13.5" customHeight="1">
      <c r="A891" s="93" t="s">
        <v>317</v>
      </c>
      <c r="B891" s="95">
        <v>45256</v>
      </c>
      <c r="C891" s="96">
        <v>105913</v>
      </c>
      <c r="D891" s="96" t="s">
        <v>48</v>
      </c>
      <c r="E891" s="96" t="s">
        <v>48</v>
      </c>
      <c r="F891" s="96"/>
      <c r="G891" s="96"/>
      <c r="H891" s="96"/>
      <c r="I891" s="96"/>
      <c r="J891" s="96"/>
      <c r="K891" s="96"/>
      <c r="L891" s="96">
        <v>105913</v>
      </c>
      <c r="M891" s="97">
        <v>0</v>
      </c>
      <c r="N891" s="97">
        <v>0</v>
      </c>
      <c r="O891" s="97">
        <v>0</v>
      </c>
      <c r="P891" s="96">
        <v>26478</v>
      </c>
      <c r="Q891" s="96"/>
      <c r="R891" s="96"/>
      <c r="S891" s="96"/>
      <c r="T891" s="98">
        <v>0</v>
      </c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  <c r="AH891" s="98"/>
      <c r="AI891" s="96" t="s">
        <v>48</v>
      </c>
      <c r="AJ891" s="96">
        <v>3</v>
      </c>
      <c r="AK891" s="96" t="s">
        <v>48</v>
      </c>
      <c r="AL891" s="96" t="s">
        <v>48</v>
      </c>
      <c r="AM891" s="96" t="s">
        <v>48</v>
      </c>
      <c r="AN891" s="96">
        <v>72</v>
      </c>
      <c r="AO891" s="96" t="s">
        <v>48</v>
      </c>
      <c r="AP891" s="96" t="s">
        <v>48</v>
      </c>
      <c r="AQ891" s="96">
        <v>18</v>
      </c>
      <c r="AR891" s="96">
        <v>6</v>
      </c>
      <c r="AS891" s="98">
        <v>0.33300000000000002</v>
      </c>
      <c r="AT891" s="98">
        <v>0.5</v>
      </c>
      <c r="AU891" s="98">
        <v>0</v>
      </c>
      <c r="AV891" s="99">
        <v>16725</v>
      </c>
      <c r="AW891" s="99">
        <v>7895</v>
      </c>
      <c r="AX891" s="96">
        <v>322</v>
      </c>
      <c r="AY891" s="96">
        <v>451</v>
      </c>
      <c r="AZ891" s="96">
        <v>563</v>
      </c>
      <c r="BA891" s="96" t="s">
        <v>48</v>
      </c>
      <c r="BB891" s="100"/>
      <c r="BC891" s="93"/>
      <c r="BD891" s="93"/>
      <c r="BE891" s="93"/>
    </row>
    <row r="892" spans="1:57" ht="13.5" customHeight="1">
      <c r="A892" s="93" t="s">
        <v>311</v>
      </c>
      <c r="B892" s="95">
        <v>45257</v>
      </c>
      <c r="C892" s="96">
        <v>100979</v>
      </c>
      <c r="D892" s="96" t="s">
        <v>48</v>
      </c>
      <c r="E892" s="96" t="s">
        <v>48</v>
      </c>
      <c r="F892" s="96"/>
      <c r="G892" s="96"/>
      <c r="H892" s="96"/>
      <c r="I892" s="96"/>
      <c r="J892" s="96"/>
      <c r="K892" s="96"/>
      <c r="L892" s="96">
        <v>100979</v>
      </c>
      <c r="M892" s="97">
        <v>0</v>
      </c>
      <c r="N892" s="97">
        <v>0</v>
      </c>
      <c r="O892" s="97">
        <v>0</v>
      </c>
      <c r="P892" s="96">
        <v>50490</v>
      </c>
      <c r="Q892" s="96"/>
      <c r="R892" s="96"/>
      <c r="S892" s="96"/>
      <c r="T892" s="98">
        <v>0</v>
      </c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  <c r="AH892" s="98"/>
      <c r="AI892" s="96" t="s">
        <v>48</v>
      </c>
      <c r="AJ892" s="96">
        <v>4</v>
      </c>
      <c r="AK892" s="96" t="s">
        <v>48</v>
      </c>
      <c r="AL892" s="96" t="s">
        <v>48</v>
      </c>
      <c r="AM892" s="96" t="s">
        <v>48</v>
      </c>
      <c r="AN892" s="96">
        <v>57</v>
      </c>
      <c r="AO892" s="96" t="s">
        <v>48</v>
      </c>
      <c r="AP892" s="96" t="s">
        <v>48</v>
      </c>
      <c r="AQ892" s="96">
        <v>21</v>
      </c>
      <c r="AR892" s="96">
        <v>12</v>
      </c>
      <c r="AS892" s="98">
        <v>0.57099999999999995</v>
      </c>
      <c r="AT892" s="98">
        <v>0.33300000000000002</v>
      </c>
      <c r="AU892" s="98">
        <v>0</v>
      </c>
      <c r="AV892" s="99">
        <v>16746</v>
      </c>
      <c r="AW892" s="99">
        <v>7907</v>
      </c>
      <c r="AX892" s="96">
        <v>322</v>
      </c>
      <c r="AY892" s="96">
        <v>451</v>
      </c>
      <c r="AZ892" s="96">
        <v>563</v>
      </c>
      <c r="BA892" s="96" t="s">
        <v>48</v>
      </c>
      <c r="BB892" s="100"/>
      <c r="BC892" s="93"/>
      <c r="BD892" s="93"/>
      <c r="BE892" s="93"/>
    </row>
    <row r="893" spans="1:57" ht="13.5" customHeight="1">
      <c r="A893" s="93" t="s">
        <v>312</v>
      </c>
      <c r="B893" s="95">
        <v>45258</v>
      </c>
      <c r="C893" s="96">
        <v>168082</v>
      </c>
      <c r="D893" s="96" t="s">
        <v>48</v>
      </c>
      <c r="E893" s="96" t="s">
        <v>48</v>
      </c>
      <c r="F893" s="96"/>
      <c r="G893" s="96"/>
      <c r="H893" s="96"/>
      <c r="I893" s="96"/>
      <c r="J893" s="96"/>
      <c r="K893" s="96"/>
      <c r="L893" s="96">
        <v>168082</v>
      </c>
      <c r="M893" s="97">
        <v>0</v>
      </c>
      <c r="N893" s="97">
        <v>0</v>
      </c>
      <c r="O893" s="97">
        <v>0</v>
      </c>
      <c r="P893" s="96">
        <v>56027</v>
      </c>
      <c r="Q893" s="96"/>
      <c r="R893" s="96"/>
      <c r="S893" s="96"/>
      <c r="T893" s="98">
        <v>0</v>
      </c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  <c r="AH893" s="98"/>
      <c r="AI893" s="96" t="s">
        <v>48</v>
      </c>
      <c r="AJ893" s="96">
        <v>2</v>
      </c>
      <c r="AK893" s="96" t="s">
        <v>48</v>
      </c>
      <c r="AL893" s="96" t="s">
        <v>48</v>
      </c>
      <c r="AM893" s="96" t="s">
        <v>48</v>
      </c>
      <c r="AN893" s="96">
        <v>79</v>
      </c>
      <c r="AO893" s="96" t="s">
        <v>48</v>
      </c>
      <c r="AP893" s="96" t="s">
        <v>48</v>
      </c>
      <c r="AQ893" s="96">
        <v>34</v>
      </c>
      <c r="AR893" s="96">
        <v>11</v>
      </c>
      <c r="AS893" s="98">
        <v>0.32400000000000001</v>
      </c>
      <c r="AT893" s="98">
        <v>0.182</v>
      </c>
      <c r="AU893" s="98">
        <v>0</v>
      </c>
      <c r="AV893" s="99">
        <v>16780</v>
      </c>
      <c r="AW893" s="99">
        <v>7918</v>
      </c>
      <c r="AX893" s="96">
        <v>322</v>
      </c>
      <c r="AY893" s="96">
        <v>451</v>
      </c>
      <c r="AZ893" s="96">
        <v>563</v>
      </c>
      <c r="BA893" s="96" t="s">
        <v>48</v>
      </c>
      <c r="BB893" s="100" t="s">
        <v>48</v>
      </c>
      <c r="BC893" s="93"/>
      <c r="BD893" s="93"/>
      <c r="BE893" s="93"/>
    </row>
    <row r="894" spans="1:57" ht="13.5" customHeight="1">
      <c r="A894" s="93" t="s">
        <v>313</v>
      </c>
      <c r="B894" s="95">
        <v>45259</v>
      </c>
      <c r="C894" s="96">
        <v>223159</v>
      </c>
      <c r="D894" s="96" t="s">
        <v>48</v>
      </c>
      <c r="E894" s="96" t="s">
        <v>48</v>
      </c>
      <c r="F894" s="96"/>
      <c r="G894" s="96"/>
      <c r="H894" s="96"/>
      <c r="I894" s="96"/>
      <c r="J894" s="96"/>
      <c r="K894" s="96"/>
      <c r="L894" s="96">
        <v>223159</v>
      </c>
      <c r="M894" s="97">
        <v>0</v>
      </c>
      <c r="N894" s="97">
        <v>0</v>
      </c>
      <c r="O894" s="97">
        <v>0</v>
      </c>
      <c r="P894" s="96">
        <v>74386</v>
      </c>
      <c r="Q894" s="96"/>
      <c r="R894" s="96"/>
      <c r="S894" s="96"/>
      <c r="T894" s="98">
        <v>0</v>
      </c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  <c r="AH894" s="98"/>
      <c r="AI894" s="96" t="s">
        <v>48</v>
      </c>
      <c r="AJ894" s="96">
        <v>3</v>
      </c>
      <c r="AK894" s="96" t="s">
        <v>48</v>
      </c>
      <c r="AL894" s="96" t="s">
        <v>48</v>
      </c>
      <c r="AM894" s="96" t="s">
        <v>48</v>
      </c>
      <c r="AN894" s="96">
        <v>76</v>
      </c>
      <c r="AO894" s="96" t="s">
        <v>48</v>
      </c>
      <c r="AP894" s="96" t="s">
        <v>48</v>
      </c>
      <c r="AQ894" s="96">
        <v>25</v>
      </c>
      <c r="AR894" s="96">
        <v>8</v>
      </c>
      <c r="AS894" s="98">
        <v>0.32</v>
      </c>
      <c r="AT894" s="98">
        <v>0.375</v>
      </c>
      <c r="AU894" s="98">
        <v>0</v>
      </c>
      <c r="AV894" s="99">
        <v>16805</v>
      </c>
      <c r="AW894" s="99">
        <v>8551</v>
      </c>
      <c r="AX894" s="96">
        <v>327</v>
      </c>
      <c r="AY894" s="96">
        <v>447</v>
      </c>
      <c r="AZ894" s="96">
        <v>567</v>
      </c>
      <c r="BA894" s="96" t="s">
        <v>48</v>
      </c>
      <c r="BB894" s="100" t="s">
        <v>333</v>
      </c>
      <c r="BC894" s="93"/>
      <c r="BD894" s="93"/>
      <c r="BE894" s="93"/>
    </row>
    <row r="895" spans="1:57" ht="13.5" customHeight="1">
      <c r="A895" s="93" t="s">
        <v>314</v>
      </c>
      <c r="B895" s="95">
        <v>45260</v>
      </c>
      <c r="C895" s="96">
        <v>220126</v>
      </c>
      <c r="D895" s="96" t="s">
        <v>48</v>
      </c>
      <c r="E895" s="96" t="s">
        <v>48</v>
      </c>
      <c r="F895" s="96"/>
      <c r="G895" s="96"/>
      <c r="H895" s="96"/>
      <c r="I895" s="96"/>
      <c r="J895" s="96"/>
      <c r="K895" s="96"/>
      <c r="L895" s="96">
        <v>220126</v>
      </c>
      <c r="M895" s="97">
        <v>0</v>
      </c>
      <c r="N895" s="97">
        <v>0</v>
      </c>
      <c r="O895" s="97">
        <v>0</v>
      </c>
      <c r="P895" s="96">
        <v>55032</v>
      </c>
      <c r="Q895" s="96"/>
      <c r="R895" s="96"/>
      <c r="S895" s="96"/>
      <c r="T895" s="98">
        <v>0</v>
      </c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  <c r="AH895" s="98"/>
      <c r="AI895" s="96" t="s">
        <v>48</v>
      </c>
      <c r="AJ895" s="96">
        <v>3</v>
      </c>
      <c r="AK895" s="96" t="s">
        <v>48</v>
      </c>
      <c r="AL895" s="96" t="s">
        <v>48</v>
      </c>
      <c r="AM895" s="96" t="s">
        <v>48</v>
      </c>
      <c r="AN895" s="96">
        <v>75</v>
      </c>
      <c r="AO895" s="96" t="s">
        <v>48</v>
      </c>
      <c r="AP895" s="96" t="s">
        <v>48</v>
      </c>
      <c r="AQ895" s="96">
        <v>28</v>
      </c>
      <c r="AR895" s="96">
        <v>9</v>
      </c>
      <c r="AS895" s="98">
        <v>0.32100000000000001</v>
      </c>
      <c r="AT895" s="98">
        <v>0.33300000000000002</v>
      </c>
      <c r="AU895" s="98">
        <v>0</v>
      </c>
      <c r="AV895" s="99">
        <v>16833</v>
      </c>
      <c r="AW895" s="99">
        <v>8560</v>
      </c>
      <c r="AX895" s="96">
        <v>327</v>
      </c>
      <c r="AY895" s="96">
        <v>444</v>
      </c>
      <c r="AZ895" s="96">
        <v>568</v>
      </c>
      <c r="BA895" s="96" t="s">
        <v>48</v>
      </c>
      <c r="BB895" s="100" t="s">
        <v>48</v>
      </c>
      <c r="BC895" s="93"/>
      <c r="BD895" s="93"/>
      <c r="BE895" s="93"/>
    </row>
    <row r="896" spans="1:57" ht="13.5" customHeight="1">
      <c r="A896" s="93" t="s">
        <v>315</v>
      </c>
      <c r="B896" s="95">
        <v>45261</v>
      </c>
      <c r="C896" s="96">
        <v>206989</v>
      </c>
      <c r="D896" s="96" t="s">
        <v>48</v>
      </c>
      <c r="E896" s="96" t="s">
        <v>48</v>
      </c>
      <c r="F896" s="96"/>
      <c r="G896" s="96"/>
      <c r="H896" s="96"/>
      <c r="I896" s="96"/>
      <c r="J896" s="96"/>
      <c r="K896" s="96"/>
      <c r="L896" s="96">
        <v>206989</v>
      </c>
      <c r="M896" s="97">
        <v>0</v>
      </c>
      <c r="N896" s="97">
        <v>0</v>
      </c>
      <c r="O896" s="97">
        <v>0</v>
      </c>
      <c r="P896" s="96">
        <v>22999</v>
      </c>
      <c r="Q896" s="96"/>
      <c r="R896" s="96"/>
      <c r="S896" s="96"/>
      <c r="T896" s="98">
        <v>0</v>
      </c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  <c r="AH896" s="98"/>
      <c r="AI896" s="96" t="s">
        <v>48</v>
      </c>
      <c r="AJ896" s="96">
        <v>4</v>
      </c>
      <c r="AK896" s="96" t="s">
        <v>48</v>
      </c>
      <c r="AL896" s="96" t="s">
        <v>48</v>
      </c>
      <c r="AM896" s="96" t="s">
        <v>48</v>
      </c>
      <c r="AN896" s="96">
        <v>79</v>
      </c>
      <c r="AO896" s="96" t="s">
        <v>48</v>
      </c>
      <c r="AP896" s="96" t="s">
        <v>48</v>
      </c>
      <c r="AQ896" s="96">
        <v>30</v>
      </c>
      <c r="AR896" s="96">
        <v>12</v>
      </c>
      <c r="AS896" s="98">
        <v>0.4</v>
      </c>
      <c r="AT896" s="98">
        <v>0.33300000000000002</v>
      </c>
      <c r="AU896" s="98">
        <v>0</v>
      </c>
      <c r="AV896" s="99">
        <v>16863</v>
      </c>
      <c r="AW896" s="99">
        <v>8572</v>
      </c>
      <c r="AX896" s="96">
        <v>327</v>
      </c>
      <c r="AY896" s="96">
        <v>444</v>
      </c>
      <c r="AZ896" s="96">
        <v>568</v>
      </c>
      <c r="BA896" s="96" t="s">
        <v>48</v>
      </c>
      <c r="BB896" s="100" t="s">
        <v>48</v>
      </c>
      <c r="BC896" s="93"/>
      <c r="BD896" s="93"/>
      <c r="BE896" s="93"/>
    </row>
    <row r="897" spans="1:57" ht="13.5" customHeight="1">
      <c r="A897" s="93" t="s">
        <v>316</v>
      </c>
      <c r="B897" s="95">
        <v>45262</v>
      </c>
      <c r="C897" s="96">
        <v>197597</v>
      </c>
      <c r="D897" s="96" t="s">
        <v>48</v>
      </c>
      <c r="E897" s="96" t="s">
        <v>48</v>
      </c>
      <c r="F897" s="96"/>
      <c r="G897" s="96"/>
      <c r="H897" s="96"/>
      <c r="I897" s="96"/>
      <c r="J897" s="96"/>
      <c r="K897" s="96"/>
      <c r="L897" s="96">
        <v>197597</v>
      </c>
      <c r="M897" s="97">
        <v>0</v>
      </c>
      <c r="N897" s="97">
        <v>0</v>
      </c>
      <c r="O897" s="97">
        <v>0</v>
      </c>
      <c r="P897" s="96">
        <v>39519</v>
      </c>
      <c r="Q897" s="96"/>
      <c r="R897" s="96"/>
      <c r="S897" s="96"/>
      <c r="T897" s="98">
        <v>0</v>
      </c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  <c r="AH897" s="98"/>
      <c r="AI897" s="96" t="s">
        <v>48</v>
      </c>
      <c r="AJ897" s="96">
        <v>9</v>
      </c>
      <c r="AK897" s="96" t="s">
        <v>48</v>
      </c>
      <c r="AL897" s="96" t="s">
        <v>48</v>
      </c>
      <c r="AM897" s="96" t="s">
        <v>48</v>
      </c>
      <c r="AN897" s="96">
        <v>69</v>
      </c>
      <c r="AO897" s="96" t="s">
        <v>48</v>
      </c>
      <c r="AP897" s="96" t="s">
        <v>48</v>
      </c>
      <c r="AQ897" s="96">
        <v>28</v>
      </c>
      <c r="AR897" s="96">
        <v>15</v>
      </c>
      <c r="AS897" s="98">
        <v>0.53600000000000003</v>
      </c>
      <c r="AT897" s="98">
        <v>0.6</v>
      </c>
      <c r="AU897" s="98">
        <v>0</v>
      </c>
      <c r="AV897" s="99">
        <v>16891</v>
      </c>
      <c r="AW897" s="99">
        <v>8587</v>
      </c>
      <c r="AX897" s="96">
        <v>327</v>
      </c>
      <c r="AY897" s="96">
        <v>444</v>
      </c>
      <c r="AZ897" s="96">
        <v>568</v>
      </c>
      <c r="BA897" s="96" t="s">
        <v>48</v>
      </c>
      <c r="BB897" s="100" t="s">
        <v>48</v>
      </c>
      <c r="BC897" s="93"/>
      <c r="BD897" s="93"/>
      <c r="BE897" s="93"/>
    </row>
    <row r="898" spans="1:57" ht="13.5" customHeight="1">
      <c r="A898" s="93" t="s">
        <v>317</v>
      </c>
      <c r="B898" s="95">
        <v>45263</v>
      </c>
      <c r="C898" s="96">
        <v>210701</v>
      </c>
      <c r="D898" s="96" t="s">
        <v>48</v>
      </c>
      <c r="E898" s="96" t="s">
        <v>48</v>
      </c>
      <c r="F898" s="96"/>
      <c r="G898" s="96"/>
      <c r="H898" s="96"/>
      <c r="I898" s="96"/>
      <c r="J898" s="96"/>
      <c r="K898" s="96"/>
      <c r="L898" s="96">
        <v>210701</v>
      </c>
      <c r="M898" s="97">
        <v>0</v>
      </c>
      <c r="N898" s="97">
        <v>0</v>
      </c>
      <c r="O898" s="97">
        <v>0</v>
      </c>
      <c r="P898" s="96">
        <v>70234</v>
      </c>
      <c r="Q898" s="96"/>
      <c r="R898" s="96"/>
      <c r="S898" s="96"/>
      <c r="T898" s="98">
        <v>0</v>
      </c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  <c r="AH898" s="98"/>
      <c r="AI898" s="96" t="s">
        <v>48</v>
      </c>
      <c r="AJ898" s="96">
        <v>5</v>
      </c>
      <c r="AK898" s="96" t="s">
        <v>48</v>
      </c>
      <c r="AL898" s="96" t="s">
        <v>48</v>
      </c>
      <c r="AM898" s="96" t="s">
        <v>48</v>
      </c>
      <c r="AN898" s="96">
        <v>91</v>
      </c>
      <c r="AO898" s="96" t="s">
        <v>48</v>
      </c>
      <c r="AP898" s="96" t="s">
        <v>48</v>
      </c>
      <c r="AQ898" s="96">
        <v>29</v>
      </c>
      <c r="AR898" s="96">
        <v>13</v>
      </c>
      <c r="AS898" s="98">
        <v>0.44800000000000001</v>
      </c>
      <c r="AT898" s="98">
        <v>0.38500000000000001</v>
      </c>
      <c r="AU898" s="98">
        <v>0</v>
      </c>
      <c r="AV898" s="99">
        <v>16920</v>
      </c>
      <c r="AW898" s="99">
        <v>8600</v>
      </c>
      <c r="AX898" s="96">
        <v>351</v>
      </c>
      <c r="AY898" s="96">
        <v>449</v>
      </c>
      <c r="AZ898" s="96">
        <v>581</v>
      </c>
      <c r="BA898" s="96" t="s">
        <v>48</v>
      </c>
      <c r="BB898" s="100" t="s">
        <v>48</v>
      </c>
      <c r="BC898" s="93"/>
      <c r="BD898" s="93"/>
      <c r="BE898" s="93"/>
    </row>
    <row r="899" spans="1:57" ht="13.5" customHeight="1">
      <c r="A899" s="93" t="s">
        <v>311</v>
      </c>
      <c r="B899" s="95">
        <v>45264</v>
      </c>
      <c r="C899" s="96">
        <v>264707</v>
      </c>
      <c r="D899" s="96" t="s">
        <v>48</v>
      </c>
      <c r="E899" s="96" t="s">
        <v>48</v>
      </c>
      <c r="F899" s="96"/>
      <c r="G899" s="96"/>
      <c r="H899" s="96"/>
      <c r="I899" s="96"/>
      <c r="J899" s="96"/>
      <c r="K899" s="96"/>
      <c r="L899" s="96">
        <v>264707</v>
      </c>
      <c r="M899" s="97">
        <v>0</v>
      </c>
      <c r="N899" s="97">
        <v>0</v>
      </c>
      <c r="O899" s="97">
        <v>0</v>
      </c>
      <c r="P899" s="96">
        <v>11029</v>
      </c>
      <c r="Q899" s="96"/>
      <c r="R899" s="96"/>
      <c r="S899" s="96"/>
      <c r="T899" s="98">
        <v>0</v>
      </c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  <c r="AH899" s="98"/>
      <c r="AI899" s="96" t="s">
        <v>48</v>
      </c>
      <c r="AJ899" s="96">
        <v>3</v>
      </c>
      <c r="AK899" s="96" t="s">
        <v>48</v>
      </c>
      <c r="AL899" s="96" t="s">
        <v>48</v>
      </c>
      <c r="AM899" s="96" t="s">
        <v>48</v>
      </c>
      <c r="AN899" s="96">
        <v>67</v>
      </c>
      <c r="AO899" s="96" t="s">
        <v>48</v>
      </c>
      <c r="AP899" s="96" t="s">
        <v>48</v>
      </c>
      <c r="AQ899" s="96">
        <v>35</v>
      </c>
      <c r="AR899" s="96">
        <v>16</v>
      </c>
      <c r="AS899" s="98">
        <v>0.45700000000000002</v>
      </c>
      <c r="AT899" s="98">
        <v>0.188</v>
      </c>
      <c r="AU899" s="98">
        <v>0</v>
      </c>
      <c r="AV899" s="99">
        <v>16955</v>
      </c>
      <c r="AW899" s="99">
        <v>8616</v>
      </c>
      <c r="AX899" s="96">
        <v>353</v>
      </c>
      <c r="AY899" s="96">
        <v>459</v>
      </c>
      <c r="AZ899" s="96">
        <v>581</v>
      </c>
      <c r="BA899" s="96" t="s">
        <v>48</v>
      </c>
      <c r="BB899" s="100" t="s">
        <v>48</v>
      </c>
      <c r="BC899" s="93"/>
      <c r="BD899" s="93"/>
      <c r="BE899" s="93"/>
    </row>
    <row r="900" spans="1:57" ht="13.5" customHeight="1">
      <c r="A900" s="93" t="s">
        <v>312</v>
      </c>
      <c r="B900" s="95">
        <v>45265</v>
      </c>
      <c r="C900" s="96">
        <v>256393</v>
      </c>
      <c r="D900" s="96" t="s">
        <v>48</v>
      </c>
      <c r="E900" s="96" t="s">
        <v>48</v>
      </c>
      <c r="F900" s="96"/>
      <c r="G900" s="96"/>
      <c r="H900" s="96"/>
      <c r="I900" s="96"/>
      <c r="J900" s="96"/>
      <c r="K900" s="96"/>
      <c r="L900" s="96">
        <v>256393</v>
      </c>
      <c r="M900" s="97">
        <v>0</v>
      </c>
      <c r="N900" s="97">
        <v>0</v>
      </c>
      <c r="O900" s="97">
        <v>0</v>
      </c>
      <c r="P900" s="96">
        <v>16025</v>
      </c>
      <c r="Q900" s="96"/>
      <c r="R900" s="96"/>
      <c r="S900" s="96"/>
      <c r="T900" s="98">
        <v>0</v>
      </c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  <c r="AH900" s="98"/>
      <c r="AI900" s="96" t="s">
        <v>48</v>
      </c>
      <c r="AJ900" s="96">
        <v>24</v>
      </c>
      <c r="AK900" s="96" t="s">
        <v>48</v>
      </c>
      <c r="AL900" s="96" t="s">
        <v>48</v>
      </c>
      <c r="AM900" s="96" t="s">
        <v>48</v>
      </c>
      <c r="AN900" s="96">
        <v>101</v>
      </c>
      <c r="AO900" s="96" t="s">
        <v>48</v>
      </c>
      <c r="AP900" s="96" t="s">
        <v>48</v>
      </c>
      <c r="AQ900" s="96">
        <v>40</v>
      </c>
      <c r="AR900" s="96">
        <v>23</v>
      </c>
      <c r="AS900" s="98">
        <v>0.57499999999999996</v>
      </c>
      <c r="AT900" s="98">
        <v>1.0429999999999999</v>
      </c>
      <c r="AU900" s="98">
        <v>0</v>
      </c>
      <c r="AV900" s="99">
        <v>16995</v>
      </c>
      <c r="AW900" s="99">
        <v>9602</v>
      </c>
      <c r="AX900" s="96">
        <v>374</v>
      </c>
      <c r="AY900" s="96">
        <v>481</v>
      </c>
      <c r="AZ900" s="96">
        <v>594</v>
      </c>
      <c r="BA900" s="96" t="s">
        <v>48</v>
      </c>
      <c r="BB900" s="100" t="s">
        <v>334</v>
      </c>
      <c r="BC900" s="93"/>
      <c r="BD900" s="93"/>
      <c r="BE900" s="93"/>
    </row>
    <row r="901" spans="1:57" ht="13.5" customHeight="1">
      <c r="A901" s="93" t="s">
        <v>313</v>
      </c>
      <c r="B901" s="95">
        <v>45266</v>
      </c>
      <c r="C901" s="96">
        <v>224692</v>
      </c>
      <c r="D901" s="96" t="s">
        <v>48</v>
      </c>
      <c r="E901" s="96" t="s">
        <v>48</v>
      </c>
      <c r="F901" s="96"/>
      <c r="G901" s="96"/>
      <c r="H901" s="96"/>
      <c r="I901" s="96"/>
      <c r="J901" s="96"/>
      <c r="K901" s="96"/>
      <c r="L901" s="96">
        <v>224692</v>
      </c>
      <c r="M901" s="97">
        <v>0</v>
      </c>
      <c r="N901" s="97">
        <v>0</v>
      </c>
      <c r="O901" s="97">
        <v>0</v>
      </c>
      <c r="P901" s="96">
        <v>24966</v>
      </c>
      <c r="Q901" s="96"/>
      <c r="R901" s="96"/>
      <c r="S901" s="96"/>
      <c r="T901" s="98">
        <v>0</v>
      </c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  <c r="AH901" s="98"/>
      <c r="AI901" s="96" t="s">
        <v>48</v>
      </c>
      <c r="AJ901" s="96">
        <v>16</v>
      </c>
      <c r="AK901" s="96" t="s">
        <v>48</v>
      </c>
      <c r="AL901" s="96" t="s">
        <v>48</v>
      </c>
      <c r="AM901" s="96" t="s">
        <v>48</v>
      </c>
      <c r="AN901" s="96">
        <v>86</v>
      </c>
      <c r="AO901" s="96" t="s">
        <v>48</v>
      </c>
      <c r="AP901" s="96" t="s">
        <v>48</v>
      </c>
      <c r="AQ901" s="96">
        <v>30</v>
      </c>
      <c r="AR901" s="96">
        <v>19</v>
      </c>
      <c r="AS901" s="98">
        <v>0.63300000000000001</v>
      </c>
      <c r="AT901" s="98">
        <v>0.84199999999999997</v>
      </c>
      <c r="AU901" s="98">
        <v>0</v>
      </c>
      <c r="AV901" s="99">
        <v>17025</v>
      </c>
      <c r="AW901" s="99">
        <v>9621</v>
      </c>
      <c r="AX901" s="96">
        <v>388</v>
      </c>
      <c r="AY901" s="96">
        <v>495</v>
      </c>
      <c r="AZ901" s="96">
        <v>609</v>
      </c>
      <c r="BA901" s="96" t="s">
        <v>48</v>
      </c>
      <c r="BB901" s="100" t="s">
        <v>48</v>
      </c>
      <c r="BC901" s="93"/>
      <c r="BD901" s="93"/>
      <c r="BE901" s="93"/>
    </row>
    <row r="902" spans="1:57" ht="13.5" customHeight="1">
      <c r="A902" s="93" t="s">
        <v>314</v>
      </c>
      <c r="B902" s="95">
        <v>45267</v>
      </c>
      <c r="C902" s="96">
        <v>194592</v>
      </c>
      <c r="D902" s="96" t="s">
        <v>48</v>
      </c>
      <c r="E902" s="96" t="s">
        <v>48</v>
      </c>
      <c r="F902" s="96"/>
      <c r="G902" s="96"/>
      <c r="H902" s="96"/>
      <c r="I902" s="96"/>
      <c r="J902" s="96"/>
      <c r="K902" s="96"/>
      <c r="L902" s="96">
        <v>194592</v>
      </c>
      <c r="M902" s="97">
        <v>0</v>
      </c>
      <c r="N902" s="97">
        <v>0</v>
      </c>
      <c r="O902" s="97">
        <v>0</v>
      </c>
      <c r="P902" s="96">
        <v>64864</v>
      </c>
      <c r="Q902" s="96"/>
      <c r="R902" s="96"/>
      <c r="S902" s="96"/>
      <c r="T902" s="98">
        <v>0</v>
      </c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  <c r="AH902" s="98"/>
      <c r="AI902" s="96" t="s">
        <v>48</v>
      </c>
      <c r="AJ902" s="96">
        <v>9</v>
      </c>
      <c r="AK902" s="96" t="s">
        <v>48</v>
      </c>
      <c r="AL902" s="96" t="s">
        <v>48</v>
      </c>
      <c r="AM902" s="96" t="s">
        <v>48</v>
      </c>
      <c r="AN902" s="96">
        <v>87</v>
      </c>
      <c r="AO902" s="96" t="s">
        <v>48</v>
      </c>
      <c r="AP902" s="96" t="s">
        <v>48</v>
      </c>
      <c r="AQ902" s="96">
        <v>28</v>
      </c>
      <c r="AR902" s="96">
        <v>13</v>
      </c>
      <c r="AS902" s="98">
        <v>0.46400000000000002</v>
      </c>
      <c r="AT902" s="98">
        <v>0.69199999999999995</v>
      </c>
      <c r="AU902" s="98">
        <v>0</v>
      </c>
      <c r="AV902" s="99">
        <v>17053</v>
      </c>
      <c r="AW902" s="99">
        <v>9634</v>
      </c>
      <c r="AX902" s="96">
        <v>385</v>
      </c>
      <c r="AY902" s="96">
        <v>496</v>
      </c>
      <c r="AZ902" s="96">
        <v>612</v>
      </c>
      <c r="BA902" s="96" t="s">
        <v>48</v>
      </c>
      <c r="BB902" s="100" t="s">
        <v>48</v>
      </c>
      <c r="BC902" s="93"/>
      <c r="BD902" s="93"/>
      <c r="BE902" s="93"/>
    </row>
    <row r="903" spans="1:57" ht="13.5" customHeight="1">
      <c r="A903" s="93" t="s">
        <v>315</v>
      </c>
      <c r="B903" s="95">
        <v>45268</v>
      </c>
      <c r="C903" s="96">
        <v>217607</v>
      </c>
      <c r="D903" s="96" t="s">
        <v>48</v>
      </c>
      <c r="E903" s="96" t="s">
        <v>48</v>
      </c>
      <c r="F903" s="96"/>
      <c r="G903" s="96"/>
      <c r="H903" s="96"/>
      <c r="I903" s="96"/>
      <c r="J903" s="96"/>
      <c r="K903" s="96"/>
      <c r="L903" s="96">
        <v>217607</v>
      </c>
      <c r="M903" s="97">
        <v>0</v>
      </c>
      <c r="N903" s="97">
        <v>0</v>
      </c>
      <c r="O903" s="97">
        <v>0</v>
      </c>
      <c r="P903" s="96">
        <v>36268</v>
      </c>
      <c r="Q903" s="96"/>
      <c r="R903" s="96"/>
      <c r="S903" s="96"/>
      <c r="T903" s="98">
        <v>0</v>
      </c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  <c r="AH903" s="98"/>
      <c r="AI903" s="96" t="s">
        <v>48</v>
      </c>
      <c r="AJ903" s="96">
        <v>3</v>
      </c>
      <c r="AK903" s="96" t="s">
        <v>48</v>
      </c>
      <c r="AL903" s="96" t="s">
        <v>48</v>
      </c>
      <c r="AM903" s="96" t="s">
        <v>48</v>
      </c>
      <c r="AN903" s="96">
        <v>61</v>
      </c>
      <c r="AO903" s="96" t="s">
        <v>48</v>
      </c>
      <c r="AP903" s="96" t="s">
        <v>48</v>
      </c>
      <c r="AQ903" s="96">
        <v>31</v>
      </c>
      <c r="AR903" s="96">
        <v>12</v>
      </c>
      <c r="AS903" s="98">
        <v>0.38700000000000001</v>
      </c>
      <c r="AT903" s="98">
        <v>0.25</v>
      </c>
      <c r="AU903" s="98">
        <v>0</v>
      </c>
      <c r="AV903" s="99">
        <v>17084</v>
      </c>
      <c r="AW903" s="99">
        <v>9646</v>
      </c>
      <c r="AX903" s="96">
        <v>379</v>
      </c>
      <c r="AY903" s="96">
        <v>500</v>
      </c>
      <c r="AZ903" s="96">
        <v>617</v>
      </c>
      <c r="BA903" s="96" t="s">
        <v>48</v>
      </c>
      <c r="BB903" s="100" t="s">
        <v>48</v>
      </c>
      <c r="BC903" s="93"/>
      <c r="BD903" s="93"/>
      <c r="BE903" s="93"/>
    </row>
    <row r="904" spans="1:57" ht="13.5" customHeight="1">
      <c r="A904" s="93" t="s">
        <v>316</v>
      </c>
      <c r="B904" s="95">
        <v>45269</v>
      </c>
      <c r="C904" s="96">
        <v>231338</v>
      </c>
      <c r="D904" s="96" t="s">
        <v>48</v>
      </c>
      <c r="E904" s="96" t="s">
        <v>48</v>
      </c>
      <c r="F904" s="96"/>
      <c r="G904" s="96"/>
      <c r="H904" s="96"/>
      <c r="I904" s="96"/>
      <c r="J904" s="96"/>
      <c r="K904" s="96"/>
      <c r="L904" s="96">
        <v>231338</v>
      </c>
      <c r="M904" s="97">
        <v>0</v>
      </c>
      <c r="N904" s="97">
        <v>0</v>
      </c>
      <c r="O904" s="97">
        <v>0</v>
      </c>
      <c r="P904" s="96">
        <v>46268</v>
      </c>
      <c r="Q904" s="96"/>
      <c r="R904" s="96"/>
      <c r="S904" s="96"/>
      <c r="T904" s="98">
        <v>0</v>
      </c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  <c r="AH904" s="98"/>
      <c r="AI904" s="96" t="s">
        <v>48</v>
      </c>
      <c r="AJ904" s="96">
        <v>6</v>
      </c>
      <c r="AK904" s="96" t="s">
        <v>48</v>
      </c>
      <c r="AL904" s="96" t="s">
        <v>48</v>
      </c>
      <c r="AM904" s="96" t="s">
        <v>48</v>
      </c>
      <c r="AN904" s="96">
        <v>82</v>
      </c>
      <c r="AO904" s="96" t="s">
        <v>48</v>
      </c>
      <c r="AP904" s="96" t="s">
        <v>48</v>
      </c>
      <c r="AQ904" s="96">
        <v>29</v>
      </c>
      <c r="AR904" s="96">
        <v>16</v>
      </c>
      <c r="AS904" s="98">
        <v>0.55200000000000005</v>
      </c>
      <c r="AT904" s="98">
        <v>0.375</v>
      </c>
      <c r="AU904" s="98">
        <v>0</v>
      </c>
      <c r="AV904" s="99">
        <v>17113</v>
      </c>
      <c r="AW904" s="99">
        <v>9662</v>
      </c>
      <c r="AX904" s="96">
        <v>379</v>
      </c>
      <c r="AY904" s="96">
        <v>500</v>
      </c>
      <c r="AZ904" s="96">
        <v>617</v>
      </c>
      <c r="BA904" s="96" t="s">
        <v>48</v>
      </c>
      <c r="BB904" s="100" t="s">
        <v>48</v>
      </c>
      <c r="BC904" s="93"/>
      <c r="BD904" s="93"/>
      <c r="BE904" s="93"/>
    </row>
    <row r="905" spans="1:57" ht="13.5" customHeight="1">
      <c r="A905" s="93" t="s">
        <v>317</v>
      </c>
      <c r="B905" s="95">
        <v>45270</v>
      </c>
      <c r="C905" s="96">
        <v>211505</v>
      </c>
      <c r="D905" s="96" t="s">
        <v>48</v>
      </c>
      <c r="E905" s="96" t="s">
        <v>48</v>
      </c>
      <c r="F905" s="96"/>
      <c r="G905" s="96"/>
      <c r="H905" s="96"/>
      <c r="I905" s="96"/>
      <c r="J905" s="96"/>
      <c r="K905" s="96"/>
      <c r="L905" s="96">
        <v>211505</v>
      </c>
      <c r="M905" s="97">
        <v>0</v>
      </c>
      <c r="N905" s="97">
        <v>0</v>
      </c>
      <c r="O905" s="97">
        <v>0</v>
      </c>
      <c r="P905" s="96">
        <v>35251</v>
      </c>
      <c r="Q905" s="96"/>
      <c r="R905" s="96"/>
      <c r="S905" s="96"/>
      <c r="T905" s="98">
        <v>0</v>
      </c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  <c r="AH905" s="98"/>
      <c r="AI905" s="96" t="s">
        <v>48</v>
      </c>
      <c r="AJ905" s="96">
        <v>5</v>
      </c>
      <c r="AK905" s="96" t="s">
        <v>48</v>
      </c>
      <c r="AL905" s="96" t="s">
        <v>48</v>
      </c>
      <c r="AM905" s="96" t="s">
        <v>48</v>
      </c>
      <c r="AN905" s="96">
        <v>81</v>
      </c>
      <c r="AO905" s="96" t="s">
        <v>48</v>
      </c>
      <c r="AP905" s="96" t="s">
        <v>48</v>
      </c>
      <c r="AQ905" s="96">
        <v>33</v>
      </c>
      <c r="AR905" s="96">
        <v>16</v>
      </c>
      <c r="AS905" s="98">
        <v>0.48499999999999999</v>
      </c>
      <c r="AT905" s="98">
        <v>0.313</v>
      </c>
      <c r="AU905" s="98">
        <v>0</v>
      </c>
      <c r="AV905" s="99">
        <v>17146</v>
      </c>
      <c r="AW905" s="99">
        <v>9678</v>
      </c>
      <c r="AX905" s="96">
        <v>379</v>
      </c>
      <c r="AY905" s="96">
        <v>500</v>
      </c>
      <c r="AZ905" s="96">
        <v>617</v>
      </c>
      <c r="BA905" s="96" t="s">
        <v>48</v>
      </c>
      <c r="BB905" s="100" t="s">
        <v>48</v>
      </c>
      <c r="BC905" s="93"/>
      <c r="BD905" s="93"/>
      <c r="BE905" s="93"/>
    </row>
    <row r="906" spans="1:57" ht="13.5" customHeight="1">
      <c r="A906" s="93" t="s">
        <v>311</v>
      </c>
      <c r="B906" s="95">
        <v>45271</v>
      </c>
      <c r="C906" s="96">
        <v>204180</v>
      </c>
      <c r="D906" s="96" t="s">
        <v>48</v>
      </c>
      <c r="E906" s="96" t="s">
        <v>48</v>
      </c>
      <c r="F906" s="96"/>
      <c r="G906" s="96"/>
      <c r="H906" s="96"/>
      <c r="I906" s="96"/>
      <c r="J906" s="96"/>
      <c r="K906" s="96"/>
      <c r="L906" s="96">
        <v>204180</v>
      </c>
      <c r="M906" s="97">
        <v>0</v>
      </c>
      <c r="N906" s="97">
        <v>0</v>
      </c>
      <c r="O906" s="97">
        <v>0</v>
      </c>
      <c r="P906" s="96">
        <v>34030</v>
      </c>
      <c r="Q906" s="96"/>
      <c r="R906" s="96"/>
      <c r="S906" s="96"/>
      <c r="T906" s="98">
        <v>0</v>
      </c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  <c r="AH906" s="98"/>
      <c r="AI906" s="96" t="s">
        <v>48</v>
      </c>
      <c r="AJ906" s="96">
        <v>6</v>
      </c>
      <c r="AK906" s="96" t="s">
        <v>48</v>
      </c>
      <c r="AL906" s="96" t="s">
        <v>48</v>
      </c>
      <c r="AM906" s="96" t="s">
        <v>48</v>
      </c>
      <c r="AN906" s="96">
        <v>77</v>
      </c>
      <c r="AO906" s="96" t="s">
        <v>48</v>
      </c>
      <c r="AP906" s="96" t="s">
        <v>48</v>
      </c>
      <c r="AQ906" s="96">
        <v>33</v>
      </c>
      <c r="AR906" s="96">
        <v>17</v>
      </c>
      <c r="AS906" s="98">
        <v>0.51500000000000001</v>
      </c>
      <c r="AT906" s="98">
        <v>0.35299999999999998</v>
      </c>
      <c r="AU906" s="98">
        <v>0</v>
      </c>
      <c r="AV906" s="99">
        <v>17179</v>
      </c>
      <c r="AW906" s="99">
        <v>9695</v>
      </c>
      <c r="AX906" s="96">
        <v>384</v>
      </c>
      <c r="AY906" s="96">
        <v>505</v>
      </c>
      <c r="AZ906" s="96">
        <v>623</v>
      </c>
      <c r="BA906" s="96" t="s">
        <v>48</v>
      </c>
      <c r="BB906" s="100" t="s">
        <v>48</v>
      </c>
      <c r="BC906" s="93"/>
      <c r="BD906" s="93"/>
      <c r="BE906" s="93"/>
    </row>
    <row r="907" spans="1:57" ht="13.5" customHeight="1">
      <c r="A907" s="93" t="s">
        <v>312</v>
      </c>
      <c r="B907" s="95">
        <v>45272</v>
      </c>
      <c r="C907" s="96">
        <v>197602</v>
      </c>
      <c r="D907" s="96" t="s">
        <v>48</v>
      </c>
      <c r="E907" s="96" t="s">
        <v>48</v>
      </c>
      <c r="F907" s="96"/>
      <c r="G907" s="96"/>
      <c r="H907" s="96"/>
      <c r="I907" s="96"/>
      <c r="J907" s="96"/>
      <c r="K907" s="96"/>
      <c r="L907" s="96">
        <v>197602</v>
      </c>
      <c r="M907" s="97">
        <v>0</v>
      </c>
      <c r="N907" s="97">
        <v>0</v>
      </c>
      <c r="O907" s="97">
        <v>0</v>
      </c>
      <c r="P907" s="96" t="s">
        <v>48</v>
      </c>
      <c r="Q907" s="96"/>
      <c r="R907" s="96"/>
      <c r="S907" s="96"/>
      <c r="T907" s="98">
        <v>0</v>
      </c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  <c r="AH907" s="98"/>
      <c r="AI907" s="96" t="s">
        <v>48</v>
      </c>
      <c r="AJ907" s="96">
        <v>6</v>
      </c>
      <c r="AK907" s="96" t="s">
        <v>48</v>
      </c>
      <c r="AL907" s="96" t="s">
        <v>48</v>
      </c>
      <c r="AM907" s="96" t="s">
        <v>48</v>
      </c>
      <c r="AN907" s="96">
        <v>76</v>
      </c>
      <c r="AO907" s="96" t="s">
        <v>48</v>
      </c>
      <c r="AP907" s="96" t="s">
        <v>48</v>
      </c>
      <c r="AQ907" s="96">
        <v>36</v>
      </c>
      <c r="AR907" s="96">
        <v>18</v>
      </c>
      <c r="AS907" s="98">
        <v>0.5</v>
      </c>
      <c r="AT907" s="98">
        <v>0.33300000000000002</v>
      </c>
      <c r="AU907" s="98">
        <v>0</v>
      </c>
      <c r="AV907" s="99">
        <v>17215</v>
      </c>
      <c r="AW907" s="99">
        <v>9713</v>
      </c>
      <c r="AX907" s="96">
        <v>387</v>
      </c>
      <c r="AY907" s="96">
        <v>511</v>
      </c>
      <c r="AZ907" s="96">
        <v>624</v>
      </c>
      <c r="BA907" s="96" t="s">
        <v>48</v>
      </c>
      <c r="BB907" s="100" t="s">
        <v>48</v>
      </c>
      <c r="BC907" s="93"/>
      <c r="BD907" s="93"/>
      <c r="BE907" s="93"/>
    </row>
    <row r="908" spans="1:57" ht="13.5" customHeight="1">
      <c r="A908" s="93" t="s">
        <v>313</v>
      </c>
      <c r="B908" s="95">
        <v>45273</v>
      </c>
      <c r="C908" s="96">
        <v>195840</v>
      </c>
      <c r="D908" s="96" t="s">
        <v>48</v>
      </c>
      <c r="E908" s="96" t="s">
        <v>48</v>
      </c>
      <c r="F908" s="96"/>
      <c r="G908" s="96"/>
      <c r="H908" s="96"/>
      <c r="I908" s="96"/>
      <c r="J908" s="96"/>
      <c r="K908" s="96"/>
      <c r="L908" s="96">
        <v>195840</v>
      </c>
      <c r="M908" s="97">
        <v>0</v>
      </c>
      <c r="N908" s="97">
        <v>0</v>
      </c>
      <c r="O908" s="97">
        <v>0</v>
      </c>
      <c r="P908" s="96" t="s">
        <v>48</v>
      </c>
      <c r="Q908" s="96"/>
      <c r="R908" s="96"/>
      <c r="S908" s="96"/>
      <c r="T908" s="98">
        <v>0</v>
      </c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  <c r="AH908" s="98"/>
      <c r="AI908" s="96" t="s">
        <v>48</v>
      </c>
      <c r="AJ908" s="96">
        <v>0</v>
      </c>
      <c r="AK908" s="96" t="s">
        <v>48</v>
      </c>
      <c r="AL908" s="96" t="s">
        <v>48</v>
      </c>
      <c r="AM908" s="96" t="s">
        <v>48</v>
      </c>
      <c r="AN908" s="96" t="s">
        <v>48</v>
      </c>
      <c r="AO908" s="96" t="s">
        <v>48</v>
      </c>
      <c r="AP908" s="96" t="s">
        <v>48</v>
      </c>
      <c r="AQ908" s="96">
        <v>34</v>
      </c>
      <c r="AR908" s="96">
        <v>14</v>
      </c>
      <c r="AS908" s="98">
        <v>0.41199999999999998</v>
      </c>
      <c r="AT908" s="98">
        <v>0</v>
      </c>
      <c r="AU908" s="98">
        <v>0</v>
      </c>
      <c r="AV908" s="99">
        <v>17249</v>
      </c>
      <c r="AW908" s="99">
        <v>9727</v>
      </c>
      <c r="AX908" s="96" t="s">
        <v>48</v>
      </c>
      <c r="AY908" s="96" t="s">
        <v>48</v>
      </c>
      <c r="AZ908" s="96" t="s">
        <v>48</v>
      </c>
      <c r="BA908" s="96" t="s">
        <v>48</v>
      </c>
      <c r="BB908" s="100" t="s">
        <v>335</v>
      </c>
      <c r="BC908" s="93" t="s">
        <v>336</v>
      </c>
      <c r="BD908" s="93"/>
      <c r="BE908" s="93"/>
    </row>
    <row r="909" spans="1:57" ht="13.5" customHeight="1">
      <c r="A909" s="93" t="s">
        <v>314</v>
      </c>
      <c r="B909" s="95">
        <v>45274</v>
      </c>
      <c r="C909" s="96">
        <v>194907</v>
      </c>
      <c r="D909" s="96" t="s">
        <v>48</v>
      </c>
      <c r="E909" s="96" t="s">
        <v>48</v>
      </c>
      <c r="F909" s="96"/>
      <c r="G909" s="96"/>
      <c r="H909" s="96"/>
      <c r="I909" s="96"/>
      <c r="J909" s="96"/>
      <c r="K909" s="96"/>
      <c r="L909" s="96">
        <v>194907</v>
      </c>
      <c r="M909" s="97">
        <v>0</v>
      </c>
      <c r="N909" s="97">
        <v>0</v>
      </c>
      <c r="O909" s="97">
        <v>0</v>
      </c>
      <c r="P909" s="96" t="s">
        <v>48</v>
      </c>
      <c r="Q909" s="96"/>
      <c r="R909" s="96"/>
      <c r="S909" s="96"/>
      <c r="T909" s="98">
        <v>0</v>
      </c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  <c r="AH909" s="98"/>
      <c r="AI909" s="96" t="s">
        <v>48</v>
      </c>
      <c r="AJ909" s="96">
        <v>0</v>
      </c>
      <c r="AK909" s="96" t="s">
        <v>48</v>
      </c>
      <c r="AL909" s="96" t="s">
        <v>48</v>
      </c>
      <c r="AM909" s="96" t="s">
        <v>48</v>
      </c>
      <c r="AN909" s="96" t="s">
        <v>48</v>
      </c>
      <c r="AO909" s="96" t="s">
        <v>48</v>
      </c>
      <c r="AP909" s="96" t="s">
        <v>48</v>
      </c>
      <c r="AQ909" s="96">
        <v>51</v>
      </c>
      <c r="AR909" s="96">
        <v>30</v>
      </c>
      <c r="AS909" s="98">
        <v>0.58799999999999997</v>
      </c>
      <c r="AT909" s="98">
        <v>0</v>
      </c>
      <c r="AU909" s="98">
        <v>0</v>
      </c>
      <c r="AV909" s="99">
        <v>17300</v>
      </c>
      <c r="AW909" s="99">
        <v>9757</v>
      </c>
      <c r="AX909" s="96">
        <v>167</v>
      </c>
      <c r="AY909" s="96">
        <v>178</v>
      </c>
      <c r="AZ909" s="96">
        <v>189</v>
      </c>
      <c r="BA909" s="96" t="s">
        <v>48</v>
      </c>
      <c r="BB909" s="100"/>
      <c r="BC909" s="93" t="s">
        <v>336</v>
      </c>
      <c r="BD909" s="93"/>
      <c r="BE909" s="93"/>
    </row>
    <row r="910" spans="1:57" ht="13.5" customHeight="1">
      <c r="A910" s="93" t="s">
        <v>315</v>
      </c>
      <c r="B910" s="95">
        <v>45275</v>
      </c>
      <c r="C910" s="96">
        <v>196163</v>
      </c>
      <c r="D910" s="96" t="s">
        <v>48</v>
      </c>
      <c r="E910" s="96" t="s">
        <v>48</v>
      </c>
      <c r="F910" s="96"/>
      <c r="G910" s="96"/>
      <c r="H910" s="96"/>
      <c r="I910" s="96"/>
      <c r="J910" s="96"/>
      <c r="K910" s="96"/>
      <c r="L910" s="96">
        <v>196163</v>
      </c>
      <c r="M910" s="97">
        <v>0</v>
      </c>
      <c r="N910" s="97">
        <v>0</v>
      </c>
      <c r="O910" s="97">
        <v>0</v>
      </c>
      <c r="P910" s="96" t="s">
        <v>48</v>
      </c>
      <c r="Q910" s="96"/>
      <c r="R910" s="96"/>
      <c r="S910" s="96"/>
      <c r="T910" s="98">
        <v>0</v>
      </c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  <c r="AH910" s="98"/>
      <c r="AI910" s="96" t="s">
        <v>48</v>
      </c>
      <c r="AJ910" s="96">
        <v>0</v>
      </c>
      <c r="AK910" s="96" t="s">
        <v>48</v>
      </c>
      <c r="AL910" s="96" t="s">
        <v>48</v>
      </c>
      <c r="AM910" s="96" t="s">
        <v>48</v>
      </c>
      <c r="AN910" s="96" t="s">
        <v>48</v>
      </c>
      <c r="AO910" s="96" t="s">
        <v>48</v>
      </c>
      <c r="AP910" s="96" t="s">
        <v>48</v>
      </c>
      <c r="AQ910" s="96">
        <v>42</v>
      </c>
      <c r="AR910" s="96">
        <v>24</v>
      </c>
      <c r="AS910" s="98">
        <v>0.57099999999999995</v>
      </c>
      <c r="AT910" s="98">
        <v>0</v>
      </c>
      <c r="AU910" s="98">
        <v>0</v>
      </c>
      <c r="AV910" s="99">
        <v>17342</v>
      </c>
      <c r="AW910" s="99">
        <v>9781</v>
      </c>
      <c r="AX910" s="96">
        <v>233</v>
      </c>
      <c r="AY910" s="96">
        <v>244</v>
      </c>
      <c r="AZ910" s="96">
        <v>251</v>
      </c>
      <c r="BA910" s="96" t="s">
        <v>48</v>
      </c>
      <c r="BB910" s="100"/>
      <c r="BC910" s="93" t="s">
        <v>336</v>
      </c>
      <c r="BD910" s="93"/>
      <c r="BE910" s="93"/>
    </row>
    <row r="911" spans="1:57" ht="13.5" customHeight="1">
      <c r="A911" s="93" t="s">
        <v>316</v>
      </c>
      <c r="B911" s="95">
        <v>45276</v>
      </c>
      <c r="C911" s="96">
        <v>199776</v>
      </c>
      <c r="D911" s="96" t="s">
        <v>48</v>
      </c>
      <c r="E911" s="96" t="s">
        <v>48</v>
      </c>
      <c r="F911" s="96"/>
      <c r="G911" s="96"/>
      <c r="H911" s="96"/>
      <c r="I911" s="96"/>
      <c r="J911" s="96"/>
      <c r="K911" s="96"/>
      <c r="L911" s="96">
        <v>199776</v>
      </c>
      <c r="M911" s="97">
        <v>0</v>
      </c>
      <c r="N911" s="97">
        <v>0</v>
      </c>
      <c r="O911" s="97">
        <v>0</v>
      </c>
      <c r="P911" s="96" t="s">
        <v>48</v>
      </c>
      <c r="Q911" s="96"/>
      <c r="R911" s="96"/>
      <c r="S911" s="96"/>
      <c r="T911" s="98">
        <v>0</v>
      </c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  <c r="AH911" s="98"/>
      <c r="AI911" s="96" t="s">
        <v>48</v>
      </c>
      <c r="AJ911" s="96">
        <v>0</v>
      </c>
      <c r="AK911" s="96" t="s">
        <v>48</v>
      </c>
      <c r="AL911" s="96" t="s">
        <v>48</v>
      </c>
      <c r="AM911" s="96" t="s">
        <v>48</v>
      </c>
      <c r="AN911" s="96" t="s">
        <v>48</v>
      </c>
      <c r="AO911" s="96" t="s">
        <v>48</v>
      </c>
      <c r="AP911" s="96" t="s">
        <v>48</v>
      </c>
      <c r="AQ911" s="96">
        <v>37</v>
      </c>
      <c r="AR911" s="96">
        <v>19</v>
      </c>
      <c r="AS911" s="98">
        <v>0.51400000000000001</v>
      </c>
      <c r="AT911" s="98">
        <v>0</v>
      </c>
      <c r="AU911" s="98">
        <v>0</v>
      </c>
      <c r="AV911" s="99">
        <v>17379</v>
      </c>
      <c r="AW911" s="99">
        <v>9800</v>
      </c>
      <c r="AX911" s="96">
        <v>277</v>
      </c>
      <c r="AY911" s="96">
        <v>288</v>
      </c>
      <c r="AZ911" s="96">
        <v>297</v>
      </c>
      <c r="BA911" s="96" t="s">
        <v>48</v>
      </c>
      <c r="BB911" s="100"/>
      <c r="BC911" s="93" t="s">
        <v>336</v>
      </c>
      <c r="BD911" s="93"/>
      <c r="BE911" s="93"/>
    </row>
    <row r="912" spans="1:57" ht="13.5" customHeight="1">
      <c r="A912" s="93" t="s">
        <v>317</v>
      </c>
      <c r="B912" s="95">
        <v>45277</v>
      </c>
      <c r="C912" s="96">
        <v>262741</v>
      </c>
      <c r="D912" s="96" t="s">
        <v>48</v>
      </c>
      <c r="E912" s="96" t="s">
        <v>48</v>
      </c>
      <c r="F912" s="96"/>
      <c r="G912" s="96"/>
      <c r="H912" s="96"/>
      <c r="I912" s="96"/>
      <c r="J912" s="96"/>
      <c r="K912" s="96"/>
      <c r="L912" s="96">
        <v>262741</v>
      </c>
      <c r="M912" s="97">
        <v>0</v>
      </c>
      <c r="N912" s="97">
        <v>0</v>
      </c>
      <c r="O912" s="97">
        <v>0</v>
      </c>
      <c r="P912" s="96" t="s">
        <v>48</v>
      </c>
      <c r="Q912" s="96"/>
      <c r="R912" s="96"/>
      <c r="S912" s="96"/>
      <c r="T912" s="98">
        <v>0</v>
      </c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  <c r="AH912" s="98"/>
      <c r="AI912" s="96" t="s">
        <v>48</v>
      </c>
      <c r="AJ912" s="96">
        <v>0</v>
      </c>
      <c r="AK912" s="96">
        <v>88</v>
      </c>
      <c r="AL912" s="96" t="s">
        <v>48</v>
      </c>
      <c r="AM912" s="96">
        <v>7</v>
      </c>
      <c r="AN912" s="96">
        <v>79</v>
      </c>
      <c r="AO912" s="96" t="s">
        <v>48</v>
      </c>
      <c r="AP912" s="96">
        <v>2</v>
      </c>
      <c r="AQ912" s="96">
        <v>45</v>
      </c>
      <c r="AR912" s="96">
        <v>22</v>
      </c>
      <c r="AS912" s="98">
        <v>0.48899999999999999</v>
      </c>
      <c r="AT912" s="98">
        <v>0</v>
      </c>
      <c r="AU912" s="98">
        <v>1</v>
      </c>
      <c r="AV912" s="99">
        <v>17424</v>
      </c>
      <c r="AW912" s="99">
        <v>9822</v>
      </c>
      <c r="AX912" s="96">
        <v>322</v>
      </c>
      <c r="AY912" s="96">
        <v>334</v>
      </c>
      <c r="AZ912" s="96">
        <v>343</v>
      </c>
      <c r="BA912" s="96" t="s">
        <v>48</v>
      </c>
      <c r="BB912" s="100"/>
      <c r="BC912" s="93" t="s">
        <v>336</v>
      </c>
      <c r="BD912" s="93"/>
      <c r="BE912" s="93"/>
    </row>
    <row r="913" spans="1:57" ht="13.5" customHeight="1">
      <c r="A913" s="93" t="s">
        <v>311</v>
      </c>
      <c r="B913" s="95">
        <v>45278</v>
      </c>
      <c r="C913" s="96">
        <v>220867</v>
      </c>
      <c r="D913" s="96" t="s">
        <v>48</v>
      </c>
      <c r="E913" s="96" t="s">
        <v>48</v>
      </c>
      <c r="F913" s="96"/>
      <c r="G913" s="96"/>
      <c r="H913" s="96"/>
      <c r="I913" s="96"/>
      <c r="J913" s="96"/>
      <c r="K913" s="96"/>
      <c r="L913" s="96">
        <v>220867</v>
      </c>
      <c r="M913" s="97">
        <v>0</v>
      </c>
      <c r="N913" s="97">
        <v>0</v>
      </c>
      <c r="O913" s="97">
        <v>0</v>
      </c>
      <c r="P913" s="96" t="s">
        <v>48</v>
      </c>
      <c r="Q913" s="96"/>
      <c r="R913" s="96"/>
      <c r="S913" s="96"/>
      <c r="T913" s="98">
        <v>0</v>
      </c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  <c r="AH913" s="98"/>
      <c r="AI913" s="96" t="s">
        <v>48</v>
      </c>
      <c r="AJ913" s="96">
        <v>0</v>
      </c>
      <c r="AK913" s="96">
        <v>61</v>
      </c>
      <c r="AL913" s="96" t="s">
        <v>48</v>
      </c>
      <c r="AM913" s="96">
        <v>2</v>
      </c>
      <c r="AN913" s="96">
        <v>57</v>
      </c>
      <c r="AO913" s="96" t="s">
        <v>48</v>
      </c>
      <c r="AP913" s="96">
        <v>2</v>
      </c>
      <c r="AQ913" s="96">
        <v>51</v>
      </c>
      <c r="AR913" s="96">
        <v>23</v>
      </c>
      <c r="AS913" s="98">
        <v>0.45100000000000001</v>
      </c>
      <c r="AT913" s="98">
        <v>0</v>
      </c>
      <c r="AU913" s="98">
        <v>1</v>
      </c>
      <c r="AV913" s="99">
        <v>16846</v>
      </c>
      <c r="AW913" s="99">
        <v>9398</v>
      </c>
      <c r="AX913" s="96">
        <v>351</v>
      </c>
      <c r="AY913" s="96">
        <v>365</v>
      </c>
      <c r="AZ913" s="96">
        <v>372</v>
      </c>
      <c r="BA913" s="96" t="s">
        <v>48</v>
      </c>
      <c r="BB913" s="100"/>
      <c r="BC913" s="93" t="s">
        <v>336</v>
      </c>
      <c r="BD913" s="93"/>
      <c r="BE913" s="93"/>
    </row>
    <row r="914" spans="1:57" ht="13.5" customHeight="1">
      <c r="A914" s="93" t="s">
        <v>312</v>
      </c>
      <c r="B914" s="95">
        <v>45279</v>
      </c>
      <c r="C914" s="96">
        <v>197485</v>
      </c>
      <c r="D914" s="96" t="s">
        <v>48</v>
      </c>
      <c r="E914" s="96" t="s">
        <v>48</v>
      </c>
      <c r="F914" s="96"/>
      <c r="G914" s="96"/>
      <c r="H914" s="96"/>
      <c r="I914" s="96"/>
      <c r="J914" s="96"/>
      <c r="K914" s="96"/>
      <c r="L914" s="96">
        <v>197485</v>
      </c>
      <c r="M914" s="97">
        <v>0</v>
      </c>
      <c r="N914" s="97">
        <v>0</v>
      </c>
      <c r="O914" s="97">
        <v>0</v>
      </c>
      <c r="P914" s="96" t="s">
        <v>48</v>
      </c>
      <c r="Q914" s="96"/>
      <c r="R914" s="96"/>
      <c r="S914" s="96"/>
      <c r="T914" s="98">
        <v>0</v>
      </c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  <c r="AH914" s="98"/>
      <c r="AI914" s="96" t="s">
        <v>48</v>
      </c>
      <c r="AJ914" s="96">
        <v>0</v>
      </c>
      <c r="AK914" s="96">
        <v>119</v>
      </c>
      <c r="AL914" s="96" t="s">
        <v>48</v>
      </c>
      <c r="AM914" s="96">
        <v>10</v>
      </c>
      <c r="AN914" s="96">
        <v>106</v>
      </c>
      <c r="AO914" s="96" t="s">
        <v>48</v>
      </c>
      <c r="AP914" s="96">
        <v>2</v>
      </c>
      <c r="AQ914" s="96">
        <v>45</v>
      </c>
      <c r="AR914" s="96">
        <v>24</v>
      </c>
      <c r="AS914" s="98">
        <v>0.53300000000000003</v>
      </c>
      <c r="AT914" s="98">
        <v>0</v>
      </c>
      <c r="AU914" s="98">
        <v>1</v>
      </c>
      <c r="AV914" s="99">
        <v>16846</v>
      </c>
      <c r="AW914" s="99">
        <v>9422</v>
      </c>
      <c r="AX914" s="96">
        <v>408</v>
      </c>
      <c r="AY914" s="96">
        <v>419</v>
      </c>
      <c r="AZ914" s="96">
        <v>428</v>
      </c>
      <c r="BA914" s="96" t="s">
        <v>48</v>
      </c>
      <c r="BB914" s="100" t="s">
        <v>337</v>
      </c>
      <c r="BC914" s="93" t="s">
        <v>336</v>
      </c>
      <c r="BD914" s="93"/>
      <c r="BE914" s="93"/>
    </row>
    <row r="915" spans="1:57" ht="13.5" customHeight="1">
      <c r="A915" s="93" t="s">
        <v>313</v>
      </c>
      <c r="B915" s="95">
        <v>45280</v>
      </c>
      <c r="C915" s="96">
        <v>195249</v>
      </c>
      <c r="D915" s="96">
        <v>3552</v>
      </c>
      <c r="E915" s="96" t="s">
        <v>48</v>
      </c>
      <c r="F915" s="96"/>
      <c r="G915" s="96"/>
      <c r="H915" s="96"/>
      <c r="I915" s="96"/>
      <c r="J915" s="96"/>
      <c r="K915" s="96"/>
      <c r="L915" s="96">
        <v>198801</v>
      </c>
      <c r="M915" s="97">
        <v>0</v>
      </c>
      <c r="N915" s="97">
        <v>0</v>
      </c>
      <c r="O915" s="97">
        <v>0</v>
      </c>
      <c r="P915" s="96">
        <v>33134</v>
      </c>
      <c r="Q915" s="96"/>
      <c r="R915" s="96"/>
      <c r="S915" s="96"/>
      <c r="T915" s="98">
        <v>0</v>
      </c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  <c r="AH915" s="98"/>
      <c r="AI915" s="96" t="s">
        <v>48</v>
      </c>
      <c r="AJ915" s="96">
        <v>0</v>
      </c>
      <c r="AK915" s="96">
        <v>103</v>
      </c>
      <c r="AL915" s="96" t="s">
        <v>48</v>
      </c>
      <c r="AM915" s="96">
        <v>7</v>
      </c>
      <c r="AN915" s="96">
        <v>94</v>
      </c>
      <c r="AO915" s="96" t="s">
        <v>48</v>
      </c>
      <c r="AP915" s="96">
        <v>1</v>
      </c>
      <c r="AQ915" s="96">
        <v>23</v>
      </c>
      <c r="AR915" s="96">
        <v>15</v>
      </c>
      <c r="AS915" s="98">
        <v>0.65200000000000002</v>
      </c>
      <c r="AT915" s="98">
        <v>0</v>
      </c>
      <c r="AU915" s="98">
        <v>1</v>
      </c>
      <c r="AV915" s="99">
        <v>16846</v>
      </c>
      <c r="AW915" s="99">
        <v>9428</v>
      </c>
      <c r="AX915" s="96">
        <v>406</v>
      </c>
      <c r="AY915" s="96">
        <v>455</v>
      </c>
      <c r="AZ915" s="96">
        <v>465</v>
      </c>
      <c r="BA915" s="96" t="s">
        <v>48</v>
      </c>
      <c r="BB915" s="100"/>
      <c r="BC915" s="93" t="s">
        <v>336</v>
      </c>
      <c r="BD915" s="93"/>
      <c r="BE915" s="93"/>
    </row>
    <row r="916" spans="1:57" ht="13.5" customHeight="1">
      <c r="A916" s="93" t="s">
        <v>314</v>
      </c>
      <c r="B916" s="95">
        <v>45281</v>
      </c>
      <c r="C916" s="96">
        <v>210360</v>
      </c>
      <c r="D916" s="96">
        <v>4141</v>
      </c>
      <c r="E916" s="96" t="s">
        <v>48</v>
      </c>
      <c r="F916" s="96"/>
      <c r="G916" s="96"/>
      <c r="H916" s="96"/>
      <c r="I916" s="96"/>
      <c r="J916" s="96"/>
      <c r="K916" s="96"/>
      <c r="L916" s="96">
        <v>214501</v>
      </c>
      <c r="M916" s="97">
        <v>0</v>
      </c>
      <c r="N916" s="97">
        <v>0</v>
      </c>
      <c r="O916" s="97">
        <v>0</v>
      </c>
      <c r="P916" s="96">
        <v>23833</v>
      </c>
      <c r="Q916" s="96"/>
      <c r="R916" s="96"/>
      <c r="S916" s="96"/>
      <c r="T916" s="98">
        <v>0</v>
      </c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  <c r="AH916" s="98"/>
      <c r="AI916" s="96" t="s">
        <v>48</v>
      </c>
      <c r="AJ916" s="96">
        <v>6</v>
      </c>
      <c r="AK916" s="96">
        <v>96</v>
      </c>
      <c r="AL916" s="96" t="s">
        <v>48</v>
      </c>
      <c r="AM916" s="96">
        <v>13</v>
      </c>
      <c r="AN916" s="96">
        <v>76</v>
      </c>
      <c r="AO916" s="96" t="s">
        <v>48</v>
      </c>
      <c r="AP916" s="96">
        <v>3</v>
      </c>
      <c r="AQ916" s="96">
        <v>39</v>
      </c>
      <c r="AR916" s="96">
        <v>17</v>
      </c>
      <c r="AS916" s="98">
        <v>0.436</v>
      </c>
      <c r="AT916" s="98">
        <v>0.35299999999999998</v>
      </c>
      <c r="AU916" s="98">
        <v>1</v>
      </c>
      <c r="AV916" s="99">
        <v>16885</v>
      </c>
      <c r="AW916" s="99">
        <v>9457</v>
      </c>
      <c r="AX916" s="96">
        <v>418</v>
      </c>
      <c r="AY916" s="96">
        <v>483</v>
      </c>
      <c r="AZ916" s="96">
        <v>492</v>
      </c>
      <c r="BA916" s="96" t="s">
        <v>48</v>
      </c>
      <c r="BB916" s="100"/>
      <c r="BC916" s="93"/>
      <c r="BD916" s="93"/>
      <c r="BE916" s="93"/>
    </row>
    <row r="917" spans="1:57" ht="13.5" customHeight="1">
      <c r="A917" s="93" t="s">
        <v>315</v>
      </c>
      <c r="B917" s="95">
        <v>45282</v>
      </c>
      <c r="C917" s="96">
        <v>210664</v>
      </c>
      <c r="D917" s="96">
        <v>16801</v>
      </c>
      <c r="E917" s="96" t="s">
        <v>48</v>
      </c>
      <c r="F917" s="96"/>
      <c r="G917" s="96"/>
      <c r="H917" s="96"/>
      <c r="I917" s="96"/>
      <c r="J917" s="96"/>
      <c r="K917" s="96"/>
      <c r="L917" s="96">
        <v>227465</v>
      </c>
      <c r="M917" s="97">
        <v>0</v>
      </c>
      <c r="N917" s="97">
        <v>0</v>
      </c>
      <c r="O917" s="97">
        <v>0</v>
      </c>
      <c r="P917" s="96">
        <v>56866</v>
      </c>
      <c r="Q917" s="96"/>
      <c r="R917" s="96"/>
      <c r="S917" s="96"/>
      <c r="T917" s="98">
        <v>0</v>
      </c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  <c r="AH917" s="98"/>
      <c r="AI917" s="96" t="s">
        <v>48</v>
      </c>
      <c r="AJ917" s="96">
        <v>9</v>
      </c>
      <c r="AK917" s="96">
        <v>116</v>
      </c>
      <c r="AL917" s="96" t="s">
        <v>48</v>
      </c>
      <c r="AM917" s="96">
        <v>4</v>
      </c>
      <c r="AN917" s="96">
        <v>110</v>
      </c>
      <c r="AO917" s="96" t="s">
        <v>48</v>
      </c>
      <c r="AP917" s="96" t="s">
        <v>48</v>
      </c>
      <c r="AQ917" s="96">
        <v>49</v>
      </c>
      <c r="AR917" s="96">
        <v>25</v>
      </c>
      <c r="AS917" s="98">
        <v>0.51</v>
      </c>
      <c r="AT917" s="98">
        <v>0.36</v>
      </c>
      <c r="AU917" s="98">
        <v>0</v>
      </c>
      <c r="AV917" s="99">
        <v>16934</v>
      </c>
      <c r="AW917" s="99">
        <v>9482</v>
      </c>
      <c r="AX917" s="96">
        <v>418</v>
      </c>
      <c r="AY917" s="96">
        <v>507</v>
      </c>
      <c r="AZ917" s="96">
        <v>517</v>
      </c>
      <c r="BA917" s="96" t="s">
        <v>48</v>
      </c>
      <c r="BB917" s="100"/>
      <c r="BC917" s="93"/>
      <c r="BD917" s="93"/>
      <c r="BE917" s="93"/>
    </row>
    <row r="918" spans="1:57" ht="13.5" customHeight="1">
      <c r="A918" s="93" t="s">
        <v>316</v>
      </c>
      <c r="B918" s="95">
        <v>45283</v>
      </c>
      <c r="C918" s="96">
        <v>205278</v>
      </c>
      <c r="D918" s="96">
        <v>15880</v>
      </c>
      <c r="E918" s="96" t="s">
        <v>48</v>
      </c>
      <c r="F918" s="96"/>
      <c r="G918" s="96"/>
      <c r="H918" s="96"/>
      <c r="I918" s="96"/>
      <c r="J918" s="96"/>
      <c r="K918" s="96"/>
      <c r="L918" s="96">
        <v>221158</v>
      </c>
      <c r="M918" s="97">
        <v>0</v>
      </c>
      <c r="N918" s="97">
        <v>0</v>
      </c>
      <c r="O918" s="97">
        <v>0</v>
      </c>
      <c r="P918" s="96" t="s">
        <v>48</v>
      </c>
      <c r="Q918" s="96"/>
      <c r="R918" s="96"/>
      <c r="S918" s="96"/>
      <c r="T918" s="98">
        <v>0</v>
      </c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  <c r="AH918" s="98"/>
      <c r="AI918" s="96" t="s">
        <v>48</v>
      </c>
      <c r="AJ918" s="96">
        <v>4</v>
      </c>
      <c r="AK918" s="96">
        <v>96</v>
      </c>
      <c r="AL918" s="96" t="s">
        <v>48</v>
      </c>
      <c r="AM918" s="96">
        <v>6</v>
      </c>
      <c r="AN918" s="96">
        <v>90</v>
      </c>
      <c r="AO918" s="96" t="s">
        <v>48</v>
      </c>
      <c r="AP918" s="96" t="s">
        <v>48</v>
      </c>
      <c r="AQ918" s="96">
        <v>43</v>
      </c>
      <c r="AR918" s="96">
        <v>25</v>
      </c>
      <c r="AS918" s="98">
        <v>0.58099999999999996</v>
      </c>
      <c r="AT918" s="98">
        <v>0.16</v>
      </c>
      <c r="AU918" s="98">
        <v>0</v>
      </c>
      <c r="AV918" s="99">
        <v>16977</v>
      </c>
      <c r="AW918" s="99">
        <v>9507</v>
      </c>
      <c r="AX918" s="96">
        <v>424</v>
      </c>
      <c r="AY918" s="96">
        <v>528</v>
      </c>
      <c r="AZ918" s="96">
        <v>539</v>
      </c>
      <c r="BA918" s="96" t="s">
        <v>48</v>
      </c>
      <c r="BB918" s="100"/>
      <c r="BC918" s="93"/>
      <c r="BD918" s="93"/>
      <c r="BE918" s="93"/>
    </row>
    <row r="919" spans="1:57" ht="13.5" customHeight="1">
      <c r="A919" s="93" t="s">
        <v>317</v>
      </c>
      <c r="B919" s="95">
        <v>45284</v>
      </c>
      <c r="C919" s="96">
        <v>207385</v>
      </c>
      <c r="D919" s="96">
        <v>15854</v>
      </c>
      <c r="E919" s="96" t="s">
        <v>48</v>
      </c>
      <c r="F919" s="96"/>
      <c r="G919" s="96"/>
      <c r="H919" s="96"/>
      <c r="I919" s="96"/>
      <c r="J919" s="96"/>
      <c r="K919" s="96"/>
      <c r="L919" s="96">
        <v>223239</v>
      </c>
      <c r="M919" s="97">
        <v>0</v>
      </c>
      <c r="N919" s="97">
        <v>0</v>
      </c>
      <c r="O919" s="97">
        <v>0</v>
      </c>
      <c r="P919" s="96">
        <v>74413</v>
      </c>
      <c r="Q919" s="96"/>
      <c r="R919" s="96"/>
      <c r="S919" s="96"/>
      <c r="T919" s="98">
        <v>0</v>
      </c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  <c r="AH919" s="98"/>
      <c r="AI919" s="96" t="s">
        <v>48</v>
      </c>
      <c r="AJ919" s="96" t="s">
        <v>48</v>
      </c>
      <c r="AK919" s="96" t="s">
        <v>48</v>
      </c>
      <c r="AL919" s="96" t="s">
        <v>48</v>
      </c>
      <c r="AM919" s="96" t="s">
        <v>48</v>
      </c>
      <c r="AN919" s="96" t="s">
        <v>48</v>
      </c>
      <c r="AO919" s="96" t="s">
        <v>48</v>
      </c>
      <c r="AP919" s="96" t="s">
        <v>48</v>
      </c>
      <c r="AQ919" s="96">
        <v>35</v>
      </c>
      <c r="AR919" s="96">
        <v>15</v>
      </c>
      <c r="AS919" s="98">
        <v>0.42899999999999999</v>
      </c>
      <c r="AT919" s="98">
        <v>0</v>
      </c>
      <c r="AU919" s="98">
        <v>0</v>
      </c>
      <c r="AV919" s="99">
        <v>17012</v>
      </c>
      <c r="AW919" s="99">
        <v>9522</v>
      </c>
      <c r="AX919" s="96">
        <v>393</v>
      </c>
      <c r="AY919" s="96">
        <v>525</v>
      </c>
      <c r="AZ919" s="96">
        <v>539</v>
      </c>
      <c r="BA919" s="96" t="s">
        <v>48</v>
      </c>
      <c r="BB919" s="100"/>
      <c r="BC919" s="93"/>
      <c r="BD919" s="93"/>
      <c r="BE919" s="93"/>
    </row>
    <row r="920" spans="1:57" ht="13.5" customHeight="1">
      <c r="A920" s="93" t="s">
        <v>311</v>
      </c>
      <c r="B920" s="95">
        <v>45285</v>
      </c>
      <c r="C920" s="96">
        <v>228297</v>
      </c>
      <c r="D920" s="96">
        <v>16801</v>
      </c>
      <c r="E920" s="96" t="s">
        <v>48</v>
      </c>
      <c r="F920" s="96"/>
      <c r="G920" s="96"/>
      <c r="H920" s="96"/>
      <c r="I920" s="96"/>
      <c r="J920" s="96"/>
      <c r="K920" s="96"/>
      <c r="L920" s="96">
        <v>245098</v>
      </c>
      <c r="M920" s="97">
        <v>0</v>
      </c>
      <c r="N920" s="97">
        <v>0</v>
      </c>
      <c r="O920" s="97">
        <v>0</v>
      </c>
      <c r="P920" s="96">
        <v>16340</v>
      </c>
      <c r="Q920" s="96"/>
      <c r="R920" s="96"/>
      <c r="S920" s="96"/>
      <c r="T920" s="98">
        <v>0</v>
      </c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  <c r="AH920" s="98"/>
      <c r="AI920" s="96" t="s">
        <v>48</v>
      </c>
      <c r="AJ920" s="96">
        <v>3</v>
      </c>
      <c r="AK920" s="96">
        <v>78</v>
      </c>
      <c r="AL920" s="96" t="s">
        <v>48</v>
      </c>
      <c r="AM920" s="96" t="s">
        <v>48</v>
      </c>
      <c r="AN920" s="96">
        <v>78</v>
      </c>
      <c r="AO920" s="96" t="s">
        <v>48</v>
      </c>
      <c r="AP920" s="96" t="s">
        <v>48</v>
      </c>
      <c r="AQ920" s="96">
        <v>47</v>
      </c>
      <c r="AR920" s="96">
        <v>26</v>
      </c>
      <c r="AS920" s="98">
        <v>0.55300000000000005</v>
      </c>
      <c r="AT920" s="98">
        <v>0.115</v>
      </c>
      <c r="AU920" s="98">
        <v>0</v>
      </c>
      <c r="AV920" s="99">
        <v>17059</v>
      </c>
      <c r="AW920" s="99">
        <v>9549</v>
      </c>
      <c r="AX920" s="96">
        <v>403</v>
      </c>
      <c r="AY920" s="96">
        <v>542</v>
      </c>
      <c r="AZ920" s="96">
        <v>558</v>
      </c>
      <c r="BA920" s="96" t="s">
        <v>48</v>
      </c>
      <c r="BB920" s="100"/>
      <c r="BC920" s="93"/>
      <c r="BD920" s="93"/>
      <c r="BE920" s="93"/>
    </row>
    <row r="921" spans="1:57" ht="13.5" customHeight="1">
      <c r="A921" s="93" t="s">
        <v>312</v>
      </c>
      <c r="B921" s="95">
        <v>45286</v>
      </c>
      <c r="C921" s="96">
        <v>273969</v>
      </c>
      <c r="D921" s="96">
        <v>20607</v>
      </c>
      <c r="E921" s="96" t="s">
        <v>48</v>
      </c>
      <c r="F921" s="96"/>
      <c r="G921" s="96"/>
      <c r="H921" s="96"/>
      <c r="I921" s="96"/>
      <c r="J921" s="96"/>
      <c r="K921" s="96"/>
      <c r="L921" s="96">
        <v>294576</v>
      </c>
      <c r="M921" s="97">
        <v>0</v>
      </c>
      <c r="N921" s="97">
        <v>0</v>
      </c>
      <c r="O921" s="97">
        <v>0</v>
      </c>
      <c r="P921" s="96">
        <v>26780</v>
      </c>
      <c r="Q921" s="96"/>
      <c r="R921" s="96"/>
      <c r="S921" s="96"/>
      <c r="T921" s="98">
        <v>0</v>
      </c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  <c r="AH921" s="98"/>
      <c r="AI921" s="96" t="s">
        <v>48</v>
      </c>
      <c r="AJ921" s="96">
        <v>15</v>
      </c>
      <c r="AK921" s="96">
        <v>106</v>
      </c>
      <c r="AL921" s="96" t="s">
        <v>48</v>
      </c>
      <c r="AM921" s="96">
        <v>9</v>
      </c>
      <c r="AN921" s="96">
        <v>96</v>
      </c>
      <c r="AO921" s="96" t="s">
        <v>48</v>
      </c>
      <c r="AP921" s="96">
        <v>1</v>
      </c>
      <c r="AQ921" s="96">
        <v>67</v>
      </c>
      <c r="AR921" s="96">
        <v>31</v>
      </c>
      <c r="AS921" s="98">
        <v>0.46300000000000002</v>
      </c>
      <c r="AT921" s="98">
        <v>0.48399999999999999</v>
      </c>
      <c r="AU921" s="98">
        <v>1</v>
      </c>
      <c r="AV921" s="99">
        <v>17126</v>
      </c>
      <c r="AW921" s="99">
        <v>9580</v>
      </c>
      <c r="AX921" s="96">
        <v>391</v>
      </c>
      <c r="AY921" s="96">
        <v>565</v>
      </c>
      <c r="AZ921" s="96">
        <v>581</v>
      </c>
      <c r="BA921" s="96" t="s">
        <v>48</v>
      </c>
      <c r="BB921" s="100"/>
      <c r="BC921" s="93"/>
      <c r="BD921" s="93"/>
      <c r="BE921" s="93"/>
    </row>
    <row r="922" spans="1:57" ht="13.5" customHeight="1">
      <c r="A922" s="93" t="s">
        <v>313</v>
      </c>
      <c r="B922" s="95">
        <v>45287</v>
      </c>
      <c r="C922" s="96">
        <v>245366</v>
      </c>
      <c r="D922" s="96">
        <v>49336</v>
      </c>
      <c r="E922" s="96" t="s">
        <v>48</v>
      </c>
      <c r="F922" s="96"/>
      <c r="G922" s="96"/>
      <c r="H922" s="96"/>
      <c r="I922" s="96"/>
      <c r="J922" s="96"/>
      <c r="K922" s="96"/>
      <c r="L922" s="96">
        <v>294702</v>
      </c>
      <c r="M922" s="97">
        <v>0</v>
      </c>
      <c r="N922" s="97">
        <v>0</v>
      </c>
      <c r="O922" s="97">
        <v>0</v>
      </c>
      <c r="P922" s="96">
        <v>29470</v>
      </c>
      <c r="Q922" s="96"/>
      <c r="R922" s="96"/>
      <c r="S922" s="96"/>
      <c r="T922" s="98">
        <v>0</v>
      </c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  <c r="AH922" s="98"/>
      <c r="AI922" s="96" t="s">
        <v>48</v>
      </c>
      <c r="AJ922" s="96">
        <v>11</v>
      </c>
      <c r="AK922" s="96">
        <v>134</v>
      </c>
      <c r="AL922" s="96" t="s">
        <v>48</v>
      </c>
      <c r="AM922" s="96">
        <v>6</v>
      </c>
      <c r="AN922" s="96">
        <v>126</v>
      </c>
      <c r="AO922" s="96" t="s">
        <v>48</v>
      </c>
      <c r="AP922" s="96">
        <v>1</v>
      </c>
      <c r="AQ922" s="96">
        <v>56</v>
      </c>
      <c r="AR922" s="96">
        <v>18</v>
      </c>
      <c r="AS922" s="98">
        <v>0.32100000000000001</v>
      </c>
      <c r="AT922" s="98">
        <v>0.61099999999999999</v>
      </c>
      <c r="AU922" s="98">
        <v>1</v>
      </c>
      <c r="AV922" s="99">
        <v>17182</v>
      </c>
      <c r="AW922" s="99">
        <v>9598</v>
      </c>
      <c r="AX922" s="96">
        <v>413</v>
      </c>
      <c r="AY922" s="96">
        <v>570</v>
      </c>
      <c r="AZ922" s="96">
        <v>608</v>
      </c>
      <c r="BA922" s="96" t="s">
        <v>48</v>
      </c>
      <c r="BB922" s="100"/>
      <c r="BC922" s="93"/>
      <c r="BD922" s="93"/>
      <c r="BE922" s="93"/>
    </row>
    <row r="923" spans="1:57" ht="13.5" customHeight="1">
      <c r="A923" s="93" t="s">
        <v>314</v>
      </c>
      <c r="B923" s="95">
        <v>45288</v>
      </c>
      <c r="C923" s="96">
        <v>267826</v>
      </c>
      <c r="D923" s="96">
        <v>35937</v>
      </c>
      <c r="E923" s="96" t="s">
        <v>48</v>
      </c>
      <c r="F923" s="96"/>
      <c r="G923" s="96"/>
      <c r="H923" s="96"/>
      <c r="I923" s="96"/>
      <c r="J923" s="96"/>
      <c r="K923" s="96"/>
      <c r="L923" s="96">
        <v>303763</v>
      </c>
      <c r="M923" s="97">
        <v>0</v>
      </c>
      <c r="N923" s="97">
        <v>0</v>
      </c>
      <c r="O923" s="97">
        <v>0</v>
      </c>
      <c r="P923" s="96">
        <v>30376</v>
      </c>
      <c r="Q923" s="96"/>
      <c r="R923" s="96"/>
      <c r="S923" s="96"/>
      <c r="T923" s="98">
        <v>0</v>
      </c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  <c r="AH923" s="98"/>
      <c r="AI923" s="96" t="s">
        <v>48</v>
      </c>
      <c r="AJ923" s="96">
        <v>10</v>
      </c>
      <c r="AK923" s="96">
        <v>98</v>
      </c>
      <c r="AL923" s="96" t="s">
        <v>48</v>
      </c>
      <c r="AM923" s="96">
        <v>8</v>
      </c>
      <c r="AN923" s="96">
        <v>85</v>
      </c>
      <c r="AO923" s="96" t="s">
        <v>48</v>
      </c>
      <c r="AP923" s="96">
        <v>4</v>
      </c>
      <c r="AQ923" s="96">
        <v>61</v>
      </c>
      <c r="AR923" s="96">
        <v>22</v>
      </c>
      <c r="AS923" s="98">
        <v>0.36099999999999999</v>
      </c>
      <c r="AT923" s="98">
        <v>0.45500000000000002</v>
      </c>
      <c r="AU923" s="98">
        <v>1</v>
      </c>
      <c r="AV923" s="99">
        <v>17243</v>
      </c>
      <c r="AW923" s="99">
        <v>9620</v>
      </c>
      <c r="AX923" s="96">
        <v>411</v>
      </c>
      <c r="AY923" s="96">
        <v>567</v>
      </c>
      <c r="AZ923" s="96">
        <v>617</v>
      </c>
      <c r="BA923" s="96" t="s">
        <v>48</v>
      </c>
      <c r="BB923" s="100"/>
      <c r="BC923" s="93"/>
      <c r="BD923" s="93"/>
      <c r="BE923" s="93"/>
    </row>
    <row r="924" spans="1:57" ht="13.5" customHeight="1">
      <c r="A924" s="93" t="s">
        <v>315</v>
      </c>
      <c r="B924" s="95">
        <v>45289</v>
      </c>
      <c r="C924" s="96">
        <v>247793</v>
      </c>
      <c r="D924" s="96">
        <v>45621</v>
      </c>
      <c r="E924" s="96" t="s">
        <v>48</v>
      </c>
      <c r="F924" s="96"/>
      <c r="G924" s="96"/>
      <c r="H924" s="96"/>
      <c r="I924" s="96"/>
      <c r="J924" s="96"/>
      <c r="K924" s="96"/>
      <c r="L924" s="96">
        <v>293414</v>
      </c>
      <c r="M924" s="97">
        <v>0</v>
      </c>
      <c r="N924" s="97">
        <v>0</v>
      </c>
      <c r="O924" s="97">
        <v>0</v>
      </c>
      <c r="P924" s="96">
        <v>41916</v>
      </c>
      <c r="Q924" s="96"/>
      <c r="R924" s="96"/>
      <c r="S924" s="96"/>
      <c r="T924" s="98">
        <v>0</v>
      </c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  <c r="AH924" s="98"/>
      <c r="AI924" s="96" t="s">
        <v>48</v>
      </c>
      <c r="AJ924" s="96">
        <v>10</v>
      </c>
      <c r="AK924" s="96">
        <v>126</v>
      </c>
      <c r="AL924" s="96" t="s">
        <v>48</v>
      </c>
      <c r="AM924" s="96">
        <v>8</v>
      </c>
      <c r="AN924" s="96">
        <v>116</v>
      </c>
      <c r="AO924" s="96" t="s">
        <v>48</v>
      </c>
      <c r="AP924" s="96">
        <v>1</v>
      </c>
      <c r="AQ924" s="96">
        <v>58</v>
      </c>
      <c r="AR924" s="96">
        <v>24</v>
      </c>
      <c r="AS924" s="98">
        <v>0.41399999999999998</v>
      </c>
      <c r="AT924" s="98">
        <v>0.41699999999999998</v>
      </c>
      <c r="AU924" s="98">
        <v>1</v>
      </c>
      <c r="AV924" s="99">
        <v>17301</v>
      </c>
      <c r="AW924" s="99">
        <v>9644</v>
      </c>
      <c r="AX924" s="96">
        <v>429</v>
      </c>
      <c r="AY924" s="96">
        <v>593</v>
      </c>
      <c r="AZ924" s="96">
        <v>651</v>
      </c>
      <c r="BA924" s="96" t="s">
        <v>48</v>
      </c>
      <c r="BB924" s="100"/>
      <c r="BC924" s="93"/>
      <c r="BD924" s="93"/>
      <c r="BE924" s="93"/>
    </row>
    <row r="925" spans="1:57" ht="13.5" customHeight="1">
      <c r="A925" s="93" t="s">
        <v>316</v>
      </c>
      <c r="B925" s="95">
        <v>45290</v>
      </c>
      <c r="C925" s="96">
        <v>253506</v>
      </c>
      <c r="D925" s="96">
        <v>32176</v>
      </c>
      <c r="E925" s="96" t="s">
        <v>48</v>
      </c>
      <c r="F925" s="96"/>
      <c r="G925" s="96"/>
      <c r="H925" s="96"/>
      <c r="I925" s="96"/>
      <c r="J925" s="96"/>
      <c r="K925" s="96"/>
      <c r="L925" s="96">
        <v>285682</v>
      </c>
      <c r="M925" s="97">
        <v>0</v>
      </c>
      <c r="N925" s="97">
        <v>0</v>
      </c>
      <c r="O925" s="97">
        <v>0</v>
      </c>
      <c r="P925" s="96" t="s">
        <v>48</v>
      </c>
      <c r="Q925" s="96"/>
      <c r="R925" s="96"/>
      <c r="S925" s="96"/>
      <c r="T925" s="98">
        <v>0</v>
      </c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  <c r="AH925" s="98"/>
      <c r="AI925" s="96" t="s">
        <v>48</v>
      </c>
      <c r="AJ925" s="96">
        <v>7</v>
      </c>
      <c r="AK925" s="96">
        <v>93</v>
      </c>
      <c r="AL925" s="96" t="s">
        <v>48</v>
      </c>
      <c r="AM925" s="96">
        <v>13</v>
      </c>
      <c r="AN925" s="96">
        <v>78</v>
      </c>
      <c r="AO925" s="96" t="s">
        <v>48</v>
      </c>
      <c r="AP925" s="96">
        <v>1</v>
      </c>
      <c r="AQ925" s="96">
        <v>64</v>
      </c>
      <c r="AR925" s="96">
        <v>22</v>
      </c>
      <c r="AS925" s="98">
        <v>0.34399999999999997</v>
      </c>
      <c r="AT925" s="98">
        <v>0.318</v>
      </c>
      <c r="AU925" s="98">
        <v>1</v>
      </c>
      <c r="AV925" s="99">
        <v>17365</v>
      </c>
      <c r="AW925" s="99">
        <v>9666</v>
      </c>
      <c r="AX925" s="96">
        <v>440</v>
      </c>
      <c r="AY925" s="96">
        <v>600</v>
      </c>
      <c r="AZ925" s="96">
        <v>663</v>
      </c>
      <c r="BA925" s="96" t="s">
        <v>48</v>
      </c>
      <c r="BB925" s="100"/>
      <c r="BC925" s="93"/>
      <c r="BD925" s="93"/>
      <c r="BE925" s="93"/>
    </row>
    <row r="926" spans="1:57" ht="13.5" customHeight="1">
      <c r="A926" s="93" t="s">
        <v>317</v>
      </c>
      <c r="B926" s="95">
        <v>45291</v>
      </c>
      <c r="C926" s="96">
        <v>262814</v>
      </c>
      <c r="D926" s="96">
        <v>50396</v>
      </c>
      <c r="E926" s="96" t="s">
        <v>48</v>
      </c>
      <c r="F926" s="96"/>
      <c r="G926" s="96"/>
      <c r="H926" s="96"/>
      <c r="I926" s="96"/>
      <c r="J926" s="96"/>
      <c r="K926" s="96"/>
      <c r="L926" s="96">
        <v>313210</v>
      </c>
      <c r="M926" s="97">
        <v>0</v>
      </c>
      <c r="N926" s="97">
        <v>0</v>
      </c>
      <c r="O926" s="97">
        <v>0</v>
      </c>
      <c r="P926" s="96">
        <v>62642</v>
      </c>
      <c r="Q926" s="96"/>
      <c r="R926" s="96"/>
      <c r="S926" s="96"/>
      <c r="T926" s="98">
        <v>0</v>
      </c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  <c r="AH926" s="98"/>
      <c r="AI926" s="96" t="s">
        <v>48</v>
      </c>
      <c r="AJ926" s="96" t="s">
        <v>48</v>
      </c>
      <c r="AK926" s="96" t="s">
        <v>48</v>
      </c>
      <c r="AL926" s="96" t="s">
        <v>48</v>
      </c>
      <c r="AM926" s="96" t="s">
        <v>48</v>
      </c>
      <c r="AN926" s="96" t="s">
        <v>48</v>
      </c>
      <c r="AO926" s="96" t="s">
        <v>48</v>
      </c>
      <c r="AP926" s="96" t="s">
        <v>48</v>
      </c>
      <c r="AQ926" s="96">
        <v>69</v>
      </c>
      <c r="AR926" s="96">
        <v>27</v>
      </c>
      <c r="AS926" s="98">
        <v>0.39100000000000001</v>
      </c>
      <c r="AT926" s="98">
        <v>0</v>
      </c>
      <c r="AU926" s="98">
        <v>0</v>
      </c>
      <c r="AV926" s="99">
        <v>17434</v>
      </c>
      <c r="AW926" s="99">
        <v>9693</v>
      </c>
      <c r="AX926" s="96">
        <v>440</v>
      </c>
      <c r="AY926" s="96">
        <v>588</v>
      </c>
      <c r="AZ926" s="96">
        <v>663</v>
      </c>
      <c r="BA926" s="96" t="s">
        <v>48</v>
      </c>
      <c r="BB926" s="100"/>
      <c r="BC926" s="93"/>
      <c r="BD926" s="93"/>
      <c r="BE926" s="93"/>
    </row>
    <row r="927" spans="1:57" ht="13.5" customHeight="1">
      <c r="A927" s="93" t="s">
        <v>311</v>
      </c>
      <c r="B927" s="95">
        <v>45292</v>
      </c>
      <c r="C927" s="96">
        <v>252922</v>
      </c>
      <c r="D927" s="96">
        <v>66018</v>
      </c>
      <c r="E927" s="96" t="s">
        <v>48</v>
      </c>
      <c r="F927" s="96"/>
      <c r="G927" s="96"/>
      <c r="H927" s="96"/>
      <c r="I927" s="96"/>
      <c r="J927" s="96"/>
      <c r="K927" s="96"/>
      <c r="L927" s="96">
        <v>318940</v>
      </c>
      <c r="M927" s="97">
        <v>107</v>
      </c>
      <c r="N927" s="97">
        <v>10</v>
      </c>
      <c r="O927" s="97">
        <v>117</v>
      </c>
      <c r="P927" s="96">
        <v>26578</v>
      </c>
      <c r="Q927" s="96"/>
      <c r="R927" s="96"/>
      <c r="S927" s="96"/>
      <c r="T927" s="98">
        <v>0.55600000000000005</v>
      </c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  <c r="AH927" s="98"/>
      <c r="AI927" s="96" t="s">
        <v>48</v>
      </c>
      <c r="AJ927" s="96">
        <v>5</v>
      </c>
      <c r="AK927" s="96">
        <v>93</v>
      </c>
      <c r="AL927" s="96" t="s">
        <v>48</v>
      </c>
      <c r="AM927" s="96">
        <v>2</v>
      </c>
      <c r="AN927" s="96">
        <v>91</v>
      </c>
      <c r="AO927" s="96" t="s">
        <v>48</v>
      </c>
      <c r="AP927" s="96" t="s">
        <v>48</v>
      </c>
      <c r="AQ927" s="96">
        <v>65</v>
      </c>
      <c r="AR927" s="96">
        <v>24</v>
      </c>
      <c r="AS927" s="98">
        <v>0.36899999999999999</v>
      </c>
      <c r="AT927" s="98">
        <v>0.20799999999999999</v>
      </c>
      <c r="AU927" s="98">
        <v>0</v>
      </c>
      <c r="AV927" s="99">
        <v>17499</v>
      </c>
      <c r="AW927" s="99">
        <v>9717</v>
      </c>
      <c r="AX927" s="96">
        <v>441</v>
      </c>
      <c r="AY927" s="96">
        <v>595</v>
      </c>
      <c r="AZ927" s="96">
        <v>673</v>
      </c>
      <c r="BA927" s="96" t="s">
        <v>48</v>
      </c>
      <c r="BB927" s="100"/>
      <c r="BC927" s="93"/>
      <c r="BD927" s="93"/>
      <c r="BE927" s="93"/>
    </row>
    <row r="928" spans="1:57" ht="13.5" customHeight="1">
      <c r="A928" s="93" t="s">
        <v>312</v>
      </c>
      <c r="B928" s="95">
        <v>45293</v>
      </c>
      <c r="C928" s="96">
        <v>244396</v>
      </c>
      <c r="D928" s="96">
        <v>168334</v>
      </c>
      <c r="E928" s="96" t="s">
        <v>48</v>
      </c>
      <c r="F928" s="96"/>
      <c r="G928" s="96"/>
      <c r="H928" s="96"/>
      <c r="I928" s="96"/>
      <c r="J928" s="96"/>
      <c r="K928" s="96"/>
      <c r="L928" s="96">
        <v>412730</v>
      </c>
      <c r="M928" s="97">
        <v>98</v>
      </c>
      <c r="N928" s="97">
        <v>15</v>
      </c>
      <c r="O928" s="97">
        <v>113</v>
      </c>
      <c r="P928" s="96">
        <v>29481</v>
      </c>
      <c r="Q928" s="96"/>
      <c r="R928" s="96"/>
      <c r="S928" s="96"/>
      <c r="T928" s="98">
        <v>0.61899999999999999</v>
      </c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  <c r="AH928" s="98"/>
      <c r="AI928" s="96" t="s">
        <v>48</v>
      </c>
      <c r="AJ928" s="96">
        <v>12</v>
      </c>
      <c r="AK928" s="96">
        <v>131</v>
      </c>
      <c r="AL928" s="96" t="s">
        <v>48</v>
      </c>
      <c r="AM928" s="96">
        <v>8</v>
      </c>
      <c r="AN928" s="96">
        <v>117</v>
      </c>
      <c r="AO928" s="96" t="s">
        <v>48</v>
      </c>
      <c r="AP928" s="96">
        <v>4</v>
      </c>
      <c r="AQ928" s="96">
        <v>70</v>
      </c>
      <c r="AR928" s="96">
        <v>23</v>
      </c>
      <c r="AS928" s="98">
        <v>0.32900000000000001</v>
      </c>
      <c r="AT928" s="98">
        <v>0.52200000000000002</v>
      </c>
      <c r="AU928" s="98">
        <v>1</v>
      </c>
      <c r="AV928" s="99">
        <v>17569</v>
      </c>
      <c r="AW928" s="99">
        <v>9740</v>
      </c>
      <c r="AX928" s="96">
        <v>446</v>
      </c>
      <c r="AY928" s="96">
        <v>594</v>
      </c>
      <c r="AZ928" s="96">
        <v>693</v>
      </c>
      <c r="BA928" s="96" t="s">
        <v>48</v>
      </c>
      <c r="BB928" s="100"/>
      <c r="BC928" s="93"/>
      <c r="BD928" s="93"/>
      <c r="BE928" s="93"/>
    </row>
    <row r="929" spans="1:57" ht="13.5" customHeight="1">
      <c r="A929" s="93" t="s">
        <v>313</v>
      </c>
      <c r="B929" s="95">
        <v>45294</v>
      </c>
      <c r="C929" s="96">
        <v>244232</v>
      </c>
      <c r="D929" s="96">
        <v>113645</v>
      </c>
      <c r="E929" s="96" t="s">
        <v>48</v>
      </c>
      <c r="F929" s="96"/>
      <c r="G929" s="96"/>
      <c r="H929" s="96"/>
      <c r="I929" s="96"/>
      <c r="J929" s="96"/>
      <c r="K929" s="96"/>
      <c r="L929" s="96">
        <v>357877</v>
      </c>
      <c r="M929" s="97">
        <v>112</v>
      </c>
      <c r="N929" s="97">
        <v>13</v>
      </c>
      <c r="O929" s="97">
        <v>125</v>
      </c>
      <c r="P929" s="96">
        <v>89469</v>
      </c>
      <c r="Q929" s="96"/>
      <c r="R929" s="96"/>
      <c r="S929" s="96"/>
      <c r="T929" s="98">
        <v>0.57599999999999996</v>
      </c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  <c r="AH929" s="98"/>
      <c r="AI929" s="96" t="s">
        <v>48</v>
      </c>
      <c r="AJ929" s="96">
        <v>14</v>
      </c>
      <c r="AK929" s="96">
        <v>119</v>
      </c>
      <c r="AL929" s="96" t="s">
        <v>48</v>
      </c>
      <c r="AM929" s="96">
        <v>11</v>
      </c>
      <c r="AN929" s="96">
        <v>107</v>
      </c>
      <c r="AO929" s="96" t="s">
        <v>48</v>
      </c>
      <c r="AP929" s="96">
        <v>1</v>
      </c>
      <c r="AQ929" s="96">
        <v>72</v>
      </c>
      <c r="AR929" s="96">
        <v>24</v>
      </c>
      <c r="AS929" s="98">
        <v>0.33300000000000002</v>
      </c>
      <c r="AT929" s="98">
        <v>0.58299999999999996</v>
      </c>
      <c r="AU929" s="98">
        <v>1</v>
      </c>
      <c r="AV929" s="99">
        <v>17641</v>
      </c>
      <c r="AW929" s="99">
        <v>9764</v>
      </c>
      <c r="AX929" s="96">
        <v>448</v>
      </c>
      <c r="AY929" s="96">
        <v>597</v>
      </c>
      <c r="AZ929" s="96">
        <v>701</v>
      </c>
      <c r="BA929" s="96" t="s">
        <v>48</v>
      </c>
      <c r="BB929" s="100"/>
      <c r="BC929" s="93"/>
      <c r="BD929" s="93"/>
      <c r="BE929" s="93"/>
    </row>
    <row r="930" spans="1:57" ht="13.5" customHeight="1">
      <c r="A930" s="93" t="s">
        <v>314</v>
      </c>
      <c r="B930" s="95">
        <v>45295</v>
      </c>
      <c r="C930" s="96">
        <v>273332</v>
      </c>
      <c r="D930" s="96">
        <v>141316</v>
      </c>
      <c r="E930" s="96" t="s">
        <v>48</v>
      </c>
      <c r="F930" s="96"/>
      <c r="G930" s="96"/>
      <c r="H930" s="96"/>
      <c r="I930" s="96"/>
      <c r="J930" s="96"/>
      <c r="K930" s="96"/>
      <c r="L930" s="96">
        <v>414648</v>
      </c>
      <c r="M930" s="97">
        <v>92</v>
      </c>
      <c r="N930" s="97">
        <v>16</v>
      </c>
      <c r="O930" s="97">
        <v>108</v>
      </c>
      <c r="P930" s="96">
        <v>69108</v>
      </c>
      <c r="Q930" s="96"/>
      <c r="R930" s="96"/>
      <c r="S930" s="96"/>
      <c r="T930" s="98">
        <v>0.64800000000000002</v>
      </c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  <c r="AH930" s="98"/>
      <c r="AI930" s="96" t="s">
        <v>48</v>
      </c>
      <c r="AJ930" s="96">
        <v>4</v>
      </c>
      <c r="AK930" s="96">
        <v>93</v>
      </c>
      <c r="AL930" s="96" t="s">
        <v>48</v>
      </c>
      <c r="AM930" s="96">
        <v>9</v>
      </c>
      <c r="AN930" s="96">
        <v>79</v>
      </c>
      <c r="AO930" s="96" t="s">
        <v>48</v>
      </c>
      <c r="AP930" s="96">
        <v>5</v>
      </c>
      <c r="AQ930" s="96">
        <v>70</v>
      </c>
      <c r="AR930" s="96">
        <v>27</v>
      </c>
      <c r="AS930" s="98">
        <v>0.38600000000000001</v>
      </c>
      <c r="AT930" s="98">
        <v>0.14799999999999999</v>
      </c>
      <c r="AU930" s="98">
        <v>1</v>
      </c>
      <c r="AV930" s="99">
        <v>17711</v>
      </c>
      <c r="AW930" s="99">
        <v>9791</v>
      </c>
      <c r="AX930" s="96">
        <v>439</v>
      </c>
      <c r="AY930" s="96">
        <v>603</v>
      </c>
      <c r="AZ930" s="96">
        <v>731</v>
      </c>
      <c r="BA930" s="96" t="s">
        <v>48</v>
      </c>
      <c r="BB930" s="100"/>
      <c r="BC930" s="93"/>
      <c r="BD930" s="93"/>
      <c r="BE930" s="93"/>
    </row>
    <row r="931" spans="1:57" ht="13.5" customHeight="1">
      <c r="A931" s="93" t="s">
        <v>315</v>
      </c>
      <c r="B931" s="95">
        <v>45296</v>
      </c>
      <c r="C931" s="96">
        <v>256604</v>
      </c>
      <c r="D931" s="96">
        <v>133106</v>
      </c>
      <c r="E931" s="96" t="s">
        <v>48</v>
      </c>
      <c r="F931" s="96"/>
      <c r="G931" s="96"/>
      <c r="H931" s="96"/>
      <c r="I931" s="96"/>
      <c r="J931" s="96"/>
      <c r="K931" s="96"/>
      <c r="L931" s="96">
        <v>389710</v>
      </c>
      <c r="M931" s="97">
        <v>97</v>
      </c>
      <c r="N931" s="97">
        <v>5</v>
      </c>
      <c r="O931" s="97">
        <v>102</v>
      </c>
      <c r="P931" s="96">
        <v>27836</v>
      </c>
      <c r="Q931" s="96"/>
      <c r="R931" s="96"/>
      <c r="S931" s="96"/>
      <c r="T931" s="98">
        <v>0.65700000000000003</v>
      </c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  <c r="AH931" s="98"/>
      <c r="AI931" s="96" t="s">
        <v>48</v>
      </c>
      <c r="AJ931" s="96">
        <v>6</v>
      </c>
      <c r="AK931" s="96">
        <v>91</v>
      </c>
      <c r="AL931" s="96" t="s">
        <v>48</v>
      </c>
      <c r="AM931" s="96">
        <v>4</v>
      </c>
      <c r="AN931" s="96">
        <v>87</v>
      </c>
      <c r="AO931" s="96" t="s">
        <v>48</v>
      </c>
      <c r="AP931" s="96" t="s">
        <v>48</v>
      </c>
      <c r="AQ931" s="96">
        <v>67</v>
      </c>
      <c r="AR931" s="96">
        <v>28</v>
      </c>
      <c r="AS931" s="98">
        <v>0.41799999999999998</v>
      </c>
      <c r="AT931" s="98">
        <v>0.214</v>
      </c>
      <c r="AU931" s="98">
        <v>0</v>
      </c>
      <c r="AV931" s="99">
        <v>17819</v>
      </c>
      <c r="AW931" s="99">
        <v>9844</v>
      </c>
      <c r="AX931" s="96">
        <v>437</v>
      </c>
      <c r="AY931" s="96">
        <v>602</v>
      </c>
      <c r="AZ931" s="96">
        <v>743</v>
      </c>
      <c r="BA931" s="96" t="s">
        <v>48</v>
      </c>
      <c r="BB931" s="100"/>
      <c r="BC931" s="93"/>
      <c r="BD931" s="93"/>
      <c r="BE931" s="93"/>
    </row>
    <row r="932" spans="1:57" ht="13.5" customHeight="1">
      <c r="A932" s="93" t="s">
        <v>316</v>
      </c>
      <c r="B932" s="95">
        <v>45297</v>
      </c>
      <c r="C932" s="96">
        <v>275199</v>
      </c>
      <c r="D932" s="96">
        <v>106689</v>
      </c>
      <c r="E932" s="96" t="s">
        <v>48</v>
      </c>
      <c r="F932" s="96"/>
      <c r="G932" s="96"/>
      <c r="H932" s="96"/>
      <c r="I932" s="96"/>
      <c r="J932" s="96"/>
      <c r="K932" s="96"/>
      <c r="L932" s="96">
        <v>381888</v>
      </c>
      <c r="M932" s="97">
        <v>75</v>
      </c>
      <c r="N932" s="97">
        <v>7</v>
      </c>
      <c r="O932" s="97">
        <v>82</v>
      </c>
      <c r="P932" s="96">
        <v>31824</v>
      </c>
      <c r="Q932" s="96"/>
      <c r="R932" s="96"/>
      <c r="S932" s="96"/>
      <c r="T932" s="98">
        <v>0.67100000000000004</v>
      </c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  <c r="AH932" s="98"/>
      <c r="AI932" s="96" t="s">
        <v>48</v>
      </c>
      <c r="AJ932" s="96">
        <v>14</v>
      </c>
      <c r="AK932" s="96">
        <v>98</v>
      </c>
      <c r="AL932" s="96" t="s">
        <v>48</v>
      </c>
      <c r="AM932" s="96">
        <v>12</v>
      </c>
      <c r="AN932" s="96">
        <v>86</v>
      </c>
      <c r="AO932" s="96" t="s">
        <v>48</v>
      </c>
      <c r="AP932" s="96" t="s">
        <v>48</v>
      </c>
      <c r="AQ932" s="96">
        <v>55</v>
      </c>
      <c r="AR932" s="96">
        <v>25</v>
      </c>
      <c r="AS932" s="98">
        <v>0.45500000000000002</v>
      </c>
      <c r="AT932" s="98">
        <v>0.56000000000000005</v>
      </c>
      <c r="AU932" s="98">
        <v>0</v>
      </c>
      <c r="AV932" s="99">
        <v>17874</v>
      </c>
      <c r="AW932" s="99">
        <v>9869</v>
      </c>
      <c r="AX932" s="96">
        <v>426</v>
      </c>
      <c r="AY932" s="96">
        <v>605</v>
      </c>
      <c r="AZ932" s="96">
        <v>758</v>
      </c>
      <c r="BA932" s="96" t="s">
        <v>48</v>
      </c>
      <c r="BB932" s="100"/>
      <c r="BC932" s="93"/>
      <c r="BD932" s="93"/>
      <c r="BE932" s="93"/>
    </row>
    <row r="933" spans="1:57" ht="13.5" customHeight="1">
      <c r="A933" s="93" t="s">
        <v>317</v>
      </c>
      <c r="B933" s="95">
        <v>45298</v>
      </c>
      <c r="C933" s="96">
        <v>317685</v>
      </c>
      <c r="D933" s="96">
        <v>171734</v>
      </c>
      <c r="E933" s="96" t="s">
        <v>48</v>
      </c>
      <c r="F933" s="96"/>
      <c r="G933" s="96"/>
      <c r="H933" s="96"/>
      <c r="I933" s="96"/>
      <c r="J933" s="96"/>
      <c r="K933" s="96"/>
      <c r="L933" s="96">
        <v>489419</v>
      </c>
      <c r="M933" s="97">
        <v>115</v>
      </c>
      <c r="N933" s="97">
        <v>18</v>
      </c>
      <c r="O933" s="97">
        <v>133</v>
      </c>
      <c r="P933" s="96">
        <v>489419</v>
      </c>
      <c r="Q933" s="96"/>
      <c r="R933" s="96"/>
      <c r="S933" s="96"/>
      <c r="T933" s="98">
        <v>0.60899999999999999</v>
      </c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  <c r="AH933" s="98"/>
      <c r="AI933" s="96" t="s">
        <v>48</v>
      </c>
      <c r="AJ933" s="96">
        <v>12</v>
      </c>
      <c r="AK933" s="96">
        <v>114</v>
      </c>
      <c r="AL933" s="96" t="s">
        <v>48</v>
      </c>
      <c r="AM933" s="96">
        <v>11</v>
      </c>
      <c r="AN933" s="96">
        <v>102</v>
      </c>
      <c r="AO933" s="96" t="s">
        <v>48</v>
      </c>
      <c r="AP933" s="96" t="s">
        <v>48</v>
      </c>
      <c r="AQ933" s="96">
        <v>81</v>
      </c>
      <c r="AR933" s="96">
        <v>34</v>
      </c>
      <c r="AS933" s="98">
        <v>0.42</v>
      </c>
      <c r="AT933" s="98">
        <v>0.35299999999999998</v>
      </c>
      <c r="AU933" s="98">
        <v>0</v>
      </c>
      <c r="AV933" s="99">
        <v>17955</v>
      </c>
      <c r="AW933" s="99">
        <v>9903</v>
      </c>
      <c r="AX933" s="96">
        <v>422</v>
      </c>
      <c r="AY933" s="96">
        <v>606</v>
      </c>
      <c r="AZ933" s="96">
        <v>770</v>
      </c>
      <c r="BA933" s="96" t="s">
        <v>48</v>
      </c>
      <c r="BB933" s="100"/>
      <c r="BC933" s="93"/>
      <c r="BD933" s="93"/>
      <c r="BE933" s="93"/>
    </row>
    <row r="934" spans="1:57" ht="13.5" customHeight="1">
      <c r="A934" s="93" t="s">
        <v>311</v>
      </c>
      <c r="B934" s="95">
        <v>45299</v>
      </c>
      <c r="C934" s="96">
        <v>335284</v>
      </c>
      <c r="D934" s="96">
        <v>180735</v>
      </c>
      <c r="E934" s="96" t="s">
        <v>48</v>
      </c>
      <c r="F934" s="96"/>
      <c r="G934" s="96"/>
      <c r="H934" s="96"/>
      <c r="I934" s="96"/>
      <c r="J934" s="96"/>
      <c r="K934" s="96"/>
      <c r="L934" s="96">
        <v>516019</v>
      </c>
      <c r="M934" s="97">
        <v>92</v>
      </c>
      <c r="N934" s="97">
        <v>14</v>
      </c>
      <c r="O934" s="97">
        <v>106</v>
      </c>
      <c r="P934" s="96">
        <v>64502</v>
      </c>
      <c r="Q934" s="96"/>
      <c r="R934" s="96"/>
      <c r="S934" s="96"/>
      <c r="T934" s="98">
        <v>0.64200000000000002</v>
      </c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  <c r="AH934" s="98"/>
      <c r="AI934" s="96" t="s">
        <v>48</v>
      </c>
      <c r="AJ934" s="96">
        <v>1</v>
      </c>
      <c r="AK934" s="96">
        <v>68</v>
      </c>
      <c r="AL934" s="96" t="s">
        <v>48</v>
      </c>
      <c r="AM934" s="96">
        <v>1</v>
      </c>
      <c r="AN934" s="96">
        <v>65</v>
      </c>
      <c r="AO934" s="96" t="s">
        <v>48</v>
      </c>
      <c r="AP934" s="96" t="s">
        <v>48</v>
      </c>
      <c r="AQ934" s="96">
        <v>68</v>
      </c>
      <c r="AR934" s="96">
        <v>25</v>
      </c>
      <c r="AS934" s="98">
        <v>0.36799999999999999</v>
      </c>
      <c r="AT934" s="98">
        <v>0.04</v>
      </c>
      <c r="AU934" s="98">
        <v>0</v>
      </c>
      <c r="AV934" s="99">
        <v>18023</v>
      </c>
      <c r="AW934" s="99">
        <v>9928</v>
      </c>
      <c r="AX934" s="96">
        <v>466</v>
      </c>
      <c r="AY934" s="96">
        <v>629</v>
      </c>
      <c r="AZ934" s="96">
        <v>783</v>
      </c>
      <c r="BA934" s="96" t="s">
        <v>48</v>
      </c>
      <c r="BB934" s="100"/>
      <c r="BC934" s="93"/>
      <c r="BD934" s="93"/>
      <c r="BE934" s="93"/>
    </row>
    <row r="935" spans="1:57" ht="13.5" customHeight="1">
      <c r="A935" s="93" t="s">
        <v>312</v>
      </c>
      <c r="B935" s="95">
        <v>45300</v>
      </c>
      <c r="C935" s="96">
        <v>317688</v>
      </c>
      <c r="D935" s="96">
        <v>184233</v>
      </c>
      <c r="E935" s="96" t="s">
        <v>48</v>
      </c>
      <c r="F935" s="96"/>
      <c r="G935" s="96"/>
      <c r="H935" s="96"/>
      <c r="I935" s="96"/>
      <c r="J935" s="96"/>
      <c r="K935" s="96"/>
      <c r="L935" s="96">
        <v>501921</v>
      </c>
      <c r="M935" s="97">
        <v>91</v>
      </c>
      <c r="N935" s="97">
        <v>16</v>
      </c>
      <c r="O935" s="97">
        <v>107</v>
      </c>
      <c r="P935" s="96">
        <v>55769</v>
      </c>
      <c r="Q935" s="96"/>
      <c r="R935" s="96"/>
      <c r="S935" s="96"/>
      <c r="T935" s="98">
        <v>0.72899999999999998</v>
      </c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  <c r="AH935" s="98"/>
      <c r="AI935" s="96" t="s">
        <v>48</v>
      </c>
      <c r="AJ935" s="96">
        <v>8</v>
      </c>
      <c r="AK935" s="96">
        <v>112</v>
      </c>
      <c r="AL935" s="96" t="s">
        <v>48</v>
      </c>
      <c r="AM935" s="96">
        <v>11</v>
      </c>
      <c r="AN935" s="96">
        <v>96</v>
      </c>
      <c r="AO935" s="96" t="s">
        <v>48</v>
      </c>
      <c r="AP935" s="96" t="s">
        <v>48</v>
      </c>
      <c r="AQ935" s="96">
        <v>78</v>
      </c>
      <c r="AR935" s="96">
        <v>27</v>
      </c>
      <c r="AS935" s="98">
        <v>0.34599999999999997</v>
      </c>
      <c r="AT935" s="98">
        <v>0.29599999999999999</v>
      </c>
      <c r="AU935" s="98">
        <v>0</v>
      </c>
      <c r="AV935" s="99">
        <v>18101</v>
      </c>
      <c r="AW935" s="99">
        <v>9955</v>
      </c>
      <c r="AX935" s="96">
        <v>452</v>
      </c>
      <c r="AY935" s="96">
        <v>627</v>
      </c>
      <c r="AZ935" s="96">
        <v>789</v>
      </c>
      <c r="BA935" s="96" t="s">
        <v>48</v>
      </c>
      <c r="BB935" s="100"/>
      <c r="BC935" s="93"/>
      <c r="BD935" s="93"/>
      <c r="BE935" s="93"/>
    </row>
    <row r="936" spans="1:57" ht="13.5" customHeight="1">
      <c r="A936" s="93" t="s">
        <v>313</v>
      </c>
      <c r="B936" s="95">
        <v>45301</v>
      </c>
      <c r="C936" s="96">
        <v>291817</v>
      </c>
      <c r="D936" s="96">
        <v>160255</v>
      </c>
      <c r="E936" s="96" t="s">
        <v>48</v>
      </c>
      <c r="F936" s="96"/>
      <c r="G936" s="96"/>
      <c r="H936" s="96"/>
      <c r="I936" s="96"/>
      <c r="J936" s="96"/>
      <c r="K936" s="96"/>
      <c r="L936" s="96">
        <v>452072</v>
      </c>
      <c r="M936" s="97">
        <v>91</v>
      </c>
      <c r="N936" s="97">
        <v>11</v>
      </c>
      <c r="O936" s="97">
        <v>102</v>
      </c>
      <c r="P936" s="96">
        <v>56509</v>
      </c>
      <c r="Q936" s="96"/>
      <c r="R936" s="96"/>
      <c r="S936" s="96"/>
      <c r="T936" s="98">
        <v>0.66700000000000004</v>
      </c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  <c r="AH936" s="98"/>
      <c r="AI936" s="96" t="s">
        <v>48</v>
      </c>
      <c r="AJ936" s="96">
        <v>9</v>
      </c>
      <c r="AK936" s="96">
        <v>108</v>
      </c>
      <c r="AL936" s="96" t="s">
        <v>48</v>
      </c>
      <c r="AM936" s="96">
        <v>12</v>
      </c>
      <c r="AN936" s="96">
        <v>95</v>
      </c>
      <c r="AO936" s="96" t="s">
        <v>48</v>
      </c>
      <c r="AP936" s="96" t="s">
        <v>48</v>
      </c>
      <c r="AQ936" s="96">
        <v>68</v>
      </c>
      <c r="AR936" s="96">
        <v>23</v>
      </c>
      <c r="AS936" s="98">
        <v>0.33800000000000002</v>
      </c>
      <c r="AT936" s="98">
        <v>0.39100000000000001</v>
      </c>
      <c r="AU936" s="98">
        <v>0</v>
      </c>
      <c r="AV936" s="99">
        <v>18169</v>
      </c>
      <c r="AW936" s="99">
        <v>9978</v>
      </c>
      <c r="AX936" s="96">
        <v>444</v>
      </c>
      <c r="AY936" s="96">
        <v>625</v>
      </c>
      <c r="AZ936" s="96">
        <v>804</v>
      </c>
      <c r="BA936" s="96" t="s">
        <v>48</v>
      </c>
      <c r="BB936" s="100"/>
      <c r="BC936" s="93"/>
      <c r="BD936" s="93"/>
      <c r="BE936" s="93"/>
    </row>
    <row r="937" spans="1:57" ht="13.5" customHeight="1">
      <c r="A937" s="93" t="s">
        <v>314</v>
      </c>
      <c r="B937" s="95">
        <v>45302</v>
      </c>
      <c r="C937" s="96">
        <v>292896</v>
      </c>
      <c r="D937" s="96" t="s">
        <v>48</v>
      </c>
      <c r="E937" s="96" t="s">
        <v>48</v>
      </c>
      <c r="F937" s="96"/>
      <c r="G937" s="96"/>
      <c r="H937" s="96"/>
      <c r="I937" s="96"/>
      <c r="J937" s="96"/>
      <c r="K937" s="96"/>
      <c r="L937" s="96">
        <v>292896</v>
      </c>
      <c r="M937" s="97">
        <v>65</v>
      </c>
      <c r="N937" s="97">
        <v>12</v>
      </c>
      <c r="O937" s="97">
        <v>77</v>
      </c>
      <c r="P937" s="96">
        <v>58579</v>
      </c>
      <c r="Q937" s="96"/>
      <c r="R937" s="96"/>
      <c r="S937" s="96"/>
      <c r="T937" s="98">
        <v>0.57099999999999995</v>
      </c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  <c r="AH937" s="98"/>
      <c r="AI937" s="96" t="s">
        <v>48</v>
      </c>
      <c r="AJ937" s="96">
        <v>8</v>
      </c>
      <c r="AK937" s="96">
        <v>95</v>
      </c>
      <c r="AL937" s="96" t="s">
        <v>48</v>
      </c>
      <c r="AM937" s="96">
        <v>8</v>
      </c>
      <c r="AN937" s="96">
        <v>86</v>
      </c>
      <c r="AO937" s="96" t="s">
        <v>48</v>
      </c>
      <c r="AP937" s="96" t="s">
        <v>48</v>
      </c>
      <c r="AQ937" s="96">
        <v>44</v>
      </c>
      <c r="AR937" s="96">
        <v>15</v>
      </c>
      <c r="AS937" s="98">
        <v>0.34100000000000003</v>
      </c>
      <c r="AT937" s="98">
        <v>0.53300000000000003</v>
      </c>
      <c r="AU937" s="98">
        <v>0</v>
      </c>
      <c r="AV937" s="99">
        <v>18213</v>
      </c>
      <c r="AW937" s="99">
        <v>9993</v>
      </c>
      <c r="AX937" s="96">
        <v>438</v>
      </c>
      <c r="AY937" s="96">
        <v>612</v>
      </c>
      <c r="AZ937" s="96">
        <v>818</v>
      </c>
      <c r="BA937" s="96" t="s">
        <v>48</v>
      </c>
      <c r="BB937" s="100"/>
      <c r="BC937" s="93"/>
      <c r="BD937" s="93"/>
      <c r="BE937" s="93"/>
    </row>
    <row r="938" spans="1:57" ht="13.5" customHeight="1">
      <c r="A938" s="93" t="s">
        <v>315</v>
      </c>
      <c r="B938" s="95">
        <v>45303</v>
      </c>
      <c r="C938" s="96">
        <v>296926</v>
      </c>
      <c r="D938" s="96">
        <v>12561</v>
      </c>
      <c r="E938" s="96" t="s">
        <v>48</v>
      </c>
      <c r="F938" s="96"/>
      <c r="G938" s="96"/>
      <c r="H938" s="96"/>
      <c r="I938" s="96"/>
      <c r="J938" s="96"/>
      <c r="K938" s="96"/>
      <c r="L938" s="96">
        <v>309487</v>
      </c>
      <c r="M938" s="97">
        <v>53</v>
      </c>
      <c r="N938" s="97">
        <v>9</v>
      </c>
      <c r="O938" s="97">
        <v>62</v>
      </c>
      <c r="P938" s="96">
        <v>77372</v>
      </c>
      <c r="Q938" s="96"/>
      <c r="R938" s="96"/>
      <c r="S938" s="96"/>
      <c r="T938" s="98">
        <v>0.61299999999999999</v>
      </c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  <c r="AH938" s="98"/>
      <c r="AI938" s="96" t="s">
        <v>48</v>
      </c>
      <c r="AJ938" s="96">
        <v>5</v>
      </c>
      <c r="AK938" s="96">
        <v>93</v>
      </c>
      <c r="AL938" s="96" t="s">
        <v>48</v>
      </c>
      <c r="AM938" s="96">
        <v>6</v>
      </c>
      <c r="AN938" s="96">
        <v>87</v>
      </c>
      <c r="AO938" s="96" t="s">
        <v>48</v>
      </c>
      <c r="AP938" s="96" t="s">
        <v>48</v>
      </c>
      <c r="AQ938" s="96">
        <v>38</v>
      </c>
      <c r="AR938" s="96">
        <v>17</v>
      </c>
      <c r="AS938" s="98">
        <v>0.44700000000000001</v>
      </c>
      <c r="AT938" s="98">
        <v>0.29399999999999998</v>
      </c>
      <c r="AU938" s="98">
        <v>0</v>
      </c>
      <c r="AV938" s="99">
        <v>18251</v>
      </c>
      <c r="AW938" s="99">
        <v>10010</v>
      </c>
      <c r="AX938" s="96">
        <v>445</v>
      </c>
      <c r="AY938" s="96">
        <v>612</v>
      </c>
      <c r="AZ938" s="96">
        <v>829</v>
      </c>
      <c r="BA938" s="96" t="s">
        <v>48</v>
      </c>
      <c r="BB938" s="100"/>
      <c r="BC938" s="93"/>
      <c r="BD938" s="93"/>
      <c r="BE938" s="93"/>
    </row>
    <row r="939" spans="1:57" ht="13.5" customHeight="1">
      <c r="A939" s="93" t="s">
        <v>316</v>
      </c>
      <c r="B939" s="95">
        <v>45304</v>
      </c>
      <c r="C939" s="96">
        <v>304489</v>
      </c>
      <c r="D939" s="96">
        <v>125557</v>
      </c>
      <c r="E939" s="96" t="s">
        <v>48</v>
      </c>
      <c r="F939" s="96"/>
      <c r="G939" s="96"/>
      <c r="H939" s="96"/>
      <c r="I939" s="96"/>
      <c r="J939" s="96"/>
      <c r="K939" s="96"/>
      <c r="L939" s="96">
        <v>430046</v>
      </c>
      <c r="M939" s="97">
        <v>71</v>
      </c>
      <c r="N939" s="97">
        <v>7</v>
      </c>
      <c r="O939" s="97">
        <v>78</v>
      </c>
      <c r="P939" s="96">
        <v>33080</v>
      </c>
      <c r="Q939" s="96"/>
      <c r="R939" s="96"/>
      <c r="S939" s="96"/>
      <c r="T939" s="98">
        <v>0.66700000000000004</v>
      </c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  <c r="AH939" s="98"/>
      <c r="AI939" s="96" t="s">
        <v>48</v>
      </c>
      <c r="AJ939" s="96">
        <v>4</v>
      </c>
      <c r="AK939" s="96">
        <v>83</v>
      </c>
      <c r="AL939" s="96" t="s">
        <v>48</v>
      </c>
      <c r="AM939" s="96">
        <v>6</v>
      </c>
      <c r="AN939" s="96">
        <v>77</v>
      </c>
      <c r="AO939" s="96" t="s">
        <v>48</v>
      </c>
      <c r="AP939" s="96" t="s">
        <v>48</v>
      </c>
      <c r="AQ939" s="96">
        <v>52</v>
      </c>
      <c r="AR939" s="96">
        <v>20</v>
      </c>
      <c r="AS939" s="98">
        <v>0.38500000000000001</v>
      </c>
      <c r="AT939" s="98">
        <v>0.2</v>
      </c>
      <c r="AU939" s="98">
        <v>0</v>
      </c>
      <c r="AV939" s="99">
        <v>18303</v>
      </c>
      <c r="AW939" s="99">
        <v>10030</v>
      </c>
      <c r="AX939" s="96">
        <v>442</v>
      </c>
      <c r="AY939" s="96">
        <v>601</v>
      </c>
      <c r="AZ939" s="96">
        <v>819</v>
      </c>
      <c r="BA939" s="96" t="s">
        <v>48</v>
      </c>
      <c r="BB939" s="100"/>
      <c r="BC939" s="93"/>
      <c r="BD939" s="93"/>
      <c r="BE939" s="93"/>
    </row>
    <row r="940" spans="1:57" ht="13.5" customHeight="1">
      <c r="A940" s="93" t="s">
        <v>317</v>
      </c>
      <c r="B940" s="95">
        <v>45305</v>
      </c>
      <c r="C940" s="96">
        <v>316274</v>
      </c>
      <c r="D940" s="96">
        <v>170383</v>
      </c>
      <c r="E940" s="96" t="s">
        <v>48</v>
      </c>
      <c r="F940" s="96"/>
      <c r="G940" s="96"/>
      <c r="H940" s="96"/>
      <c r="I940" s="96"/>
      <c r="J940" s="96"/>
      <c r="K940" s="96"/>
      <c r="L940" s="96">
        <v>486657</v>
      </c>
      <c r="M940" s="97">
        <v>70</v>
      </c>
      <c r="N940" s="97">
        <v>6</v>
      </c>
      <c r="O940" s="97">
        <v>76</v>
      </c>
      <c r="P940" s="96">
        <v>486657</v>
      </c>
      <c r="Q940" s="96"/>
      <c r="R940" s="96"/>
      <c r="S940" s="96"/>
      <c r="T940" s="98">
        <v>0.73699999999999999</v>
      </c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  <c r="AH940" s="98"/>
      <c r="AI940" s="96" t="s">
        <v>48</v>
      </c>
      <c r="AJ940" s="96">
        <v>13</v>
      </c>
      <c r="AK940" s="96">
        <v>111</v>
      </c>
      <c r="AL940" s="96" t="s">
        <v>48</v>
      </c>
      <c r="AM940" s="96">
        <v>9</v>
      </c>
      <c r="AN940" s="96">
        <v>101</v>
      </c>
      <c r="AO940" s="96" t="s">
        <v>48</v>
      </c>
      <c r="AP940" s="96" t="s">
        <v>48</v>
      </c>
      <c r="AQ940" s="96">
        <v>56</v>
      </c>
      <c r="AR940" s="96">
        <v>28</v>
      </c>
      <c r="AS940" s="98">
        <v>0.5</v>
      </c>
      <c r="AT940" s="98">
        <v>0.46400000000000002</v>
      </c>
      <c r="AU940" s="98">
        <v>0</v>
      </c>
      <c r="AV940" s="99">
        <v>18359</v>
      </c>
      <c r="AW940" s="99">
        <v>10058</v>
      </c>
      <c r="AX940" s="96">
        <v>440</v>
      </c>
      <c r="AY940" s="96">
        <v>601</v>
      </c>
      <c r="AZ940" s="96">
        <v>830</v>
      </c>
      <c r="BA940" s="96" t="s">
        <v>48</v>
      </c>
      <c r="BB940" s="100"/>
      <c r="BC940" s="93"/>
      <c r="BD940" s="93"/>
      <c r="BE940" s="93"/>
    </row>
    <row r="941" spans="1:57" ht="13.5" customHeight="1">
      <c r="A941" s="93" t="s">
        <v>311</v>
      </c>
      <c r="B941" s="95">
        <v>45306</v>
      </c>
      <c r="C941" s="96">
        <v>357851</v>
      </c>
      <c r="D941" s="96">
        <v>217871</v>
      </c>
      <c r="E941" s="96" t="s">
        <v>48</v>
      </c>
      <c r="F941" s="96"/>
      <c r="G941" s="96"/>
      <c r="H941" s="96"/>
      <c r="I941" s="96"/>
      <c r="J941" s="96"/>
      <c r="K941" s="96"/>
      <c r="L941" s="96">
        <v>575722</v>
      </c>
      <c r="M941" s="97">
        <v>85</v>
      </c>
      <c r="N941" s="97">
        <v>12</v>
      </c>
      <c r="O941" s="97">
        <v>97</v>
      </c>
      <c r="P941" s="96">
        <v>52338</v>
      </c>
      <c r="Q941" s="96"/>
      <c r="R941" s="96"/>
      <c r="S941" s="96"/>
      <c r="T941" s="98">
        <v>0.59799999999999998</v>
      </c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  <c r="AH941" s="98"/>
      <c r="AI941" s="96" t="s">
        <v>48</v>
      </c>
      <c r="AJ941" s="96">
        <v>1</v>
      </c>
      <c r="AK941" s="96">
        <v>68</v>
      </c>
      <c r="AL941" s="96" t="s">
        <v>48</v>
      </c>
      <c r="AM941" s="96">
        <v>5</v>
      </c>
      <c r="AN941" s="96">
        <v>62</v>
      </c>
      <c r="AO941" s="96" t="s">
        <v>48</v>
      </c>
      <c r="AP941" s="96" t="s">
        <v>48</v>
      </c>
      <c r="AQ941" s="96">
        <v>58</v>
      </c>
      <c r="AR941" s="96">
        <v>23</v>
      </c>
      <c r="AS941" s="98">
        <v>0.39700000000000002</v>
      </c>
      <c r="AT941" s="98">
        <v>4.2999999999999997E-2</v>
      </c>
      <c r="AU941" s="98">
        <v>0</v>
      </c>
      <c r="AV941" s="99">
        <v>18417</v>
      </c>
      <c r="AW941" s="99">
        <v>10081</v>
      </c>
      <c r="AX941" s="96">
        <v>439</v>
      </c>
      <c r="AY941" s="96">
        <v>630</v>
      </c>
      <c r="AZ941" s="96">
        <v>837</v>
      </c>
      <c r="BA941" s="96" t="s">
        <v>48</v>
      </c>
      <c r="BB941" s="100"/>
      <c r="BC941" s="93"/>
      <c r="BD941" s="93"/>
      <c r="BE941" s="93"/>
    </row>
    <row r="942" spans="1:57" ht="13.5" customHeight="1">
      <c r="A942" s="93" t="s">
        <v>312</v>
      </c>
      <c r="B942" s="95">
        <v>45307</v>
      </c>
      <c r="C942" s="96">
        <v>331226</v>
      </c>
      <c r="D942" s="96">
        <v>218880</v>
      </c>
      <c r="E942" s="96" t="s">
        <v>48</v>
      </c>
      <c r="F942" s="96"/>
      <c r="G942" s="96"/>
      <c r="H942" s="96"/>
      <c r="I942" s="96"/>
      <c r="J942" s="96"/>
      <c r="K942" s="96"/>
      <c r="L942" s="96">
        <v>550106</v>
      </c>
      <c r="M942" s="97">
        <v>91</v>
      </c>
      <c r="N942" s="97">
        <v>6</v>
      </c>
      <c r="O942" s="97">
        <v>97</v>
      </c>
      <c r="P942" s="96">
        <v>68763</v>
      </c>
      <c r="Q942" s="96"/>
      <c r="R942" s="96"/>
      <c r="S942" s="96"/>
      <c r="T942" s="98">
        <v>0.61899999999999999</v>
      </c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  <c r="AH942" s="98"/>
      <c r="AI942" s="96" t="s">
        <v>48</v>
      </c>
      <c r="AJ942" s="96">
        <v>11</v>
      </c>
      <c r="AK942" s="96">
        <v>122</v>
      </c>
      <c r="AL942" s="96" t="s">
        <v>48</v>
      </c>
      <c r="AM942" s="96">
        <v>12</v>
      </c>
      <c r="AN942" s="96">
        <v>106</v>
      </c>
      <c r="AO942" s="96" t="s">
        <v>48</v>
      </c>
      <c r="AP942" s="96" t="s">
        <v>48</v>
      </c>
      <c r="AQ942" s="96">
        <v>60</v>
      </c>
      <c r="AR942" s="96">
        <v>24</v>
      </c>
      <c r="AS942" s="98">
        <v>0.4</v>
      </c>
      <c r="AT942" s="98">
        <v>0.45800000000000002</v>
      </c>
      <c r="AU942" s="98">
        <v>0</v>
      </c>
      <c r="AV942" s="99">
        <v>18465</v>
      </c>
      <c r="AW942" s="99">
        <v>10115</v>
      </c>
      <c r="AX942" s="96">
        <v>442</v>
      </c>
      <c r="AY942" s="96">
        <v>624</v>
      </c>
      <c r="AZ942" s="96">
        <v>836</v>
      </c>
      <c r="BA942" s="96" t="s">
        <v>48</v>
      </c>
      <c r="BB942" s="100"/>
      <c r="BC942" s="93"/>
      <c r="BD942" s="93"/>
      <c r="BE942" s="93"/>
    </row>
    <row r="943" spans="1:57" ht="13.5" customHeight="1">
      <c r="A943" s="93" t="s">
        <v>313</v>
      </c>
      <c r="B943" s="95">
        <v>45308</v>
      </c>
      <c r="C943" s="96">
        <v>323505</v>
      </c>
      <c r="D943" s="96">
        <v>207717</v>
      </c>
      <c r="E943" s="96" t="s">
        <v>48</v>
      </c>
      <c r="F943" s="96"/>
      <c r="G943" s="96"/>
      <c r="H943" s="96"/>
      <c r="I943" s="96"/>
      <c r="J943" s="96"/>
      <c r="K943" s="96"/>
      <c r="L943" s="96">
        <v>531222</v>
      </c>
      <c r="M943" s="97">
        <v>77</v>
      </c>
      <c r="N943" s="97">
        <v>13</v>
      </c>
      <c r="O943" s="97">
        <v>90</v>
      </c>
      <c r="P943" s="96">
        <v>59025</v>
      </c>
      <c r="Q943" s="96"/>
      <c r="R943" s="96"/>
      <c r="S943" s="96"/>
      <c r="T943" s="98">
        <v>0.45600000000000002</v>
      </c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  <c r="AH943" s="98"/>
      <c r="AI943" s="96" t="s">
        <v>48</v>
      </c>
      <c r="AJ943" s="96">
        <v>8</v>
      </c>
      <c r="AK943" s="96">
        <v>113</v>
      </c>
      <c r="AL943" s="96" t="s">
        <v>48</v>
      </c>
      <c r="AM943" s="96">
        <v>10</v>
      </c>
      <c r="AN943" s="96">
        <v>96</v>
      </c>
      <c r="AO943" s="96" t="s">
        <v>48</v>
      </c>
      <c r="AP943" s="96" t="s">
        <v>48</v>
      </c>
      <c r="AQ943" s="96">
        <v>41</v>
      </c>
      <c r="AR943" s="96">
        <v>18</v>
      </c>
      <c r="AS943" s="98">
        <v>0.439</v>
      </c>
      <c r="AT943" s="98">
        <v>0.44400000000000001</v>
      </c>
      <c r="AU943" s="98">
        <v>0</v>
      </c>
      <c r="AV943" s="99">
        <v>18506</v>
      </c>
      <c r="AW943" s="99">
        <v>10133</v>
      </c>
      <c r="AX943" s="96">
        <v>450</v>
      </c>
      <c r="AY943" s="96">
        <v>624</v>
      </c>
      <c r="AZ943" s="96">
        <v>845</v>
      </c>
      <c r="BA943" s="96" t="s">
        <v>48</v>
      </c>
      <c r="BB943" s="100"/>
      <c r="BC943" s="93"/>
      <c r="BD943" s="93"/>
      <c r="BE943" s="93"/>
    </row>
    <row r="944" spans="1:57" ht="13.5" customHeight="1">
      <c r="A944" s="93" t="s">
        <v>314</v>
      </c>
      <c r="B944" s="95">
        <v>45309</v>
      </c>
      <c r="C944" s="96">
        <v>209478</v>
      </c>
      <c r="D944" s="96">
        <v>209141</v>
      </c>
      <c r="E944" s="96" t="s">
        <v>48</v>
      </c>
      <c r="F944" s="96"/>
      <c r="G944" s="96"/>
      <c r="H944" s="96"/>
      <c r="I944" s="96"/>
      <c r="J944" s="96"/>
      <c r="K944" s="96"/>
      <c r="L944" s="96">
        <v>418619</v>
      </c>
      <c r="M944" s="97">
        <v>67</v>
      </c>
      <c r="N944" s="97">
        <v>23</v>
      </c>
      <c r="O944" s="97">
        <v>90</v>
      </c>
      <c r="P944" s="96">
        <v>52327</v>
      </c>
      <c r="Q944" s="96"/>
      <c r="R944" s="96"/>
      <c r="S944" s="96"/>
      <c r="T944" s="98">
        <v>0.52200000000000002</v>
      </c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  <c r="AH944" s="98"/>
      <c r="AI944" s="96" t="s">
        <v>48</v>
      </c>
      <c r="AJ944" s="96">
        <v>9</v>
      </c>
      <c r="AK944" s="96">
        <v>115</v>
      </c>
      <c r="AL944" s="96" t="s">
        <v>48</v>
      </c>
      <c r="AM944" s="96">
        <v>9</v>
      </c>
      <c r="AN944" s="96">
        <v>104</v>
      </c>
      <c r="AO944" s="96" t="s">
        <v>48</v>
      </c>
      <c r="AP944" s="96" t="s">
        <v>48</v>
      </c>
      <c r="AQ944" s="96">
        <v>47</v>
      </c>
      <c r="AR944" s="96">
        <v>18</v>
      </c>
      <c r="AS944" s="98">
        <v>0.38300000000000001</v>
      </c>
      <c r="AT944" s="98">
        <v>0.5</v>
      </c>
      <c r="AU944" s="98">
        <v>0</v>
      </c>
      <c r="AV944" s="99">
        <v>18553</v>
      </c>
      <c r="AW944" s="99">
        <v>10151</v>
      </c>
      <c r="AX944" s="96">
        <v>458</v>
      </c>
      <c r="AY944" s="96">
        <v>628</v>
      </c>
      <c r="AZ944" s="96">
        <v>858</v>
      </c>
      <c r="BA944" s="96" t="s">
        <v>48</v>
      </c>
      <c r="BB944" s="100"/>
      <c r="BC944" s="93"/>
      <c r="BD944" s="93"/>
      <c r="BE944" s="93"/>
    </row>
    <row r="945" spans="1:57" ht="13.5" customHeight="1">
      <c r="A945" s="93" t="s">
        <v>315</v>
      </c>
      <c r="B945" s="95">
        <v>45310</v>
      </c>
      <c r="C945" s="96">
        <v>106207</v>
      </c>
      <c r="D945" s="96">
        <v>217460</v>
      </c>
      <c r="E945" s="96" t="s">
        <v>48</v>
      </c>
      <c r="F945" s="96"/>
      <c r="G945" s="96"/>
      <c r="H945" s="96"/>
      <c r="I945" s="96"/>
      <c r="J945" s="96"/>
      <c r="K945" s="96"/>
      <c r="L945" s="96">
        <v>323667</v>
      </c>
      <c r="M945" s="97">
        <v>60</v>
      </c>
      <c r="N945" s="97">
        <v>18</v>
      </c>
      <c r="O945" s="97">
        <v>78</v>
      </c>
      <c r="P945" s="96">
        <v>29424</v>
      </c>
      <c r="Q945" s="96"/>
      <c r="R945" s="96"/>
      <c r="S945" s="96"/>
      <c r="T945" s="98">
        <v>0.69199999999999995</v>
      </c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  <c r="AH945" s="98"/>
      <c r="AI945" s="96" t="s">
        <v>48</v>
      </c>
      <c r="AJ945" s="96">
        <v>8</v>
      </c>
      <c r="AK945" s="96">
        <v>107</v>
      </c>
      <c r="AL945" s="96" t="s">
        <v>48</v>
      </c>
      <c r="AM945" s="96">
        <v>11</v>
      </c>
      <c r="AN945" s="96">
        <v>93</v>
      </c>
      <c r="AO945" s="96" t="s">
        <v>48</v>
      </c>
      <c r="AP945" s="96" t="s">
        <v>48</v>
      </c>
      <c r="AQ945" s="96">
        <v>54</v>
      </c>
      <c r="AR945" s="96">
        <v>29</v>
      </c>
      <c r="AS945" s="98">
        <v>0.53700000000000003</v>
      </c>
      <c r="AT945" s="98">
        <v>0.27600000000000002</v>
      </c>
      <c r="AU945" s="98">
        <v>0</v>
      </c>
      <c r="AV945" s="99">
        <v>18607</v>
      </c>
      <c r="AW945" s="99">
        <v>10180</v>
      </c>
      <c r="AX945" s="96">
        <v>456</v>
      </c>
      <c r="AY945" s="96">
        <v>631</v>
      </c>
      <c r="AZ945" s="96">
        <v>854</v>
      </c>
      <c r="BA945" s="96" t="s">
        <v>48</v>
      </c>
      <c r="BB945" s="100"/>
      <c r="BC945" s="93"/>
      <c r="BD945" s="93"/>
      <c r="BE945" s="93"/>
    </row>
    <row r="946" spans="1:57" ht="13.5" customHeight="1">
      <c r="A946" s="93" t="s">
        <v>316</v>
      </c>
      <c r="B946" s="95">
        <v>45311</v>
      </c>
      <c r="C946" s="96">
        <v>100369</v>
      </c>
      <c r="D946" s="96">
        <v>213260</v>
      </c>
      <c r="E946" s="96" t="s">
        <v>48</v>
      </c>
      <c r="F946" s="96"/>
      <c r="G946" s="96"/>
      <c r="H946" s="96"/>
      <c r="I946" s="96"/>
      <c r="J946" s="96"/>
      <c r="K946" s="96"/>
      <c r="L946" s="96">
        <v>313629</v>
      </c>
      <c r="M946" s="97">
        <v>54</v>
      </c>
      <c r="N946" s="97">
        <v>15</v>
      </c>
      <c r="O946" s="97">
        <v>69</v>
      </c>
      <c r="P946" s="96">
        <v>15681</v>
      </c>
      <c r="Q946" s="96"/>
      <c r="R946" s="96"/>
      <c r="S946" s="96"/>
      <c r="T946" s="98">
        <v>0.50700000000000001</v>
      </c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  <c r="AH946" s="98"/>
      <c r="AI946" s="96" t="s">
        <v>48</v>
      </c>
      <c r="AJ946" s="96">
        <v>11</v>
      </c>
      <c r="AK946" s="96">
        <v>101</v>
      </c>
      <c r="AL946" s="96" t="s">
        <v>48</v>
      </c>
      <c r="AM946" s="96">
        <v>13</v>
      </c>
      <c r="AN946" s="96">
        <v>85</v>
      </c>
      <c r="AO946" s="96" t="s">
        <v>48</v>
      </c>
      <c r="AP946" s="96" t="s">
        <v>48</v>
      </c>
      <c r="AQ946" s="96">
        <v>35</v>
      </c>
      <c r="AR946" s="96">
        <v>26</v>
      </c>
      <c r="AS946" s="98">
        <v>0.74299999999999999</v>
      </c>
      <c r="AT946" s="98">
        <v>0.42299999999999999</v>
      </c>
      <c r="AU946" s="98">
        <v>0</v>
      </c>
      <c r="AV946" s="99">
        <v>18642</v>
      </c>
      <c r="AW946" s="99">
        <v>10206</v>
      </c>
      <c r="AX946" s="96">
        <v>475</v>
      </c>
      <c r="AY946" s="96">
        <v>645</v>
      </c>
      <c r="AZ946" s="96">
        <v>847</v>
      </c>
      <c r="BA946" s="96" t="s">
        <v>48</v>
      </c>
      <c r="BB946" s="100"/>
      <c r="BC946" s="93"/>
      <c r="BD946" s="93"/>
      <c r="BE946" s="93"/>
    </row>
    <row r="947" spans="1:57" ht="13.5" customHeight="1">
      <c r="A947" s="93" t="s">
        <v>317</v>
      </c>
      <c r="B947" s="95">
        <v>45312</v>
      </c>
      <c r="C947" s="96">
        <v>104669</v>
      </c>
      <c r="D947" s="96">
        <v>236544</v>
      </c>
      <c r="E947" s="96" t="s">
        <v>48</v>
      </c>
      <c r="F947" s="96"/>
      <c r="G947" s="96"/>
      <c r="H947" s="96"/>
      <c r="I947" s="96"/>
      <c r="J947" s="96"/>
      <c r="K947" s="96"/>
      <c r="L947" s="96">
        <v>341213</v>
      </c>
      <c r="M947" s="97">
        <v>62</v>
      </c>
      <c r="N947" s="97">
        <v>25</v>
      </c>
      <c r="O947" s="97">
        <v>87</v>
      </c>
      <c r="P947" s="96">
        <v>17959</v>
      </c>
      <c r="Q947" s="96"/>
      <c r="R947" s="96"/>
      <c r="S947" s="96"/>
      <c r="T947" s="98">
        <v>0.58599999999999997</v>
      </c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  <c r="AH947" s="98"/>
      <c r="AI947" s="96" t="s">
        <v>48</v>
      </c>
      <c r="AJ947" s="96">
        <v>20</v>
      </c>
      <c r="AK947" s="96">
        <v>137</v>
      </c>
      <c r="AL947" s="96" t="s">
        <v>48</v>
      </c>
      <c r="AM947" s="96">
        <v>13</v>
      </c>
      <c r="AN947" s="96">
        <v>120</v>
      </c>
      <c r="AO947" s="96" t="s">
        <v>48</v>
      </c>
      <c r="AP947" s="96" t="s">
        <v>48</v>
      </c>
      <c r="AQ947" s="96">
        <v>51</v>
      </c>
      <c r="AR947" s="96">
        <v>30</v>
      </c>
      <c r="AS947" s="98">
        <v>0.58799999999999997</v>
      </c>
      <c r="AT947" s="98">
        <v>0.66700000000000004</v>
      </c>
      <c r="AU947" s="98">
        <v>0</v>
      </c>
      <c r="AV947" s="99">
        <v>18693</v>
      </c>
      <c r="AW947" s="99">
        <v>10236</v>
      </c>
      <c r="AX947" s="96">
        <v>479</v>
      </c>
      <c r="AY947" s="96">
        <v>651</v>
      </c>
      <c r="AZ947" s="96">
        <v>850</v>
      </c>
      <c r="BA947" s="96" t="s">
        <v>48</v>
      </c>
      <c r="BB947" s="100"/>
      <c r="BC947" s="93"/>
      <c r="BD947" s="93"/>
      <c r="BE947" s="93"/>
    </row>
    <row r="948" spans="1:57" ht="13.5" customHeight="1">
      <c r="A948" s="93" t="s">
        <v>311</v>
      </c>
      <c r="B948" s="95">
        <v>45313</v>
      </c>
      <c r="C948" s="96">
        <v>104038</v>
      </c>
      <c r="D948" s="96">
        <v>244532</v>
      </c>
      <c r="E948" s="96" t="s">
        <v>48</v>
      </c>
      <c r="F948" s="96"/>
      <c r="G948" s="96"/>
      <c r="H948" s="96"/>
      <c r="I948" s="96"/>
      <c r="J948" s="96"/>
      <c r="K948" s="96"/>
      <c r="L948" s="96">
        <v>348570</v>
      </c>
      <c r="M948" s="97">
        <v>86</v>
      </c>
      <c r="N948" s="97">
        <v>14</v>
      </c>
      <c r="O948" s="97">
        <v>100</v>
      </c>
      <c r="P948" s="96">
        <v>20504</v>
      </c>
      <c r="Q948" s="96"/>
      <c r="R948" s="96"/>
      <c r="S948" s="96"/>
      <c r="T948" s="98">
        <v>0.46</v>
      </c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  <c r="AH948" s="98"/>
      <c r="AI948" s="96" t="s">
        <v>48</v>
      </c>
      <c r="AJ948" s="96">
        <v>19</v>
      </c>
      <c r="AK948" s="96">
        <v>74</v>
      </c>
      <c r="AL948" s="96" t="s">
        <v>48</v>
      </c>
      <c r="AM948" s="96">
        <v>8</v>
      </c>
      <c r="AN948" s="96">
        <v>63</v>
      </c>
      <c r="AO948" s="96" t="s">
        <v>48</v>
      </c>
      <c r="AP948" s="96" t="s">
        <v>48</v>
      </c>
      <c r="AQ948" s="96">
        <v>46</v>
      </c>
      <c r="AR948" s="96">
        <v>29</v>
      </c>
      <c r="AS948" s="98">
        <v>0.63</v>
      </c>
      <c r="AT948" s="98">
        <v>0.65500000000000003</v>
      </c>
      <c r="AU948" s="98">
        <v>0</v>
      </c>
      <c r="AV948" s="99">
        <v>18739</v>
      </c>
      <c r="AW948" s="99">
        <v>10265</v>
      </c>
      <c r="AX948" s="96">
        <v>478</v>
      </c>
      <c r="AY948" s="96">
        <v>654</v>
      </c>
      <c r="AZ948" s="96">
        <v>862</v>
      </c>
      <c r="BA948" s="96" t="s">
        <v>48</v>
      </c>
      <c r="BB948" s="100" t="s">
        <v>338</v>
      </c>
      <c r="BC948" s="93"/>
      <c r="BD948" s="93"/>
      <c r="BE948" s="93"/>
    </row>
    <row r="949" spans="1:57" ht="13.5" customHeight="1">
      <c r="A949" s="93" t="s">
        <v>312</v>
      </c>
      <c r="B949" s="95">
        <v>45314</v>
      </c>
      <c r="C949" s="96">
        <v>98700</v>
      </c>
      <c r="D949" s="96">
        <v>236571</v>
      </c>
      <c r="E949" s="96" t="s">
        <v>48</v>
      </c>
      <c r="F949" s="96"/>
      <c r="G949" s="96"/>
      <c r="H949" s="96"/>
      <c r="I949" s="96"/>
      <c r="J949" s="96"/>
      <c r="K949" s="96"/>
      <c r="L949" s="96">
        <v>335271</v>
      </c>
      <c r="M949" s="97">
        <v>91</v>
      </c>
      <c r="N949" s="97">
        <v>16</v>
      </c>
      <c r="O949" s="97">
        <v>107</v>
      </c>
      <c r="P949" s="96">
        <v>10477</v>
      </c>
      <c r="Q949" s="96"/>
      <c r="R949" s="96"/>
      <c r="S949" s="96"/>
      <c r="T949" s="98">
        <v>0.48599999999999999</v>
      </c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  <c r="AH949" s="98"/>
      <c r="AI949" s="96" t="s">
        <v>48</v>
      </c>
      <c r="AJ949" s="96">
        <v>17</v>
      </c>
      <c r="AK949" s="96">
        <v>116</v>
      </c>
      <c r="AL949" s="96" t="s">
        <v>48</v>
      </c>
      <c r="AM949" s="96">
        <v>9</v>
      </c>
      <c r="AN949" s="96">
        <v>103</v>
      </c>
      <c r="AO949" s="96" t="s">
        <v>48</v>
      </c>
      <c r="AP949" s="96" t="s">
        <v>48</v>
      </c>
      <c r="AQ949" s="96">
        <v>52</v>
      </c>
      <c r="AR949" s="96">
        <v>22</v>
      </c>
      <c r="AS949" s="98">
        <v>0.42299999999999999</v>
      </c>
      <c r="AT949" s="98">
        <v>0.77300000000000002</v>
      </c>
      <c r="AU949" s="98">
        <v>0</v>
      </c>
      <c r="AV949" s="99">
        <v>18791</v>
      </c>
      <c r="AW949" s="99">
        <v>10287</v>
      </c>
      <c r="AX949" s="96">
        <v>497</v>
      </c>
      <c r="AY949" s="96">
        <v>676</v>
      </c>
      <c r="AZ949" s="96">
        <v>878</v>
      </c>
      <c r="BA949" s="96" t="s">
        <v>48</v>
      </c>
      <c r="BB949" s="100" t="s">
        <v>48</v>
      </c>
      <c r="BC949" s="93"/>
      <c r="BD949" s="93"/>
      <c r="BE949" s="93"/>
    </row>
    <row r="950" spans="1:57" ht="13.5" customHeight="1">
      <c r="A950" s="93" t="s">
        <v>313</v>
      </c>
      <c r="B950" s="95">
        <v>45315</v>
      </c>
      <c r="C950" s="96">
        <v>97792</v>
      </c>
      <c r="D950" s="96">
        <v>234783</v>
      </c>
      <c r="E950" s="96" t="s">
        <v>48</v>
      </c>
      <c r="F950" s="96"/>
      <c r="G950" s="96"/>
      <c r="H950" s="96"/>
      <c r="I950" s="96"/>
      <c r="J950" s="96"/>
      <c r="K950" s="96"/>
      <c r="L950" s="96">
        <v>332575</v>
      </c>
      <c r="M950" s="97">
        <v>86</v>
      </c>
      <c r="N950" s="97">
        <v>17</v>
      </c>
      <c r="O950" s="97">
        <v>103</v>
      </c>
      <c r="P950" s="96">
        <v>19563</v>
      </c>
      <c r="Q950" s="96"/>
      <c r="R950" s="96"/>
      <c r="S950" s="96"/>
      <c r="T950" s="98">
        <v>0.59199999999999997</v>
      </c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  <c r="AH950" s="98"/>
      <c r="AI950" s="96" t="s">
        <v>48</v>
      </c>
      <c r="AJ950" s="96">
        <v>32</v>
      </c>
      <c r="AK950" s="96">
        <v>151</v>
      </c>
      <c r="AL950" s="96" t="s">
        <v>48</v>
      </c>
      <c r="AM950" s="96">
        <v>18</v>
      </c>
      <c r="AN950" s="96">
        <v>126</v>
      </c>
      <c r="AO950" s="96" t="s">
        <v>48</v>
      </c>
      <c r="AP950" s="96" t="e">
        <v>#REF!</v>
      </c>
      <c r="AQ950" s="96">
        <v>61</v>
      </c>
      <c r="AR950" s="96">
        <v>35</v>
      </c>
      <c r="AS950" s="98">
        <v>0.57399999999999995</v>
      </c>
      <c r="AT950" s="98">
        <v>0.91400000000000003</v>
      </c>
      <c r="AU950" s="98">
        <v>0</v>
      </c>
      <c r="AV950" s="99">
        <v>18849</v>
      </c>
      <c r="AW950" s="99">
        <v>11545</v>
      </c>
      <c r="AX950" s="96">
        <v>493</v>
      </c>
      <c r="AY950" s="96">
        <v>679</v>
      </c>
      <c r="AZ950" s="96">
        <v>900</v>
      </c>
      <c r="BA950" s="96" t="s">
        <v>48</v>
      </c>
      <c r="BB950" s="100" t="s">
        <v>48</v>
      </c>
      <c r="BC950" s="93"/>
      <c r="BD950" s="93"/>
      <c r="BE950" s="93"/>
    </row>
    <row r="951" spans="1:57" ht="13.5" customHeight="1">
      <c r="A951" s="93" t="s">
        <v>314</v>
      </c>
      <c r="B951" s="95">
        <v>45316</v>
      </c>
      <c r="C951" s="96">
        <v>97868</v>
      </c>
      <c r="D951" s="96">
        <v>244763</v>
      </c>
      <c r="E951" s="96" t="s">
        <v>48</v>
      </c>
      <c r="F951" s="96"/>
      <c r="G951" s="96"/>
      <c r="H951" s="96"/>
      <c r="I951" s="96"/>
      <c r="J951" s="96"/>
      <c r="K951" s="96"/>
      <c r="L951" s="96">
        <v>342631</v>
      </c>
      <c r="M951" s="97">
        <v>52</v>
      </c>
      <c r="N951" s="97">
        <v>8</v>
      </c>
      <c r="O951" s="97">
        <v>60</v>
      </c>
      <c r="P951" s="96">
        <v>19035</v>
      </c>
      <c r="Q951" s="96"/>
      <c r="R951" s="96"/>
      <c r="S951" s="96"/>
      <c r="T951" s="98">
        <v>0.73299999999999998</v>
      </c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  <c r="AH951" s="98"/>
      <c r="AI951" s="96" t="s">
        <v>48</v>
      </c>
      <c r="AJ951" s="96">
        <v>17</v>
      </c>
      <c r="AK951" s="96">
        <v>93</v>
      </c>
      <c r="AL951" s="96" t="s">
        <v>48</v>
      </c>
      <c r="AM951" s="96">
        <v>11</v>
      </c>
      <c r="AN951" s="96">
        <v>81</v>
      </c>
      <c r="AO951" s="96" t="s">
        <v>48</v>
      </c>
      <c r="AP951" s="96" t="s">
        <v>48</v>
      </c>
      <c r="AQ951" s="96">
        <v>44</v>
      </c>
      <c r="AR951" s="96">
        <v>20</v>
      </c>
      <c r="AS951" s="98">
        <v>0.45500000000000002</v>
      </c>
      <c r="AT951" s="98">
        <v>0.85</v>
      </c>
      <c r="AU951" s="98">
        <v>0</v>
      </c>
      <c r="AV951" s="99">
        <v>18893</v>
      </c>
      <c r="AW951" s="99">
        <v>11565</v>
      </c>
      <c r="AX951" s="96">
        <v>520</v>
      </c>
      <c r="AY951" s="96">
        <v>700</v>
      </c>
      <c r="AZ951" s="96">
        <v>928</v>
      </c>
      <c r="BA951" s="96" t="s">
        <v>48</v>
      </c>
      <c r="BB951" s="100" t="s">
        <v>48</v>
      </c>
      <c r="BC951" s="93"/>
      <c r="BD951" s="93"/>
      <c r="BE951" s="93"/>
    </row>
    <row r="952" spans="1:57" ht="13.5" customHeight="1">
      <c r="A952" s="93" t="s">
        <v>315</v>
      </c>
      <c r="B952" s="95">
        <v>45317</v>
      </c>
      <c r="C952" s="96">
        <v>61252</v>
      </c>
      <c r="D952" s="96">
        <v>215433</v>
      </c>
      <c r="E952" s="96" t="s">
        <v>48</v>
      </c>
      <c r="F952" s="96"/>
      <c r="G952" s="96"/>
      <c r="H952" s="96"/>
      <c r="I952" s="96"/>
      <c r="J952" s="96"/>
      <c r="K952" s="96"/>
      <c r="L952" s="96">
        <v>276685</v>
      </c>
      <c r="M952" s="97">
        <v>54</v>
      </c>
      <c r="N952" s="97">
        <v>10</v>
      </c>
      <c r="O952" s="97">
        <v>64</v>
      </c>
      <c r="P952" s="96">
        <v>30743</v>
      </c>
      <c r="Q952" s="96"/>
      <c r="R952" s="96"/>
      <c r="S952" s="96"/>
      <c r="T952" s="98">
        <v>0.75</v>
      </c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  <c r="AH952" s="98"/>
      <c r="AI952" s="96" t="s">
        <v>48</v>
      </c>
      <c r="AJ952" s="96">
        <v>18</v>
      </c>
      <c r="AK952" s="96">
        <v>131</v>
      </c>
      <c r="AL952" s="96" t="s">
        <v>48</v>
      </c>
      <c r="AM952" s="96">
        <v>18</v>
      </c>
      <c r="AN952" s="96">
        <v>111</v>
      </c>
      <c r="AO952" s="96" t="s">
        <v>48</v>
      </c>
      <c r="AP952" s="96" t="s">
        <v>48</v>
      </c>
      <c r="AQ952" s="96">
        <v>48</v>
      </c>
      <c r="AR952" s="96">
        <v>29</v>
      </c>
      <c r="AS952" s="98">
        <v>0.60399999999999998</v>
      </c>
      <c r="AT952" s="98">
        <v>0.621</v>
      </c>
      <c r="AU952" s="98">
        <v>0</v>
      </c>
      <c r="AV952" s="99">
        <v>18941</v>
      </c>
      <c r="AW952" s="99">
        <v>11594</v>
      </c>
      <c r="AX952" s="96">
        <v>518</v>
      </c>
      <c r="AY952" s="96">
        <v>710</v>
      </c>
      <c r="AZ952" s="96">
        <v>929</v>
      </c>
      <c r="BA952" s="96" t="s">
        <v>48</v>
      </c>
      <c r="BB952" s="100" t="s">
        <v>48</v>
      </c>
      <c r="BC952" s="93"/>
      <c r="BD952" s="93"/>
      <c r="BE952" s="93"/>
    </row>
    <row r="953" spans="1:57" ht="13.5" customHeight="1">
      <c r="A953" s="93" t="s">
        <v>316</v>
      </c>
      <c r="B953" s="95">
        <v>45318</v>
      </c>
      <c r="C953" s="96">
        <v>46747</v>
      </c>
      <c r="D953" s="96">
        <v>223296</v>
      </c>
      <c r="E953" s="96" t="s">
        <v>48</v>
      </c>
      <c r="F953" s="96"/>
      <c r="G953" s="96"/>
      <c r="H953" s="96"/>
      <c r="I953" s="96"/>
      <c r="J953" s="96"/>
      <c r="K953" s="96"/>
      <c r="L953" s="96">
        <v>270043</v>
      </c>
      <c r="M953" s="97">
        <v>43</v>
      </c>
      <c r="N953" s="97">
        <v>7</v>
      </c>
      <c r="O953" s="97">
        <v>50</v>
      </c>
      <c r="P953" s="96">
        <v>16878</v>
      </c>
      <c r="Q953" s="96"/>
      <c r="R953" s="96"/>
      <c r="S953" s="96"/>
      <c r="T953" s="98">
        <v>0.96</v>
      </c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  <c r="AH953" s="98"/>
      <c r="AI953" s="96" t="s">
        <v>48</v>
      </c>
      <c r="AJ953" s="96">
        <v>9</v>
      </c>
      <c r="AK953" s="96">
        <v>107</v>
      </c>
      <c r="AL953" s="96" t="s">
        <v>48</v>
      </c>
      <c r="AM953" s="96">
        <v>8</v>
      </c>
      <c r="AN953" s="96">
        <v>96</v>
      </c>
      <c r="AO953" s="96" t="s">
        <v>48</v>
      </c>
      <c r="AP953" s="96" t="s">
        <v>48</v>
      </c>
      <c r="AQ953" s="96">
        <v>48</v>
      </c>
      <c r="AR953" s="96">
        <v>20</v>
      </c>
      <c r="AS953" s="98">
        <v>0.41699999999999998</v>
      </c>
      <c r="AT953" s="98">
        <v>0.45</v>
      </c>
      <c r="AU953" s="98">
        <v>0</v>
      </c>
      <c r="AV953" s="99">
        <v>18989</v>
      </c>
      <c r="AW953" s="99">
        <v>11614</v>
      </c>
      <c r="AX953" s="96">
        <v>522</v>
      </c>
      <c r="AY953" s="96">
        <v>728</v>
      </c>
      <c r="AZ953" s="96">
        <v>929</v>
      </c>
      <c r="BA953" s="96" t="s">
        <v>48</v>
      </c>
      <c r="BB953" s="100" t="s">
        <v>48</v>
      </c>
      <c r="BC953" s="93"/>
      <c r="BD953" s="93"/>
      <c r="BE953" s="93"/>
    </row>
    <row r="954" spans="1:57" ht="13.5" customHeight="1">
      <c r="A954" s="93" t="s">
        <v>317</v>
      </c>
      <c r="B954" s="95">
        <v>45319</v>
      </c>
      <c r="C954" s="96">
        <v>13049</v>
      </c>
      <c r="D954" s="96">
        <v>242576</v>
      </c>
      <c r="E954" s="96" t="s">
        <v>48</v>
      </c>
      <c r="F954" s="96"/>
      <c r="G954" s="96"/>
      <c r="H954" s="96"/>
      <c r="I954" s="96"/>
      <c r="J954" s="96"/>
      <c r="K954" s="96"/>
      <c r="L954" s="96">
        <v>255625</v>
      </c>
      <c r="M954" s="97">
        <v>55</v>
      </c>
      <c r="N954" s="97">
        <v>22</v>
      </c>
      <c r="O954" s="97">
        <v>77</v>
      </c>
      <c r="P954" s="96">
        <v>15037</v>
      </c>
      <c r="Q954" s="96"/>
      <c r="R954" s="96"/>
      <c r="S954" s="96"/>
      <c r="T954" s="98">
        <v>0.54500000000000004</v>
      </c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  <c r="AH954" s="98"/>
      <c r="AI954" s="96" t="s">
        <v>48</v>
      </c>
      <c r="AJ954" s="96">
        <v>16</v>
      </c>
      <c r="AK954" s="96">
        <v>112</v>
      </c>
      <c r="AL954" s="96" t="s">
        <v>48</v>
      </c>
      <c r="AM954" s="96">
        <v>6</v>
      </c>
      <c r="AN954" s="96">
        <v>105</v>
      </c>
      <c r="AO954" s="96" t="s">
        <v>48</v>
      </c>
      <c r="AP954" s="96" t="s">
        <v>48</v>
      </c>
      <c r="AQ954" s="96">
        <v>42</v>
      </c>
      <c r="AR954" s="96">
        <v>21</v>
      </c>
      <c r="AS954" s="98">
        <v>0.5</v>
      </c>
      <c r="AT954" s="98">
        <v>0.76200000000000001</v>
      </c>
      <c r="AU954" s="98">
        <v>0</v>
      </c>
      <c r="AV954" s="99">
        <v>19031</v>
      </c>
      <c r="AW954" s="99">
        <v>11635</v>
      </c>
      <c r="AX954" s="96">
        <v>527</v>
      </c>
      <c r="AY954" s="96">
        <v>733</v>
      </c>
      <c r="AZ954" s="96">
        <v>929</v>
      </c>
      <c r="BA954" s="96" t="s">
        <v>48</v>
      </c>
      <c r="BB954" s="100" t="s">
        <v>48</v>
      </c>
      <c r="BC954" s="93"/>
      <c r="BD954" s="93"/>
      <c r="BE954" s="93"/>
    </row>
    <row r="955" spans="1:57" ht="13.5" customHeight="1">
      <c r="A955" s="93" t="s">
        <v>311</v>
      </c>
      <c r="B955" s="95">
        <v>45320</v>
      </c>
      <c r="C955" s="96">
        <v>25150</v>
      </c>
      <c r="D955" s="96">
        <v>242897</v>
      </c>
      <c r="E955" s="96" t="s">
        <v>48</v>
      </c>
      <c r="F955" s="96"/>
      <c r="G955" s="96"/>
      <c r="H955" s="96"/>
      <c r="I955" s="96"/>
      <c r="J955" s="96"/>
      <c r="K955" s="96"/>
      <c r="L955" s="96">
        <v>268047</v>
      </c>
      <c r="M955" s="97">
        <v>49</v>
      </c>
      <c r="N955" s="97">
        <v>16</v>
      </c>
      <c r="O955" s="97">
        <v>65</v>
      </c>
      <c r="P955" s="96">
        <v>14891</v>
      </c>
      <c r="Q955" s="96"/>
      <c r="R955" s="96"/>
      <c r="S955" s="96"/>
      <c r="T955" s="98">
        <v>0.69199999999999995</v>
      </c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  <c r="AH955" s="98"/>
      <c r="AI955" s="96" t="s">
        <v>48</v>
      </c>
      <c r="AJ955" s="96">
        <v>17</v>
      </c>
      <c r="AK955" s="96">
        <v>97</v>
      </c>
      <c r="AL955" s="96" t="s">
        <v>48</v>
      </c>
      <c r="AM955" s="96">
        <v>9</v>
      </c>
      <c r="AN955" s="96">
        <v>85</v>
      </c>
      <c r="AO955" s="96" t="s">
        <v>48</v>
      </c>
      <c r="AP955" s="96" t="s">
        <v>48</v>
      </c>
      <c r="AQ955" s="96">
        <v>45</v>
      </c>
      <c r="AR955" s="96">
        <v>28</v>
      </c>
      <c r="AS955" s="98">
        <v>0.622</v>
      </c>
      <c r="AT955" s="98">
        <v>0.60699999999999998</v>
      </c>
      <c r="AU955" s="98">
        <v>0</v>
      </c>
      <c r="AV955" s="99">
        <v>19076</v>
      </c>
      <c r="AW955" s="99">
        <v>11663</v>
      </c>
      <c r="AX955" s="96">
        <v>532</v>
      </c>
      <c r="AY955" s="96">
        <v>738</v>
      </c>
      <c r="AZ955" s="96">
        <v>933</v>
      </c>
      <c r="BA955" s="96" t="s">
        <v>48</v>
      </c>
      <c r="BB955" s="100" t="s">
        <v>339</v>
      </c>
      <c r="BC955" s="93"/>
      <c r="BD955" s="93"/>
      <c r="BE955" s="93"/>
    </row>
    <row r="956" spans="1:57" ht="13.5" customHeight="1">
      <c r="A956" s="93" t="s">
        <v>312</v>
      </c>
      <c r="B956" s="95">
        <v>45321</v>
      </c>
      <c r="C956" s="96" t="s">
        <v>48</v>
      </c>
      <c r="D956" s="96">
        <v>235038</v>
      </c>
      <c r="E956" s="96" t="s">
        <v>48</v>
      </c>
      <c r="F956" s="96"/>
      <c r="G956" s="96"/>
      <c r="H956" s="96"/>
      <c r="I956" s="96"/>
      <c r="J956" s="96"/>
      <c r="K956" s="96"/>
      <c r="L956" s="96">
        <v>235038</v>
      </c>
      <c r="M956" s="97">
        <v>47</v>
      </c>
      <c r="N956" s="97">
        <v>7</v>
      </c>
      <c r="O956" s="97">
        <v>54</v>
      </c>
      <c r="P956" s="96">
        <v>13826</v>
      </c>
      <c r="Q956" s="96"/>
      <c r="R956" s="96"/>
      <c r="S956" s="96"/>
      <c r="T956" s="98">
        <v>0.61099999999999999</v>
      </c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  <c r="AH956" s="98"/>
      <c r="AI956" s="96" t="s">
        <v>48</v>
      </c>
      <c r="AJ956" s="96">
        <v>18</v>
      </c>
      <c r="AK956" s="96">
        <v>134</v>
      </c>
      <c r="AL956" s="96" t="s">
        <v>48</v>
      </c>
      <c r="AM956" s="96">
        <v>19</v>
      </c>
      <c r="AN956" s="96">
        <v>115</v>
      </c>
      <c r="AO956" s="96" t="s">
        <v>48</v>
      </c>
      <c r="AP956" s="96" t="s">
        <v>48</v>
      </c>
      <c r="AQ956" s="96">
        <v>33</v>
      </c>
      <c r="AR956" s="96">
        <v>23</v>
      </c>
      <c r="AS956" s="98">
        <v>0.69699999999999995</v>
      </c>
      <c r="AT956" s="98">
        <v>0.78300000000000003</v>
      </c>
      <c r="AU956" s="98">
        <v>0</v>
      </c>
      <c r="AV956" s="99">
        <v>19109</v>
      </c>
      <c r="AW956" s="99">
        <v>11686</v>
      </c>
      <c r="AX956" s="96">
        <v>549</v>
      </c>
      <c r="AY956" s="96">
        <v>762</v>
      </c>
      <c r="AZ956" s="96">
        <v>950</v>
      </c>
      <c r="BA956" s="96" t="s">
        <v>48</v>
      </c>
      <c r="BB956" s="100" t="s">
        <v>48</v>
      </c>
      <c r="BC956" s="93"/>
      <c r="BD956" s="93"/>
      <c r="BE956" s="93"/>
    </row>
    <row r="957" spans="1:57" ht="13.5" customHeight="1">
      <c r="A957" s="93" t="s">
        <v>313</v>
      </c>
      <c r="B957" s="95">
        <v>45322</v>
      </c>
      <c r="C957" s="96" t="s">
        <v>48</v>
      </c>
      <c r="D957" s="96">
        <v>227924</v>
      </c>
      <c r="E957" s="96" t="s">
        <v>48</v>
      </c>
      <c r="F957" s="96"/>
      <c r="G957" s="96"/>
      <c r="H957" s="96"/>
      <c r="I957" s="96"/>
      <c r="J957" s="96"/>
      <c r="K957" s="96"/>
      <c r="L957" s="96">
        <v>227924</v>
      </c>
      <c r="M957" s="97">
        <v>59</v>
      </c>
      <c r="N957" s="97">
        <v>73</v>
      </c>
      <c r="O957" s="97">
        <v>132</v>
      </c>
      <c r="P957" s="96">
        <v>13407</v>
      </c>
      <c r="Q957" s="96"/>
      <c r="R957" s="96"/>
      <c r="S957" s="96"/>
      <c r="T957" s="98">
        <v>0.28000000000000003</v>
      </c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  <c r="AH957" s="98"/>
      <c r="AI957" s="96" t="s">
        <v>48</v>
      </c>
      <c r="AJ957" s="96">
        <v>17</v>
      </c>
      <c r="AK957" s="96">
        <v>123</v>
      </c>
      <c r="AL957" s="96" t="s">
        <v>48</v>
      </c>
      <c r="AM957" s="96">
        <v>11</v>
      </c>
      <c r="AN957" s="96">
        <v>110</v>
      </c>
      <c r="AO957" s="96" t="s">
        <v>48</v>
      </c>
      <c r="AP957" s="96" t="s">
        <v>48</v>
      </c>
      <c r="AQ957" s="96">
        <v>37</v>
      </c>
      <c r="AR957" s="96">
        <v>21</v>
      </c>
      <c r="AS957" s="98">
        <v>0.56799999999999995</v>
      </c>
      <c r="AT957" s="98">
        <v>0.81</v>
      </c>
      <c r="AU957" s="98">
        <v>0</v>
      </c>
      <c r="AV957" s="99">
        <v>19146</v>
      </c>
      <c r="AW957" s="99">
        <v>11707</v>
      </c>
      <c r="AX957" s="96">
        <v>549</v>
      </c>
      <c r="AY957" s="96">
        <v>768</v>
      </c>
      <c r="AZ957" s="96">
        <v>970</v>
      </c>
      <c r="BA957" s="96" t="s">
        <v>48</v>
      </c>
      <c r="BB957" s="100" t="s">
        <v>48</v>
      </c>
      <c r="BC957" s="93"/>
      <c r="BD957" s="93"/>
      <c r="BE957" s="93"/>
    </row>
    <row r="958" spans="1:57" ht="13.5" customHeight="1">
      <c r="A958" s="93" t="s">
        <v>314</v>
      </c>
      <c r="B958" s="95">
        <v>45323</v>
      </c>
      <c r="C958" s="96" t="s">
        <v>48</v>
      </c>
      <c r="D958" s="96">
        <v>254999</v>
      </c>
      <c r="E958" s="96" t="s">
        <v>48</v>
      </c>
      <c r="F958" s="96"/>
      <c r="G958" s="96"/>
      <c r="H958" s="96"/>
      <c r="I958" s="96"/>
      <c r="J958" s="96"/>
      <c r="K958" s="96"/>
      <c r="L958" s="96">
        <v>254999</v>
      </c>
      <c r="M958" s="97">
        <v>117</v>
      </c>
      <c r="N958" s="97">
        <v>61</v>
      </c>
      <c r="O958" s="97">
        <v>178</v>
      </c>
      <c r="P958" s="96">
        <v>11087</v>
      </c>
      <c r="Q958" s="96"/>
      <c r="R958" s="96"/>
      <c r="S958" s="96"/>
      <c r="T958" s="98">
        <v>0.70199999999999996</v>
      </c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  <c r="AH958" s="98"/>
      <c r="AI958" s="96" t="s">
        <v>48</v>
      </c>
      <c r="AJ958" s="96">
        <v>17</v>
      </c>
      <c r="AK958" s="96">
        <v>115</v>
      </c>
      <c r="AL958" s="96" t="s">
        <v>48</v>
      </c>
      <c r="AM958" s="96">
        <v>11</v>
      </c>
      <c r="AN958" s="96">
        <v>98</v>
      </c>
      <c r="AO958" s="96" t="s">
        <v>48</v>
      </c>
      <c r="AP958" s="96" t="s">
        <v>48</v>
      </c>
      <c r="AQ958" s="96">
        <v>125</v>
      </c>
      <c r="AR958" s="96">
        <v>66</v>
      </c>
      <c r="AS958" s="98">
        <v>0.52800000000000002</v>
      </c>
      <c r="AT958" s="98">
        <v>0.25800000000000001</v>
      </c>
      <c r="AU958" s="98">
        <v>0</v>
      </c>
      <c r="AV958" s="99">
        <v>19271</v>
      </c>
      <c r="AW958" s="99">
        <v>11773</v>
      </c>
      <c r="AX958" s="96">
        <v>541</v>
      </c>
      <c r="AY958" s="96">
        <v>780</v>
      </c>
      <c r="AZ958" s="96">
        <v>984</v>
      </c>
      <c r="BA958" s="96" t="s">
        <v>48</v>
      </c>
      <c r="BB958" s="100" t="s">
        <v>48</v>
      </c>
      <c r="BC958" s="93"/>
      <c r="BD958" s="93"/>
      <c r="BE958" s="93"/>
    </row>
    <row r="959" spans="1:57" ht="13.5" customHeight="1">
      <c r="A959" s="93" t="s">
        <v>315</v>
      </c>
      <c r="B959" s="95">
        <v>45324</v>
      </c>
      <c r="C959" s="96" t="s">
        <v>48</v>
      </c>
      <c r="D959" s="96">
        <v>230164</v>
      </c>
      <c r="E959" s="96" t="s">
        <v>48</v>
      </c>
      <c r="F959" s="96"/>
      <c r="G959" s="96"/>
      <c r="H959" s="96"/>
      <c r="I959" s="96"/>
      <c r="J959" s="96"/>
      <c r="K959" s="96"/>
      <c r="L959" s="96">
        <v>230164</v>
      </c>
      <c r="M959" s="97">
        <v>42</v>
      </c>
      <c r="N959" s="97">
        <v>19</v>
      </c>
      <c r="O959" s="97">
        <v>61</v>
      </c>
      <c r="P959" s="96">
        <v>10462</v>
      </c>
      <c r="Q959" s="96"/>
      <c r="R959" s="96"/>
      <c r="S959" s="96"/>
      <c r="T959" s="98">
        <v>0.72099999999999997</v>
      </c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  <c r="AH959" s="98"/>
      <c r="AI959" s="96" t="s">
        <v>48</v>
      </c>
      <c r="AJ959" s="96">
        <v>23</v>
      </c>
      <c r="AK959" s="96">
        <v>114</v>
      </c>
      <c r="AL959" s="96" t="s">
        <v>48</v>
      </c>
      <c r="AM959" s="96">
        <v>12</v>
      </c>
      <c r="AN959" s="96">
        <v>97</v>
      </c>
      <c r="AO959" s="96" t="s">
        <v>48</v>
      </c>
      <c r="AP959" s="96" t="s">
        <v>48</v>
      </c>
      <c r="AQ959" s="96">
        <v>44</v>
      </c>
      <c r="AR959" s="96">
        <v>23</v>
      </c>
      <c r="AS959" s="98">
        <v>0.52300000000000002</v>
      </c>
      <c r="AT959" s="98">
        <v>1</v>
      </c>
      <c r="AU959" s="98">
        <v>0</v>
      </c>
      <c r="AV959" s="99">
        <v>19315</v>
      </c>
      <c r="AW959" s="99">
        <v>11796</v>
      </c>
      <c r="AX959" s="96">
        <v>553</v>
      </c>
      <c r="AY959" s="96">
        <v>788</v>
      </c>
      <c r="AZ959" s="96">
        <v>993</v>
      </c>
      <c r="BA959" s="96" t="s">
        <v>48</v>
      </c>
      <c r="BB959" s="100" t="s">
        <v>340</v>
      </c>
      <c r="BC959" s="93"/>
      <c r="BD959" s="93"/>
      <c r="BE959" s="93"/>
    </row>
    <row r="960" spans="1:57" ht="13.5" customHeight="1">
      <c r="A960" s="93" t="s">
        <v>316</v>
      </c>
      <c r="B960" s="95">
        <v>45325</v>
      </c>
      <c r="C960" s="96" t="s">
        <v>48</v>
      </c>
      <c r="D960" s="96">
        <v>230867</v>
      </c>
      <c r="E960" s="96" t="s">
        <v>48</v>
      </c>
      <c r="F960" s="96"/>
      <c r="G960" s="96"/>
      <c r="H960" s="96"/>
      <c r="I960" s="96"/>
      <c r="J960" s="96"/>
      <c r="K960" s="96"/>
      <c r="L960" s="96">
        <v>230867</v>
      </c>
      <c r="M960" s="97">
        <v>57</v>
      </c>
      <c r="N960" s="97">
        <v>29</v>
      </c>
      <c r="O960" s="97">
        <v>86</v>
      </c>
      <c r="P960" s="96">
        <v>9619</v>
      </c>
      <c r="Q960" s="96"/>
      <c r="R960" s="96"/>
      <c r="S960" s="96"/>
      <c r="T960" s="98">
        <v>0.73299999999999998</v>
      </c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  <c r="AH960" s="98"/>
      <c r="AI960" s="96" t="s">
        <v>48</v>
      </c>
      <c r="AJ960" s="96">
        <v>22</v>
      </c>
      <c r="AK960" s="96">
        <v>136</v>
      </c>
      <c r="AL960" s="96" t="s">
        <v>48</v>
      </c>
      <c r="AM960" s="96">
        <v>18</v>
      </c>
      <c r="AN960" s="96">
        <v>108</v>
      </c>
      <c r="AO960" s="96" t="s">
        <v>48</v>
      </c>
      <c r="AP960" s="96" t="s">
        <v>48</v>
      </c>
      <c r="AQ960" s="96">
        <v>63</v>
      </c>
      <c r="AR960" s="96">
        <v>40</v>
      </c>
      <c r="AS960" s="98">
        <v>0.63500000000000001</v>
      </c>
      <c r="AT960" s="98">
        <v>0.55000000000000004</v>
      </c>
      <c r="AU960" s="98">
        <v>0</v>
      </c>
      <c r="AV960" s="99">
        <v>19378</v>
      </c>
      <c r="AW960" s="99">
        <v>11836</v>
      </c>
      <c r="AX960" s="96">
        <v>545</v>
      </c>
      <c r="AY960" s="96">
        <v>795</v>
      </c>
      <c r="AZ960" s="96">
        <v>999</v>
      </c>
      <c r="BA960" s="96" t="s">
        <v>48</v>
      </c>
      <c r="BB960" s="100" t="s">
        <v>48</v>
      </c>
      <c r="BC960" s="93"/>
      <c r="BD960" s="93"/>
      <c r="BE960" s="93"/>
    </row>
    <row r="961" spans="1:57" ht="13.5" customHeight="1">
      <c r="A961" s="93" t="s">
        <v>317</v>
      </c>
      <c r="B961" s="95">
        <v>45326</v>
      </c>
      <c r="C961" s="96" t="s">
        <v>48</v>
      </c>
      <c r="D961" s="96">
        <v>245167</v>
      </c>
      <c r="E961" s="96" t="s">
        <v>48</v>
      </c>
      <c r="F961" s="96"/>
      <c r="G961" s="96"/>
      <c r="H961" s="96"/>
      <c r="I961" s="96"/>
      <c r="J961" s="96"/>
      <c r="K961" s="96"/>
      <c r="L961" s="96">
        <v>245167</v>
      </c>
      <c r="M961" s="97">
        <v>57</v>
      </c>
      <c r="N961" s="97">
        <v>15</v>
      </c>
      <c r="O961" s="97">
        <v>72</v>
      </c>
      <c r="P961" s="96">
        <v>11144</v>
      </c>
      <c r="Q961" s="96"/>
      <c r="R961" s="96"/>
      <c r="S961" s="96"/>
      <c r="T961" s="98">
        <v>0.70799999999999996</v>
      </c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  <c r="AH961" s="98"/>
      <c r="AI961" s="96" t="s">
        <v>48</v>
      </c>
      <c r="AJ961" s="96">
        <v>24</v>
      </c>
      <c r="AK961" s="96">
        <v>156</v>
      </c>
      <c r="AL961" s="96" t="s">
        <v>48</v>
      </c>
      <c r="AM961" s="96">
        <v>15</v>
      </c>
      <c r="AN961" s="96">
        <v>138</v>
      </c>
      <c r="AO961" s="96" t="s">
        <v>48</v>
      </c>
      <c r="AP961" s="96" t="s">
        <v>48</v>
      </c>
      <c r="AQ961" s="96">
        <v>51</v>
      </c>
      <c r="AR961" s="96">
        <v>27</v>
      </c>
      <c r="AS961" s="98">
        <v>0.52900000000000003</v>
      </c>
      <c r="AT961" s="98">
        <v>0.88900000000000001</v>
      </c>
      <c r="AU961" s="98">
        <v>0</v>
      </c>
      <c r="AV961" s="99">
        <v>19429</v>
      </c>
      <c r="AW961" s="99">
        <v>11863</v>
      </c>
      <c r="AX961" s="96">
        <v>561</v>
      </c>
      <c r="AY961" s="96">
        <v>809</v>
      </c>
      <c r="AZ961" s="96">
        <v>1017</v>
      </c>
      <c r="BA961" s="96" t="s">
        <v>48</v>
      </c>
      <c r="BB961" s="100" t="s">
        <v>48</v>
      </c>
      <c r="BC961" s="93"/>
      <c r="BD961" s="93"/>
      <c r="BE961" s="93"/>
    </row>
    <row r="962" spans="1:57" ht="13.5" customHeight="1">
      <c r="A962" s="93" t="s">
        <v>311</v>
      </c>
      <c r="B962" s="95">
        <v>45327</v>
      </c>
      <c r="C962" s="96" t="s">
        <v>48</v>
      </c>
      <c r="D962" s="96">
        <v>228517</v>
      </c>
      <c r="E962" s="96" t="s">
        <v>48</v>
      </c>
      <c r="F962" s="96"/>
      <c r="G962" s="96"/>
      <c r="H962" s="96"/>
      <c r="I962" s="96"/>
      <c r="J962" s="96"/>
      <c r="K962" s="96"/>
      <c r="L962" s="96">
        <v>228517</v>
      </c>
      <c r="M962" s="97">
        <v>57</v>
      </c>
      <c r="N962" s="97">
        <v>19</v>
      </c>
      <c r="O962" s="97">
        <v>76</v>
      </c>
      <c r="P962" s="96">
        <v>15234</v>
      </c>
      <c r="Q962" s="96"/>
      <c r="R962" s="96"/>
      <c r="S962" s="96"/>
      <c r="T962" s="98">
        <v>0.75</v>
      </c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  <c r="AH962" s="98"/>
      <c r="AI962" s="96" t="s">
        <v>48</v>
      </c>
      <c r="AJ962" s="96">
        <v>22</v>
      </c>
      <c r="AK962" s="96">
        <v>91</v>
      </c>
      <c r="AL962" s="96" t="s">
        <v>48</v>
      </c>
      <c r="AM962" s="96">
        <v>6</v>
      </c>
      <c r="AN962" s="96">
        <v>80</v>
      </c>
      <c r="AO962" s="96" t="s">
        <v>48</v>
      </c>
      <c r="AP962" s="96" t="s">
        <v>48</v>
      </c>
      <c r="AQ962" s="96">
        <v>57</v>
      </c>
      <c r="AR962" s="96">
        <v>27</v>
      </c>
      <c r="AS962" s="98">
        <v>0.47399999999999998</v>
      </c>
      <c r="AT962" s="98">
        <v>0.81499999999999995</v>
      </c>
      <c r="AU962" s="98">
        <v>0</v>
      </c>
      <c r="AV962" s="99">
        <v>19486</v>
      </c>
      <c r="AW962" s="99">
        <v>11890</v>
      </c>
      <c r="AX962" s="96">
        <v>584</v>
      </c>
      <c r="AY962" s="96">
        <v>818</v>
      </c>
      <c r="AZ962" s="96">
        <v>1036</v>
      </c>
      <c r="BA962" s="96" t="s">
        <v>48</v>
      </c>
      <c r="BB962" s="100" t="s">
        <v>48</v>
      </c>
      <c r="BC962" s="93"/>
      <c r="BD962" s="93"/>
      <c r="BE962" s="93"/>
    </row>
    <row r="963" spans="1:57" ht="13.5" customHeight="1">
      <c r="A963" s="93" t="s">
        <v>312</v>
      </c>
      <c r="B963" s="95">
        <v>45328</v>
      </c>
      <c r="C963" s="96" t="s">
        <v>48</v>
      </c>
      <c r="D963" s="96">
        <v>229572</v>
      </c>
      <c r="E963" s="96" t="s">
        <v>48</v>
      </c>
      <c r="F963" s="96"/>
      <c r="G963" s="96"/>
      <c r="H963" s="96"/>
      <c r="I963" s="96"/>
      <c r="J963" s="96"/>
      <c r="K963" s="96"/>
      <c r="L963" s="96">
        <v>229572</v>
      </c>
      <c r="M963" s="97">
        <v>61</v>
      </c>
      <c r="N963" s="97">
        <v>13</v>
      </c>
      <c r="O963" s="97">
        <v>74</v>
      </c>
      <c r="P963" s="96">
        <v>7174</v>
      </c>
      <c r="Q963" s="96"/>
      <c r="R963" s="96"/>
      <c r="S963" s="96"/>
      <c r="T963" s="98">
        <v>0.63500000000000001</v>
      </c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  <c r="AH963" s="98"/>
      <c r="AI963" s="96" t="s">
        <v>48</v>
      </c>
      <c r="AJ963" s="96">
        <v>15</v>
      </c>
      <c r="AK963" s="96">
        <v>157</v>
      </c>
      <c r="AL963" s="96" t="s">
        <v>48</v>
      </c>
      <c r="AM963" s="96">
        <v>15</v>
      </c>
      <c r="AN963" s="96">
        <v>137</v>
      </c>
      <c r="AO963" s="96" t="s">
        <v>48</v>
      </c>
      <c r="AP963" s="96" t="s">
        <v>48</v>
      </c>
      <c r="AQ963" s="96">
        <v>47</v>
      </c>
      <c r="AR963" s="96">
        <v>29</v>
      </c>
      <c r="AS963" s="98">
        <v>0.61699999999999999</v>
      </c>
      <c r="AT963" s="98">
        <v>0.51700000000000002</v>
      </c>
      <c r="AU963" s="98">
        <v>0</v>
      </c>
      <c r="AV963" s="99">
        <v>19499</v>
      </c>
      <c r="AW963" s="99">
        <v>12754</v>
      </c>
      <c r="AX963" s="96">
        <v>584</v>
      </c>
      <c r="AY963" s="96">
        <v>829</v>
      </c>
      <c r="AZ963" s="96">
        <v>1047</v>
      </c>
      <c r="BA963" s="96" t="s">
        <v>48</v>
      </c>
      <c r="BB963" s="100" t="s">
        <v>48</v>
      </c>
      <c r="BC963" s="93"/>
      <c r="BD963" s="93"/>
      <c r="BE963" s="93"/>
    </row>
    <row r="964" spans="1:57" ht="13.5" customHeight="1">
      <c r="A964" s="93" t="s">
        <v>313</v>
      </c>
      <c r="B964" s="95">
        <v>45329</v>
      </c>
      <c r="C964" s="96" t="s">
        <v>48</v>
      </c>
      <c r="D964" s="96">
        <v>229534</v>
      </c>
      <c r="E964" s="96" t="s">
        <v>48</v>
      </c>
      <c r="F964" s="96"/>
      <c r="G964" s="96"/>
      <c r="H964" s="96"/>
      <c r="I964" s="96"/>
      <c r="J964" s="96"/>
      <c r="K964" s="96"/>
      <c r="L964" s="96">
        <v>229534</v>
      </c>
      <c r="M964" s="97">
        <v>70</v>
      </c>
      <c r="N964" s="97">
        <v>9</v>
      </c>
      <c r="O964" s="97">
        <v>79</v>
      </c>
      <c r="P964" s="96">
        <v>11477</v>
      </c>
      <c r="Q964" s="96"/>
      <c r="R964" s="96"/>
      <c r="S964" s="96"/>
      <c r="T964" s="98">
        <v>0.64600000000000002</v>
      </c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  <c r="AH964" s="98"/>
      <c r="AI964" s="96" t="s">
        <v>48</v>
      </c>
      <c r="AJ964" s="96">
        <v>32</v>
      </c>
      <c r="AK964" s="96">
        <v>167</v>
      </c>
      <c r="AL964" s="96" t="s">
        <v>48</v>
      </c>
      <c r="AM964" s="96">
        <v>18</v>
      </c>
      <c r="AN964" s="96">
        <v>135</v>
      </c>
      <c r="AO964" s="96" t="s">
        <v>48</v>
      </c>
      <c r="AP964" s="96" t="s">
        <v>48</v>
      </c>
      <c r="AQ964" s="96">
        <v>51</v>
      </c>
      <c r="AR964" s="96">
        <v>23</v>
      </c>
      <c r="AS964" s="98">
        <v>0.45100000000000001</v>
      </c>
      <c r="AT964" s="98">
        <v>1.391</v>
      </c>
      <c r="AU964" s="98">
        <v>0</v>
      </c>
      <c r="AV964" s="99">
        <v>19499</v>
      </c>
      <c r="AW964" s="99">
        <v>12754</v>
      </c>
      <c r="AX964" s="96">
        <v>588</v>
      </c>
      <c r="AY964" s="96">
        <v>834</v>
      </c>
      <c r="AZ964" s="96">
        <v>1052</v>
      </c>
      <c r="BA964" s="96" t="s">
        <v>48</v>
      </c>
      <c r="BB964" s="100" t="s">
        <v>48</v>
      </c>
      <c r="BC964" s="93"/>
      <c r="BD964" s="93"/>
      <c r="BE964" s="93"/>
    </row>
    <row r="965" spans="1:57" ht="13.5" customHeight="1">
      <c r="A965" s="93" t="s">
        <v>314</v>
      </c>
      <c r="B965" s="95">
        <v>45330</v>
      </c>
      <c r="C965" s="96" t="s">
        <v>48</v>
      </c>
      <c r="D965" s="96">
        <v>203044</v>
      </c>
      <c r="E965" s="96" t="s">
        <v>48</v>
      </c>
      <c r="F965" s="96"/>
      <c r="G965" s="96"/>
      <c r="H965" s="96"/>
      <c r="I965" s="96"/>
      <c r="J965" s="96"/>
      <c r="K965" s="96"/>
      <c r="L965" s="96">
        <v>203044</v>
      </c>
      <c r="M965" s="97">
        <v>50</v>
      </c>
      <c r="N965" s="97">
        <v>15</v>
      </c>
      <c r="O965" s="97">
        <v>65</v>
      </c>
      <c r="P965" s="96" t="s">
        <v>48</v>
      </c>
      <c r="Q965" s="96"/>
      <c r="R965" s="96"/>
      <c r="S965" s="96"/>
      <c r="T965" s="98">
        <v>0.6</v>
      </c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  <c r="AH965" s="98"/>
      <c r="AI965" s="96" t="s">
        <v>48</v>
      </c>
      <c r="AJ965" s="96">
        <v>20</v>
      </c>
      <c r="AK965" s="96">
        <v>157</v>
      </c>
      <c r="AL965" s="96" t="s">
        <v>48</v>
      </c>
      <c r="AM965" s="96">
        <v>10</v>
      </c>
      <c r="AN965" s="96">
        <v>141</v>
      </c>
      <c r="AO965" s="96" t="s">
        <v>48</v>
      </c>
      <c r="AP965" s="96" t="s">
        <v>48</v>
      </c>
      <c r="AQ965" s="96">
        <v>39</v>
      </c>
      <c r="AR965" s="96">
        <v>21</v>
      </c>
      <c r="AS965" s="98">
        <v>0.53800000000000003</v>
      </c>
      <c r="AT965" s="98">
        <v>0.95199999999999996</v>
      </c>
      <c r="AU965" s="98">
        <v>0</v>
      </c>
      <c r="AV965" s="99">
        <v>19538</v>
      </c>
      <c r="AW965" s="99">
        <v>12775</v>
      </c>
      <c r="AX965" s="96">
        <v>610</v>
      </c>
      <c r="AY965" s="96">
        <v>852</v>
      </c>
      <c r="AZ965" s="96">
        <v>1085</v>
      </c>
      <c r="BA965" s="96" t="s">
        <v>48</v>
      </c>
      <c r="BB965" s="100" t="s">
        <v>48</v>
      </c>
      <c r="BC965" s="93"/>
      <c r="BD965" s="93"/>
      <c r="BE965" s="93"/>
    </row>
    <row r="966" spans="1:57" ht="13.5" customHeight="1">
      <c r="A966" s="93" t="s">
        <v>315</v>
      </c>
      <c r="B966" s="95">
        <v>45331</v>
      </c>
      <c r="C966" s="96" t="s">
        <v>48</v>
      </c>
      <c r="D966" s="96">
        <v>128180</v>
      </c>
      <c r="E966" s="96" t="s">
        <v>48</v>
      </c>
      <c r="F966" s="96"/>
      <c r="G966" s="96"/>
      <c r="H966" s="96"/>
      <c r="I966" s="96"/>
      <c r="J966" s="96"/>
      <c r="K966" s="96"/>
      <c r="L966" s="96">
        <v>128180</v>
      </c>
      <c r="M966" s="97">
        <v>45</v>
      </c>
      <c r="N966" s="97">
        <v>12</v>
      </c>
      <c r="O966" s="97">
        <v>57</v>
      </c>
      <c r="P966" s="96" t="s">
        <v>48</v>
      </c>
      <c r="Q966" s="96"/>
      <c r="R966" s="96"/>
      <c r="S966" s="96"/>
      <c r="T966" s="98">
        <v>0.57899999999999996</v>
      </c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  <c r="AH966" s="98"/>
      <c r="AI966" s="96" t="s">
        <v>48</v>
      </c>
      <c r="AJ966" s="96" t="s">
        <v>48</v>
      </c>
      <c r="AK966" s="96" t="s">
        <v>48</v>
      </c>
      <c r="AL966" s="96" t="s">
        <v>48</v>
      </c>
      <c r="AM966" s="96" t="s">
        <v>48</v>
      </c>
      <c r="AN966" s="96" t="s">
        <v>48</v>
      </c>
      <c r="AO966" s="96" t="s">
        <v>48</v>
      </c>
      <c r="AP966" s="96" t="s">
        <v>48</v>
      </c>
      <c r="AQ966" s="96">
        <v>33</v>
      </c>
      <c r="AR966" s="96">
        <v>15</v>
      </c>
      <c r="AS966" s="98">
        <v>0.45500000000000002</v>
      </c>
      <c r="AT966" s="98">
        <v>0</v>
      </c>
      <c r="AU966" s="98">
        <v>0</v>
      </c>
      <c r="AV966" s="99">
        <v>19571</v>
      </c>
      <c r="AW966" s="99">
        <v>12790</v>
      </c>
      <c r="AX966" s="96">
        <v>626</v>
      </c>
      <c r="AY966" s="96">
        <v>862</v>
      </c>
      <c r="AZ966" s="96">
        <v>1092</v>
      </c>
      <c r="BA966" s="96" t="s">
        <v>48</v>
      </c>
      <c r="BB966" s="100" t="s">
        <v>48</v>
      </c>
      <c r="BC966" s="93"/>
      <c r="BD966" s="93"/>
      <c r="BE966" s="93"/>
    </row>
    <row r="967" spans="1:57" ht="13.5" customHeight="1">
      <c r="A967" s="93" t="s">
        <v>316</v>
      </c>
      <c r="B967" s="95">
        <v>45332</v>
      </c>
      <c r="C967" s="96" t="s">
        <v>48</v>
      </c>
      <c r="D967" s="96">
        <v>117708</v>
      </c>
      <c r="E967" s="96" t="s">
        <v>48</v>
      </c>
      <c r="F967" s="96"/>
      <c r="G967" s="96"/>
      <c r="H967" s="96"/>
      <c r="I967" s="96"/>
      <c r="J967" s="96"/>
      <c r="K967" s="96"/>
      <c r="L967" s="96">
        <v>117708</v>
      </c>
      <c r="M967" s="97">
        <v>37</v>
      </c>
      <c r="N967" s="97">
        <v>12</v>
      </c>
      <c r="O967" s="97">
        <v>49</v>
      </c>
      <c r="P967" s="96" t="s">
        <v>48</v>
      </c>
      <c r="Q967" s="96"/>
      <c r="R967" s="96"/>
      <c r="S967" s="96"/>
      <c r="T967" s="98">
        <v>0.71399999999999997</v>
      </c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  <c r="AH967" s="98"/>
      <c r="AI967" s="96" t="s">
        <v>48</v>
      </c>
      <c r="AJ967" s="96" t="s">
        <v>48</v>
      </c>
      <c r="AK967" s="96" t="s">
        <v>48</v>
      </c>
      <c r="AL967" s="96" t="s">
        <v>48</v>
      </c>
      <c r="AM967" s="96" t="s">
        <v>48</v>
      </c>
      <c r="AN967" s="96" t="s">
        <v>48</v>
      </c>
      <c r="AO967" s="96" t="s">
        <v>48</v>
      </c>
      <c r="AP967" s="96" t="s">
        <v>48</v>
      </c>
      <c r="AQ967" s="96">
        <v>35</v>
      </c>
      <c r="AR967" s="96">
        <v>15</v>
      </c>
      <c r="AS967" s="98">
        <v>0.42899999999999999</v>
      </c>
      <c r="AT967" s="98">
        <v>0</v>
      </c>
      <c r="AU967" s="98">
        <v>0</v>
      </c>
      <c r="AV967" s="99">
        <v>19606</v>
      </c>
      <c r="AW967" s="99">
        <v>12805</v>
      </c>
      <c r="AX967" s="96">
        <v>580</v>
      </c>
      <c r="AY967" s="96">
        <v>835</v>
      </c>
      <c r="AZ967" s="96">
        <v>1083</v>
      </c>
      <c r="BA967" s="96" t="s">
        <v>48</v>
      </c>
      <c r="BB967" s="100" t="s">
        <v>48</v>
      </c>
      <c r="BC967" s="93"/>
      <c r="BD967" s="93"/>
      <c r="BE967" s="93"/>
    </row>
    <row r="968" spans="1:57" ht="13.5" customHeight="1">
      <c r="A968" s="93" t="s">
        <v>317</v>
      </c>
      <c r="B968" s="95">
        <v>45333</v>
      </c>
      <c r="C968" s="96" t="s">
        <v>48</v>
      </c>
      <c r="D968" s="96">
        <v>129216</v>
      </c>
      <c r="E968" s="96" t="s">
        <v>48</v>
      </c>
      <c r="F968" s="96"/>
      <c r="G968" s="96"/>
      <c r="H968" s="96"/>
      <c r="I968" s="96"/>
      <c r="J968" s="96"/>
      <c r="K968" s="96"/>
      <c r="L968" s="96">
        <v>129216</v>
      </c>
      <c r="M968" s="97">
        <v>54</v>
      </c>
      <c r="N968" s="97">
        <v>21</v>
      </c>
      <c r="O968" s="97">
        <v>75</v>
      </c>
      <c r="P968" s="96">
        <v>3313</v>
      </c>
      <c r="Q968" s="96"/>
      <c r="R968" s="96"/>
      <c r="S968" s="96"/>
      <c r="T968" s="98">
        <v>0.61299999999999999</v>
      </c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  <c r="AH968" s="98"/>
      <c r="AI968" s="96" t="s">
        <v>48</v>
      </c>
      <c r="AJ968" s="96" t="s">
        <v>48</v>
      </c>
      <c r="AK968" s="96" t="s">
        <v>48</v>
      </c>
      <c r="AL968" s="96" t="s">
        <v>48</v>
      </c>
      <c r="AM968" s="96" t="s">
        <v>48</v>
      </c>
      <c r="AN968" s="96" t="s">
        <v>48</v>
      </c>
      <c r="AO968" s="96" t="s">
        <v>48</v>
      </c>
      <c r="AP968" s="96" t="s">
        <v>48</v>
      </c>
      <c r="AQ968" s="96">
        <v>46</v>
      </c>
      <c r="AR968" s="96">
        <v>23</v>
      </c>
      <c r="AS968" s="98">
        <v>0.5</v>
      </c>
      <c r="AT968" s="98">
        <v>0</v>
      </c>
      <c r="AU968" s="98">
        <v>0</v>
      </c>
      <c r="AV968" s="99">
        <v>19652</v>
      </c>
      <c r="AW968" s="99">
        <v>12828</v>
      </c>
      <c r="AX968" s="96">
        <v>528</v>
      </c>
      <c r="AY968" s="96">
        <v>814</v>
      </c>
      <c r="AZ968" s="96">
        <v>1078</v>
      </c>
      <c r="BA968" s="96" t="s">
        <v>48</v>
      </c>
      <c r="BB968" s="100" t="s">
        <v>48</v>
      </c>
      <c r="BC968" s="93"/>
      <c r="BD968" s="93"/>
      <c r="BE968" s="93"/>
    </row>
    <row r="969" spans="1:57" ht="13.5" customHeight="1">
      <c r="A969" s="93" t="s">
        <v>311</v>
      </c>
      <c r="B969" s="95">
        <v>45334</v>
      </c>
      <c r="C969" s="96" t="s">
        <v>48</v>
      </c>
      <c r="D969" s="96">
        <v>264610</v>
      </c>
      <c r="E969" s="96" t="s">
        <v>48</v>
      </c>
      <c r="F969" s="96"/>
      <c r="G969" s="96"/>
      <c r="H969" s="96"/>
      <c r="I969" s="96"/>
      <c r="J969" s="96"/>
      <c r="K969" s="96"/>
      <c r="L969" s="96">
        <v>264610</v>
      </c>
      <c r="M969" s="97">
        <v>56</v>
      </c>
      <c r="N969" s="97">
        <v>10</v>
      </c>
      <c r="O969" s="97">
        <v>66</v>
      </c>
      <c r="P969" s="96">
        <v>16538</v>
      </c>
      <c r="Q969" s="96"/>
      <c r="R969" s="96"/>
      <c r="S969" s="96"/>
      <c r="T969" s="98">
        <v>0.80300000000000005</v>
      </c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  <c r="AH969" s="98"/>
      <c r="AI969" s="96" t="s">
        <v>48</v>
      </c>
      <c r="AJ969" s="96">
        <v>39</v>
      </c>
      <c r="AK969" s="96">
        <v>206</v>
      </c>
      <c r="AL969" s="96" t="s">
        <v>48</v>
      </c>
      <c r="AM969" s="96">
        <v>14</v>
      </c>
      <c r="AN969" s="96">
        <v>190</v>
      </c>
      <c r="AO969" s="96" t="s">
        <v>48</v>
      </c>
      <c r="AP969" s="96" t="s">
        <v>48</v>
      </c>
      <c r="AQ969" s="96">
        <v>53</v>
      </c>
      <c r="AR969" s="96">
        <v>28</v>
      </c>
      <c r="AS969" s="98">
        <v>0.52800000000000002</v>
      </c>
      <c r="AT969" s="98">
        <v>1.393</v>
      </c>
      <c r="AU969" s="98">
        <v>0</v>
      </c>
      <c r="AV969" s="99">
        <v>19705</v>
      </c>
      <c r="AW969" s="99">
        <v>12856</v>
      </c>
      <c r="AX969" s="96">
        <v>442</v>
      </c>
      <c r="AY969" s="96">
        <v>778</v>
      </c>
      <c r="AZ969" s="96">
        <v>1073</v>
      </c>
      <c r="BA969" s="96" t="s">
        <v>48</v>
      </c>
      <c r="BB969" s="100" t="s">
        <v>48</v>
      </c>
      <c r="BC969" s="93"/>
      <c r="BD969" s="93"/>
      <c r="BE969" s="93"/>
    </row>
    <row r="970" spans="1:57" ht="13.5" customHeight="1">
      <c r="A970" s="93" t="s">
        <v>312</v>
      </c>
      <c r="B970" s="95">
        <v>45335</v>
      </c>
      <c r="C970" s="96" t="s">
        <v>48</v>
      </c>
      <c r="D970" s="96">
        <v>269792</v>
      </c>
      <c r="E970" s="96" t="s">
        <v>48</v>
      </c>
      <c r="F970" s="96"/>
      <c r="G970" s="96"/>
      <c r="H970" s="96"/>
      <c r="I970" s="96"/>
      <c r="J970" s="96"/>
      <c r="K970" s="96"/>
      <c r="L970" s="96">
        <v>269792</v>
      </c>
      <c r="M970" s="97">
        <v>60</v>
      </c>
      <c r="N970" s="97">
        <v>8</v>
      </c>
      <c r="O970" s="97">
        <v>68</v>
      </c>
      <c r="P970" s="96">
        <v>8993</v>
      </c>
      <c r="Q970" s="96"/>
      <c r="R970" s="96"/>
      <c r="S970" s="96"/>
      <c r="T970" s="98">
        <v>0.77900000000000003</v>
      </c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  <c r="AH970" s="98"/>
      <c r="AI970" s="96" t="s">
        <v>48</v>
      </c>
      <c r="AJ970" s="96">
        <v>16</v>
      </c>
      <c r="AK970" s="96">
        <v>139</v>
      </c>
      <c r="AL970" s="96" t="s">
        <v>48</v>
      </c>
      <c r="AM970" s="96">
        <v>15</v>
      </c>
      <c r="AN970" s="96">
        <v>116</v>
      </c>
      <c r="AO970" s="96" t="s">
        <v>48</v>
      </c>
      <c r="AP970" s="96" t="s">
        <v>48</v>
      </c>
      <c r="AQ970" s="96">
        <v>53</v>
      </c>
      <c r="AR970" s="96">
        <v>27</v>
      </c>
      <c r="AS970" s="98">
        <v>0.50900000000000001</v>
      </c>
      <c r="AT970" s="98">
        <v>0.59299999999999997</v>
      </c>
      <c r="AU970" s="98">
        <v>0</v>
      </c>
      <c r="AV970" s="99">
        <v>19758</v>
      </c>
      <c r="AW970" s="99">
        <v>12883</v>
      </c>
      <c r="AX970" s="96">
        <v>518</v>
      </c>
      <c r="AY970" s="96">
        <v>825</v>
      </c>
      <c r="AZ970" s="96">
        <v>1115</v>
      </c>
      <c r="BA970" s="96" t="s">
        <v>48</v>
      </c>
      <c r="BB970" s="100" t="s">
        <v>48</v>
      </c>
      <c r="BC970" s="93"/>
      <c r="BD970" s="93"/>
      <c r="BE970" s="93"/>
    </row>
    <row r="971" spans="1:57" ht="13.5" customHeight="1">
      <c r="A971" s="93" t="s">
        <v>313</v>
      </c>
      <c r="B971" s="95">
        <v>45336</v>
      </c>
      <c r="C971" s="96" t="s">
        <v>48</v>
      </c>
      <c r="D971" s="96">
        <v>256593</v>
      </c>
      <c r="E971" s="96" t="s">
        <v>48</v>
      </c>
      <c r="F971" s="96"/>
      <c r="G971" s="96"/>
      <c r="H971" s="96"/>
      <c r="I971" s="96"/>
      <c r="J971" s="96"/>
      <c r="K971" s="96"/>
      <c r="L971" s="96">
        <v>256593</v>
      </c>
      <c r="M971" s="97">
        <v>68</v>
      </c>
      <c r="N971" s="97">
        <v>10</v>
      </c>
      <c r="O971" s="97">
        <v>78</v>
      </c>
      <c r="P971" s="96">
        <v>17106</v>
      </c>
      <c r="Q971" s="96"/>
      <c r="R971" s="96"/>
      <c r="S971" s="96"/>
      <c r="T971" s="98">
        <v>0.60299999999999998</v>
      </c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  <c r="AH971" s="98"/>
      <c r="AI971" s="96" t="s">
        <v>48</v>
      </c>
      <c r="AJ971" s="96">
        <v>30</v>
      </c>
      <c r="AK971" s="96">
        <v>179</v>
      </c>
      <c r="AL971" s="96" t="s">
        <v>48</v>
      </c>
      <c r="AM971" s="96">
        <v>28</v>
      </c>
      <c r="AN971" s="96">
        <v>141</v>
      </c>
      <c r="AO971" s="96" t="s">
        <v>48</v>
      </c>
      <c r="AP971" s="96" t="s">
        <v>48</v>
      </c>
      <c r="AQ971" s="96">
        <v>47</v>
      </c>
      <c r="AR971" s="96">
        <v>29</v>
      </c>
      <c r="AS971" s="98">
        <v>0.61699999999999999</v>
      </c>
      <c r="AT971" s="98">
        <v>1.034</v>
      </c>
      <c r="AU971" s="98">
        <v>0</v>
      </c>
      <c r="AV971" s="99">
        <v>19805</v>
      </c>
      <c r="AW971" s="99">
        <v>12912</v>
      </c>
      <c r="AX971" s="96">
        <v>522</v>
      </c>
      <c r="AY971" s="96">
        <v>831</v>
      </c>
      <c r="AZ971" s="96">
        <v>1125</v>
      </c>
      <c r="BA971" s="96" t="s">
        <v>48</v>
      </c>
      <c r="BB971" s="100" t="s">
        <v>48</v>
      </c>
      <c r="BC971" s="93"/>
      <c r="BD971" s="93"/>
      <c r="BE971" s="93"/>
    </row>
    <row r="972" spans="1:57" ht="13.5" customHeight="1">
      <c r="A972" s="93" t="s">
        <v>314</v>
      </c>
      <c r="B972" s="95">
        <v>45337</v>
      </c>
      <c r="C972" s="96" t="s">
        <v>48</v>
      </c>
      <c r="D972" s="96">
        <v>233571</v>
      </c>
      <c r="E972" s="96" t="s">
        <v>48</v>
      </c>
      <c r="F972" s="96"/>
      <c r="G972" s="96"/>
      <c r="H972" s="96"/>
      <c r="I972" s="96"/>
      <c r="J972" s="96"/>
      <c r="K972" s="96"/>
      <c r="L972" s="96">
        <v>233571</v>
      </c>
      <c r="M972" s="97">
        <v>48</v>
      </c>
      <c r="N972" s="97">
        <v>13</v>
      </c>
      <c r="O972" s="97">
        <v>61</v>
      </c>
      <c r="P972" s="96">
        <v>10155</v>
      </c>
      <c r="Q972" s="96"/>
      <c r="R972" s="96"/>
      <c r="S972" s="96"/>
      <c r="T972" s="98">
        <v>0.72099999999999997</v>
      </c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  <c r="AH972" s="98"/>
      <c r="AI972" s="96" t="s">
        <v>48</v>
      </c>
      <c r="AJ972" s="96">
        <v>15</v>
      </c>
      <c r="AK972" s="96">
        <v>125</v>
      </c>
      <c r="AL972" s="96" t="s">
        <v>48</v>
      </c>
      <c r="AM972" s="96">
        <v>12</v>
      </c>
      <c r="AN972" s="96">
        <v>108</v>
      </c>
      <c r="AO972" s="96" t="s">
        <v>48</v>
      </c>
      <c r="AP972" s="96" t="s">
        <v>48</v>
      </c>
      <c r="AQ972" s="96">
        <v>44</v>
      </c>
      <c r="AR972" s="96">
        <v>15</v>
      </c>
      <c r="AS972" s="98">
        <v>0.34100000000000003</v>
      </c>
      <c r="AT972" s="98">
        <v>1</v>
      </c>
      <c r="AU972" s="98">
        <v>0</v>
      </c>
      <c r="AV972" s="99">
        <v>19849</v>
      </c>
      <c r="AW972" s="99">
        <v>12927</v>
      </c>
      <c r="AX972" s="96">
        <v>523</v>
      </c>
      <c r="AY972" s="96">
        <v>846</v>
      </c>
      <c r="AZ972" s="96">
        <v>1160</v>
      </c>
      <c r="BA972" s="96" t="s">
        <v>48</v>
      </c>
      <c r="BB972" s="100" t="s">
        <v>48</v>
      </c>
      <c r="BC972" s="93"/>
      <c r="BD972" s="93"/>
      <c r="BE972" s="93"/>
    </row>
    <row r="973" spans="1:57" ht="13.5" customHeight="1">
      <c r="A973" s="93" t="s">
        <v>315</v>
      </c>
      <c r="B973" s="95">
        <v>45338</v>
      </c>
      <c r="C973" s="96" t="s">
        <v>48</v>
      </c>
      <c r="D973" s="96">
        <v>238307</v>
      </c>
      <c r="E973" s="96" t="s">
        <v>48</v>
      </c>
      <c r="F973" s="96"/>
      <c r="G973" s="96"/>
      <c r="H973" s="96"/>
      <c r="I973" s="96"/>
      <c r="J973" s="96"/>
      <c r="K973" s="96"/>
      <c r="L973" s="96">
        <v>238307</v>
      </c>
      <c r="M973" s="97">
        <v>59</v>
      </c>
      <c r="N973" s="97">
        <v>8</v>
      </c>
      <c r="O973" s="97">
        <v>67</v>
      </c>
      <c r="P973" s="96">
        <v>29788</v>
      </c>
      <c r="Q973" s="96"/>
      <c r="R973" s="96"/>
      <c r="S973" s="96"/>
      <c r="T973" s="98">
        <v>0.77600000000000002</v>
      </c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  <c r="AH973" s="98"/>
      <c r="AI973" s="96" t="s">
        <v>48</v>
      </c>
      <c r="AJ973" s="96">
        <v>23</v>
      </c>
      <c r="AK973" s="96">
        <v>135</v>
      </c>
      <c r="AL973" s="96" t="s">
        <v>48</v>
      </c>
      <c r="AM973" s="96">
        <v>10</v>
      </c>
      <c r="AN973" s="96">
        <v>115</v>
      </c>
      <c r="AO973" s="96" t="s">
        <v>48</v>
      </c>
      <c r="AP973" s="96" t="s">
        <v>48</v>
      </c>
      <c r="AQ973" s="96">
        <v>52</v>
      </c>
      <c r="AR973" s="96">
        <v>30</v>
      </c>
      <c r="AS973" s="98">
        <v>0.57699999999999996</v>
      </c>
      <c r="AT973" s="98">
        <v>0.76700000000000002</v>
      </c>
      <c r="AU973" s="98">
        <v>0</v>
      </c>
      <c r="AV973" s="99">
        <v>19901</v>
      </c>
      <c r="AW973" s="99">
        <v>12957</v>
      </c>
      <c r="AX973" s="96">
        <v>500</v>
      </c>
      <c r="AY973" s="96">
        <v>854</v>
      </c>
      <c r="AZ973" s="96">
        <v>1160</v>
      </c>
      <c r="BA973" s="96" t="s">
        <v>48</v>
      </c>
      <c r="BB973" s="100" t="s">
        <v>48</v>
      </c>
      <c r="BC973" s="93"/>
      <c r="BD973" s="93"/>
      <c r="BE973" s="93"/>
    </row>
    <row r="974" spans="1:57" ht="13.5" customHeight="1">
      <c r="A974" s="93" t="s">
        <v>316</v>
      </c>
      <c r="B974" s="95">
        <v>45339</v>
      </c>
      <c r="C974" s="96" t="s">
        <v>48</v>
      </c>
      <c r="D974" s="96">
        <v>246560</v>
      </c>
      <c r="E974" s="96" t="s">
        <v>48</v>
      </c>
      <c r="F974" s="96"/>
      <c r="G974" s="96"/>
      <c r="H974" s="96"/>
      <c r="I974" s="96"/>
      <c r="J974" s="96"/>
      <c r="K974" s="96"/>
      <c r="L974" s="96">
        <v>246560</v>
      </c>
      <c r="M974" s="97">
        <v>64</v>
      </c>
      <c r="N974" s="97">
        <v>33</v>
      </c>
      <c r="O974" s="97">
        <v>97</v>
      </c>
      <c r="P974" s="96">
        <v>9483</v>
      </c>
      <c r="Q974" s="96"/>
      <c r="R974" s="96"/>
      <c r="S974" s="96"/>
      <c r="T974" s="98">
        <v>0.433</v>
      </c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  <c r="AH974" s="98"/>
      <c r="AI974" s="96" t="s">
        <v>48</v>
      </c>
      <c r="AJ974" s="96">
        <v>8</v>
      </c>
      <c r="AK974" s="96">
        <v>129</v>
      </c>
      <c r="AL974" s="96" t="s">
        <v>48</v>
      </c>
      <c r="AM974" s="96">
        <v>19</v>
      </c>
      <c r="AN974" s="96">
        <v>108</v>
      </c>
      <c r="AO974" s="96" t="s">
        <v>48</v>
      </c>
      <c r="AP974" s="96" t="s">
        <v>48</v>
      </c>
      <c r="AQ974" s="96">
        <v>42</v>
      </c>
      <c r="AR974" s="96">
        <v>18</v>
      </c>
      <c r="AS974" s="98">
        <v>0.42899999999999999</v>
      </c>
      <c r="AT974" s="98">
        <v>0.44400000000000001</v>
      </c>
      <c r="AU974" s="98">
        <v>0</v>
      </c>
      <c r="AV974" s="99">
        <v>19943</v>
      </c>
      <c r="AW974" s="99">
        <v>12975</v>
      </c>
      <c r="AX974" s="96">
        <v>572</v>
      </c>
      <c r="AY974" s="96">
        <v>857</v>
      </c>
      <c r="AZ974" s="96">
        <v>1168</v>
      </c>
      <c r="BA974" s="96" t="s">
        <v>48</v>
      </c>
      <c r="BB974" s="100" t="s">
        <v>48</v>
      </c>
      <c r="BC974" s="93"/>
      <c r="BD974" s="93"/>
      <c r="BE974" s="93"/>
    </row>
    <row r="975" spans="1:57" ht="13.5" customHeight="1">
      <c r="A975" s="93" t="s">
        <v>317</v>
      </c>
      <c r="B975" s="95">
        <v>45340</v>
      </c>
      <c r="C975" s="96" t="s">
        <v>48</v>
      </c>
      <c r="D975" s="96">
        <v>264522</v>
      </c>
      <c r="E975" s="96" t="s">
        <v>48</v>
      </c>
      <c r="F975" s="96"/>
      <c r="G975" s="96"/>
      <c r="H975" s="96"/>
      <c r="I975" s="96"/>
      <c r="J975" s="96"/>
      <c r="K975" s="96"/>
      <c r="L975" s="96">
        <v>264522</v>
      </c>
      <c r="M975" s="97">
        <v>110</v>
      </c>
      <c r="N975" s="97">
        <v>26</v>
      </c>
      <c r="O975" s="97">
        <v>136</v>
      </c>
      <c r="P975" s="96">
        <v>26452</v>
      </c>
      <c r="Q975" s="96"/>
      <c r="R975" s="96"/>
      <c r="S975" s="96"/>
      <c r="T975" s="98">
        <v>0.625</v>
      </c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  <c r="AH975" s="98"/>
      <c r="AI975" s="96" t="s">
        <v>48</v>
      </c>
      <c r="AJ975" s="96">
        <v>26</v>
      </c>
      <c r="AK975" s="96">
        <v>156</v>
      </c>
      <c r="AL975" s="96" t="s">
        <v>48</v>
      </c>
      <c r="AM975" s="96">
        <v>14</v>
      </c>
      <c r="AN975" s="96">
        <v>135</v>
      </c>
      <c r="AO975" s="96" t="s">
        <v>48</v>
      </c>
      <c r="AP975" s="96" t="s">
        <v>48</v>
      </c>
      <c r="AQ975" s="96">
        <v>85</v>
      </c>
      <c r="AR975" s="96">
        <v>59</v>
      </c>
      <c r="AS975" s="98">
        <v>0.69399999999999995</v>
      </c>
      <c r="AT975" s="98">
        <v>0.441</v>
      </c>
      <c r="AU975" s="98">
        <v>0</v>
      </c>
      <c r="AV975" s="99">
        <v>20028</v>
      </c>
      <c r="AW975" s="99">
        <v>13034</v>
      </c>
      <c r="AX975" s="96">
        <v>617</v>
      </c>
      <c r="AY975" s="96">
        <v>849</v>
      </c>
      <c r="AZ975" s="96">
        <v>1162</v>
      </c>
      <c r="BA975" s="96" t="s">
        <v>48</v>
      </c>
      <c r="BB975" s="100" t="s">
        <v>48</v>
      </c>
      <c r="BC975" s="93"/>
      <c r="BD975" s="93"/>
      <c r="BE975" s="93"/>
    </row>
    <row r="976" spans="1:57" ht="13.5" customHeight="1">
      <c r="A976" s="93" t="s">
        <v>311</v>
      </c>
      <c r="B976" s="95">
        <v>45341</v>
      </c>
      <c r="C976" s="96" t="s">
        <v>48</v>
      </c>
      <c r="D976" s="96">
        <v>257308</v>
      </c>
      <c r="E976" s="96" t="s">
        <v>48</v>
      </c>
      <c r="F976" s="96"/>
      <c r="G976" s="96"/>
      <c r="H976" s="96"/>
      <c r="I976" s="96"/>
      <c r="J976" s="96"/>
      <c r="K976" s="96"/>
      <c r="L976" s="96">
        <v>257308</v>
      </c>
      <c r="M976" s="97">
        <v>66</v>
      </c>
      <c r="N976" s="97">
        <v>12</v>
      </c>
      <c r="O976" s="97">
        <v>78</v>
      </c>
      <c r="P976" s="96">
        <v>16082</v>
      </c>
      <c r="Q976" s="96"/>
      <c r="R976" s="96"/>
      <c r="S976" s="96"/>
      <c r="T976" s="98">
        <v>0.78200000000000003</v>
      </c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  <c r="AH976" s="98"/>
      <c r="AI976" s="96" t="s">
        <v>48</v>
      </c>
      <c r="AJ976" s="96">
        <v>10</v>
      </c>
      <c r="AK976" s="96">
        <v>116</v>
      </c>
      <c r="AL976" s="96" t="s">
        <v>48</v>
      </c>
      <c r="AM976" s="96">
        <v>5</v>
      </c>
      <c r="AN976" s="96">
        <v>101</v>
      </c>
      <c r="AO976" s="96" t="s">
        <v>48</v>
      </c>
      <c r="AP976" s="96" t="s">
        <v>48</v>
      </c>
      <c r="AQ976" s="96">
        <v>61</v>
      </c>
      <c r="AR976" s="96">
        <v>43</v>
      </c>
      <c r="AS976" s="98">
        <v>0.70499999999999996</v>
      </c>
      <c r="AT976" s="98">
        <v>0.23300000000000001</v>
      </c>
      <c r="AU976" s="98">
        <v>0</v>
      </c>
      <c r="AV976" s="99">
        <v>20089</v>
      </c>
      <c r="AW976" s="99">
        <v>13077</v>
      </c>
      <c r="AX976" s="96">
        <v>685</v>
      </c>
      <c r="AY976" s="96">
        <v>862</v>
      </c>
      <c r="AZ976" s="96">
        <v>1176</v>
      </c>
      <c r="BA976" s="96" t="s">
        <v>48</v>
      </c>
      <c r="BB976" s="100" t="s">
        <v>48</v>
      </c>
      <c r="BC976" s="93"/>
      <c r="BD976" s="93"/>
      <c r="BE976" s="93"/>
    </row>
    <row r="977" spans="1:57" ht="13.5" customHeight="1">
      <c r="A977" s="93" t="s">
        <v>312</v>
      </c>
      <c r="B977" s="95">
        <v>45342</v>
      </c>
      <c r="C977" s="96" t="s">
        <v>48</v>
      </c>
      <c r="D977" s="96">
        <v>244800</v>
      </c>
      <c r="E977" s="96" t="s">
        <v>48</v>
      </c>
      <c r="F977" s="96"/>
      <c r="G977" s="96"/>
      <c r="H977" s="96"/>
      <c r="I977" s="96"/>
      <c r="J977" s="96"/>
      <c r="K977" s="96"/>
      <c r="L977" s="96">
        <v>244800</v>
      </c>
      <c r="M977" s="97">
        <v>66</v>
      </c>
      <c r="N977" s="97">
        <v>12</v>
      </c>
      <c r="O977" s="97">
        <v>78</v>
      </c>
      <c r="P977" s="96">
        <v>8441</v>
      </c>
      <c r="Q977" s="96"/>
      <c r="R977" s="96"/>
      <c r="S977" s="96"/>
      <c r="T977" s="98">
        <v>0.66700000000000004</v>
      </c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  <c r="AH977" s="98"/>
      <c r="AI977" s="96" t="s">
        <v>48</v>
      </c>
      <c r="AJ977" s="96">
        <v>16</v>
      </c>
      <c r="AK977" s="96">
        <v>121</v>
      </c>
      <c r="AL977" s="96" t="s">
        <v>48</v>
      </c>
      <c r="AM977" s="96">
        <v>21</v>
      </c>
      <c r="AN977" s="96">
        <v>114</v>
      </c>
      <c r="AO977" s="96" t="s">
        <v>48</v>
      </c>
      <c r="AP977" s="96" t="s">
        <v>48</v>
      </c>
      <c r="AQ977" s="96">
        <v>52</v>
      </c>
      <c r="AR977" s="96">
        <v>27</v>
      </c>
      <c r="AS977" s="98">
        <v>0.51900000000000002</v>
      </c>
      <c r="AT977" s="98">
        <v>0.59299999999999997</v>
      </c>
      <c r="AU977" s="98">
        <v>0</v>
      </c>
      <c r="AV977" s="99">
        <v>20141</v>
      </c>
      <c r="AW977" s="99">
        <v>13104</v>
      </c>
      <c r="AX977" s="96">
        <v>627</v>
      </c>
      <c r="AY977" s="96">
        <v>861</v>
      </c>
      <c r="AZ977" s="96">
        <v>1180</v>
      </c>
      <c r="BA977" s="96" t="s">
        <v>48</v>
      </c>
      <c r="BB977" s="100" t="s">
        <v>48</v>
      </c>
      <c r="BC977" s="93"/>
      <c r="BD977" s="93"/>
      <c r="BE977" s="93"/>
    </row>
    <row r="978" spans="1:57" ht="13.5" customHeight="1">
      <c r="A978" s="93" t="s">
        <v>313</v>
      </c>
      <c r="B978" s="95">
        <v>45343</v>
      </c>
      <c r="C978" s="96">
        <v>60333</v>
      </c>
      <c r="D978" s="96">
        <v>235334</v>
      </c>
      <c r="E978" s="96" t="s">
        <v>48</v>
      </c>
      <c r="F978" s="96"/>
      <c r="G978" s="96"/>
      <c r="H978" s="96"/>
      <c r="I978" s="96"/>
      <c r="J978" s="96"/>
      <c r="K978" s="96"/>
      <c r="L978" s="96">
        <v>295667</v>
      </c>
      <c r="M978" s="97">
        <v>68</v>
      </c>
      <c r="N978" s="97">
        <v>10</v>
      </c>
      <c r="O978" s="97">
        <v>78</v>
      </c>
      <c r="P978" s="96">
        <v>21119</v>
      </c>
      <c r="Q978" s="96"/>
      <c r="R978" s="96"/>
      <c r="S978" s="96"/>
      <c r="T978" s="98">
        <v>0.56399999999999995</v>
      </c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  <c r="AH978" s="98"/>
      <c r="AI978" s="96" t="s">
        <v>48</v>
      </c>
      <c r="AJ978" s="96">
        <v>29</v>
      </c>
      <c r="AK978" s="96">
        <v>24</v>
      </c>
      <c r="AL978" s="96" t="s">
        <v>48</v>
      </c>
      <c r="AM978" s="96">
        <v>5</v>
      </c>
      <c r="AN978" s="96">
        <v>114</v>
      </c>
      <c r="AO978" s="96" t="s">
        <v>48</v>
      </c>
      <c r="AP978" s="96" t="s">
        <v>48</v>
      </c>
      <c r="AQ978" s="96">
        <v>44</v>
      </c>
      <c r="AR978" s="96">
        <v>24</v>
      </c>
      <c r="AS978" s="98">
        <v>0.54500000000000004</v>
      </c>
      <c r="AT978" s="98">
        <v>1.208</v>
      </c>
      <c r="AU978" s="98">
        <v>0</v>
      </c>
      <c r="AV978" s="99">
        <v>20185</v>
      </c>
      <c r="AW978" s="99">
        <v>13128</v>
      </c>
      <c r="AX978" s="96">
        <v>631</v>
      </c>
      <c r="AY978" s="96">
        <v>860</v>
      </c>
      <c r="AZ978" s="96">
        <v>1181</v>
      </c>
      <c r="BA978" s="96" t="s">
        <v>48</v>
      </c>
      <c r="BB978" s="100" t="s">
        <v>48</v>
      </c>
      <c r="BC978" s="93"/>
      <c r="BD978" s="93"/>
      <c r="BE978" s="93"/>
    </row>
    <row r="979" spans="1:57" ht="13.5" customHeight="1">
      <c r="A979" s="93" t="s">
        <v>314</v>
      </c>
      <c r="B979" s="95">
        <v>45344</v>
      </c>
      <c r="C979" s="96">
        <v>33760</v>
      </c>
      <c r="D979" s="96">
        <v>259261</v>
      </c>
      <c r="E979" s="96" t="s">
        <v>48</v>
      </c>
      <c r="F979" s="96"/>
      <c r="G979" s="96"/>
      <c r="H979" s="96"/>
      <c r="I979" s="96"/>
      <c r="J979" s="96"/>
      <c r="K979" s="96"/>
      <c r="L979" s="96">
        <v>293021</v>
      </c>
      <c r="M979" s="97">
        <v>70</v>
      </c>
      <c r="N979" s="97">
        <v>13</v>
      </c>
      <c r="O979" s="97">
        <v>83</v>
      </c>
      <c r="P979" s="96">
        <v>19535</v>
      </c>
      <c r="Q979" s="96"/>
      <c r="R979" s="96"/>
      <c r="S979" s="96"/>
      <c r="T979" s="98">
        <v>0.78300000000000003</v>
      </c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  <c r="AH979" s="98"/>
      <c r="AI979" s="96" t="s">
        <v>48</v>
      </c>
      <c r="AJ979" s="96">
        <v>14</v>
      </c>
      <c r="AK979" s="96">
        <v>127</v>
      </c>
      <c r="AL979" s="96" t="s">
        <v>48</v>
      </c>
      <c r="AM979" s="96">
        <v>11</v>
      </c>
      <c r="AN979" s="96">
        <v>111</v>
      </c>
      <c r="AO979" s="96" t="s">
        <v>48</v>
      </c>
      <c r="AP979" s="96" t="s">
        <v>48</v>
      </c>
      <c r="AQ979" s="96">
        <v>65</v>
      </c>
      <c r="AR979" s="96">
        <v>40</v>
      </c>
      <c r="AS979" s="98">
        <v>0.61499999999999999</v>
      </c>
      <c r="AT979" s="98">
        <v>0.35</v>
      </c>
      <c r="AU979" s="98">
        <v>0</v>
      </c>
      <c r="AV979" s="99">
        <v>20250</v>
      </c>
      <c r="AW979" s="99">
        <v>13168</v>
      </c>
      <c r="AX979" s="96">
        <v>617</v>
      </c>
      <c r="AY979" s="96">
        <v>856</v>
      </c>
      <c r="AZ979" s="96">
        <v>1198</v>
      </c>
      <c r="BA979" s="96" t="s">
        <v>48</v>
      </c>
      <c r="BB979" s="100" t="s">
        <v>48</v>
      </c>
      <c r="BC979" s="93"/>
      <c r="BD979" s="93"/>
      <c r="BE979" s="93"/>
    </row>
    <row r="980" spans="1:57" ht="13.5" customHeight="1">
      <c r="A980" s="93" t="s">
        <v>315</v>
      </c>
      <c r="B980" s="95">
        <v>45345</v>
      </c>
      <c r="C980" s="96" t="s">
        <v>48</v>
      </c>
      <c r="D980" s="96">
        <v>243980</v>
      </c>
      <c r="E980" s="96" t="s">
        <v>48</v>
      </c>
      <c r="F980" s="96"/>
      <c r="G980" s="96"/>
      <c r="H980" s="96"/>
      <c r="I980" s="96"/>
      <c r="J980" s="96"/>
      <c r="K980" s="96"/>
      <c r="L980" s="96">
        <v>243980</v>
      </c>
      <c r="M980" s="97">
        <v>42</v>
      </c>
      <c r="N980" s="97">
        <v>9</v>
      </c>
      <c r="O980" s="97">
        <v>51</v>
      </c>
      <c r="P980" s="96">
        <v>11090</v>
      </c>
      <c r="Q980" s="96"/>
      <c r="R980" s="96"/>
      <c r="S980" s="96"/>
      <c r="T980" s="98">
        <v>0.70599999999999996</v>
      </c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  <c r="AH980" s="98"/>
      <c r="AI980" s="96" t="s">
        <v>48</v>
      </c>
      <c r="AJ980" s="96">
        <v>15</v>
      </c>
      <c r="AK980" s="96">
        <v>121</v>
      </c>
      <c r="AL980" s="96" t="s">
        <v>48</v>
      </c>
      <c r="AM980" s="96">
        <v>15</v>
      </c>
      <c r="AN980" s="96">
        <v>103</v>
      </c>
      <c r="AO980" s="96" t="s">
        <v>48</v>
      </c>
      <c r="AP980" s="96" t="s">
        <v>48</v>
      </c>
      <c r="AQ980" s="96">
        <v>36</v>
      </c>
      <c r="AR980" s="96">
        <v>25</v>
      </c>
      <c r="AS980" s="98">
        <v>0.69399999999999995</v>
      </c>
      <c r="AT980" s="98">
        <v>0.6</v>
      </c>
      <c r="AU980" s="98">
        <v>0</v>
      </c>
      <c r="AV980" s="99">
        <v>20286</v>
      </c>
      <c r="AW980" s="99">
        <v>13193</v>
      </c>
      <c r="AX980" s="96">
        <v>618</v>
      </c>
      <c r="AY980" s="96">
        <v>844</v>
      </c>
      <c r="AZ980" s="96">
        <v>1206</v>
      </c>
      <c r="BA980" s="96" t="s">
        <v>48</v>
      </c>
      <c r="BB980" s="100" t="s">
        <v>48</v>
      </c>
      <c r="BC980" s="93"/>
      <c r="BD980" s="93"/>
      <c r="BE980" s="93"/>
    </row>
    <row r="981" spans="1:57" ht="13.5" customHeight="1">
      <c r="A981" s="93" t="s">
        <v>316</v>
      </c>
      <c r="B981" s="95">
        <v>45346</v>
      </c>
      <c r="C981" s="96" t="s">
        <v>48</v>
      </c>
      <c r="D981" s="96">
        <v>324508</v>
      </c>
      <c r="E981" s="96" t="s">
        <v>48</v>
      </c>
      <c r="F981" s="96"/>
      <c r="G981" s="96"/>
      <c r="H981" s="96"/>
      <c r="I981" s="96"/>
      <c r="J981" s="96"/>
      <c r="K981" s="96"/>
      <c r="L981" s="96">
        <v>324508</v>
      </c>
      <c r="M981" s="97">
        <v>180</v>
      </c>
      <c r="N981" s="97">
        <v>254</v>
      </c>
      <c r="O981" s="97">
        <v>434</v>
      </c>
      <c r="P981" s="96">
        <v>8113</v>
      </c>
      <c r="Q981" s="96"/>
      <c r="R981" s="96"/>
      <c r="S981" s="96"/>
      <c r="T981" s="98">
        <v>0.27200000000000002</v>
      </c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  <c r="AH981" s="98"/>
      <c r="AI981" s="96" t="s">
        <v>48</v>
      </c>
      <c r="AJ981" s="96">
        <v>22</v>
      </c>
      <c r="AK981" s="96">
        <v>127</v>
      </c>
      <c r="AL981" s="96" t="s">
        <v>48</v>
      </c>
      <c r="AM981" s="96">
        <v>10</v>
      </c>
      <c r="AN981" s="96">
        <v>111</v>
      </c>
      <c r="AO981" s="96" t="s">
        <v>48</v>
      </c>
      <c r="AP981" s="96" t="s">
        <v>48</v>
      </c>
      <c r="AQ981" s="96">
        <v>118</v>
      </c>
      <c r="AR981" s="96">
        <v>61</v>
      </c>
      <c r="AS981" s="98">
        <v>0.51700000000000002</v>
      </c>
      <c r="AT981" s="98">
        <v>0.36099999999999999</v>
      </c>
      <c r="AU981" s="98">
        <v>0</v>
      </c>
      <c r="AV981" s="99">
        <v>20404</v>
      </c>
      <c r="AW981" s="99">
        <v>13254</v>
      </c>
      <c r="AX981" s="96">
        <v>606</v>
      </c>
      <c r="AY981" s="96">
        <v>873</v>
      </c>
      <c r="AZ981" s="96">
        <v>1200</v>
      </c>
      <c r="BA981" s="96" t="s">
        <v>48</v>
      </c>
      <c r="BB981" s="100" t="s">
        <v>48</v>
      </c>
      <c r="BC981" s="93"/>
      <c r="BD981" s="93"/>
      <c r="BE981" s="93"/>
    </row>
    <row r="982" spans="1:57" ht="13.5" customHeight="1">
      <c r="A982" s="93" t="s">
        <v>317</v>
      </c>
      <c r="B982" s="95">
        <v>45347</v>
      </c>
      <c r="C982" s="96" t="s">
        <v>48</v>
      </c>
      <c r="D982" s="96">
        <v>315816</v>
      </c>
      <c r="E982" s="96" t="s">
        <v>48</v>
      </c>
      <c r="F982" s="96"/>
      <c r="G982" s="96"/>
      <c r="H982" s="96"/>
      <c r="I982" s="96"/>
      <c r="J982" s="96"/>
      <c r="K982" s="96"/>
      <c r="L982" s="96">
        <v>315816</v>
      </c>
      <c r="M982" s="97">
        <v>151</v>
      </c>
      <c r="N982" s="97">
        <v>120</v>
      </c>
      <c r="O982" s="97">
        <v>271</v>
      </c>
      <c r="P982" s="96">
        <v>12147</v>
      </c>
      <c r="Q982" s="96"/>
      <c r="R982" s="96"/>
      <c r="S982" s="96"/>
      <c r="T982" s="98">
        <v>0.82699999999999996</v>
      </c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  <c r="AH982" s="98"/>
      <c r="AI982" s="96" t="s">
        <v>48</v>
      </c>
      <c r="AJ982" s="96">
        <v>40</v>
      </c>
      <c r="AK982" s="96">
        <v>181</v>
      </c>
      <c r="AL982" s="96" t="s">
        <v>48</v>
      </c>
      <c r="AM982" s="96">
        <v>17</v>
      </c>
      <c r="AN982" s="96">
        <v>162</v>
      </c>
      <c r="AO982" s="96" t="s">
        <v>48</v>
      </c>
      <c r="AP982" s="96" t="s">
        <v>48</v>
      </c>
      <c r="AQ982" s="96">
        <v>224</v>
      </c>
      <c r="AR982" s="96">
        <v>99</v>
      </c>
      <c r="AS982" s="98">
        <v>0.442</v>
      </c>
      <c r="AT982" s="98">
        <v>0.40400000000000003</v>
      </c>
      <c r="AU982" s="98">
        <v>0</v>
      </c>
      <c r="AV982" s="99">
        <v>20628</v>
      </c>
      <c r="AW982" s="99">
        <v>13353</v>
      </c>
      <c r="AX982" s="96">
        <v>622</v>
      </c>
      <c r="AY982" s="96">
        <v>909</v>
      </c>
      <c r="AZ982" s="96">
        <v>1210</v>
      </c>
      <c r="BA982" s="96" t="s">
        <v>48</v>
      </c>
      <c r="BB982" s="100" t="s">
        <v>48</v>
      </c>
      <c r="BC982" s="93"/>
      <c r="BD982" s="93"/>
      <c r="BE982" s="93"/>
    </row>
    <row r="983" spans="1:57" ht="13.5" customHeight="1">
      <c r="A983" s="93" t="s">
        <v>311</v>
      </c>
      <c r="B983" s="95">
        <v>45348</v>
      </c>
      <c r="C983" s="96">
        <v>118706</v>
      </c>
      <c r="D983" s="96">
        <v>285665</v>
      </c>
      <c r="E983" s="96" t="s">
        <v>48</v>
      </c>
      <c r="F983" s="96"/>
      <c r="G983" s="96"/>
      <c r="H983" s="96"/>
      <c r="I983" s="96"/>
      <c r="J983" s="96"/>
      <c r="K983" s="96"/>
      <c r="L983" s="96">
        <v>404371</v>
      </c>
      <c r="M983" s="97">
        <v>122</v>
      </c>
      <c r="N983" s="97">
        <v>64</v>
      </c>
      <c r="O983" s="97">
        <v>186</v>
      </c>
      <c r="P983" s="96">
        <v>13044</v>
      </c>
      <c r="Q983" s="96"/>
      <c r="R983" s="96"/>
      <c r="S983" s="96"/>
      <c r="T983" s="98">
        <v>0.81699999999999995</v>
      </c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  <c r="AH983" s="98"/>
      <c r="AI983" s="96" t="s">
        <v>48</v>
      </c>
      <c r="AJ983" s="96">
        <v>26</v>
      </c>
      <c r="AK983" s="96">
        <v>124</v>
      </c>
      <c r="AL983" s="96" t="s">
        <v>48</v>
      </c>
      <c r="AM983" s="96">
        <v>12</v>
      </c>
      <c r="AN983" s="96">
        <v>105</v>
      </c>
      <c r="AO983" s="96" t="s">
        <v>48</v>
      </c>
      <c r="AP983" s="96" t="s">
        <v>48</v>
      </c>
      <c r="AQ983" s="96">
        <v>152</v>
      </c>
      <c r="AR983" s="96">
        <v>74</v>
      </c>
      <c r="AS983" s="98">
        <v>0.48699999999999999</v>
      </c>
      <c r="AT983" s="98">
        <v>0.35099999999999998</v>
      </c>
      <c r="AU983" s="98">
        <v>0</v>
      </c>
      <c r="AV983" s="99">
        <v>20780</v>
      </c>
      <c r="AW983" s="99">
        <v>13427</v>
      </c>
      <c r="AX983" s="96">
        <v>634</v>
      </c>
      <c r="AY983" s="96">
        <v>960</v>
      </c>
      <c r="AZ983" s="96">
        <v>1237</v>
      </c>
      <c r="BA983" s="96" t="s">
        <v>48</v>
      </c>
      <c r="BB983" s="100" t="s">
        <v>48</v>
      </c>
      <c r="BC983" s="93"/>
      <c r="BD983" s="93"/>
      <c r="BE983" s="93"/>
    </row>
    <row r="984" spans="1:57" ht="13.5" customHeight="1">
      <c r="A984" s="93" t="s">
        <v>312</v>
      </c>
      <c r="B984" s="95">
        <v>45349</v>
      </c>
      <c r="C984" s="96" t="s">
        <v>48</v>
      </c>
      <c r="D984" s="96">
        <v>310345</v>
      </c>
      <c r="E984" s="96" t="s">
        <v>48</v>
      </c>
      <c r="F984" s="96"/>
      <c r="G984" s="96"/>
      <c r="H984" s="96"/>
      <c r="I984" s="96"/>
      <c r="J984" s="96"/>
      <c r="K984" s="96"/>
      <c r="L984" s="96">
        <v>310345</v>
      </c>
      <c r="M984" s="97">
        <v>122</v>
      </c>
      <c r="N984" s="97">
        <v>92</v>
      </c>
      <c r="O984" s="97">
        <v>214</v>
      </c>
      <c r="P984" s="96">
        <v>8867</v>
      </c>
      <c r="Q984" s="96"/>
      <c r="R984" s="96"/>
      <c r="S984" s="96"/>
      <c r="T984" s="98">
        <v>0.49099999999999999</v>
      </c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  <c r="AH984" s="98"/>
      <c r="AI984" s="96" t="s">
        <v>48</v>
      </c>
      <c r="AJ984" s="96">
        <v>31</v>
      </c>
      <c r="AK984" s="96">
        <v>163</v>
      </c>
      <c r="AL984" s="96" t="s">
        <v>48</v>
      </c>
      <c r="AM984" s="96">
        <v>16</v>
      </c>
      <c r="AN984" s="96">
        <v>144</v>
      </c>
      <c r="AO984" s="96" t="s">
        <v>48</v>
      </c>
      <c r="AP984" s="96" t="s">
        <v>48</v>
      </c>
      <c r="AQ984" s="96">
        <v>105</v>
      </c>
      <c r="AR984" s="96">
        <v>54</v>
      </c>
      <c r="AS984" s="98">
        <v>0.51400000000000001</v>
      </c>
      <c r="AT984" s="98">
        <v>0.57399999999999995</v>
      </c>
      <c r="AU984" s="98">
        <v>0</v>
      </c>
      <c r="AV984" s="99">
        <v>20885</v>
      </c>
      <c r="AW984" s="99">
        <v>13481</v>
      </c>
      <c r="AX984" s="96">
        <v>646</v>
      </c>
      <c r="AY984" s="96">
        <v>947</v>
      </c>
      <c r="AZ984" s="96">
        <v>1255</v>
      </c>
      <c r="BA984" s="96" t="s">
        <v>48</v>
      </c>
      <c r="BB984" s="100" t="s">
        <v>48</v>
      </c>
      <c r="BC984" s="93"/>
      <c r="BD984" s="93"/>
      <c r="BE984" s="93"/>
    </row>
    <row r="985" spans="1:57" ht="13.5" customHeight="1">
      <c r="A985" s="93" t="s">
        <v>313</v>
      </c>
      <c r="B985" s="95">
        <v>45350</v>
      </c>
      <c r="C985" s="96" t="s">
        <v>48</v>
      </c>
      <c r="D985" s="96">
        <v>322708</v>
      </c>
      <c r="E985" s="96" t="s">
        <v>48</v>
      </c>
      <c r="F985" s="96"/>
      <c r="G985" s="96"/>
      <c r="H985" s="96"/>
      <c r="I985" s="96"/>
      <c r="J985" s="96"/>
      <c r="K985" s="96"/>
      <c r="L985" s="96">
        <v>322708</v>
      </c>
      <c r="M985" s="97">
        <v>132</v>
      </c>
      <c r="N985" s="97">
        <v>93</v>
      </c>
      <c r="O985" s="97">
        <v>225</v>
      </c>
      <c r="P985" s="96">
        <v>11128</v>
      </c>
      <c r="Q985" s="96"/>
      <c r="R985" s="96"/>
      <c r="S985" s="96"/>
      <c r="T985" s="98">
        <v>0.53800000000000003</v>
      </c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  <c r="AH985" s="98"/>
      <c r="AI985" s="96" t="s">
        <v>48</v>
      </c>
      <c r="AJ985" s="96">
        <v>35</v>
      </c>
      <c r="AK985" s="96">
        <v>167</v>
      </c>
      <c r="AL985" s="96" t="s">
        <v>48</v>
      </c>
      <c r="AM985" s="96">
        <v>17</v>
      </c>
      <c r="AN985" s="96">
        <v>141</v>
      </c>
      <c r="AO985" s="96" t="s">
        <v>48</v>
      </c>
      <c r="AP985" s="96" t="s">
        <v>48</v>
      </c>
      <c r="AQ985" s="96">
        <v>121</v>
      </c>
      <c r="AR985" s="96">
        <v>58</v>
      </c>
      <c r="AS985" s="98">
        <v>0.47899999999999998</v>
      </c>
      <c r="AT985" s="98">
        <v>0.60299999999999998</v>
      </c>
      <c r="AU985" s="98">
        <v>0</v>
      </c>
      <c r="AV985" s="99">
        <v>21095</v>
      </c>
      <c r="AW985" s="99">
        <v>13829</v>
      </c>
      <c r="AX985" s="96">
        <v>657</v>
      </c>
      <c r="AY985" s="96">
        <v>959</v>
      </c>
      <c r="AZ985" s="96">
        <v>1274</v>
      </c>
      <c r="BA985" s="96" t="s">
        <v>48</v>
      </c>
      <c r="BB985" s="100" t="s">
        <v>48</v>
      </c>
      <c r="BC985" s="93"/>
      <c r="BD985" s="93"/>
      <c r="BE985" s="93"/>
    </row>
    <row r="986" spans="1:57" ht="13.5" customHeight="1">
      <c r="A986" s="93" t="s">
        <v>314</v>
      </c>
      <c r="B986" s="95">
        <v>45351</v>
      </c>
      <c r="C986" s="96" t="s">
        <v>48</v>
      </c>
      <c r="D986" s="96">
        <v>301083</v>
      </c>
      <c r="E986" s="96" t="s">
        <v>48</v>
      </c>
      <c r="F986" s="96"/>
      <c r="G986" s="96"/>
      <c r="H986" s="96"/>
      <c r="I986" s="96"/>
      <c r="J986" s="96"/>
      <c r="K986" s="96"/>
      <c r="L986" s="96">
        <v>301083</v>
      </c>
      <c r="M986" s="97">
        <v>95</v>
      </c>
      <c r="N986" s="97">
        <v>48</v>
      </c>
      <c r="O986" s="97">
        <v>143</v>
      </c>
      <c r="P986" s="96">
        <v>11580</v>
      </c>
      <c r="Q986" s="96"/>
      <c r="R986" s="96"/>
      <c r="S986" s="96"/>
      <c r="T986" s="98">
        <v>0.86699999999999999</v>
      </c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  <c r="AF986" s="98"/>
      <c r="AG986" s="98"/>
      <c r="AH986" s="98"/>
      <c r="AI986" s="96" t="s">
        <v>48</v>
      </c>
      <c r="AJ986" s="96">
        <v>29</v>
      </c>
      <c r="AK986" s="96">
        <v>155</v>
      </c>
      <c r="AL986" s="96" t="s">
        <v>48</v>
      </c>
      <c r="AM986" s="96">
        <v>14</v>
      </c>
      <c r="AN986" s="96">
        <v>133</v>
      </c>
      <c r="AO986" s="96" t="s">
        <v>48</v>
      </c>
      <c r="AP986" s="96" t="s">
        <v>48</v>
      </c>
      <c r="AQ986" s="96">
        <v>124</v>
      </c>
      <c r="AR986" s="96">
        <v>49</v>
      </c>
      <c r="AS986" s="98">
        <v>0.39500000000000002</v>
      </c>
      <c r="AT986" s="98">
        <v>0.59199999999999997</v>
      </c>
      <c r="AU986" s="98">
        <v>0</v>
      </c>
      <c r="AV986" s="99">
        <v>21219</v>
      </c>
      <c r="AW986" s="99">
        <v>13878</v>
      </c>
      <c r="AX986" s="96">
        <v>683</v>
      </c>
      <c r="AY986" s="96">
        <v>964</v>
      </c>
      <c r="AZ986" s="96">
        <v>1296</v>
      </c>
      <c r="BA986" s="96" t="s">
        <v>48</v>
      </c>
      <c r="BB986" s="100" t="s">
        <v>48</v>
      </c>
      <c r="BC986" s="93"/>
      <c r="BD986" s="93"/>
      <c r="BE986" s="93"/>
    </row>
    <row r="987" spans="1:57" ht="13.5" customHeight="1">
      <c r="A987" s="93" t="s">
        <v>315</v>
      </c>
      <c r="B987" s="95">
        <v>45352</v>
      </c>
      <c r="C987" s="96" t="s">
        <v>48</v>
      </c>
      <c r="D987" s="96">
        <v>302446</v>
      </c>
      <c r="E987" s="96" t="s">
        <v>48</v>
      </c>
      <c r="F987" s="96"/>
      <c r="G987" s="96"/>
      <c r="H987" s="96"/>
      <c r="I987" s="96"/>
      <c r="J987" s="96"/>
      <c r="K987" s="96"/>
      <c r="L987" s="96">
        <v>302446</v>
      </c>
      <c r="M987" s="97">
        <v>94</v>
      </c>
      <c r="N987" s="97">
        <v>64</v>
      </c>
      <c r="O987" s="97">
        <v>158</v>
      </c>
      <c r="P987" s="96">
        <v>13748</v>
      </c>
      <c r="Q987" s="96"/>
      <c r="R987" s="96"/>
      <c r="S987" s="96"/>
      <c r="T987" s="98">
        <v>0.51300000000000001</v>
      </c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  <c r="AF987" s="98"/>
      <c r="AG987" s="98"/>
      <c r="AH987" s="98"/>
      <c r="AI987" s="96" t="s">
        <v>48</v>
      </c>
      <c r="AJ987" s="96">
        <v>26</v>
      </c>
      <c r="AK987" s="96">
        <v>169</v>
      </c>
      <c r="AL987" s="96" t="s">
        <v>48</v>
      </c>
      <c r="AM987" s="96">
        <v>19</v>
      </c>
      <c r="AN987" s="96">
        <v>146</v>
      </c>
      <c r="AO987" s="96" t="s">
        <v>48</v>
      </c>
      <c r="AP987" s="96" t="s">
        <v>48</v>
      </c>
      <c r="AQ987" s="96">
        <v>81</v>
      </c>
      <c r="AR987" s="96">
        <v>31</v>
      </c>
      <c r="AS987" s="98">
        <v>0.38300000000000001</v>
      </c>
      <c r="AT987" s="98">
        <v>0.83899999999999997</v>
      </c>
      <c r="AU987" s="98">
        <v>0</v>
      </c>
      <c r="AV987" s="99">
        <v>21300</v>
      </c>
      <c r="AW987" s="99">
        <v>13909</v>
      </c>
      <c r="AX987" s="96">
        <v>696</v>
      </c>
      <c r="AY987" s="96">
        <v>982</v>
      </c>
      <c r="AZ987" s="96">
        <v>1310</v>
      </c>
      <c r="BA987" s="96" t="s">
        <v>48</v>
      </c>
      <c r="BB987" s="100" t="s">
        <v>48</v>
      </c>
      <c r="BC987" s="93"/>
      <c r="BD987" s="93"/>
      <c r="BE987" s="93"/>
    </row>
    <row r="988" spans="1:57" ht="13.5" customHeight="1">
      <c r="A988" s="93" t="s">
        <v>316</v>
      </c>
      <c r="B988" s="95">
        <v>45353</v>
      </c>
      <c r="C988" s="96" t="s">
        <v>48</v>
      </c>
      <c r="D988" s="96">
        <v>311457</v>
      </c>
      <c r="E988" s="96" t="s">
        <v>48</v>
      </c>
      <c r="F988" s="96"/>
      <c r="G988" s="96"/>
      <c r="H988" s="96"/>
      <c r="I988" s="96"/>
      <c r="J988" s="96"/>
      <c r="K988" s="96"/>
      <c r="L988" s="96">
        <v>311457</v>
      </c>
      <c r="M988" s="97">
        <v>112</v>
      </c>
      <c r="N988" s="97">
        <v>45</v>
      </c>
      <c r="O988" s="97">
        <v>157</v>
      </c>
      <c r="P988" s="96">
        <v>13542</v>
      </c>
      <c r="Q988" s="96"/>
      <c r="R988" s="96"/>
      <c r="S988" s="96"/>
      <c r="T988" s="98">
        <v>0.63700000000000001</v>
      </c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  <c r="AF988" s="98"/>
      <c r="AG988" s="98"/>
      <c r="AH988" s="98"/>
      <c r="AI988" s="96" t="s">
        <v>48</v>
      </c>
      <c r="AJ988" s="96">
        <v>22</v>
      </c>
      <c r="AK988" s="96">
        <v>146</v>
      </c>
      <c r="AL988" s="96" t="s">
        <v>48</v>
      </c>
      <c r="AM988" s="96">
        <v>12</v>
      </c>
      <c r="AN988" s="96">
        <v>133</v>
      </c>
      <c r="AO988" s="96" t="s">
        <v>48</v>
      </c>
      <c r="AP988" s="96" t="s">
        <v>48</v>
      </c>
      <c r="AQ988" s="96">
        <v>100</v>
      </c>
      <c r="AR988" s="96">
        <v>38</v>
      </c>
      <c r="AS988" s="98">
        <v>0.38</v>
      </c>
      <c r="AT988" s="98">
        <v>0.57899999999999996</v>
      </c>
      <c r="AU988" s="98">
        <v>0</v>
      </c>
      <c r="AV988" s="99">
        <v>21400</v>
      </c>
      <c r="AW988" s="99">
        <v>13947</v>
      </c>
      <c r="AX988" s="96">
        <v>714</v>
      </c>
      <c r="AY988" s="96">
        <v>994</v>
      </c>
      <c r="AZ988" s="96">
        <v>1314</v>
      </c>
      <c r="BA988" s="96" t="s">
        <v>48</v>
      </c>
      <c r="BB988" s="100" t="s">
        <v>48</v>
      </c>
      <c r="BC988" s="93"/>
      <c r="BD988" s="93"/>
      <c r="BE988" s="93"/>
    </row>
    <row r="989" spans="1:57" ht="13.5" customHeight="1">
      <c r="A989" s="93" t="s">
        <v>317</v>
      </c>
      <c r="B989" s="95">
        <v>45354</v>
      </c>
      <c r="C989" s="96">
        <v>106810</v>
      </c>
      <c r="D989" s="96">
        <v>311565</v>
      </c>
      <c r="E989" s="96" t="s">
        <v>48</v>
      </c>
      <c r="F989" s="96"/>
      <c r="G989" s="96"/>
      <c r="H989" s="96"/>
      <c r="I989" s="96"/>
      <c r="J989" s="96"/>
      <c r="K989" s="96"/>
      <c r="L989" s="96">
        <v>418375</v>
      </c>
      <c r="M989" s="97">
        <v>130</v>
      </c>
      <c r="N989" s="97">
        <v>57</v>
      </c>
      <c r="O989" s="97">
        <v>187</v>
      </c>
      <c r="P989" s="96">
        <v>23243</v>
      </c>
      <c r="Q989" s="96"/>
      <c r="R989" s="96"/>
      <c r="S989" s="96"/>
      <c r="T989" s="98">
        <v>0.58799999999999997</v>
      </c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  <c r="AF989" s="98"/>
      <c r="AG989" s="98"/>
      <c r="AH989" s="98"/>
      <c r="AI989" s="96" t="s">
        <v>48</v>
      </c>
      <c r="AJ989" s="96">
        <v>23</v>
      </c>
      <c r="AK989" s="96">
        <v>161</v>
      </c>
      <c r="AL989" s="96" t="s">
        <v>48</v>
      </c>
      <c r="AM989" s="96">
        <v>18</v>
      </c>
      <c r="AN989" s="96">
        <v>141</v>
      </c>
      <c r="AO989" s="96" t="s">
        <v>48</v>
      </c>
      <c r="AP989" s="96" t="s">
        <v>48</v>
      </c>
      <c r="AQ989" s="96">
        <v>110</v>
      </c>
      <c r="AR989" s="96">
        <v>54</v>
      </c>
      <c r="AS989" s="98">
        <v>0.49099999999999999</v>
      </c>
      <c r="AT989" s="98">
        <v>0.42599999999999999</v>
      </c>
      <c r="AU989" s="98">
        <v>0</v>
      </c>
      <c r="AV989" s="99">
        <v>21510</v>
      </c>
      <c r="AW989" s="99">
        <v>14001</v>
      </c>
      <c r="AX989" s="96">
        <v>730</v>
      </c>
      <c r="AY989" s="96">
        <v>1005</v>
      </c>
      <c r="AZ989" s="96">
        <v>1329</v>
      </c>
      <c r="BA989" s="96" t="s">
        <v>48</v>
      </c>
      <c r="BB989" s="100" t="s">
        <v>48</v>
      </c>
      <c r="BC989" s="93"/>
      <c r="BD989" s="93"/>
      <c r="BE989" s="93"/>
    </row>
    <row r="990" spans="1:57" ht="13.5" customHeight="1">
      <c r="A990" s="93" t="s">
        <v>311</v>
      </c>
      <c r="B990" s="95">
        <v>45355</v>
      </c>
      <c r="C990" s="96">
        <v>101882</v>
      </c>
      <c r="D990" s="96">
        <v>235577</v>
      </c>
      <c r="E990" s="96" t="s">
        <v>48</v>
      </c>
      <c r="F990" s="96"/>
      <c r="G990" s="96"/>
      <c r="H990" s="96"/>
      <c r="I990" s="96"/>
      <c r="J990" s="96"/>
      <c r="K990" s="96"/>
      <c r="L990" s="96">
        <v>337459</v>
      </c>
      <c r="M990" s="97">
        <v>83</v>
      </c>
      <c r="N990" s="97">
        <v>37</v>
      </c>
      <c r="O990" s="97">
        <v>120</v>
      </c>
      <c r="P990" s="96">
        <v>16873</v>
      </c>
      <c r="Q990" s="96"/>
      <c r="R990" s="96"/>
      <c r="S990" s="96"/>
      <c r="T990" s="98">
        <v>0.79200000000000004</v>
      </c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  <c r="AF990" s="98"/>
      <c r="AG990" s="98"/>
      <c r="AH990" s="98"/>
      <c r="AI990" s="96" t="s">
        <v>48</v>
      </c>
      <c r="AJ990" s="96">
        <v>18</v>
      </c>
      <c r="AK990" s="96">
        <v>152</v>
      </c>
      <c r="AL990" s="96" t="s">
        <v>48</v>
      </c>
      <c r="AM990" s="96">
        <v>14</v>
      </c>
      <c r="AN990" s="96">
        <v>131</v>
      </c>
      <c r="AO990" s="96" t="s">
        <v>48</v>
      </c>
      <c r="AP990" s="96" t="s">
        <v>48</v>
      </c>
      <c r="AQ990" s="96">
        <v>95</v>
      </c>
      <c r="AR990" s="96">
        <v>41</v>
      </c>
      <c r="AS990" s="98">
        <v>0.432</v>
      </c>
      <c r="AT990" s="98">
        <v>0.439</v>
      </c>
      <c r="AU990" s="98">
        <v>0</v>
      </c>
      <c r="AV990" s="99">
        <v>21605</v>
      </c>
      <c r="AW990" s="99">
        <v>14042</v>
      </c>
      <c r="AX990" s="96">
        <v>728</v>
      </c>
      <c r="AY990" s="96">
        <v>1003</v>
      </c>
      <c r="AZ990" s="96">
        <v>1339</v>
      </c>
      <c r="BA990" s="96" t="s">
        <v>48</v>
      </c>
      <c r="BB990" s="100" t="s">
        <v>48</v>
      </c>
      <c r="BC990" s="93"/>
      <c r="BD990" s="93"/>
      <c r="BE990" s="93"/>
    </row>
    <row r="991" spans="1:57" ht="13.5" customHeight="1">
      <c r="A991" s="93" t="s">
        <v>312</v>
      </c>
      <c r="B991" s="95">
        <v>45356</v>
      </c>
      <c r="C991" s="96">
        <v>98616</v>
      </c>
      <c r="D991" s="96">
        <v>248408</v>
      </c>
      <c r="E991" s="96" t="s">
        <v>48</v>
      </c>
      <c r="F991" s="96"/>
      <c r="G991" s="96"/>
      <c r="H991" s="96"/>
      <c r="I991" s="96"/>
      <c r="J991" s="96"/>
      <c r="K991" s="96"/>
      <c r="L991" s="96">
        <v>347024</v>
      </c>
      <c r="M991" s="97">
        <v>103</v>
      </c>
      <c r="N991" s="97">
        <v>37</v>
      </c>
      <c r="O991" s="97">
        <v>140</v>
      </c>
      <c r="P991" s="96">
        <v>12394</v>
      </c>
      <c r="Q991" s="96"/>
      <c r="R991" s="96"/>
      <c r="S991" s="96"/>
      <c r="T991" s="98">
        <v>0.57899999999999996</v>
      </c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8"/>
      <c r="AH991" s="98"/>
      <c r="AI991" s="96" t="s">
        <v>48</v>
      </c>
      <c r="AJ991" s="96">
        <v>20</v>
      </c>
      <c r="AK991" s="96">
        <v>136</v>
      </c>
      <c r="AL991" s="96" t="s">
        <v>48</v>
      </c>
      <c r="AM991" s="96">
        <v>9</v>
      </c>
      <c r="AN991" s="96">
        <v>127</v>
      </c>
      <c r="AO991" s="96" t="s">
        <v>48</v>
      </c>
      <c r="AP991" s="96" t="s">
        <v>48</v>
      </c>
      <c r="AQ991" s="96">
        <v>81</v>
      </c>
      <c r="AR991" s="96">
        <v>46</v>
      </c>
      <c r="AS991" s="98">
        <v>0.56799999999999995</v>
      </c>
      <c r="AT991" s="98">
        <v>0.435</v>
      </c>
      <c r="AU991" s="98">
        <v>0</v>
      </c>
      <c r="AV991" s="99">
        <v>21686</v>
      </c>
      <c r="AW991" s="99">
        <v>14088</v>
      </c>
      <c r="AX991" s="96">
        <v>729</v>
      </c>
      <c r="AY991" s="96">
        <v>1016</v>
      </c>
      <c r="AZ991" s="96">
        <v>1345</v>
      </c>
      <c r="BA991" s="96" t="s">
        <v>48</v>
      </c>
      <c r="BB991" s="100" t="s">
        <v>48</v>
      </c>
      <c r="BC991" s="93"/>
      <c r="BD991" s="93"/>
      <c r="BE991" s="93"/>
    </row>
    <row r="992" spans="1:57" ht="13.5" customHeight="1">
      <c r="A992" s="93" t="s">
        <v>313</v>
      </c>
      <c r="B992" s="95">
        <v>45357</v>
      </c>
      <c r="C992" s="96">
        <v>97153</v>
      </c>
      <c r="D992" s="96">
        <v>229969</v>
      </c>
      <c r="E992" s="96" t="s">
        <v>48</v>
      </c>
      <c r="F992" s="96"/>
      <c r="G992" s="96"/>
      <c r="H992" s="96"/>
      <c r="I992" s="96"/>
      <c r="J992" s="96"/>
      <c r="K992" s="96"/>
      <c r="L992" s="96">
        <v>327122</v>
      </c>
      <c r="M992" s="97">
        <v>89</v>
      </c>
      <c r="N992" s="97">
        <v>39</v>
      </c>
      <c r="O992" s="97">
        <v>128</v>
      </c>
      <c r="P992" s="96">
        <v>15577</v>
      </c>
      <c r="Q992" s="96"/>
      <c r="R992" s="96"/>
      <c r="S992" s="96"/>
      <c r="T992" s="98">
        <v>0.54700000000000004</v>
      </c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8"/>
      <c r="AH992" s="98"/>
      <c r="AI992" s="96" t="s">
        <v>48</v>
      </c>
      <c r="AJ992" s="96">
        <v>28</v>
      </c>
      <c r="AK992" s="96">
        <v>179</v>
      </c>
      <c r="AL992" s="96" t="s">
        <v>48</v>
      </c>
      <c r="AM992" s="96">
        <v>18</v>
      </c>
      <c r="AN992" s="96">
        <v>160</v>
      </c>
      <c r="AO992" s="96" t="s">
        <v>48</v>
      </c>
      <c r="AP992" s="96" t="s">
        <v>48</v>
      </c>
      <c r="AQ992" s="96">
        <v>70</v>
      </c>
      <c r="AR992" s="96">
        <v>33</v>
      </c>
      <c r="AS992" s="98">
        <v>0.47099999999999997</v>
      </c>
      <c r="AT992" s="98">
        <v>0.84799999999999998</v>
      </c>
      <c r="AU992" s="98">
        <v>0</v>
      </c>
      <c r="AV992" s="99">
        <v>21756</v>
      </c>
      <c r="AW992" s="99">
        <v>14121</v>
      </c>
      <c r="AX992" s="96">
        <v>722</v>
      </c>
      <c r="AY992" s="96">
        <v>1020</v>
      </c>
      <c r="AZ992" s="96">
        <v>1349</v>
      </c>
      <c r="BA992" s="96" t="s">
        <v>48</v>
      </c>
      <c r="BB992" s="100" t="s">
        <v>48</v>
      </c>
      <c r="BC992" s="93"/>
      <c r="BD992" s="93"/>
      <c r="BE992" s="93"/>
    </row>
    <row r="993" spans="1:57" ht="13.5" customHeight="1">
      <c r="A993" s="93" t="s">
        <v>314</v>
      </c>
      <c r="B993" s="95">
        <v>45358</v>
      </c>
      <c r="C993" s="96">
        <v>97137</v>
      </c>
      <c r="D993" s="96">
        <v>246581</v>
      </c>
      <c r="E993" s="96" t="s">
        <v>48</v>
      </c>
      <c r="F993" s="96"/>
      <c r="G993" s="96"/>
      <c r="H993" s="96"/>
      <c r="I993" s="96"/>
      <c r="J993" s="96"/>
      <c r="K993" s="96"/>
      <c r="L993" s="96">
        <v>343718</v>
      </c>
      <c r="M993" s="97">
        <v>76</v>
      </c>
      <c r="N993" s="97">
        <v>39</v>
      </c>
      <c r="O993" s="97">
        <v>115</v>
      </c>
      <c r="P993" s="96">
        <v>18090</v>
      </c>
      <c r="Q993" s="96"/>
      <c r="R993" s="96"/>
      <c r="S993" s="96"/>
      <c r="T993" s="98">
        <v>0.748</v>
      </c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8"/>
      <c r="AH993" s="98"/>
      <c r="AI993" s="96" t="s">
        <v>48</v>
      </c>
      <c r="AJ993" s="96">
        <v>21</v>
      </c>
      <c r="AK993" s="96">
        <v>151</v>
      </c>
      <c r="AL993" s="96" t="s">
        <v>48</v>
      </c>
      <c r="AM993" s="96">
        <v>11</v>
      </c>
      <c r="AN993" s="96">
        <v>137</v>
      </c>
      <c r="AO993" s="96" t="s">
        <v>48</v>
      </c>
      <c r="AP993" s="96" t="s">
        <v>48</v>
      </c>
      <c r="AQ993" s="96">
        <v>86</v>
      </c>
      <c r="AR993" s="96">
        <v>36</v>
      </c>
      <c r="AS993" s="98">
        <v>0.41899999999999998</v>
      </c>
      <c r="AT993" s="98">
        <v>0.58299999999999996</v>
      </c>
      <c r="AU993" s="98">
        <v>0</v>
      </c>
      <c r="AV993" s="99">
        <v>21842</v>
      </c>
      <c r="AW993" s="99">
        <v>14157</v>
      </c>
      <c r="AX993" s="96">
        <v>730</v>
      </c>
      <c r="AY993" s="96">
        <v>1036</v>
      </c>
      <c r="AZ993" s="96">
        <v>1371</v>
      </c>
      <c r="BA993" s="96" t="s">
        <v>48</v>
      </c>
      <c r="BB993" s="100" t="s">
        <v>48</v>
      </c>
      <c r="BC993" s="93"/>
      <c r="BD993" s="93"/>
      <c r="BE993" s="93"/>
    </row>
    <row r="994" spans="1:57" ht="13.5" customHeight="1">
      <c r="A994" s="93" t="s">
        <v>315</v>
      </c>
      <c r="B994" s="95">
        <v>45359</v>
      </c>
      <c r="C994" s="96">
        <v>98031</v>
      </c>
      <c r="D994" s="96">
        <v>240322</v>
      </c>
      <c r="E994" s="96" t="s">
        <v>48</v>
      </c>
      <c r="F994" s="96"/>
      <c r="G994" s="96"/>
      <c r="H994" s="96"/>
      <c r="I994" s="96"/>
      <c r="J994" s="96"/>
      <c r="K994" s="96"/>
      <c r="L994" s="96">
        <v>338353</v>
      </c>
      <c r="M994" s="97">
        <v>96</v>
      </c>
      <c r="N994" s="97">
        <v>36</v>
      </c>
      <c r="O994" s="97">
        <v>132</v>
      </c>
      <c r="P994" s="96">
        <v>15380</v>
      </c>
      <c r="Q994" s="96"/>
      <c r="R994" s="96"/>
      <c r="S994" s="96"/>
      <c r="T994" s="98">
        <v>0.60599999999999998</v>
      </c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8"/>
      <c r="AH994" s="98"/>
      <c r="AI994" s="96" t="s">
        <v>48</v>
      </c>
      <c r="AJ994" s="96">
        <v>19</v>
      </c>
      <c r="AK994" s="96">
        <v>143</v>
      </c>
      <c r="AL994" s="96" t="s">
        <v>48</v>
      </c>
      <c r="AM994" s="96">
        <v>18</v>
      </c>
      <c r="AN994" s="96">
        <v>121</v>
      </c>
      <c r="AO994" s="96" t="s">
        <v>48</v>
      </c>
      <c r="AP994" s="96" t="s">
        <v>48</v>
      </c>
      <c r="AQ994" s="96">
        <v>80</v>
      </c>
      <c r="AR994" s="96">
        <v>43</v>
      </c>
      <c r="AS994" s="98">
        <v>0.53800000000000003</v>
      </c>
      <c r="AT994" s="98">
        <v>0.442</v>
      </c>
      <c r="AU994" s="98">
        <v>0</v>
      </c>
      <c r="AV994" s="99">
        <v>21922</v>
      </c>
      <c r="AW994" s="99">
        <v>14200</v>
      </c>
      <c r="AX994" s="96">
        <v>735</v>
      </c>
      <c r="AY994" s="96">
        <v>1041</v>
      </c>
      <c r="AZ994" s="96">
        <v>1382</v>
      </c>
      <c r="BA994" s="96" t="s">
        <v>48</v>
      </c>
      <c r="BB994" s="100" t="s">
        <v>48</v>
      </c>
      <c r="BC994" s="93"/>
      <c r="BD994" s="93"/>
      <c r="BE994" s="93"/>
    </row>
    <row r="995" spans="1:57" ht="13.5" customHeight="1">
      <c r="A995" s="93" t="s">
        <v>316</v>
      </c>
      <c r="B995" s="95">
        <v>45360</v>
      </c>
      <c r="C995" s="96">
        <v>100368</v>
      </c>
      <c r="D995" s="96">
        <v>244640</v>
      </c>
      <c r="E995" s="96" t="s">
        <v>48</v>
      </c>
      <c r="F995" s="96"/>
      <c r="G995" s="96"/>
      <c r="H995" s="96"/>
      <c r="I995" s="96"/>
      <c r="J995" s="96"/>
      <c r="K995" s="96"/>
      <c r="L995" s="96">
        <v>345008</v>
      </c>
      <c r="M995" s="97">
        <v>88</v>
      </c>
      <c r="N995" s="97">
        <v>34</v>
      </c>
      <c r="O995" s="97">
        <v>122</v>
      </c>
      <c r="P995" s="96">
        <v>13270</v>
      </c>
      <c r="Q995" s="96"/>
      <c r="R995" s="96"/>
      <c r="S995" s="96"/>
      <c r="T995" s="98">
        <v>0.66400000000000003</v>
      </c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8"/>
      <c r="AH995" s="98"/>
      <c r="AI995" s="96" t="s">
        <v>48</v>
      </c>
      <c r="AJ995" s="96">
        <v>22</v>
      </c>
      <c r="AK995" s="96">
        <v>168</v>
      </c>
      <c r="AL995" s="96" t="s">
        <v>48</v>
      </c>
      <c r="AM995" s="96">
        <v>10</v>
      </c>
      <c r="AN995" s="96">
        <v>151</v>
      </c>
      <c r="AO995" s="96" t="s">
        <v>48</v>
      </c>
      <c r="AP995" s="96" t="s">
        <v>48</v>
      </c>
      <c r="AQ995" s="96">
        <v>81</v>
      </c>
      <c r="AR995" s="96">
        <v>47</v>
      </c>
      <c r="AS995" s="98">
        <v>0.57999999999999996</v>
      </c>
      <c r="AT995" s="98">
        <v>0.46800000000000003</v>
      </c>
      <c r="AU995" s="98">
        <v>0</v>
      </c>
      <c r="AV995" s="99">
        <v>22003</v>
      </c>
      <c r="AW995" s="99">
        <v>14247</v>
      </c>
      <c r="AX995" s="96">
        <v>716</v>
      </c>
      <c r="AY995" s="96">
        <v>1048</v>
      </c>
      <c r="AZ995" s="96">
        <v>1376</v>
      </c>
      <c r="BA995" s="96" t="s">
        <v>48</v>
      </c>
      <c r="BB995" s="100" t="s">
        <v>48</v>
      </c>
      <c r="BC995" s="93"/>
      <c r="BD995" s="93"/>
      <c r="BE995" s="93"/>
    </row>
    <row r="996" spans="1:57" ht="13.5" customHeight="1">
      <c r="A996" s="93" t="s">
        <v>317</v>
      </c>
      <c r="B996" s="95">
        <v>45361</v>
      </c>
      <c r="C996" s="96">
        <v>105071</v>
      </c>
      <c r="D996" s="96">
        <v>263141</v>
      </c>
      <c r="E996" s="96" t="s">
        <v>48</v>
      </c>
      <c r="F996" s="96"/>
      <c r="G996" s="96"/>
      <c r="H996" s="96"/>
      <c r="I996" s="96"/>
      <c r="J996" s="96"/>
      <c r="K996" s="96"/>
      <c r="L996" s="96">
        <v>368212</v>
      </c>
      <c r="M996" s="97">
        <v>94</v>
      </c>
      <c r="N996" s="97">
        <v>40</v>
      </c>
      <c r="O996" s="97">
        <v>134</v>
      </c>
      <c r="P996" s="96">
        <v>30684</v>
      </c>
      <c r="Q996" s="96"/>
      <c r="R996" s="96"/>
      <c r="S996" s="96"/>
      <c r="T996" s="98">
        <v>0.56699999999999995</v>
      </c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8"/>
      <c r="AH996" s="98"/>
      <c r="AI996" s="96" t="s">
        <v>48</v>
      </c>
      <c r="AJ996" s="96">
        <v>26</v>
      </c>
      <c r="AK996" s="96">
        <v>196</v>
      </c>
      <c r="AL996" s="96" t="s">
        <v>48</v>
      </c>
      <c r="AM996" s="96">
        <v>28</v>
      </c>
      <c r="AN996" s="96">
        <v>165</v>
      </c>
      <c r="AO996" s="96" t="s">
        <v>48</v>
      </c>
      <c r="AP996" s="96" t="s">
        <v>48</v>
      </c>
      <c r="AQ996" s="96">
        <v>76</v>
      </c>
      <c r="AR996" s="96">
        <v>33</v>
      </c>
      <c r="AS996" s="98">
        <v>0.434</v>
      </c>
      <c r="AT996" s="98">
        <v>0.78800000000000003</v>
      </c>
      <c r="AU996" s="98">
        <v>0</v>
      </c>
      <c r="AV996" s="99">
        <v>22079</v>
      </c>
      <c r="AW996" s="99">
        <v>14280</v>
      </c>
      <c r="AX996" s="96">
        <v>721</v>
      </c>
      <c r="AY996" s="96">
        <v>1059</v>
      </c>
      <c r="AZ996" s="96">
        <v>1379</v>
      </c>
      <c r="BA996" s="96" t="s">
        <v>48</v>
      </c>
      <c r="BB996" s="100" t="s">
        <v>48</v>
      </c>
      <c r="BC996" s="93"/>
      <c r="BD996" s="93"/>
      <c r="BE996" s="93"/>
    </row>
    <row r="997" spans="1:57" ht="13.5" customHeight="1">
      <c r="A997" s="93" t="s">
        <v>311</v>
      </c>
      <c r="B997" s="95">
        <v>45362</v>
      </c>
      <c r="C997" s="96">
        <v>98233</v>
      </c>
      <c r="D997" s="96">
        <v>264590</v>
      </c>
      <c r="E997" s="96" t="s">
        <v>48</v>
      </c>
      <c r="F997" s="96"/>
      <c r="G997" s="96"/>
      <c r="H997" s="96"/>
      <c r="I997" s="96"/>
      <c r="J997" s="96"/>
      <c r="K997" s="96"/>
      <c r="L997" s="96">
        <v>362823</v>
      </c>
      <c r="M997" s="97">
        <v>70</v>
      </c>
      <c r="N997" s="97">
        <v>49</v>
      </c>
      <c r="O997" s="97">
        <v>119</v>
      </c>
      <c r="P997" s="96">
        <v>30235</v>
      </c>
      <c r="Q997" s="96"/>
      <c r="R997" s="96"/>
      <c r="S997" s="96"/>
      <c r="T997" s="98">
        <v>0.60499999999999998</v>
      </c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8"/>
      <c r="AH997" s="98"/>
      <c r="AI997" s="96" t="s">
        <v>48</v>
      </c>
      <c r="AJ997" s="96">
        <v>12</v>
      </c>
      <c r="AK997" s="96">
        <v>154</v>
      </c>
      <c r="AL997" s="96" t="s">
        <v>48</v>
      </c>
      <c r="AM997" s="96">
        <v>17</v>
      </c>
      <c r="AN997" s="96">
        <v>130</v>
      </c>
      <c r="AO997" s="96" t="s">
        <v>48</v>
      </c>
      <c r="AP997" s="96" t="s">
        <v>48</v>
      </c>
      <c r="AQ997" s="96">
        <v>72</v>
      </c>
      <c r="AR997" s="96">
        <v>38</v>
      </c>
      <c r="AS997" s="98">
        <v>0.52800000000000002</v>
      </c>
      <c r="AT997" s="98">
        <v>0.316</v>
      </c>
      <c r="AU997" s="98">
        <v>0</v>
      </c>
      <c r="AV997" s="99">
        <v>22151</v>
      </c>
      <c r="AW997" s="99">
        <v>14318</v>
      </c>
      <c r="AX997" s="96">
        <v>742</v>
      </c>
      <c r="AY997" s="96">
        <v>1060</v>
      </c>
      <c r="AZ997" s="96">
        <v>1412</v>
      </c>
      <c r="BA997" s="96" t="s">
        <v>48</v>
      </c>
      <c r="BB997" s="100" t="s">
        <v>48</v>
      </c>
      <c r="BC997" s="93"/>
      <c r="BD997" s="93"/>
      <c r="BE997" s="93"/>
    </row>
    <row r="998" spans="1:57" ht="13.5" customHeight="1">
      <c r="A998" s="93" t="s">
        <v>312</v>
      </c>
      <c r="B998" s="95">
        <v>45363</v>
      </c>
      <c r="C998" s="96">
        <v>49099</v>
      </c>
      <c r="D998" s="96">
        <v>241648</v>
      </c>
      <c r="E998" s="96" t="s">
        <v>48</v>
      </c>
      <c r="F998" s="96"/>
      <c r="G998" s="96"/>
      <c r="H998" s="96"/>
      <c r="I998" s="96"/>
      <c r="J998" s="96"/>
      <c r="K998" s="96"/>
      <c r="L998" s="96">
        <v>290747</v>
      </c>
      <c r="M998" s="97">
        <v>69</v>
      </c>
      <c r="N998" s="97">
        <v>39</v>
      </c>
      <c r="O998" s="97">
        <v>108</v>
      </c>
      <c r="P998" s="96">
        <v>15302</v>
      </c>
      <c r="Q998" s="96"/>
      <c r="R998" s="96"/>
      <c r="S998" s="96"/>
      <c r="T998" s="98">
        <v>0.67600000000000005</v>
      </c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8"/>
      <c r="AH998" s="98"/>
      <c r="AI998" s="96" t="s">
        <v>48</v>
      </c>
      <c r="AJ998" s="96">
        <v>12</v>
      </c>
      <c r="AK998" s="96">
        <v>125</v>
      </c>
      <c r="AL998" s="96" t="s">
        <v>48</v>
      </c>
      <c r="AM998" s="96">
        <v>13</v>
      </c>
      <c r="AN998" s="96">
        <v>110</v>
      </c>
      <c r="AO998" s="96" t="s">
        <v>48</v>
      </c>
      <c r="AP998" s="96" t="s">
        <v>48</v>
      </c>
      <c r="AQ998" s="96">
        <v>73</v>
      </c>
      <c r="AR998" s="96">
        <v>36</v>
      </c>
      <c r="AS998" s="98">
        <v>0.49299999999999999</v>
      </c>
      <c r="AT998" s="98">
        <v>0.33300000000000002</v>
      </c>
      <c r="AU998" s="98">
        <v>0</v>
      </c>
      <c r="AV998" s="99">
        <v>22224</v>
      </c>
      <c r="AW998" s="99">
        <v>14354</v>
      </c>
      <c r="AX998" s="96">
        <v>744</v>
      </c>
      <c r="AY998" s="96">
        <v>1062</v>
      </c>
      <c r="AZ998" s="96">
        <v>1429</v>
      </c>
      <c r="BA998" s="96" t="s">
        <v>48</v>
      </c>
      <c r="BB998" s="100" t="s">
        <v>48</v>
      </c>
      <c r="BC998" s="93"/>
      <c r="BD998" s="93"/>
      <c r="BE998" s="93"/>
    </row>
    <row r="999" spans="1:57" ht="13.5" customHeight="1">
      <c r="A999" s="93" t="s">
        <v>313</v>
      </c>
      <c r="B999" s="95">
        <v>45364</v>
      </c>
      <c r="C999" s="96">
        <v>98153</v>
      </c>
      <c r="D999" s="96">
        <v>240087</v>
      </c>
      <c r="E999" s="96" t="s">
        <v>48</v>
      </c>
      <c r="F999" s="96"/>
      <c r="G999" s="96"/>
      <c r="H999" s="96"/>
      <c r="I999" s="96"/>
      <c r="J999" s="96"/>
      <c r="K999" s="96"/>
      <c r="L999" s="96">
        <v>338240</v>
      </c>
      <c r="M999" s="97">
        <v>65</v>
      </c>
      <c r="N999" s="97">
        <v>11</v>
      </c>
      <c r="O999" s="97">
        <v>76</v>
      </c>
      <c r="P999" s="96">
        <v>30749</v>
      </c>
      <c r="Q999" s="96"/>
      <c r="R999" s="96"/>
      <c r="S999" s="96"/>
      <c r="T999" s="98">
        <v>0.75</v>
      </c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8"/>
      <c r="AH999" s="98"/>
      <c r="AI999" s="96" t="s">
        <v>48</v>
      </c>
      <c r="AJ999" s="96">
        <v>19</v>
      </c>
      <c r="AK999" s="96">
        <v>185</v>
      </c>
      <c r="AL999" s="96" t="s">
        <v>48</v>
      </c>
      <c r="AM999" s="96">
        <v>26</v>
      </c>
      <c r="AN999" s="96">
        <v>154</v>
      </c>
      <c r="AO999" s="96" t="s">
        <v>48</v>
      </c>
      <c r="AP999" s="96" t="s">
        <v>48</v>
      </c>
      <c r="AQ999" s="96">
        <v>57</v>
      </c>
      <c r="AR999" s="96">
        <v>35</v>
      </c>
      <c r="AS999" s="98">
        <v>0.61399999999999999</v>
      </c>
      <c r="AT999" s="98">
        <v>0.54300000000000004</v>
      </c>
      <c r="AU999" s="98">
        <v>0</v>
      </c>
      <c r="AV999" s="99">
        <v>22281</v>
      </c>
      <c r="AW999" s="99">
        <v>14389</v>
      </c>
      <c r="AX999" s="96">
        <v>736</v>
      </c>
      <c r="AY999" s="96">
        <v>1050</v>
      </c>
      <c r="AZ999" s="96">
        <v>1448</v>
      </c>
      <c r="BA999" s="96" t="s">
        <v>48</v>
      </c>
      <c r="BB999" s="100" t="s">
        <v>48</v>
      </c>
      <c r="BC999" s="93"/>
      <c r="BD999" s="93"/>
      <c r="BE999" s="93"/>
    </row>
    <row r="1000" spans="1:57" ht="13.5" customHeight="1">
      <c r="A1000" s="93" t="s">
        <v>314</v>
      </c>
      <c r="B1000" s="95">
        <v>45365</v>
      </c>
      <c r="C1000" s="96">
        <v>98933</v>
      </c>
      <c r="D1000" s="96">
        <v>218149</v>
      </c>
      <c r="E1000" s="96" t="s">
        <v>48</v>
      </c>
      <c r="F1000" s="96"/>
      <c r="G1000" s="96"/>
      <c r="H1000" s="96"/>
      <c r="I1000" s="96"/>
      <c r="J1000" s="96"/>
      <c r="K1000" s="96"/>
      <c r="L1000" s="96">
        <v>317082</v>
      </c>
      <c r="M1000" s="97">
        <v>71</v>
      </c>
      <c r="N1000" s="97">
        <v>18</v>
      </c>
      <c r="O1000" s="97">
        <v>89</v>
      </c>
      <c r="P1000" s="96">
        <v>15854</v>
      </c>
      <c r="Q1000" s="96"/>
      <c r="R1000" s="96"/>
      <c r="S1000" s="96"/>
      <c r="T1000" s="98">
        <v>0.55100000000000005</v>
      </c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  <c r="AF1000" s="98"/>
      <c r="AG1000" s="98"/>
      <c r="AH1000" s="98"/>
      <c r="AI1000" s="96" t="s">
        <v>48</v>
      </c>
      <c r="AJ1000" s="96">
        <v>11</v>
      </c>
      <c r="AK1000" s="96">
        <v>147</v>
      </c>
      <c r="AL1000" s="96" t="s">
        <v>48</v>
      </c>
      <c r="AM1000" s="96">
        <v>10</v>
      </c>
      <c r="AN1000" s="96">
        <v>133</v>
      </c>
      <c r="AO1000" s="96" t="s">
        <v>48</v>
      </c>
      <c r="AP1000" s="96" t="s">
        <v>48</v>
      </c>
      <c r="AQ1000" s="96">
        <v>49</v>
      </c>
      <c r="AR1000" s="96">
        <v>28</v>
      </c>
      <c r="AS1000" s="98">
        <v>0.57099999999999995</v>
      </c>
      <c r="AT1000" s="98">
        <v>0.39300000000000002</v>
      </c>
      <c r="AU1000" s="98">
        <v>0</v>
      </c>
      <c r="AV1000" s="99">
        <v>22330</v>
      </c>
      <c r="AW1000" s="99">
        <v>14417</v>
      </c>
      <c r="AX1000" s="96">
        <v>737</v>
      </c>
      <c r="AY1000" s="96">
        <v>1046</v>
      </c>
      <c r="AZ1000" s="96">
        <v>1434</v>
      </c>
      <c r="BA1000" s="96" t="s">
        <v>48</v>
      </c>
      <c r="BB1000" s="100" t="s">
        <v>48</v>
      </c>
      <c r="BC1000" s="93"/>
      <c r="BD1000" s="93"/>
      <c r="BE1000" s="93"/>
    </row>
    <row r="1001" spans="1:57" ht="13.5" customHeight="1">
      <c r="A1001" s="93" t="s">
        <v>315</v>
      </c>
      <c r="B1001" s="95">
        <v>45366</v>
      </c>
      <c r="C1001" s="96">
        <v>99819</v>
      </c>
      <c r="D1001" s="96">
        <v>231999</v>
      </c>
      <c r="E1001" s="96" t="s">
        <v>48</v>
      </c>
      <c r="F1001" s="96"/>
      <c r="G1001" s="96"/>
      <c r="H1001" s="96"/>
      <c r="I1001" s="96"/>
      <c r="J1001" s="96"/>
      <c r="K1001" s="96"/>
      <c r="L1001" s="96">
        <v>331818</v>
      </c>
      <c r="M1001" s="97">
        <v>60</v>
      </c>
      <c r="N1001" s="97">
        <v>18</v>
      </c>
      <c r="O1001" s="97">
        <v>78</v>
      </c>
      <c r="P1001" s="96">
        <v>15083</v>
      </c>
      <c r="Q1001" s="96"/>
      <c r="R1001" s="96"/>
      <c r="S1001" s="96"/>
      <c r="T1001" s="98">
        <v>0.73099999999999998</v>
      </c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  <c r="AF1001" s="98"/>
      <c r="AG1001" s="98"/>
      <c r="AH1001" s="98"/>
      <c r="AI1001" s="96" t="s">
        <v>48</v>
      </c>
      <c r="AJ1001" s="96">
        <v>20</v>
      </c>
      <c r="AK1001" s="96">
        <v>138</v>
      </c>
      <c r="AL1001" s="96" t="s">
        <v>48</v>
      </c>
      <c r="AM1001" s="96">
        <v>10</v>
      </c>
      <c r="AN1001" s="96">
        <v>126</v>
      </c>
      <c r="AO1001" s="96" t="s">
        <v>48</v>
      </c>
      <c r="AP1001" s="96" t="s">
        <v>48</v>
      </c>
      <c r="AQ1001" s="96">
        <v>57</v>
      </c>
      <c r="AR1001" s="96">
        <v>33</v>
      </c>
      <c r="AS1001" s="98">
        <v>0.57899999999999996</v>
      </c>
      <c r="AT1001" s="98">
        <v>0.60599999999999998</v>
      </c>
      <c r="AU1001" s="98">
        <v>0</v>
      </c>
      <c r="AV1001" s="99">
        <v>22387</v>
      </c>
      <c r="AW1001" s="99">
        <v>14450</v>
      </c>
      <c r="AX1001" s="96">
        <v>729</v>
      </c>
      <c r="AY1001" s="96">
        <v>1032</v>
      </c>
      <c r="AZ1001" s="96">
        <v>1436</v>
      </c>
      <c r="BA1001" s="96" t="s">
        <v>48</v>
      </c>
      <c r="BB1001" s="100" t="s">
        <v>48</v>
      </c>
      <c r="BC1001" s="93"/>
      <c r="BD1001" s="93"/>
      <c r="BE1001" s="93"/>
    </row>
    <row r="1002" spans="1:57" ht="13.5" customHeight="1">
      <c r="A1002" s="93" t="s">
        <v>316</v>
      </c>
      <c r="B1002" s="95">
        <v>45367</v>
      </c>
      <c r="C1002" s="96">
        <v>102559</v>
      </c>
      <c r="D1002" s="96">
        <v>241011</v>
      </c>
      <c r="E1002" s="96" t="s">
        <v>48</v>
      </c>
      <c r="F1002" s="96"/>
      <c r="G1002" s="96"/>
      <c r="H1002" s="96"/>
      <c r="I1002" s="96"/>
      <c r="J1002" s="96"/>
      <c r="K1002" s="96"/>
      <c r="L1002" s="96">
        <v>343570</v>
      </c>
      <c r="M1002" s="97">
        <v>61</v>
      </c>
      <c r="N1002" s="97">
        <v>10</v>
      </c>
      <c r="O1002" s="97">
        <v>71</v>
      </c>
      <c r="P1002" s="96">
        <v>16360</v>
      </c>
      <c r="Q1002" s="96"/>
      <c r="R1002" s="96"/>
      <c r="S1002" s="96"/>
      <c r="T1002" s="98">
        <v>0.85899999999999999</v>
      </c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  <c r="AF1002" s="98"/>
      <c r="AG1002" s="98"/>
      <c r="AH1002" s="98"/>
      <c r="AI1002" s="96" t="s">
        <v>48</v>
      </c>
      <c r="AJ1002" s="96">
        <v>22</v>
      </c>
      <c r="AK1002" s="96">
        <v>154</v>
      </c>
      <c r="AL1002" s="96" t="s">
        <v>48</v>
      </c>
      <c r="AM1002" s="96">
        <v>16</v>
      </c>
      <c r="AN1002" s="96">
        <v>137</v>
      </c>
      <c r="AO1002" s="96" t="s">
        <v>48</v>
      </c>
      <c r="AP1002" s="96" t="s">
        <v>48</v>
      </c>
      <c r="AQ1002" s="96">
        <v>61</v>
      </c>
      <c r="AR1002" s="96">
        <v>28</v>
      </c>
      <c r="AS1002" s="98">
        <v>0.45900000000000002</v>
      </c>
      <c r="AT1002" s="98">
        <v>0.78600000000000003</v>
      </c>
      <c r="AU1002" s="98">
        <v>0</v>
      </c>
      <c r="AV1002" s="99">
        <v>22448</v>
      </c>
      <c r="AW1002" s="99">
        <v>14478</v>
      </c>
      <c r="AX1002" s="96">
        <v>738</v>
      </c>
      <c r="AY1002" s="96">
        <v>1031</v>
      </c>
      <c r="AZ1002" s="96">
        <v>1435</v>
      </c>
      <c r="BA1002" s="96" t="s">
        <v>48</v>
      </c>
      <c r="BB1002" s="100" t="s">
        <v>48</v>
      </c>
      <c r="BC1002" s="93"/>
      <c r="BD1002" s="93"/>
      <c r="BE1002" s="93"/>
    </row>
    <row r="1003" spans="1:57" ht="13.5" customHeight="1">
      <c r="A1003" s="93" t="s">
        <v>317</v>
      </c>
      <c r="B1003" s="95">
        <v>45368</v>
      </c>
      <c r="C1003" s="96">
        <v>104999</v>
      </c>
      <c r="D1003" s="96">
        <v>260997</v>
      </c>
      <c r="E1003" s="96" t="s">
        <v>48</v>
      </c>
      <c r="F1003" s="96"/>
      <c r="G1003" s="96"/>
      <c r="H1003" s="96"/>
      <c r="I1003" s="96"/>
      <c r="J1003" s="96"/>
      <c r="K1003" s="96"/>
      <c r="L1003" s="96">
        <v>365996</v>
      </c>
      <c r="M1003" s="97">
        <v>77</v>
      </c>
      <c r="N1003" s="97">
        <v>21</v>
      </c>
      <c r="O1003" s="97">
        <v>98</v>
      </c>
      <c r="P1003" s="96">
        <v>22875</v>
      </c>
      <c r="Q1003" s="96"/>
      <c r="R1003" s="96"/>
      <c r="S1003" s="96"/>
      <c r="T1003" s="98">
        <v>0.439</v>
      </c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  <c r="AF1003" s="98"/>
      <c r="AG1003" s="98"/>
      <c r="AH1003" s="98"/>
      <c r="AI1003" s="96" t="s">
        <v>48</v>
      </c>
      <c r="AJ1003" s="96">
        <v>21</v>
      </c>
      <c r="AK1003" s="96">
        <v>162</v>
      </c>
      <c r="AL1003" s="96" t="s">
        <v>48</v>
      </c>
      <c r="AM1003" s="96">
        <v>15</v>
      </c>
      <c r="AN1003" s="96">
        <v>141</v>
      </c>
      <c r="AO1003" s="96" t="s">
        <v>48</v>
      </c>
      <c r="AP1003" s="96">
        <v>7</v>
      </c>
      <c r="AQ1003" s="96">
        <v>43</v>
      </c>
      <c r="AR1003" s="96">
        <v>20</v>
      </c>
      <c r="AS1003" s="98">
        <v>0.46500000000000002</v>
      </c>
      <c r="AT1003" s="98">
        <v>1.05</v>
      </c>
      <c r="AU1003" s="98">
        <v>1</v>
      </c>
      <c r="AV1003" s="99">
        <v>22491</v>
      </c>
      <c r="AW1003" s="99">
        <v>14498</v>
      </c>
      <c r="AX1003" s="96">
        <v>730</v>
      </c>
      <c r="AY1003" s="96">
        <v>1036</v>
      </c>
      <c r="AZ1003" s="96">
        <v>1447</v>
      </c>
      <c r="BA1003" s="96" t="s">
        <v>48</v>
      </c>
      <c r="BB1003" s="100" t="s">
        <v>48</v>
      </c>
      <c r="BC1003" s="93"/>
      <c r="BD1003" s="93"/>
      <c r="BE1003" s="93"/>
    </row>
    <row r="1004" spans="1:57" ht="13.5" customHeight="1">
      <c r="A1004" s="93" t="s">
        <v>311</v>
      </c>
      <c r="B1004" s="95">
        <v>45369</v>
      </c>
      <c r="C1004" s="96">
        <v>101960</v>
      </c>
      <c r="D1004" s="96">
        <v>252710</v>
      </c>
      <c r="E1004" s="96" t="s">
        <v>48</v>
      </c>
      <c r="F1004" s="96"/>
      <c r="G1004" s="96"/>
      <c r="H1004" s="96"/>
      <c r="I1004" s="96"/>
      <c r="J1004" s="96"/>
      <c r="K1004" s="96"/>
      <c r="L1004" s="96">
        <v>354670</v>
      </c>
      <c r="M1004" s="97">
        <v>83</v>
      </c>
      <c r="N1004" s="97">
        <v>11</v>
      </c>
      <c r="O1004" s="97">
        <v>94</v>
      </c>
      <c r="P1004" s="96">
        <v>20863</v>
      </c>
      <c r="Q1004" s="96"/>
      <c r="R1004" s="96"/>
      <c r="S1004" s="96"/>
      <c r="T1004" s="98">
        <v>0.69099999999999995</v>
      </c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  <c r="AF1004" s="98"/>
      <c r="AG1004" s="98"/>
      <c r="AH1004" s="98"/>
      <c r="AI1004" s="96" t="s">
        <v>48</v>
      </c>
      <c r="AJ1004" s="96">
        <v>16</v>
      </c>
      <c r="AK1004" s="96">
        <v>163</v>
      </c>
      <c r="AL1004" s="96" t="s">
        <v>48</v>
      </c>
      <c r="AM1004" s="96">
        <v>16</v>
      </c>
      <c r="AN1004" s="96">
        <v>137</v>
      </c>
      <c r="AO1004" s="96" t="s">
        <v>48</v>
      </c>
      <c r="AP1004" s="96">
        <v>10</v>
      </c>
      <c r="AQ1004" s="96">
        <v>65</v>
      </c>
      <c r="AR1004" s="96">
        <v>39</v>
      </c>
      <c r="AS1004" s="98">
        <v>0.6</v>
      </c>
      <c r="AT1004" s="98">
        <v>0.41</v>
      </c>
      <c r="AU1004" s="98">
        <v>1</v>
      </c>
      <c r="AV1004" s="99">
        <v>22556</v>
      </c>
      <c r="AW1004" s="99">
        <v>14537</v>
      </c>
      <c r="AX1004" s="96">
        <v>714</v>
      </c>
      <c r="AY1004" s="96">
        <v>1042</v>
      </c>
      <c r="AZ1004" s="96">
        <v>1452</v>
      </c>
      <c r="BA1004" s="96" t="s">
        <v>48</v>
      </c>
      <c r="BB1004" s="100" t="s">
        <v>48</v>
      </c>
      <c r="BC1004" s="93"/>
      <c r="BD1004" s="93"/>
      <c r="BE1004" s="93"/>
    </row>
    <row r="1005" spans="1:57" ht="13.5" customHeight="1">
      <c r="A1005" s="93" t="s">
        <v>312</v>
      </c>
      <c r="B1005" s="95">
        <v>45370</v>
      </c>
      <c r="C1005" s="96">
        <v>98549</v>
      </c>
      <c r="D1005" s="96">
        <v>248797</v>
      </c>
      <c r="E1005" s="96">
        <v>112669</v>
      </c>
      <c r="F1005" s="96"/>
      <c r="G1005" s="96"/>
      <c r="H1005" s="96"/>
      <c r="I1005" s="96"/>
      <c r="J1005" s="96"/>
      <c r="K1005" s="96"/>
      <c r="L1005" s="96">
        <v>460015</v>
      </c>
      <c r="M1005" s="97">
        <v>87</v>
      </c>
      <c r="N1005" s="97">
        <v>7</v>
      </c>
      <c r="O1005" s="97">
        <v>94</v>
      </c>
      <c r="P1005" s="96">
        <v>21905</v>
      </c>
      <c r="Q1005" s="96"/>
      <c r="R1005" s="96"/>
      <c r="S1005" s="96"/>
      <c r="T1005" s="98">
        <v>0.58499999999999996</v>
      </c>
      <c r="U1005" s="98"/>
      <c r="V1005" s="98"/>
      <c r="W1005" s="98"/>
      <c r="X1005" s="98"/>
      <c r="Y1005" s="98"/>
      <c r="Z1005" s="98"/>
      <c r="AA1005" s="98"/>
      <c r="AB1005" s="98"/>
      <c r="AC1005" s="98"/>
      <c r="AD1005" s="98"/>
      <c r="AE1005" s="98"/>
      <c r="AF1005" s="98"/>
      <c r="AG1005" s="98"/>
      <c r="AH1005" s="98"/>
      <c r="AI1005" s="96" t="s">
        <v>48</v>
      </c>
      <c r="AJ1005" s="96">
        <v>17</v>
      </c>
      <c r="AK1005" s="96">
        <v>150</v>
      </c>
      <c r="AL1005" s="96" t="s">
        <v>48</v>
      </c>
      <c r="AM1005" s="96">
        <v>14</v>
      </c>
      <c r="AN1005" s="96">
        <v>133</v>
      </c>
      <c r="AO1005" s="96" t="s">
        <v>48</v>
      </c>
      <c r="AP1005" s="96">
        <v>3</v>
      </c>
      <c r="AQ1005" s="96">
        <v>55</v>
      </c>
      <c r="AR1005" s="96">
        <v>31</v>
      </c>
      <c r="AS1005" s="98">
        <v>0.56399999999999995</v>
      </c>
      <c r="AT1005" s="98">
        <v>0.54800000000000004</v>
      </c>
      <c r="AU1005" s="98">
        <v>1</v>
      </c>
      <c r="AV1005" s="99">
        <v>22611</v>
      </c>
      <c r="AW1005" s="99">
        <v>14568</v>
      </c>
      <c r="AX1005" s="96">
        <v>722</v>
      </c>
      <c r="AY1005" s="96">
        <v>1033</v>
      </c>
      <c r="AZ1005" s="96">
        <v>1457</v>
      </c>
      <c r="BA1005" s="96" t="s">
        <v>48</v>
      </c>
      <c r="BB1005" s="100" t="s">
        <v>48</v>
      </c>
      <c r="BC1005" s="93"/>
      <c r="BD1005" s="93"/>
      <c r="BE1005" s="93"/>
    </row>
    <row r="1006" spans="1:57" ht="13.5" customHeight="1">
      <c r="A1006" s="93" t="s">
        <v>313</v>
      </c>
      <c r="B1006" s="95">
        <v>45371</v>
      </c>
      <c r="C1006" s="96">
        <v>144972</v>
      </c>
      <c r="D1006" s="96">
        <v>232210</v>
      </c>
      <c r="E1006" s="96">
        <v>17885</v>
      </c>
      <c r="F1006" s="96"/>
      <c r="G1006" s="96"/>
      <c r="H1006" s="96"/>
      <c r="I1006" s="96"/>
      <c r="J1006" s="96"/>
      <c r="K1006" s="96"/>
      <c r="L1006" s="96">
        <v>395067</v>
      </c>
      <c r="M1006" s="97">
        <v>103</v>
      </c>
      <c r="N1006" s="97">
        <v>19</v>
      </c>
      <c r="O1006" s="97">
        <v>122</v>
      </c>
      <c r="P1006" s="96">
        <v>32922</v>
      </c>
      <c r="Q1006" s="96"/>
      <c r="R1006" s="96"/>
      <c r="S1006" s="96"/>
      <c r="T1006" s="98">
        <v>0.61499999999999999</v>
      </c>
      <c r="U1006" s="98"/>
      <c r="V1006" s="98"/>
      <c r="W1006" s="98"/>
      <c r="X1006" s="98"/>
      <c r="Y1006" s="98"/>
      <c r="Z1006" s="98"/>
      <c r="AA1006" s="98"/>
      <c r="AB1006" s="98"/>
      <c r="AC1006" s="98"/>
      <c r="AD1006" s="98"/>
      <c r="AE1006" s="98"/>
      <c r="AF1006" s="98"/>
      <c r="AG1006" s="98"/>
      <c r="AH1006" s="98"/>
      <c r="AI1006" s="96" t="s">
        <v>48</v>
      </c>
      <c r="AJ1006" s="96">
        <v>21</v>
      </c>
      <c r="AK1006" s="96">
        <v>182</v>
      </c>
      <c r="AL1006" s="96" t="s">
        <v>48</v>
      </c>
      <c r="AM1006" s="96">
        <v>19</v>
      </c>
      <c r="AN1006" s="96">
        <v>157</v>
      </c>
      <c r="AO1006" s="96" t="s">
        <v>48</v>
      </c>
      <c r="AP1006" s="96">
        <v>9</v>
      </c>
      <c r="AQ1006" s="96">
        <v>75</v>
      </c>
      <c r="AR1006" s="96">
        <v>36</v>
      </c>
      <c r="AS1006" s="98">
        <v>0.48</v>
      </c>
      <c r="AT1006" s="98">
        <v>0.58299999999999996</v>
      </c>
      <c r="AU1006" s="98">
        <v>1</v>
      </c>
      <c r="AV1006" s="99">
        <v>22686</v>
      </c>
      <c r="AW1006" s="99">
        <v>14604</v>
      </c>
      <c r="AX1006" s="96">
        <v>740</v>
      </c>
      <c r="AY1006" s="96">
        <v>1041</v>
      </c>
      <c r="AZ1006" s="96">
        <v>1451</v>
      </c>
      <c r="BA1006" s="96" t="s">
        <v>48</v>
      </c>
      <c r="BB1006" s="100" t="s">
        <v>48</v>
      </c>
      <c r="BC1006" s="93"/>
      <c r="BD1006" s="93"/>
      <c r="BE1006" s="93"/>
    </row>
    <row r="1007" spans="1:57" ht="13.5" customHeight="1">
      <c r="A1007" s="93" t="s">
        <v>314</v>
      </c>
      <c r="B1007" s="95">
        <v>45372</v>
      </c>
      <c r="C1007" s="96">
        <v>130021</v>
      </c>
      <c r="D1007" s="96">
        <v>236390</v>
      </c>
      <c r="E1007" s="96" t="s">
        <v>48</v>
      </c>
      <c r="F1007" s="96"/>
      <c r="G1007" s="96"/>
      <c r="H1007" s="96"/>
      <c r="I1007" s="96"/>
      <c r="J1007" s="96"/>
      <c r="K1007" s="96"/>
      <c r="L1007" s="96">
        <v>366411</v>
      </c>
      <c r="M1007" s="97">
        <v>76</v>
      </c>
      <c r="N1007" s="97">
        <v>9</v>
      </c>
      <c r="O1007" s="97">
        <v>85</v>
      </c>
      <c r="P1007" s="96">
        <v>20356</v>
      </c>
      <c r="Q1007" s="96"/>
      <c r="R1007" s="96"/>
      <c r="S1007" s="96"/>
      <c r="T1007" s="98">
        <v>0.83499999999999996</v>
      </c>
      <c r="U1007" s="98"/>
      <c r="V1007" s="98"/>
      <c r="W1007" s="98"/>
      <c r="X1007" s="98"/>
      <c r="Y1007" s="98"/>
      <c r="Z1007" s="98"/>
      <c r="AA1007" s="98"/>
      <c r="AB1007" s="98"/>
      <c r="AC1007" s="98"/>
      <c r="AD1007" s="98"/>
      <c r="AE1007" s="98"/>
      <c r="AF1007" s="98"/>
      <c r="AG1007" s="98"/>
      <c r="AH1007" s="98"/>
      <c r="AI1007" s="96" t="s">
        <v>48</v>
      </c>
      <c r="AJ1007" s="96">
        <v>12</v>
      </c>
      <c r="AK1007" s="96">
        <v>131</v>
      </c>
      <c r="AL1007" s="96" t="s">
        <v>48</v>
      </c>
      <c r="AM1007" s="96">
        <v>14</v>
      </c>
      <c r="AN1007" s="96">
        <v>114</v>
      </c>
      <c r="AO1007" s="96" t="s">
        <v>48</v>
      </c>
      <c r="AP1007" s="96">
        <v>7</v>
      </c>
      <c r="AQ1007" s="96">
        <v>71</v>
      </c>
      <c r="AR1007" s="96">
        <v>41</v>
      </c>
      <c r="AS1007" s="98">
        <v>0.57699999999999996</v>
      </c>
      <c r="AT1007" s="98">
        <v>0.29299999999999998</v>
      </c>
      <c r="AU1007" s="98">
        <v>1</v>
      </c>
      <c r="AV1007" s="99">
        <v>22757</v>
      </c>
      <c r="AW1007" s="99">
        <v>14645</v>
      </c>
      <c r="AX1007" s="96">
        <v>737</v>
      </c>
      <c r="AY1007" s="96">
        <v>1056</v>
      </c>
      <c r="AZ1007" s="96">
        <v>1466</v>
      </c>
      <c r="BA1007" s="96" t="s">
        <v>48</v>
      </c>
      <c r="BB1007" s="100" t="s">
        <v>48</v>
      </c>
      <c r="BC1007" s="93"/>
      <c r="BD1007" s="93"/>
      <c r="BE1007" s="93"/>
    </row>
    <row r="1008" spans="1:57" ht="13.5" customHeight="1">
      <c r="A1008" s="93" t="s">
        <v>315</v>
      </c>
      <c r="B1008" s="95">
        <v>45373</v>
      </c>
      <c r="C1008" s="96">
        <v>158607</v>
      </c>
      <c r="D1008" s="96">
        <v>239473</v>
      </c>
      <c r="E1008" s="96" t="s">
        <v>48</v>
      </c>
      <c r="F1008" s="96"/>
      <c r="G1008" s="96"/>
      <c r="H1008" s="96"/>
      <c r="I1008" s="96"/>
      <c r="J1008" s="96"/>
      <c r="K1008" s="96"/>
      <c r="L1008" s="96">
        <v>398080</v>
      </c>
      <c r="M1008" s="97">
        <v>109</v>
      </c>
      <c r="N1008" s="97">
        <v>13</v>
      </c>
      <c r="O1008" s="97">
        <v>122</v>
      </c>
      <c r="P1008" s="96">
        <v>18095</v>
      </c>
      <c r="Q1008" s="96"/>
      <c r="R1008" s="96"/>
      <c r="S1008" s="96"/>
      <c r="T1008" s="98">
        <v>0.56599999999999995</v>
      </c>
      <c r="U1008" s="98"/>
      <c r="V1008" s="98"/>
      <c r="W1008" s="98"/>
      <c r="X1008" s="98"/>
      <c r="Y1008" s="98"/>
      <c r="Z1008" s="98"/>
      <c r="AA1008" s="98"/>
      <c r="AB1008" s="98"/>
      <c r="AC1008" s="98"/>
      <c r="AD1008" s="98"/>
      <c r="AE1008" s="98"/>
      <c r="AF1008" s="98"/>
      <c r="AG1008" s="98"/>
      <c r="AH1008" s="98"/>
      <c r="AI1008" s="96" t="s">
        <v>48</v>
      </c>
      <c r="AJ1008" s="96">
        <v>18</v>
      </c>
      <c r="AK1008" s="96">
        <v>159</v>
      </c>
      <c r="AL1008" s="96" t="s">
        <v>48</v>
      </c>
      <c r="AM1008" s="96">
        <v>15</v>
      </c>
      <c r="AN1008" s="96">
        <v>142</v>
      </c>
      <c r="AO1008" s="96" t="s">
        <v>48</v>
      </c>
      <c r="AP1008" s="96">
        <v>4</v>
      </c>
      <c r="AQ1008" s="96">
        <v>69</v>
      </c>
      <c r="AR1008" s="96">
        <v>30</v>
      </c>
      <c r="AS1008" s="98">
        <v>0.435</v>
      </c>
      <c r="AT1008" s="98">
        <v>0.6</v>
      </c>
      <c r="AU1008" s="98">
        <v>1</v>
      </c>
      <c r="AV1008" s="99">
        <v>22826</v>
      </c>
      <c r="AW1008" s="99">
        <v>14675</v>
      </c>
      <c r="AX1008" s="96">
        <v>728</v>
      </c>
      <c r="AY1008" s="96">
        <v>1050</v>
      </c>
      <c r="AZ1008" s="96">
        <v>1462</v>
      </c>
      <c r="BA1008" s="96" t="s">
        <v>48</v>
      </c>
      <c r="BB1008" s="100" t="s">
        <v>48</v>
      </c>
      <c r="BC1008" s="93"/>
      <c r="BD1008" s="93"/>
      <c r="BE1008" s="93"/>
    </row>
    <row r="1009" spans="1:57" ht="13.5" customHeight="1">
      <c r="A1009" s="93" t="s">
        <v>316</v>
      </c>
      <c r="B1009" s="95">
        <v>45374</v>
      </c>
      <c r="C1009" s="96">
        <v>122769</v>
      </c>
      <c r="D1009" s="96">
        <v>237829</v>
      </c>
      <c r="E1009" s="96" t="s">
        <v>48</v>
      </c>
      <c r="F1009" s="96"/>
      <c r="G1009" s="96"/>
      <c r="H1009" s="96"/>
      <c r="I1009" s="96"/>
      <c r="J1009" s="96"/>
      <c r="K1009" s="96"/>
      <c r="L1009" s="96">
        <v>360598</v>
      </c>
      <c r="M1009" s="97">
        <v>80</v>
      </c>
      <c r="N1009" s="97">
        <v>30</v>
      </c>
      <c r="O1009" s="97">
        <v>110</v>
      </c>
      <c r="P1009" s="96">
        <v>20033</v>
      </c>
      <c r="Q1009" s="96"/>
      <c r="R1009" s="96"/>
      <c r="S1009" s="96"/>
      <c r="T1009" s="98">
        <v>0.56399999999999995</v>
      </c>
      <c r="U1009" s="98"/>
      <c r="V1009" s="98"/>
      <c r="W1009" s="98"/>
      <c r="X1009" s="98"/>
      <c r="Y1009" s="98"/>
      <c r="Z1009" s="98"/>
      <c r="AA1009" s="98"/>
      <c r="AB1009" s="98"/>
      <c r="AC1009" s="98"/>
      <c r="AD1009" s="98"/>
      <c r="AE1009" s="98"/>
      <c r="AF1009" s="98"/>
      <c r="AG1009" s="98"/>
      <c r="AH1009" s="98"/>
      <c r="AI1009" s="96" t="s">
        <v>48</v>
      </c>
      <c r="AJ1009" s="96">
        <v>22</v>
      </c>
      <c r="AK1009" s="96">
        <v>167</v>
      </c>
      <c r="AL1009" s="96" t="s">
        <v>48</v>
      </c>
      <c r="AM1009" s="96">
        <v>19</v>
      </c>
      <c r="AN1009" s="96">
        <v>144</v>
      </c>
      <c r="AO1009" s="96" t="s">
        <v>48</v>
      </c>
      <c r="AP1009" s="96">
        <v>5</v>
      </c>
      <c r="AQ1009" s="96">
        <v>62</v>
      </c>
      <c r="AR1009" s="96">
        <v>31</v>
      </c>
      <c r="AS1009" s="98">
        <v>0.5</v>
      </c>
      <c r="AT1009" s="98">
        <v>0.71</v>
      </c>
      <c r="AU1009" s="98">
        <v>1</v>
      </c>
      <c r="AV1009" s="99">
        <v>22888</v>
      </c>
      <c r="AW1009" s="99">
        <v>14706</v>
      </c>
      <c r="AX1009" s="96">
        <v>730</v>
      </c>
      <c r="AY1009" s="96">
        <v>1052</v>
      </c>
      <c r="AZ1009" s="96">
        <v>1467</v>
      </c>
      <c r="BA1009" s="96" t="s">
        <v>48</v>
      </c>
      <c r="BB1009" s="100" t="s">
        <v>48</v>
      </c>
      <c r="BC1009" s="93"/>
      <c r="BD1009" s="93"/>
      <c r="BE1009" s="93"/>
    </row>
    <row r="1010" spans="1:57" ht="13.5" customHeight="1">
      <c r="A1010" s="93" t="s">
        <v>317</v>
      </c>
      <c r="B1010" s="95">
        <v>45375</v>
      </c>
      <c r="C1010" s="96">
        <v>105864</v>
      </c>
      <c r="D1010" s="96">
        <v>244026</v>
      </c>
      <c r="E1010" s="96" t="s">
        <v>48</v>
      </c>
      <c r="F1010" s="96"/>
      <c r="G1010" s="96"/>
      <c r="H1010" s="96"/>
      <c r="I1010" s="96"/>
      <c r="J1010" s="96"/>
      <c r="K1010" s="96"/>
      <c r="L1010" s="96">
        <v>349890</v>
      </c>
      <c r="M1010" s="97">
        <v>88</v>
      </c>
      <c r="N1010" s="97">
        <v>17</v>
      </c>
      <c r="O1010" s="97">
        <v>105</v>
      </c>
      <c r="P1010" s="96">
        <v>16661</v>
      </c>
      <c r="Q1010" s="96"/>
      <c r="R1010" s="96"/>
      <c r="S1010" s="96"/>
      <c r="T1010" s="98">
        <v>0.78100000000000003</v>
      </c>
      <c r="U1010" s="98"/>
      <c r="V1010" s="98"/>
      <c r="W1010" s="98"/>
      <c r="X1010" s="98"/>
      <c r="Y1010" s="98"/>
      <c r="Z1010" s="98"/>
      <c r="AA1010" s="98"/>
      <c r="AB1010" s="98"/>
      <c r="AC1010" s="98"/>
      <c r="AD1010" s="98"/>
      <c r="AE1010" s="98"/>
      <c r="AF1010" s="98"/>
      <c r="AG1010" s="98"/>
      <c r="AH1010" s="98"/>
      <c r="AI1010" s="96" t="s">
        <v>48</v>
      </c>
      <c r="AJ1010" s="96">
        <v>18</v>
      </c>
      <c r="AK1010" s="96">
        <v>196</v>
      </c>
      <c r="AL1010" s="96" t="s">
        <v>48</v>
      </c>
      <c r="AM1010" s="96">
        <v>15</v>
      </c>
      <c r="AN1010" s="96">
        <v>176</v>
      </c>
      <c r="AO1010" s="96" t="s">
        <v>48</v>
      </c>
      <c r="AP1010" s="96">
        <v>6</v>
      </c>
      <c r="AQ1010" s="96">
        <v>82</v>
      </c>
      <c r="AR1010" s="96">
        <v>46</v>
      </c>
      <c r="AS1010" s="98">
        <v>0.56100000000000005</v>
      </c>
      <c r="AT1010" s="98">
        <v>0.39100000000000001</v>
      </c>
      <c r="AU1010" s="98">
        <v>1</v>
      </c>
      <c r="AV1010" s="99">
        <v>22970</v>
      </c>
      <c r="AW1010" s="99">
        <v>14752</v>
      </c>
      <c r="AX1010" s="96">
        <v>731</v>
      </c>
      <c r="AY1010" s="96">
        <v>1060</v>
      </c>
      <c r="AZ1010" s="96">
        <v>1478</v>
      </c>
      <c r="BA1010" s="96" t="s">
        <v>48</v>
      </c>
      <c r="BB1010" s="100" t="s">
        <v>48</v>
      </c>
      <c r="BC1010" s="93"/>
      <c r="BD1010" s="93"/>
      <c r="BE1010" s="93"/>
    </row>
    <row r="1011" spans="1:57" ht="13.5" customHeight="1">
      <c r="A1011" s="93" t="s">
        <v>311</v>
      </c>
      <c r="B1011" s="95">
        <v>45376</v>
      </c>
      <c r="C1011" s="96">
        <v>102200</v>
      </c>
      <c r="D1011" s="96">
        <v>232408</v>
      </c>
      <c r="E1011" s="96" t="s">
        <v>48</v>
      </c>
      <c r="F1011" s="96"/>
      <c r="G1011" s="96"/>
      <c r="H1011" s="96"/>
      <c r="I1011" s="96"/>
      <c r="J1011" s="96"/>
      <c r="K1011" s="96"/>
      <c r="L1011" s="96">
        <v>334608</v>
      </c>
      <c r="M1011" s="97">
        <v>76</v>
      </c>
      <c r="N1011" s="97">
        <v>11</v>
      </c>
      <c r="O1011" s="97">
        <v>87</v>
      </c>
      <c r="P1011" s="96">
        <v>16730</v>
      </c>
      <c r="Q1011" s="96"/>
      <c r="R1011" s="96"/>
      <c r="S1011" s="96"/>
      <c r="T1011" s="98">
        <v>0.747</v>
      </c>
      <c r="U1011" s="98"/>
      <c r="V1011" s="98"/>
      <c r="W1011" s="98"/>
      <c r="X1011" s="98"/>
      <c r="Y1011" s="98"/>
      <c r="Z1011" s="98"/>
      <c r="AA1011" s="98"/>
      <c r="AB1011" s="98"/>
      <c r="AC1011" s="98"/>
      <c r="AD1011" s="98"/>
      <c r="AE1011" s="98"/>
      <c r="AF1011" s="98"/>
      <c r="AG1011" s="98"/>
      <c r="AH1011" s="98"/>
      <c r="AI1011" s="96" t="s">
        <v>48</v>
      </c>
      <c r="AJ1011" s="96">
        <v>21</v>
      </c>
      <c r="AK1011" s="96">
        <v>140</v>
      </c>
      <c r="AL1011" s="96" t="s">
        <v>48</v>
      </c>
      <c r="AM1011" s="96">
        <v>17</v>
      </c>
      <c r="AN1011" s="96">
        <v>125</v>
      </c>
      <c r="AO1011" s="96" t="s">
        <v>48</v>
      </c>
      <c r="AP1011" s="96">
        <v>5</v>
      </c>
      <c r="AQ1011" s="96">
        <v>65</v>
      </c>
      <c r="AR1011" s="96">
        <v>36</v>
      </c>
      <c r="AS1011" s="98">
        <v>0.55400000000000005</v>
      </c>
      <c r="AT1011" s="98">
        <v>0.58299999999999996</v>
      </c>
      <c r="AU1011" s="98">
        <v>1</v>
      </c>
      <c r="AV1011" s="99">
        <v>23035</v>
      </c>
      <c r="AW1011" s="99">
        <v>14788</v>
      </c>
      <c r="AX1011" s="96">
        <v>750</v>
      </c>
      <c r="AY1011" s="96">
        <v>1057</v>
      </c>
      <c r="AZ1011" s="96">
        <v>1476</v>
      </c>
      <c r="BA1011" s="96" t="s">
        <v>48</v>
      </c>
      <c r="BB1011" s="100" t="s">
        <v>48</v>
      </c>
      <c r="BC1011" s="93"/>
      <c r="BD1011" s="93"/>
      <c r="BE1011" s="93"/>
    </row>
    <row r="1012" spans="1:57" ht="13.5" customHeight="1">
      <c r="A1012" s="93" t="s">
        <v>312</v>
      </c>
      <c r="B1012" s="95">
        <v>45377</v>
      </c>
      <c r="C1012" s="96">
        <v>98018</v>
      </c>
      <c r="D1012" s="96">
        <v>240545</v>
      </c>
      <c r="E1012" s="96" t="s">
        <v>48</v>
      </c>
      <c r="F1012" s="96"/>
      <c r="G1012" s="96"/>
      <c r="H1012" s="96"/>
      <c r="I1012" s="96"/>
      <c r="J1012" s="96"/>
      <c r="K1012" s="96"/>
      <c r="L1012" s="96">
        <v>338563</v>
      </c>
      <c r="M1012" s="97">
        <v>87</v>
      </c>
      <c r="N1012" s="97">
        <v>13</v>
      </c>
      <c r="O1012" s="97">
        <v>100</v>
      </c>
      <c r="P1012" s="96">
        <v>28214</v>
      </c>
      <c r="Q1012" s="96"/>
      <c r="R1012" s="96"/>
      <c r="S1012" s="96"/>
      <c r="T1012" s="98">
        <v>0.68</v>
      </c>
      <c r="U1012" s="98"/>
      <c r="V1012" s="98"/>
      <c r="W1012" s="98"/>
      <c r="X1012" s="98"/>
      <c r="Y1012" s="98"/>
      <c r="Z1012" s="98"/>
      <c r="AA1012" s="98"/>
      <c r="AB1012" s="98"/>
      <c r="AC1012" s="98"/>
      <c r="AD1012" s="98"/>
      <c r="AE1012" s="98"/>
      <c r="AF1012" s="98"/>
      <c r="AG1012" s="98"/>
      <c r="AH1012" s="98"/>
      <c r="AI1012" s="96" t="s">
        <v>48</v>
      </c>
      <c r="AJ1012" s="96">
        <v>20</v>
      </c>
      <c r="AK1012" s="96">
        <v>144</v>
      </c>
      <c r="AL1012" s="96" t="s">
        <v>48</v>
      </c>
      <c r="AM1012" s="96">
        <v>12</v>
      </c>
      <c r="AN1012" s="96">
        <v>127</v>
      </c>
      <c r="AO1012" s="96" t="s">
        <v>48</v>
      </c>
      <c r="AP1012" s="96">
        <v>6</v>
      </c>
      <c r="AQ1012" s="96">
        <v>68</v>
      </c>
      <c r="AR1012" s="96">
        <v>37</v>
      </c>
      <c r="AS1012" s="98">
        <v>0.54400000000000004</v>
      </c>
      <c r="AT1012" s="98">
        <v>0.54100000000000004</v>
      </c>
      <c r="AU1012" s="98">
        <v>1</v>
      </c>
      <c r="AV1012" s="99">
        <v>23103</v>
      </c>
      <c r="AW1012" s="99">
        <v>14825</v>
      </c>
      <c r="AX1012" s="96">
        <v>762</v>
      </c>
      <c r="AY1012" s="96">
        <v>1067</v>
      </c>
      <c r="AZ1012" s="96">
        <v>1488</v>
      </c>
      <c r="BA1012" s="96" t="s">
        <v>48</v>
      </c>
      <c r="BB1012" s="100" t="s">
        <v>48</v>
      </c>
      <c r="BC1012" s="93"/>
      <c r="BD1012" s="93"/>
      <c r="BE1012" s="93"/>
    </row>
    <row r="1013" spans="1:57" ht="13.5" customHeight="1">
      <c r="A1013" s="93" t="s">
        <v>313</v>
      </c>
      <c r="B1013" s="95">
        <v>45378</v>
      </c>
      <c r="C1013" s="96">
        <v>97474</v>
      </c>
      <c r="D1013" s="96">
        <v>228698</v>
      </c>
      <c r="E1013" s="96" t="s">
        <v>48</v>
      </c>
      <c r="F1013" s="96"/>
      <c r="G1013" s="96"/>
      <c r="H1013" s="96"/>
      <c r="I1013" s="96"/>
      <c r="J1013" s="96"/>
      <c r="K1013" s="96"/>
      <c r="L1013" s="96">
        <v>326172</v>
      </c>
      <c r="M1013" s="97">
        <v>93</v>
      </c>
      <c r="N1013" s="97">
        <v>11</v>
      </c>
      <c r="O1013" s="97">
        <v>104</v>
      </c>
      <c r="P1013" s="96">
        <v>65234</v>
      </c>
      <c r="Q1013" s="96"/>
      <c r="R1013" s="96"/>
      <c r="S1013" s="96"/>
      <c r="T1013" s="98">
        <v>0.54800000000000004</v>
      </c>
      <c r="U1013" s="98"/>
      <c r="V1013" s="98"/>
      <c r="W1013" s="98"/>
      <c r="X1013" s="98"/>
      <c r="Y1013" s="98"/>
      <c r="Z1013" s="98"/>
      <c r="AA1013" s="98"/>
      <c r="AB1013" s="98"/>
      <c r="AC1013" s="98"/>
      <c r="AD1013" s="98"/>
      <c r="AE1013" s="98"/>
      <c r="AF1013" s="98"/>
      <c r="AG1013" s="98"/>
      <c r="AH1013" s="98"/>
      <c r="AI1013" s="96" t="s">
        <v>48</v>
      </c>
      <c r="AJ1013" s="96">
        <v>12</v>
      </c>
      <c r="AK1013" s="96">
        <v>163</v>
      </c>
      <c r="AL1013" s="96" t="s">
        <v>48</v>
      </c>
      <c r="AM1013" s="96">
        <v>13</v>
      </c>
      <c r="AN1013" s="96">
        <v>145</v>
      </c>
      <c r="AO1013" s="96" t="s">
        <v>48</v>
      </c>
      <c r="AP1013" s="96">
        <v>8</v>
      </c>
      <c r="AQ1013" s="96">
        <v>57</v>
      </c>
      <c r="AR1013" s="96">
        <v>28</v>
      </c>
      <c r="AS1013" s="98">
        <v>0.49099999999999999</v>
      </c>
      <c r="AT1013" s="98">
        <v>0.42899999999999999</v>
      </c>
      <c r="AU1013" s="98">
        <v>1</v>
      </c>
      <c r="AV1013" s="99">
        <v>23160</v>
      </c>
      <c r="AW1013" s="99">
        <v>14853</v>
      </c>
      <c r="AX1013" s="96">
        <v>763</v>
      </c>
      <c r="AY1013" s="96">
        <v>1077</v>
      </c>
      <c r="AZ1013" s="96">
        <v>1490</v>
      </c>
      <c r="BA1013" s="96" t="s">
        <v>48</v>
      </c>
      <c r="BB1013" s="100" t="s">
        <v>48</v>
      </c>
      <c r="BC1013" s="93"/>
      <c r="BD1013" s="93"/>
      <c r="BE1013" s="93"/>
    </row>
    <row r="1014" spans="1:57" ht="13.5" customHeight="1">
      <c r="A1014" s="93" t="s">
        <v>314</v>
      </c>
      <c r="B1014" s="95">
        <v>45379</v>
      </c>
      <c r="C1014" s="96">
        <v>50219</v>
      </c>
      <c r="D1014" s="96">
        <v>222051</v>
      </c>
      <c r="E1014" s="96" t="s">
        <v>48</v>
      </c>
      <c r="F1014" s="96"/>
      <c r="G1014" s="96"/>
      <c r="H1014" s="96"/>
      <c r="I1014" s="96"/>
      <c r="J1014" s="96"/>
      <c r="K1014" s="96"/>
      <c r="L1014" s="96">
        <v>272270</v>
      </c>
      <c r="M1014" s="97">
        <v>67</v>
      </c>
      <c r="N1014" s="97">
        <v>20</v>
      </c>
      <c r="O1014" s="97">
        <v>87</v>
      </c>
      <c r="P1014" s="96">
        <v>15126</v>
      </c>
      <c r="Q1014" s="96"/>
      <c r="R1014" s="96"/>
      <c r="S1014" s="96"/>
      <c r="T1014" s="98">
        <v>0.64400000000000002</v>
      </c>
      <c r="U1014" s="98"/>
      <c r="V1014" s="98"/>
      <c r="W1014" s="98"/>
      <c r="X1014" s="98"/>
      <c r="Y1014" s="98"/>
      <c r="Z1014" s="98"/>
      <c r="AA1014" s="98"/>
      <c r="AB1014" s="98"/>
      <c r="AC1014" s="98"/>
      <c r="AD1014" s="98"/>
      <c r="AE1014" s="98"/>
      <c r="AF1014" s="98"/>
      <c r="AG1014" s="98"/>
      <c r="AH1014" s="98"/>
      <c r="AI1014" s="96" t="s">
        <v>48</v>
      </c>
      <c r="AJ1014" s="96">
        <v>5</v>
      </c>
      <c r="AK1014" s="96">
        <v>155</v>
      </c>
      <c r="AL1014" s="96" t="s">
        <v>48</v>
      </c>
      <c r="AM1014" s="96">
        <v>18</v>
      </c>
      <c r="AN1014" s="96">
        <v>133</v>
      </c>
      <c r="AO1014" s="96" t="s">
        <v>48</v>
      </c>
      <c r="AP1014" s="96">
        <v>4</v>
      </c>
      <c r="AQ1014" s="96">
        <v>56</v>
      </c>
      <c r="AR1014" s="96">
        <v>16</v>
      </c>
      <c r="AS1014" s="98">
        <v>0.28599999999999998</v>
      </c>
      <c r="AT1014" s="98">
        <v>0.313</v>
      </c>
      <c r="AU1014" s="98">
        <v>1</v>
      </c>
      <c r="AV1014" s="99">
        <v>23216</v>
      </c>
      <c r="AW1014" s="99">
        <v>14869</v>
      </c>
      <c r="AX1014" s="96">
        <v>749</v>
      </c>
      <c r="AY1014" s="96">
        <v>1074</v>
      </c>
      <c r="AZ1014" s="96">
        <v>1487</v>
      </c>
      <c r="BA1014" s="96" t="s">
        <v>48</v>
      </c>
      <c r="BB1014" s="100" t="s">
        <v>48</v>
      </c>
      <c r="BC1014" s="93"/>
      <c r="BD1014" s="93"/>
      <c r="BE1014" s="93"/>
    </row>
    <row r="1015" spans="1:57" ht="13.5" customHeight="1">
      <c r="A1015" s="93" t="s">
        <v>315</v>
      </c>
      <c r="B1015" s="95">
        <v>45380</v>
      </c>
      <c r="C1015" s="96">
        <v>49551</v>
      </c>
      <c r="D1015" s="96">
        <v>221481</v>
      </c>
      <c r="E1015" s="96" t="s">
        <v>48</v>
      </c>
      <c r="F1015" s="96"/>
      <c r="G1015" s="96"/>
      <c r="H1015" s="96"/>
      <c r="I1015" s="96"/>
      <c r="J1015" s="96"/>
      <c r="K1015" s="96"/>
      <c r="L1015" s="96">
        <v>271032</v>
      </c>
      <c r="M1015" s="97">
        <v>72</v>
      </c>
      <c r="N1015" s="97">
        <v>21</v>
      </c>
      <c r="O1015" s="97">
        <v>93</v>
      </c>
      <c r="P1015" s="96">
        <v>19359</v>
      </c>
      <c r="Q1015" s="96"/>
      <c r="R1015" s="96"/>
      <c r="S1015" s="96"/>
      <c r="T1015" s="98">
        <v>0.69899999999999995</v>
      </c>
      <c r="U1015" s="98"/>
      <c r="V1015" s="98"/>
      <c r="W1015" s="98"/>
      <c r="X1015" s="98"/>
      <c r="Y1015" s="98"/>
      <c r="Z1015" s="98"/>
      <c r="AA1015" s="98"/>
      <c r="AB1015" s="98"/>
      <c r="AC1015" s="98"/>
      <c r="AD1015" s="98"/>
      <c r="AE1015" s="98"/>
      <c r="AF1015" s="98"/>
      <c r="AG1015" s="98"/>
      <c r="AH1015" s="98"/>
      <c r="AI1015" s="96" t="s">
        <v>48</v>
      </c>
      <c r="AJ1015" s="96">
        <v>18</v>
      </c>
      <c r="AK1015" s="96">
        <v>151</v>
      </c>
      <c r="AL1015" s="96" t="s">
        <v>48</v>
      </c>
      <c r="AM1015" s="96">
        <v>9</v>
      </c>
      <c r="AN1015" s="96">
        <v>136</v>
      </c>
      <c r="AO1015" s="96" t="s">
        <v>48</v>
      </c>
      <c r="AP1015" s="96">
        <v>9</v>
      </c>
      <c r="AQ1015" s="96">
        <v>65</v>
      </c>
      <c r="AR1015" s="96">
        <v>35</v>
      </c>
      <c r="AS1015" s="98">
        <v>0.53800000000000003</v>
      </c>
      <c r="AT1015" s="98">
        <v>0.51400000000000001</v>
      </c>
      <c r="AU1015" s="98">
        <v>1</v>
      </c>
      <c r="AV1015" s="99">
        <v>23281</v>
      </c>
      <c r="AW1015" s="99">
        <v>14904</v>
      </c>
      <c r="AX1015" s="96">
        <v>751</v>
      </c>
      <c r="AY1015" s="96">
        <v>1066</v>
      </c>
      <c r="AZ1015" s="96">
        <v>1467</v>
      </c>
      <c r="BA1015" s="96" t="s">
        <v>48</v>
      </c>
      <c r="BB1015" s="100" t="s">
        <v>48</v>
      </c>
      <c r="BC1015" s="93"/>
      <c r="BD1015" s="93"/>
      <c r="BE1015" s="93"/>
    </row>
    <row r="1016" spans="1:57" ht="13.5" customHeight="1">
      <c r="A1016" s="93" t="s">
        <v>316</v>
      </c>
      <c r="B1016" s="95">
        <v>45381</v>
      </c>
      <c r="C1016" s="96">
        <v>50364</v>
      </c>
      <c r="D1016" s="96">
        <v>224148</v>
      </c>
      <c r="E1016" s="96" t="s">
        <v>48</v>
      </c>
      <c r="F1016" s="96"/>
      <c r="G1016" s="96"/>
      <c r="H1016" s="96"/>
      <c r="I1016" s="96"/>
      <c r="J1016" s="96"/>
      <c r="K1016" s="96"/>
      <c r="L1016" s="96">
        <v>274512</v>
      </c>
      <c r="M1016" s="97">
        <v>82</v>
      </c>
      <c r="N1016" s="97">
        <v>18</v>
      </c>
      <c r="O1016" s="97">
        <v>100</v>
      </c>
      <c r="P1016" s="96">
        <v>9466</v>
      </c>
      <c r="Q1016" s="96"/>
      <c r="R1016" s="96"/>
      <c r="S1016" s="96"/>
      <c r="T1016" s="98">
        <v>0.68</v>
      </c>
      <c r="U1016" s="98"/>
      <c r="V1016" s="98"/>
      <c r="W1016" s="98"/>
      <c r="X1016" s="98"/>
      <c r="Y1016" s="98"/>
      <c r="Z1016" s="98"/>
      <c r="AA1016" s="98"/>
      <c r="AB1016" s="98"/>
      <c r="AC1016" s="98"/>
      <c r="AD1016" s="98"/>
      <c r="AE1016" s="98"/>
      <c r="AF1016" s="98"/>
      <c r="AG1016" s="98"/>
      <c r="AH1016" s="98"/>
      <c r="AI1016" s="96" t="s">
        <v>48</v>
      </c>
      <c r="AJ1016" s="96">
        <v>14</v>
      </c>
      <c r="AK1016" s="96">
        <v>138</v>
      </c>
      <c r="AL1016" s="96" t="s">
        <v>48</v>
      </c>
      <c r="AM1016" s="96">
        <v>13</v>
      </c>
      <c r="AN1016" s="96">
        <v>121</v>
      </c>
      <c r="AO1016" s="96" t="s">
        <v>48</v>
      </c>
      <c r="AP1016" s="96">
        <v>7</v>
      </c>
      <c r="AQ1016" s="96">
        <v>68</v>
      </c>
      <c r="AR1016" s="96">
        <v>35</v>
      </c>
      <c r="AS1016" s="98">
        <v>0.51500000000000001</v>
      </c>
      <c r="AT1016" s="98">
        <v>0.4</v>
      </c>
      <c r="AU1016" s="98">
        <v>1</v>
      </c>
      <c r="AV1016" s="99">
        <v>23349</v>
      </c>
      <c r="AW1016" s="99">
        <v>14939</v>
      </c>
      <c r="AX1016" s="96">
        <v>756</v>
      </c>
      <c r="AY1016" s="96">
        <v>1063</v>
      </c>
      <c r="AZ1016" s="96">
        <v>1461</v>
      </c>
      <c r="BA1016" s="96" t="s">
        <v>48</v>
      </c>
      <c r="BB1016" s="100" t="s">
        <v>48</v>
      </c>
      <c r="BC1016" s="93"/>
      <c r="BD1016" s="93"/>
      <c r="BE1016" s="93"/>
    </row>
    <row r="1017" spans="1:57" ht="13.5" customHeight="1">
      <c r="A1017" s="93" t="s">
        <v>317</v>
      </c>
      <c r="B1017" s="95">
        <v>45382</v>
      </c>
      <c r="C1017" s="96">
        <v>52593</v>
      </c>
      <c r="D1017" s="96">
        <v>177394</v>
      </c>
      <c r="E1017" s="96" t="s">
        <v>48</v>
      </c>
      <c r="F1017" s="96"/>
      <c r="G1017" s="96"/>
      <c r="H1017" s="96"/>
      <c r="I1017" s="96"/>
      <c r="J1017" s="96"/>
      <c r="K1017" s="96"/>
      <c r="L1017" s="96">
        <v>229987</v>
      </c>
      <c r="M1017" s="97">
        <v>77</v>
      </c>
      <c r="N1017" s="97">
        <v>15</v>
      </c>
      <c r="O1017" s="97">
        <v>92</v>
      </c>
      <c r="P1017" s="96">
        <v>8518</v>
      </c>
      <c r="Q1017" s="96"/>
      <c r="R1017" s="96"/>
      <c r="S1017" s="96"/>
      <c r="T1017" s="98">
        <v>0.78300000000000003</v>
      </c>
      <c r="U1017" s="98"/>
      <c r="V1017" s="98"/>
      <c r="W1017" s="98"/>
      <c r="X1017" s="98"/>
      <c r="Y1017" s="98"/>
      <c r="Z1017" s="98"/>
      <c r="AA1017" s="98"/>
      <c r="AB1017" s="98"/>
      <c r="AC1017" s="98"/>
      <c r="AD1017" s="98"/>
      <c r="AE1017" s="98"/>
      <c r="AF1017" s="98"/>
      <c r="AG1017" s="98"/>
      <c r="AH1017" s="98"/>
      <c r="AI1017" s="96" t="s">
        <v>48</v>
      </c>
      <c r="AJ1017" s="96">
        <v>29</v>
      </c>
      <c r="AK1017" s="96">
        <v>202</v>
      </c>
      <c r="AL1017" s="96" t="s">
        <v>48</v>
      </c>
      <c r="AM1017" s="96">
        <v>18</v>
      </c>
      <c r="AN1017" s="96">
        <v>178</v>
      </c>
      <c r="AO1017" s="96" t="s">
        <v>48</v>
      </c>
      <c r="AP1017" s="96">
        <v>7</v>
      </c>
      <c r="AQ1017" s="96">
        <v>72</v>
      </c>
      <c r="AR1017" s="96">
        <v>39</v>
      </c>
      <c r="AS1017" s="98">
        <v>0.54200000000000004</v>
      </c>
      <c r="AT1017" s="98">
        <v>0.74399999999999999</v>
      </c>
      <c r="AU1017" s="98">
        <v>1</v>
      </c>
      <c r="AV1017" s="99">
        <v>23421</v>
      </c>
      <c r="AW1017" s="99">
        <v>14978</v>
      </c>
      <c r="AX1017" s="96">
        <v>747</v>
      </c>
      <c r="AY1017" s="96">
        <v>1059</v>
      </c>
      <c r="AZ1017" s="96">
        <v>1453</v>
      </c>
      <c r="BA1017" s="96" t="s">
        <v>48</v>
      </c>
      <c r="BB1017" s="100" t="s">
        <v>48</v>
      </c>
      <c r="BC1017" s="93"/>
      <c r="BD1017" s="93"/>
      <c r="BE1017" s="93"/>
    </row>
    <row r="1018" spans="1:57" ht="13.5" customHeight="1">
      <c r="A1018" s="93" t="s">
        <v>311</v>
      </c>
      <c r="B1018" s="95">
        <v>45383</v>
      </c>
      <c r="C1018" s="96">
        <v>40987</v>
      </c>
      <c r="D1018" s="96">
        <v>242328</v>
      </c>
      <c r="E1018" s="96" t="s">
        <v>48</v>
      </c>
      <c r="F1018" s="96"/>
      <c r="G1018" s="96"/>
      <c r="H1018" s="96"/>
      <c r="I1018" s="96"/>
      <c r="J1018" s="96"/>
      <c r="K1018" s="96"/>
      <c r="L1018" s="96">
        <v>283315</v>
      </c>
      <c r="M1018" s="97">
        <v>79</v>
      </c>
      <c r="N1018" s="97">
        <v>10</v>
      </c>
      <c r="O1018" s="97">
        <v>89</v>
      </c>
      <c r="P1018" s="96">
        <v>16666</v>
      </c>
      <c r="Q1018" s="96"/>
      <c r="R1018" s="96"/>
      <c r="S1018" s="96"/>
      <c r="T1018" s="98">
        <v>0.78700000000000003</v>
      </c>
      <c r="U1018" s="98"/>
      <c r="V1018" s="98"/>
      <c r="W1018" s="98"/>
      <c r="X1018" s="98"/>
      <c r="Y1018" s="98"/>
      <c r="Z1018" s="98"/>
      <c r="AA1018" s="98"/>
      <c r="AB1018" s="98"/>
      <c r="AC1018" s="98"/>
      <c r="AD1018" s="98"/>
      <c r="AE1018" s="98"/>
      <c r="AF1018" s="98"/>
      <c r="AG1018" s="98"/>
      <c r="AH1018" s="98"/>
      <c r="AI1018" s="96">
        <v>5</v>
      </c>
      <c r="AJ1018" s="96">
        <v>27</v>
      </c>
      <c r="AK1018" s="96">
        <v>153</v>
      </c>
      <c r="AL1018" s="96" t="s">
        <v>48</v>
      </c>
      <c r="AM1018" s="96">
        <v>13</v>
      </c>
      <c r="AN1018" s="96">
        <v>136</v>
      </c>
      <c r="AO1018" s="96" t="s">
        <v>48</v>
      </c>
      <c r="AP1018" s="96">
        <v>9</v>
      </c>
      <c r="AQ1018" s="96">
        <v>70</v>
      </c>
      <c r="AR1018" s="96">
        <v>34</v>
      </c>
      <c r="AS1018" s="98">
        <v>0.48599999999999999</v>
      </c>
      <c r="AT1018" s="98">
        <v>0.79400000000000004</v>
      </c>
      <c r="AU1018" s="98">
        <v>1</v>
      </c>
      <c r="AV1018" s="99">
        <v>23491</v>
      </c>
      <c r="AW1018" s="99">
        <v>15012</v>
      </c>
      <c r="AX1018" s="96">
        <v>746</v>
      </c>
      <c r="AY1018" s="96">
        <v>1076</v>
      </c>
      <c r="AZ1018" s="96">
        <v>1465</v>
      </c>
      <c r="BA1018" s="96" t="s">
        <v>48</v>
      </c>
      <c r="BB1018" s="100" t="s">
        <v>48</v>
      </c>
      <c r="BC1018" s="93"/>
      <c r="BD1018" s="93"/>
      <c r="BE1018" s="93"/>
    </row>
    <row r="1019" spans="1:57" ht="13.5" customHeight="1">
      <c r="A1019" s="93" t="s">
        <v>312</v>
      </c>
      <c r="B1019" s="95">
        <v>45384</v>
      </c>
      <c r="C1019" s="96" t="s">
        <v>48</v>
      </c>
      <c r="D1019" s="96">
        <v>236626</v>
      </c>
      <c r="E1019" s="96" t="s">
        <v>48</v>
      </c>
      <c r="F1019" s="96"/>
      <c r="G1019" s="96"/>
      <c r="H1019" s="96"/>
      <c r="I1019" s="96"/>
      <c r="J1019" s="96"/>
      <c r="K1019" s="96"/>
      <c r="L1019" s="96">
        <v>236626</v>
      </c>
      <c r="M1019" s="97">
        <v>50</v>
      </c>
      <c r="N1019" s="97">
        <v>12</v>
      </c>
      <c r="O1019" s="97">
        <v>62</v>
      </c>
      <c r="P1019" s="96">
        <v>19719</v>
      </c>
      <c r="Q1019" s="96"/>
      <c r="R1019" s="96"/>
      <c r="S1019" s="96"/>
      <c r="T1019" s="98">
        <v>0.79</v>
      </c>
      <c r="U1019" s="98"/>
      <c r="V1019" s="98"/>
      <c r="W1019" s="98"/>
      <c r="X1019" s="98"/>
      <c r="Y1019" s="98"/>
      <c r="Z1019" s="98"/>
      <c r="AA1019" s="98"/>
      <c r="AB1019" s="98"/>
      <c r="AC1019" s="98"/>
      <c r="AD1019" s="98"/>
      <c r="AE1019" s="98"/>
      <c r="AF1019" s="98"/>
      <c r="AG1019" s="98"/>
      <c r="AH1019" s="98"/>
      <c r="AI1019" s="96">
        <v>11</v>
      </c>
      <c r="AJ1019" s="96">
        <v>17</v>
      </c>
      <c r="AK1019" s="96">
        <v>165</v>
      </c>
      <c r="AL1019" s="96" t="s">
        <v>48</v>
      </c>
      <c r="AM1019" s="96">
        <v>19</v>
      </c>
      <c r="AN1019" s="96">
        <v>143</v>
      </c>
      <c r="AO1019" s="96" t="s">
        <v>48</v>
      </c>
      <c r="AP1019" s="96">
        <v>5</v>
      </c>
      <c r="AQ1019" s="96">
        <v>49</v>
      </c>
      <c r="AR1019" s="96">
        <v>25</v>
      </c>
      <c r="AS1019" s="98">
        <v>0.51</v>
      </c>
      <c r="AT1019" s="98">
        <v>0.68</v>
      </c>
      <c r="AU1019" s="98">
        <v>1</v>
      </c>
      <c r="AV1019" s="99">
        <v>23540</v>
      </c>
      <c r="AW1019" s="99">
        <v>15037</v>
      </c>
      <c r="AX1019" s="96">
        <v>743</v>
      </c>
      <c r="AY1019" s="96">
        <v>1075</v>
      </c>
      <c r="AZ1019" s="96">
        <v>1459</v>
      </c>
      <c r="BA1019" s="96" t="s">
        <v>48</v>
      </c>
      <c r="BB1019" s="100" t="s">
        <v>48</v>
      </c>
      <c r="BC1019" s="93"/>
      <c r="BD1019" s="93"/>
      <c r="BE1019" s="93"/>
    </row>
    <row r="1020" spans="1:57" ht="13.5" customHeight="1">
      <c r="A1020" s="93" t="s">
        <v>313</v>
      </c>
      <c r="B1020" s="95">
        <v>45385</v>
      </c>
      <c r="C1020" s="96" t="s">
        <v>48</v>
      </c>
      <c r="D1020" s="96">
        <v>246064</v>
      </c>
      <c r="E1020" s="96" t="s">
        <v>48</v>
      </c>
      <c r="F1020" s="96"/>
      <c r="G1020" s="96"/>
      <c r="H1020" s="96"/>
      <c r="I1020" s="96"/>
      <c r="J1020" s="96"/>
      <c r="K1020" s="96"/>
      <c r="L1020" s="96">
        <v>246064</v>
      </c>
      <c r="M1020" s="97">
        <v>76</v>
      </c>
      <c r="N1020" s="97">
        <v>8</v>
      </c>
      <c r="O1020" s="97">
        <v>84</v>
      </c>
      <c r="P1020" s="96">
        <v>17576</v>
      </c>
      <c r="Q1020" s="96"/>
      <c r="R1020" s="96"/>
      <c r="S1020" s="96"/>
      <c r="T1020" s="98">
        <v>0.65500000000000003</v>
      </c>
      <c r="U1020" s="98"/>
      <c r="V1020" s="98"/>
      <c r="W1020" s="98"/>
      <c r="X1020" s="98"/>
      <c r="Y1020" s="98"/>
      <c r="Z1020" s="98"/>
      <c r="AA1020" s="98"/>
      <c r="AB1020" s="98"/>
      <c r="AC1020" s="98"/>
      <c r="AD1020" s="98"/>
      <c r="AE1020" s="98"/>
      <c r="AF1020" s="98"/>
      <c r="AG1020" s="98"/>
      <c r="AH1020" s="98"/>
      <c r="AI1020" s="96">
        <v>11</v>
      </c>
      <c r="AJ1020" s="96">
        <v>12</v>
      </c>
      <c r="AK1020" s="96">
        <v>170</v>
      </c>
      <c r="AL1020" s="96" t="s">
        <v>48</v>
      </c>
      <c r="AM1020" s="96">
        <v>12</v>
      </c>
      <c r="AN1020" s="96">
        <v>153</v>
      </c>
      <c r="AO1020" s="96" t="s">
        <v>48</v>
      </c>
      <c r="AP1020" s="96">
        <v>5</v>
      </c>
      <c r="AQ1020" s="96">
        <v>55</v>
      </c>
      <c r="AR1020" s="96">
        <v>32</v>
      </c>
      <c r="AS1020" s="98">
        <v>0.58199999999999996</v>
      </c>
      <c r="AT1020" s="98">
        <v>0.375</v>
      </c>
      <c r="AU1020" s="98">
        <v>1</v>
      </c>
      <c r="AV1020" s="99">
        <v>23595</v>
      </c>
      <c r="AW1020" s="99">
        <v>15069</v>
      </c>
      <c r="AX1020" s="96">
        <v>737</v>
      </c>
      <c r="AY1020" s="96">
        <v>1071</v>
      </c>
      <c r="AZ1020" s="96">
        <v>1457</v>
      </c>
      <c r="BA1020" s="96" t="s">
        <v>48</v>
      </c>
      <c r="BB1020" s="100" t="s">
        <v>48</v>
      </c>
      <c r="BC1020" s="93"/>
      <c r="BD1020" s="93"/>
      <c r="BE1020" s="93"/>
    </row>
    <row r="1021" spans="1:57" ht="13.5" customHeight="1">
      <c r="A1021" s="93" t="s">
        <v>314</v>
      </c>
      <c r="B1021" s="95">
        <v>45386</v>
      </c>
      <c r="C1021" s="96" t="s">
        <v>48</v>
      </c>
      <c r="D1021" s="96">
        <v>240849</v>
      </c>
      <c r="E1021" s="96" t="s">
        <v>48</v>
      </c>
      <c r="F1021" s="96"/>
      <c r="G1021" s="96"/>
      <c r="H1021" s="96"/>
      <c r="I1021" s="96"/>
      <c r="J1021" s="96"/>
      <c r="K1021" s="96"/>
      <c r="L1021" s="96">
        <v>240849</v>
      </c>
      <c r="M1021" s="97">
        <v>53</v>
      </c>
      <c r="N1021" s="97">
        <v>31</v>
      </c>
      <c r="O1021" s="97">
        <v>84</v>
      </c>
      <c r="P1021" s="96">
        <v>13380</v>
      </c>
      <c r="Q1021" s="96"/>
      <c r="R1021" s="96"/>
      <c r="S1021" s="96"/>
      <c r="T1021" s="98">
        <v>0.63100000000000001</v>
      </c>
      <c r="U1021" s="98"/>
      <c r="V1021" s="98"/>
      <c r="W1021" s="98"/>
      <c r="X1021" s="98"/>
      <c r="Y1021" s="98"/>
      <c r="Z1021" s="98"/>
      <c r="AA1021" s="98"/>
      <c r="AB1021" s="98"/>
      <c r="AC1021" s="98"/>
      <c r="AD1021" s="98"/>
      <c r="AE1021" s="98"/>
      <c r="AF1021" s="98"/>
      <c r="AG1021" s="98"/>
      <c r="AH1021" s="98"/>
      <c r="AI1021" s="96">
        <v>14</v>
      </c>
      <c r="AJ1021" s="96">
        <v>14</v>
      </c>
      <c r="AK1021" s="96">
        <v>198</v>
      </c>
      <c r="AL1021" s="96" t="s">
        <v>48</v>
      </c>
      <c r="AM1021" s="96">
        <v>21</v>
      </c>
      <c r="AN1021" s="96">
        <v>173</v>
      </c>
      <c r="AO1021" s="96" t="s">
        <v>48</v>
      </c>
      <c r="AP1021" s="96">
        <v>8</v>
      </c>
      <c r="AQ1021" s="96">
        <v>53</v>
      </c>
      <c r="AR1021" s="96">
        <v>28</v>
      </c>
      <c r="AS1021" s="98">
        <v>0.52800000000000002</v>
      </c>
      <c r="AT1021" s="98">
        <v>0.5</v>
      </c>
      <c r="AU1021" s="98">
        <v>1</v>
      </c>
      <c r="AV1021" s="99">
        <v>23648</v>
      </c>
      <c r="AW1021" s="99">
        <v>15097</v>
      </c>
      <c r="AX1021" s="96">
        <v>750</v>
      </c>
      <c r="AY1021" s="96">
        <v>1066</v>
      </c>
      <c r="AZ1021" s="96">
        <v>1457</v>
      </c>
      <c r="BA1021" s="96" t="s">
        <v>48</v>
      </c>
      <c r="BB1021" s="100" t="s">
        <v>48</v>
      </c>
      <c r="BC1021" s="93"/>
      <c r="BD1021" s="93"/>
      <c r="BE1021" s="93"/>
    </row>
    <row r="1022" spans="1:57" ht="13.5" customHeight="1">
      <c r="A1022" s="93" t="s">
        <v>315</v>
      </c>
      <c r="B1022" s="95">
        <v>45387</v>
      </c>
      <c r="C1022" s="96" t="s">
        <v>48</v>
      </c>
      <c r="D1022" s="96">
        <v>211802</v>
      </c>
      <c r="E1022" s="96" t="s">
        <v>48</v>
      </c>
      <c r="F1022" s="96"/>
      <c r="G1022" s="96"/>
      <c r="H1022" s="96"/>
      <c r="I1022" s="96"/>
      <c r="J1022" s="96"/>
      <c r="K1022" s="96"/>
      <c r="L1022" s="96">
        <v>211802</v>
      </c>
      <c r="M1022" s="97">
        <v>81</v>
      </c>
      <c r="N1022" s="97">
        <v>58</v>
      </c>
      <c r="O1022" s="97">
        <v>139</v>
      </c>
      <c r="P1022" s="96">
        <v>10590</v>
      </c>
      <c r="Q1022" s="96"/>
      <c r="R1022" s="96"/>
      <c r="S1022" s="96"/>
      <c r="T1022" s="98">
        <v>0.29499999999999998</v>
      </c>
      <c r="U1022" s="98"/>
      <c r="V1022" s="98"/>
      <c r="W1022" s="98"/>
      <c r="X1022" s="98"/>
      <c r="Y1022" s="98"/>
      <c r="Z1022" s="98"/>
      <c r="AA1022" s="98"/>
      <c r="AB1022" s="98"/>
      <c r="AC1022" s="98"/>
      <c r="AD1022" s="98"/>
      <c r="AE1022" s="98"/>
      <c r="AF1022" s="98"/>
      <c r="AG1022" s="98"/>
      <c r="AH1022" s="98"/>
      <c r="AI1022" s="96">
        <v>10</v>
      </c>
      <c r="AJ1022" s="96">
        <v>18</v>
      </c>
      <c r="AK1022" s="96">
        <v>174</v>
      </c>
      <c r="AL1022" s="96" t="s">
        <v>48</v>
      </c>
      <c r="AM1022" s="96">
        <v>13</v>
      </c>
      <c r="AN1022" s="96">
        <v>157</v>
      </c>
      <c r="AO1022" s="96" t="s">
        <v>48</v>
      </c>
      <c r="AP1022" s="96">
        <v>4</v>
      </c>
      <c r="AQ1022" s="96">
        <v>41</v>
      </c>
      <c r="AR1022" s="96">
        <v>23</v>
      </c>
      <c r="AS1022" s="98">
        <v>0.56100000000000005</v>
      </c>
      <c r="AT1022" s="98">
        <v>0.78300000000000003</v>
      </c>
      <c r="AU1022" s="98">
        <v>1</v>
      </c>
      <c r="AV1022" s="99">
        <v>23689</v>
      </c>
      <c r="AW1022" s="99">
        <v>15120</v>
      </c>
      <c r="AX1022" s="96">
        <v>771</v>
      </c>
      <c r="AY1022" s="96">
        <v>1092</v>
      </c>
      <c r="AZ1022" s="96">
        <v>1468</v>
      </c>
      <c r="BA1022" s="96" t="s">
        <v>48</v>
      </c>
      <c r="BB1022" s="100" t="s">
        <v>48</v>
      </c>
      <c r="BC1022" s="93"/>
      <c r="BD1022" s="93"/>
      <c r="BE1022" s="93"/>
    </row>
    <row r="1023" spans="1:57" ht="13.5" customHeight="1">
      <c r="A1023" s="93" t="s">
        <v>316</v>
      </c>
      <c r="B1023" s="95">
        <v>45388</v>
      </c>
      <c r="C1023" s="96" t="s">
        <v>48</v>
      </c>
      <c r="D1023" s="96">
        <v>240984</v>
      </c>
      <c r="E1023" s="96">
        <v>59537</v>
      </c>
      <c r="F1023" s="96"/>
      <c r="G1023" s="96"/>
      <c r="H1023" s="96"/>
      <c r="I1023" s="96"/>
      <c r="J1023" s="96"/>
      <c r="K1023" s="96"/>
      <c r="L1023" s="96">
        <v>300521</v>
      </c>
      <c r="M1023" s="97">
        <v>133</v>
      </c>
      <c r="N1023" s="97">
        <v>57</v>
      </c>
      <c r="O1023" s="97">
        <v>190</v>
      </c>
      <c r="P1023" s="96">
        <v>14311</v>
      </c>
      <c r="Q1023" s="96"/>
      <c r="R1023" s="96"/>
      <c r="S1023" s="96"/>
      <c r="T1023" s="98">
        <v>0.56299999999999994</v>
      </c>
      <c r="U1023" s="98"/>
      <c r="V1023" s="98"/>
      <c r="W1023" s="98"/>
      <c r="X1023" s="98"/>
      <c r="Y1023" s="98"/>
      <c r="Z1023" s="98"/>
      <c r="AA1023" s="98"/>
      <c r="AB1023" s="98"/>
      <c r="AC1023" s="98"/>
      <c r="AD1023" s="98"/>
      <c r="AE1023" s="98"/>
      <c r="AF1023" s="98"/>
      <c r="AG1023" s="98"/>
      <c r="AH1023" s="98"/>
      <c r="AI1023" s="96">
        <v>22</v>
      </c>
      <c r="AJ1023" s="96">
        <v>20</v>
      </c>
      <c r="AK1023" s="96">
        <v>188</v>
      </c>
      <c r="AL1023" s="96" t="s">
        <v>48</v>
      </c>
      <c r="AM1023" s="96">
        <v>16</v>
      </c>
      <c r="AN1023" s="96">
        <v>170</v>
      </c>
      <c r="AO1023" s="96" t="s">
        <v>48</v>
      </c>
      <c r="AP1023" s="96">
        <v>8</v>
      </c>
      <c r="AQ1023" s="96">
        <v>107</v>
      </c>
      <c r="AR1023" s="96">
        <v>54</v>
      </c>
      <c r="AS1023" s="98">
        <v>0.505</v>
      </c>
      <c r="AT1023" s="98">
        <v>0.37</v>
      </c>
      <c r="AU1023" s="98">
        <v>1</v>
      </c>
      <c r="AV1023" s="99">
        <v>23796</v>
      </c>
      <c r="AW1023" s="99">
        <v>15174</v>
      </c>
      <c r="AX1023" s="96">
        <v>787</v>
      </c>
      <c r="AY1023" s="96">
        <v>1101</v>
      </c>
      <c r="AZ1023" s="96">
        <v>1475</v>
      </c>
      <c r="BA1023" s="96" t="s">
        <v>48</v>
      </c>
      <c r="BB1023" s="100" t="s">
        <v>48</v>
      </c>
      <c r="BC1023" s="93"/>
      <c r="BD1023" s="93"/>
      <c r="BE1023" s="93"/>
    </row>
    <row r="1024" spans="1:57" ht="13.5" customHeight="1">
      <c r="A1024" s="93" t="s">
        <v>317</v>
      </c>
      <c r="B1024" s="95">
        <v>45389</v>
      </c>
      <c r="C1024" s="96" t="s">
        <v>48</v>
      </c>
      <c r="D1024" s="96">
        <v>249140</v>
      </c>
      <c r="E1024" s="96">
        <v>59324</v>
      </c>
      <c r="F1024" s="96"/>
      <c r="G1024" s="96"/>
      <c r="H1024" s="96"/>
      <c r="I1024" s="96"/>
      <c r="J1024" s="96"/>
      <c r="K1024" s="96"/>
      <c r="L1024" s="96">
        <v>308464</v>
      </c>
      <c r="M1024" s="97">
        <v>144</v>
      </c>
      <c r="N1024" s="97">
        <v>58</v>
      </c>
      <c r="O1024" s="97">
        <v>202</v>
      </c>
      <c r="P1024" s="96">
        <v>22033</v>
      </c>
      <c r="Q1024" s="96"/>
      <c r="R1024" s="96"/>
      <c r="S1024" s="96"/>
      <c r="T1024" s="98">
        <v>0.505</v>
      </c>
      <c r="U1024" s="98"/>
      <c r="V1024" s="98"/>
      <c r="W1024" s="98"/>
      <c r="X1024" s="98"/>
      <c r="Y1024" s="98"/>
      <c r="Z1024" s="98"/>
      <c r="AA1024" s="98"/>
      <c r="AB1024" s="98"/>
      <c r="AC1024" s="98"/>
      <c r="AD1024" s="98"/>
      <c r="AE1024" s="98"/>
      <c r="AF1024" s="98"/>
      <c r="AG1024" s="98"/>
      <c r="AH1024" s="98"/>
      <c r="AI1024" s="96">
        <v>26</v>
      </c>
      <c r="AJ1024" s="96">
        <v>21</v>
      </c>
      <c r="AK1024" s="96">
        <v>203</v>
      </c>
      <c r="AL1024" s="96" t="s">
        <v>48</v>
      </c>
      <c r="AM1024" s="96">
        <v>19</v>
      </c>
      <c r="AN1024" s="96">
        <v>175</v>
      </c>
      <c r="AO1024" s="96" t="s">
        <v>48</v>
      </c>
      <c r="AP1024" s="96">
        <v>9</v>
      </c>
      <c r="AQ1024" s="96">
        <v>102</v>
      </c>
      <c r="AR1024" s="96">
        <v>56</v>
      </c>
      <c r="AS1024" s="98">
        <v>0.54900000000000004</v>
      </c>
      <c r="AT1024" s="98">
        <v>0.375</v>
      </c>
      <c r="AU1024" s="98">
        <v>1</v>
      </c>
      <c r="AV1024" s="99">
        <v>23898</v>
      </c>
      <c r="AW1024" s="99">
        <v>15230</v>
      </c>
      <c r="AX1024" s="96">
        <v>808</v>
      </c>
      <c r="AY1024" s="96">
        <v>1119</v>
      </c>
      <c r="AZ1024" s="96">
        <v>1487</v>
      </c>
      <c r="BA1024" s="96" t="s">
        <v>48</v>
      </c>
      <c r="BB1024" s="100" t="s">
        <v>48</v>
      </c>
      <c r="BC1024" s="93"/>
      <c r="BD1024" s="93"/>
      <c r="BE1024" s="93"/>
    </row>
    <row r="1025" spans="1:57" ht="13.5" customHeight="1">
      <c r="A1025" s="93" t="s">
        <v>311</v>
      </c>
      <c r="B1025" s="95">
        <v>45390</v>
      </c>
      <c r="C1025" s="96" t="s">
        <v>48</v>
      </c>
      <c r="D1025" s="96">
        <v>246941</v>
      </c>
      <c r="E1025" s="96">
        <v>59439</v>
      </c>
      <c r="F1025" s="96"/>
      <c r="G1025" s="96"/>
      <c r="H1025" s="96"/>
      <c r="I1025" s="96"/>
      <c r="J1025" s="96"/>
      <c r="K1025" s="96"/>
      <c r="L1025" s="96">
        <v>306380</v>
      </c>
      <c r="M1025" s="97">
        <v>104</v>
      </c>
      <c r="N1025" s="97">
        <v>45</v>
      </c>
      <c r="O1025" s="97">
        <v>149</v>
      </c>
      <c r="P1025" s="96">
        <v>16125</v>
      </c>
      <c r="Q1025" s="96"/>
      <c r="R1025" s="96"/>
      <c r="S1025" s="96"/>
      <c r="T1025" s="98">
        <v>0.73799999999999999</v>
      </c>
      <c r="U1025" s="98"/>
      <c r="V1025" s="98"/>
      <c r="W1025" s="98"/>
      <c r="X1025" s="98"/>
      <c r="Y1025" s="98"/>
      <c r="Z1025" s="98"/>
      <c r="AA1025" s="98"/>
      <c r="AB1025" s="98"/>
      <c r="AC1025" s="98"/>
      <c r="AD1025" s="98"/>
      <c r="AE1025" s="98"/>
      <c r="AF1025" s="98"/>
      <c r="AG1025" s="98"/>
      <c r="AH1025" s="98"/>
      <c r="AI1025" s="96">
        <v>28</v>
      </c>
      <c r="AJ1025" s="96">
        <v>14</v>
      </c>
      <c r="AK1025" s="96">
        <v>191</v>
      </c>
      <c r="AL1025" s="96" t="s">
        <v>48</v>
      </c>
      <c r="AM1025" s="96">
        <v>20</v>
      </c>
      <c r="AN1025" s="96">
        <v>164</v>
      </c>
      <c r="AO1025" s="96" t="s">
        <v>48</v>
      </c>
      <c r="AP1025" s="96">
        <v>8</v>
      </c>
      <c r="AQ1025" s="96">
        <v>110</v>
      </c>
      <c r="AR1025" s="96">
        <v>63</v>
      </c>
      <c r="AS1025" s="98">
        <v>0.57299999999999995</v>
      </c>
      <c r="AT1025" s="98">
        <v>0.222</v>
      </c>
      <c r="AU1025" s="98">
        <v>1</v>
      </c>
      <c r="AV1025" s="99">
        <v>23935</v>
      </c>
      <c r="AW1025" s="99">
        <v>15357</v>
      </c>
      <c r="AX1025" s="96">
        <v>783</v>
      </c>
      <c r="AY1025" s="96">
        <v>1126</v>
      </c>
      <c r="AZ1025" s="96">
        <v>1495</v>
      </c>
      <c r="BA1025" s="96" t="s">
        <v>48</v>
      </c>
      <c r="BB1025" s="100" t="s">
        <v>48</v>
      </c>
      <c r="BC1025" s="93"/>
      <c r="BD1025" s="93"/>
      <c r="BE1025" s="93"/>
    </row>
    <row r="1026" spans="1:57" ht="13.5" customHeight="1">
      <c r="A1026" s="93" t="s">
        <v>312</v>
      </c>
      <c r="B1026" s="95">
        <v>45391</v>
      </c>
      <c r="C1026" s="96">
        <v>60622</v>
      </c>
      <c r="D1026" s="96">
        <v>248259</v>
      </c>
      <c r="E1026" s="96">
        <v>59407</v>
      </c>
      <c r="F1026" s="96"/>
      <c r="G1026" s="96"/>
      <c r="H1026" s="96"/>
      <c r="I1026" s="96"/>
      <c r="J1026" s="96"/>
      <c r="K1026" s="96"/>
      <c r="L1026" s="96">
        <v>368288</v>
      </c>
      <c r="M1026" s="97">
        <v>92</v>
      </c>
      <c r="N1026" s="97">
        <v>43</v>
      </c>
      <c r="O1026" s="97">
        <v>135</v>
      </c>
      <c r="P1026" s="96">
        <v>14165</v>
      </c>
      <c r="Q1026" s="96"/>
      <c r="R1026" s="96"/>
      <c r="S1026" s="96"/>
      <c r="T1026" s="98">
        <v>0.64400000000000002</v>
      </c>
      <c r="U1026" s="98"/>
      <c r="V1026" s="98"/>
      <c r="W1026" s="98"/>
      <c r="X1026" s="98"/>
      <c r="Y1026" s="98"/>
      <c r="Z1026" s="98"/>
      <c r="AA1026" s="98"/>
      <c r="AB1026" s="98"/>
      <c r="AC1026" s="98"/>
      <c r="AD1026" s="98"/>
      <c r="AE1026" s="98"/>
      <c r="AF1026" s="98"/>
      <c r="AG1026" s="98"/>
      <c r="AH1026" s="98"/>
      <c r="AI1026" s="96">
        <v>23</v>
      </c>
      <c r="AJ1026" s="96">
        <v>19</v>
      </c>
      <c r="AK1026" s="96">
        <v>201</v>
      </c>
      <c r="AL1026" s="96" t="s">
        <v>48</v>
      </c>
      <c r="AM1026" s="96">
        <v>16</v>
      </c>
      <c r="AN1026" s="96">
        <v>180</v>
      </c>
      <c r="AO1026" s="96" t="s">
        <v>48</v>
      </c>
      <c r="AP1026" s="96">
        <v>5</v>
      </c>
      <c r="AQ1026" s="96">
        <v>87</v>
      </c>
      <c r="AR1026" s="96">
        <v>58</v>
      </c>
      <c r="AS1026" s="98">
        <v>0.66700000000000004</v>
      </c>
      <c r="AT1026" s="98">
        <v>0.32800000000000001</v>
      </c>
      <c r="AU1026" s="98">
        <v>1</v>
      </c>
      <c r="AV1026" s="99">
        <v>24022</v>
      </c>
      <c r="AW1026" s="99">
        <v>15415</v>
      </c>
      <c r="AX1026" s="96">
        <v>793</v>
      </c>
      <c r="AY1026" s="96">
        <v>1128</v>
      </c>
      <c r="AZ1026" s="96">
        <v>1494</v>
      </c>
      <c r="BA1026" s="96" t="s">
        <v>48</v>
      </c>
      <c r="BB1026" s="100" t="s">
        <v>48</v>
      </c>
      <c r="BC1026" s="93"/>
      <c r="BD1026" s="93"/>
      <c r="BE1026" s="93"/>
    </row>
    <row r="1027" spans="1:57" ht="13.5" customHeight="1">
      <c r="A1027" s="93" t="s">
        <v>313</v>
      </c>
      <c r="B1027" s="95">
        <v>45392</v>
      </c>
      <c r="C1027" s="96">
        <v>33348</v>
      </c>
      <c r="D1027" s="96">
        <v>265640</v>
      </c>
      <c r="E1027" s="96">
        <v>59427</v>
      </c>
      <c r="F1027" s="96"/>
      <c r="G1027" s="96"/>
      <c r="H1027" s="96"/>
      <c r="I1027" s="96"/>
      <c r="J1027" s="96"/>
      <c r="K1027" s="96"/>
      <c r="L1027" s="96">
        <v>358415</v>
      </c>
      <c r="M1027" s="97">
        <v>96</v>
      </c>
      <c r="N1027" s="97">
        <v>32</v>
      </c>
      <c r="O1027" s="97">
        <v>128</v>
      </c>
      <c r="P1027" s="96">
        <v>18864</v>
      </c>
      <c r="Q1027" s="96"/>
      <c r="R1027" s="96"/>
      <c r="S1027" s="96"/>
      <c r="T1027" s="98">
        <v>0.71099999999999997</v>
      </c>
      <c r="U1027" s="98"/>
      <c r="V1027" s="98"/>
      <c r="W1027" s="98"/>
      <c r="X1027" s="98"/>
      <c r="Y1027" s="98"/>
      <c r="Z1027" s="98"/>
      <c r="AA1027" s="98"/>
      <c r="AB1027" s="98"/>
      <c r="AC1027" s="98"/>
      <c r="AD1027" s="98"/>
      <c r="AE1027" s="98"/>
      <c r="AF1027" s="98"/>
      <c r="AG1027" s="98"/>
      <c r="AH1027" s="98"/>
      <c r="AI1027" s="96">
        <v>32</v>
      </c>
      <c r="AJ1027" s="96">
        <v>26</v>
      </c>
      <c r="AK1027" s="96">
        <v>224</v>
      </c>
      <c r="AL1027" s="96" t="s">
        <v>48</v>
      </c>
      <c r="AM1027" s="96">
        <v>17</v>
      </c>
      <c r="AN1027" s="96">
        <v>204</v>
      </c>
      <c r="AO1027" s="96" t="s">
        <v>48</v>
      </c>
      <c r="AP1027" s="96">
        <v>3</v>
      </c>
      <c r="AQ1027" s="96">
        <v>91</v>
      </c>
      <c r="AR1027" s="96">
        <v>53</v>
      </c>
      <c r="AS1027" s="98">
        <v>0.58199999999999996</v>
      </c>
      <c r="AT1027" s="98">
        <v>0.49099999999999999</v>
      </c>
      <c r="AU1027" s="98">
        <v>1</v>
      </c>
      <c r="AV1027" s="99">
        <v>24113</v>
      </c>
      <c r="AW1027" s="99">
        <v>15468</v>
      </c>
      <c r="AX1027" s="96">
        <v>802</v>
      </c>
      <c r="AY1027" s="96">
        <v>1125</v>
      </c>
      <c r="AZ1027" s="96">
        <v>1492</v>
      </c>
      <c r="BA1027" s="96" t="s">
        <v>48</v>
      </c>
      <c r="BB1027" s="100" t="s">
        <v>48</v>
      </c>
      <c r="BC1027" s="93"/>
      <c r="BD1027" s="93"/>
      <c r="BE1027" s="93"/>
    </row>
    <row r="1028" spans="1:57" ht="13.5" customHeight="1">
      <c r="A1028" s="93" t="s">
        <v>314</v>
      </c>
      <c r="B1028" s="95">
        <v>45393</v>
      </c>
      <c r="C1028" s="96" t="s">
        <v>48</v>
      </c>
      <c r="D1028" s="96">
        <v>244690</v>
      </c>
      <c r="E1028" s="96">
        <v>58861</v>
      </c>
      <c r="F1028" s="96"/>
      <c r="G1028" s="96"/>
      <c r="H1028" s="96"/>
      <c r="I1028" s="96"/>
      <c r="J1028" s="96"/>
      <c r="K1028" s="96"/>
      <c r="L1028" s="96">
        <v>303551</v>
      </c>
      <c r="M1028" s="97">
        <v>77</v>
      </c>
      <c r="N1028" s="97">
        <v>45</v>
      </c>
      <c r="O1028" s="97">
        <v>122</v>
      </c>
      <c r="P1028" s="96">
        <v>20237</v>
      </c>
      <c r="Q1028" s="96"/>
      <c r="R1028" s="96"/>
      <c r="S1028" s="96"/>
      <c r="T1028" s="98">
        <v>0.63100000000000001</v>
      </c>
      <c r="U1028" s="98"/>
      <c r="V1028" s="98"/>
      <c r="W1028" s="98"/>
      <c r="X1028" s="98"/>
      <c r="Y1028" s="98"/>
      <c r="Z1028" s="98"/>
      <c r="AA1028" s="98"/>
      <c r="AB1028" s="98"/>
      <c r="AC1028" s="98"/>
      <c r="AD1028" s="98"/>
      <c r="AE1028" s="98"/>
      <c r="AF1028" s="98"/>
      <c r="AG1028" s="98"/>
      <c r="AH1028" s="98"/>
      <c r="AI1028" s="96">
        <v>24</v>
      </c>
      <c r="AJ1028" s="96">
        <v>19</v>
      </c>
      <c r="AK1028" s="96">
        <v>188</v>
      </c>
      <c r="AL1028" s="96" t="s">
        <v>48</v>
      </c>
      <c r="AM1028" s="96">
        <v>15</v>
      </c>
      <c r="AN1028" s="96">
        <v>169</v>
      </c>
      <c r="AO1028" s="96" t="s">
        <v>48</v>
      </c>
      <c r="AP1028" s="96">
        <v>6</v>
      </c>
      <c r="AQ1028" s="96">
        <v>77</v>
      </c>
      <c r="AR1028" s="96">
        <v>49</v>
      </c>
      <c r="AS1028" s="98">
        <v>0.63600000000000001</v>
      </c>
      <c r="AT1028" s="98">
        <v>0.38800000000000001</v>
      </c>
      <c r="AU1028" s="98">
        <v>1</v>
      </c>
      <c r="AV1028" s="99">
        <v>24190</v>
      </c>
      <c r="AW1028" s="99">
        <v>15517</v>
      </c>
      <c r="AX1028" s="96">
        <v>816</v>
      </c>
      <c r="AY1028" s="96">
        <v>1142</v>
      </c>
      <c r="AZ1028" s="96">
        <v>1527</v>
      </c>
      <c r="BA1028" s="96" t="s">
        <v>48</v>
      </c>
      <c r="BB1028" s="100" t="s">
        <v>48</v>
      </c>
      <c r="BC1028" s="93"/>
      <c r="BD1028" s="93"/>
      <c r="BE1028" s="93"/>
    </row>
    <row r="1029" spans="1:57" ht="13.5" customHeight="1">
      <c r="A1029" s="93" t="s">
        <v>315</v>
      </c>
      <c r="B1029" s="95">
        <v>45394</v>
      </c>
      <c r="C1029" s="96" t="s">
        <v>48</v>
      </c>
      <c r="D1029" s="96">
        <v>290678</v>
      </c>
      <c r="E1029" s="96">
        <v>59710</v>
      </c>
      <c r="F1029" s="96"/>
      <c r="G1029" s="96"/>
      <c r="H1029" s="96"/>
      <c r="I1029" s="96"/>
      <c r="J1029" s="96"/>
      <c r="K1029" s="96"/>
      <c r="L1029" s="96">
        <v>350388</v>
      </c>
      <c r="M1029" s="97">
        <v>70</v>
      </c>
      <c r="N1029" s="97">
        <v>32</v>
      </c>
      <c r="O1029" s="97">
        <v>102</v>
      </c>
      <c r="P1029" s="96">
        <v>29199</v>
      </c>
      <c r="Q1029" s="96"/>
      <c r="R1029" s="96"/>
      <c r="S1029" s="96"/>
      <c r="T1029" s="98">
        <v>0.66700000000000004</v>
      </c>
      <c r="U1029" s="98"/>
      <c r="V1029" s="98"/>
      <c r="W1029" s="98"/>
      <c r="X1029" s="98"/>
      <c r="Y1029" s="98"/>
      <c r="Z1029" s="98"/>
      <c r="AA1029" s="98"/>
      <c r="AB1029" s="98"/>
      <c r="AC1029" s="98"/>
      <c r="AD1029" s="98"/>
      <c r="AE1029" s="98"/>
      <c r="AF1029" s="98"/>
      <c r="AG1029" s="98"/>
      <c r="AH1029" s="98"/>
      <c r="AI1029" s="96">
        <v>19</v>
      </c>
      <c r="AJ1029" s="96">
        <v>15</v>
      </c>
      <c r="AK1029" s="96">
        <v>175</v>
      </c>
      <c r="AL1029" s="96" t="s">
        <v>48</v>
      </c>
      <c r="AM1029" s="96">
        <v>16</v>
      </c>
      <c r="AN1029" s="96">
        <v>156</v>
      </c>
      <c r="AO1029" s="96" t="s">
        <v>48</v>
      </c>
      <c r="AP1029" s="96">
        <v>5</v>
      </c>
      <c r="AQ1029" s="96">
        <v>68</v>
      </c>
      <c r="AR1029" s="96">
        <v>47</v>
      </c>
      <c r="AS1029" s="98">
        <v>0.69099999999999995</v>
      </c>
      <c r="AT1029" s="98">
        <v>0.31900000000000001</v>
      </c>
      <c r="AU1029" s="98">
        <v>1</v>
      </c>
      <c r="AV1029" s="99">
        <v>24258</v>
      </c>
      <c r="AW1029" s="99">
        <v>15564</v>
      </c>
      <c r="AX1029" s="96">
        <v>807</v>
      </c>
      <c r="AY1029" s="96">
        <v>1155</v>
      </c>
      <c r="AZ1029" s="96">
        <v>1527</v>
      </c>
      <c r="BA1029" s="96" t="s">
        <v>48</v>
      </c>
      <c r="BB1029" s="100" t="s">
        <v>48</v>
      </c>
      <c r="BC1029" s="93"/>
      <c r="BD1029" s="93"/>
      <c r="BE1029" s="93"/>
    </row>
    <row r="1030" spans="1:57" ht="13.5" customHeight="1">
      <c r="A1030" s="93" t="s">
        <v>316</v>
      </c>
      <c r="B1030" s="95">
        <v>45395</v>
      </c>
      <c r="C1030" s="96">
        <v>9992</v>
      </c>
      <c r="D1030" s="96">
        <v>287252</v>
      </c>
      <c r="E1030" s="96">
        <v>30786</v>
      </c>
      <c r="F1030" s="96"/>
      <c r="G1030" s="96"/>
      <c r="H1030" s="96"/>
      <c r="I1030" s="96"/>
      <c r="J1030" s="96"/>
      <c r="K1030" s="96"/>
      <c r="L1030" s="96">
        <v>328030</v>
      </c>
      <c r="M1030" s="97">
        <v>60</v>
      </c>
      <c r="N1030" s="97">
        <v>54</v>
      </c>
      <c r="O1030" s="97">
        <v>114</v>
      </c>
      <c r="P1030" s="96">
        <v>10582</v>
      </c>
      <c r="Q1030" s="96"/>
      <c r="R1030" s="96"/>
      <c r="S1030" s="96"/>
      <c r="T1030" s="98">
        <v>0.52600000000000002</v>
      </c>
      <c r="U1030" s="98"/>
      <c r="V1030" s="98"/>
      <c r="W1030" s="98"/>
      <c r="X1030" s="98"/>
      <c r="Y1030" s="98"/>
      <c r="Z1030" s="98"/>
      <c r="AA1030" s="98"/>
      <c r="AB1030" s="98"/>
      <c r="AC1030" s="98"/>
      <c r="AD1030" s="98"/>
      <c r="AE1030" s="98"/>
      <c r="AF1030" s="98"/>
      <c r="AG1030" s="98"/>
      <c r="AH1030" s="98"/>
      <c r="AI1030" s="96">
        <v>20</v>
      </c>
      <c r="AJ1030" s="96">
        <v>12</v>
      </c>
      <c r="AK1030" s="96">
        <v>196</v>
      </c>
      <c r="AL1030" s="96" t="s">
        <v>48</v>
      </c>
      <c r="AM1030" s="96">
        <v>22</v>
      </c>
      <c r="AN1030" s="96">
        <v>172</v>
      </c>
      <c r="AO1030" s="96" t="s">
        <v>48</v>
      </c>
      <c r="AP1030" s="96">
        <v>5</v>
      </c>
      <c r="AQ1030" s="96">
        <v>60</v>
      </c>
      <c r="AR1030" s="96">
        <v>41</v>
      </c>
      <c r="AS1030" s="98">
        <v>0.68300000000000005</v>
      </c>
      <c r="AT1030" s="98">
        <v>0.29299999999999998</v>
      </c>
      <c r="AU1030" s="98">
        <v>1</v>
      </c>
      <c r="AV1030" s="99">
        <v>24318</v>
      </c>
      <c r="AW1030" s="99">
        <v>15605</v>
      </c>
      <c r="AX1030" s="96">
        <v>804</v>
      </c>
      <c r="AY1030" s="96">
        <v>1151</v>
      </c>
      <c r="AZ1030" s="96">
        <v>1532</v>
      </c>
      <c r="BA1030" s="96" t="s">
        <v>48</v>
      </c>
      <c r="BB1030" s="100" t="s">
        <v>48</v>
      </c>
      <c r="BC1030" s="93"/>
      <c r="BD1030" s="93"/>
      <c r="BE1030" s="93"/>
    </row>
    <row r="1031" spans="1:57" ht="13.5" customHeight="1">
      <c r="A1031" s="93" t="s">
        <v>317</v>
      </c>
      <c r="B1031" s="95">
        <v>45396</v>
      </c>
      <c r="C1031" s="96">
        <v>10590</v>
      </c>
      <c r="D1031" s="96">
        <v>303502</v>
      </c>
      <c r="E1031" s="96">
        <v>129608</v>
      </c>
      <c r="F1031" s="96"/>
      <c r="G1031" s="96"/>
      <c r="H1031" s="96"/>
      <c r="I1031" s="96"/>
      <c r="J1031" s="96"/>
      <c r="K1031" s="96"/>
      <c r="L1031" s="96">
        <v>443700</v>
      </c>
      <c r="M1031" s="97">
        <v>85</v>
      </c>
      <c r="N1031" s="97">
        <v>40</v>
      </c>
      <c r="O1031" s="97">
        <v>125</v>
      </c>
      <c r="P1031" s="96">
        <v>17748</v>
      </c>
      <c r="Q1031" s="96"/>
      <c r="R1031" s="96"/>
      <c r="S1031" s="96"/>
      <c r="T1031" s="98">
        <v>0.68</v>
      </c>
      <c r="U1031" s="98"/>
      <c r="V1031" s="98"/>
      <c r="W1031" s="98"/>
      <c r="X1031" s="98"/>
      <c r="Y1031" s="98"/>
      <c r="Z1031" s="98"/>
      <c r="AA1031" s="98"/>
      <c r="AB1031" s="98"/>
      <c r="AC1031" s="98"/>
      <c r="AD1031" s="98"/>
      <c r="AE1031" s="98"/>
      <c r="AF1031" s="98"/>
      <c r="AG1031" s="98"/>
      <c r="AH1031" s="98"/>
      <c r="AI1031" s="96">
        <v>17</v>
      </c>
      <c r="AJ1031" s="96">
        <v>31</v>
      </c>
      <c r="AK1031" s="96">
        <v>245</v>
      </c>
      <c r="AL1031" s="96" t="s">
        <v>48</v>
      </c>
      <c r="AM1031" s="96">
        <v>23</v>
      </c>
      <c r="AN1031" s="96">
        <v>214</v>
      </c>
      <c r="AO1031" s="96" t="s">
        <v>48</v>
      </c>
      <c r="AP1031" s="96">
        <v>10</v>
      </c>
      <c r="AQ1031" s="96">
        <v>85</v>
      </c>
      <c r="AR1031" s="96">
        <v>59</v>
      </c>
      <c r="AS1031" s="98">
        <v>0.69399999999999995</v>
      </c>
      <c r="AT1031" s="98">
        <v>0.52500000000000002</v>
      </c>
      <c r="AU1031" s="98">
        <v>1</v>
      </c>
      <c r="AV1031" s="99">
        <v>24403</v>
      </c>
      <c r="AW1031" s="99">
        <v>15664</v>
      </c>
      <c r="AX1031" s="96">
        <v>795</v>
      </c>
      <c r="AY1031" s="96">
        <v>1152</v>
      </c>
      <c r="AZ1031" s="96">
        <v>1539</v>
      </c>
      <c r="BA1031" s="96" t="s">
        <v>48</v>
      </c>
      <c r="BB1031" s="100" t="s">
        <v>48</v>
      </c>
      <c r="BC1031" s="93"/>
      <c r="BD1031" s="93"/>
      <c r="BE1031" s="93"/>
    </row>
    <row r="1032" spans="1:57" ht="13.5" customHeight="1">
      <c r="A1032" s="93" t="s">
        <v>311</v>
      </c>
      <c r="B1032" s="95">
        <v>45397</v>
      </c>
      <c r="C1032" s="96">
        <v>10068</v>
      </c>
      <c r="D1032" s="96">
        <v>328105</v>
      </c>
      <c r="E1032" s="96">
        <v>129463</v>
      </c>
      <c r="F1032" s="96"/>
      <c r="G1032" s="96"/>
      <c r="H1032" s="96"/>
      <c r="I1032" s="96"/>
      <c r="J1032" s="96"/>
      <c r="K1032" s="96"/>
      <c r="L1032" s="96">
        <v>467636</v>
      </c>
      <c r="M1032" s="97">
        <v>70</v>
      </c>
      <c r="N1032" s="97">
        <v>48</v>
      </c>
      <c r="O1032" s="97">
        <v>118</v>
      </c>
      <c r="P1032" s="96">
        <v>19485</v>
      </c>
      <c r="Q1032" s="96"/>
      <c r="R1032" s="96"/>
      <c r="S1032" s="96"/>
      <c r="T1032" s="98">
        <v>0.66100000000000003</v>
      </c>
      <c r="U1032" s="98"/>
      <c r="V1032" s="98"/>
      <c r="W1032" s="98"/>
      <c r="X1032" s="98"/>
      <c r="Y1032" s="98"/>
      <c r="Z1032" s="98"/>
      <c r="AA1032" s="98"/>
      <c r="AB1032" s="98"/>
      <c r="AC1032" s="98"/>
      <c r="AD1032" s="98"/>
      <c r="AE1032" s="98"/>
      <c r="AF1032" s="98"/>
      <c r="AG1032" s="98"/>
      <c r="AH1032" s="98"/>
      <c r="AI1032" s="96">
        <v>29</v>
      </c>
      <c r="AJ1032" s="96">
        <v>25</v>
      </c>
      <c r="AK1032" s="96">
        <v>229</v>
      </c>
      <c r="AL1032" s="96" t="s">
        <v>48</v>
      </c>
      <c r="AM1032" s="96">
        <v>16</v>
      </c>
      <c r="AN1032" s="96">
        <v>207</v>
      </c>
      <c r="AO1032" s="96" t="s">
        <v>48</v>
      </c>
      <c r="AP1032" s="96">
        <v>11</v>
      </c>
      <c r="AQ1032" s="96">
        <v>78</v>
      </c>
      <c r="AR1032" s="96">
        <v>53</v>
      </c>
      <c r="AS1032" s="98">
        <v>0.67900000000000005</v>
      </c>
      <c r="AT1032" s="98">
        <v>0.47199999999999998</v>
      </c>
      <c r="AU1032" s="98">
        <v>1</v>
      </c>
      <c r="AV1032" s="99">
        <v>24481</v>
      </c>
      <c r="AW1032" s="99">
        <v>15717</v>
      </c>
      <c r="AX1032" s="96">
        <v>808</v>
      </c>
      <c r="AY1032" s="96">
        <v>1158</v>
      </c>
      <c r="AZ1032" s="96">
        <v>1554</v>
      </c>
      <c r="BA1032" s="96" t="s">
        <v>48</v>
      </c>
      <c r="BB1032" s="100" t="s">
        <v>48</v>
      </c>
      <c r="BC1032" s="93"/>
      <c r="BD1032" s="93"/>
      <c r="BE1032" s="93"/>
    </row>
    <row r="1033" spans="1:57" ht="13.5" customHeight="1">
      <c r="A1033" s="93" t="s">
        <v>312</v>
      </c>
      <c r="B1033" s="95">
        <v>45398</v>
      </c>
      <c r="C1033" s="96">
        <v>9776</v>
      </c>
      <c r="D1033" s="96">
        <v>266406</v>
      </c>
      <c r="E1033" s="96">
        <v>128223</v>
      </c>
      <c r="F1033" s="96"/>
      <c r="G1033" s="96"/>
      <c r="H1033" s="96"/>
      <c r="I1033" s="96"/>
      <c r="J1033" s="96"/>
      <c r="K1033" s="96"/>
      <c r="L1033" s="96">
        <v>404405</v>
      </c>
      <c r="M1033" s="97">
        <v>61</v>
      </c>
      <c r="N1033" s="97">
        <v>76</v>
      </c>
      <c r="O1033" s="97">
        <v>137</v>
      </c>
      <c r="P1033" s="96">
        <v>15554</v>
      </c>
      <c r="Q1033" s="96"/>
      <c r="R1033" s="96"/>
      <c r="S1033" s="96"/>
      <c r="T1033" s="98">
        <v>0.57699999999999996</v>
      </c>
      <c r="U1033" s="98"/>
      <c r="V1033" s="98"/>
      <c r="W1033" s="98"/>
      <c r="X1033" s="98"/>
      <c r="Y1033" s="98"/>
      <c r="Z1033" s="98"/>
      <c r="AA1033" s="98"/>
      <c r="AB1033" s="98"/>
      <c r="AC1033" s="98"/>
      <c r="AD1033" s="98"/>
      <c r="AE1033" s="98"/>
      <c r="AF1033" s="98"/>
      <c r="AG1033" s="98"/>
      <c r="AH1033" s="98"/>
      <c r="AI1033" s="96">
        <v>33</v>
      </c>
      <c r="AJ1033" s="96">
        <v>24</v>
      </c>
      <c r="AK1033" s="96">
        <v>211</v>
      </c>
      <c r="AL1033" s="96" t="s">
        <v>48</v>
      </c>
      <c r="AM1033" s="96">
        <v>17</v>
      </c>
      <c r="AN1033" s="96">
        <v>192</v>
      </c>
      <c r="AO1033" s="96" t="s">
        <v>48</v>
      </c>
      <c r="AP1033" s="96">
        <v>7</v>
      </c>
      <c r="AQ1033" s="96">
        <v>79</v>
      </c>
      <c r="AR1033" s="96">
        <v>49</v>
      </c>
      <c r="AS1033" s="98">
        <v>0.62</v>
      </c>
      <c r="AT1033" s="98">
        <v>0.49</v>
      </c>
      <c r="AU1033" s="98">
        <v>1</v>
      </c>
      <c r="AV1033" s="99">
        <v>24560</v>
      </c>
      <c r="AW1033" s="99">
        <v>15766</v>
      </c>
      <c r="AX1033" s="96">
        <v>844</v>
      </c>
      <c r="AY1033" s="96">
        <v>1193</v>
      </c>
      <c r="AZ1033" s="96">
        <v>1563</v>
      </c>
      <c r="BA1033" s="96" t="s">
        <v>48</v>
      </c>
      <c r="BB1033" s="100" t="s">
        <v>48</v>
      </c>
      <c r="BC1033" s="93"/>
      <c r="BD1033" s="93"/>
      <c r="BE1033" s="93"/>
    </row>
    <row r="1034" spans="1:57" ht="13.5" customHeight="1">
      <c r="A1034" s="93" t="s">
        <v>313</v>
      </c>
      <c r="B1034" s="95">
        <v>45399</v>
      </c>
      <c r="C1034" s="96">
        <v>2714</v>
      </c>
      <c r="D1034" s="96">
        <v>256467</v>
      </c>
      <c r="E1034" s="96">
        <v>129237</v>
      </c>
      <c r="F1034" s="96"/>
      <c r="G1034" s="96"/>
      <c r="H1034" s="96"/>
      <c r="I1034" s="96"/>
      <c r="J1034" s="96"/>
      <c r="K1034" s="96"/>
      <c r="L1034" s="96">
        <v>388418</v>
      </c>
      <c r="M1034" s="97">
        <v>78</v>
      </c>
      <c r="N1034" s="97">
        <v>28</v>
      </c>
      <c r="O1034" s="97">
        <v>106</v>
      </c>
      <c r="P1034" s="96">
        <v>27744</v>
      </c>
      <c r="Q1034" s="96"/>
      <c r="R1034" s="96"/>
      <c r="S1034" s="96"/>
      <c r="T1034" s="98">
        <v>1.085</v>
      </c>
      <c r="U1034" s="98"/>
      <c r="V1034" s="98"/>
      <c r="W1034" s="98"/>
      <c r="X1034" s="98"/>
      <c r="Y1034" s="98"/>
      <c r="Z1034" s="98"/>
      <c r="AA1034" s="98"/>
      <c r="AB1034" s="98"/>
      <c r="AC1034" s="98"/>
      <c r="AD1034" s="98"/>
      <c r="AE1034" s="98"/>
      <c r="AF1034" s="98"/>
      <c r="AG1034" s="98"/>
      <c r="AH1034" s="98"/>
      <c r="AI1034" s="96">
        <v>39</v>
      </c>
      <c r="AJ1034" s="96">
        <v>26</v>
      </c>
      <c r="AK1034" s="96">
        <v>244</v>
      </c>
      <c r="AL1034" s="96" t="s">
        <v>48</v>
      </c>
      <c r="AM1034" s="96">
        <v>30</v>
      </c>
      <c r="AN1034" s="96">
        <v>204</v>
      </c>
      <c r="AO1034" s="96" t="s">
        <v>48</v>
      </c>
      <c r="AP1034" s="96">
        <v>10</v>
      </c>
      <c r="AQ1034" s="96">
        <v>115</v>
      </c>
      <c r="AR1034" s="96">
        <v>99</v>
      </c>
      <c r="AS1034" s="98">
        <v>0.86099999999999999</v>
      </c>
      <c r="AT1034" s="98">
        <v>0.26300000000000001</v>
      </c>
      <c r="AU1034" s="98">
        <v>1</v>
      </c>
      <c r="AV1034" s="99">
        <v>24675</v>
      </c>
      <c r="AW1034" s="99">
        <v>15865</v>
      </c>
      <c r="AX1034" s="96">
        <v>852</v>
      </c>
      <c r="AY1034" s="96">
        <v>1221</v>
      </c>
      <c r="AZ1034" s="96">
        <v>1576</v>
      </c>
      <c r="BA1034" s="96" t="s">
        <v>48</v>
      </c>
      <c r="BB1034" s="100" t="s">
        <v>48</v>
      </c>
      <c r="BC1034" s="93"/>
      <c r="BD1034" s="93"/>
      <c r="BE1034" s="93"/>
    </row>
    <row r="1035" spans="1:57" ht="13.5" customHeight="1">
      <c r="A1035" s="93" t="s">
        <v>314</v>
      </c>
      <c r="B1035" s="95">
        <v>45400</v>
      </c>
      <c r="C1035" s="96" t="s">
        <v>48</v>
      </c>
      <c r="D1035" s="96">
        <v>143795</v>
      </c>
      <c r="E1035" s="96">
        <v>129101</v>
      </c>
      <c r="F1035" s="96"/>
      <c r="G1035" s="96"/>
      <c r="H1035" s="96"/>
      <c r="I1035" s="96"/>
      <c r="J1035" s="96"/>
      <c r="K1035" s="96"/>
      <c r="L1035" s="96">
        <v>272896</v>
      </c>
      <c r="M1035" s="97">
        <v>52</v>
      </c>
      <c r="N1035" s="97">
        <v>39</v>
      </c>
      <c r="O1035" s="97">
        <v>91</v>
      </c>
      <c r="P1035" s="96">
        <v>8270</v>
      </c>
      <c r="Q1035" s="96"/>
      <c r="R1035" s="96"/>
      <c r="S1035" s="96"/>
      <c r="T1035" s="98">
        <v>0.70299999999999996</v>
      </c>
      <c r="U1035" s="98"/>
      <c r="V1035" s="98"/>
      <c r="W1035" s="98"/>
      <c r="X1035" s="98"/>
      <c r="Y1035" s="98"/>
      <c r="Z1035" s="98"/>
      <c r="AA1035" s="98"/>
      <c r="AB1035" s="98"/>
      <c r="AC1035" s="98"/>
      <c r="AD1035" s="98"/>
      <c r="AE1035" s="98"/>
      <c r="AF1035" s="98"/>
      <c r="AG1035" s="98"/>
      <c r="AH1035" s="98"/>
      <c r="AI1035" s="96">
        <v>23</v>
      </c>
      <c r="AJ1035" s="96">
        <v>14</v>
      </c>
      <c r="AK1035" s="96">
        <v>185</v>
      </c>
      <c r="AL1035" s="96" t="s">
        <v>48</v>
      </c>
      <c r="AM1035" s="96">
        <v>17</v>
      </c>
      <c r="AN1035" s="96">
        <v>211</v>
      </c>
      <c r="AO1035" s="96" t="s">
        <v>48</v>
      </c>
      <c r="AP1035" s="96">
        <v>4</v>
      </c>
      <c r="AQ1035" s="96">
        <v>64</v>
      </c>
      <c r="AR1035" s="96">
        <v>36</v>
      </c>
      <c r="AS1035" s="98">
        <v>0.56299999999999994</v>
      </c>
      <c r="AT1035" s="98">
        <v>0.38900000000000001</v>
      </c>
      <c r="AU1035" s="98">
        <v>1</v>
      </c>
      <c r="AV1035" s="99">
        <v>24739</v>
      </c>
      <c r="AW1035" s="99">
        <v>15901</v>
      </c>
      <c r="AX1035" s="96">
        <v>862</v>
      </c>
      <c r="AY1035" s="96">
        <v>1221</v>
      </c>
      <c r="AZ1035" s="96">
        <v>1604</v>
      </c>
      <c r="BA1035" s="96" t="s">
        <v>48</v>
      </c>
      <c r="BB1035" s="100" t="s">
        <v>48</v>
      </c>
      <c r="BC1035" s="93"/>
      <c r="BD1035" s="93"/>
      <c r="BE1035" s="93"/>
    </row>
    <row r="1036" spans="1:57" ht="13.5" customHeight="1">
      <c r="A1036" s="93" t="s">
        <v>315</v>
      </c>
      <c r="B1036" s="95">
        <v>45401</v>
      </c>
      <c r="C1036" s="96" t="s">
        <v>48</v>
      </c>
      <c r="D1036" s="96">
        <v>145391</v>
      </c>
      <c r="E1036" s="96">
        <v>125822</v>
      </c>
      <c r="F1036" s="96"/>
      <c r="G1036" s="96"/>
      <c r="H1036" s="96"/>
      <c r="I1036" s="96"/>
      <c r="J1036" s="96"/>
      <c r="K1036" s="96"/>
      <c r="L1036" s="96">
        <v>271213</v>
      </c>
      <c r="M1036" s="97">
        <v>109</v>
      </c>
      <c r="N1036" s="97">
        <v>34</v>
      </c>
      <c r="O1036" s="97">
        <v>143</v>
      </c>
      <c r="P1036" s="96">
        <v>16951</v>
      </c>
      <c r="Q1036" s="96"/>
      <c r="R1036" s="96"/>
      <c r="S1036" s="96"/>
      <c r="T1036" s="98">
        <v>0.51</v>
      </c>
      <c r="U1036" s="98"/>
      <c r="V1036" s="98"/>
      <c r="W1036" s="98"/>
      <c r="X1036" s="98"/>
      <c r="Y1036" s="98"/>
      <c r="Z1036" s="98"/>
      <c r="AA1036" s="98"/>
      <c r="AB1036" s="98"/>
      <c r="AC1036" s="98"/>
      <c r="AD1036" s="98"/>
      <c r="AE1036" s="98"/>
      <c r="AF1036" s="98"/>
      <c r="AG1036" s="98"/>
      <c r="AH1036" s="98"/>
      <c r="AI1036" s="96">
        <v>22</v>
      </c>
      <c r="AJ1036" s="96">
        <v>33</v>
      </c>
      <c r="AK1036" s="96">
        <v>289</v>
      </c>
      <c r="AL1036" s="96" t="s">
        <v>48</v>
      </c>
      <c r="AM1036" s="96">
        <v>32</v>
      </c>
      <c r="AN1036" s="96">
        <v>307</v>
      </c>
      <c r="AO1036" s="96" t="s">
        <v>48</v>
      </c>
      <c r="AP1036" s="96">
        <v>9</v>
      </c>
      <c r="AQ1036" s="96">
        <v>73</v>
      </c>
      <c r="AR1036" s="96">
        <v>40</v>
      </c>
      <c r="AS1036" s="98">
        <v>0.54800000000000004</v>
      </c>
      <c r="AT1036" s="98">
        <v>0.82499999999999996</v>
      </c>
      <c r="AU1036" s="98">
        <v>1</v>
      </c>
      <c r="AV1036" s="99">
        <v>24812</v>
      </c>
      <c r="AW1036" s="99">
        <v>15941</v>
      </c>
      <c r="AX1036" s="96">
        <v>866</v>
      </c>
      <c r="AY1036" s="96">
        <v>1213</v>
      </c>
      <c r="AZ1036" s="96">
        <v>1610</v>
      </c>
      <c r="BA1036" s="96" t="s">
        <v>48</v>
      </c>
      <c r="BB1036" s="100" t="s">
        <v>48</v>
      </c>
      <c r="BC1036" s="93"/>
      <c r="BD1036" s="93"/>
      <c r="BE1036" s="93"/>
    </row>
    <row r="1037" spans="1:57" ht="13.5" customHeight="1">
      <c r="A1037" s="93" t="s">
        <v>316</v>
      </c>
      <c r="B1037" s="95">
        <v>45402</v>
      </c>
      <c r="C1037" s="96" t="s">
        <v>48</v>
      </c>
      <c r="D1037" s="96">
        <v>145168</v>
      </c>
      <c r="E1037" s="96">
        <v>126919</v>
      </c>
      <c r="F1037" s="96"/>
      <c r="G1037" s="96"/>
      <c r="H1037" s="96"/>
      <c r="I1037" s="96"/>
      <c r="J1037" s="96"/>
      <c r="K1037" s="96"/>
      <c r="L1037" s="96">
        <v>272087</v>
      </c>
      <c r="M1037" s="97">
        <v>104</v>
      </c>
      <c r="N1037" s="97">
        <v>41</v>
      </c>
      <c r="O1037" s="97">
        <v>145</v>
      </c>
      <c r="P1037" s="96">
        <v>11830</v>
      </c>
      <c r="Q1037" s="96"/>
      <c r="R1037" s="96"/>
      <c r="S1037" s="96"/>
      <c r="T1037" s="98">
        <v>0.57899999999999996</v>
      </c>
      <c r="U1037" s="98"/>
      <c r="V1037" s="98"/>
      <c r="W1037" s="98"/>
      <c r="X1037" s="98"/>
      <c r="Y1037" s="98"/>
      <c r="Z1037" s="98"/>
      <c r="AA1037" s="98"/>
      <c r="AB1037" s="98"/>
      <c r="AC1037" s="98"/>
      <c r="AD1037" s="98"/>
      <c r="AE1037" s="98"/>
      <c r="AF1037" s="98"/>
      <c r="AG1037" s="98"/>
      <c r="AH1037" s="98"/>
      <c r="AI1037" s="96">
        <v>15</v>
      </c>
      <c r="AJ1037" s="96">
        <v>16</v>
      </c>
      <c r="AK1037" s="96">
        <v>167</v>
      </c>
      <c r="AL1037" s="96" t="s">
        <v>48</v>
      </c>
      <c r="AM1037" s="96">
        <v>12</v>
      </c>
      <c r="AN1037" s="96">
        <v>145</v>
      </c>
      <c r="AO1037" s="96" t="s">
        <v>48</v>
      </c>
      <c r="AP1037" s="96">
        <v>5</v>
      </c>
      <c r="AQ1037" s="96">
        <v>84</v>
      </c>
      <c r="AR1037" s="96">
        <v>52</v>
      </c>
      <c r="AS1037" s="98">
        <v>0.61899999999999999</v>
      </c>
      <c r="AT1037" s="98">
        <v>0.308</v>
      </c>
      <c r="AU1037" s="98">
        <v>1</v>
      </c>
      <c r="AV1037" s="99">
        <v>24896</v>
      </c>
      <c r="AW1037" s="99">
        <v>15993</v>
      </c>
      <c r="AX1037" s="96">
        <v>910</v>
      </c>
      <c r="AY1037" s="96">
        <v>1232</v>
      </c>
      <c r="AZ1037" s="96">
        <v>1630</v>
      </c>
      <c r="BA1037" s="96" t="s">
        <v>48</v>
      </c>
      <c r="BB1037" s="100" t="s">
        <v>48</v>
      </c>
      <c r="BC1037" s="93"/>
      <c r="BD1037" s="93"/>
      <c r="BE1037" s="93"/>
    </row>
    <row r="1038" spans="1:57" ht="13.5" customHeight="1">
      <c r="A1038" s="93" t="s">
        <v>317</v>
      </c>
      <c r="B1038" s="95">
        <v>45403</v>
      </c>
      <c r="C1038" s="96" t="s">
        <v>48</v>
      </c>
      <c r="D1038" s="96">
        <v>204767</v>
      </c>
      <c r="E1038" s="96">
        <v>126511</v>
      </c>
      <c r="F1038" s="96"/>
      <c r="G1038" s="96"/>
      <c r="H1038" s="96"/>
      <c r="I1038" s="96"/>
      <c r="J1038" s="96"/>
      <c r="K1038" s="96"/>
      <c r="L1038" s="96">
        <v>331278</v>
      </c>
      <c r="M1038" s="97">
        <v>117</v>
      </c>
      <c r="N1038" s="97">
        <v>34</v>
      </c>
      <c r="O1038" s="97">
        <v>151</v>
      </c>
      <c r="P1038" s="96">
        <v>17436</v>
      </c>
      <c r="Q1038" s="96"/>
      <c r="R1038" s="96"/>
      <c r="S1038" s="96"/>
      <c r="T1038" s="98">
        <v>0.58299999999999996</v>
      </c>
      <c r="U1038" s="98"/>
      <c r="V1038" s="98"/>
      <c r="W1038" s="98"/>
      <c r="X1038" s="98"/>
      <c r="Y1038" s="98"/>
      <c r="Z1038" s="98"/>
      <c r="AA1038" s="98"/>
      <c r="AB1038" s="98"/>
      <c r="AC1038" s="98"/>
      <c r="AD1038" s="98"/>
      <c r="AE1038" s="98"/>
      <c r="AF1038" s="98"/>
      <c r="AG1038" s="98"/>
      <c r="AH1038" s="98"/>
      <c r="AI1038" s="96">
        <v>31</v>
      </c>
      <c r="AJ1038" s="96">
        <v>23</v>
      </c>
      <c r="AK1038" s="96">
        <v>301</v>
      </c>
      <c r="AL1038" s="96" t="s">
        <v>48</v>
      </c>
      <c r="AM1038" s="96">
        <v>27</v>
      </c>
      <c r="AN1038" s="96">
        <v>237</v>
      </c>
      <c r="AO1038" s="96" t="s">
        <v>48</v>
      </c>
      <c r="AP1038" s="96">
        <v>14</v>
      </c>
      <c r="AQ1038" s="96">
        <v>88</v>
      </c>
      <c r="AR1038" s="96">
        <v>40</v>
      </c>
      <c r="AS1038" s="98">
        <v>0.45500000000000002</v>
      </c>
      <c r="AT1038" s="98">
        <v>0.57499999999999996</v>
      </c>
      <c r="AU1038" s="98">
        <v>1</v>
      </c>
      <c r="AV1038" s="99">
        <v>24984</v>
      </c>
      <c r="AW1038" s="99">
        <v>16033</v>
      </c>
      <c r="AX1038" s="96">
        <v>909</v>
      </c>
      <c r="AY1038" s="96">
        <v>1226</v>
      </c>
      <c r="AZ1038" s="96">
        <v>1640</v>
      </c>
      <c r="BA1038" s="96" t="s">
        <v>48</v>
      </c>
      <c r="BB1038" s="100" t="s">
        <v>48</v>
      </c>
      <c r="BC1038" s="93"/>
      <c r="BD1038" s="93"/>
      <c r="BE1038" s="93"/>
    </row>
    <row r="1039" spans="1:57" ht="13.5" customHeight="1">
      <c r="A1039" s="93" t="s">
        <v>311</v>
      </c>
      <c r="B1039" s="95">
        <v>45404</v>
      </c>
      <c r="C1039" s="96" t="s">
        <v>48</v>
      </c>
      <c r="D1039" s="96">
        <v>156420</v>
      </c>
      <c r="E1039" s="96">
        <v>128004</v>
      </c>
      <c r="F1039" s="96"/>
      <c r="G1039" s="96"/>
      <c r="H1039" s="96"/>
      <c r="I1039" s="96"/>
      <c r="J1039" s="96"/>
      <c r="K1039" s="96"/>
      <c r="L1039" s="96">
        <v>284424</v>
      </c>
      <c r="M1039" s="97">
        <v>95</v>
      </c>
      <c r="N1039" s="97">
        <v>32</v>
      </c>
      <c r="O1039" s="97">
        <v>127</v>
      </c>
      <c r="P1039" s="96">
        <v>14970</v>
      </c>
      <c r="Q1039" s="96"/>
      <c r="R1039" s="96"/>
      <c r="S1039" s="96"/>
      <c r="T1039" s="98">
        <v>0.67700000000000005</v>
      </c>
      <c r="U1039" s="98"/>
      <c r="V1039" s="98"/>
      <c r="W1039" s="98"/>
      <c r="X1039" s="98"/>
      <c r="Y1039" s="98"/>
      <c r="Z1039" s="98"/>
      <c r="AA1039" s="98"/>
      <c r="AB1039" s="98"/>
      <c r="AC1039" s="98"/>
      <c r="AD1039" s="98"/>
      <c r="AE1039" s="98"/>
      <c r="AF1039" s="98"/>
      <c r="AG1039" s="98"/>
      <c r="AH1039" s="98"/>
      <c r="AI1039" s="96">
        <v>25</v>
      </c>
      <c r="AJ1039" s="96">
        <v>19</v>
      </c>
      <c r="AK1039" s="96">
        <v>326</v>
      </c>
      <c r="AL1039" s="96" t="s">
        <v>48</v>
      </c>
      <c r="AM1039" s="96">
        <v>24</v>
      </c>
      <c r="AN1039" s="96">
        <v>256</v>
      </c>
      <c r="AO1039" s="96" t="s">
        <v>48</v>
      </c>
      <c r="AP1039" s="96">
        <v>9</v>
      </c>
      <c r="AQ1039" s="96">
        <v>86</v>
      </c>
      <c r="AR1039" s="96">
        <v>52</v>
      </c>
      <c r="AS1039" s="98">
        <v>0.60499999999999998</v>
      </c>
      <c r="AT1039" s="98">
        <v>0.36499999999999999</v>
      </c>
      <c r="AU1039" s="98">
        <v>1</v>
      </c>
      <c r="AV1039" s="99">
        <v>25070</v>
      </c>
      <c r="AW1039" s="99">
        <v>16085</v>
      </c>
      <c r="AX1039" s="96">
        <v>933</v>
      </c>
      <c r="AY1039" s="96">
        <v>1248</v>
      </c>
      <c r="AZ1039" s="96">
        <v>1660</v>
      </c>
      <c r="BA1039" s="96" t="s">
        <v>48</v>
      </c>
      <c r="BB1039" s="100" t="s">
        <v>48</v>
      </c>
      <c r="BC1039" s="93"/>
      <c r="BD1039" s="93"/>
      <c r="BE1039" s="93"/>
    </row>
    <row r="1040" spans="1:57" ht="13.5" customHeight="1">
      <c r="A1040" s="93" t="s">
        <v>312</v>
      </c>
      <c r="B1040" s="95">
        <v>45405</v>
      </c>
      <c r="C1040" s="96" t="s">
        <v>48</v>
      </c>
      <c r="D1040" s="96">
        <v>170174</v>
      </c>
      <c r="E1040" s="96">
        <v>126828</v>
      </c>
      <c r="F1040" s="96"/>
      <c r="G1040" s="96"/>
      <c r="H1040" s="96"/>
      <c r="I1040" s="96"/>
      <c r="J1040" s="96"/>
      <c r="K1040" s="96"/>
      <c r="L1040" s="96">
        <v>297002</v>
      </c>
      <c r="M1040" s="97">
        <v>79</v>
      </c>
      <c r="N1040" s="97">
        <v>35</v>
      </c>
      <c r="O1040" s="97">
        <v>114</v>
      </c>
      <c r="P1040" s="96">
        <v>11880</v>
      </c>
      <c r="Q1040" s="96"/>
      <c r="R1040" s="96"/>
      <c r="S1040" s="96"/>
      <c r="T1040" s="98">
        <v>0.69299999999999995</v>
      </c>
      <c r="U1040" s="98"/>
      <c r="V1040" s="98"/>
      <c r="W1040" s="98"/>
      <c r="X1040" s="98"/>
      <c r="Y1040" s="98"/>
      <c r="Z1040" s="98"/>
      <c r="AA1040" s="98"/>
      <c r="AB1040" s="98"/>
      <c r="AC1040" s="98"/>
      <c r="AD1040" s="98"/>
      <c r="AE1040" s="98"/>
      <c r="AF1040" s="98"/>
      <c r="AG1040" s="98"/>
      <c r="AH1040" s="98"/>
      <c r="AI1040" s="96">
        <v>20</v>
      </c>
      <c r="AJ1040" s="96">
        <v>19</v>
      </c>
      <c r="AK1040" s="96">
        <v>289</v>
      </c>
      <c r="AL1040" s="96" t="s">
        <v>48</v>
      </c>
      <c r="AM1040" s="96">
        <v>23</v>
      </c>
      <c r="AN1040" s="96">
        <v>229</v>
      </c>
      <c r="AO1040" s="96" t="s">
        <v>48</v>
      </c>
      <c r="AP1040" s="96">
        <v>8</v>
      </c>
      <c r="AQ1040" s="96">
        <v>79</v>
      </c>
      <c r="AR1040" s="96">
        <v>43</v>
      </c>
      <c r="AS1040" s="98">
        <v>0.54400000000000004</v>
      </c>
      <c r="AT1040" s="98">
        <v>0.442</v>
      </c>
      <c r="AU1040" s="98">
        <v>1</v>
      </c>
      <c r="AV1040" s="99">
        <v>25149</v>
      </c>
      <c r="AW1040" s="99">
        <v>16128</v>
      </c>
      <c r="AX1040" s="96">
        <v>929</v>
      </c>
      <c r="AY1040" s="96">
        <v>1261</v>
      </c>
      <c r="AZ1040" s="96">
        <v>1672</v>
      </c>
      <c r="BA1040" s="96" t="s">
        <v>48</v>
      </c>
      <c r="BB1040" s="100" t="s">
        <v>48</v>
      </c>
      <c r="BC1040" s="93"/>
      <c r="BD1040" s="93"/>
      <c r="BE1040" s="93"/>
    </row>
    <row r="1041" spans="1:57" ht="13.5" customHeight="1">
      <c r="A1041" s="93" t="s">
        <v>313</v>
      </c>
      <c r="B1041" s="95">
        <v>45406</v>
      </c>
      <c r="C1041" s="96" t="s">
        <v>48</v>
      </c>
      <c r="D1041" s="96">
        <v>144145</v>
      </c>
      <c r="E1041" s="96">
        <v>127153</v>
      </c>
      <c r="F1041" s="96"/>
      <c r="G1041" s="96"/>
      <c r="H1041" s="96"/>
      <c r="I1041" s="96"/>
      <c r="J1041" s="96"/>
      <c r="K1041" s="96"/>
      <c r="L1041" s="96">
        <v>271298</v>
      </c>
      <c r="M1041" s="97">
        <v>58</v>
      </c>
      <c r="N1041" s="97">
        <v>31</v>
      </c>
      <c r="O1041" s="97">
        <v>89</v>
      </c>
      <c r="P1041" s="96">
        <v>16956</v>
      </c>
      <c r="Q1041" s="96"/>
      <c r="R1041" s="96"/>
      <c r="S1041" s="96"/>
      <c r="T1041" s="98">
        <v>0.65200000000000002</v>
      </c>
      <c r="U1041" s="98"/>
      <c r="V1041" s="98"/>
      <c r="W1041" s="98"/>
      <c r="X1041" s="98"/>
      <c r="Y1041" s="98"/>
      <c r="Z1041" s="98"/>
      <c r="AA1041" s="98"/>
      <c r="AB1041" s="98"/>
      <c r="AC1041" s="98"/>
      <c r="AD1041" s="98"/>
      <c r="AE1041" s="98"/>
      <c r="AF1041" s="98"/>
      <c r="AG1041" s="98"/>
      <c r="AH1041" s="98"/>
      <c r="AI1041" s="96">
        <v>14</v>
      </c>
      <c r="AJ1041" s="96">
        <v>25</v>
      </c>
      <c r="AK1041" s="96">
        <v>286</v>
      </c>
      <c r="AL1041" s="96" t="s">
        <v>48</v>
      </c>
      <c r="AM1041" s="96">
        <v>19</v>
      </c>
      <c r="AN1041" s="96">
        <v>236</v>
      </c>
      <c r="AO1041" s="96" t="s">
        <v>48</v>
      </c>
      <c r="AP1041" s="96">
        <v>7</v>
      </c>
      <c r="AQ1041" s="96">
        <v>58</v>
      </c>
      <c r="AR1041" s="96">
        <v>32</v>
      </c>
      <c r="AS1041" s="98">
        <v>0.55200000000000005</v>
      </c>
      <c r="AT1041" s="98">
        <v>0.78100000000000003</v>
      </c>
      <c r="AU1041" s="98">
        <v>1</v>
      </c>
      <c r="AV1041" s="99">
        <v>25207</v>
      </c>
      <c r="AW1041" s="99">
        <v>16160</v>
      </c>
      <c r="AX1041" s="96">
        <v>928</v>
      </c>
      <c r="AY1041" s="96">
        <v>1261</v>
      </c>
      <c r="AZ1041" s="96">
        <v>1677</v>
      </c>
      <c r="BA1041" s="96" t="s">
        <v>48</v>
      </c>
      <c r="BB1041" s="100" t="s">
        <v>48</v>
      </c>
      <c r="BC1041" s="93"/>
      <c r="BD1041" s="93"/>
      <c r="BE1041" s="93"/>
    </row>
    <row r="1042" spans="1:57" ht="13.5" customHeight="1">
      <c r="A1042" s="93" t="s">
        <v>314</v>
      </c>
      <c r="B1042" s="95">
        <v>45407</v>
      </c>
      <c r="C1042" s="96" t="s">
        <v>48</v>
      </c>
      <c r="D1042" s="96">
        <v>132773</v>
      </c>
      <c r="E1042" s="96">
        <v>127979</v>
      </c>
      <c r="F1042" s="96"/>
      <c r="G1042" s="96"/>
      <c r="H1042" s="96"/>
      <c r="I1042" s="96"/>
      <c r="J1042" s="96"/>
      <c r="K1042" s="96"/>
      <c r="L1042" s="96">
        <v>260752</v>
      </c>
      <c r="M1042" s="97">
        <v>83</v>
      </c>
      <c r="N1042" s="97">
        <v>35</v>
      </c>
      <c r="O1042" s="97">
        <v>118</v>
      </c>
      <c r="P1042" s="96">
        <v>8692</v>
      </c>
      <c r="Q1042" s="96"/>
      <c r="R1042" s="96"/>
      <c r="S1042" s="96"/>
      <c r="T1042" s="98">
        <v>0.54200000000000004</v>
      </c>
      <c r="U1042" s="98"/>
      <c r="V1042" s="98"/>
      <c r="W1042" s="98"/>
      <c r="X1042" s="98"/>
      <c r="Y1042" s="98"/>
      <c r="Z1042" s="98"/>
      <c r="AA1042" s="98"/>
      <c r="AB1042" s="98"/>
      <c r="AC1042" s="98"/>
      <c r="AD1042" s="98"/>
      <c r="AE1042" s="98"/>
      <c r="AF1042" s="98"/>
      <c r="AG1042" s="98"/>
      <c r="AH1042" s="98"/>
      <c r="AI1042" s="96">
        <v>14</v>
      </c>
      <c r="AJ1042" s="96">
        <v>16</v>
      </c>
      <c r="AK1042" s="96">
        <v>250</v>
      </c>
      <c r="AL1042" s="96" t="s">
        <v>48</v>
      </c>
      <c r="AM1042" s="96">
        <v>9</v>
      </c>
      <c r="AN1042" s="96">
        <v>211</v>
      </c>
      <c r="AO1042" s="96" t="s">
        <v>48</v>
      </c>
      <c r="AP1042" s="96">
        <v>7</v>
      </c>
      <c r="AQ1042" s="96">
        <v>64</v>
      </c>
      <c r="AR1042" s="96">
        <v>40</v>
      </c>
      <c r="AS1042" s="98">
        <v>0.625</v>
      </c>
      <c r="AT1042" s="98">
        <v>0.4</v>
      </c>
      <c r="AU1042" s="98">
        <v>1</v>
      </c>
      <c r="AV1042" s="99">
        <v>25271</v>
      </c>
      <c r="AW1042" s="99">
        <v>16200</v>
      </c>
      <c r="AX1042" s="96">
        <v>920</v>
      </c>
      <c r="AY1042" s="96">
        <v>1269</v>
      </c>
      <c r="AZ1042" s="96">
        <v>1683</v>
      </c>
      <c r="BA1042" s="96" t="s">
        <v>48</v>
      </c>
      <c r="BB1042" s="100" t="s">
        <v>48</v>
      </c>
      <c r="BC1042" s="93"/>
      <c r="BD1042" s="93"/>
      <c r="BE1042" s="93"/>
    </row>
    <row r="1043" spans="1:57" ht="13.5" customHeight="1">
      <c r="A1043" s="93" t="s">
        <v>315</v>
      </c>
      <c r="B1043" s="95">
        <v>45408</v>
      </c>
      <c r="C1043" s="96" t="s">
        <v>48</v>
      </c>
      <c r="D1043" s="96">
        <v>140629</v>
      </c>
      <c r="E1043" s="96">
        <v>128898</v>
      </c>
      <c r="F1043" s="96"/>
      <c r="G1043" s="96"/>
      <c r="H1043" s="96"/>
      <c r="I1043" s="96"/>
      <c r="J1043" s="96"/>
      <c r="K1043" s="96"/>
      <c r="L1043" s="96">
        <v>269527</v>
      </c>
      <c r="M1043" s="97">
        <v>79</v>
      </c>
      <c r="N1043" s="97">
        <v>32</v>
      </c>
      <c r="O1043" s="97">
        <v>111</v>
      </c>
      <c r="P1043" s="96">
        <v>15855</v>
      </c>
      <c r="Q1043" s="96"/>
      <c r="R1043" s="96"/>
      <c r="S1043" s="96"/>
      <c r="T1043" s="98">
        <v>0.72099999999999997</v>
      </c>
      <c r="U1043" s="98"/>
      <c r="V1043" s="98"/>
      <c r="W1043" s="98"/>
      <c r="X1043" s="98"/>
      <c r="Y1043" s="98"/>
      <c r="Z1043" s="98"/>
      <c r="AA1043" s="98"/>
      <c r="AB1043" s="98"/>
      <c r="AC1043" s="98"/>
      <c r="AD1043" s="98"/>
      <c r="AE1043" s="98"/>
      <c r="AF1043" s="98"/>
      <c r="AG1043" s="98"/>
      <c r="AH1043" s="98"/>
      <c r="AI1043" s="96">
        <v>25</v>
      </c>
      <c r="AJ1043" s="96">
        <v>30</v>
      </c>
      <c r="AK1043" s="96">
        <v>364</v>
      </c>
      <c r="AL1043" s="96" t="s">
        <v>48</v>
      </c>
      <c r="AM1043" s="96">
        <v>28</v>
      </c>
      <c r="AN1043" s="96">
        <v>292</v>
      </c>
      <c r="AO1043" s="96" t="s">
        <v>48</v>
      </c>
      <c r="AP1043" s="96">
        <v>12</v>
      </c>
      <c r="AQ1043" s="96">
        <v>80</v>
      </c>
      <c r="AR1043" s="96">
        <v>54</v>
      </c>
      <c r="AS1043" s="98">
        <v>0.67500000000000004</v>
      </c>
      <c r="AT1043" s="98">
        <v>0.55600000000000005</v>
      </c>
      <c r="AU1043" s="98">
        <v>1</v>
      </c>
      <c r="AV1043" s="99">
        <v>25351</v>
      </c>
      <c r="AW1043" s="99">
        <v>16254</v>
      </c>
      <c r="AX1043" s="96">
        <v>929</v>
      </c>
      <c r="AY1043" s="96">
        <v>1274</v>
      </c>
      <c r="AZ1043" s="96">
        <v>1677</v>
      </c>
      <c r="BA1043" s="96" t="s">
        <v>48</v>
      </c>
      <c r="BB1043" s="100" t="s">
        <v>48</v>
      </c>
      <c r="BC1043" s="93"/>
      <c r="BD1043" s="93"/>
      <c r="BE1043" s="93"/>
    </row>
    <row r="1044" spans="1:57" ht="13.5" customHeight="1">
      <c r="A1044" s="93" t="s">
        <v>316</v>
      </c>
      <c r="B1044" s="95">
        <v>45409</v>
      </c>
      <c r="C1044" s="96" t="s">
        <v>48</v>
      </c>
      <c r="D1044" s="96">
        <v>143539</v>
      </c>
      <c r="E1044" s="96">
        <v>129369</v>
      </c>
      <c r="F1044" s="96"/>
      <c r="G1044" s="96"/>
      <c r="H1044" s="96"/>
      <c r="I1044" s="96"/>
      <c r="J1044" s="96"/>
      <c r="K1044" s="96"/>
      <c r="L1044" s="96">
        <v>272908</v>
      </c>
      <c r="M1044" s="97">
        <v>47</v>
      </c>
      <c r="N1044" s="97">
        <v>31</v>
      </c>
      <c r="O1044" s="97">
        <v>78</v>
      </c>
      <c r="P1044" s="96">
        <v>12405</v>
      </c>
      <c r="Q1044" s="96"/>
      <c r="R1044" s="96"/>
      <c r="S1044" s="96"/>
      <c r="T1044" s="98">
        <v>0.71799999999999997</v>
      </c>
      <c r="U1044" s="98"/>
      <c r="V1044" s="98"/>
      <c r="W1044" s="98"/>
      <c r="X1044" s="98"/>
      <c r="Y1044" s="98"/>
      <c r="Z1044" s="98"/>
      <c r="AA1044" s="98"/>
      <c r="AB1044" s="98"/>
      <c r="AC1044" s="98"/>
      <c r="AD1044" s="98"/>
      <c r="AE1044" s="98"/>
      <c r="AF1044" s="98"/>
      <c r="AG1044" s="98"/>
      <c r="AH1044" s="98"/>
      <c r="AI1044" s="96">
        <v>18</v>
      </c>
      <c r="AJ1044" s="96">
        <v>17</v>
      </c>
      <c r="AK1044" s="96">
        <v>183</v>
      </c>
      <c r="AL1044" s="96" t="s">
        <v>48</v>
      </c>
      <c r="AM1044" s="96">
        <v>12</v>
      </c>
      <c r="AN1044" s="96">
        <v>150</v>
      </c>
      <c r="AO1044" s="96" t="s">
        <v>48</v>
      </c>
      <c r="AP1044" s="96">
        <v>6</v>
      </c>
      <c r="AQ1044" s="96">
        <v>56</v>
      </c>
      <c r="AR1044" s="96">
        <v>35</v>
      </c>
      <c r="AS1044" s="98">
        <v>0.625</v>
      </c>
      <c r="AT1044" s="98">
        <v>0.48599999999999999</v>
      </c>
      <c r="AU1044" s="98">
        <v>1</v>
      </c>
      <c r="AV1044" s="99">
        <v>25407</v>
      </c>
      <c r="AW1044" s="99">
        <v>16289</v>
      </c>
      <c r="AX1044" s="96">
        <v>941</v>
      </c>
      <c r="AY1044" s="96">
        <v>1312</v>
      </c>
      <c r="AZ1044" s="96">
        <v>1703</v>
      </c>
      <c r="BA1044" s="96" t="s">
        <v>48</v>
      </c>
      <c r="BB1044" s="100" t="s">
        <v>48</v>
      </c>
      <c r="BC1044" s="93"/>
      <c r="BD1044" s="93"/>
      <c r="BE1044" s="93"/>
    </row>
    <row r="1045" spans="1:57" ht="13.5" customHeight="1">
      <c r="A1045" s="93" t="s">
        <v>317</v>
      </c>
      <c r="B1045" s="95">
        <v>45410</v>
      </c>
      <c r="C1045" s="96" t="s">
        <v>48</v>
      </c>
      <c r="D1045" s="96">
        <v>149137</v>
      </c>
      <c r="E1045" s="96">
        <v>123107</v>
      </c>
      <c r="F1045" s="96"/>
      <c r="G1045" s="96"/>
      <c r="H1045" s="96"/>
      <c r="I1045" s="96"/>
      <c r="J1045" s="96"/>
      <c r="K1045" s="96"/>
      <c r="L1045" s="96">
        <v>272244</v>
      </c>
      <c r="M1045" s="97">
        <v>78</v>
      </c>
      <c r="N1045" s="97">
        <v>24</v>
      </c>
      <c r="O1045" s="97">
        <v>102</v>
      </c>
      <c r="P1045" s="96">
        <v>19446</v>
      </c>
      <c r="Q1045" s="96"/>
      <c r="R1045" s="96"/>
      <c r="S1045" s="96"/>
      <c r="T1045" s="98">
        <v>0.627</v>
      </c>
      <c r="U1045" s="98"/>
      <c r="V1045" s="98"/>
      <c r="W1045" s="98"/>
      <c r="X1045" s="98"/>
      <c r="Y1045" s="98"/>
      <c r="Z1045" s="98"/>
      <c r="AA1045" s="98"/>
      <c r="AB1045" s="98"/>
      <c r="AC1045" s="98"/>
      <c r="AD1045" s="98"/>
      <c r="AE1045" s="98"/>
      <c r="AF1045" s="98"/>
      <c r="AG1045" s="98"/>
      <c r="AH1045" s="98"/>
      <c r="AI1045" s="96">
        <v>17</v>
      </c>
      <c r="AJ1045" s="96">
        <v>22</v>
      </c>
      <c r="AK1045" s="96">
        <v>288</v>
      </c>
      <c r="AL1045" s="96" t="s">
        <v>48</v>
      </c>
      <c r="AM1045" s="96">
        <v>25</v>
      </c>
      <c r="AN1045" s="96">
        <v>239</v>
      </c>
      <c r="AO1045" s="96" t="s">
        <v>48</v>
      </c>
      <c r="AP1045" s="96">
        <v>14</v>
      </c>
      <c r="AQ1045" s="96">
        <v>64</v>
      </c>
      <c r="AR1045" s="96">
        <v>34</v>
      </c>
      <c r="AS1045" s="98">
        <v>0.53100000000000003</v>
      </c>
      <c r="AT1045" s="98">
        <v>0.64700000000000002</v>
      </c>
      <c r="AU1045" s="98">
        <v>1</v>
      </c>
      <c r="AV1045" s="99">
        <v>25471</v>
      </c>
      <c r="AW1045" s="99">
        <v>16323</v>
      </c>
      <c r="AX1045" s="96">
        <v>956</v>
      </c>
      <c r="AY1045" s="96">
        <v>1313</v>
      </c>
      <c r="AZ1045" s="96">
        <v>1706</v>
      </c>
      <c r="BA1045" s="96" t="s">
        <v>48</v>
      </c>
      <c r="BB1045" s="100" t="s">
        <v>48</v>
      </c>
      <c r="BC1045" s="93"/>
      <c r="BD1045" s="93"/>
      <c r="BE1045" s="93"/>
    </row>
    <row r="1046" spans="1:57" ht="13.5" customHeight="1">
      <c r="A1046" s="93" t="s">
        <v>311</v>
      </c>
      <c r="B1046" s="95">
        <v>45411</v>
      </c>
      <c r="C1046" s="96" t="s">
        <v>48</v>
      </c>
      <c r="D1046" s="96">
        <v>147540</v>
      </c>
      <c r="E1046" s="96">
        <v>118773</v>
      </c>
      <c r="F1046" s="96"/>
      <c r="G1046" s="96"/>
      <c r="H1046" s="96"/>
      <c r="I1046" s="96"/>
      <c r="J1046" s="96"/>
      <c r="K1046" s="96"/>
      <c r="L1046" s="96">
        <v>266313</v>
      </c>
      <c r="M1046" s="97">
        <v>70</v>
      </c>
      <c r="N1046" s="97">
        <v>25</v>
      </c>
      <c r="O1046" s="97">
        <v>95</v>
      </c>
      <c r="P1046" s="96">
        <v>22193</v>
      </c>
      <c r="Q1046" s="96"/>
      <c r="R1046" s="96"/>
      <c r="S1046" s="96"/>
      <c r="T1046" s="98">
        <v>0.69499999999999995</v>
      </c>
      <c r="U1046" s="98"/>
      <c r="V1046" s="98"/>
      <c r="W1046" s="98"/>
      <c r="X1046" s="98"/>
      <c r="Y1046" s="98"/>
      <c r="Z1046" s="98"/>
      <c r="AA1046" s="98"/>
      <c r="AB1046" s="98"/>
      <c r="AC1046" s="98"/>
      <c r="AD1046" s="98"/>
      <c r="AE1046" s="98"/>
      <c r="AF1046" s="98"/>
      <c r="AG1046" s="98"/>
      <c r="AH1046" s="98"/>
      <c r="AI1046" s="96">
        <v>17</v>
      </c>
      <c r="AJ1046" s="96">
        <v>14</v>
      </c>
      <c r="AK1046" s="96">
        <v>308</v>
      </c>
      <c r="AL1046" s="96" t="s">
        <v>48</v>
      </c>
      <c r="AM1046" s="96">
        <v>20</v>
      </c>
      <c r="AN1046" s="96">
        <v>250</v>
      </c>
      <c r="AO1046" s="96" t="s">
        <v>48</v>
      </c>
      <c r="AP1046" s="96">
        <v>8</v>
      </c>
      <c r="AQ1046" s="96">
        <v>66</v>
      </c>
      <c r="AR1046" s="96">
        <v>41</v>
      </c>
      <c r="AS1046" s="98">
        <v>0.621</v>
      </c>
      <c r="AT1046" s="98">
        <v>0.34100000000000003</v>
      </c>
      <c r="AU1046" s="98">
        <v>1</v>
      </c>
      <c r="AV1046" s="99">
        <v>25537</v>
      </c>
      <c r="AW1046" s="99">
        <v>16364</v>
      </c>
      <c r="AX1046" s="96">
        <v>943</v>
      </c>
      <c r="AY1046" s="96">
        <v>1325</v>
      </c>
      <c r="AZ1046" s="96">
        <v>1724</v>
      </c>
      <c r="BA1046" s="96" t="s">
        <v>48</v>
      </c>
      <c r="BB1046" s="100" t="s">
        <v>48</v>
      </c>
      <c r="BC1046" s="93"/>
      <c r="BD1046" s="93"/>
      <c r="BE1046" s="93"/>
    </row>
    <row r="1047" spans="1:57" ht="13.5" customHeight="1">
      <c r="A1047" s="93" t="s">
        <v>312</v>
      </c>
      <c r="B1047" s="95">
        <v>45412</v>
      </c>
      <c r="C1047" s="96" t="s">
        <v>48</v>
      </c>
      <c r="D1047" s="96">
        <v>112124</v>
      </c>
      <c r="E1047" s="96">
        <v>119632</v>
      </c>
      <c r="F1047" s="96"/>
      <c r="G1047" s="96"/>
      <c r="H1047" s="96"/>
      <c r="I1047" s="96"/>
      <c r="J1047" s="96"/>
      <c r="K1047" s="96"/>
      <c r="L1047" s="96">
        <v>231756</v>
      </c>
      <c r="M1047" s="97">
        <v>69</v>
      </c>
      <c r="N1047" s="97">
        <v>43</v>
      </c>
      <c r="O1047" s="97">
        <v>112</v>
      </c>
      <c r="P1047" s="96">
        <v>8584</v>
      </c>
      <c r="Q1047" s="96"/>
      <c r="R1047" s="96"/>
      <c r="S1047" s="96"/>
      <c r="T1047" s="98">
        <v>0.47299999999999998</v>
      </c>
      <c r="U1047" s="98"/>
      <c r="V1047" s="98"/>
      <c r="W1047" s="98"/>
      <c r="X1047" s="98"/>
      <c r="Y1047" s="98"/>
      <c r="Z1047" s="98"/>
      <c r="AA1047" s="98"/>
      <c r="AB1047" s="98"/>
      <c r="AC1047" s="98"/>
      <c r="AD1047" s="98"/>
      <c r="AE1047" s="98"/>
      <c r="AF1047" s="98"/>
      <c r="AG1047" s="98"/>
      <c r="AH1047" s="98"/>
      <c r="AI1047" s="96">
        <v>12</v>
      </c>
      <c r="AJ1047" s="96">
        <v>12</v>
      </c>
      <c r="AK1047" s="96">
        <v>298</v>
      </c>
      <c r="AL1047" s="96" t="s">
        <v>48</v>
      </c>
      <c r="AM1047" s="96">
        <v>16</v>
      </c>
      <c r="AN1047" s="96">
        <v>255</v>
      </c>
      <c r="AO1047" s="96" t="s">
        <v>48</v>
      </c>
      <c r="AP1047" s="96">
        <v>9</v>
      </c>
      <c r="AQ1047" s="96">
        <v>53</v>
      </c>
      <c r="AR1047" s="96">
        <v>33</v>
      </c>
      <c r="AS1047" s="98">
        <v>0.623</v>
      </c>
      <c r="AT1047" s="98">
        <v>0.36399999999999999</v>
      </c>
      <c r="AU1047" s="98">
        <v>1</v>
      </c>
      <c r="AV1047" s="99">
        <v>25590</v>
      </c>
      <c r="AW1047" s="99">
        <v>16397</v>
      </c>
      <c r="AX1047" s="96">
        <v>928</v>
      </c>
      <c r="AY1047" s="96">
        <v>1313</v>
      </c>
      <c r="AZ1047" s="96">
        <v>1721</v>
      </c>
      <c r="BA1047" s="96" t="s">
        <v>48</v>
      </c>
      <c r="BB1047" s="100" t="s">
        <v>48</v>
      </c>
      <c r="BC1047" s="93"/>
      <c r="BD1047" s="93"/>
      <c r="BE1047" s="93"/>
    </row>
    <row r="1048" spans="1:57" ht="13.5" customHeight="1">
      <c r="A1048" s="93" t="s">
        <v>313</v>
      </c>
      <c r="B1048" s="95">
        <v>45413</v>
      </c>
      <c r="C1048" s="96" t="s">
        <v>48</v>
      </c>
      <c r="D1048" s="96">
        <v>169658</v>
      </c>
      <c r="E1048" s="96">
        <v>119425</v>
      </c>
      <c r="F1048" s="96"/>
      <c r="G1048" s="96"/>
      <c r="H1048" s="96"/>
      <c r="I1048" s="96"/>
      <c r="J1048" s="96"/>
      <c r="K1048" s="96"/>
      <c r="L1048" s="96">
        <v>289083</v>
      </c>
      <c r="M1048" s="97">
        <v>92</v>
      </c>
      <c r="N1048" s="97">
        <v>35</v>
      </c>
      <c r="O1048" s="97">
        <v>127</v>
      </c>
      <c r="P1048" s="96">
        <v>18068</v>
      </c>
      <c r="Q1048" s="96"/>
      <c r="R1048" s="96"/>
      <c r="S1048" s="96"/>
      <c r="T1048" s="98">
        <v>0.71699999999999997</v>
      </c>
      <c r="U1048" s="98"/>
      <c r="V1048" s="98"/>
      <c r="W1048" s="98"/>
      <c r="X1048" s="98"/>
      <c r="Y1048" s="98"/>
      <c r="Z1048" s="98"/>
      <c r="AA1048" s="98"/>
      <c r="AB1048" s="98"/>
      <c r="AC1048" s="98"/>
      <c r="AD1048" s="98"/>
      <c r="AE1048" s="98"/>
      <c r="AF1048" s="98"/>
      <c r="AG1048" s="98"/>
      <c r="AH1048" s="98"/>
      <c r="AI1048" s="96">
        <v>35</v>
      </c>
      <c r="AJ1048" s="96">
        <v>27</v>
      </c>
      <c r="AK1048" s="96">
        <v>354</v>
      </c>
      <c r="AL1048" s="96" t="s">
        <v>48</v>
      </c>
      <c r="AM1048" s="96">
        <v>26</v>
      </c>
      <c r="AN1048" s="96">
        <v>218</v>
      </c>
      <c r="AO1048" s="96" t="s">
        <v>48</v>
      </c>
      <c r="AP1048" s="96">
        <v>12</v>
      </c>
      <c r="AQ1048" s="96">
        <v>91</v>
      </c>
      <c r="AR1048" s="96">
        <v>68</v>
      </c>
      <c r="AS1048" s="98">
        <v>0.747</v>
      </c>
      <c r="AT1048" s="98">
        <v>0.39700000000000002</v>
      </c>
      <c r="AU1048" s="98">
        <v>1</v>
      </c>
      <c r="AV1048" s="99">
        <v>25681</v>
      </c>
      <c r="AW1048" s="99">
        <v>16465</v>
      </c>
      <c r="AX1048" s="96">
        <v>922</v>
      </c>
      <c r="AY1048" s="96">
        <v>1305</v>
      </c>
      <c r="AZ1048" s="96">
        <v>1685</v>
      </c>
      <c r="BA1048" s="96" t="s">
        <v>48</v>
      </c>
      <c r="BB1048" s="100" t="s">
        <v>48</v>
      </c>
      <c r="BC1048" s="93"/>
      <c r="BD1048" s="93"/>
      <c r="BE1048" s="93"/>
    </row>
    <row r="1049" spans="1:57" ht="13.5" customHeight="1">
      <c r="A1049" s="93" t="s">
        <v>314</v>
      </c>
      <c r="B1049" s="95">
        <v>45414</v>
      </c>
      <c r="C1049" s="96">
        <v>10045</v>
      </c>
      <c r="D1049" s="96">
        <v>145279</v>
      </c>
      <c r="E1049" s="96">
        <v>119543</v>
      </c>
      <c r="F1049" s="96"/>
      <c r="G1049" s="96"/>
      <c r="H1049" s="96"/>
      <c r="I1049" s="96"/>
      <c r="J1049" s="96"/>
      <c r="K1049" s="96"/>
      <c r="L1049" s="96">
        <v>274867</v>
      </c>
      <c r="M1049" s="97">
        <v>50</v>
      </c>
      <c r="N1049" s="97">
        <v>27</v>
      </c>
      <c r="O1049" s="97">
        <v>77</v>
      </c>
      <c r="P1049" s="96">
        <v>18324</v>
      </c>
      <c r="Q1049" s="96"/>
      <c r="R1049" s="96"/>
      <c r="S1049" s="96"/>
      <c r="T1049" s="98">
        <v>0.72699999999999998</v>
      </c>
      <c r="U1049" s="98"/>
      <c r="V1049" s="98"/>
      <c r="W1049" s="98"/>
      <c r="X1049" s="98"/>
      <c r="Y1049" s="98"/>
      <c r="Z1049" s="98"/>
      <c r="AA1049" s="98"/>
      <c r="AB1049" s="98"/>
      <c r="AC1049" s="98"/>
      <c r="AD1049" s="98"/>
      <c r="AE1049" s="98"/>
      <c r="AF1049" s="98"/>
      <c r="AG1049" s="98"/>
      <c r="AH1049" s="98"/>
      <c r="AI1049" s="96">
        <v>20</v>
      </c>
      <c r="AJ1049" s="96">
        <v>16</v>
      </c>
      <c r="AK1049" s="96">
        <v>281</v>
      </c>
      <c r="AL1049" s="96" t="s">
        <v>48</v>
      </c>
      <c r="AM1049" s="96">
        <v>9</v>
      </c>
      <c r="AN1049" s="96">
        <v>242</v>
      </c>
      <c r="AO1049" s="96" t="s">
        <v>48</v>
      </c>
      <c r="AP1049" s="96">
        <v>4</v>
      </c>
      <c r="AQ1049" s="96">
        <v>56</v>
      </c>
      <c r="AR1049" s="96">
        <v>39</v>
      </c>
      <c r="AS1049" s="98">
        <v>0.69599999999999995</v>
      </c>
      <c r="AT1049" s="98">
        <v>0.41</v>
      </c>
      <c r="AU1049" s="98">
        <v>1</v>
      </c>
      <c r="AV1049" s="99">
        <v>25737</v>
      </c>
      <c r="AW1049" s="99">
        <v>16504</v>
      </c>
      <c r="AX1049" s="96">
        <v>954</v>
      </c>
      <c r="AY1049" s="96">
        <v>1320</v>
      </c>
      <c r="AZ1049" s="96">
        <v>1718</v>
      </c>
      <c r="BA1049" s="96" t="s">
        <v>48</v>
      </c>
      <c r="BB1049" s="100" t="s">
        <v>48</v>
      </c>
      <c r="BC1049" s="93"/>
      <c r="BD1049" s="93"/>
      <c r="BE1049" s="93"/>
    </row>
    <row r="1050" spans="1:57" ht="13.5" customHeight="1">
      <c r="A1050" s="93" t="s">
        <v>315</v>
      </c>
      <c r="B1050" s="95">
        <v>45415</v>
      </c>
      <c r="C1050" s="96">
        <v>29753</v>
      </c>
      <c r="D1050" s="96">
        <v>148560</v>
      </c>
      <c r="E1050" s="96">
        <v>119714</v>
      </c>
      <c r="F1050" s="96"/>
      <c r="G1050" s="96"/>
      <c r="H1050" s="96"/>
      <c r="I1050" s="96"/>
      <c r="J1050" s="96"/>
      <c r="K1050" s="96"/>
      <c r="L1050" s="96">
        <v>298027</v>
      </c>
      <c r="M1050" s="97">
        <v>52</v>
      </c>
      <c r="N1050" s="97">
        <v>30</v>
      </c>
      <c r="O1050" s="97">
        <v>82</v>
      </c>
      <c r="P1050" s="96">
        <v>12958</v>
      </c>
      <c r="Q1050" s="96"/>
      <c r="R1050" s="96"/>
      <c r="S1050" s="96"/>
      <c r="T1050" s="98">
        <v>0.96299999999999997</v>
      </c>
      <c r="U1050" s="98"/>
      <c r="V1050" s="98"/>
      <c r="W1050" s="98"/>
      <c r="X1050" s="98"/>
      <c r="Y1050" s="98"/>
      <c r="Z1050" s="98"/>
      <c r="AA1050" s="98"/>
      <c r="AB1050" s="98"/>
      <c r="AC1050" s="98"/>
      <c r="AD1050" s="98"/>
      <c r="AE1050" s="98"/>
      <c r="AF1050" s="98"/>
      <c r="AG1050" s="98"/>
      <c r="AH1050" s="98"/>
      <c r="AI1050" s="96">
        <v>31</v>
      </c>
      <c r="AJ1050" s="96">
        <v>15</v>
      </c>
      <c r="AK1050" s="96">
        <v>366</v>
      </c>
      <c r="AL1050" s="96" t="s">
        <v>48</v>
      </c>
      <c r="AM1050" s="96">
        <v>29</v>
      </c>
      <c r="AN1050" s="96">
        <v>292</v>
      </c>
      <c r="AO1050" s="96" t="s">
        <v>48</v>
      </c>
      <c r="AP1050" s="96">
        <v>10</v>
      </c>
      <c r="AQ1050" s="96">
        <v>79</v>
      </c>
      <c r="AR1050" s="96">
        <v>46</v>
      </c>
      <c r="AS1050" s="98">
        <v>0.58199999999999996</v>
      </c>
      <c r="AT1050" s="98">
        <v>0.32600000000000001</v>
      </c>
      <c r="AU1050" s="98">
        <v>1</v>
      </c>
      <c r="AV1050" s="99">
        <v>25816</v>
      </c>
      <c r="AW1050" s="99">
        <v>16550</v>
      </c>
      <c r="AX1050" s="96">
        <v>983</v>
      </c>
      <c r="AY1050" s="96">
        <v>1344</v>
      </c>
      <c r="AZ1050" s="96">
        <v>1724</v>
      </c>
      <c r="BA1050" s="96" t="s">
        <v>48</v>
      </c>
      <c r="BB1050" s="100" t="s">
        <v>48</v>
      </c>
      <c r="BC1050" s="93"/>
      <c r="BD1050" s="93"/>
      <c r="BE1050" s="93"/>
    </row>
    <row r="1051" spans="1:57" ht="13.5" customHeight="1">
      <c r="A1051" s="93" t="s">
        <v>316</v>
      </c>
      <c r="B1051" s="95">
        <v>45416</v>
      </c>
      <c r="C1051" s="96">
        <v>30202</v>
      </c>
      <c r="D1051" s="96">
        <v>128002</v>
      </c>
      <c r="E1051" s="96">
        <v>119253</v>
      </c>
      <c r="F1051" s="96"/>
      <c r="G1051" s="96"/>
      <c r="H1051" s="96"/>
      <c r="I1051" s="96"/>
      <c r="J1051" s="96"/>
      <c r="K1051" s="96"/>
      <c r="L1051" s="96">
        <v>277457</v>
      </c>
      <c r="M1051" s="97">
        <v>65</v>
      </c>
      <c r="N1051" s="97">
        <v>40</v>
      </c>
      <c r="O1051" s="97">
        <v>105</v>
      </c>
      <c r="P1051" s="96">
        <v>10276</v>
      </c>
      <c r="Q1051" s="96"/>
      <c r="R1051" s="96"/>
      <c r="S1051" s="96"/>
      <c r="T1051" s="98">
        <v>0.495</v>
      </c>
      <c r="U1051" s="98"/>
      <c r="V1051" s="98"/>
      <c r="W1051" s="98"/>
      <c r="X1051" s="98"/>
      <c r="Y1051" s="98"/>
      <c r="Z1051" s="98"/>
      <c r="AA1051" s="98"/>
      <c r="AB1051" s="98"/>
      <c r="AC1051" s="98"/>
      <c r="AD1051" s="98"/>
      <c r="AE1051" s="98"/>
      <c r="AF1051" s="98"/>
      <c r="AG1051" s="98"/>
      <c r="AH1051" s="98"/>
      <c r="AI1051" s="96">
        <v>12</v>
      </c>
      <c r="AJ1051" s="96">
        <v>23</v>
      </c>
      <c r="AK1051" s="96">
        <v>188</v>
      </c>
      <c r="AL1051" s="96" t="s">
        <v>48</v>
      </c>
      <c r="AM1051" s="96">
        <v>14</v>
      </c>
      <c r="AN1051" s="96">
        <v>157</v>
      </c>
      <c r="AO1051" s="96" t="s">
        <v>48</v>
      </c>
      <c r="AP1051" s="96">
        <v>9</v>
      </c>
      <c r="AQ1051" s="96">
        <v>52</v>
      </c>
      <c r="AR1051" s="96">
        <v>34</v>
      </c>
      <c r="AS1051" s="98">
        <v>0.65400000000000003</v>
      </c>
      <c r="AT1051" s="98">
        <v>0.67600000000000005</v>
      </c>
      <c r="AU1051" s="98">
        <v>1</v>
      </c>
      <c r="AV1051" s="99">
        <v>25868</v>
      </c>
      <c r="AW1051" s="99">
        <v>16584</v>
      </c>
      <c r="AX1051" s="96">
        <v>973</v>
      </c>
      <c r="AY1051" s="96">
        <v>1339</v>
      </c>
      <c r="AZ1051" s="96">
        <v>1730</v>
      </c>
      <c r="BA1051" s="96" t="s">
        <v>48</v>
      </c>
      <c r="BB1051" s="100" t="s">
        <v>48</v>
      </c>
      <c r="BC1051" s="93"/>
      <c r="BD1051" s="93"/>
      <c r="BE1051" s="93"/>
    </row>
    <row r="1052" spans="1:57" ht="13.5" customHeight="1">
      <c r="A1052" s="93" t="s">
        <v>317</v>
      </c>
      <c r="B1052" s="95">
        <v>45417</v>
      </c>
      <c r="C1052" s="96">
        <v>39834</v>
      </c>
      <c r="D1052" s="96">
        <v>126783</v>
      </c>
      <c r="E1052" s="96">
        <v>119262</v>
      </c>
      <c r="F1052" s="96"/>
      <c r="G1052" s="96"/>
      <c r="H1052" s="96"/>
      <c r="I1052" s="96"/>
      <c r="J1052" s="96"/>
      <c r="K1052" s="96"/>
      <c r="L1052" s="96">
        <v>285879</v>
      </c>
      <c r="M1052" s="97">
        <v>71</v>
      </c>
      <c r="N1052" s="97">
        <v>36</v>
      </c>
      <c r="O1052" s="97">
        <v>107</v>
      </c>
      <c r="P1052" s="96">
        <v>6353</v>
      </c>
      <c r="Q1052" s="96"/>
      <c r="R1052" s="96"/>
      <c r="S1052" s="96"/>
      <c r="T1052" s="98">
        <v>0.64500000000000002</v>
      </c>
      <c r="U1052" s="98"/>
      <c r="V1052" s="98"/>
      <c r="W1052" s="98"/>
      <c r="X1052" s="98"/>
      <c r="Y1052" s="98"/>
      <c r="Z1052" s="98"/>
      <c r="AA1052" s="98"/>
      <c r="AB1052" s="98"/>
      <c r="AC1052" s="98"/>
      <c r="AD1052" s="98"/>
      <c r="AE1052" s="98"/>
      <c r="AF1052" s="98"/>
      <c r="AG1052" s="98"/>
      <c r="AH1052" s="98"/>
      <c r="AI1052" s="96">
        <v>31</v>
      </c>
      <c r="AJ1052" s="96">
        <v>27</v>
      </c>
      <c r="AK1052" s="96">
        <v>279</v>
      </c>
      <c r="AL1052" s="96" t="s">
        <v>48</v>
      </c>
      <c r="AM1052" s="96">
        <v>24</v>
      </c>
      <c r="AN1052" s="96">
        <v>218</v>
      </c>
      <c r="AO1052" s="96" t="s">
        <v>48</v>
      </c>
      <c r="AP1052" s="96">
        <v>14</v>
      </c>
      <c r="AQ1052" s="96">
        <v>69</v>
      </c>
      <c r="AR1052" s="96">
        <v>55</v>
      </c>
      <c r="AS1052" s="98">
        <v>0.79700000000000004</v>
      </c>
      <c r="AT1052" s="98">
        <v>0.49099999999999999</v>
      </c>
      <c r="AU1052" s="98">
        <v>1</v>
      </c>
      <c r="AV1052" s="99">
        <v>25937</v>
      </c>
      <c r="AW1052" s="99">
        <v>16639</v>
      </c>
      <c r="AX1052" s="96">
        <v>981</v>
      </c>
      <c r="AY1052" s="96">
        <v>1358</v>
      </c>
      <c r="AZ1052" s="96">
        <v>1741</v>
      </c>
      <c r="BA1052" s="96" t="s">
        <v>48</v>
      </c>
      <c r="BB1052" s="100" t="s">
        <v>48</v>
      </c>
      <c r="BC1052" s="93"/>
      <c r="BD1052" s="93"/>
      <c r="BE1052" s="93"/>
    </row>
    <row r="1053" spans="1:57" ht="13.5" customHeight="1">
      <c r="A1053" s="93" t="s">
        <v>311</v>
      </c>
      <c r="B1053" s="95">
        <v>45418</v>
      </c>
      <c r="C1053" s="96">
        <v>90237</v>
      </c>
      <c r="D1053" s="96">
        <v>180747</v>
      </c>
      <c r="E1053" s="96">
        <v>119206</v>
      </c>
      <c r="F1053" s="96"/>
      <c r="G1053" s="96"/>
      <c r="H1053" s="96"/>
      <c r="I1053" s="96"/>
      <c r="J1053" s="96"/>
      <c r="K1053" s="96"/>
      <c r="L1053" s="96">
        <v>390190</v>
      </c>
      <c r="M1053" s="97">
        <v>72</v>
      </c>
      <c r="N1053" s="97">
        <v>40</v>
      </c>
      <c r="O1053" s="97">
        <v>112</v>
      </c>
      <c r="P1053" s="96">
        <v>20536</v>
      </c>
      <c r="Q1053" s="96"/>
      <c r="R1053" s="96"/>
      <c r="S1053" s="96"/>
      <c r="T1053" s="98">
        <v>0.74099999999999999</v>
      </c>
      <c r="U1053" s="98"/>
      <c r="V1053" s="98"/>
      <c r="W1053" s="98"/>
      <c r="X1053" s="98"/>
      <c r="Y1053" s="98"/>
      <c r="Z1053" s="98"/>
      <c r="AA1053" s="98"/>
      <c r="AB1053" s="98"/>
      <c r="AC1053" s="98"/>
      <c r="AD1053" s="98"/>
      <c r="AE1053" s="98"/>
      <c r="AF1053" s="98"/>
      <c r="AG1053" s="98"/>
      <c r="AH1053" s="98"/>
      <c r="AI1053" s="96">
        <v>28</v>
      </c>
      <c r="AJ1053" s="96">
        <v>45</v>
      </c>
      <c r="AK1053" s="96">
        <v>402</v>
      </c>
      <c r="AL1053" s="96" t="s">
        <v>48</v>
      </c>
      <c r="AM1053" s="96">
        <v>33</v>
      </c>
      <c r="AN1053" s="96">
        <v>262</v>
      </c>
      <c r="AO1053" s="96" t="s">
        <v>48</v>
      </c>
      <c r="AP1053" s="96">
        <v>12</v>
      </c>
      <c r="AQ1053" s="96">
        <v>83</v>
      </c>
      <c r="AR1053" s="96">
        <v>54</v>
      </c>
      <c r="AS1053" s="98">
        <v>0.65100000000000002</v>
      </c>
      <c r="AT1053" s="98">
        <v>0.83299999999999996</v>
      </c>
      <c r="AU1053" s="98">
        <v>1</v>
      </c>
      <c r="AV1053" s="99">
        <v>26020</v>
      </c>
      <c r="AW1053" s="99">
        <v>16693</v>
      </c>
      <c r="AX1053" s="96">
        <v>974</v>
      </c>
      <c r="AY1053" s="96">
        <v>1357</v>
      </c>
      <c r="AZ1053" s="96">
        <v>1765</v>
      </c>
      <c r="BA1053" s="96" t="s">
        <v>48</v>
      </c>
      <c r="BB1053" s="100" t="s">
        <v>48</v>
      </c>
      <c r="BC1053" s="93"/>
      <c r="BD1053" s="93"/>
      <c r="BE1053" s="93"/>
    </row>
    <row r="1054" spans="1:57" ht="13.5" customHeight="1">
      <c r="A1054" s="93" t="s">
        <v>312</v>
      </c>
      <c r="B1054" s="95">
        <v>45419</v>
      </c>
      <c r="C1054" s="96">
        <v>87651</v>
      </c>
      <c r="D1054" s="96">
        <v>151187</v>
      </c>
      <c r="E1054" s="96">
        <v>107723</v>
      </c>
      <c r="F1054" s="96"/>
      <c r="G1054" s="96"/>
      <c r="H1054" s="96"/>
      <c r="I1054" s="96"/>
      <c r="J1054" s="96"/>
      <c r="K1054" s="96"/>
      <c r="L1054" s="96">
        <v>346561</v>
      </c>
      <c r="M1054" s="97">
        <v>88</v>
      </c>
      <c r="N1054" s="97">
        <v>45</v>
      </c>
      <c r="O1054" s="97">
        <v>133</v>
      </c>
      <c r="P1054" s="96">
        <v>18240</v>
      </c>
      <c r="Q1054" s="96"/>
      <c r="R1054" s="96"/>
      <c r="S1054" s="96"/>
      <c r="T1054" s="98">
        <v>0.63900000000000001</v>
      </c>
      <c r="U1054" s="98"/>
      <c r="V1054" s="98"/>
      <c r="W1054" s="98"/>
      <c r="X1054" s="98"/>
      <c r="Y1054" s="98"/>
      <c r="Z1054" s="98"/>
      <c r="AA1054" s="98"/>
      <c r="AB1054" s="98"/>
      <c r="AC1054" s="98"/>
      <c r="AD1054" s="98"/>
      <c r="AE1054" s="98"/>
      <c r="AF1054" s="98"/>
      <c r="AG1054" s="98"/>
      <c r="AH1054" s="98"/>
      <c r="AI1054" s="96">
        <v>28</v>
      </c>
      <c r="AJ1054" s="96">
        <v>19</v>
      </c>
      <c r="AK1054" s="96">
        <v>314</v>
      </c>
      <c r="AL1054" s="96" t="s">
        <v>48</v>
      </c>
      <c r="AM1054" s="96">
        <v>25</v>
      </c>
      <c r="AN1054" s="96">
        <v>252</v>
      </c>
      <c r="AO1054" s="96" t="s">
        <v>48</v>
      </c>
      <c r="AP1054" s="96">
        <v>4</v>
      </c>
      <c r="AQ1054" s="96">
        <v>85</v>
      </c>
      <c r="AR1054" s="96">
        <v>58</v>
      </c>
      <c r="AS1054" s="98">
        <v>0.68200000000000005</v>
      </c>
      <c r="AT1054" s="98">
        <v>0.32800000000000001</v>
      </c>
      <c r="AU1054" s="98">
        <v>1</v>
      </c>
      <c r="AV1054" s="99">
        <v>26105</v>
      </c>
      <c r="AW1054" s="99">
        <v>16751</v>
      </c>
      <c r="AX1054" s="96">
        <v>1024</v>
      </c>
      <c r="AY1054" s="96">
        <v>1391</v>
      </c>
      <c r="AZ1054" s="96">
        <v>1794</v>
      </c>
      <c r="BA1054" s="96" t="s">
        <v>48</v>
      </c>
      <c r="BB1054" s="100" t="s">
        <v>48</v>
      </c>
      <c r="BC1054" s="93"/>
      <c r="BD1054" s="93"/>
      <c r="BE1054" s="93"/>
    </row>
    <row r="1055" spans="1:57" ht="13.5" customHeight="1">
      <c r="A1055" s="93" t="s">
        <v>313</v>
      </c>
      <c r="B1055" s="95">
        <v>45420</v>
      </c>
      <c r="C1055" s="96">
        <v>50343</v>
      </c>
      <c r="D1055" s="96">
        <v>134965</v>
      </c>
      <c r="E1055" s="96">
        <v>99481</v>
      </c>
      <c r="F1055" s="96"/>
      <c r="G1055" s="96"/>
      <c r="H1055" s="96"/>
      <c r="I1055" s="96"/>
      <c r="J1055" s="96"/>
      <c r="K1055" s="96"/>
      <c r="L1055" s="96">
        <v>284789</v>
      </c>
      <c r="M1055" s="97">
        <v>71</v>
      </c>
      <c r="N1055" s="97">
        <v>24</v>
      </c>
      <c r="O1055" s="97">
        <v>95</v>
      </c>
      <c r="P1055" s="96">
        <v>25890</v>
      </c>
      <c r="Q1055" s="96"/>
      <c r="R1055" s="96"/>
      <c r="S1055" s="96"/>
      <c r="T1055" s="98">
        <v>0.65300000000000002</v>
      </c>
      <c r="U1055" s="98"/>
      <c r="V1055" s="98"/>
      <c r="W1055" s="98"/>
      <c r="X1055" s="98"/>
      <c r="Y1055" s="98"/>
      <c r="Z1055" s="98"/>
      <c r="AA1055" s="98"/>
      <c r="AB1055" s="98"/>
      <c r="AC1055" s="98"/>
      <c r="AD1055" s="98"/>
      <c r="AE1055" s="98"/>
      <c r="AF1055" s="98"/>
      <c r="AG1055" s="98"/>
      <c r="AH1055" s="98"/>
      <c r="AI1055" s="96">
        <v>31</v>
      </c>
      <c r="AJ1055" s="96">
        <v>19</v>
      </c>
      <c r="AK1055" s="96">
        <v>317</v>
      </c>
      <c r="AL1055" s="96" t="s">
        <v>48</v>
      </c>
      <c r="AM1055" s="96">
        <v>18</v>
      </c>
      <c r="AN1055" s="96">
        <v>253</v>
      </c>
      <c r="AO1055" s="96" t="s">
        <v>48</v>
      </c>
      <c r="AP1055" s="96">
        <v>9</v>
      </c>
      <c r="AQ1055" s="96">
        <v>62</v>
      </c>
      <c r="AR1055" s="96">
        <v>39</v>
      </c>
      <c r="AS1055" s="98">
        <v>0.629</v>
      </c>
      <c r="AT1055" s="98">
        <v>0.48699999999999999</v>
      </c>
      <c r="AU1055" s="98">
        <v>1</v>
      </c>
      <c r="AV1055" s="99">
        <v>26101</v>
      </c>
      <c r="AW1055" s="99">
        <v>16829</v>
      </c>
      <c r="AX1055" s="96">
        <v>1012</v>
      </c>
      <c r="AY1055" s="96">
        <v>1393</v>
      </c>
      <c r="AZ1055" s="96">
        <v>1802</v>
      </c>
      <c r="BA1055" s="96" t="s">
        <v>48</v>
      </c>
      <c r="BB1055" s="100" t="s">
        <v>48</v>
      </c>
      <c r="BC1055" s="93"/>
      <c r="BD1055" s="93"/>
      <c r="BE1055" s="93"/>
    </row>
    <row r="1056" spans="1:57" ht="13.5" customHeight="1">
      <c r="A1056" s="93" t="s">
        <v>314</v>
      </c>
      <c r="B1056" s="95">
        <v>45421</v>
      </c>
      <c r="C1056" s="96">
        <v>27733</v>
      </c>
      <c r="D1056" s="96">
        <v>143606</v>
      </c>
      <c r="E1056" s="96">
        <v>99293</v>
      </c>
      <c r="F1056" s="96"/>
      <c r="G1056" s="96"/>
      <c r="H1056" s="96"/>
      <c r="I1056" s="96"/>
      <c r="J1056" s="96"/>
      <c r="K1056" s="96"/>
      <c r="L1056" s="96">
        <v>270632</v>
      </c>
      <c r="M1056" s="97">
        <v>71</v>
      </c>
      <c r="N1056" s="97">
        <v>41</v>
      </c>
      <c r="O1056" s="97">
        <v>112</v>
      </c>
      <c r="P1056" s="96">
        <v>8457</v>
      </c>
      <c r="Q1056" s="96"/>
      <c r="R1056" s="96"/>
      <c r="S1056" s="96"/>
      <c r="T1056" s="98">
        <v>0.38400000000000001</v>
      </c>
      <c r="U1056" s="98"/>
      <c r="V1056" s="98"/>
      <c r="W1056" s="98"/>
      <c r="X1056" s="98"/>
      <c r="Y1056" s="98"/>
      <c r="Z1056" s="98"/>
      <c r="AA1056" s="98"/>
      <c r="AB1056" s="98"/>
      <c r="AC1056" s="98"/>
      <c r="AD1056" s="98"/>
      <c r="AE1056" s="98"/>
      <c r="AF1056" s="98"/>
      <c r="AG1056" s="98"/>
      <c r="AH1056" s="98"/>
      <c r="AI1056" s="96">
        <v>13</v>
      </c>
      <c r="AJ1056" s="96">
        <v>11</v>
      </c>
      <c r="AK1056" s="96">
        <v>300</v>
      </c>
      <c r="AL1056" s="96" t="s">
        <v>48</v>
      </c>
      <c r="AM1056" s="96">
        <v>19</v>
      </c>
      <c r="AN1056" s="96">
        <v>258</v>
      </c>
      <c r="AO1056" s="96" t="s">
        <v>48</v>
      </c>
      <c r="AP1056" s="96">
        <v>7</v>
      </c>
      <c r="AQ1056" s="96">
        <v>43</v>
      </c>
      <c r="AR1056" s="96">
        <v>29</v>
      </c>
      <c r="AS1056" s="98">
        <v>0.67400000000000004</v>
      </c>
      <c r="AT1056" s="98">
        <v>0.379</v>
      </c>
      <c r="AU1056" s="98">
        <v>1</v>
      </c>
      <c r="AV1056" s="99">
        <v>26144</v>
      </c>
      <c r="AW1056" s="99">
        <v>16858</v>
      </c>
      <c r="AX1056" s="96">
        <v>1006</v>
      </c>
      <c r="AY1056" s="96">
        <v>1403</v>
      </c>
      <c r="AZ1056" s="96">
        <v>1823</v>
      </c>
      <c r="BA1056" s="96" t="s">
        <v>48</v>
      </c>
      <c r="BB1056" s="100" t="s">
        <v>48</v>
      </c>
      <c r="BC1056" s="93"/>
      <c r="BD1056" s="93"/>
      <c r="BE1056" s="93"/>
    </row>
    <row r="1057" spans="1:57" ht="13.5" customHeight="1">
      <c r="A1057" s="93" t="s">
        <v>315</v>
      </c>
      <c r="B1057" s="95">
        <v>45422</v>
      </c>
      <c r="C1057" s="96">
        <v>9998</v>
      </c>
      <c r="D1057" s="96">
        <v>158796</v>
      </c>
      <c r="E1057" s="96">
        <v>98864</v>
      </c>
      <c r="F1057" s="96"/>
      <c r="G1057" s="96"/>
      <c r="H1057" s="96"/>
      <c r="I1057" s="96"/>
      <c r="J1057" s="96"/>
      <c r="K1057" s="96"/>
      <c r="L1057" s="96">
        <v>267658</v>
      </c>
      <c r="M1057" s="97">
        <v>47</v>
      </c>
      <c r="N1057" s="97">
        <v>45</v>
      </c>
      <c r="O1057" s="97">
        <v>92</v>
      </c>
      <c r="P1057" s="96">
        <v>16729</v>
      </c>
      <c r="Q1057" s="96"/>
      <c r="R1057" s="96"/>
      <c r="S1057" s="96"/>
      <c r="T1057" s="98">
        <v>0.55400000000000005</v>
      </c>
      <c r="U1057" s="98"/>
      <c r="V1057" s="98"/>
      <c r="W1057" s="98"/>
      <c r="X1057" s="98"/>
      <c r="Y1057" s="98"/>
      <c r="Z1057" s="98"/>
      <c r="AA1057" s="98"/>
      <c r="AB1057" s="98"/>
      <c r="AC1057" s="98"/>
      <c r="AD1057" s="98"/>
      <c r="AE1057" s="98"/>
      <c r="AF1057" s="98"/>
      <c r="AG1057" s="98"/>
      <c r="AH1057" s="98"/>
      <c r="AI1057" s="96">
        <v>23</v>
      </c>
      <c r="AJ1057" s="96">
        <v>32</v>
      </c>
      <c r="AK1057" s="96">
        <v>370</v>
      </c>
      <c r="AL1057" s="96" t="s">
        <v>48</v>
      </c>
      <c r="AM1057" s="96">
        <v>17</v>
      </c>
      <c r="AN1057" s="96">
        <v>317</v>
      </c>
      <c r="AO1057" s="96" t="s">
        <v>48</v>
      </c>
      <c r="AP1057" s="96">
        <v>11</v>
      </c>
      <c r="AQ1057" s="96">
        <v>51</v>
      </c>
      <c r="AR1057" s="96">
        <v>37</v>
      </c>
      <c r="AS1057" s="98">
        <v>0.72499999999999998</v>
      </c>
      <c r="AT1057" s="98">
        <v>0.86499999999999999</v>
      </c>
      <c r="AU1057" s="98">
        <v>1</v>
      </c>
      <c r="AV1057" s="99">
        <v>26195</v>
      </c>
      <c r="AW1057" s="99">
        <v>16895</v>
      </c>
      <c r="AX1057" s="96">
        <v>1005</v>
      </c>
      <c r="AY1057" s="96">
        <v>1416</v>
      </c>
      <c r="AZ1057" s="96">
        <v>1821</v>
      </c>
      <c r="BA1057" s="96" t="s">
        <v>48</v>
      </c>
      <c r="BB1057" s="100" t="s">
        <v>48</v>
      </c>
      <c r="BC1057" s="93"/>
      <c r="BD1057" s="93"/>
      <c r="BE1057" s="93"/>
    </row>
    <row r="1058" spans="1:57" ht="13.5" customHeight="1">
      <c r="A1058" s="93" t="s">
        <v>316</v>
      </c>
      <c r="B1058" s="95">
        <v>45423</v>
      </c>
      <c r="C1058" s="96">
        <v>6080</v>
      </c>
      <c r="D1058" s="96">
        <v>127434</v>
      </c>
      <c r="E1058" s="96">
        <v>98551</v>
      </c>
      <c r="F1058" s="96"/>
      <c r="G1058" s="96"/>
      <c r="H1058" s="96"/>
      <c r="I1058" s="96"/>
      <c r="J1058" s="96"/>
      <c r="K1058" s="96"/>
      <c r="L1058" s="96">
        <v>232065</v>
      </c>
      <c r="M1058" s="97">
        <v>40</v>
      </c>
      <c r="N1058" s="97">
        <v>50</v>
      </c>
      <c r="O1058" s="97">
        <v>90</v>
      </c>
      <c r="P1058" s="96">
        <v>9283</v>
      </c>
      <c r="Q1058" s="96"/>
      <c r="R1058" s="96"/>
      <c r="S1058" s="96"/>
      <c r="T1058" s="98">
        <v>0.63300000000000001</v>
      </c>
      <c r="U1058" s="98"/>
      <c r="V1058" s="98"/>
      <c r="W1058" s="98"/>
      <c r="X1058" s="98"/>
      <c r="Y1058" s="98"/>
      <c r="Z1058" s="98"/>
      <c r="AA1058" s="98"/>
      <c r="AB1058" s="98"/>
      <c r="AC1058" s="98"/>
      <c r="AD1058" s="98"/>
      <c r="AE1058" s="98"/>
      <c r="AF1058" s="98"/>
      <c r="AG1058" s="98"/>
      <c r="AH1058" s="98"/>
      <c r="AI1058" s="96">
        <v>7</v>
      </c>
      <c r="AJ1058" s="96">
        <v>16</v>
      </c>
      <c r="AK1058" s="96">
        <v>178</v>
      </c>
      <c r="AL1058" s="96" t="s">
        <v>48</v>
      </c>
      <c r="AM1058" s="96">
        <v>5</v>
      </c>
      <c r="AN1058" s="96">
        <v>161</v>
      </c>
      <c r="AO1058" s="96" t="s">
        <v>48</v>
      </c>
      <c r="AP1058" s="96">
        <v>4</v>
      </c>
      <c r="AQ1058" s="96">
        <v>57</v>
      </c>
      <c r="AR1058" s="96">
        <v>31</v>
      </c>
      <c r="AS1058" s="98">
        <v>0.54400000000000004</v>
      </c>
      <c r="AT1058" s="98">
        <v>0.51600000000000001</v>
      </c>
      <c r="AU1058" s="98">
        <v>1</v>
      </c>
      <c r="AV1058" s="99">
        <v>26252</v>
      </c>
      <c r="AW1058" s="99">
        <v>16926</v>
      </c>
      <c r="AX1058" s="96">
        <v>1025</v>
      </c>
      <c r="AY1058" s="96">
        <v>1429</v>
      </c>
      <c r="AZ1058" s="96">
        <v>1844</v>
      </c>
      <c r="BA1058" s="96" t="s">
        <v>48</v>
      </c>
      <c r="BB1058" s="100" t="s">
        <v>48</v>
      </c>
      <c r="BC1058" s="93"/>
      <c r="BD1058" s="93"/>
      <c r="BE1058" s="93"/>
    </row>
    <row r="1059" spans="1:57" ht="13.5" customHeight="1">
      <c r="A1059" s="93" t="s">
        <v>317</v>
      </c>
      <c r="B1059" s="95">
        <v>45424</v>
      </c>
      <c r="C1059" s="96" t="s">
        <v>48</v>
      </c>
      <c r="D1059" s="96">
        <v>126560</v>
      </c>
      <c r="E1059" s="96">
        <v>98870</v>
      </c>
      <c r="F1059" s="96"/>
      <c r="G1059" s="96"/>
      <c r="H1059" s="96"/>
      <c r="I1059" s="96"/>
      <c r="J1059" s="96"/>
      <c r="K1059" s="96"/>
      <c r="L1059" s="96">
        <v>225430</v>
      </c>
      <c r="M1059" s="97">
        <v>90</v>
      </c>
      <c r="N1059" s="97">
        <v>43</v>
      </c>
      <c r="O1059" s="97">
        <v>133</v>
      </c>
      <c r="P1059" s="96">
        <v>9801</v>
      </c>
      <c r="Q1059" s="96"/>
      <c r="R1059" s="96"/>
      <c r="S1059" s="96"/>
      <c r="T1059" s="98">
        <v>0.53400000000000003</v>
      </c>
      <c r="U1059" s="98"/>
      <c r="V1059" s="98"/>
      <c r="W1059" s="98"/>
      <c r="X1059" s="98"/>
      <c r="Y1059" s="98"/>
      <c r="Z1059" s="98"/>
      <c r="AA1059" s="98"/>
      <c r="AB1059" s="98"/>
      <c r="AC1059" s="98"/>
      <c r="AD1059" s="98"/>
      <c r="AE1059" s="98"/>
      <c r="AF1059" s="98"/>
      <c r="AG1059" s="98"/>
      <c r="AH1059" s="98"/>
      <c r="AI1059" s="96">
        <v>26</v>
      </c>
      <c r="AJ1059" s="96">
        <v>25</v>
      </c>
      <c r="AK1059" s="96">
        <v>328</v>
      </c>
      <c r="AL1059" s="96" t="s">
        <v>48</v>
      </c>
      <c r="AM1059" s="96">
        <v>32</v>
      </c>
      <c r="AN1059" s="96">
        <v>260</v>
      </c>
      <c r="AO1059" s="96" t="s">
        <v>48</v>
      </c>
      <c r="AP1059" s="96">
        <v>10</v>
      </c>
      <c r="AQ1059" s="96">
        <v>71</v>
      </c>
      <c r="AR1059" s="96">
        <v>51</v>
      </c>
      <c r="AS1059" s="98">
        <v>0.71799999999999997</v>
      </c>
      <c r="AT1059" s="98">
        <v>0.49</v>
      </c>
      <c r="AU1059" s="98">
        <v>1</v>
      </c>
      <c r="AV1059" s="99">
        <v>26323</v>
      </c>
      <c r="AW1059" s="99">
        <v>16977</v>
      </c>
      <c r="AX1059" s="96">
        <v>1036</v>
      </c>
      <c r="AY1059" s="96">
        <v>1450</v>
      </c>
      <c r="AZ1059" s="96">
        <v>1850</v>
      </c>
      <c r="BA1059" s="96" t="s">
        <v>48</v>
      </c>
      <c r="BB1059" s="100" t="s">
        <v>48</v>
      </c>
      <c r="BC1059" s="93"/>
      <c r="BD1059" s="93"/>
      <c r="BE1059" s="93"/>
    </row>
    <row r="1060" spans="1:57" ht="13.5" customHeight="1">
      <c r="A1060" s="93" t="s">
        <v>311</v>
      </c>
      <c r="B1060" s="95">
        <v>45425</v>
      </c>
      <c r="C1060" s="96" t="s">
        <v>48</v>
      </c>
      <c r="D1060" s="96">
        <v>135018</v>
      </c>
      <c r="E1060" s="96">
        <v>99185</v>
      </c>
      <c r="F1060" s="96"/>
      <c r="G1060" s="96"/>
      <c r="H1060" s="96"/>
      <c r="I1060" s="96"/>
      <c r="J1060" s="96"/>
      <c r="K1060" s="96"/>
      <c r="L1060" s="96">
        <v>234203</v>
      </c>
      <c r="M1060" s="97">
        <v>72</v>
      </c>
      <c r="N1060" s="97">
        <v>44</v>
      </c>
      <c r="O1060" s="97">
        <v>116</v>
      </c>
      <c r="P1060" s="96">
        <v>13777</v>
      </c>
      <c r="Q1060" s="96"/>
      <c r="R1060" s="96"/>
      <c r="S1060" s="96"/>
      <c r="T1060" s="98">
        <v>0.55200000000000005</v>
      </c>
      <c r="U1060" s="98"/>
      <c r="V1060" s="98"/>
      <c r="W1060" s="98"/>
      <c r="X1060" s="98"/>
      <c r="Y1060" s="98"/>
      <c r="Z1060" s="98"/>
      <c r="AA1060" s="98"/>
      <c r="AB1060" s="98"/>
      <c r="AC1060" s="98"/>
      <c r="AD1060" s="98"/>
      <c r="AE1060" s="98"/>
      <c r="AF1060" s="98"/>
      <c r="AG1060" s="98"/>
      <c r="AH1060" s="98"/>
      <c r="AI1060" s="96">
        <v>25</v>
      </c>
      <c r="AJ1060" s="96">
        <v>23</v>
      </c>
      <c r="AK1060" s="96">
        <v>354</v>
      </c>
      <c r="AL1060" s="96" t="s">
        <v>48</v>
      </c>
      <c r="AM1060" s="96">
        <v>29</v>
      </c>
      <c r="AN1060" s="96">
        <v>285</v>
      </c>
      <c r="AO1060" s="96" t="s">
        <v>48</v>
      </c>
      <c r="AP1060" s="96">
        <v>12</v>
      </c>
      <c r="AQ1060" s="96">
        <v>64</v>
      </c>
      <c r="AR1060" s="96">
        <v>43</v>
      </c>
      <c r="AS1060" s="98">
        <v>0.67200000000000004</v>
      </c>
      <c r="AT1060" s="98">
        <v>0.53500000000000003</v>
      </c>
      <c r="AU1060" s="98">
        <v>1</v>
      </c>
      <c r="AV1060" s="99">
        <v>26387</v>
      </c>
      <c r="AW1060" s="99">
        <v>17020</v>
      </c>
      <c r="AX1060" s="96">
        <v>1078</v>
      </c>
      <c r="AY1060" s="96">
        <v>1463</v>
      </c>
      <c r="AZ1060" s="96">
        <v>1881</v>
      </c>
      <c r="BA1060" s="96" t="s">
        <v>48</v>
      </c>
      <c r="BB1060" s="100" t="s">
        <v>48</v>
      </c>
      <c r="BC1060" s="93"/>
      <c r="BD1060" s="93"/>
      <c r="BE1060" s="93"/>
    </row>
    <row r="1061" spans="1:57" ht="13.5" customHeight="1">
      <c r="A1061" s="93" t="s">
        <v>312</v>
      </c>
      <c r="B1061" s="95">
        <v>45426</v>
      </c>
      <c r="C1061" s="96" t="s">
        <v>48</v>
      </c>
      <c r="D1061" s="96">
        <v>114919</v>
      </c>
      <c r="E1061" s="96">
        <v>96048</v>
      </c>
      <c r="F1061" s="96"/>
      <c r="G1061" s="96"/>
      <c r="H1061" s="96"/>
      <c r="I1061" s="96"/>
      <c r="J1061" s="96"/>
      <c r="K1061" s="96"/>
      <c r="L1061" s="96">
        <v>210967</v>
      </c>
      <c r="M1061" s="97">
        <v>46</v>
      </c>
      <c r="N1061" s="97">
        <v>46</v>
      </c>
      <c r="O1061" s="97">
        <v>92</v>
      </c>
      <c r="P1061" s="96">
        <v>6805</v>
      </c>
      <c r="Q1061" s="96"/>
      <c r="R1061" s="96"/>
      <c r="S1061" s="96"/>
      <c r="T1061" s="98">
        <v>0.65200000000000002</v>
      </c>
      <c r="U1061" s="98"/>
      <c r="V1061" s="98"/>
      <c r="W1061" s="98"/>
      <c r="X1061" s="98"/>
      <c r="Y1061" s="98"/>
      <c r="Z1061" s="98"/>
      <c r="AA1061" s="98"/>
      <c r="AB1061" s="98"/>
      <c r="AC1061" s="98"/>
      <c r="AD1061" s="98"/>
      <c r="AE1061" s="98"/>
      <c r="AF1061" s="98"/>
      <c r="AG1061" s="98"/>
      <c r="AH1061" s="98"/>
      <c r="AI1061" s="96">
        <v>19</v>
      </c>
      <c r="AJ1061" s="96">
        <v>17</v>
      </c>
      <c r="AK1061" s="96">
        <v>298</v>
      </c>
      <c r="AL1061" s="96" t="s">
        <v>48</v>
      </c>
      <c r="AM1061" s="96">
        <v>17</v>
      </c>
      <c r="AN1061" s="96">
        <v>251</v>
      </c>
      <c r="AO1061" s="96" t="s">
        <v>48</v>
      </c>
      <c r="AP1061" s="96">
        <v>7</v>
      </c>
      <c r="AQ1061" s="96">
        <v>60</v>
      </c>
      <c r="AR1061" s="96">
        <v>35</v>
      </c>
      <c r="AS1061" s="98">
        <v>0.58299999999999996</v>
      </c>
      <c r="AT1061" s="98">
        <v>0.48599999999999999</v>
      </c>
      <c r="AU1061" s="98">
        <v>1</v>
      </c>
      <c r="AV1061" s="99">
        <v>26447</v>
      </c>
      <c r="AW1061" s="99">
        <v>17055</v>
      </c>
      <c r="AX1061" s="96">
        <v>1056</v>
      </c>
      <c r="AY1061" s="96">
        <v>1490</v>
      </c>
      <c r="AZ1061" s="96">
        <v>1897</v>
      </c>
      <c r="BA1061" s="96" t="s">
        <v>48</v>
      </c>
      <c r="BB1061" s="100" t="s">
        <v>48</v>
      </c>
      <c r="BC1061" s="93"/>
      <c r="BD1061" s="93"/>
      <c r="BE1061" s="93"/>
    </row>
    <row r="1062" spans="1:57" ht="13.5" customHeight="1">
      <c r="A1062" s="93" t="s">
        <v>313</v>
      </c>
      <c r="B1062" s="95">
        <v>45427</v>
      </c>
      <c r="C1062" s="96" t="s">
        <v>48</v>
      </c>
      <c r="D1062" s="96">
        <v>144159</v>
      </c>
      <c r="E1062" s="96">
        <v>97943</v>
      </c>
      <c r="F1062" s="96"/>
      <c r="G1062" s="96"/>
      <c r="H1062" s="96"/>
      <c r="I1062" s="96"/>
      <c r="J1062" s="96"/>
      <c r="K1062" s="96"/>
      <c r="L1062" s="96">
        <v>242102</v>
      </c>
      <c r="M1062" s="97">
        <v>98</v>
      </c>
      <c r="N1062" s="97">
        <v>67</v>
      </c>
      <c r="O1062" s="97">
        <v>165</v>
      </c>
      <c r="P1062" s="96">
        <v>14241</v>
      </c>
      <c r="Q1062" s="96"/>
      <c r="R1062" s="96"/>
      <c r="S1062" s="96"/>
      <c r="T1062" s="98">
        <v>0.51500000000000001</v>
      </c>
      <c r="U1062" s="98"/>
      <c r="V1062" s="98"/>
      <c r="W1062" s="98"/>
      <c r="X1062" s="98"/>
      <c r="Y1062" s="98"/>
      <c r="Z1062" s="98"/>
      <c r="AA1062" s="98"/>
      <c r="AB1062" s="98"/>
      <c r="AC1062" s="98"/>
      <c r="AD1062" s="98"/>
      <c r="AE1062" s="98"/>
      <c r="AF1062" s="98"/>
      <c r="AG1062" s="98"/>
      <c r="AH1062" s="98"/>
      <c r="AI1062" s="96">
        <v>27</v>
      </c>
      <c r="AJ1062" s="96">
        <v>31</v>
      </c>
      <c r="AK1062" s="96">
        <v>362</v>
      </c>
      <c r="AL1062" s="96" t="s">
        <v>48</v>
      </c>
      <c r="AM1062" s="96">
        <v>20</v>
      </c>
      <c r="AN1062" s="96">
        <v>243</v>
      </c>
      <c r="AO1062" s="96" t="s">
        <v>48</v>
      </c>
      <c r="AP1062" s="96">
        <v>6</v>
      </c>
      <c r="AQ1062" s="96">
        <v>85</v>
      </c>
      <c r="AR1062" s="96">
        <v>53</v>
      </c>
      <c r="AS1062" s="98">
        <v>0.624</v>
      </c>
      <c r="AT1062" s="98">
        <v>0.58499999999999996</v>
      </c>
      <c r="AU1062" s="98">
        <v>1</v>
      </c>
      <c r="AV1062" s="99">
        <v>26532</v>
      </c>
      <c r="AW1062" s="99">
        <v>17108</v>
      </c>
      <c r="AX1062" s="96">
        <v>1043</v>
      </c>
      <c r="AY1062" s="96">
        <v>1490</v>
      </c>
      <c r="AZ1062" s="96">
        <v>1900</v>
      </c>
      <c r="BA1062" s="96" t="s">
        <v>48</v>
      </c>
      <c r="BB1062" s="100" t="s">
        <v>48</v>
      </c>
      <c r="BC1062" s="93"/>
      <c r="BD1062" s="93"/>
      <c r="BE1062" s="93"/>
    </row>
    <row r="1063" spans="1:57" ht="13.5" customHeight="1">
      <c r="A1063" s="93" t="s">
        <v>314</v>
      </c>
      <c r="B1063" s="95">
        <v>45428</v>
      </c>
      <c r="C1063" s="96" t="s">
        <v>48</v>
      </c>
      <c r="D1063" s="96">
        <v>149134</v>
      </c>
      <c r="E1063" s="96">
        <v>98436</v>
      </c>
      <c r="F1063" s="96"/>
      <c r="G1063" s="96"/>
      <c r="H1063" s="96"/>
      <c r="I1063" s="96"/>
      <c r="J1063" s="96"/>
      <c r="K1063" s="96"/>
      <c r="L1063" s="96">
        <v>247570</v>
      </c>
      <c r="M1063" s="97">
        <v>104</v>
      </c>
      <c r="N1063" s="97">
        <v>41</v>
      </c>
      <c r="O1063" s="97">
        <v>145</v>
      </c>
      <c r="P1063" s="96">
        <v>11789</v>
      </c>
      <c r="Q1063" s="96"/>
      <c r="R1063" s="96"/>
      <c r="S1063" s="96"/>
      <c r="T1063" s="98">
        <v>0.57899999999999996</v>
      </c>
      <c r="U1063" s="98"/>
      <c r="V1063" s="98"/>
      <c r="W1063" s="98"/>
      <c r="X1063" s="98"/>
      <c r="Y1063" s="98"/>
      <c r="Z1063" s="98"/>
      <c r="AA1063" s="98"/>
      <c r="AB1063" s="98"/>
      <c r="AC1063" s="98"/>
      <c r="AD1063" s="98"/>
      <c r="AE1063" s="98"/>
      <c r="AF1063" s="98"/>
      <c r="AG1063" s="98"/>
      <c r="AH1063" s="98"/>
      <c r="AI1063" s="96">
        <v>29</v>
      </c>
      <c r="AJ1063" s="96">
        <v>17</v>
      </c>
      <c r="AK1063" s="96">
        <v>336</v>
      </c>
      <c r="AL1063" s="96" t="s">
        <v>48</v>
      </c>
      <c r="AM1063" s="96">
        <v>13</v>
      </c>
      <c r="AN1063" s="96">
        <v>284</v>
      </c>
      <c r="AO1063" s="96" t="s">
        <v>48</v>
      </c>
      <c r="AP1063" s="96">
        <v>10</v>
      </c>
      <c r="AQ1063" s="96">
        <v>84</v>
      </c>
      <c r="AR1063" s="96">
        <v>53</v>
      </c>
      <c r="AS1063" s="98">
        <v>0.63100000000000001</v>
      </c>
      <c r="AT1063" s="98">
        <v>0.32100000000000001</v>
      </c>
      <c r="AU1063" s="98">
        <v>1</v>
      </c>
      <c r="AV1063" s="99">
        <v>26616</v>
      </c>
      <c r="AW1063" s="99">
        <v>17161</v>
      </c>
      <c r="AX1063" s="96">
        <v>1068</v>
      </c>
      <c r="AY1063" s="96">
        <v>1497</v>
      </c>
      <c r="AZ1063" s="96">
        <v>1912</v>
      </c>
      <c r="BA1063" s="96" t="s">
        <v>48</v>
      </c>
      <c r="BB1063" s="100" t="s">
        <v>48</v>
      </c>
      <c r="BC1063" s="93"/>
      <c r="BD1063" s="93"/>
      <c r="BE1063" s="93"/>
    </row>
    <row r="1064" spans="1:57" ht="13.5" customHeight="1">
      <c r="A1064" s="93" t="s">
        <v>315</v>
      </c>
      <c r="B1064" s="95">
        <v>45429</v>
      </c>
      <c r="C1064" s="96" t="s">
        <v>48</v>
      </c>
      <c r="D1064" s="96">
        <v>132653</v>
      </c>
      <c r="E1064" s="96">
        <v>99020</v>
      </c>
      <c r="F1064" s="96"/>
      <c r="G1064" s="96"/>
      <c r="H1064" s="96"/>
      <c r="I1064" s="96"/>
      <c r="J1064" s="96"/>
      <c r="K1064" s="96"/>
      <c r="L1064" s="96">
        <v>231673</v>
      </c>
      <c r="M1064" s="97">
        <v>74</v>
      </c>
      <c r="N1064" s="97">
        <v>44</v>
      </c>
      <c r="O1064" s="97">
        <v>118</v>
      </c>
      <c r="P1064" s="96">
        <v>8910</v>
      </c>
      <c r="Q1064" s="96"/>
      <c r="R1064" s="96"/>
      <c r="S1064" s="96"/>
      <c r="T1064" s="98">
        <v>0.73699999999999999</v>
      </c>
      <c r="U1064" s="98"/>
      <c r="V1064" s="98"/>
      <c r="W1064" s="98"/>
      <c r="X1064" s="98"/>
      <c r="Y1064" s="98"/>
      <c r="Z1064" s="98"/>
      <c r="AA1064" s="98"/>
      <c r="AB1064" s="98"/>
      <c r="AC1064" s="98"/>
      <c r="AD1064" s="98"/>
      <c r="AE1064" s="98"/>
      <c r="AF1064" s="98"/>
      <c r="AG1064" s="98"/>
      <c r="AH1064" s="98"/>
      <c r="AI1064" s="96">
        <v>36</v>
      </c>
      <c r="AJ1064" s="96">
        <v>21</v>
      </c>
      <c r="AK1064" s="96">
        <v>372</v>
      </c>
      <c r="AL1064" s="96" t="s">
        <v>48</v>
      </c>
      <c r="AM1064" s="96">
        <v>26</v>
      </c>
      <c r="AN1064" s="96">
        <v>294</v>
      </c>
      <c r="AO1064" s="96" t="s">
        <v>48</v>
      </c>
      <c r="AP1064" s="96">
        <v>12</v>
      </c>
      <c r="AQ1064" s="96">
        <v>87</v>
      </c>
      <c r="AR1064" s="96">
        <v>52</v>
      </c>
      <c r="AS1064" s="98">
        <v>0.59799999999999998</v>
      </c>
      <c r="AT1064" s="98">
        <v>0.40400000000000003</v>
      </c>
      <c r="AU1064" s="98">
        <v>1</v>
      </c>
      <c r="AV1064" s="99">
        <v>26703</v>
      </c>
      <c r="AW1064" s="99">
        <v>17213</v>
      </c>
      <c r="AX1064" s="96">
        <v>1086</v>
      </c>
      <c r="AY1064" s="96">
        <v>1502</v>
      </c>
      <c r="AZ1064" s="96">
        <v>1916</v>
      </c>
      <c r="BA1064" s="96" t="s">
        <v>48</v>
      </c>
      <c r="BB1064" s="100" t="s">
        <v>48</v>
      </c>
      <c r="BC1064" s="93"/>
      <c r="BD1064" s="93"/>
      <c r="BE1064" s="93"/>
    </row>
    <row r="1065" spans="1:57" ht="13.5" customHeight="1">
      <c r="A1065" s="93" t="s">
        <v>316</v>
      </c>
      <c r="B1065" s="95">
        <v>45430</v>
      </c>
      <c r="C1065" s="96" t="s">
        <v>48</v>
      </c>
      <c r="D1065" s="96">
        <v>134561</v>
      </c>
      <c r="E1065" s="96">
        <v>99155</v>
      </c>
      <c r="F1065" s="96"/>
      <c r="G1065" s="96"/>
      <c r="H1065" s="96"/>
      <c r="I1065" s="96"/>
      <c r="J1065" s="96"/>
      <c r="K1065" s="96"/>
      <c r="L1065" s="96">
        <v>233716</v>
      </c>
      <c r="M1065" s="97">
        <v>83</v>
      </c>
      <c r="N1065" s="97">
        <v>55</v>
      </c>
      <c r="O1065" s="97">
        <v>138</v>
      </c>
      <c r="P1065" s="96">
        <v>6874</v>
      </c>
      <c r="Q1065" s="96"/>
      <c r="R1065" s="96"/>
      <c r="S1065" s="96"/>
      <c r="T1065" s="98">
        <v>0.42799999999999999</v>
      </c>
      <c r="U1065" s="98"/>
      <c r="V1065" s="98"/>
      <c r="W1065" s="98"/>
      <c r="X1065" s="98"/>
      <c r="Y1065" s="98"/>
      <c r="Z1065" s="98"/>
      <c r="AA1065" s="98"/>
      <c r="AB1065" s="98"/>
      <c r="AC1065" s="98"/>
      <c r="AD1065" s="98"/>
      <c r="AE1065" s="98"/>
      <c r="AF1065" s="98"/>
      <c r="AG1065" s="98"/>
      <c r="AH1065" s="98"/>
      <c r="AI1065" s="96">
        <v>18</v>
      </c>
      <c r="AJ1065" s="96">
        <v>26</v>
      </c>
      <c r="AK1065" s="96">
        <v>248</v>
      </c>
      <c r="AL1065" s="96">
        <v>211</v>
      </c>
      <c r="AM1065" s="96">
        <v>18</v>
      </c>
      <c r="AN1065" s="96">
        <v>206</v>
      </c>
      <c r="AO1065" s="96" t="s">
        <v>48</v>
      </c>
      <c r="AP1065" s="96">
        <v>4</v>
      </c>
      <c r="AQ1065" s="96">
        <v>59</v>
      </c>
      <c r="AR1065" s="96">
        <v>41</v>
      </c>
      <c r="AS1065" s="98">
        <v>0.69499999999999995</v>
      </c>
      <c r="AT1065" s="98">
        <v>0.63400000000000001</v>
      </c>
      <c r="AU1065" s="98">
        <v>1</v>
      </c>
      <c r="AV1065" s="99">
        <v>26762</v>
      </c>
      <c r="AW1065" s="99">
        <v>17254</v>
      </c>
      <c r="AX1065" s="96">
        <v>1080</v>
      </c>
      <c r="AY1065" s="96">
        <v>1497</v>
      </c>
      <c r="AZ1065" s="96">
        <v>1922</v>
      </c>
      <c r="BA1065" s="96">
        <v>1689652</v>
      </c>
      <c r="BB1065" s="100" t="s">
        <v>48</v>
      </c>
      <c r="BC1065" s="93"/>
      <c r="BD1065" s="93"/>
      <c r="BE1065" s="93"/>
    </row>
    <row r="1066" spans="1:57" ht="13.5" customHeight="1">
      <c r="A1066" s="93" t="s">
        <v>317</v>
      </c>
      <c r="B1066" s="95">
        <v>45431</v>
      </c>
      <c r="C1066" s="96">
        <v>93813</v>
      </c>
      <c r="D1066" s="96">
        <v>145249</v>
      </c>
      <c r="E1066" s="96">
        <v>99381</v>
      </c>
      <c r="F1066" s="96"/>
      <c r="G1066" s="96"/>
      <c r="H1066" s="96"/>
      <c r="I1066" s="96"/>
      <c r="J1066" s="96"/>
      <c r="K1066" s="96"/>
      <c r="L1066" s="96">
        <v>338443</v>
      </c>
      <c r="M1066" s="97">
        <v>114</v>
      </c>
      <c r="N1066" s="97">
        <v>73</v>
      </c>
      <c r="O1066" s="97">
        <v>187</v>
      </c>
      <c r="P1066" s="96">
        <v>12535</v>
      </c>
      <c r="Q1066" s="96"/>
      <c r="R1066" s="96"/>
      <c r="S1066" s="96"/>
      <c r="T1066" s="98">
        <v>0.51900000000000002</v>
      </c>
      <c r="U1066" s="98"/>
      <c r="V1066" s="98"/>
      <c r="W1066" s="98"/>
      <c r="X1066" s="98"/>
      <c r="Y1066" s="98"/>
      <c r="Z1066" s="98"/>
      <c r="AA1066" s="98"/>
      <c r="AB1066" s="98"/>
      <c r="AC1066" s="98"/>
      <c r="AD1066" s="98"/>
      <c r="AE1066" s="98"/>
      <c r="AF1066" s="98"/>
      <c r="AG1066" s="98"/>
      <c r="AH1066" s="98"/>
      <c r="AI1066" s="96">
        <v>41</v>
      </c>
      <c r="AJ1066" s="96">
        <v>34</v>
      </c>
      <c r="AK1066" s="96">
        <v>360</v>
      </c>
      <c r="AL1066" s="96">
        <v>296</v>
      </c>
      <c r="AM1066" s="96">
        <v>26</v>
      </c>
      <c r="AN1066" s="96">
        <v>285</v>
      </c>
      <c r="AO1066" s="96">
        <v>277</v>
      </c>
      <c r="AP1066" s="96">
        <v>9</v>
      </c>
      <c r="AQ1066" s="96">
        <v>97</v>
      </c>
      <c r="AR1066" s="96">
        <v>71</v>
      </c>
      <c r="AS1066" s="98">
        <v>0.73199999999999998</v>
      </c>
      <c r="AT1066" s="98">
        <v>0.47899999999999998</v>
      </c>
      <c r="AU1066" s="98">
        <v>3.1E-2</v>
      </c>
      <c r="AV1066" s="99">
        <v>26859</v>
      </c>
      <c r="AW1066" s="99">
        <v>17325</v>
      </c>
      <c r="AX1066" s="96">
        <v>1103</v>
      </c>
      <c r="AY1066" s="96">
        <v>1525</v>
      </c>
      <c r="AZ1066" s="96">
        <v>1953</v>
      </c>
      <c r="BA1066" s="96">
        <v>2720438</v>
      </c>
      <c r="BB1066" s="100" t="s">
        <v>48</v>
      </c>
      <c r="BC1066" s="93"/>
      <c r="BD1066" s="93"/>
      <c r="BE1066" s="93"/>
    </row>
    <row r="1067" spans="1:57" ht="13.5" customHeight="1">
      <c r="A1067" s="93" t="s">
        <v>311</v>
      </c>
      <c r="B1067" s="95">
        <v>45432</v>
      </c>
      <c r="C1067" s="96">
        <v>116596</v>
      </c>
      <c r="D1067" s="96">
        <v>137915</v>
      </c>
      <c r="E1067" s="96">
        <v>96496</v>
      </c>
      <c r="F1067" s="96"/>
      <c r="G1067" s="96"/>
      <c r="H1067" s="96"/>
      <c r="I1067" s="96"/>
      <c r="J1067" s="96"/>
      <c r="K1067" s="96"/>
      <c r="L1067" s="96">
        <v>351007</v>
      </c>
      <c r="M1067" s="97">
        <v>126</v>
      </c>
      <c r="N1067" s="97">
        <v>47</v>
      </c>
      <c r="O1067" s="97">
        <v>173</v>
      </c>
      <c r="P1067" s="96">
        <v>15261</v>
      </c>
      <c r="Q1067" s="96"/>
      <c r="R1067" s="96"/>
      <c r="S1067" s="96"/>
      <c r="T1067" s="98">
        <v>0.751</v>
      </c>
      <c r="U1067" s="98"/>
      <c r="V1067" s="98"/>
      <c r="W1067" s="98"/>
      <c r="X1067" s="98"/>
      <c r="Y1067" s="98"/>
      <c r="Z1067" s="98"/>
      <c r="AA1067" s="98"/>
      <c r="AB1067" s="98"/>
      <c r="AC1067" s="98"/>
      <c r="AD1067" s="98"/>
      <c r="AE1067" s="98"/>
      <c r="AF1067" s="98"/>
      <c r="AG1067" s="98"/>
      <c r="AH1067" s="98"/>
      <c r="AI1067" s="96">
        <v>44</v>
      </c>
      <c r="AJ1067" s="96">
        <v>27</v>
      </c>
      <c r="AK1067" s="96">
        <v>387</v>
      </c>
      <c r="AL1067" s="96">
        <v>244</v>
      </c>
      <c r="AM1067" s="96">
        <v>26</v>
      </c>
      <c r="AN1067" s="96">
        <v>300</v>
      </c>
      <c r="AO1067" s="96">
        <v>219</v>
      </c>
      <c r="AP1067" s="96">
        <v>13</v>
      </c>
      <c r="AQ1067" s="96">
        <v>130</v>
      </c>
      <c r="AR1067" s="96">
        <v>76</v>
      </c>
      <c r="AS1067" s="98">
        <v>0.58499999999999996</v>
      </c>
      <c r="AT1067" s="98">
        <v>0.35499999999999998</v>
      </c>
      <c r="AU1067" s="98">
        <v>5.6000000000000001E-2</v>
      </c>
      <c r="AV1067" s="99">
        <v>26989</v>
      </c>
      <c r="AW1067" s="99">
        <v>17401</v>
      </c>
      <c r="AX1067" s="96">
        <v>1097</v>
      </c>
      <c r="AY1067" s="96">
        <v>1546</v>
      </c>
      <c r="AZ1067" s="96">
        <v>1975</v>
      </c>
      <c r="BA1067" s="96">
        <v>1655684</v>
      </c>
      <c r="BB1067" s="100" t="s">
        <v>48</v>
      </c>
      <c r="BC1067" s="93"/>
      <c r="BD1067" s="93"/>
      <c r="BE1067" s="93"/>
    </row>
    <row r="1068" spans="1:57" ht="13.5" customHeight="1">
      <c r="A1068" s="93" t="s">
        <v>312</v>
      </c>
      <c r="B1068" s="95">
        <v>45433</v>
      </c>
      <c r="C1068" s="96">
        <v>115893</v>
      </c>
      <c r="D1068" s="96">
        <v>139580</v>
      </c>
      <c r="E1068" s="96">
        <v>99159</v>
      </c>
      <c r="F1068" s="96"/>
      <c r="G1068" s="96"/>
      <c r="H1068" s="96"/>
      <c r="I1068" s="96"/>
      <c r="J1068" s="96"/>
      <c r="K1068" s="96"/>
      <c r="L1068" s="96">
        <v>354632</v>
      </c>
      <c r="M1068" s="97">
        <v>155</v>
      </c>
      <c r="N1068" s="97">
        <v>92</v>
      </c>
      <c r="O1068" s="97">
        <v>247</v>
      </c>
      <c r="P1068" s="96">
        <v>13640</v>
      </c>
      <c r="Q1068" s="96"/>
      <c r="R1068" s="96"/>
      <c r="S1068" s="96"/>
      <c r="T1068" s="98">
        <v>0.45300000000000001</v>
      </c>
      <c r="U1068" s="98"/>
      <c r="V1068" s="98"/>
      <c r="W1068" s="98"/>
      <c r="X1068" s="98"/>
      <c r="Y1068" s="98"/>
      <c r="Z1068" s="98"/>
      <c r="AA1068" s="98"/>
      <c r="AB1068" s="98"/>
      <c r="AC1068" s="98"/>
      <c r="AD1068" s="98"/>
      <c r="AE1068" s="98"/>
      <c r="AF1068" s="98"/>
      <c r="AG1068" s="98"/>
      <c r="AH1068" s="98"/>
      <c r="AI1068" s="96">
        <v>28</v>
      </c>
      <c r="AJ1068" s="96">
        <v>23</v>
      </c>
      <c r="AK1068" s="96">
        <v>344</v>
      </c>
      <c r="AL1068" s="96">
        <v>216</v>
      </c>
      <c r="AM1068" s="96">
        <v>27</v>
      </c>
      <c r="AN1068" s="96">
        <v>273</v>
      </c>
      <c r="AO1068" s="96">
        <v>189</v>
      </c>
      <c r="AP1068" s="96">
        <v>7</v>
      </c>
      <c r="AQ1068" s="96">
        <v>112</v>
      </c>
      <c r="AR1068" s="96">
        <v>72</v>
      </c>
      <c r="AS1068" s="98">
        <v>0.64300000000000002</v>
      </c>
      <c r="AT1068" s="98">
        <v>0.31900000000000001</v>
      </c>
      <c r="AU1068" s="98">
        <v>3.5999999999999997E-2</v>
      </c>
      <c r="AV1068" s="99">
        <v>27101</v>
      </c>
      <c r="AW1068" s="99">
        <v>17473</v>
      </c>
      <c r="AX1068" s="96">
        <v>1116</v>
      </c>
      <c r="AY1068" s="96">
        <v>1540</v>
      </c>
      <c r="AZ1068" s="96">
        <v>1993</v>
      </c>
      <c r="BA1068" s="96">
        <v>1505512</v>
      </c>
      <c r="BB1068" s="100" t="s">
        <v>48</v>
      </c>
      <c r="BC1068" s="93"/>
      <c r="BD1068" s="93"/>
      <c r="BE1068" s="93"/>
    </row>
    <row r="1069" spans="1:57" ht="13.5" customHeight="1">
      <c r="A1069" s="93" t="s">
        <v>313</v>
      </c>
      <c r="B1069" s="95">
        <v>45434</v>
      </c>
      <c r="C1069" s="96">
        <v>304593</v>
      </c>
      <c r="D1069" s="96">
        <v>138347</v>
      </c>
      <c r="E1069" s="96">
        <v>98740</v>
      </c>
      <c r="F1069" s="96"/>
      <c r="G1069" s="96"/>
      <c r="H1069" s="96"/>
      <c r="I1069" s="96"/>
      <c r="J1069" s="96"/>
      <c r="K1069" s="96"/>
      <c r="L1069" s="96">
        <v>541681</v>
      </c>
      <c r="M1069" s="97">
        <v>186</v>
      </c>
      <c r="N1069" s="97">
        <v>180</v>
      </c>
      <c r="O1069" s="97">
        <v>366</v>
      </c>
      <c r="P1069" s="96">
        <v>21667</v>
      </c>
      <c r="Q1069" s="96"/>
      <c r="R1069" s="96"/>
      <c r="S1069" s="96"/>
      <c r="T1069" s="98">
        <v>0.54100000000000004</v>
      </c>
      <c r="U1069" s="98"/>
      <c r="V1069" s="98"/>
      <c r="W1069" s="98"/>
      <c r="X1069" s="98"/>
      <c r="Y1069" s="98"/>
      <c r="Z1069" s="98"/>
      <c r="AA1069" s="98"/>
      <c r="AB1069" s="98"/>
      <c r="AC1069" s="98"/>
      <c r="AD1069" s="98"/>
      <c r="AE1069" s="98"/>
      <c r="AF1069" s="98"/>
      <c r="AG1069" s="98"/>
      <c r="AH1069" s="98"/>
      <c r="AI1069" s="96">
        <v>54</v>
      </c>
      <c r="AJ1069" s="96">
        <v>26</v>
      </c>
      <c r="AK1069" s="96">
        <v>391</v>
      </c>
      <c r="AL1069" s="96">
        <v>250</v>
      </c>
      <c r="AM1069" s="96">
        <v>19</v>
      </c>
      <c r="AN1069" s="96">
        <v>303</v>
      </c>
      <c r="AO1069" s="96">
        <v>235</v>
      </c>
      <c r="AP1069" s="96">
        <v>12</v>
      </c>
      <c r="AQ1069" s="96">
        <v>198</v>
      </c>
      <c r="AR1069" s="96">
        <v>107</v>
      </c>
      <c r="AS1069" s="98">
        <v>0.54</v>
      </c>
      <c r="AT1069" s="98">
        <v>0.24299999999999999</v>
      </c>
      <c r="AU1069" s="98">
        <v>4.9000000000000002E-2</v>
      </c>
      <c r="AV1069" s="99">
        <v>27299</v>
      </c>
      <c r="AW1069" s="99">
        <v>17580</v>
      </c>
      <c r="AX1069" s="96">
        <v>1129</v>
      </c>
      <c r="AY1069" s="96">
        <v>1552</v>
      </c>
      <c r="AZ1069" s="96">
        <v>1992</v>
      </c>
      <c r="BA1069" s="96">
        <v>1962016</v>
      </c>
      <c r="BB1069" s="100" t="s">
        <v>48</v>
      </c>
      <c r="BC1069" s="93"/>
      <c r="BD1069" s="93"/>
      <c r="BE1069" s="93"/>
    </row>
    <row r="1070" spans="1:57" ht="13.5" customHeight="1">
      <c r="A1070" s="93" t="s">
        <v>314</v>
      </c>
      <c r="B1070" s="95">
        <v>45435</v>
      </c>
      <c r="C1070" s="96">
        <v>445104</v>
      </c>
      <c r="D1070" s="96">
        <v>203167</v>
      </c>
      <c r="E1070" s="96">
        <v>99583</v>
      </c>
      <c r="F1070" s="96"/>
      <c r="G1070" s="96"/>
      <c r="H1070" s="96"/>
      <c r="I1070" s="96"/>
      <c r="J1070" s="96"/>
      <c r="K1070" s="96"/>
      <c r="L1070" s="96">
        <v>747854</v>
      </c>
      <c r="M1070" s="97">
        <v>221</v>
      </c>
      <c r="N1070" s="97">
        <v>169</v>
      </c>
      <c r="O1070" s="97">
        <v>390</v>
      </c>
      <c r="P1070" s="96">
        <v>23370</v>
      </c>
      <c r="Q1070" s="96"/>
      <c r="R1070" s="96"/>
      <c r="S1070" s="96"/>
      <c r="T1070" s="98">
        <v>0.57899999999999996</v>
      </c>
      <c r="U1070" s="98"/>
      <c r="V1070" s="98"/>
      <c r="W1070" s="98"/>
      <c r="X1070" s="98"/>
      <c r="Y1070" s="98"/>
      <c r="Z1070" s="98"/>
      <c r="AA1070" s="98"/>
      <c r="AB1070" s="98"/>
      <c r="AC1070" s="98"/>
      <c r="AD1070" s="98"/>
      <c r="AE1070" s="98"/>
      <c r="AF1070" s="98"/>
      <c r="AG1070" s="98"/>
      <c r="AH1070" s="98"/>
      <c r="AI1070" s="96">
        <v>57</v>
      </c>
      <c r="AJ1070" s="96">
        <v>25</v>
      </c>
      <c r="AK1070" s="96">
        <v>389</v>
      </c>
      <c r="AL1070" s="96">
        <v>243</v>
      </c>
      <c r="AM1070" s="96">
        <v>12</v>
      </c>
      <c r="AN1070" s="96">
        <v>308</v>
      </c>
      <c r="AO1070" s="96">
        <v>230</v>
      </c>
      <c r="AP1070" s="96">
        <v>16</v>
      </c>
      <c r="AQ1070" s="96">
        <v>226</v>
      </c>
      <c r="AR1070" s="96">
        <v>105</v>
      </c>
      <c r="AS1070" s="98">
        <v>0.46500000000000002</v>
      </c>
      <c r="AT1070" s="98">
        <v>0.23799999999999999</v>
      </c>
      <c r="AU1070" s="98">
        <v>6.5000000000000002E-2</v>
      </c>
      <c r="AV1070" s="99">
        <v>27525</v>
      </c>
      <c r="AW1070" s="99">
        <v>17685</v>
      </c>
      <c r="AX1070" s="96">
        <v>1143</v>
      </c>
      <c r="AY1070" s="96">
        <v>1573</v>
      </c>
      <c r="AZ1070" s="96">
        <v>2008</v>
      </c>
      <c r="BA1070" s="96">
        <v>1790102</v>
      </c>
      <c r="BB1070" s="100" t="s">
        <v>48</v>
      </c>
      <c r="BC1070" s="93"/>
      <c r="BD1070" s="93"/>
      <c r="BE1070" s="93"/>
    </row>
    <row r="1071" spans="1:57" ht="13.5" customHeight="1">
      <c r="A1071" s="93" t="s">
        <v>315</v>
      </c>
      <c r="B1071" s="95">
        <v>45436</v>
      </c>
      <c r="C1071" s="96">
        <v>290047</v>
      </c>
      <c r="D1071" s="96">
        <v>130017</v>
      </c>
      <c r="E1071" s="96">
        <v>99896</v>
      </c>
      <c r="F1071" s="96"/>
      <c r="G1071" s="96"/>
      <c r="H1071" s="96"/>
      <c r="I1071" s="96"/>
      <c r="J1071" s="96"/>
      <c r="K1071" s="96"/>
      <c r="L1071" s="96">
        <v>519960</v>
      </c>
      <c r="M1071" s="97">
        <v>122</v>
      </c>
      <c r="N1071" s="97">
        <v>222</v>
      </c>
      <c r="O1071" s="97">
        <v>344</v>
      </c>
      <c r="P1071" s="96">
        <v>17332</v>
      </c>
      <c r="Q1071" s="96"/>
      <c r="R1071" s="96"/>
      <c r="S1071" s="96"/>
      <c r="T1071" s="98">
        <v>0.56699999999999995</v>
      </c>
      <c r="U1071" s="98"/>
      <c r="V1071" s="98"/>
      <c r="W1071" s="98"/>
      <c r="X1071" s="98"/>
      <c r="Y1071" s="98"/>
      <c r="Z1071" s="98"/>
      <c r="AA1071" s="98"/>
      <c r="AB1071" s="98"/>
      <c r="AC1071" s="98"/>
      <c r="AD1071" s="98"/>
      <c r="AE1071" s="98"/>
      <c r="AF1071" s="98"/>
      <c r="AG1071" s="98"/>
      <c r="AH1071" s="98"/>
      <c r="AI1071" s="96">
        <v>44</v>
      </c>
      <c r="AJ1071" s="96">
        <v>32</v>
      </c>
      <c r="AK1071" s="96">
        <v>400</v>
      </c>
      <c r="AL1071" s="96">
        <v>243</v>
      </c>
      <c r="AM1071" s="96">
        <v>25</v>
      </c>
      <c r="AN1071" s="96">
        <v>317</v>
      </c>
      <c r="AO1071" s="96">
        <v>224</v>
      </c>
      <c r="AP1071" s="96">
        <v>9</v>
      </c>
      <c r="AQ1071" s="96">
        <v>195</v>
      </c>
      <c r="AR1071" s="96">
        <v>95</v>
      </c>
      <c r="AS1071" s="98">
        <v>0.48699999999999999</v>
      </c>
      <c r="AT1071" s="98">
        <v>0.33700000000000002</v>
      </c>
      <c r="AU1071" s="98">
        <v>3.9E-2</v>
      </c>
      <c r="AV1071" s="99">
        <v>27720</v>
      </c>
      <c r="AW1071" s="99">
        <v>17780</v>
      </c>
      <c r="AX1071" s="96">
        <v>1160</v>
      </c>
      <c r="AY1071" s="96">
        <v>1590</v>
      </c>
      <c r="AZ1071" s="96">
        <v>2024</v>
      </c>
      <c r="BA1071" s="96">
        <v>2061736</v>
      </c>
      <c r="BB1071" s="100" t="s">
        <v>48</v>
      </c>
      <c r="BC1071" s="93"/>
      <c r="BD1071" s="93"/>
      <c r="BE1071" s="93"/>
    </row>
    <row r="1072" spans="1:57" ht="13.5" customHeight="1">
      <c r="A1072" s="93" t="s">
        <v>316</v>
      </c>
      <c r="B1072" s="95">
        <v>45437</v>
      </c>
      <c r="C1072" s="96">
        <v>376428</v>
      </c>
      <c r="D1072" s="96">
        <v>278863</v>
      </c>
      <c r="E1072" s="96">
        <v>99308</v>
      </c>
      <c r="F1072" s="96"/>
      <c r="G1072" s="96"/>
      <c r="H1072" s="96"/>
      <c r="I1072" s="96"/>
      <c r="J1072" s="96"/>
      <c r="K1072" s="96"/>
      <c r="L1072" s="96">
        <v>754599</v>
      </c>
      <c r="M1072" s="97">
        <v>207</v>
      </c>
      <c r="N1072" s="97">
        <v>213</v>
      </c>
      <c r="O1072" s="97">
        <v>420</v>
      </c>
      <c r="P1072" s="96">
        <v>14796</v>
      </c>
      <c r="Q1072" s="96"/>
      <c r="R1072" s="96"/>
      <c r="S1072" s="96"/>
      <c r="T1072" s="98">
        <v>0.55000000000000004</v>
      </c>
      <c r="U1072" s="98"/>
      <c r="V1072" s="98"/>
      <c r="W1072" s="98"/>
      <c r="X1072" s="98"/>
      <c r="Y1072" s="98"/>
      <c r="Z1072" s="98"/>
      <c r="AA1072" s="98"/>
      <c r="AB1072" s="98"/>
      <c r="AC1072" s="98"/>
      <c r="AD1072" s="98"/>
      <c r="AE1072" s="98"/>
      <c r="AF1072" s="98"/>
      <c r="AG1072" s="98"/>
      <c r="AH1072" s="98"/>
      <c r="AI1072" s="96">
        <v>56</v>
      </c>
      <c r="AJ1072" s="96">
        <v>30</v>
      </c>
      <c r="AK1072" s="96">
        <v>330</v>
      </c>
      <c r="AL1072" s="96">
        <v>250</v>
      </c>
      <c r="AM1072" s="96">
        <v>32</v>
      </c>
      <c r="AN1072" s="96">
        <v>233</v>
      </c>
      <c r="AO1072" s="96">
        <v>221</v>
      </c>
      <c r="AP1072" s="96">
        <v>10</v>
      </c>
      <c r="AQ1072" s="96">
        <v>231</v>
      </c>
      <c r="AR1072" s="96">
        <v>120</v>
      </c>
      <c r="AS1072" s="98">
        <v>0.51900000000000002</v>
      </c>
      <c r="AT1072" s="98">
        <v>0.25</v>
      </c>
      <c r="AU1072" s="98">
        <v>4.2999999999999997E-2</v>
      </c>
      <c r="AV1072" s="99">
        <v>27951</v>
      </c>
      <c r="AW1072" s="99">
        <v>17900</v>
      </c>
      <c r="AX1072" s="96">
        <v>1173</v>
      </c>
      <c r="AY1072" s="96">
        <v>1597</v>
      </c>
      <c r="AZ1072" s="96">
        <v>2048</v>
      </c>
      <c r="BA1072" s="96">
        <v>1987238</v>
      </c>
      <c r="BB1072" s="100" t="s">
        <v>48</v>
      </c>
      <c r="BC1072" s="93"/>
      <c r="BD1072" s="93"/>
      <c r="BE1072" s="93"/>
    </row>
    <row r="1073" spans="1:57" ht="13.5" customHeight="1">
      <c r="A1073" s="93" t="s">
        <v>317</v>
      </c>
      <c r="B1073" s="95">
        <v>45438</v>
      </c>
      <c r="C1073" s="96">
        <v>444230</v>
      </c>
      <c r="D1073" s="96">
        <v>265312</v>
      </c>
      <c r="E1073" s="96">
        <v>99248</v>
      </c>
      <c r="F1073" s="96"/>
      <c r="G1073" s="96"/>
      <c r="H1073" s="96"/>
      <c r="I1073" s="96"/>
      <c r="J1073" s="96"/>
      <c r="K1073" s="96"/>
      <c r="L1073" s="96">
        <v>808790</v>
      </c>
      <c r="M1073" s="97">
        <v>210</v>
      </c>
      <c r="N1073" s="97">
        <v>216</v>
      </c>
      <c r="O1073" s="97">
        <v>426</v>
      </c>
      <c r="P1073" s="96">
        <v>17582</v>
      </c>
      <c r="Q1073" s="96"/>
      <c r="R1073" s="96"/>
      <c r="S1073" s="96"/>
      <c r="T1073" s="98">
        <v>0.60599999999999998</v>
      </c>
      <c r="U1073" s="98"/>
      <c r="V1073" s="98"/>
      <c r="W1073" s="98"/>
      <c r="X1073" s="98"/>
      <c r="Y1073" s="98"/>
      <c r="Z1073" s="98"/>
      <c r="AA1073" s="98"/>
      <c r="AB1073" s="98"/>
      <c r="AC1073" s="98"/>
      <c r="AD1073" s="98"/>
      <c r="AE1073" s="98"/>
      <c r="AF1073" s="98"/>
      <c r="AG1073" s="98"/>
      <c r="AH1073" s="98"/>
      <c r="AI1073" s="96">
        <v>79</v>
      </c>
      <c r="AJ1073" s="96">
        <v>51</v>
      </c>
      <c r="AK1073" s="96">
        <v>437</v>
      </c>
      <c r="AL1073" s="96">
        <v>332</v>
      </c>
      <c r="AM1073" s="96">
        <v>37</v>
      </c>
      <c r="AN1073" s="96">
        <v>305</v>
      </c>
      <c r="AO1073" s="96">
        <v>300</v>
      </c>
      <c r="AP1073" s="96">
        <v>19</v>
      </c>
      <c r="AQ1073" s="96">
        <v>258</v>
      </c>
      <c r="AR1073" s="96">
        <v>144</v>
      </c>
      <c r="AS1073" s="98">
        <v>0.55800000000000005</v>
      </c>
      <c r="AT1073" s="98">
        <v>0.35399999999999998</v>
      </c>
      <c r="AU1073" s="98">
        <v>0.06</v>
      </c>
      <c r="AV1073" s="99">
        <v>28209</v>
      </c>
      <c r="AW1073" s="99">
        <v>18044</v>
      </c>
      <c r="AX1073" s="96">
        <v>1193</v>
      </c>
      <c r="AY1073" s="96">
        <v>1622</v>
      </c>
      <c r="AZ1073" s="96">
        <v>2078</v>
      </c>
      <c r="BA1073" s="96">
        <v>2759224</v>
      </c>
      <c r="BB1073" s="100" t="s">
        <v>48</v>
      </c>
      <c r="BC1073" s="93"/>
      <c r="BD1073" s="93"/>
      <c r="BE1073" s="93"/>
    </row>
    <row r="1074" spans="1:57" ht="13.5" customHeight="1">
      <c r="A1074" s="93" t="s">
        <v>311</v>
      </c>
      <c r="B1074" s="95">
        <v>45439</v>
      </c>
      <c r="C1074" s="96">
        <v>426740</v>
      </c>
      <c r="D1074" s="96">
        <v>208627</v>
      </c>
      <c r="E1074" s="96">
        <v>99313</v>
      </c>
      <c r="F1074" s="96"/>
      <c r="G1074" s="96"/>
      <c r="H1074" s="96"/>
      <c r="I1074" s="96"/>
      <c r="J1074" s="96"/>
      <c r="K1074" s="96"/>
      <c r="L1074" s="96">
        <v>734680</v>
      </c>
      <c r="M1074" s="97">
        <v>203</v>
      </c>
      <c r="N1074" s="97">
        <v>194</v>
      </c>
      <c r="O1074" s="97">
        <v>397</v>
      </c>
      <c r="P1074" s="96">
        <v>17086</v>
      </c>
      <c r="Q1074" s="96"/>
      <c r="R1074" s="96"/>
      <c r="S1074" s="96"/>
      <c r="T1074" s="98">
        <v>0.61699999999999999</v>
      </c>
      <c r="U1074" s="98"/>
      <c r="V1074" s="98"/>
      <c r="W1074" s="98"/>
      <c r="X1074" s="98"/>
      <c r="Y1074" s="98"/>
      <c r="Z1074" s="98"/>
      <c r="AA1074" s="98"/>
      <c r="AB1074" s="98"/>
      <c r="AC1074" s="98"/>
      <c r="AD1074" s="98"/>
      <c r="AE1074" s="98"/>
      <c r="AF1074" s="98"/>
      <c r="AG1074" s="98"/>
      <c r="AH1074" s="98"/>
      <c r="AI1074" s="96">
        <v>81</v>
      </c>
      <c r="AJ1074" s="96">
        <v>46</v>
      </c>
      <c r="AK1074" s="96">
        <v>482</v>
      </c>
      <c r="AL1074" s="96">
        <v>283</v>
      </c>
      <c r="AM1074" s="96">
        <v>42</v>
      </c>
      <c r="AN1074" s="96">
        <v>332</v>
      </c>
      <c r="AO1074" s="96">
        <v>247</v>
      </c>
      <c r="AP1074" s="96">
        <v>15</v>
      </c>
      <c r="AQ1074" s="96">
        <v>245</v>
      </c>
      <c r="AR1074" s="96">
        <v>123</v>
      </c>
      <c r="AS1074" s="98">
        <v>0.502</v>
      </c>
      <c r="AT1074" s="98">
        <v>0.374</v>
      </c>
      <c r="AU1074" s="98">
        <v>5.7000000000000002E-2</v>
      </c>
      <c r="AV1074" s="99">
        <v>28454</v>
      </c>
      <c r="AW1074" s="99">
        <v>18167</v>
      </c>
      <c r="AX1074" s="96">
        <v>1214</v>
      </c>
      <c r="AY1074" s="96">
        <v>1645</v>
      </c>
      <c r="AZ1074" s="96">
        <v>2113</v>
      </c>
      <c r="BA1074" s="96">
        <v>2119778</v>
      </c>
      <c r="BB1074" s="100" t="s">
        <v>48</v>
      </c>
      <c r="BC1074" s="93"/>
      <c r="BD1074" s="93"/>
      <c r="BE1074" s="93"/>
    </row>
    <row r="1075" spans="1:57" ht="13.5" customHeight="1">
      <c r="A1075" s="93" t="s">
        <v>312</v>
      </c>
      <c r="B1075" s="95">
        <v>45440</v>
      </c>
      <c r="C1075" s="96">
        <v>404695</v>
      </c>
      <c r="D1075" s="96">
        <v>168279</v>
      </c>
      <c r="E1075" s="96">
        <v>99227</v>
      </c>
      <c r="F1075" s="96"/>
      <c r="G1075" s="96"/>
      <c r="H1075" s="96"/>
      <c r="I1075" s="96"/>
      <c r="J1075" s="96"/>
      <c r="K1075" s="96"/>
      <c r="L1075" s="96">
        <v>672201</v>
      </c>
      <c r="M1075" s="97">
        <v>135</v>
      </c>
      <c r="N1075" s="97">
        <v>183</v>
      </c>
      <c r="O1075" s="97">
        <v>318</v>
      </c>
      <c r="P1075" s="96">
        <v>17689</v>
      </c>
      <c r="Q1075" s="96"/>
      <c r="R1075" s="96"/>
      <c r="S1075" s="96"/>
      <c r="T1075" s="98">
        <v>0.68600000000000005</v>
      </c>
      <c r="U1075" s="98"/>
      <c r="V1075" s="98"/>
      <c r="W1075" s="98"/>
      <c r="X1075" s="98"/>
      <c r="Y1075" s="98"/>
      <c r="Z1075" s="98"/>
      <c r="AA1075" s="98"/>
      <c r="AB1075" s="98"/>
      <c r="AC1075" s="98"/>
      <c r="AD1075" s="98"/>
      <c r="AE1075" s="98"/>
      <c r="AF1075" s="98"/>
      <c r="AG1075" s="98"/>
      <c r="AH1075" s="98"/>
      <c r="AI1075" s="96">
        <v>62</v>
      </c>
      <c r="AJ1075" s="96">
        <v>43</v>
      </c>
      <c r="AK1075" s="96">
        <v>413</v>
      </c>
      <c r="AL1075" s="96">
        <v>255</v>
      </c>
      <c r="AM1075" s="96">
        <v>31</v>
      </c>
      <c r="AN1075" s="96">
        <v>298</v>
      </c>
      <c r="AO1075" s="96">
        <v>221</v>
      </c>
      <c r="AP1075" s="96">
        <v>10</v>
      </c>
      <c r="AQ1075" s="96">
        <v>218</v>
      </c>
      <c r="AR1075" s="96">
        <v>115</v>
      </c>
      <c r="AS1075" s="98">
        <v>0.52800000000000002</v>
      </c>
      <c r="AT1075" s="98">
        <v>0.374</v>
      </c>
      <c r="AU1075" s="98">
        <v>4.2999999999999997E-2</v>
      </c>
      <c r="AV1075" s="99">
        <v>28672</v>
      </c>
      <c r="AW1075" s="99">
        <v>18282</v>
      </c>
      <c r="AX1075" s="96">
        <v>1230</v>
      </c>
      <c r="AY1075" s="96">
        <v>1674</v>
      </c>
      <c r="AZ1075" s="96">
        <v>2155</v>
      </c>
      <c r="BA1075" s="96">
        <v>1916322</v>
      </c>
      <c r="BB1075" s="100" t="s">
        <v>48</v>
      </c>
      <c r="BC1075" s="93"/>
      <c r="BD1075" s="93"/>
      <c r="BE1075" s="93"/>
    </row>
    <row r="1076" spans="1:57" ht="13.5" customHeight="1">
      <c r="A1076" s="93" t="s">
        <v>313</v>
      </c>
      <c r="B1076" s="95">
        <v>45441</v>
      </c>
      <c r="C1076" s="96">
        <v>390890</v>
      </c>
      <c r="D1076" s="96">
        <v>82289</v>
      </c>
      <c r="E1076" s="96">
        <v>99878</v>
      </c>
      <c r="F1076" s="96"/>
      <c r="G1076" s="96"/>
      <c r="H1076" s="96"/>
      <c r="I1076" s="96"/>
      <c r="J1076" s="96"/>
      <c r="K1076" s="96"/>
      <c r="L1076" s="96">
        <v>573057</v>
      </c>
      <c r="M1076" s="97">
        <v>168</v>
      </c>
      <c r="N1076" s="97">
        <v>194</v>
      </c>
      <c r="O1076" s="97">
        <v>362</v>
      </c>
      <c r="P1076" s="96">
        <v>12193</v>
      </c>
      <c r="Q1076" s="96"/>
      <c r="R1076" s="96"/>
      <c r="S1076" s="96"/>
      <c r="T1076" s="98">
        <v>0.57499999999999996</v>
      </c>
      <c r="U1076" s="98"/>
      <c r="V1076" s="98"/>
      <c r="W1076" s="98"/>
      <c r="X1076" s="98"/>
      <c r="Y1076" s="98"/>
      <c r="Z1076" s="98"/>
      <c r="AA1076" s="98"/>
      <c r="AB1076" s="98"/>
      <c r="AC1076" s="98"/>
      <c r="AD1076" s="98"/>
      <c r="AE1076" s="98"/>
      <c r="AF1076" s="98"/>
      <c r="AG1076" s="98"/>
      <c r="AH1076" s="98"/>
      <c r="AI1076" s="96">
        <v>58</v>
      </c>
      <c r="AJ1076" s="96">
        <v>38</v>
      </c>
      <c r="AK1076" s="96">
        <v>421</v>
      </c>
      <c r="AL1076" s="96">
        <v>271</v>
      </c>
      <c r="AM1076" s="96">
        <v>30</v>
      </c>
      <c r="AN1076" s="96">
        <v>312</v>
      </c>
      <c r="AO1076" s="96">
        <v>238</v>
      </c>
      <c r="AP1076" s="96">
        <v>16</v>
      </c>
      <c r="AQ1076" s="96">
        <v>208</v>
      </c>
      <c r="AR1076" s="96">
        <v>110</v>
      </c>
      <c r="AS1076" s="98">
        <v>0.52900000000000003</v>
      </c>
      <c r="AT1076" s="98">
        <v>0.34499999999999997</v>
      </c>
      <c r="AU1076" s="98">
        <v>6.3E-2</v>
      </c>
      <c r="AV1076" s="99">
        <v>28880</v>
      </c>
      <c r="AW1076" s="99">
        <v>18392</v>
      </c>
      <c r="AX1076" s="96">
        <v>1247</v>
      </c>
      <c r="AY1076" s="96">
        <v>1710</v>
      </c>
      <c r="AZ1076" s="96">
        <v>2176</v>
      </c>
      <c r="BA1076" s="96">
        <v>1827880</v>
      </c>
      <c r="BB1076" s="100" t="s">
        <v>48</v>
      </c>
      <c r="BC1076" s="93"/>
      <c r="BD1076" s="93"/>
      <c r="BE1076" s="93"/>
    </row>
    <row r="1077" spans="1:57" ht="13.5" customHeight="1">
      <c r="A1077" s="93" t="s">
        <v>314</v>
      </c>
      <c r="B1077" s="95">
        <v>45442</v>
      </c>
      <c r="C1077" s="96">
        <v>388051</v>
      </c>
      <c r="D1077" s="96">
        <v>63583</v>
      </c>
      <c r="E1077" s="96">
        <v>99532</v>
      </c>
      <c r="F1077" s="96"/>
      <c r="G1077" s="96"/>
      <c r="H1077" s="96"/>
      <c r="I1077" s="96"/>
      <c r="J1077" s="96"/>
      <c r="K1077" s="96"/>
      <c r="L1077" s="96">
        <v>551166</v>
      </c>
      <c r="M1077" s="97">
        <v>190</v>
      </c>
      <c r="N1077" s="97">
        <v>180</v>
      </c>
      <c r="O1077" s="97">
        <v>370</v>
      </c>
      <c r="P1077" s="96">
        <v>17224</v>
      </c>
      <c r="Q1077" s="96"/>
      <c r="R1077" s="96"/>
      <c r="S1077" s="96"/>
      <c r="T1077" s="98">
        <v>0.61899999999999999</v>
      </c>
      <c r="U1077" s="98"/>
      <c r="V1077" s="98"/>
      <c r="W1077" s="98"/>
      <c r="X1077" s="98"/>
      <c r="Y1077" s="98"/>
      <c r="Z1077" s="98"/>
      <c r="AA1077" s="98"/>
      <c r="AB1077" s="98"/>
      <c r="AC1077" s="98"/>
      <c r="AD1077" s="98"/>
      <c r="AE1077" s="98"/>
      <c r="AF1077" s="98"/>
      <c r="AG1077" s="98"/>
      <c r="AH1077" s="98"/>
      <c r="AI1077" s="96">
        <v>53</v>
      </c>
      <c r="AJ1077" s="96">
        <v>47</v>
      </c>
      <c r="AK1077" s="96">
        <v>425</v>
      </c>
      <c r="AL1077" s="96">
        <v>267</v>
      </c>
      <c r="AM1077" s="96">
        <v>29</v>
      </c>
      <c r="AN1077" s="96">
        <v>321</v>
      </c>
      <c r="AO1077" s="96">
        <v>235</v>
      </c>
      <c r="AP1077" s="96">
        <v>12</v>
      </c>
      <c r="AQ1077" s="96">
        <v>229</v>
      </c>
      <c r="AR1077" s="96">
        <v>110</v>
      </c>
      <c r="AS1077" s="98">
        <v>0.48</v>
      </c>
      <c r="AT1077" s="98">
        <v>0.42699999999999999</v>
      </c>
      <c r="AU1077" s="98">
        <v>4.9000000000000002E-2</v>
      </c>
      <c r="AV1077" s="99">
        <v>29109</v>
      </c>
      <c r="AW1077" s="99">
        <v>18502</v>
      </c>
      <c r="AX1077" s="96">
        <v>1254</v>
      </c>
      <c r="AY1077" s="96">
        <v>1724</v>
      </c>
      <c r="AZ1077" s="96">
        <v>2200</v>
      </c>
      <c r="BA1077" s="96">
        <v>2188536</v>
      </c>
      <c r="BB1077" s="100" t="s">
        <v>48</v>
      </c>
      <c r="BC1077" s="93"/>
      <c r="BD1077" s="93"/>
      <c r="BE1077" s="93"/>
    </row>
    <row r="1078" spans="1:57" ht="13.5" customHeight="1">
      <c r="A1078" s="93" t="s">
        <v>315</v>
      </c>
      <c r="B1078" s="95">
        <v>45443</v>
      </c>
      <c r="C1078" s="96">
        <v>391103</v>
      </c>
      <c r="D1078" s="96">
        <v>59031</v>
      </c>
      <c r="E1078" s="96">
        <v>79247</v>
      </c>
      <c r="F1078" s="96"/>
      <c r="G1078" s="96"/>
      <c r="H1078" s="96"/>
      <c r="I1078" s="96"/>
      <c r="J1078" s="96"/>
      <c r="K1078" s="96"/>
      <c r="L1078" s="96">
        <v>529381</v>
      </c>
      <c r="M1078" s="97">
        <v>156</v>
      </c>
      <c r="N1078" s="97">
        <v>194</v>
      </c>
      <c r="O1078" s="97">
        <v>350</v>
      </c>
      <c r="P1078" s="96">
        <v>16543</v>
      </c>
      <c r="Q1078" s="96"/>
      <c r="R1078" s="96"/>
      <c r="S1078" s="96"/>
      <c r="T1078" s="98">
        <v>0.57699999999999996</v>
      </c>
      <c r="U1078" s="98"/>
      <c r="V1078" s="98"/>
      <c r="W1078" s="98"/>
      <c r="X1078" s="98"/>
      <c r="Y1078" s="98"/>
      <c r="Z1078" s="98"/>
      <c r="AA1078" s="98"/>
      <c r="AB1078" s="98"/>
      <c r="AC1078" s="98"/>
      <c r="AD1078" s="98"/>
      <c r="AE1078" s="98"/>
      <c r="AF1078" s="98"/>
      <c r="AG1078" s="98"/>
      <c r="AH1078" s="98"/>
      <c r="AI1078" s="96">
        <v>30</v>
      </c>
      <c r="AJ1078" s="96">
        <v>32</v>
      </c>
      <c r="AK1078" s="96">
        <v>386</v>
      </c>
      <c r="AL1078" s="96">
        <v>274</v>
      </c>
      <c r="AM1078" s="96">
        <v>27</v>
      </c>
      <c r="AN1078" s="96">
        <v>333</v>
      </c>
      <c r="AO1078" s="96">
        <v>241</v>
      </c>
      <c r="AP1078" s="96">
        <v>11</v>
      </c>
      <c r="AQ1078" s="96">
        <v>202</v>
      </c>
      <c r="AR1078" s="96">
        <v>104</v>
      </c>
      <c r="AS1078" s="98">
        <v>0.51500000000000001</v>
      </c>
      <c r="AT1078" s="98">
        <v>0.308</v>
      </c>
      <c r="AU1078" s="98">
        <v>4.3999999999999997E-2</v>
      </c>
      <c r="AV1078" s="99">
        <v>29311</v>
      </c>
      <c r="AW1078" s="99">
        <v>18606</v>
      </c>
      <c r="AX1078" s="96">
        <v>1277</v>
      </c>
      <c r="AY1078" s="96">
        <v>1756</v>
      </c>
      <c r="AZ1078" s="96">
        <v>2234</v>
      </c>
      <c r="BA1078" s="96">
        <v>2331776</v>
      </c>
      <c r="BB1078" s="100" t="s">
        <v>48</v>
      </c>
      <c r="BC1078" s="93"/>
      <c r="BD1078" s="93"/>
      <c r="BE1078" s="93"/>
    </row>
    <row r="1079" spans="1:57" ht="13.5" customHeight="1">
      <c r="A1079" s="93" t="s">
        <v>316</v>
      </c>
      <c r="B1079" s="95">
        <v>45444</v>
      </c>
      <c r="C1079" s="96">
        <v>448785</v>
      </c>
      <c r="D1079" s="96">
        <v>75799</v>
      </c>
      <c r="E1079" s="96">
        <v>59949</v>
      </c>
      <c r="F1079" s="96"/>
      <c r="G1079" s="96"/>
      <c r="H1079" s="96"/>
      <c r="I1079" s="96"/>
      <c r="J1079" s="96"/>
      <c r="K1079" s="96"/>
      <c r="L1079" s="96">
        <v>584533</v>
      </c>
      <c r="M1079" s="97">
        <v>153</v>
      </c>
      <c r="N1079" s="97">
        <v>216</v>
      </c>
      <c r="O1079" s="97">
        <v>369</v>
      </c>
      <c r="P1079" s="96">
        <v>10255</v>
      </c>
      <c r="Q1079" s="96"/>
      <c r="R1079" s="96"/>
      <c r="S1079" s="96"/>
      <c r="T1079" s="98">
        <v>0.60199999999999998</v>
      </c>
      <c r="U1079" s="98"/>
      <c r="V1079" s="98"/>
      <c r="W1079" s="98"/>
      <c r="X1079" s="98"/>
      <c r="Y1079" s="98"/>
      <c r="Z1079" s="98"/>
      <c r="AA1079" s="98"/>
      <c r="AB1079" s="98"/>
      <c r="AC1079" s="98"/>
      <c r="AD1079" s="98"/>
      <c r="AE1079" s="98"/>
      <c r="AF1079" s="98"/>
      <c r="AG1079" s="98"/>
      <c r="AH1079" s="98"/>
      <c r="AI1079" s="96">
        <v>35</v>
      </c>
      <c r="AJ1079" s="96">
        <v>32</v>
      </c>
      <c r="AK1079" s="96">
        <v>258</v>
      </c>
      <c r="AL1079" s="96">
        <v>245</v>
      </c>
      <c r="AM1079" s="96">
        <v>27</v>
      </c>
      <c r="AN1079" s="96">
        <v>224</v>
      </c>
      <c r="AO1079" s="96">
        <v>215</v>
      </c>
      <c r="AP1079" s="96">
        <v>6</v>
      </c>
      <c r="AQ1079" s="96">
        <v>222</v>
      </c>
      <c r="AR1079" s="96">
        <v>106</v>
      </c>
      <c r="AS1079" s="98">
        <v>0.47699999999999998</v>
      </c>
      <c r="AT1079" s="98">
        <v>0.30199999999999999</v>
      </c>
      <c r="AU1079" s="98">
        <v>2.7E-2</v>
      </c>
      <c r="AV1079" s="99">
        <v>29533</v>
      </c>
      <c r="AW1079" s="99">
        <v>18712</v>
      </c>
      <c r="AX1079" s="96">
        <v>1286</v>
      </c>
      <c r="AY1079" s="96">
        <v>1770</v>
      </c>
      <c r="AZ1079" s="96">
        <v>2250</v>
      </c>
      <c r="BA1079" s="96">
        <v>1763510</v>
      </c>
      <c r="BB1079" s="100" t="s">
        <v>48</v>
      </c>
      <c r="BC1079" s="93"/>
      <c r="BD1079" s="93"/>
      <c r="BE1079" s="93"/>
    </row>
    <row r="1080" spans="1:57" ht="13.5" customHeight="1">
      <c r="A1080" s="93" t="s">
        <v>317</v>
      </c>
      <c r="B1080" s="95">
        <v>45445</v>
      </c>
      <c r="C1080" s="96">
        <v>485059</v>
      </c>
      <c r="D1080" s="96">
        <v>84771</v>
      </c>
      <c r="E1080" s="96">
        <v>59975</v>
      </c>
      <c r="F1080" s="96"/>
      <c r="G1080" s="96"/>
      <c r="H1080" s="96"/>
      <c r="I1080" s="96"/>
      <c r="J1080" s="96"/>
      <c r="K1080" s="96"/>
      <c r="L1080" s="96">
        <v>629805</v>
      </c>
      <c r="M1080" s="97">
        <v>157</v>
      </c>
      <c r="N1080" s="97">
        <v>262</v>
      </c>
      <c r="O1080" s="97">
        <v>419</v>
      </c>
      <c r="P1080" s="96">
        <v>17022</v>
      </c>
      <c r="Q1080" s="96"/>
      <c r="R1080" s="96"/>
      <c r="S1080" s="96"/>
      <c r="T1080" s="98">
        <v>0.59399999999999997</v>
      </c>
      <c r="U1080" s="98"/>
      <c r="V1080" s="98"/>
      <c r="W1080" s="98"/>
      <c r="X1080" s="98"/>
      <c r="Y1080" s="98"/>
      <c r="Z1080" s="98"/>
      <c r="AA1080" s="98"/>
      <c r="AB1080" s="98"/>
      <c r="AC1080" s="98"/>
      <c r="AD1080" s="98"/>
      <c r="AE1080" s="98"/>
      <c r="AF1080" s="98"/>
      <c r="AG1080" s="98"/>
      <c r="AH1080" s="98"/>
      <c r="AI1080" s="96">
        <v>39</v>
      </c>
      <c r="AJ1080" s="96">
        <v>57</v>
      </c>
      <c r="AK1080" s="96">
        <v>402</v>
      </c>
      <c r="AL1080" s="96">
        <v>390</v>
      </c>
      <c r="AM1080" s="96">
        <v>33</v>
      </c>
      <c r="AN1080" s="96">
        <v>362</v>
      </c>
      <c r="AO1080" s="96">
        <v>357</v>
      </c>
      <c r="AP1080" s="96">
        <v>5</v>
      </c>
      <c r="AQ1080" s="96">
        <v>249</v>
      </c>
      <c r="AR1080" s="96">
        <v>125</v>
      </c>
      <c r="AS1080" s="98">
        <v>0.502</v>
      </c>
      <c r="AT1080" s="98">
        <v>0.45600000000000002</v>
      </c>
      <c r="AU1080" s="98">
        <v>1.4E-2</v>
      </c>
      <c r="AV1080" s="99">
        <v>29782</v>
      </c>
      <c r="AW1080" s="99">
        <v>18837</v>
      </c>
      <c r="AX1080" s="96">
        <v>1290</v>
      </c>
      <c r="AY1080" s="96">
        <v>1797</v>
      </c>
      <c r="AZ1080" s="96">
        <v>2269</v>
      </c>
      <c r="BA1080" s="96">
        <v>3059358</v>
      </c>
      <c r="BB1080" s="100" t="s">
        <v>48</v>
      </c>
      <c r="BC1080" s="93"/>
      <c r="BD1080" s="93"/>
      <c r="BE1080" s="93"/>
    </row>
    <row r="1081" spans="1:57" ht="13.5" customHeight="1">
      <c r="A1081" s="93" t="s">
        <v>311</v>
      </c>
      <c r="B1081" s="95">
        <v>45446</v>
      </c>
      <c r="C1081" s="96">
        <v>468114</v>
      </c>
      <c r="D1081" s="96">
        <v>71576</v>
      </c>
      <c r="E1081" s="96">
        <v>59918</v>
      </c>
      <c r="F1081" s="96"/>
      <c r="G1081" s="96"/>
      <c r="H1081" s="96"/>
      <c r="I1081" s="96"/>
      <c r="J1081" s="96"/>
      <c r="K1081" s="96"/>
      <c r="L1081" s="96">
        <v>599608</v>
      </c>
      <c r="M1081" s="97">
        <v>196</v>
      </c>
      <c r="N1081" s="97">
        <v>231</v>
      </c>
      <c r="O1081" s="97">
        <v>427</v>
      </c>
      <c r="P1081" s="96">
        <v>14625</v>
      </c>
      <c r="Q1081" s="96"/>
      <c r="R1081" s="96"/>
      <c r="S1081" s="96"/>
      <c r="T1081" s="98">
        <v>0.53600000000000003</v>
      </c>
      <c r="U1081" s="98"/>
      <c r="V1081" s="98"/>
      <c r="W1081" s="98"/>
      <c r="X1081" s="98"/>
      <c r="Y1081" s="98"/>
      <c r="Z1081" s="98"/>
      <c r="AA1081" s="98"/>
      <c r="AB1081" s="98"/>
      <c r="AC1081" s="98"/>
      <c r="AD1081" s="98"/>
      <c r="AE1081" s="98"/>
      <c r="AF1081" s="98"/>
      <c r="AG1081" s="98"/>
      <c r="AH1081" s="98"/>
      <c r="AI1081" s="96">
        <v>40</v>
      </c>
      <c r="AJ1081" s="96">
        <v>37</v>
      </c>
      <c r="AK1081" s="96">
        <v>398</v>
      </c>
      <c r="AL1081" s="96">
        <v>305</v>
      </c>
      <c r="AM1081" s="96">
        <v>23</v>
      </c>
      <c r="AN1081" s="96">
        <v>352</v>
      </c>
      <c r="AO1081" s="96">
        <v>271</v>
      </c>
      <c r="AP1081" s="96">
        <v>17</v>
      </c>
      <c r="AQ1081" s="96">
        <v>229</v>
      </c>
      <c r="AR1081" s="96">
        <v>107</v>
      </c>
      <c r="AS1081" s="98">
        <v>0.46700000000000003</v>
      </c>
      <c r="AT1081" s="98">
        <v>0.34599999999999997</v>
      </c>
      <c r="AU1081" s="98">
        <v>5.8999999999999997E-2</v>
      </c>
      <c r="AV1081" s="99">
        <v>30011</v>
      </c>
      <c r="AW1081" s="99">
        <v>18944</v>
      </c>
      <c r="AX1081" s="96">
        <v>1326</v>
      </c>
      <c r="AY1081" s="96">
        <v>1837</v>
      </c>
      <c r="AZ1081" s="96">
        <v>2319</v>
      </c>
      <c r="BA1081" s="96">
        <v>2068966</v>
      </c>
      <c r="BB1081" s="100" t="s">
        <v>48</v>
      </c>
      <c r="BC1081" s="93"/>
      <c r="BD1081" s="93"/>
      <c r="BE1081" s="93"/>
    </row>
    <row r="1082" spans="1:57" ht="13.5" customHeight="1">
      <c r="A1082" s="93" t="s">
        <v>312</v>
      </c>
      <c r="B1082" s="95">
        <v>45447</v>
      </c>
      <c r="C1082" s="96">
        <v>460159</v>
      </c>
      <c r="D1082" s="96">
        <v>79403</v>
      </c>
      <c r="E1082" s="96">
        <v>49967</v>
      </c>
      <c r="F1082" s="96"/>
      <c r="G1082" s="96"/>
      <c r="H1082" s="96"/>
      <c r="I1082" s="96"/>
      <c r="J1082" s="96"/>
      <c r="K1082" s="96"/>
      <c r="L1082" s="96">
        <v>589529</v>
      </c>
      <c r="M1082" s="97">
        <v>157</v>
      </c>
      <c r="N1082" s="97">
        <v>130</v>
      </c>
      <c r="O1082" s="97">
        <v>287</v>
      </c>
      <c r="P1082" s="96">
        <v>19017</v>
      </c>
      <c r="Q1082" s="96"/>
      <c r="R1082" s="96"/>
      <c r="S1082" s="96"/>
      <c r="T1082" s="98">
        <v>0.79800000000000004</v>
      </c>
      <c r="U1082" s="98"/>
      <c r="V1082" s="98"/>
      <c r="W1082" s="98"/>
      <c r="X1082" s="98"/>
      <c r="Y1082" s="98"/>
      <c r="Z1082" s="98"/>
      <c r="AA1082" s="98"/>
      <c r="AB1082" s="98"/>
      <c r="AC1082" s="98"/>
      <c r="AD1082" s="98"/>
      <c r="AE1082" s="98"/>
      <c r="AF1082" s="98"/>
      <c r="AG1082" s="98"/>
      <c r="AH1082" s="98"/>
      <c r="AI1082" s="96">
        <v>41</v>
      </c>
      <c r="AJ1082" s="96">
        <v>41</v>
      </c>
      <c r="AK1082" s="96">
        <v>372</v>
      </c>
      <c r="AL1082" s="96">
        <v>277</v>
      </c>
      <c r="AM1082" s="96">
        <v>22</v>
      </c>
      <c r="AN1082" s="96">
        <v>325</v>
      </c>
      <c r="AO1082" s="96">
        <v>246</v>
      </c>
      <c r="AP1082" s="96">
        <v>13</v>
      </c>
      <c r="AQ1082" s="96">
        <v>229</v>
      </c>
      <c r="AR1082" s="96">
        <v>114</v>
      </c>
      <c r="AS1082" s="98">
        <v>0.498</v>
      </c>
      <c r="AT1082" s="98">
        <v>0.36</v>
      </c>
      <c r="AU1082" s="98">
        <v>0.05</v>
      </c>
      <c r="AV1082" s="99">
        <v>30240</v>
      </c>
      <c r="AW1082" s="99">
        <v>19058</v>
      </c>
      <c r="AX1082" s="96">
        <v>1346</v>
      </c>
      <c r="AY1082" s="96">
        <v>1862</v>
      </c>
      <c r="AZ1082" s="96">
        <v>2354</v>
      </c>
      <c r="BA1082" s="96">
        <v>1890084</v>
      </c>
      <c r="BB1082" s="100" t="s">
        <v>48</v>
      </c>
      <c r="BC1082" s="93"/>
      <c r="BD1082" s="93"/>
      <c r="BE1082" s="93"/>
    </row>
    <row r="1083" spans="1:57" ht="13.5" customHeight="1">
      <c r="A1083" s="93" t="s">
        <v>313</v>
      </c>
      <c r="B1083" s="95">
        <v>45448</v>
      </c>
      <c r="C1083" s="96">
        <v>426572</v>
      </c>
      <c r="D1083" s="96">
        <v>59158</v>
      </c>
      <c r="E1083" s="96">
        <v>49964</v>
      </c>
      <c r="F1083" s="96"/>
      <c r="G1083" s="96"/>
      <c r="H1083" s="96"/>
      <c r="I1083" s="96"/>
      <c r="J1083" s="96"/>
      <c r="K1083" s="96"/>
      <c r="L1083" s="96">
        <v>535694</v>
      </c>
      <c r="M1083" s="97">
        <v>107</v>
      </c>
      <c r="N1083" s="97">
        <v>143</v>
      </c>
      <c r="O1083" s="97">
        <v>250</v>
      </c>
      <c r="P1083" s="96">
        <v>10107</v>
      </c>
      <c r="Q1083" s="96"/>
      <c r="R1083" s="96"/>
      <c r="S1083" s="96"/>
      <c r="T1083" s="98">
        <v>0.66400000000000003</v>
      </c>
      <c r="U1083" s="98"/>
      <c r="V1083" s="98"/>
      <c r="W1083" s="98"/>
      <c r="X1083" s="98"/>
      <c r="Y1083" s="98"/>
      <c r="Z1083" s="98"/>
      <c r="AA1083" s="98"/>
      <c r="AB1083" s="98"/>
      <c r="AC1083" s="98"/>
      <c r="AD1083" s="98"/>
      <c r="AE1083" s="98"/>
      <c r="AF1083" s="98"/>
      <c r="AG1083" s="98"/>
      <c r="AH1083" s="98"/>
      <c r="AI1083" s="96">
        <v>33</v>
      </c>
      <c r="AJ1083" s="96">
        <v>31</v>
      </c>
      <c r="AK1083" s="96">
        <v>367</v>
      </c>
      <c r="AL1083" s="96">
        <v>280</v>
      </c>
      <c r="AM1083" s="96">
        <v>18</v>
      </c>
      <c r="AN1083" s="96">
        <v>330</v>
      </c>
      <c r="AO1083" s="96">
        <v>257</v>
      </c>
      <c r="AP1083" s="96">
        <v>14</v>
      </c>
      <c r="AQ1083" s="96">
        <v>166</v>
      </c>
      <c r="AR1083" s="96">
        <v>103</v>
      </c>
      <c r="AS1083" s="98">
        <v>0.62</v>
      </c>
      <c r="AT1083" s="98">
        <v>0.30099999999999999</v>
      </c>
      <c r="AU1083" s="98">
        <v>5.1999999999999998E-2</v>
      </c>
      <c r="AV1083" s="99">
        <v>30406</v>
      </c>
      <c r="AW1083" s="99">
        <v>19161</v>
      </c>
      <c r="AX1083" s="96">
        <v>1370</v>
      </c>
      <c r="AY1083" s="96">
        <v>1893</v>
      </c>
      <c r="AZ1083" s="96">
        <v>2379</v>
      </c>
      <c r="BA1083" s="96">
        <v>1927174</v>
      </c>
      <c r="BB1083" s="100" t="s">
        <v>48</v>
      </c>
      <c r="BC1083" s="93"/>
      <c r="BD1083" s="93"/>
      <c r="BE1083" s="93"/>
    </row>
    <row r="1084" spans="1:57" ht="13.5" customHeight="1">
      <c r="A1084" s="93" t="s">
        <v>314</v>
      </c>
      <c r="B1084" s="95">
        <v>45449</v>
      </c>
      <c r="C1084" s="96">
        <v>426655</v>
      </c>
      <c r="D1084" s="96">
        <v>63751</v>
      </c>
      <c r="E1084" s="96">
        <v>50000</v>
      </c>
      <c r="F1084" s="96"/>
      <c r="G1084" s="96"/>
      <c r="H1084" s="96"/>
      <c r="I1084" s="96"/>
      <c r="J1084" s="96"/>
      <c r="K1084" s="96"/>
      <c r="L1084" s="96">
        <v>540406</v>
      </c>
      <c r="M1084" s="97">
        <v>163</v>
      </c>
      <c r="N1084" s="97">
        <v>159</v>
      </c>
      <c r="O1084" s="97">
        <v>322</v>
      </c>
      <c r="P1084" s="96">
        <v>11258</v>
      </c>
      <c r="Q1084" s="96"/>
      <c r="R1084" s="96"/>
      <c r="S1084" s="96"/>
      <c r="T1084" s="98">
        <v>0.52800000000000002</v>
      </c>
      <c r="U1084" s="98"/>
      <c r="V1084" s="98"/>
      <c r="W1084" s="98"/>
      <c r="X1084" s="98"/>
      <c r="Y1084" s="98"/>
      <c r="Z1084" s="98"/>
      <c r="AA1084" s="98"/>
      <c r="AB1084" s="98"/>
      <c r="AC1084" s="98"/>
      <c r="AD1084" s="98"/>
      <c r="AE1084" s="98"/>
      <c r="AF1084" s="98"/>
      <c r="AG1084" s="98"/>
      <c r="AH1084" s="98"/>
      <c r="AI1084" s="96">
        <v>48</v>
      </c>
      <c r="AJ1084" s="96">
        <v>53</v>
      </c>
      <c r="AK1084" s="96">
        <v>404</v>
      </c>
      <c r="AL1084" s="96">
        <v>311</v>
      </c>
      <c r="AM1084" s="96">
        <v>19</v>
      </c>
      <c r="AN1084" s="96">
        <v>295</v>
      </c>
      <c r="AO1084" s="96">
        <v>284</v>
      </c>
      <c r="AP1084" s="96">
        <v>13</v>
      </c>
      <c r="AQ1084" s="96">
        <v>170</v>
      </c>
      <c r="AR1084" s="96">
        <v>113</v>
      </c>
      <c r="AS1084" s="98">
        <v>0.66500000000000004</v>
      </c>
      <c r="AT1084" s="98">
        <v>0.46899999999999997</v>
      </c>
      <c r="AU1084" s="98">
        <v>4.3999999999999997E-2</v>
      </c>
      <c r="AV1084" s="99">
        <v>30576</v>
      </c>
      <c r="AW1084" s="99">
        <v>19274</v>
      </c>
      <c r="AX1084" s="96">
        <v>1387</v>
      </c>
      <c r="AY1084" s="96">
        <v>1904</v>
      </c>
      <c r="AZ1084" s="96">
        <v>2390</v>
      </c>
      <c r="BA1084" s="96">
        <v>2203526</v>
      </c>
      <c r="BB1084" s="100" t="s">
        <v>48</v>
      </c>
      <c r="BC1084" s="93"/>
      <c r="BD1084" s="93"/>
      <c r="BE1084" s="93"/>
    </row>
    <row r="1085" spans="1:57" ht="13.5" customHeight="1">
      <c r="A1085" s="93" t="s">
        <v>315</v>
      </c>
      <c r="B1085" s="95">
        <v>45450</v>
      </c>
      <c r="C1085" s="96">
        <v>389199</v>
      </c>
      <c r="D1085" s="96">
        <v>71189</v>
      </c>
      <c r="E1085" s="96">
        <v>50000</v>
      </c>
      <c r="F1085" s="96"/>
      <c r="G1085" s="96"/>
      <c r="H1085" s="96"/>
      <c r="I1085" s="96"/>
      <c r="J1085" s="96"/>
      <c r="K1085" s="96"/>
      <c r="L1085" s="96">
        <v>510388</v>
      </c>
      <c r="M1085" s="97">
        <v>151</v>
      </c>
      <c r="N1085" s="97">
        <v>235</v>
      </c>
      <c r="O1085" s="97">
        <v>386</v>
      </c>
      <c r="P1085" s="96">
        <v>13431</v>
      </c>
      <c r="Q1085" s="96"/>
      <c r="R1085" s="96"/>
      <c r="S1085" s="96"/>
      <c r="T1085" s="98">
        <v>0.47199999999999998</v>
      </c>
      <c r="U1085" s="98"/>
      <c r="V1085" s="98"/>
      <c r="W1085" s="98"/>
      <c r="X1085" s="98"/>
      <c r="Y1085" s="98"/>
      <c r="Z1085" s="98"/>
      <c r="AA1085" s="98"/>
      <c r="AB1085" s="98"/>
      <c r="AC1085" s="98"/>
      <c r="AD1085" s="98"/>
      <c r="AE1085" s="98"/>
      <c r="AF1085" s="98"/>
      <c r="AG1085" s="98"/>
      <c r="AH1085" s="98"/>
      <c r="AI1085" s="96">
        <v>53</v>
      </c>
      <c r="AJ1085" s="96">
        <v>48</v>
      </c>
      <c r="AK1085" s="96">
        <v>381</v>
      </c>
      <c r="AL1085" s="96">
        <v>278</v>
      </c>
      <c r="AM1085" s="96">
        <v>15</v>
      </c>
      <c r="AN1085" s="96">
        <v>355</v>
      </c>
      <c r="AO1085" s="96">
        <v>260</v>
      </c>
      <c r="AP1085" s="96">
        <v>6</v>
      </c>
      <c r="AQ1085" s="96">
        <v>182</v>
      </c>
      <c r="AR1085" s="96">
        <v>125</v>
      </c>
      <c r="AS1085" s="98">
        <v>0.68700000000000006</v>
      </c>
      <c r="AT1085" s="98">
        <v>0.38400000000000001</v>
      </c>
      <c r="AU1085" s="98">
        <v>2.3E-2</v>
      </c>
      <c r="AV1085" s="99">
        <v>30758</v>
      </c>
      <c r="AW1085" s="99">
        <v>19399</v>
      </c>
      <c r="AX1085" s="96">
        <v>1413</v>
      </c>
      <c r="AY1085" s="96">
        <v>1940</v>
      </c>
      <c r="AZ1085" s="96">
        <v>2435</v>
      </c>
      <c r="BA1085" s="96">
        <v>2352336</v>
      </c>
      <c r="BB1085" s="100" t="s">
        <v>48</v>
      </c>
      <c r="BC1085" s="93"/>
      <c r="BD1085" s="93"/>
      <c r="BE1085" s="93"/>
    </row>
    <row r="1086" spans="1:57" ht="13.5" customHeight="1">
      <c r="A1086" s="93" t="s">
        <v>316</v>
      </c>
      <c r="B1086" s="95">
        <v>45451</v>
      </c>
      <c r="C1086" s="96">
        <v>375012</v>
      </c>
      <c r="D1086" s="96">
        <v>34821</v>
      </c>
      <c r="E1086" s="96">
        <v>50001</v>
      </c>
      <c r="F1086" s="96"/>
      <c r="G1086" s="96"/>
      <c r="H1086" s="96"/>
      <c r="I1086" s="96"/>
      <c r="J1086" s="96"/>
      <c r="K1086" s="96"/>
      <c r="L1086" s="96">
        <v>459834</v>
      </c>
      <c r="M1086" s="97">
        <v>144</v>
      </c>
      <c r="N1086" s="97">
        <v>175</v>
      </c>
      <c r="O1086" s="97">
        <v>319</v>
      </c>
      <c r="P1086" s="96">
        <v>8211</v>
      </c>
      <c r="Q1086" s="96"/>
      <c r="R1086" s="96"/>
      <c r="S1086" s="96"/>
      <c r="T1086" s="98">
        <v>0.72099999999999997</v>
      </c>
      <c r="U1086" s="98"/>
      <c r="V1086" s="98"/>
      <c r="W1086" s="98"/>
      <c r="X1086" s="98"/>
      <c r="Y1086" s="98"/>
      <c r="Z1086" s="98"/>
      <c r="AA1086" s="98"/>
      <c r="AB1086" s="98"/>
      <c r="AC1086" s="98"/>
      <c r="AD1086" s="98"/>
      <c r="AE1086" s="98"/>
      <c r="AF1086" s="98"/>
      <c r="AG1086" s="98"/>
      <c r="AH1086" s="98"/>
      <c r="AI1086" s="96">
        <v>46</v>
      </c>
      <c r="AJ1086" s="96">
        <v>38</v>
      </c>
      <c r="AK1086" s="96">
        <v>293</v>
      </c>
      <c r="AL1086" s="96">
        <v>277</v>
      </c>
      <c r="AM1086" s="96">
        <v>29</v>
      </c>
      <c r="AN1086" s="96">
        <v>255</v>
      </c>
      <c r="AO1086" s="96">
        <v>243</v>
      </c>
      <c r="AP1086" s="96">
        <v>9</v>
      </c>
      <c r="AQ1086" s="96">
        <v>230</v>
      </c>
      <c r="AR1086" s="96">
        <v>145</v>
      </c>
      <c r="AS1086" s="98">
        <v>0.63</v>
      </c>
      <c r="AT1086" s="98">
        <v>0.26200000000000001</v>
      </c>
      <c r="AU1086" s="98">
        <v>3.5999999999999997E-2</v>
      </c>
      <c r="AV1086" s="99">
        <v>30988</v>
      </c>
      <c r="AW1086" s="99">
        <v>19544</v>
      </c>
      <c r="AX1086" s="96">
        <v>1427</v>
      </c>
      <c r="AY1086" s="96">
        <v>1960</v>
      </c>
      <c r="AZ1086" s="96">
        <v>2467</v>
      </c>
      <c r="BA1086" s="96">
        <v>2027344</v>
      </c>
      <c r="BB1086" s="100" t="s">
        <v>48</v>
      </c>
      <c r="BC1086" s="93"/>
      <c r="BD1086" s="93"/>
      <c r="BE1086" s="93"/>
    </row>
    <row r="1087" spans="1:57" ht="13.5" customHeight="1">
      <c r="A1087" s="93" t="s">
        <v>317</v>
      </c>
      <c r="B1087" s="95">
        <v>45452</v>
      </c>
      <c r="C1087" s="96">
        <v>401071</v>
      </c>
      <c r="D1087" s="96" t="s">
        <v>48</v>
      </c>
      <c r="E1087" s="96">
        <v>50001</v>
      </c>
      <c r="F1087" s="96"/>
      <c r="G1087" s="96"/>
      <c r="H1087" s="96"/>
      <c r="I1087" s="96"/>
      <c r="J1087" s="96"/>
      <c r="K1087" s="96"/>
      <c r="L1087" s="96">
        <v>451072</v>
      </c>
      <c r="M1087" s="97">
        <v>137</v>
      </c>
      <c r="N1087" s="97">
        <v>165</v>
      </c>
      <c r="O1087" s="97">
        <v>302</v>
      </c>
      <c r="P1087" s="96">
        <v>12191</v>
      </c>
      <c r="Q1087" s="96"/>
      <c r="R1087" s="96"/>
      <c r="S1087" s="96"/>
      <c r="T1087" s="98">
        <v>0.56999999999999995</v>
      </c>
      <c r="U1087" s="98"/>
      <c r="V1087" s="98"/>
      <c r="W1087" s="98"/>
      <c r="X1087" s="98"/>
      <c r="Y1087" s="98"/>
      <c r="Z1087" s="98"/>
      <c r="AA1087" s="98"/>
      <c r="AB1087" s="98"/>
      <c r="AC1087" s="98"/>
      <c r="AD1087" s="98"/>
      <c r="AE1087" s="98"/>
      <c r="AF1087" s="98"/>
      <c r="AG1087" s="98"/>
      <c r="AH1087" s="98"/>
      <c r="AI1087" s="96">
        <v>51</v>
      </c>
      <c r="AJ1087" s="96">
        <v>56</v>
      </c>
      <c r="AK1087" s="96">
        <v>430</v>
      </c>
      <c r="AL1087" s="96">
        <v>418</v>
      </c>
      <c r="AM1087" s="96">
        <v>32</v>
      </c>
      <c r="AN1087" s="96">
        <v>382</v>
      </c>
      <c r="AO1087" s="96">
        <v>374</v>
      </c>
      <c r="AP1087" s="96">
        <v>17</v>
      </c>
      <c r="AQ1087" s="96">
        <v>172</v>
      </c>
      <c r="AR1087" s="96">
        <v>123</v>
      </c>
      <c r="AS1087" s="98">
        <v>0.71499999999999997</v>
      </c>
      <c r="AT1087" s="98">
        <v>0.45500000000000002</v>
      </c>
      <c r="AU1087" s="98">
        <v>4.2999999999999997E-2</v>
      </c>
      <c r="AV1087" s="99">
        <v>31160</v>
      </c>
      <c r="AW1087" s="99">
        <v>19667</v>
      </c>
      <c r="AX1087" s="96">
        <v>1446</v>
      </c>
      <c r="AY1087" s="96">
        <v>1973</v>
      </c>
      <c r="AZ1087" s="96">
        <v>2495</v>
      </c>
      <c r="BA1087" s="96">
        <v>3248150</v>
      </c>
      <c r="BB1087" s="100" t="s">
        <v>48</v>
      </c>
      <c r="BC1087" s="93"/>
      <c r="BD1087" s="93"/>
      <c r="BE1087" s="93"/>
    </row>
    <row r="1088" spans="1:57" ht="13.5" customHeight="1">
      <c r="A1088" s="93" t="s">
        <v>311</v>
      </c>
      <c r="B1088" s="95">
        <v>45453</v>
      </c>
      <c r="C1088" s="96">
        <v>409622</v>
      </c>
      <c r="D1088" s="96" t="s">
        <v>48</v>
      </c>
      <c r="E1088" s="96">
        <v>49955</v>
      </c>
      <c r="F1088" s="96"/>
      <c r="G1088" s="96"/>
      <c r="H1088" s="96"/>
      <c r="I1088" s="96"/>
      <c r="J1088" s="96"/>
      <c r="K1088" s="96"/>
      <c r="L1088" s="96">
        <v>459577</v>
      </c>
      <c r="M1088" s="97">
        <v>132</v>
      </c>
      <c r="N1088" s="97">
        <v>147</v>
      </c>
      <c r="O1088" s="97">
        <v>279</v>
      </c>
      <c r="P1088" s="96">
        <v>16413</v>
      </c>
      <c r="Q1088" s="96"/>
      <c r="R1088" s="96"/>
      <c r="S1088" s="96"/>
      <c r="T1088" s="98">
        <v>0.70599999999999996</v>
      </c>
      <c r="U1088" s="98"/>
      <c r="V1088" s="98"/>
      <c r="W1088" s="98"/>
      <c r="X1088" s="98"/>
      <c r="Y1088" s="98"/>
      <c r="Z1088" s="98"/>
      <c r="AA1088" s="98"/>
      <c r="AB1088" s="98"/>
      <c r="AC1088" s="98"/>
      <c r="AD1088" s="98"/>
      <c r="AE1088" s="98"/>
      <c r="AF1088" s="98"/>
      <c r="AG1088" s="98"/>
      <c r="AH1088" s="98"/>
      <c r="AI1088" s="96">
        <v>53</v>
      </c>
      <c r="AJ1088" s="96">
        <v>37</v>
      </c>
      <c r="AK1088" s="96">
        <v>430</v>
      </c>
      <c r="AL1088" s="96">
        <v>332</v>
      </c>
      <c r="AM1088" s="96">
        <v>31</v>
      </c>
      <c r="AN1088" s="96">
        <v>380</v>
      </c>
      <c r="AO1088" s="96">
        <v>297</v>
      </c>
      <c r="AP1088" s="96">
        <v>14</v>
      </c>
      <c r="AQ1088" s="96">
        <v>197</v>
      </c>
      <c r="AR1088" s="96">
        <v>143</v>
      </c>
      <c r="AS1088" s="98">
        <v>0.72599999999999998</v>
      </c>
      <c r="AT1088" s="98">
        <v>0.25900000000000001</v>
      </c>
      <c r="AU1088" s="98">
        <v>4.4999999999999998E-2</v>
      </c>
      <c r="AV1088" s="99">
        <v>31357</v>
      </c>
      <c r="AW1088" s="99">
        <v>19810</v>
      </c>
      <c r="AX1088" s="96">
        <v>1463</v>
      </c>
      <c r="AY1088" s="96">
        <v>2005</v>
      </c>
      <c r="AZ1088" s="96">
        <v>2540</v>
      </c>
      <c r="BA1088" s="96">
        <v>2561896</v>
      </c>
      <c r="BB1088" s="100" t="s">
        <v>48</v>
      </c>
      <c r="BC1088" s="93"/>
      <c r="BD1088" s="93"/>
      <c r="BE1088" s="93"/>
    </row>
    <row r="1089" spans="1:57" ht="13.5" customHeight="1">
      <c r="A1089" s="93" t="s">
        <v>312</v>
      </c>
      <c r="B1089" s="95">
        <v>45454</v>
      </c>
      <c r="C1089" s="96">
        <v>517698</v>
      </c>
      <c r="D1089" s="96">
        <v>40467</v>
      </c>
      <c r="E1089" s="96">
        <v>49929</v>
      </c>
      <c r="F1089" s="96"/>
      <c r="G1089" s="96"/>
      <c r="H1089" s="96"/>
      <c r="I1089" s="96"/>
      <c r="J1089" s="96"/>
      <c r="K1089" s="96"/>
      <c r="L1089" s="96">
        <v>608094</v>
      </c>
      <c r="M1089" s="97">
        <v>154</v>
      </c>
      <c r="N1089" s="97">
        <v>178</v>
      </c>
      <c r="O1089" s="97">
        <v>332</v>
      </c>
      <c r="P1089" s="96">
        <v>10859</v>
      </c>
      <c r="Q1089" s="96"/>
      <c r="R1089" s="96"/>
      <c r="S1089" s="96"/>
      <c r="T1089" s="98">
        <v>0.61699999999999999</v>
      </c>
      <c r="U1089" s="98"/>
      <c r="V1089" s="98"/>
      <c r="W1089" s="98"/>
      <c r="X1089" s="98"/>
      <c r="Y1089" s="98"/>
      <c r="Z1089" s="98"/>
      <c r="AA1089" s="98"/>
      <c r="AB1089" s="98"/>
      <c r="AC1089" s="98"/>
      <c r="AD1089" s="98"/>
      <c r="AE1089" s="98"/>
      <c r="AF1089" s="98"/>
      <c r="AG1089" s="98"/>
      <c r="AH1089" s="98"/>
      <c r="AI1089" s="96">
        <v>64</v>
      </c>
      <c r="AJ1089" s="96">
        <v>28</v>
      </c>
      <c r="AK1089" s="96">
        <v>400</v>
      </c>
      <c r="AL1089" s="96">
        <v>297</v>
      </c>
      <c r="AM1089" s="96">
        <v>20</v>
      </c>
      <c r="AN1089" s="96">
        <v>363</v>
      </c>
      <c r="AO1089" s="96">
        <v>275</v>
      </c>
      <c r="AP1089" s="96">
        <v>5</v>
      </c>
      <c r="AQ1089" s="96">
        <v>205</v>
      </c>
      <c r="AR1089" s="96">
        <v>140</v>
      </c>
      <c r="AS1089" s="98">
        <v>0.68300000000000005</v>
      </c>
      <c r="AT1089" s="98">
        <v>0.2</v>
      </c>
      <c r="AU1089" s="98">
        <v>1.7999999999999999E-2</v>
      </c>
      <c r="AV1089" s="99">
        <v>31562</v>
      </c>
      <c r="AW1089" s="99">
        <v>19950</v>
      </c>
      <c r="AX1089" s="96">
        <v>1469</v>
      </c>
      <c r="AY1089" s="96">
        <v>2036</v>
      </c>
      <c r="AZ1089" s="96">
        <v>2578</v>
      </c>
      <c r="BA1089" s="96">
        <v>2336730</v>
      </c>
      <c r="BB1089" s="100" t="s">
        <v>48</v>
      </c>
      <c r="BC1089" s="93"/>
      <c r="BD1089" s="93"/>
      <c r="BE1089" s="93"/>
    </row>
    <row r="1090" spans="1:57" ht="13.5" customHeight="1">
      <c r="A1090" s="93" t="s">
        <v>313</v>
      </c>
      <c r="B1090" s="95">
        <v>45455</v>
      </c>
      <c r="C1090" s="96">
        <v>539042</v>
      </c>
      <c r="D1090" s="96">
        <v>7722</v>
      </c>
      <c r="E1090" s="96">
        <v>49974</v>
      </c>
      <c r="F1090" s="96"/>
      <c r="G1090" s="96"/>
      <c r="H1090" s="96"/>
      <c r="I1090" s="96"/>
      <c r="J1090" s="96"/>
      <c r="K1090" s="96"/>
      <c r="L1090" s="96">
        <v>596738</v>
      </c>
      <c r="M1090" s="97">
        <v>172</v>
      </c>
      <c r="N1090" s="97">
        <v>198</v>
      </c>
      <c r="O1090" s="97">
        <v>370</v>
      </c>
      <c r="P1090" s="96">
        <v>12432</v>
      </c>
      <c r="Q1090" s="96"/>
      <c r="R1090" s="96"/>
      <c r="S1090" s="96"/>
      <c r="T1090" s="98">
        <v>0.51600000000000001</v>
      </c>
      <c r="U1090" s="98"/>
      <c r="V1090" s="98"/>
      <c r="W1090" s="98"/>
      <c r="X1090" s="98"/>
      <c r="Y1090" s="98"/>
      <c r="Z1090" s="98"/>
      <c r="AA1090" s="98"/>
      <c r="AB1090" s="98"/>
      <c r="AC1090" s="98"/>
      <c r="AD1090" s="98"/>
      <c r="AE1090" s="98"/>
      <c r="AF1090" s="98"/>
      <c r="AG1090" s="98"/>
      <c r="AH1090" s="98"/>
      <c r="AI1090" s="96">
        <v>54</v>
      </c>
      <c r="AJ1090" s="96">
        <v>56</v>
      </c>
      <c r="AK1090" s="96">
        <v>402</v>
      </c>
      <c r="AL1090" s="96">
        <v>316</v>
      </c>
      <c r="AM1090" s="96">
        <v>27</v>
      </c>
      <c r="AN1090" s="96">
        <v>356</v>
      </c>
      <c r="AO1090" s="96">
        <v>286</v>
      </c>
      <c r="AP1090" s="96">
        <v>10</v>
      </c>
      <c r="AQ1090" s="96">
        <v>191</v>
      </c>
      <c r="AR1090" s="96">
        <v>143</v>
      </c>
      <c r="AS1090" s="98">
        <v>0.749</v>
      </c>
      <c r="AT1090" s="98">
        <v>0.39200000000000002</v>
      </c>
      <c r="AU1090" s="98">
        <v>3.4000000000000002E-2</v>
      </c>
      <c r="AV1090" s="99">
        <v>31753</v>
      </c>
      <c r="AW1090" s="99">
        <v>20093</v>
      </c>
      <c r="AX1090" s="96">
        <v>1467</v>
      </c>
      <c r="AY1090" s="96">
        <v>2050</v>
      </c>
      <c r="AZ1090" s="96">
        <v>2580</v>
      </c>
      <c r="BA1090" s="96">
        <v>2293178</v>
      </c>
      <c r="BB1090" s="100" t="s">
        <v>48</v>
      </c>
      <c r="BC1090" s="93"/>
      <c r="BD1090" s="93"/>
      <c r="BE1090" s="93"/>
    </row>
    <row r="1091" spans="1:57" ht="13.5" customHeight="1">
      <c r="A1091" s="93" t="s">
        <v>314</v>
      </c>
      <c r="B1091" s="95">
        <v>45456</v>
      </c>
      <c r="C1091" s="96">
        <v>529140</v>
      </c>
      <c r="D1091" s="96" t="s">
        <v>48</v>
      </c>
      <c r="E1091" s="96">
        <v>50001</v>
      </c>
      <c r="F1091" s="96"/>
      <c r="G1091" s="96"/>
      <c r="H1091" s="96"/>
      <c r="I1091" s="96"/>
      <c r="J1091" s="96"/>
      <c r="K1091" s="96"/>
      <c r="L1091" s="96">
        <v>579141</v>
      </c>
      <c r="M1091" s="97">
        <v>160</v>
      </c>
      <c r="N1091" s="97">
        <v>205</v>
      </c>
      <c r="O1091" s="97">
        <v>365</v>
      </c>
      <c r="P1091" s="96">
        <v>10342</v>
      </c>
      <c r="Q1091" s="96"/>
      <c r="R1091" s="96"/>
      <c r="S1091" s="96"/>
      <c r="T1091" s="98">
        <v>0.57499999999999996</v>
      </c>
      <c r="U1091" s="98"/>
      <c r="V1091" s="98"/>
      <c r="W1091" s="98"/>
      <c r="X1091" s="98"/>
      <c r="Y1091" s="98"/>
      <c r="Z1091" s="98"/>
      <c r="AA1091" s="98"/>
      <c r="AB1091" s="98"/>
      <c r="AC1091" s="98"/>
      <c r="AD1091" s="98"/>
      <c r="AE1091" s="98"/>
      <c r="AF1091" s="98"/>
      <c r="AG1091" s="98"/>
      <c r="AH1091" s="98"/>
      <c r="AI1091" s="96">
        <v>56</v>
      </c>
      <c r="AJ1091" s="96">
        <v>48</v>
      </c>
      <c r="AK1091" s="96">
        <v>390</v>
      </c>
      <c r="AL1091" s="96">
        <v>294</v>
      </c>
      <c r="AM1091" s="96">
        <v>24</v>
      </c>
      <c r="AN1091" s="96">
        <v>350</v>
      </c>
      <c r="AO1091" s="96">
        <v>265</v>
      </c>
      <c r="AP1091" s="96">
        <v>10</v>
      </c>
      <c r="AQ1091" s="96">
        <v>210</v>
      </c>
      <c r="AR1091" s="96">
        <v>167</v>
      </c>
      <c r="AS1091" s="98">
        <v>0.79500000000000004</v>
      </c>
      <c r="AT1091" s="98">
        <v>0.28699999999999998</v>
      </c>
      <c r="AU1091" s="98">
        <v>3.5999999999999997E-2</v>
      </c>
      <c r="AV1091" s="99">
        <v>31963</v>
      </c>
      <c r="AW1091" s="99">
        <v>20260</v>
      </c>
      <c r="AX1091" s="96">
        <v>1499</v>
      </c>
      <c r="AY1091" s="96">
        <v>2085</v>
      </c>
      <c r="AZ1091" s="96">
        <v>2625</v>
      </c>
      <c r="BA1091" s="96">
        <v>2365266</v>
      </c>
      <c r="BB1091" s="100" t="s">
        <v>48</v>
      </c>
      <c r="BC1091" s="93"/>
      <c r="BD1091" s="93"/>
      <c r="BE1091" s="93"/>
    </row>
    <row r="1092" spans="1:57" ht="13.5" customHeight="1">
      <c r="A1092" s="93" t="s">
        <v>315</v>
      </c>
      <c r="B1092" s="95">
        <v>45457</v>
      </c>
      <c r="C1092" s="96">
        <v>560538</v>
      </c>
      <c r="D1092" s="96" t="s">
        <v>48</v>
      </c>
      <c r="E1092" s="96">
        <v>50000</v>
      </c>
      <c r="F1092" s="96"/>
      <c r="G1092" s="96"/>
      <c r="H1092" s="96"/>
      <c r="I1092" s="96"/>
      <c r="J1092" s="96"/>
      <c r="K1092" s="96"/>
      <c r="L1092" s="96">
        <v>610538</v>
      </c>
      <c r="M1092" s="97">
        <v>162</v>
      </c>
      <c r="N1092" s="97">
        <v>197</v>
      </c>
      <c r="O1092" s="97">
        <v>359</v>
      </c>
      <c r="P1092" s="96">
        <v>17957</v>
      </c>
      <c r="Q1092" s="96"/>
      <c r="R1092" s="96"/>
      <c r="S1092" s="96"/>
      <c r="T1092" s="98">
        <v>0.54300000000000004</v>
      </c>
      <c r="U1092" s="98"/>
      <c r="V1092" s="98"/>
      <c r="W1092" s="98"/>
      <c r="X1092" s="98"/>
      <c r="Y1092" s="98"/>
      <c r="Z1092" s="98"/>
      <c r="AA1092" s="98"/>
      <c r="AB1092" s="98"/>
      <c r="AC1092" s="98"/>
      <c r="AD1092" s="98"/>
      <c r="AE1092" s="98"/>
      <c r="AF1092" s="98"/>
      <c r="AG1092" s="98"/>
      <c r="AH1092" s="98"/>
      <c r="AI1092" s="96">
        <v>46</v>
      </c>
      <c r="AJ1092" s="96">
        <v>56</v>
      </c>
      <c r="AK1092" s="96">
        <v>452</v>
      </c>
      <c r="AL1092" s="96">
        <v>347</v>
      </c>
      <c r="AM1092" s="96">
        <v>20</v>
      </c>
      <c r="AN1092" s="96">
        <v>410</v>
      </c>
      <c r="AO1092" s="96">
        <v>319</v>
      </c>
      <c r="AP1092" s="96">
        <v>15</v>
      </c>
      <c r="AQ1092" s="96">
        <v>195</v>
      </c>
      <c r="AR1092" s="96">
        <v>146</v>
      </c>
      <c r="AS1092" s="98">
        <v>0.749</v>
      </c>
      <c r="AT1092" s="98">
        <v>0.38400000000000001</v>
      </c>
      <c r="AU1092" s="98">
        <v>4.4999999999999998E-2</v>
      </c>
      <c r="AV1092" s="99">
        <v>32158</v>
      </c>
      <c r="AW1092" s="99">
        <v>20406</v>
      </c>
      <c r="AX1092" s="96">
        <v>1489</v>
      </c>
      <c r="AY1092" s="96">
        <v>2098</v>
      </c>
      <c r="AZ1092" s="96">
        <v>2663</v>
      </c>
      <c r="BA1092" s="96">
        <v>2730172</v>
      </c>
      <c r="BB1092" s="100" t="s">
        <v>48</v>
      </c>
      <c r="BC1092" s="93"/>
      <c r="BD1092" s="93"/>
      <c r="BE1092" s="93"/>
    </row>
    <row r="1093" spans="1:57" ht="13.5" customHeight="1">
      <c r="A1093" s="93" t="s">
        <v>316</v>
      </c>
      <c r="B1093" s="95">
        <v>45458</v>
      </c>
      <c r="C1093" s="96">
        <v>563318</v>
      </c>
      <c r="D1093" s="96" t="s">
        <v>48</v>
      </c>
      <c r="E1093" s="96">
        <v>49995</v>
      </c>
      <c r="F1093" s="96"/>
      <c r="G1093" s="96"/>
      <c r="H1093" s="96"/>
      <c r="I1093" s="96"/>
      <c r="J1093" s="96"/>
      <c r="K1093" s="96"/>
      <c r="L1093" s="96">
        <v>613313</v>
      </c>
      <c r="M1093" s="97">
        <v>181</v>
      </c>
      <c r="N1093" s="97">
        <v>222</v>
      </c>
      <c r="O1093" s="97">
        <v>403</v>
      </c>
      <c r="P1093" s="96">
        <v>9735</v>
      </c>
      <c r="Q1093" s="96"/>
      <c r="R1093" s="96"/>
      <c r="S1093" s="96"/>
      <c r="T1093" s="98">
        <v>0.47399999999999998</v>
      </c>
      <c r="U1093" s="98"/>
      <c r="V1093" s="98"/>
      <c r="W1093" s="98"/>
      <c r="X1093" s="98"/>
      <c r="Y1093" s="98"/>
      <c r="Z1093" s="98"/>
      <c r="AA1093" s="98"/>
      <c r="AB1093" s="98"/>
      <c r="AC1093" s="98"/>
      <c r="AD1093" s="98"/>
      <c r="AE1093" s="98"/>
      <c r="AF1093" s="98"/>
      <c r="AG1093" s="98"/>
      <c r="AH1093" s="98"/>
      <c r="AI1093" s="96">
        <v>45</v>
      </c>
      <c r="AJ1093" s="96">
        <v>34</v>
      </c>
      <c r="AK1093" s="96">
        <v>321</v>
      </c>
      <c r="AL1093" s="96">
        <v>308</v>
      </c>
      <c r="AM1093" s="96">
        <v>26</v>
      </c>
      <c r="AN1093" s="96">
        <v>286</v>
      </c>
      <c r="AO1093" s="96">
        <v>277</v>
      </c>
      <c r="AP1093" s="96">
        <v>10</v>
      </c>
      <c r="AQ1093" s="96">
        <v>191</v>
      </c>
      <c r="AR1093" s="96">
        <v>147</v>
      </c>
      <c r="AS1093" s="98">
        <v>0.77</v>
      </c>
      <c r="AT1093" s="98">
        <v>0.23100000000000001</v>
      </c>
      <c r="AU1093" s="98">
        <v>3.5000000000000003E-2</v>
      </c>
      <c r="AV1093" s="99">
        <v>32349</v>
      </c>
      <c r="AW1093" s="99">
        <v>20553</v>
      </c>
      <c r="AX1093" s="96">
        <v>1532</v>
      </c>
      <c r="AY1093" s="96">
        <v>2140</v>
      </c>
      <c r="AZ1093" s="96">
        <v>2704</v>
      </c>
      <c r="BA1093" s="96">
        <v>2436002</v>
      </c>
      <c r="BB1093" s="100" t="s">
        <v>48</v>
      </c>
      <c r="BC1093" s="93"/>
      <c r="BD1093" s="93"/>
      <c r="BE1093" s="93"/>
    </row>
    <row r="1094" spans="1:57" ht="13.5" customHeight="1">
      <c r="A1094" s="93" t="s">
        <v>317</v>
      </c>
      <c r="B1094" s="95">
        <v>45459</v>
      </c>
      <c r="C1094" s="96">
        <v>622035</v>
      </c>
      <c r="D1094" s="96" t="s">
        <v>48</v>
      </c>
      <c r="E1094" s="96">
        <v>50000</v>
      </c>
      <c r="F1094" s="96"/>
      <c r="G1094" s="96"/>
      <c r="H1094" s="96"/>
      <c r="I1094" s="96"/>
      <c r="J1094" s="96"/>
      <c r="K1094" s="96"/>
      <c r="L1094" s="96">
        <v>672035</v>
      </c>
      <c r="M1094" s="97">
        <v>203</v>
      </c>
      <c r="N1094" s="97">
        <v>218</v>
      </c>
      <c r="O1094" s="97">
        <v>421</v>
      </c>
      <c r="P1094" s="96">
        <v>12924</v>
      </c>
      <c r="Q1094" s="96"/>
      <c r="R1094" s="96"/>
      <c r="S1094" s="96"/>
      <c r="T1094" s="98">
        <v>0.56799999999999995</v>
      </c>
      <c r="U1094" s="98"/>
      <c r="V1094" s="98"/>
      <c r="W1094" s="98"/>
      <c r="X1094" s="98"/>
      <c r="Y1094" s="98"/>
      <c r="Z1094" s="98"/>
      <c r="AA1094" s="98"/>
      <c r="AB1094" s="98"/>
      <c r="AC1094" s="98"/>
      <c r="AD1094" s="98"/>
      <c r="AE1094" s="98"/>
      <c r="AF1094" s="98"/>
      <c r="AG1094" s="98"/>
      <c r="AH1094" s="98"/>
      <c r="AI1094" s="96">
        <v>60</v>
      </c>
      <c r="AJ1094" s="96">
        <v>63</v>
      </c>
      <c r="AK1094" s="96">
        <v>441</v>
      </c>
      <c r="AL1094" s="96">
        <v>427</v>
      </c>
      <c r="AM1094" s="96">
        <v>33</v>
      </c>
      <c r="AN1094" s="96">
        <v>401</v>
      </c>
      <c r="AO1094" s="96">
        <v>391</v>
      </c>
      <c r="AP1094" s="96">
        <v>14</v>
      </c>
      <c r="AQ1094" s="96">
        <v>239</v>
      </c>
      <c r="AR1094" s="96">
        <v>195</v>
      </c>
      <c r="AS1094" s="98">
        <v>0.81599999999999995</v>
      </c>
      <c r="AT1094" s="98">
        <v>0.32300000000000001</v>
      </c>
      <c r="AU1094" s="98">
        <v>3.5000000000000003E-2</v>
      </c>
      <c r="AV1094" s="99">
        <v>32588</v>
      </c>
      <c r="AW1094" s="99">
        <v>20748</v>
      </c>
      <c r="AX1094" s="96">
        <v>1554</v>
      </c>
      <c r="AY1094" s="96">
        <v>2157</v>
      </c>
      <c r="AZ1094" s="96">
        <v>2725</v>
      </c>
      <c r="BA1094" s="96">
        <v>3286504</v>
      </c>
      <c r="BB1094" s="100" t="s">
        <v>48</v>
      </c>
      <c r="BC1094" s="93"/>
      <c r="BD1094" s="93"/>
      <c r="BE1094" s="93"/>
    </row>
    <row r="1095" spans="1:57" ht="13.5" customHeight="1">
      <c r="A1095" s="93" t="s">
        <v>311</v>
      </c>
      <c r="B1095" s="95">
        <v>45460</v>
      </c>
      <c r="C1095" s="96">
        <v>597087</v>
      </c>
      <c r="D1095" s="96" t="s">
        <v>48</v>
      </c>
      <c r="E1095" s="96">
        <v>50001</v>
      </c>
      <c r="F1095" s="96"/>
      <c r="G1095" s="96"/>
      <c r="H1095" s="96"/>
      <c r="I1095" s="96"/>
      <c r="J1095" s="96"/>
      <c r="K1095" s="96"/>
      <c r="L1095" s="96">
        <v>647088</v>
      </c>
      <c r="M1095" s="97">
        <v>173</v>
      </c>
      <c r="N1095" s="97">
        <v>204</v>
      </c>
      <c r="O1095" s="97">
        <v>377</v>
      </c>
      <c r="P1095" s="96">
        <v>26962</v>
      </c>
      <c r="Q1095" s="96"/>
      <c r="R1095" s="96"/>
      <c r="S1095" s="96"/>
      <c r="T1095" s="98">
        <v>0.53300000000000003</v>
      </c>
      <c r="U1095" s="98"/>
      <c r="V1095" s="98"/>
      <c r="W1095" s="98"/>
      <c r="X1095" s="98"/>
      <c r="Y1095" s="98"/>
      <c r="Z1095" s="98"/>
      <c r="AA1095" s="98"/>
      <c r="AB1095" s="98"/>
      <c r="AC1095" s="98"/>
      <c r="AD1095" s="98"/>
      <c r="AE1095" s="98"/>
      <c r="AF1095" s="98"/>
      <c r="AG1095" s="98"/>
      <c r="AH1095" s="98"/>
      <c r="AI1095" s="96">
        <v>60</v>
      </c>
      <c r="AJ1095" s="96">
        <v>52</v>
      </c>
      <c r="AK1095" s="96">
        <v>448</v>
      </c>
      <c r="AL1095" s="96">
        <v>349</v>
      </c>
      <c r="AM1095" s="96">
        <v>18</v>
      </c>
      <c r="AN1095" s="96">
        <v>415</v>
      </c>
      <c r="AO1095" s="96">
        <v>326</v>
      </c>
      <c r="AP1095" s="96">
        <v>15</v>
      </c>
      <c r="AQ1095" s="96">
        <v>201</v>
      </c>
      <c r="AR1095" s="96">
        <v>159</v>
      </c>
      <c r="AS1095" s="98">
        <v>0.79100000000000004</v>
      </c>
      <c r="AT1095" s="98">
        <v>0.32700000000000001</v>
      </c>
      <c r="AU1095" s="98">
        <v>4.3999999999999997E-2</v>
      </c>
      <c r="AV1095" s="99">
        <v>32789</v>
      </c>
      <c r="AW1095" s="99">
        <v>20907</v>
      </c>
      <c r="AX1095" s="96">
        <v>1578</v>
      </c>
      <c r="AY1095" s="96">
        <v>2187</v>
      </c>
      <c r="AZ1095" s="96">
        <v>2783</v>
      </c>
      <c r="BA1095" s="96">
        <v>2677048</v>
      </c>
      <c r="BB1095" s="100" t="s">
        <v>48</v>
      </c>
      <c r="BC1095" s="93"/>
      <c r="BD1095" s="93"/>
      <c r="BE1095" s="93"/>
    </row>
    <row r="1096" spans="1:57" ht="13.5" customHeight="1">
      <c r="A1096" s="93" t="s">
        <v>312</v>
      </c>
      <c r="B1096" s="95">
        <v>45461</v>
      </c>
      <c r="C1096" s="96">
        <v>595811</v>
      </c>
      <c r="D1096" s="96" t="s">
        <v>48</v>
      </c>
      <c r="E1096" s="96">
        <v>49979</v>
      </c>
      <c r="F1096" s="96"/>
      <c r="G1096" s="96"/>
      <c r="H1096" s="96"/>
      <c r="I1096" s="96"/>
      <c r="J1096" s="96"/>
      <c r="K1096" s="96"/>
      <c r="L1096" s="96">
        <v>645790</v>
      </c>
      <c r="M1096" s="97">
        <v>156</v>
      </c>
      <c r="N1096" s="97">
        <v>239</v>
      </c>
      <c r="O1096" s="97">
        <v>395</v>
      </c>
      <c r="P1096" s="96">
        <v>10946</v>
      </c>
      <c r="Q1096" s="96"/>
      <c r="R1096" s="96"/>
      <c r="S1096" s="96"/>
      <c r="T1096" s="98">
        <v>0.64600000000000002</v>
      </c>
      <c r="U1096" s="98"/>
      <c r="V1096" s="98"/>
      <c r="W1096" s="98"/>
      <c r="X1096" s="98"/>
      <c r="Y1096" s="98"/>
      <c r="Z1096" s="98"/>
      <c r="AA1096" s="98"/>
      <c r="AB1096" s="98"/>
      <c r="AC1096" s="98"/>
      <c r="AD1096" s="98"/>
      <c r="AE1096" s="98"/>
      <c r="AF1096" s="98"/>
      <c r="AG1096" s="98"/>
      <c r="AH1096" s="98"/>
      <c r="AI1096" s="96">
        <v>57</v>
      </c>
      <c r="AJ1096" s="96">
        <v>24</v>
      </c>
      <c r="AK1096" s="96">
        <v>371</v>
      </c>
      <c r="AL1096" s="96">
        <v>272</v>
      </c>
      <c r="AM1096" s="96">
        <v>21</v>
      </c>
      <c r="AN1096" s="96">
        <v>322</v>
      </c>
      <c r="AO1096" s="96">
        <v>242</v>
      </c>
      <c r="AP1096" s="96">
        <v>15</v>
      </c>
      <c r="AQ1096" s="96">
        <v>255</v>
      </c>
      <c r="AR1096" s="96">
        <v>188</v>
      </c>
      <c r="AS1096" s="98">
        <v>0.73699999999999999</v>
      </c>
      <c r="AT1096" s="98">
        <v>0.128</v>
      </c>
      <c r="AU1096" s="98">
        <v>5.8000000000000003E-2</v>
      </c>
      <c r="AV1096" s="99">
        <v>33044</v>
      </c>
      <c r="AW1096" s="99">
        <v>21095</v>
      </c>
      <c r="AX1096" s="96">
        <v>1596</v>
      </c>
      <c r="AY1096" s="96">
        <v>2215</v>
      </c>
      <c r="AZ1096" s="96">
        <v>2833</v>
      </c>
      <c r="BA1096" s="96">
        <v>1786740</v>
      </c>
      <c r="BB1096" s="100" t="s">
        <v>48</v>
      </c>
      <c r="BC1096" s="93"/>
      <c r="BD1096" s="93"/>
      <c r="BE1096" s="93"/>
    </row>
    <row r="1097" spans="1:57" ht="13.5" customHeight="1">
      <c r="A1097" s="93" t="s">
        <v>313</v>
      </c>
      <c r="B1097" s="95">
        <v>45462</v>
      </c>
      <c r="C1097" s="96">
        <v>569820</v>
      </c>
      <c r="D1097" s="96" t="s">
        <v>48</v>
      </c>
      <c r="E1097" s="96">
        <v>50000</v>
      </c>
      <c r="F1097" s="96"/>
      <c r="G1097" s="96"/>
      <c r="H1097" s="96"/>
      <c r="I1097" s="96"/>
      <c r="J1097" s="96"/>
      <c r="K1097" s="96"/>
      <c r="L1097" s="96">
        <v>619820</v>
      </c>
      <c r="M1097" s="97">
        <v>171</v>
      </c>
      <c r="N1097" s="97">
        <v>245</v>
      </c>
      <c r="O1097" s="97">
        <v>416</v>
      </c>
      <c r="P1097" s="96">
        <v>14414</v>
      </c>
      <c r="Q1097" s="96"/>
      <c r="R1097" s="96"/>
      <c r="S1097" s="96"/>
      <c r="T1097" s="98">
        <v>0.45</v>
      </c>
      <c r="U1097" s="98"/>
      <c r="V1097" s="98"/>
      <c r="W1097" s="98"/>
      <c r="X1097" s="98"/>
      <c r="Y1097" s="98"/>
      <c r="Z1097" s="98"/>
      <c r="AA1097" s="98"/>
      <c r="AB1097" s="98"/>
      <c r="AC1097" s="98"/>
      <c r="AD1097" s="98"/>
      <c r="AE1097" s="98"/>
      <c r="AF1097" s="98"/>
      <c r="AG1097" s="98"/>
      <c r="AH1097" s="98"/>
      <c r="AI1097" s="96">
        <v>65</v>
      </c>
      <c r="AJ1097" s="96">
        <v>59</v>
      </c>
      <c r="AK1097" s="96">
        <v>430</v>
      </c>
      <c r="AL1097" s="96">
        <v>344</v>
      </c>
      <c r="AM1097" s="96">
        <v>18</v>
      </c>
      <c r="AN1097" s="96">
        <v>395</v>
      </c>
      <c r="AO1097" s="96">
        <v>319</v>
      </c>
      <c r="AP1097" s="96">
        <v>16</v>
      </c>
      <c r="AQ1097" s="96">
        <v>187</v>
      </c>
      <c r="AR1097" s="96">
        <v>144</v>
      </c>
      <c r="AS1097" s="98">
        <v>0.77</v>
      </c>
      <c r="AT1097" s="98">
        <v>0.41</v>
      </c>
      <c r="AU1097" s="98">
        <v>4.8000000000000001E-2</v>
      </c>
      <c r="AV1097" s="99">
        <v>33231</v>
      </c>
      <c r="AW1097" s="99">
        <v>21239</v>
      </c>
      <c r="AX1097" s="96">
        <v>1589</v>
      </c>
      <c r="AY1097" s="96">
        <v>2209</v>
      </c>
      <c r="AZ1097" s="96">
        <v>2832</v>
      </c>
      <c r="BA1097" s="96">
        <v>2696858</v>
      </c>
      <c r="BB1097" s="100" t="s">
        <v>48</v>
      </c>
      <c r="BC1097" s="93"/>
      <c r="BD1097" s="93"/>
      <c r="BE1097" s="93"/>
    </row>
    <row r="1098" spans="1:57" ht="13.5" customHeight="1">
      <c r="A1098" s="93" t="s">
        <v>314</v>
      </c>
      <c r="B1098" s="95">
        <v>45463</v>
      </c>
      <c r="C1098" s="96">
        <v>563509</v>
      </c>
      <c r="D1098" s="96" t="s">
        <v>48</v>
      </c>
      <c r="E1098" s="96">
        <v>50000</v>
      </c>
      <c r="F1098" s="96"/>
      <c r="G1098" s="96"/>
      <c r="H1098" s="96"/>
      <c r="I1098" s="96"/>
      <c r="J1098" s="96"/>
      <c r="K1098" s="96"/>
      <c r="L1098" s="96">
        <v>613509</v>
      </c>
      <c r="M1098" s="97">
        <v>162</v>
      </c>
      <c r="N1098" s="97">
        <v>250</v>
      </c>
      <c r="O1098" s="97">
        <v>412</v>
      </c>
      <c r="P1098" s="96">
        <v>10398</v>
      </c>
      <c r="Q1098" s="96"/>
      <c r="R1098" s="96"/>
      <c r="S1098" s="96"/>
      <c r="T1098" s="98">
        <v>0.47599999999999998</v>
      </c>
      <c r="U1098" s="98"/>
      <c r="V1098" s="98"/>
      <c r="W1098" s="98"/>
      <c r="X1098" s="98"/>
      <c r="Y1098" s="98"/>
      <c r="Z1098" s="98"/>
      <c r="AA1098" s="98"/>
      <c r="AB1098" s="98"/>
      <c r="AC1098" s="98"/>
      <c r="AD1098" s="98"/>
      <c r="AE1098" s="98"/>
      <c r="AF1098" s="98"/>
      <c r="AG1098" s="98"/>
      <c r="AH1098" s="98"/>
      <c r="AI1098" s="96">
        <v>53</v>
      </c>
      <c r="AJ1098" s="96">
        <v>43</v>
      </c>
      <c r="AK1098" s="96">
        <v>441</v>
      </c>
      <c r="AL1098" s="96">
        <v>350</v>
      </c>
      <c r="AM1098" s="96">
        <v>30</v>
      </c>
      <c r="AN1098" s="96">
        <v>388</v>
      </c>
      <c r="AO1098" s="96">
        <v>309</v>
      </c>
      <c r="AP1098" s="96">
        <v>14</v>
      </c>
      <c r="AQ1098" s="96">
        <v>196</v>
      </c>
      <c r="AR1098" s="96">
        <v>158</v>
      </c>
      <c r="AS1098" s="98">
        <v>0.80600000000000005</v>
      </c>
      <c r="AT1098" s="98">
        <v>0.27200000000000002</v>
      </c>
      <c r="AU1098" s="98">
        <v>4.2999999999999997E-2</v>
      </c>
      <c r="AV1098" s="99">
        <v>33427</v>
      </c>
      <c r="AW1098" s="99">
        <v>21397</v>
      </c>
      <c r="AX1098" s="96">
        <v>1617</v>
      </c>
      <c r="AY1098" s="96">
        <v>2252</v>
      </c>
      <c r="AZ1098" s="96">
        <v>2886</v>
      </c>
      <c r="BA1098" s="96">
        <v>2716000</v>
      </c>
      <c r="BB1098" s="100" t="s">
        <v>48</v>
      </c>
      <c r="BC1098" s="93"/>
      <c r="BD1098" s="93"/>
      <c r="BE1098" s="93"/>
    </row>
    <row r="1099" spans="1:57" ht="13.5" customHeight="1">
      <c r="A1099" s="93" t="s">
        <v>315</v>
      </c>
      <c r="B1099" s="95">
        <v>45464</v>
      </c>
      <c r="C1099" s="96">
        <v>608215</v>
      </c>
      <c r="D1099" s="96" t="s">
        <v>48</v>
      </c>
      <c r="E1099" s="96">
        <v>50000</v>
      </c>
      <c r="F1099" s="96"/>
      <c r="G1099" s="96"/>
      <c r="H1099" s="96"/>
      <c r="I1099" s="96"/>
      <c r="J1099" s="96"/>
      <c r="K1099" s="96"/>
      <c r="L1099" s="96">
        <v>658215</v>
      </c>
      <c r="M1099" s="97">
        <v>145</v>
      </c>
      <c r="N1099" s="97">
        <v>250</v>
      </c>
      <c r="O1099" s="97">
        <v>395</v>
      </c>
      <c r="P1099" s="96">
        <v>18806</v>
      </c>
      <c r="Q1099" s="96"/>
      <c r="R1099" s="96"/>
      <c r="S1099" s="96"/>
      <c r="T1099" s="98">
        <v>0.53900000000000003</v>
      </c>
      <c r="U1099" s="98"/>
      <c r="V1099" s="98"/>
      <c r="W1099" s="98"/>
      <c r="X1099" s="98"/>
      <c r="Y1099" s="98"/>
      <c r="Z1099" s="98"/>
      <c r="AA1099" s="98"/>
      <c r="AB1099" s="98"/>
      <c r="AC1099" s="98"/>
      <c r="AD1099" s="98"/>
      <c r="AE1099" s="98"/>
      <c r="AF1099" s="98"/>
      <c r="AG1099" s="98"/>
      <c r="AH1099" s="98"/>
      <c r="AI1099" s="96">
        <v>49</v>
      </c>
      <c r="AJ1099" s="96">
        <v>59</v>
      </c>
      <c r="AK1099" s="96">
        <v>465</v>
      </c>
      <c r="AL1099" s="96">
        <v>365</v>
      </c>
      <c r="AM1099" s="96">
        <v>35</v>
      </c>
      <c r="AN1099" s="96">
        <v>410</v>
      </c>
      <c r="AO1099" s="96">
        <v>324</v>
      </c>
      <c r="AP1099" s="96">
        <v>11</v>
      </c>
      <c r="AQ1099" s="96">
        <v>213</v>
      </c>
      <c r="AR1099" s="96">
        <v>157</v>
      </c>
      <c r="AS1099" s="98">
        <v>0.73699999999999999</v>
      </c>
      <c r="AT1099" s="98">
        <v>0.376</v>
      </c>
      <c r="AU1099" s="98">
        <v>3.3000000000000002E-2</v>
      </c>
      <c r="AV1099" s="99">
        <v>33640</v>
      </c>
      <c r="AW1099" s="99">
        <v>21554</v>
      </c>
      <c r="AX1099" s="96">
        <v>1622</v>
      </c>
      <c r="AY1099" s="96">
        <v>2257</v>
      </c>
      <c r="AZ1099" s="96">
        <v>2917</v>
      </c>
      <c r="BA1099" s="96">
        <v>2805154</v>
      </c>
      <c r="BB1099" s="100" t="s">
        <v>48</v>
      </c>
      <c r="BC1099" s="93"/>
      <c r="BD1099" s="93"/>
      <c r="BE1099" s="93"/>
    </row>
    <row r="1100" spans="1:57" ht="13.5" customHeight="1">
      <c r="A1100" s="93" t="s">
        <v>316</v>
      </c>
      <c r="B1100" s="95">
        <v>45465</v>
      </c>
      <c r="C1100" s="96">
        <v>679113</v>
      </c>
      <c r="D1100" s="96" t="s">
        <v>48</v>
      </c>
      <c r="E1100" s="96">
        <v>50000</v>
      </c>
      <c r="F1100" s="96"/>
      <c r="G1100" s="96"/>
      <c r="H1100" s="96"/>
      <c r="I1100" s="96"/>
      <c r="J1100" s="96"/>
      <c r="K1100" s="96"/>
      <c r="L1100" s="96">
        <v>729113</v>
      </c>
      <c r="M1100" s="97">
        <v>181</v>
      </c>
      <c r="N1100" s="97">
        <v>241</v>
      </c>
      <c r="O1100" s="97">
        <v>422</v>
      </c>
      <c r="P1100" s="96">
        <v>11953</v>
      </c>
      <c r="Q1100" s="96"/>
      <c r="R1100" s="96"/>
      <c r="S1100" s="96"/>
      <c r="T1100" s="98">
        <v>0.48099999999999998</v>
      </c>
      <c r="U1100" s="98"/>
      <c r="V1100" s="98"/>
      <c r="W1100" s="98"/>
      <c r="X1100" s="98"/>
      <c r="Y1100" s="98"/>
      <c r="Z1100" s="98"/>
      <c r="AA1100" s="98"/>
      <c r="AB1100" s="98"/>
      <c r="AC1100" s="98"/>
      <c r="AD1100" s="98"/>
      <c r="AE1100" s="98"/>
      <c r="AF1100" s="98"/>
      <c r="AG1100" s="98"/>
      <c r="AH1100" s="98"/>
      <c r="AI1100" s="96">
        <v>45</v>
      </c>
      <c r="AJ1100" s="96">
        <v>35</v>
      </c>
      <c r="AK1100" s="96">
        <v>287</v>
      </c>
      <c r="AL1100" s="96">
        <v>270</v>
      </c>
      <c r="AM1100" s="96">
        <v>16</v>
      </c>
      <c r="AN1100" s="96">
        <v>262</v>
      </c>
      <c r="AO1100" s="96">
        <v>251</v>
      </c>
      <c r="AP1100" s="96">
        <v>4</v>
      </c>
      <c r="AQ1100" s="96">
        <v>203</v>
      </c>
      <c r="AR1100" s="96">
        <v>170</v>
      </c>
      <c r="AS1100" s="98">
        <v>0.83699999999999997</v>
      </c>
      <c r="AT1100" s="98">
        <v>0.20599999999999999</v>
      </c>
      <c r="AU1100" s="98">
        <v>1.6E-2</v>
      </c>
      <c r="AV1100" s="99">
        <v>33843</v>
      </c>
      <c r="AW1100" s="99">
        <v>21724</v>
      </c>
      <c r="AX1100" s="96">
        <v>1629</v>
      </c>
      <c r="AY1100" s="96">
        <v>2306</v>
      </c>
      <c r="AZ1100" s="96">
        <v>2963</v>
      </c>
      <c r="BA1100" s="96">
        <v>2219300</v>
      </c>
      <c r="BB1100" s="100" t="s">
        <v>48</v>
      </c>
      <c r="BC1100" s="93"/>
      <c r="BD1100" s="93"/>
      <c r="BE1100" s="93"/>
    </row>
    <row r="1101" spans="1:57" ht="13.5" customHeight="1">
      <c r="A1101" s="93" t="s">
        <v>317</v>
      </c>
      <c r="B1101" s="95">
        <v>45466</v>
      </c>
      <c r="C1101" s="96">
        <v>734782</v>
      </c>
      <c r="D1101" s="96" t="s">
        <v>48</v>
      </c>
      <c r="E1101" s="96">
        <v>49998</v>
      </c>
      <c r="F1101" s="96"/>
      <c r="G1101" s="96"/>
      <c r="H1101" s="96"/>
      <c r="I1101" s="96"/>
      <c r="J1101" s="96"/>
      <c r="K1101" s="96"/>
      <c r="L1101" s="96">
        <v>784780</v>
      </c>
      <c r="M1101" s="97">
        <v>190</v>
      </c>
      <c r="N1101" s="97">
        <v>253</v>
      </c>
      <c r="O1101" s="97">
        <v>443</v>
      </c>
      <c r="P1101" s="96">
        <v>17060</v>
      </c>
      <c r="Q1101" s="96"/>
      <c r="R1101" s="96"/>
      <c r="S1101" s="96"/>
      <c r="T1101" s="98">
        <v>0.55100000000000005</v>
      </c>
      <c r="U1101" s="98"/>
      <c r="V1101" s="98"/>
      <c r="W1101" s="98"/>
      <c r="X1101" s="98"/>
      <c r="Y1101" s="98"/>
      <c r="Z1101" s="98"/>
      <c r="AA1101" s="98"/>
      <c r="AB1101" s="98"/>
      <c r="AC1101" s="98"/>
      <c r="AD1101" s="98"/>
      <c r="AE1101" s="98"/>
      <c r="AF1101" s="98"/>
      <c r="AG1101" s="98"/>
      <c r="AH1101" s="98"/>
      <c r="AI1101" s="96">
        <v>64</v>
      </c>
      <c r="AJ1101" s="96">
        <v>61</v>
      </c>
      <c r="AK1101" s="96">
        <v>471</v>
      </c>
      <c r="AL1101" s="96">
        <v>456</v>
      </c>
      <c r="AM1101" s="96">
        <v>30</v>
      </c>
      <c r="AN1101" s="96">
        <v>415</v>
      </c>
      <c r="AO1101" s="96">
        <v>405</v>
      </c>
      <c r="AP1101" s="96">
        <v>14</v>
      </c>
      <c r="AQ1101" s="96">
        <v>244</v>
      </c>
      <c r="AR1101" s="96">
        <v>203</v>
      </c>
      <c r="AS1101" s="98">
        <v>0.83199999999999996</v>
      </c>
      <c r="AT1101" s="98">
        <v>0.3</v>
      </c>
      <c r="AU1101" s="98">
        <v>3.3000000000000002E-2</v>
      </c>
      <c r="AV1101" s="99">
        <v>34087</v>
      </c>
      <c r="AW1101" s="99">
        <v>21927</v>
      </c>
      <c r="AX1101" s="96">
        <v>1613</v>
      </c>
      <c r="AY1101" s="96">
        <v>2299</v>
      </c>
      <c r="AZ1101" s="96">
        <v>2978</v>
      </c>
      <c r="BA1101" s="96">
        <v>3772608</v>
      </c>
      <c r="BB1101" s="100" t="s">
        <v>48</v>
      </c>
      <c r="BC1101" s="93"/>
      <c r="BD1101" s="93"/>
      <c r="BE1101" s="93"/>
    </row>
    <row r="1102" spans="1:57" ht="13.5" customHeight="1">
      <c r="A1102" s="93" t="s">
        <v>311</v>
      </c>
      <c r="B1102" s="95">
        <v>45467</v>
      </c>
      <c r="C1102" s="96">
        <v>707954</v>
      </c>
      <c r="D1102" s="96" t="s">
        <v>48</v>
      </c>
      <c r="E1102" s="96">
        <v>50001</v>
      </c>
      <c r="F1102" s="96"/>
      <c r="G1102" s="96"/>
      <c r="H1102" s="96"/>
      <c r="I1102" s="96"/>
      <c r="J1102" s="96"/>
      <c r="K1102" s="96"/>
      <c r="L1102" s="96">
        <v>757955</v>
      </c>
      <c r="M1102" s="97">
        <v>189</v>
      </c>
      <c r="N1102" s="97">
        <v>214</v>
      </c>
      <c r="O1102" s="97">
        <v>403</v>
      </c>
      <c r="P1102" s="96">
        <v>28072</v>
      </c>
      <c r="Q1102" s="96"/>
      <c r="R1102" s="96"/>
      <c r="S1102" s="96"/>
      <c r="T1102" s="98">
        <v>0.56299999999999994</v>
      </c>
      <c r="U1102" s="98"/>
      <c r="V1102" s="98"/>
      <c r="W1102" s="98"/>
      <c r="X1102" s="98"/>
      <c r="Y1102" s="98"/>
      <c r="Z1102" s="98"/>
      <c r="AA1102" s="98"/>
      <c r="AB1102" s="98"/>
      <c r="AC1102" s="98"/>
      <c r="AD1102" s="98"/>
      <c r="AE1102" s="98"/>
      <c r="AF1102" s="98"/>
      <c r="AG1102" s="98"/>
      <c r="AH1102" s="98"/>
      <c r="AI1102" s="96">
        <v>66</v>
      </c>
      <c r="AJ1102" s="96">
        <v>46</v>
      </c>
      <c r="AK1102" s="96">
        <v>481</v>
      </c>
      <c r="AL1102" s="96">
        <v>388</v>
      </c>
      <c r="AM1102" s="96">
        <v>29</v>
      </c>
      <c r="AN1102" s="96">
        <v>418</v>
      </c>
      <c r="AO1102" s="96">
        <v>343</v>
      </c>
      <c r="AP1102" s="96">
        <v>15</v>
      </c>
      <c r="AQ1102" s="96">
        <v>227</v>
      </c>
      <c r="AR1102" s="96">
        <v>170</v>
      </c>
      <c r="AS1102" s="98">
        <v>0.749</v>
      </c>
      <c r="AT1102" s="98">
        <v>0.27100000000000002</v>
      </c>
      <c r="AU1102" s="98">
        <v>4.2000000000000003E-2</v>
      </c>
      <c r="AV1102" s="99">
        <v>34314</v>
      </c>
      <c r="AW1102" s="99">
        <v>22097</v>
      </c>
      <c r="AX1102" s="96">
        <v>1629</v>
      </c>
      <c r="AY1102" s="96">
        <v>2320</v>
      </c>
      <c r="AZ1102" s="96">
        <v>3022</v>
      </c>
      <c r="BA1102" s="96">
        <v>2746220</v>
      </c>
      <c r="BB1102" s="100" t="s">
        <v>48</v>
      </c>
      <c r="BC1102" s="93"/>
      <c r="BD1102" s="93"/>
      <c r="BE1102" s="93"/>
    </row>
    <row r="1103" spans="1:57" ht="13.5" customHeight="1">
      <c r="A1103" s="93" t="s">
        <v>312</v>
      </c>
      <c r="B1103" s="95">
        <v>45468</v>
      </c>
      <c r="C1103" s="96">
        <v>672286</v>
      </c>
      <c r="D1103" s="96" t="s">
        <v>48</v>
      </c>
      <c r="E1103" s="96">
        <v>49954</v>
      </c>
      <c r="F1103" s="96"/>
      <c r="G1103" s="96"/>
      <c r="H1103" s="96"/>
      <c r="I1103" s="96"/>
      <c r="J1103" s="96"/>
      <c r="K1103" s="96"/>
      <c r="L1103" s="96">
        <v>722240</v>
      </c>
      <c r="M1103" s="97">
        <v>156</v>
      </c>
      <c r="N1103" s="97">
        <v>211</v>
      </c>
      <c r="O1103" s="97">
        <v>367</v>
      </c>
      <c r="P1103" s="96">
        <v>14740</v>
      </c>
      <c r="Q1103" s="96"/>
      <c r="R1103" s="96"/>
      <c r="S1103" s="96"/>
      <c r="T1103" s="98">
        <v>0.58599999999999997</v>
      </c>
      <c r="U1103" s="98"/>
      <c r="V1103" s="98"/>
      <c r="W1103" s="98"/>
      <c r="X1103" s="98"/>
      <c r="Y1103" s="98"/>
      <c r="Z1103" s="98"/>
      <c r="AA1103" s="98"/>
      <c r="AB1103" s="98"/>
      <c r="AC1103" s="98"/>
      <c r="AD1103" s="98"/>
      <c r="AE1103" s="98"/>
      <c r="AF1103" s="98"/>
      <c r="AG1103" s="98"/>
      <c r="AH1103" s="98"/>
      <c r="AI1103" s="96">
        <v>65</v>
      </c>
      <c r="AJ1103" s="96">
        <v>27</v>
      </c>
      <c r="AK1103" s="96">
        <v>373</v>
      </c>
      <c r="AL1103" s="96">
        <v>275</v>
      </c>
      <c r="AM1103" s="96">
        <v>14</v>
      </c>
      <c r="AN1103" s="96">
        <v>338</v>
      </c>
      <c r="AO1103" s="96">
        <v>225</v>
      </c>
      <c r="AP1103" s="96">
        <v>5</v>
      </c>
      <c r="AQ1103" s="96">
        <v>215</v>
      </c>
      <c r="AR1103" s="96">
        <v>162</v>
      </c>
      <c r="AS1103" s="98">
        <v>0.753</v>
      </c>
      <c r="AT1103" s="98">
        <v>0.16700000000000001</v>
      </c>
      <c r="AU1103" s="98">
        <v>2.1999999999999999E-2</v>
      </c>
      <c r="AV1103" s="99">
        <v>34529</v>
      </c>
      <c r="AW1103" s="99">
        <v>22259</v>
      </c>
      <c r="AX1103" s="96">
        <v>1641</v>
      </c>
      <c r="AY1103" s="96">
        <v>2334</v>
      </c>
      <c r="AZ1103" s="96">
        <v>3052</v>
      </c>
      <c r="BA1103" s="96">
        <v>2130020</v>
      </c>
      <c r="BB1103" s="100" t="s">
        <v>48</v>
      </c>
      <c r="BC1103" s="93"/>
      <c r="BD1103" s="93"/>
      <c r="BE1103" s="93"/>
    </row>
    <row r="1104" spans="1:57" ht="13.5" customHeight="1">
      <c r="A1104" s="93" t="s">
        <v>313</v>
      </c>
      <c r="B1104" s="95">
        <v>45469</v>
      </c>
      <c r="C1104" s="96">
        <v>640465</v>
      </c>
      <c r="D1104" s="96" t="s">
        <v>48</v>
      </c>
      <c r="E1104" s="96">
        <v>49940</v>
      </c>
      <c r="F1104" s="96"/>
      <c r="G1104" s="96"/>
      <c r="H1104" s="96"/>
      <c r="I1104" s="96"/>
      <c r="J1104" s="96"/>
      <c r="K1104" s="96"/>
      <c r="L1104" s="96">
        <v>690405</v>
      </c>
      <c r="M1104" s="97">
        <v>137</v>
      </c>
      <c r="N1104" s="97">
        <v>204</v>
      </c>
      <c r="O1104" s="97">
        <v>341</v>
      </c>
      <c r="P1104" s="96">
        <v>10959</v>
      </c>
      <c r="Q1104" s="96"/>
      <c r="R1104" s="96"/>
      <c r="S1104" s="96"/>
      <c r="T1104" s="98">
        <v>0.61</v>
      </c>
      <c r="U1104" s="98"/>
      <c r="V1104" s="98"/>
      <c r="W1104" s="98"/>
      <c r="X1104" s="98"/>
      <c r="Y1104" s="98"/>
      <c r="Z1104" s="98"/>
      <c r="AA1104" s="98"/>
      <c r="AB1104" s="98"/>
      <c r="AC1104" s="98"/>
      <c r="AD1104" s="98"/>
      <c r="AE1104" s="98"/>
      <c r="AF1104" s="98"/>
      <c r="AG1104" s="98"/>
      <c r="AH1104" s="98"/>
      <c r="AI1104" s="96">
        <v>55</v>
      </c>
      <c r="AJ1104" s="96">
        <v>49</v>
      </c>
      <c r="AK1104" s="96">
        <v>405</v>
      </c>
      <c r="AL1104" s="96">
        <v>357</v>
      </c>
      <c r="AM1104" s="96">
        <v>21</v>
      </c>
      <c r="AN1104" s="96">
        <v>361</v>
      </c>
      <c r="AO1104" s="96">
        <v>288</v>
      </c>
      <c r="AP1104" s="96">
        <v>14</v>
      </c>
      <c r="AQ1104" s="96">
        <v>208</v>
      </c>
      <c r="AR1104" s="96">
        <v>156</v>
      </c>
      <c r="AS1104" s="98">
        <v>0.75</v>
      </c>
      <c r="AT1104" s="98">
        <v>0.314</v>
      </c>
      <c r="AU1104" s="98">
        <v>4.5999999999999999E-2</v>
      </c>
      <c r="AV1104" s="99">
        <v>34737</v>
      </c>
      <c r="AW1104" s="99">
        <v>22415</v>
      </c>
      <c r="AX1104" s="96">
        <v>1668</v>
      </c>
      <c r="AY1104" s="96">
        <v>2336</v>
      </c>
      <c r="AZ1104" s="96">
        <v>3055</v>
      </c>
      <c r="BA1104" s="96">
        <v>2230446</v>
      </c>
      <c r="BB1104" s="100" t="s">
        <v>48</v>
      </c>
      <c r="BC1104" s="93"/>
      <c r="BD1104" s="93"/>
      <c r="BE1104" s="93"/>
    </row>
    <row r="1105" spans="1:57" ht="13.5" customHeight="1">
      <c r="A1105" s="93" t="s">
        <v>314</v>
      </c>
      <c r="B1105" s="95">
        <v>45470</v>
      </c>
      <c r="C1105" s="96">
        <v>606638</v>
      </c>
      <c r="D1105" s="96" t="s">
        <v>48</v>
      </c>
      <c r="E1105" s="96">
        <v>49976</v>
      </c>
      <c r="F1105" s="96"/>
      <c r="G1105" s="96"/>
      <c r="H1105" s="96"/>
      <c r="I1105" s="96"/>
      <c r="J1105" s="96"/>
      <c r="K1105" s="96"/>
      <c r="L1105" s="96">
        <v>656614</v>
      </c>
      <c r="M1105" s="97">
        <v>134</v>
      </c>
      <c r="N1105" s="97">
        <v>203</v>
      </c>
      <c r="O1105" s="97">
        <v>337</v>
      </c>
      <c r="P1105" s="96">
        <v>12875</v>
      </c>
      <c r="Q1105" s="96"/>
      <c r="R1105" s="96"/>
      <c r="S1105" s="96"/>
      <c r="T1105" s="98">
        <v>0.51300000000000001</v>
      </c>
      <c r="U1105" s="98"/>
      <c r="V1105" s="98"/>
      <c r="W1105" s="98"/>
      <c r="X1105" s="98"/>
      <c r="Y1105" s="98"/>
      <c r="Z1105" s="98"/>
      <c r="AA1105" s="98"/>
      <c r="AB1105" s="98"/>
      <c r="AC1105" s="98"/>
      <c r="AD1105" s="98"/>
      <c r="AE1105" s="98"/>
      <c r="AF1105" s="98"/>
      <c r="AG1105" s="98"/>
      <c r="AH1105" s="98"/>
      <c r="AI1105" s="96">
        <v>45</v>
      </c>
      <c r="AJ1105" s="96">
        <v>63</v>
      </c>
      <c r="AK1105" s="96">
        <v>409</v>
      </c>
      <c r="AL1105" s="96">
        <v>360</v>
      </c>
      <c r="AM1105" s="96">
        <v>28</v>
      </c>
      <c r="AN1105" s="96">
        <v>393</v>
      </c>
      <c r="AO1105" s="96">
        <v>319</v>
      </c>
      <c r="AP1105" s="96">
        <v>14</v>
      </c>
      <c r="AQ1105" s="96">
        <v>173</v>
      </c>
      <c r="AR1105" s="96">
        <v>132</v>
      </c>
      <c r="AS1105" s="98">
        <v>0.76300000000000001</v>
      </c>
      <c r="AT1105" s="98">
        <v>0.47699999999999998</v>
      </c>
      <c r="AU1105" s="98">
        <v>4.2000000000000003E-2</v>
      </c>
      <c r="AV1105" s="99">
        <v>34804</v>
      </c>
      <c r="AW1105" s="99">
        <v>22641</v>
      </c>
      <c r="AX1105" s="96">
        <v>1676</v>
      </c>
      <c r="AY1105" s="96">
        <v>2363</v>
      </c>
      <c r="AZ1105" s="96">
        <v>3085</v>
      </c>
      <c r="BA1105" s="96">
        <v>2735108</v>
      </c>
      <c r="BB1105" s="100" t="s">
        <v>48</v>
      </c>
      <c r="BC1105" s="93"/>
      <c r="BD1105" s="93"/>
      <c r="BE1105" s="93"/>
    </row>
    <row r="1106" spans="1:57" ht="13.5" customHeight="1">
      <c r="A1106" s="93" t="s">
        <v>315</v>
      </c>
      <c r="B1106" s="95">
        <v>45471</v>
      </c>
      <c r="C1106" s="96">
        <v>573137</v>
      </c>
      <c r="D1106" s="96" t="s">
        <v>48</v>
      </c>
      <c r="E1106" s="96">
        <v>39683</v>
      </c>
      <c r="F1106" s="96"/>
      <c r="G1106" s="96"/>
      <c r="H1106" s="96"/>
      <c r="I1106" s="96"/>
      <c r="J1106" s="96"/>
      <c r="K1106" s="96"/>
      <c r="L1106" s="96">
        <v>612820</v>
      </c>
      <c r="M1106" s="97">
        <v>154</v>
      </c>
      <c r="N1106" s="97">
        <v>170</v>
      </c>
      <c r="O1106" s="97">
        <v>324</v>
      </c>
      <c r="P1106" s="96">
        <v>13928</v>
      </c>
      <c r="Q1106" s="96"/>
      <c r="R1106" s="96"/>
      <c r="S1106" s="96"/>
      <c r="T1106" s="98">
        <v>0.54600000000000004</v>
      </c>
      <c r="U1106" s="98"/>
      <c r="V1106" s="98"/>
      <c r="W1106" s="98"/>
      <c r="X1106" s="98"/>
      <c r="Y1106" s="98"/>
      <c r="Z1106" s="98"/>
      <c r="AA1106" s="98"/>
      <c r="AB1106" s="98"/>
      <c r="AC1106" s="98"/>
      <c r="AD1106" s="98"/>
      <c r="AE1106" s="98"/>
      <c r="AF1106" s="98"/>
      <c r="AG1106" s="98"/>
      <c r="AH1106" s="98"/>
      <c r="AI1106" s="96">
        <v>59</v>
      </c>
      <c r="AJ1106" s="96">
        <v>51</v>
      </c>
      <c r="AK1106" s="96">
        <v>451</v>
      </c>
      <c r="AL1106" s="96">
        <v>345</v>
      </c>
      <c r="AM1106" s="96">
        <v>25</v>
      </c>
      <c r="AN1106" s="96">
        <v>403</v>
      </c>
      <c r="AO1106" s="96">
        <v>315</v>
      </c>
      <c r="AP1106" s="96">
        <v>16</v>
      </c>
      <c r="AQ1106" s="96">
        <v>177</v>
      </c>
      <c r="AR1106" s="96">
        <v>145</v>
      </c>
      <c r="AS1106" s="98">
        <v>0.81899999999999995</v>
      </c>
      <c r="AT1106" s="98">
        <v>0.35199999999999998</v>
      </c>
      <c r="AU1106" s="98">
        <v>4.8000000000000001E-2</v>
      </c>
      <c r="AV1106" s="99">
        <v>34981</v>
      </c>
      <c r="AW1106" s="99">
        <v>22786</v>
      </c>
      <c r="AX1106" s="96">
        <v>1700</v>
      </c>
      <c r="AY1106" s="96">
        <v>2388</v>
      </c>
      <c r="AZ1106" s="96">
        <v>3133</v>
      </c>
      <c r="BA1106" s="96">
        <v>2571882</v>
      </c>
      <c r="BB1106" s="100" t="s">
        <v>48</v>
      </c>
      <c r="BC1106" s="93"/>
      <c r="BD1106" s="93"/>
      <c r="BE1106" s="93"/>
    </row>
    <row r="1107" spans="1:57" ht="13.5" customHeight="1">
      <c r="A1107" s="93" t="s">
        <v>316</v>
      </c>
      <c r="B1107" s="95">
        <v>45472</v>
      </c>
      <c r="C1107" s="96">
        <v>541028</v>
      </c>
      <c r="D1107" s="96" t="s">
        <v>48</v>
      </c>
      <c r="E1107" s="96">
        <v>39999</v>
      </c>
      <c r="F1107" s="96"/>
      <c r="G1107" s="96"/>
      <c r="H1107" s="96"/>
      <c r="I1107" s="96"/>
      <c r="J1107" s="96"/>
      <c r="K1107" s="96"/>
      <c r="L1107" s="96">
        <v>581027</v>
      </c>
      <c r="M1107" s="97">
        <v>184</v>
      </c>
      <c r="N1107" s="97">
        <v>206</v>
      </c>
      <c r="O1107" s="97">
        <v>390</v>
      </c>
      <c r="P1107" s="96">
        <v>12912</v>
      </c>
      <c r="Q1107" s="96"/>
      <c r="R1107" s="96"/>
      <c r="S1107" s="96"/>
      <c r="T1107" s="98">
        <v>0.5</v>
      </c>
      <c r="U1107" s="98"/>
      <c r="V1107" s="98"/>
      <c r="W1107" s="98"/>
      <c r="X1107" s="98"/>
      <c r="Y1107" s="98"/>
      <c r="Z1107" s="98"/>
      <c r="AA1107" s="98"/>
      <c r="AB1107" s="98"/>
      <c r="AC1107" s="98"/>
      <c r="AD1107" s="98"/>
      <c r="AE1107" s="98"/>
      <c r="AF1107" s="98"/>
      <c r="AG1107" s="98"/>
      <c r="AH1107" s="98"/>
      <c r="AI1107" s="96">
        <v>41</v>
      </c>
      <c r="AJ1107" s="96">
        <v>44</v>
      </c>
      <c r="AK1107" s="96">
        <v>295</v>
      </c>
      <c r="AL1107" s="96">
        <v>280</v>
      </c>
      <c r="AM1107" s="96">
        <v>13</v>
      </c>
      <c r="AN1107" s="96">
        <v>270</v>
      </c>
      <c r="AO1107" s="96">
        <v>258</v>
      </c>
      <c r="AP1107" s="96">
        <v>15</v>
      </c>
      <c r="AQ1107" s="96">
        <v>195</v>
      </c>
      <c r="AR1107" s="96">
        <v>153</v>
      </c>
      <c r="AS1107" s="98">
        <v>0.78500000000000003</v>
      </c>
      <c r="AT1107" s="98">
        <v>0.28799999999999998</v>
      </c>
      <c r="AU1107" s="98">
        <v>5.5E-2</v>
      </c>
      <c r="AV1107" s="99">
        <v>35176</v>
      </c>
      <c r="AW1107" s="99">
        <v>22939</v>
      </c>
      <c r="AX1107" s="96">
        <v>1696</v>
      </c>
      <c r="AY1107" s="96">
        <v>2407</v>
      </c>
      <c r="AZ1107" s="96">
        <v>3159</v>
      </c>
      <c r="BA1107" s="96">
        <v>2280216</v>
      </c>
      <c r="BB1107" s="100" t="s">
        <v>48</v>
      </c>
      <c r="BC1107" s="93"/>
      <c r="BD1107" s="93"/>
      <c r="BE1107" s="93"/>
    </row>
    <row r="1108" spans="1:57" ht="13.5" customHeight="1">
      <c r="A1108" s="93" t="s">
        <v>317</v>
      </c>
      <c r="B1108" s="95">
        <v>45473</v>
      </c>
      <c r="C1108" s="96">
        <v>589824</v>
      </c>
      <c r="D1108" s="96" t="s">
        <v>48</v>
      </c>
      <c r="E1108" s="96">
        <v>39961</v>
      </c>
      <c r="F1108" s="96"/>
      <c r="G1108" s="96"/>
      <c r="H1108" s="96"/>
      <c r="I1108" s="96"/>
      <c r="J1108" s="96"/>
      <c r="K1108" s="96"/>
      <c r="L1108" s="96">
        <v>629785</v>
      </c>
      <c r="M1108" s="97">
        <v>143</v>
      </c>
      <c r="N1108" s="97">
        <v>200</v>
      </c>
      <c r="O1108" s="97">
        <v>343</v>
      </c>
      <c r="P1108" s="96">
        <v>13691</v>
      </c>
      <c r="Q1108" s="96"/>
      <c r="R1108" s="96"/>
      <c r="S1108" s="96"/>
      <c r="T1108" s="98">
        <v>0.56299999999999994</v>
      </c>
      <c r="U1108" s="98"/>
      <c r="V1108" s="98"/>
      <c r="W1108" s="98"/>
      <c r="X1108" s="98"/>
      <c r="Y1108" s="98"/>
      <c r="Z1108" s="98"/>
      <c r="AA1108" s="98"/>
      <c r="AB1108" s="98"/>
      <c r="AC1108" s="98"/>
      <c r="AD1108" s="98"/>
      <c r="AE1108" s="98"/>
      <c r="AF1108" s="98"/>
      <c r="AG1108" s="98"/>
      <c r="AH1108" s="98"/>
      <c r="AI1108" s="96">
        <v>37</v>
      </c>
      <c r="AJ1108" s="96">
        <v>45</v>
      </c>
      <c r="AK1108" s="96">
        <v>476</v>
      </c>
      <c r="AL1108" s="96">
        <v>462</v>
      </c>
      <c r="AM1108" s="96">
        <v>28</v>
      </c>
      <c r="AN1108" s="96">
        <v>440</v>
      </c>
      <c r="AO1108" s="96">
        <v>430</v>
      </c>
      <c r="AP1108" s="96">
        <v>20</v>
      </c>
      <c r="AQ1108" s="96">
        <v>193</v>
      </c>
      <c r="AR1108" s="96">
        <v>146</v>
      </c>
      <c r="AS1108" s="98">
        <v>0.75600000000000001</v>
      </c>
      <c r="AT1108" s="98">
        <v>0.308</v>
      </c>
      <c r="AU1108" s="98">
        <v>4.3999999999999997E-2</v>
      </c>
      <c r="AV1108" s="99">
        <v>35369</v>
      </c>
      <c r="AW1108" s="99">
        <v>23085</v>
      </c>
      <c r="AX1108" s="96">
        <v>1716</v>
      </c>
      <c r="AY1108" s="96">
        <v>2423</v>
      </c>
      <c r="AZ1108" s="96">
        <v>3182</v>
      </c>
      <c r="BA1108" s="96">
        <v>3597174</v>
      </c>
      <c r="BB1108" s="100" t="s">
        <v>48</v>
      </c>
      <c r="BC1108" s="93"/>
      <c r="BD1108" s="93"/>
      <c r="BE1108" s="93"/>
    </row>
    <row r="1109" spans="1:57" ht="13.5" customHeight="1">
      <c r="A1109" s="93" t="s">
        <v>311</v>
      </c>
      <c r="B1109" s="95">
        <v>45474</v>
      </c>
      <c r="C1109" s="96">
        <v>564548</v>
      </c>
      <c r="D1109" s="96" t="s">
        <v>48</v>
      </c>
      <c r="E1109" s="96">
        <v>40002</v>
      </c>
      <c r="F1109" s="96"/>
      <c r="G1109" s="96"/>
      <c r="H1109" s="96"/>
      <c r="I1109" s="96"/>
      <c r="J1109" s="96"/>
      <c r="K1109" s="96"/>
      <c r="L1109" s="96">
        <v>604550</v>
      </c>
      <c r="M1109" s="97">
        <v>157</v>
      </c>
      <c r="N1109" s="97">
        <v>196</v>
      </c>
      <c r="O1109" s="97">
        <v>353</v>
      </c>
      <c r="P1109" s="96">
        <v>18320</v>
      </c>
      <c r="Q1109" s="96"/>
      <c r="R1109" s="96"/>
      <c r="S1109" s="96"/>
      <c r="T1109" s="98">
        <v>0.56100000000000005</v>
      </c>
      <c r="U1109" s="98"/>
      <c r="V1109" s="98"/>
      <c r="W1109" s="98"/>
      <c r="X1109" s="98"/>
      <c r="Y1109" s="98"/>
      <c r="Z1109" s="98"/>
      <c r="AA1109" s="98"/>
      <c r="AB1109" s="98"/>
      <c r="AC1109" s="98"/>
      <c r="AD1109" s="98"/>
      <c r="AE1109" s="98"/>
      <c r="AF1109" s="98"/>
      <c r="AG1109" s="98"/>
      <c r="AH1109" s="98"/>
      <c r="AI1109" s="96">
        <v>59</v>
      </c>
      <c r="AJ1109" s="96">
        <v>46</v>
      </c>
      <c r="AK1109" s="96">
        <v>496</v>
      </c>
      <c r="AL1109" s="96">
        <v>401</v>
      </c>
      <c r="AM1109" s="96">
        <v>20</v>
      </c>
      <c r="AN1109" s="96">
        <v>459</v>
      </c>
      <c r="AO1109" s="96">
        <v>374</v>
      </c>
      <c r="AP1109" s="96">
        <v>15</v>
      </c>
      <c r="AQ1109" s="96">
        <v>198</v>
      </c>
      <c r="AR1109" s="96">
        <v>144</v>
      </c>
      <c r="AS1109" s="98">
        <v>0.72699999999999998</v>
      </c>
      <c r="AT1109" s="98">
        <v>0.31900000000000001</v>
      </c>
      <c r="AU1109" s="98">
        <v>3.9E-2</v>
      </c>
      <c r="AV1109" s="99">
        <v>35567</v>
      </c>
      <c r="AW1109" s="99">
        <v>23229</v>
      </c>
      <c r="AX1109" s="96">
        <v>1709</v>
      </c>
      <c r="AY1109" s="96">
        <v>2431</v>
      </c>
      <c r="AZ1109" s="96">
        <v>3215</v>
      </c>
      <c r="BA1109" s="96">
        <v>3025992</v>
      </c>
      <c r="BB1109" s="100" t="s">
        <v>48</v>
      </c>
      <c r="BC1109" s="93"/>
      <c r="BD1109" s="93"/>
      <c r="BE1109" s="93"/>
    </row>
    <row r="1110" spans="1:57" ht="13.5" customHeight="1">
      <c r="A1110" s="93" t="s">
        <v>312</v>
      </c>
      <c r="B1110" s="95">
        <v>45475</v>
      </c>
      <c r="C1110" s="96">
        <v>603932</v>
      </c>
      <c r="D1110" s="96" t="s">
        <v>48</v>
      </c>
      <c r="E1110" s="96">
        <v>40004</v>
      </c>
      <c r="F1110" s="96"/>
      <c r="G1110" s="96"/>
      <c r="H1110" s="96"/>
      <c r="I1110" s="96"/>
      <c r="J1110" s="96"/>
      <c r="K1110" s="96"/>
      <c r="L1110" s="96">
        <v>643936</v>
      </c>
      <c r="M1110" s="97">
        <v>211</v>
      </c>
      <c r="N1110" s="97">
        <v>136</v>
      </c>
      <c r="O1110" s="97">
        <v>347</v>
      </c>
      <c r="P1110" s="96">
        <v>13415</v>
      </c>
      <c r="Q1110" s="96"/>
      <c r="R1110" s="96"/>
      <c r="S1110" s="96"/>
      <c r="T1110" s="98">
        <v>0.51900000000000002</v>
      </c>
      <c r="U1110" s="98"/>
      <c r="V1110" s="98"/>
      <c r="W1110" s="98"/>
      <c r="X1110" s="98"/>
      <c r="Y1110" s="98"/>
      <c r="Z1110" s="98"/>
      <c r="AA1110" s="98"/>
      <c r="AB1110" s="98"/>
      <c r="AC1110" s="98"/>
      <c r="AD1110" s="98"/>
      <c r="AE1110" s="98"/>
      <c r="AF1110" s="98"/>
      <c r="AG1110" s="98"/>
      <c r="AH1110" s="98"/>
      <c r="AI1110" s="96">
        <v>35</v>
      </c>
      <c r="AJ1110" s="96">
        <v>33</v>
      </c>
      <c r="AK1110" s="96">
        <v>394</v>
      </c>
      <c r="AL1110" s="96">
        <v>347</v>
      </c>
      <c r="AM1110" s="96">
        <v>14</v>
      </c>
      <c r="AN1110" s="96">
        <v>368</v>
      </c>
      <c r="AO1110" s="96">
        <v>276</v>
      </c>
      <c r="AP1110" s="96">
        <v>8</v>
      </c>
      <c r="AQ1110" s="96">
        <v>180</v>
      </c>
      <c r="AR1110" s="96">
        <v>105</v>
      </c>
      <c r="AS1110" s="98">
        <v>0.58299999999999996</v>
      </c>
      <c r="AT1110" s="98">
        <v>0.314</v>
      </c>
      <c r="AU1110" s="98">
        <v>2.8000000000000001E-2</v>
      </c>
      <c r="AV1110" s="99">
        <v>35747</v>
      </c>
      <c r="AW1110" s="99">
        <v>23334</v>
      </c>
      <c r="AX1110" s="96">
        <v>1719</v>
      </c>
      <c r="AY1110" s="96">
        <v>2453</v>
      </c>
      <c r="AZ1110" s="96">
        <v>3239</v>
      </c>
      <c r="BA1110" s="96">
        <v>2261776</v>
      </c>
      <c r="BB1110" s="100" t="s">
        <v>48</v>
      </c>
      <c r="BC1110" s="93"/>
      <c r="BD1110" s="93"/>
      <c r="BE1110" s="93"/>
    </row>
    <row r="1111" spans="1:57" ht="13.5" customHeight="1">
      <c r="A1111" s="93" t="s">
        <v>313</v>
      </c>
      <c r="B1111" s="95">
        <v>45476</v>
      </c>
      <c r="C1111" s="96">
        <v>566979</v>
      </c>
      <c r="D1111" s="96" t="s">
        <v>48</v>
      </c>
      <c r="E1111" s="96">
        <v>40000</v>
      </c>
      <c r="F1111" s="96"/>
      <c r="G1111" s="96"/>
      <c r="H1111" s="96"/>
      <c r="I1111" s="96"/>
      <c r="J1111" s="96"/>
      <c r="K1111" s="96"/>
      <c r="L1111" s="96">
        <v>606979</v>
      </c>
      <c r="M1111" s="97">
        <v>190</v>
      </c>
      <c r="N1111" s="97">
        <v>141</v>
      </c>
      <c r="O1111" s="97">
        <v>331</v>
      </c>
      <c r="P1111" s="96">
        <v>11673</v>
      </c>
      <c r="Q1111" s="96"/>
      <c r="R1111" s="96"/>
      <c r="S1111" s="96"/>
      <c r="T1111" s="98">
        <v>0.59799999999999998</v>
      </c>
      <c r="U1111" s="98"/>
      <c r="V1111" s="98"/>
      <c r="W1111" s="98"/>
      <c r="X1111" s="98"/>
      <c r="Y1111" s="98"/>
      <c r="Z1111" s="98"/>
      <c r="AA1111" s="98"/>
      <c r="AB1111" s="98"/>
      <c r="AC1111" s="98"/>
      <c r="AD1111" s="98"/>
      <c r="AE1111" s="98"/>
      <c r="AF1111" s="98"/>
      <c r="AG1111" s="98"/>
      <c r="AH1111" s="98"/>
      <c r="AI1111" s="96">
        <v>49</v>
      </c>
      <c r="AJ1111" s="96">
        <v>48</v>
      </c>
      <c r="AK1111" s="96">
        <v>440</v>
      </c>
      <c r="AL1111" s="96">
        <v>355</v>
      </c>
      <c r="AM1111" s="96">
        <v>17</v>
      </c>
      <c r="AN1111" s="96">
        <v>409</v>
      </c>
      <c r="AO1111" s="96">
        <v>334</v>
      </c>
      <c r="AP1111" s="96">
        <v>12</v>
      </c>
      <c r="AQ1111" s="96">
        <v>198</v>
      </c>
      <c r="AR1111" s="96">
        <v>134</v>
      </c>
      <c r="AS1111" s="98">
        <v>0.67700000000000005</v>
      </c>
      <c r="AT1111" s="98">
        <v>0.35799999999999998</v>
      </c>
      <c r="AU1111" s="98">
        <v>3.5000000000000003E-2</v>
      </c>
      <c r="AV1111" s="99">
        <v>35877</v>
      </c>
      <c r="AW1111" s="99">
        <v>23407</v>
      </c>
      <c r="AX1111" s="96">
        <v>1728</v>
      </c>
      <c r="AY1111" s="96">
        <v>2469</v>
      </c>
      <c r="AZ1111" s="96">
        <v>3236</v>
      </c>
      <c r="BA1111" s="96">
        <v>2724958</v>
      </c>
      <c r="BB1111" s="100" t="s">
        <v>48</v>
      </c>
      <c r="BC1111" s="93"/>
      <c r="BD1111" s="93"/>
      <c r="BE1111" s="93"/>
    </row>
    <row r="1112" spans="1:57" ht="13.5" customHeight="1">
      <c r="A1112" s="93" t="s">
        <v>314</v>
      </c>
      <c r="B1112" s="95">
        <v>45477</v>
      </c>
      <c r="C1112" s="96">
        <v>554223</v>
      </c>
      <c r="D1112" s="96" t="s">
        <v>48</v>
      </c>
      <c r="E1112" s="96">
        <v>39987</v>
      </c>
      <c r="F1112" s="96"/>
      <c r="G1112" s="96"/>
      <c r="H1112" s="96"/>
      <c r="I1112" s="96"/>
      <c r="J1112" s="96"/>
      <c r="K1112" s="96"/>
      <c r="L1112" s="96">
        <v>594210</v>
      </c>
      <c r="M1112" s="97">
        <v>209</v>
      </c>
      <c r="N1112" s="97">
        <v>150</v>
      </c>
      <c r="O1112" s="97">
        <v>359</v>
      </c>
      <c r="P1112" s="96">
        <v>13205</v>
      </c>
      <c r="Q1112" s="96"/>
      <c r="R1112" s="96"/>
      <c r="S1112" s="96"/>
      <c r="T1112" s="98">
        <v>0.57699999999999996</v>
      </c>
      <c r="U1112" s="98"/>
      <c r="V1112" s="98"/>
      <c r="W1112" s="98"/>
      <c r="X1112" s="98"/>
      <c r="Y1112" s="98"/>
      <c r="Z1112" s="98"/>
      <c r="AA1112" s="98"/>
      <c r="AB1112" s="98"/>
      <c r="AC1112" s="98"/>
      <c r="AD1112" s="98"/>
      <c r="AE1112" s="98"/>
      <c r="AF1112" s="98"/>
      <c r="AG1112" s="98"/>
      <c r="AH1112" s="98"/>
      <c r="AI1112" s="96">
        <v>58</v>
      </c>
      <c r="AJ1112" s="96">
        <v>52</v>
      </c>
      <c r="AK1112" s="96">
        <v>461</v>
      </c>
      <c r="AL1112" s="96">
        <v>369</v>
      </c>
      <c r="AM1112" s="96">
        <v>24</v>
      </c>
      <c r="AN1112" s="96">
        <v>421</v>
      </c>
      <c r="AO1112" s="96">
        <v>339</v>
      </c>
      <c r="AP1112" s="96">
        <v>10</v>
      </c>
      <c r="AQ1112" s="96">
        <v>207</v>
      </c>
      <c r="AR1112" s="96">
        <v>149</v>
      </c>
      <c r="AS1112" s="98">
        <v>0.72</v>
      </c>
      <c r="AT1112" s="98">
        <v>0.34899999999999998</v>
      </c>
      <c r="AU1112" s="98">
        <v>2.9000000000000001E-2</v>
      </c>
      <c r="AV1112" s="99">
        <v>36084</v>
      </c>
      <c r="AW1112" s="99">
        <v>23556</v>
      </c>
      <c r="AX1112" s="96">
        <v>1736</v>
      </c>
      <c r="AY1112" s="96">
        <v>2468</v>
      </c>
      <c r="AZ1112" s="96">
        <v>3261</v>
      </c>
      <c r="BA1112" s="96">
        <v>3039074</v>
      </c>
      <c r="BB1112" s="100" t="s">
        <v>48</v>
      </c>
      <c r="BC1112" s="93"/>
      <c r="BD1112" s="93"/>
      <c r="BE1112" s="93"/>
    </row>
    <row r="1113" spans="1:57" ht="13.5" customHeight="1">
      <c r="A1113" s="93" t="s">
        <v>315</v>
      </c>
      <c r="B1113" s="95">
        <v>45478</v>
      </c>
      <c r="C1113" s="96">
        <v>562776</v>
      </c>
      <c r="D1113" s="96" t="s">
        <v>48</v>
      </c>
      <c r="E1113" s="96">
        <v>40000</v>
      </c>
      <c r="F1113" s="96"/>
      <c r="G1113" s="96"/>
      <c r="H1113" s="96"/>
      <c r="I1113" s="96"/>
      <c r="J1113" s="96"/>
      <c r="K1113" s="96"/>
      <c r="L1113" s="96">
        <v>602776</v>
      </c>
      <c r="M1113" s="97">
        <v>216</v>
      </c>
      <c r="N1113" s="97">
        <v>131</v>
      </c>
      <c r="O1113" s="97">
        <v>347</v>
      </c>
      <c r="P1113" s="96">
        <v>13104</v>
      </c>
      <c r="Q1113" s="96"/>
      <c r="R1113" s="96"/>
      <c r="S1113" s="96"/>
      <c r="T1113" s="98">
        <v>0.59099999999999997</v>
      </c>
      <c r="U1113" s="98"/>
      <c r="V1113" s="98"/>
      <c r="W1113" s="98"/>
      <c r="X1113" s="98"/>
      <c r="Y1113" s="98"/>
      <c r="Z1113" s="98"/>
      <c r="AA1113" s="98"/>
      <c r="AB1113" s="98"/>
      <c r="AC1113" s="98"/>
      <c r="AD1113" s="98"/>
      <c r="AE1113" s="98"/>
      <c r="AF1113" s="98"/>
      <c r="AG1113" s="98"/>
      <c r="AH1113" s="98"/>
      <c r="AI1113" s="96">
        <v>42</v>
      </c>
      <c r="AJ1113" s="96">
        <v>45</v>
      </c>
      <c r="AK1113" s="96">
        <v>447</v>
      </c>
      <c r="AL1113" s="96">
        <v>344</v>
      </c>
      <c r="AM1113" s="96">
        <v>19</v>
      </c>
      <c r="AN1113" s="96">
        <v>408</v>
      </c>
      <c r="AO1113" s="96">
        <v>320</v>
      </c>
      <c r="AP1113" s="96">
        <v>14</v>
      </c>
      <c r="AQ1113" s="96">
        <v>205</v>
      </c>
      <c r="AR1113" s="96">
        <v>133</v>
      </c>
      <c r="AS1113" s="98">
        <v>0.64900000000000002</v>
      </c>
      <c r="AT1113" s="98">
        <v>0.33800000000000002</v>
      </c>
      <c r="AU1113" s="98">
        <v>4.2000000000000003E-2</v>
      </c>
      <c r="AV1113" s="99">
        <v>36289</v>
      </c>
      <c r="AW1113" s="99">
        <v>23689</v>
      </c>
      <c r="AX1113" s="96">
        <v>1747</v>
      </c>
      <c r="AY1113" s="96">
        <v>2493</v>
      </c>
      <c r="AZ1113" s="96">
        <v>1747</v>
      </c>
      <c r="BA1113" s="96">
        <v>2526312</v>
      </c>
      <c r="BB1113" s="100" t="s">
        <v>48</v>
      </c>
      <c r="BC1113" s="93"/>
      <c r="BD1113" s="93"/>
      <c r="BE1113" s="93"/>
    </row>
    <row r="1114" spans="1:57" ht="13.5" customHeight="1">
      <c r="A1114" s="93" t="s">
        <v>316</v>
      </c>
      <c r="B1114" s="95">
        <v>45479</v>
      </c>
      <c r="C1114" s="96">
        <v>663497</v>
      </c>
      <c r="D1114" s="96" t="s">
        <v>48</v>
      </c>
      <c r="E1114" s="96">
        <v>40002</v>
      </c>
      <c r="F1114" s="96"/>
      <c r="G1114" s="96"/>
      <c r="H1114" s="96"/>
      <c r="I1114" s="96"/>
      <c r="J1114" s="96"/>
      <c r="K1114" s="96"/>
      <c r="L1114" s="96">
        <v>703499</v>
      </c>
      <c r="M1114" s="97">
        <v>270</v>
      </c>
      <c r="N1114" s="97">
        <v>155</v>
      </c>
      <c r="O1114" s="97">
        <v>425</v>
      </c>
      <c r="P1114" s="96">
        <v>13028</v>
      </c>
      <c r="Q1114" s="96"/>
      <c r="R1114" s="96"/>
      <c r="S1114" s="96"/>
      <c r="T1114" s="98">
        <v>0.49199999999999999</v>
      </c>
      <c r="U1114" s="98"/>
      <c r="V1114" s="98"/>
      <c r="W1114" s="98"/>
      <c r="X1114" s="98"/>
      <c r="Y1114" s="98"/>
      <c r="Z1114" s="98"/>
      <c r="AA1114" s="98"/>
      <c r="AB1114" s="98"/>
      <c r="AC1114" s="98"/>
      <c r="AD1114" s="98"/>
      <c r="AE1114" s="98"/>
      <c r="AF1114" s="98"/>
      <c r="AG1114" s="98"/>
      <c r="AH1114" s="98"/>
      <c r="AI1114" s="96">
        <v>48</v>
      </c>
      <c r="AJ1114" s="96">
        <v>46</v>
      </c>
      <c r="AK1114" s="96">
        <v>350</v>
      </c>
      <c r="AL1114" s="96">
        <v>335</v>
      </c>
      <c r="AM1114" s="96">
        <v>23</v>
      </c>
      <c r="AN1114" s="96">
        <v>319</v>
      </c>
      <c r="AO1114" s="96">
        <v>309</v>
      </c>
      <c r="AP1114" s="96">
        <v>8</v>
      </c>
      <c r="AQ1114" s="96">
        <v>209</v>
      </c>
      <c r="AR1114" s="96">
        <v>150</v>
      </c>
      <c r="AS1114" s="98">
        <v>0.71799999999999997</v>
      </c>
      <c r="AT1114" s="98">
        <v>0.307</v>
      </c>
      <c r="AU1114" s="98">
        <v>2.5000000000000001E-2</v>
      </c>
      <c r="AV1114" s="99">
        <v>36498</v>
      </c>
      <c r="AW1114" s="99">
        <v>23839</v>
      </c>
      <c r="AX1114" s="96">
        <v>1750</v>
      </c>
      <c r="AY1114" s="96">
        <v>2511</v>
      </c>
      <c r="AZ1114" s="96">
        <v>3337</v>
      </c>
      <c r="BA1114" s="96">
        <v>2509580</v>
      </c>
      <c r="BB1114" s="100" t="s">
        <v>48</v>
      </c>
      <c r="BC1114" s="93"/>
      <c r="BD1114" s="93"/>
      <c r="BE1114" s="93"/>
    </row>
    <row r="1115" spans="1:57" ht="13.5" customHeight="1">
      <c r="A1115" s="93" t="s">
        <v>317</v>
      </c>
      <c r="B1115" s="95">
        <v>45480</v>
      </c>
      <c r="C1115" s="96">
        <v>781830</v>
      </c>
      <c r="D1115" s="96" t="s">
        <v>48</v>
      </c>
      <c r="E1115" s="96">
        <v>40004</v>
      </c>
      <c r="F1115" s="96"/>
      <c r="G1115" s="96"/>
      <c r="H1115" s="96"/>
      <c r="I1115" s="96"/>
      <c r="J1115" s="96"/>
      <c r="K1115" s="96"/>
      <c r="L1115" s="96">
        <v>821834</v>
      </c>
      <c r="M1115" s="97">
        <v>265</v>
      </c>
      <c r="N1115" s="97">
        <v>152</v>
      </c>
      <c r="O1115" s="97">
        <v>417</v>
      </c>
      <c r="P1115" s="96">
        <v>18678</v>
      </c>
      <c r="Q1115" s="96"/>
      <c r="R1115" s="96"/>
      <c r="S1115" s="96"/>
      <c r="T1115" s="98">
        <v>0.59</v>
      </c>
      <c r="U1115" s="98"/>
      <c r="V1115" s="98"/>
      <c r="W1115" s="98"/>
      <c r="X1115" s="98"/>
      <c r="Y1115" s="98"/>
      <c r="Z1115" s="98"/>
      <c r="AA1115" s="98"/>
      <c r="AB1115" s="98"/>
      <c r="AC1115" s="98"/>
      <c r="AD1115" s="98"/>
      <c r="AE1115" s="98"/>
      <c r="AF1115" s="98"/>
      <c r="AG1115" s="98"/>
      <c r="AH1115" s="98"/>
      <c r="AI1115" s="96">
        <v>69</v>
      </c>
      <c r="AJ1115" s="96">
        <v>54</v>
      </c>
      <c r="AK1115" s="96">
        <v>476</v>
      </c>
      <c r="AL1115" s="96">
        <v>465</v>
      </c>
      <c r="AM1115" s="96">
        <v>22</v>
      </c>
      <c r="AN1115" s="96">
        <v>446</v>
      </c>
      <c r="AO1115" s="96">
        <v>440</v>
      </c>
      <c r="AP1115" s="96">
        <v>9</v>
      </c>
      <c r="AQ1115" s="96">
        <v>246</v>
      </c>
      <c r="AR1115" s="96">
        <v>197</v>
      </c>
      <c r="AS1115" s="98">
        <v>0.80100000000000005</v>
      </c>
      <c r="AT1115" s="98">
        <v>0.27400000000000002</v>
      </c>
      <c r="AU1115" s="98">
        <v>0.02</v>
      </c>
      <c r="AV1115" s="99">
        <v>36744</v>
      </c>
      <c r="AW1115" s="99">
        <v>24036</v>
      </c>
      <c r="AX1115" s="96">
        <v>1781</v>
      </c>
      <c r="AY1115" s="96">
        <v>2547</v>
      </c>
      <c r="AZ1115" s="96">
        <v>3353</v>
      </c>
      <c r="BA1115" s="96">
        <v>3770940</v>
      </c>
      <c r="BB1115" s="100" t="s">
        <v>48</v>
      </c>
      <c r="BC1115" s="93"/>
      <c r="BD1115" s="93"/>
      <c r="BE1115" s="93"/>
    </row>
    <row r="1116" spans="1:57" ht="13.5" customHeight="1">
      <c r="A1116" s="93" t="s">
        <v>311</v>
      </c>
      <c r="B1116" s="95">
        <v>45481</v>
      </c>
      <c r="C1116" s="96">
        <v>744974</v>
      </c>
      <c r="D1116" s="96" t="s">
        <v>48</v>
      </c>
      <c r="E1116" s="96">
        <v>40004</v>
      </c>
      <c r="F1116" s="96"/>
      <c r="G1116" s="96"/>
      <c r="H1116" s="96"/>
      <c r="I1116" s="96"/>
      <c r="J1116" s="96"/>
      <c r="K1116" s="96"/>
      <c r="L1116" s="96">
        <v>784978</v>
      </c>
      <c r="M1116" s="97">
        <v>273</v>
      </c>
      <c r="N1116" s="97">
        <v>158</v>
      </c>
      <c r="O1116" s="97">
        <v>431</v>
      </c>
      <c r="P1116" s="96">
        <v>16020</v>
      </c>
      <c r="Q1116" s="96"/>
      <c r="R1116" s="96"/>
      <c r="S1116" s="96"/>
      <c r="T1116" s="98">
        <v>0.53600000000000003</v>
      </c>
      <c r="U1116" s="98"/>
      <c r="V1116" s="98"/>
      <c r="W1116" s="98"/>
      <c r="X1116" s="98"/>
      <c r="Y1116" s="98"/>
      <c r="Z1116" s="98"/>
      <c r="AA1116" s="98"/>
      <c r="AB1116" s="98"/>
      <c r="AC1116" s="98"/>
      <c r="AD1116" s="98"/>
      <c r="AE1116" s="98"/>
      <c r="AF1116" s="98"/>
      <c r="AG1116" s="98"/>
      <c r="AH1116" s="98"/>
      <c r="AI1116" s="96">
        <v>62</v>
      </c>
      <c r="AJ1116" s="96">
        <v>44</v>
      </c>
      <c r="AK1116" s="96">
        <v>468</v>
      </c>
      <c r="AL1116" s="96">
        <v>366</v>
      </c>
      <c r="AM1116" s="96">
        <v>15</v>
      </c>
      <c r="AN1116" s="96">
        <v>434</v>
      </c>
      <c r="AO1116" s="96">
        <v>347</v>
      </c>
      <c r="AP1116" s="96">
        <v>9</v>
      </c>
      <c r="AQ1116" s="96">
        <v>231</v>
      </c>
      <c r="AR1116" s="96">
        <v>167</v>
      </c>
      <c r="AS1116" s="98">
        <v>0.72299999999999998</v>
      </c>
      <c r="AT1116" s="98">
        <v>0.26300000000000001</v>
      </c>
      <c r="AU1116" s="98">
        <v>2.5000000000000001E-2</v>
      </c>
      <c r="AV1116" s="99">
        <v>37095</v>
      </c>
      <c r="AW1116" s="99">
        <v>24303</v>
      </c>
      <c r="AX1116" s="96">
        <v>1809</v>
      </c>
      <c r="AY1116" s="96">
        <v>2553</v>
      </c>
      <c r="AZ1116" s="96">
        <v>3394</v>
      </c>
      <c r="BA1116" s="96">
        <v>2664210</v>
      </c>
      <c r="BB1116" s="100" t="s">
        <v>48</v>
      </c>
      <c r="BC1116" s="93"/>
      <c r="BD1116" s="93"/>
      <c r="BE1116" s="93"/>
    </row>
    <row r="1117" spans="1:57" ht="13.5" customHeight="1">
      <c r="A1117" s="93" t="s">
        <v>312</v>
      </c>
      <c r="B1117" s="95">
        <v>45482</v>
      </c>
      <c r="C1117" s="96">
        <v>720326</v>
      </c>
      <c r="D1117" s="96" t="s">
        <v>48</v>
      </c>
      <c r="E1117" s="96">
        <v>39974</v>
      </c>
      <c r="F1117" s="96"/>
      <c r="G1117" s="96"/>
      <c r="H1117" s="96"/>
      <c r="I1117" s="96"/>
      <c r="J1117" s="96"/>
      <c r="K1117" s="96"/>
      <c r="L1117" s="96">
        <v>760300</v>
      </c>
      <c r="M1117" s="97">
        <v>238</v>
      </c>
      <c r="N1117" s="97">
        <v>115</v>
      </c>
      <c r="O1117" s="97">
        <v>353</v>
      </c>
      <c r="P1117" s="96">
        <v>11880</v>
      </c>
      <c r="Q1117" s="96"/>
      <c r="R1117" s="96"/>
      <c r="S1117" s="96"/>
      <c r="T1117" s="98">
        <v>0.67400000000000004</v>
      </c>
      <c r="U1117" s="98"/>
      <c r="V1117" s="98"/>
      <c r="W1117" s="98"/>
      <c r="X1117" s="98"/>
      <c r="Y1117" s="98"/>
      <c r="Z1117" s="98"/>
      <c r="AA1117" s="98"/>
      <c r="AB1117" s="98"/>
      <c r="AC1117" s="98"/>
      <c r="AD1117" s="98"/>
      <c r="AE1117" s="98"/>
      <c r="AF1117" s="98"/>
      <c r="AG1117" s="98"/>
      <c r="AH1117" s="98"/>
      <c r="AI1117" s="96">
        <v>52</v>
      </c>
      <c r="AJ1117" s="96">
        <v>49</v>
      </c>
      <c r="AK1117" s="96">
        <v>461</v>
      </c>
      <c r="AL1117" s="96">
        <v>362</v>
      </c>
      <c r="AM1117" s="96">
        <v>15</v>
      </c>
      <c r="AN1117" s="96">
        <v>432</v>
      </c>
      <c r="AO1117" s="96">
        <v>342</v>
      </c>
      <c r="AP1117" s="96">
        <v>8</v>
      </c>
      <c r="AQ1117" s="96">
        <v>238</v>
      </c>
      <c r="AR1117" s="96">
        <v>178</v>
      </c>
      <c r="AS1117" s="98">
        <v>0.748</v>
      </c>
      <c r="AT1117" s="98">
        <v>0.27500000000000002</v>
      </c>
      <c r="AU1117" s="98">
        <v>2.3E-2</v>
      </c>
      <c r="AV1117" s="99">
        <v>37333</v>
      </c>
      <c r="AW1117" s="99">
        <v>24481</v>
      </c>
      <c r="AX1117" s="96">
        <v>1788</v>
      </c>
      <c r="AY1117" s="96">
        <v>2552</v>
      </c>
      <c r="AZ1117" s="96">
        <v>3408</v>
      </c>
      <c r="BA1117" s="96">
        <v>2749726</v>
      </c>
      <c r="BB1117" s="100" t="s">
        <v>48</v>
      </c>
      <c r="BC1117" s="93"/>
      <c r="BD1117" s="93"/>
      <c r="BE1117" s="93"/>
    </row>
    <row r="1118" spans="1:57" ht="13.5" customHeight="1">
      <c r="A1118" s="93" t="s">
        <v>313</v>
      </c>
      <c r="B1118" s="95">
        <v>45483</v>
      </c>
      <c r="C1118" s="96">
        <v>731632</v>
      </c>
      <c r="D1118" s="96" t="s">
        <v>48</v>
      </c>
      <c r="E1118" s="96">
        <v>39998</v>
      </c>
      <c r="F1118" s="96"/>
      <c r="G1118" s="96"/>
      <c r="H1118" s="96"/>
      <c r="I1118" s="96"/>
      <c r="J1118" s="96"/>
      <c r="K1118" s="96"/>
      <c r="L1118" s="96">
        <v>771630</v>
      </c>
      <c r="M1118" s="97">
        <v>243</v>
      </c>
      <c r="N1118" s="97">
        <v>117</v>
      </c>
      <c r="O1118" s="97">
        <v>360</v>
      </c>
      <c r="P1118" s="96">
        <v>11517</v>
      </c>
      <c r="Q1118" s="96"/>
      <c r="R1118" s="96"/>
      <c r="S1118" s="96"/>
      <c r="T1118" s="98">
        <v>0.58099999999999996</v>
      </c>
      <c r="U1118" s="98"/>
      <c r="V1118" s="98"/>
      <c r="W1118" s="98"/>
      <c r="X1118" s="98"/>
      <c r="Y1118" s="98"/>
      <c r="Z1118" s="98"/>
      <c r="AA1118" s="98"/>
      <c r="AB1118" s="98"/>
      <c r="AC1118" s="98"/>
      <c r="AD1118" s="98"/>
      <c r="AE1118" s="98"/>
      <c r="AF1118" s="98"/>
      <c r="AG1118" s="98"/>
      <c r="AH1118" s="98"/>
      <c r="AI1118" s="96">
        <v>64</v>
      </c>
      <c r="AJ1118" s="96">
        <v>64</v>
      </c>
      <c r="AK1118" s="96">
        <v>473</v>
      </c>
      <c r="AL1118" s="96">
        <v>393</v>
      </c>
      <c r="AM1118" s="96">
        <v>28</v>
      </c>
      <c r="AN1118" s="96">
        <v>434</v>
      </c>
      <c r="AO1118" s="96">
        <v>364</v>
      </c>
      <c r="AP1118" s="96">
        <v>6</v>
      </c>
      <c r="AQ1118" s="96">
        <v>209</v>
      </c>
      <c r="AR1118" s="96">
        <v>155</v>
      </c>
      <c r="AS1118" s="98">
        <v>0.74199999999999999</v>
      </c>
      <c r="AT1118" s="98">
        <v>0.41299999999999998</v>
      </c>
      <c r="AU1118" s="98">
        <v>1.6E-2</v>
      </c>
      <c r="AV1118" s="99">
        <v>37542</v>
      </c>
      <c r="AW1118" s="99">
        <v>24636</v>
      </c>
      <c r="AX1118" s="96">
        <v>1834</v>
      </c>
      <c r="AY1118" s="96">
        <v>2574</v>
      </c>
      <c r="AZ1118" s="96">
        <v>3427</v>
      </c>
      <c r="BA1118" s="96">
        <v>3044118</v>
      </c>
      <c r="BB1118" s="100" t="s">
        <v>48</v>
      </c>
      <c r="BC1118" s="93"/>
      <c r="BD1118" s="93"/>
      <c r="BE1118" s="93"/>
    </row>
    <row r="1119" spans="1:57" ht="13.5" customHeight="1">
      <c r="A1119" s="93" t="s">
        <v>314</v>
      </c>
      <c r="B1119" s="95">
        <v>45484</v>
      </c>
      <c r="C1119" s="96">
        <v>716126</v>
      </c>
      <c r="D1119" s="96" t="s">
        <v>48</v>
      </c>
      <c r="E1119" s="96">
        <v>40004</v>
      </c>
      <c r="F1119" s="96"/>
      <c r="G1119" s="96"/>
      <c r="H1119" s="96"/>
      <c r="I1119" s="96"/>
      <c r="J1119" s="96"/>
      <c r="K1119" s="96"/>
      <c r="L1119" s="96">
        <v>756130</v>
      </c>
      <c r="M1119" s="97">
        <v>230</v>
      </c>
      <c r="N1119" s="97">
        <v>100</v>
      </c>
      <c r="O1119" s="97">
        <v>330</v>
      </c>
      <c r="P1119" s="96">
        <v>18003</v>
      </c>
      <c r="Q1119" s="96"/>
      <c r="R1119" s="96"/>
      <c r="S1119" s="96"/>
      <c r="T1119" s="98">
        <v>0.61499999999999999</v>
      </c>
      <c r="U1119" s="98"/>
      <c r="V1119" s="98"/>
      <c r="W1119" s="98"/>
      <c r="X1119" s="98"/>
      <c r="Y1119" s="98"/>
      <c r="Z1119" s="98"/>
      <c r="AA1119" s="98"/>
      <c r="AB1119" s="98"/>
      <c r="AC1119" s="98"/>
      <c r="AD1119" s="98"/>
      <c r="AE1119" s="98"/>
      <c r="AF1119" s="98"/>
      <c r="AG1119" s="98"/>
      <c r="AH1119" s="98"/>
      <c r="AI1119" s="96">
        <v>67</v>
      </c>
      <c r="AJ1119" s="96">
        <v>67</v>
      </c>
      <c r="AK1119" s="96">
        <v>497</v>
      </c>
      <c r="AL1119" s="96">
        <v>410</v>
      </c>
      <c r="AM1119" s="96">
        <v>22</v>
      </c>
      <c r="AN1119" s="96">
        <v>464</v>
      </c>
      <c r="AO1119" s="96">
        <v>381</v>
      </c>
      <c r="AP1119" s="96">
        <v>13</v>
      </c>
      <c r="AQ1119" s="96">
        <v>203</v>
      </c>
      <c r="AR1119" s="96">
        <v>164</v>
      </c>
      <c r="AS1119" s="98">
        <v>0.80800000000000005</v>
      </c>
      <c r="AT1119" s="98">
        <v>0.40899999999999997</v>
      </c>
      <c r="AU1119" s="98">
        <v>3.3000000000000002E-2</v>
      </c>
      <c r="AV1119" s="99">
        <v>37538</v>
      </c>
      <c r="AW1119" s="99">
        <v>24643</v>
      </c>
      <c r="AX1119" s="96">
        <v>1865</v>
      </c>
      <c r="AY1119" s="96">
        <v>2610</v>
      </c>
      <c r="AZ1119" s="96">
        <v>3465</v>
      </c>
      <c r="BA1119" s="96">
        <v>3116922</v>
      </c>
      <c r="BB1119" s="100" t="s">
        <v>341</v>
      </c>
      <c r="BC1119" s="93"/>
      <c r="BD1119" s="93"/>
      <c r="BE1119" s="93"/>
    </row>
    <row r="1120" spans="1:57" ht="13.5" customHeight="1">
      <c r="A1120" s="93" t="s">
        <v>315</v>
      </c>
      <c r="B1120" s="95">
        <v>45485</v>
      </c>
      <c r="C1120" s="96">
        <v>770624</v>
      </c>
      <c r="D1120" s="96" t="s">
        <v>48</v>
      </c>
      <c r="E1120" s="96">
        <v>40000</v>
      </c>
      <c r="F1120" s="96"/>
      <c r="G1120" s="96"/>
      <c r="H1120" s="96"/>
      <c r="I1120" s="96"/>
      <c r="J1120" s="96"/>
      <c r="K1120" s="96"/>
      <c r="L1120" s="96">
        <v>810624</v>
      </c>
      <c r="M1120" s="97">
        <v>254</v>
      </c>
      <c r="N1120" s="97">
        <v>136</v>
      </c>
      <c r="O1120" s="97">
        <v>390</v>
      </c>
      <c r="P1120" s="96">
        <v>22517</v>
      </c>
      <c r="Q1120" s="96"/>
      <c r="R1120" s="96"/>
      <c r="S1120" s="96"/>
      <c r="T1120" s="98">
        <v>0.505</v>
      </c>
      <c r="U1120" s="98"/>
      <c r="V1120" s="98"/>
      <c r="W1120" s="98"/>
      <c r="X1120" s="98"/>
      <c r="Y1120" s="98"/>
      <c r="Z1120" s="98"/>
      <c r="AA1120" s="98"/>
      <c r="AB1120" s="98"/>
      <c r="AC1120" s="98"/>
      <c r="AD1120" s="98"/>
      <c r="AE1120" s="98"/>
      <c r="AF1120" s="98"/>
      <c r="AG1120" s="98"/>
      <c r="AH1120" s="98"/>
      <c r="AI1120" s="96">
        <v>55</v>
      </c>
      <c r="AJ1120" s="96">
        <v>42</v>
      </c>
      <c r="AK1120" s="96">
        <v>481</v>
      </c>
      <c r="AL1120" s="96">
        <v>382</v>
      </c>
      <c r="AM1120" s="96">
        <v>22</v>
      </c>
      <c r="AN1120" s="96">
        <v>441</v>
      </c>
      <c r="AO1120" s="96">
        <v>356</v>
      </c>
      <c r="AP1120" s="96">
        <v>8</v>
      </c>
      <c r="AQ1120" s="96">
        <v>197</v>
      </c>
      <c r="AR1120" s="96">
        <v>145</v>
      </c>
      <c r="AS1120" s="98">
        <v>0.73599999999999999</v>
      </c>
      <c r="AT1120" s="98">
        <v>0.28999999999999998</v>
      </c>
      <c r="AU1120" s="98">
        <v>2.1999999999999999E-2</v>
      </c>
      <c r="AV1120" s="99">
        <v>37735</v>
      </c>
      <c r="AW1120" s="99">
        <v>24788</v>
      </c>
      <c r="AX1120" s="96">
        <v>1898</v>
      </c>
      <c r="AY1120" s="96">
        <v>2636</v>
      </c>
      <c r="AZ1120" s="96">
        <v>3520</v>
      </c>
      <c r="BA1120" s="96">
        <v>2954888</v>
      </c>
      <c r="BB1120" s="100" t="s">
        <v>48</v>
      </c>
      <c r="BC1120" s="93"/>
      <c r="BD1120" s="93"/>
      <c r="BE1120" s="93"/>
    </row>
    <row r="1121" spans="1:57" ht="13.5" customHeight="1">
      <c r="A1121" s="93" t="s">
        <v>316</v>
      </c>
      <c r="B1121" s="95">
        <v>45486</v>
      </c>
      <c r="C1121" s="96">
        <v>789812</v>
      </c>
      <c r="D1121" s="96" t="s">
        <v>48</v>
      </c>
      <c r="E1121" s="96">
        <v>40013</v>
      </c>
      <c r="F1121" s="96"/>
      <c r="G1121" s="96"/>
      <c r="H1121" s="96"/>
      <c r="I1121" s="96"/>
      <c r="J1121" s="96"/>
      <c r="K1121" s="96"/>
      <c r="L1121" s="96">
        <v>829825</v>
      </c>
      <c r="M1121" s="97">
        <v>264</v>
      </c>
      <c r="N1121" s="97">
        <v>111</v>
      </c>
      <c r="O1121" s="97">
        <v>375</v>
      </c>
      <c r="P1121" s="96">
        <v>15088</v>
      </c>
      <c r="Q1121" s="96"/>
      <c r="R1121" s="96"/>
      <c r="S1121" s="96"/>
      <c r="T1121" s="98">
        <v>0.68500000000000005</v>
      </c>
      <c r="U1121" s="98"/>
      <c r="V1121" s="98"/>
      <c r="W1121" s="98"/>
      <c r="X1121" s="98"/>
      <c r="Y1121" s="98"/>
      <c r="Z1121" s="98"/>
      <c r="AA1121" s="98"/>
      <c r="AB1121" s="98"/>
      <c r="AC1121" s="98"/>
      <c r="AD1121" s="98"/>
      <c r="AE1121" s="98"/>
      <c r="AF1121" s="98"/>
      <c r="AG1121" s="98"/>
      <c r="AH1121" s="98"/>
      <c r="AI1121" s="96">
        <v>72</v>
      </c>
      <c r="AJ1121" s="96">
        <v>36</v>
      </c>
      <c r="AK1121" s="96">
        <v>351</v>
      </c>
      <c r="AL1121" s="96">
        <v>337</v>
      </c>
      <c r="AM1121" s="96">
        <v>23</v>
      </c>
      <c r="AN1121" s="96">
        <v>318</v>
      </c>
      <c r="AO1121" s="96">
        <v>309</v>
      </c>
      <c r="AP1121" s="96">
        <v>11</v>
      </c>
      <c r="AQ1121" s="96">
        <v>257</v>
      </c>
      <c r="AR1121" s="96">
        <v>200</v>
      </c>
      <c r="AS1121" s="98">
        <v>0.77800000000000002</v>
      </c>
      <c r="AT1121" s="98">
        <v>0.18</v>
      </c>
      <c r="AU1121" s="98">
        <v>3.4000000000000002E-2</v>
      </c>
      <c r="AV1121" s="99">
        <v>37992</v>
      </c>
      <c r="AW1121" s="99">
        <v>24988</v>
      </c>
      <c r="AX1121" s="96">
        <v>1928</v>
      </c>
      <c r="AY1121" s="96">
        <v>2638</v>
      </c>
      <c r="AZ1121" s="96">
        <v>3546</v>
      </c>
      <c r="BA1121" s="96">
        <v>2539452</v>
      </c>
      <c r="BB1121" s="100" t="s">
        <v>48</v>
      </c>
      <c r="BC1121" s="93"/>
      <c r="BD1121" s="93"/>
      <c r="BE1121" s="93"/>
    </row>
    <row r="1122" spans="1:57" ht="13.5" customHeight="1">
      <c r="A1122" s="93" t="s">
        <v>317</v>
      </c>
      <c r="B1122" s="95">
        <v>45487</v>
      </c>
      <c r="C1122" s="96">
        <v>880018</v>
      </c>
      <c r="D1122" s="96" t="s">
        <v>48</v>
      </c>
      <c r="E1122" s="96">
        <v>39856</v>
      </c>
      <c r="F1122" s="96"/>
      <c r="G1122" s="96"/>
      <c r="H1122" s="96"/>
      <c r="I1122" s="96"/>
      <c r="J1122" s="96"/>
      <c r="K1122" s="96"/>
      <c r="L1122" s="96">
        <v>919874</v>
      </c>
      <c r="M1122" s="97">
        <v>315</v>
      </c>
      <c r="N1122" s="97">
        <v>147</v>
      </c>
      <c r="O1122" s="97">
        <v>462</v>
      </c>
      <c r="P1122" s="96">
        <v>15591</v>
      </c>
      <c r="Q1122" s="96"/>
      <c r="R1122" s="96"/>
      <c r="S1122" s="96"/>
      <c r="T1122" s="98">
        <v>0.504</v>
      </c>
      <c r="U1122" s="98"/>
      <c r="V1122" s="98"/>
      <c r="W1122" s="98"/>
      <c r="X1122" s="98"/>
      <c r="Y1122" s="98"/>
      <c r="Z1122" s="98"/>
      <c r="AA1122" s="98"/>
      <c r="AB1122" s="98"/>
      <c r="AC1122" s="98"/>
      <c r="AD1122" s="98"/>
      <c r="AE1122" s="98"/>
      <c r="AF1122" s="98"/>
      <c r="AG1122" s="98"/>
      <c r="AH1122" s="98"/>
      <c r="AI1122" s="96">
        <v>97</v>
      </c>
      <c r="AJ1122" s="96">
        <v>55</v>
      </c>
      <c r="AK1122" s="96">
        <v>474</v>
      </c>
      <c r="AL1122" s="96">
        <v>457</v>
      </c>
      <c r="AM1122" s="96">
        <v>23</v>
      </c>
      <c r="AN1122" s="96">
        <v>435</v>
      </c>
      <c r="AO1122" s="96">
        <v>426</v>
      </c>
      <c r="AP1122" s="96">
        <v>14</v>
      </c>
      <c r="AQ1122" s="96">
        <v>233</v>
      </c>
      <c r="AR1122" s="96">
        <v>196</v>
      </c>
      <c r="AS1122" s="98">
        <v>0.84099999999999997</v>
      </c>
      <c r="AT1122" s="98">
        <v>0.28100000000000003</v>
      </c>
      <c r="AU1122" s="98">
        <v>3.2000000000000001E-2</v>
      </c>
      <c r="AV1122" s="99">
        <v>38225</v>
      </c>
      <c r="AW1122" s="99">
        <v>25184</v>
      </c>
      <c r="AX1122" s="96">
        <v>1942</v>
      </c>
      <c r="AY1122" s="96">
        <v>2667</v>
      </c>
      <c r="AZ1122" s="96">
        <v>3554</v>
      </c>
      <c r="BA1122" s="96">
        <v>3629276</v>
      </c>
      <c r="BB1122" s="100" t="s">
        <v>48</v>
      </c>
      <c r="BC1122" s="93"/>
      <c r="BD1122" s="93"/>
      <c r="BE1122" s="93"/>
    </row>
    <row r="1123" spans="1:57" ht="13.5" customHeight="1">
      <c r="A1123" s="93" t="s">
        <v>311</v>
      </c>
      <c r="B1123" s="95">
        <v>45488</v>
      </c>
      <c r="C1123" s="96">
        <v>394963</v>
      </c>
      <c r="D1123" s="96" t="s">
        <v>48</v>
      </c>
      <c r="E1123" s="96">
        <v>40001</v>
      </c>
      <c r="F1123" s="96"/>
      <c r="G1123" s="96"/>
      <c r="H1123" s="96"/>
      <c r="I1123" s="96"/>
      <c r="J1123" s="96"/>
      <c r="K1123" s="96"/>
      <c r="L1123" s="96">
        <v>434964</v>
      </c>
      <c r="M1123" s="97">
        <v>123</v>
      </c>
      <c r="N1123" s="97">
        <v>67</v>
      </c>
      <c r="O1123" s="97">
        <v>190</v>
      </c>
      <c r="P1123" s="96">
        <v>7631</v>
      </c>
      <c r="Q1123" s="96"/>
      <c r="R1123" s="96"/>
      <c r="S1123" s="96"/>
      <c r="T1123" s="98">
        <v>0.79500000000000004</v>
      </c>
      <c r="U1123" s="98"/>
      <c r="V1123" s="98"/>
      <c r="W1123" s="98"/>
      <c r="X1123" s="98"/>
      <c r="Y1123" s="98"/>
      <c r="Z1123" s="98"/>
      <c r="AA1123" s="98"/>
      <c r="AB1123" s="98"/>
      <c r="AC1123" s="98"/>
      <c r="AD1123" s="98"/>
      <c r="AE1123" s="98"/>
      <c r="AF1123" s="98"/>
      <c r="AG1123" s="98"/>
      <c r="AH1123" s="98"/>
      <c r="AI1123" s="96">
        <v>56</v>
      </c>
      <c r="AJ1123" s="96">
        <v>59</v>
      </c>
      <c r="AK1123" s="96">
        <v>538</v>
      </c>
      <c r="AL1123" s="96">
        <v>443</v>
      </c>
      <c r="AM1123" s="96">
        <v>17</v>
      </c>
      <c r="AN1123" s="96">
        <v>496</v>
      </c>
      <c r="AO1123" s="96">
        <v>420</v>
      </c>
      <c r="AP1123" s="96">
        <v>11</v>
      </c>
      <c r="AQ1123" s="96">
        <v>151</v>
      </c>
      <c r="AR1123" s="96">
        <v>130</v>
      </c>
      <c r="AS1123" s="98">
        <v>0.86099999999999999</v>
      </c>
      <c r="AT1123" s="98">
        <v>0.45400000000000001</v>
      </c>
      <c r="AU1123" s="98">
        <v>2.5999999999999999E-2</v>
      </c>
      <c r="AV1123" s="99">
        <v>38376</v>
      </c>
      <c r="AW1123" s="99">
        <v>25314</v>
      </c>
      <c r="AX1123" s="96">
        <v>1920</v>
      </c>
      <c r="AY1123" s="96">
        <v>2670</v>
      </c>
      <c r="AZ1123" s="96">
        <v>3581</v>
      </c>
      <c r="BA1123" s="96">
        <v>3203328</v>
      </c>
      <c r="BB1123" s="100" t="s">
        <v>48</v>
      </c>
      <c r="BC1123" s="93"/>
      <c r="BD1123" s="93"/>
      <c r="BE1123" s="93"/>
    </row>
    <row r="1124" spans="1:57" ht="13.5" customHeight="1">
      <c r="A1124" s="93" t="s">
        <v>312</v>
      </c>
      <c r="B1124" s="95">
        <v>45489</v>
      </c>
      <c r="C1124" s="96">
        <v>793131</v>
      </c>
      <c r="D1124" s="96" t="s">
        <v>48</v>
      </c>
      <c r="E1124" s="96">
        <v>40001</v>
      </c>
      <c r="F1124" s="96"/>
      <c r="G1124" s="96"/>
      <c r="H1124" s="96"/>
      <c r="I1124" s="96"/>
      <c r="J1124" s="96"/>
      <c r="K1124" s="96"/>
      <c r="L1124" s="96">
        <v>833132</v>
      </c>
      <c r="M1124" s="97">
        <v>328</v>
      </c>
      <c r="N1124" s="97">
        <v>143</v>
      </c>
      <c r="O1124" s="97">
        <v>471</v>
      </c>
      <c r="P1124" s="96">
        <v>17357</v>
      </c>
      <c r="Q1124" s="96"/>
      <c r="R1124" s="96"/>
      <c r="S1124" s="96"/>
      <c r="T1124" s="98">
        <v>0.46300000000000002</v>
      </c>
      <c r="U1124" s="98"/>
      <c r="V1124" s="98"/>
      <c r="W1124" s="98"/>
      <c r="X1124" s="98"/>
      <c r="Y1124" s="98"/>
      <c r="Z1124" s="98"/>
      <c r="AA1124" s="98"/>
      <c r="AB1124" s="98"/>
      <c r="AC1124" s="98"/>
      <c r="AD1124" s="98"/>
      <c r="AE1124" s="98"/>
      <c r="AF1124" s="98"/>
      <c r="AG1124" s="98"/>
      <c r="AH1124" s="98"/>
      <c r="AI1124" s="96">
        <v>62</v>
      </c>
      <c r="AJ1124" s="96">
        <v>57</v>
      </c>
      <c r="AK1124" s="96">
        <v>459</v>
      </c>
      <c r="AL1124" s="96">
        <v>358</v>
      </c>
      <c r="AM1124" s="96">
        <v>23</v>
      </c>
      <c r="AN1124" s="96">
        <v>418</v>
      </c>
      <c r="AO1124" s="96">
        <v>328</v>
      </c>
      <c r="AP1124" s="96">
        <v>8</v>
      </c>
      <c r="AQ1124" s="96">
        <v>218</v>
      </c>
      <c r="AR1124" s="96">
        <v>185</v>
      </c>
      <c r="AS1124" s="98">
        <v>0.84899999999999998</v>
      </c>
      <c r="AT1124" s="98">
        <v>0.308</v>
      </c>
      <c r="AU1124" s="98">
        <v>2.4E-2</v>
      </c>
      <c r="AV1124" s="99">
        <v>38594</v>
      </c>
      <c r="AW1124" s="99">
        <v>25499</v>
      </c>
      <c r="AX1124" s="96">
        <v>1964</v>
      </c>
      <c r="AY1124" s="96">
        <v>2693</v>
      </c>
      <c r="AZ1124" s="96">
        <v>3616</v>
      </c>
      <c r="BA1124" s="96">
        <v>2626252</v>
      </c>
      <c r="BB1124" s="100" t="s">
        <v>48</v>
      </c>
      <c r="BC1124" s="93"/>
      <c r="BD1124" s="93"/>
      <c r="BE1124" s="93"/>
    </row>
    <row r="1125" spans="1:57" ht="14.25" customHeight="1" thickBot="1">
      <c r="A1125" s="93" t="s">
        <v>313</v>
      </c>
      <c r="B1125" s="95">
        <v>45490</v>
      </c>
      <c r="C1125" s="96">
        <v>829765</v>
      </c>
      <c r="D1125" s="96" t="s">
        <v>48</v>
      </c>
      <c r="E1125" s="96">
        <v>40001</v>
      </c>
      <c r="F1125" s="96"/>
      <c r="G1125" s="96"/>
      <c r="H1125" s="96"/>
      <c r="I1125" s="96"/>
      <c r="J1125" s="96"/>
      <c r="K1125" s="96"/>
      <c r="L1125" s="96">
        <v>869766</v>
      </c>
      <c r="M1125" s="97">
        <v>314</v>
      </c>
      <c r="N1125" s="97">
        <v>139</v>
      </c>
      <c r="O1125" s="97">
        <v>453</v>
      </c>
      <c r="P1125" s="96">
        <v>16726</v>
      </c>
      <c r="Q1125" s="96"/>
      <c r="R1125" s="96"/>
      <c r="S1125" s="96"/>
      <c r="T1125" s="98">
        <v>0.53</v>
      </c>
      <c r="U1125" s="98"/>
      <c r="V1125" s="98"/>
      <c r="W1125" s="98"/>
      <c r="X1125" s="98"/>
      <c r="Y1125" s="98"/>
      <c r="Z1125" s="98"/>
      <c r="AA1125" s="98"/>
      <c r="AB1125" s="98"/>
      <c r="AC1125" s="98"/>
      <c r="AD1125" s="98"/>
      <c r="AE1125" s="98"/>
      <c r="AF1125" s="98"/>
      <c r="AG1125" s="98"/>
      <c r="AH1125" s="98"/>
      <c r="AI1125" s="96">
        <v>69</v>
      </c>
      <c r="AJ1125" s="96">
        <v>48</v>
      </c>
      <c r="AK1125" s="96">
        <v>486</v>
      </c>
      <c r="AL1125" s="96">
        <v>404</v>
      </c>
      <c r="AM1125" s="96">
        <v>20</v>
      </c>
      <c r="AN1125" s="96">
        <v>451</v>
      </c>
      <c r="AO1125" s="96">
        <v>381</v>
      </c>
      <c r="AP1125" s="96">
        <v>14</v>
      </c>
      <c r="AQ1125" s="96">
        <v>240</v>
      </c>
      <c r="AR1125" s="96">
        <v>187</v>
      </c>
      <c r="AS1125" s="98">
        <v>0.77900000000000003</v>
      </c>
      <c r="AT1125" s="98">
        <v>0.25700000000000001</v>
      </c>
      <c r="AU1125" s="98">
        <v>3.5000000000000003E-2</v>
      </c>
      <c r="AV1125" s="99">
        <v>38834</v>
      </c>
      <c r="AW1125" s="99">
        <v>25686</v>
      </c>
      <c r="AX1125" s="96">
        <v>1979</v>
      </c>
      <c r="AY1125" s="96">
        <v>2742</v>
      </c>
      <c r="AZ1125" s="96">
        <v>3636</v>
      </c>
      <c r="BA1125" s="96">
        <v>2968682</v>
      </c>
      <c r="BB1125" s="100" t="s">
        <v>342</v>
      </c>
      <c r="BC1125" s="93"/>
      <c r="BD1125" s="93"/>
      <c r="BE1125" s="93"/>
    </row>
    <row r="1126" spans="1:57" ht="14.25" customHeight="1" thickBot="1">
      <c r="A1126" s="93" t="s">
        <v>314</v>
      </c>
      <c r="B1126" s="95">
        <v>45491</v>
      </c>
      <c r="C1126" s="96">
        <v>819575</v>
      </c>
      <c r="D1126" s="96" t="s">
        <v>48</v>
      </c>
      <c r="E1126" s="96">
        <v>39970</v>
      </c>
      <c r="F1126" s="96"/>
      <c r="G1126" s="96"/>
      <c r="H1126" s="96"/>
      <c r="I1126" s="96"/>
      <c r="J1126" s="96"/>
      <c r="K1126" s="96"/>
      <c r="L1126" s="96">
        <v>859545</v>
      </c>
      <c r="M1126" s="97">
        <v>287</v>
      </c>
      <c r="N1126" s="97">
        <v>128</v>
      </c>
      <c r="O1126" s="97">
        <v>415</v>
      </c>
      <c r="P1126" s="96">
        <v>14091</v>
      </c>
      <c r="Q1126" s="96">
        <v>15148</v>
      </c>
      <c r="R1126" s="96">
        <v>14382</v>
      </c>
      <c r="S1126" s="96">
        <v>19776</v>
      </c>
      <c r="T1126" s="98">
        <v>0.57099999999999995</v>
      </c>
      <c r="U1126" s="95">
        <v>45430</v>
      </c>
      <c r="V1126" s="95">
        <v>45460</v>
      </c>
      <c r="W1126" s="96">
        <v>30</v>
      </c>
      <c r="X1126" s="98">
        <v>0.17499999999999999</v>
      </c>
      <c r="Y1126" s="98">
        <v>0.33100000000000002</v>
      </c>
      <c r="Z1126" s="96">
        <v>57</v>
      </c>
      <c r="AA1126" s="96">
        <v>26</v>
      </c>
      <c r="AB1126" s="98">
        <v>0.14399999999999999</v>
      </c>
      <c r="AC1126" s="98">
        <v>0.33100000000000002</v>
      </c>
      <c r="AD1126" s="96">
        <v>60</v>
      </c>
      <c r="AE1126" s="96">
        <v>13</v>
      </c>
      <c r="AF1126" s="98">
        <v>9.9000000000000005E-2</v>
      </c>
      <c r="AG1126" s="98">
        <v>0.33100000000000002</v>
      </c>
      <c r="AH1126" s="96">
        <v>43</v>
      </c>
      <c r="AI1126" s="96">
        <v>68</v>
      </c>
      <c r="AJ1126" s="96">
        <v>52</v>
      </c>
      <c r="AK1126" s="96">
        <v>495</v>
      </c>
      <c r="AL1126" s="96">
        <v>409</v>
      </c>
      <c r="AM1126" s="96">
        <v>24</v>
      </c>
      <c r="AN1126" s="96">
        <v>454</v>
      </c>
      <c r="AO1126" s="96">
        <v>378</v>
      </c>
      <c r="AP1126" s="96">
        <v>12</v>
      </c>
      <c r="AQ1126" s="96">
        <v>237</v>
      </c>
      <c r="AR1126" s="96">
        <v>196</v>
      </c>
      <c r="AS1126" s="98">
        <v>0.82699999999999996</v>
      </c>
      <c r="AT1126" s="98">
        <v>0.26500000000000001</v>
      </c>
      <c r="AU1126" s="98">
        <v>3.1E-2</v>
      </c>
      <c r="AV1126" s="101">
        <v>39274</v>
      </c>
      <c r="AW1126" s="101">
        <v>25995</v>
      </c>
      <c r="AX1126" s="96">
        <v>1982</v>
      </c>
      <c r="AY1126" s="96">
        <v>2765</v>
      </c>
      <c r="AZ1126" s="96">
        <v>3657</v>
      </c>
      <c r="BA1126" s="96">
        <v>2970652</v>
      </c>
      <c r="BB1126" s="96" t="s">
        <v>48</v>
      </c>
      <c r="BC1126" s="117" t="s">
        <v>48</v>
      </c>
      <c r="BD1126" s="93"/>
      <c r="BE1126" s="93"/>
    </row>
    <row r="1127" spans="1:57" ht="14.25" customHeight="1" thickBot="1">
      <c r="A1127" s="93" t="s">
        <v>315</v>
      </c>
      <c r="B1127" s="95">
        <v>45492</v>
      </c>
      <c r="C1127" s="96">
        <v>666267</v>
      </c>
      <c r="D1127" s="96" t="s">
        <v>48</v>
      </c>
      <c r="E1127" s="96">
        <v>40000</v>
      </c>
      <c r="F1127" s="96"/>
      <c r="G1127" s="96"/>
      <c r="H1127" s="96"/>
      <c r="I1127" s="96"/>
      <c r="J1127" s="96"/>
      <c r="K1127" s="96"/>
      <c r="L1127" s="96">
        <v>706267</v>
      </c>
      <c r="M1127" s="97">
        <v>272</v>
      </c>
      <c r="N1127" s="97">
        <v>130</v>
      </c>
      <c r="O1127" s="97">
        <v>402</v>
      </c>
      <c r="P1127" s="96">
        <v>12391</v>
      </c>
      <c r="Q1127" s="96">
        <v>10157</v>
      </c>
      <c r="R1127" s="96">
        <v>102</v>
      </c>
      <c r="S1127" s="96">
        <v>102</v>
      </c>
      <c r="T1127" s="98">
        <v>0.66700000000000004</v>
      </c>
      <c r="U1127" s="95">
        <v>45431</v>
      </c>
      <c r="V1127" s="95">
        <v>45461</v>
      </c>
      <c r="W1127" s="96">
        <v>29</v>
      </c>
      <c r="X1127" s="98">
        <v>0.1368</v>
      </c>
      <c r="Y1127" s="98">
        <v>0.32800000000000001</v>
      </c>
      <c r="Z1127" s="96">
        <v>70</v>
      </c>
      <c r="AA1127" s="96">
        <v>26</v>
      </c>
      <c r="AB1127" s="98">
        <v>0.1226</v>
      </c>
      <c r="AC1127" s="98">
        <v>0.32800000000000001</v>
      </c>
      <c r="AD1127" s="96">
        <v>6954</v>
      </c>
      <c r="AE1127" s="96">
        <v>17</v>
      </c>
      <c r="AF1127" s="98">
        <v>8.0199999999999994E-2</v>
      </c>
      <c r="AG1127" s="98">
        <v>0.32800000000000001</v>
      </c>
      <c r="AH1127" s="96">
        <v>6954</v>
      </c>
      <c r="AI1127" s="96">
        <v>73</v>
      </c>
      <c r="AJ1127" s="96">
        <v>61</v>
      </c>
      <c r="AK1127" s="96">
        <v>515</v>
      </c>
      <c r="AL1127" s="96">
        <v>415</v>
      </c>
      <c r="AM1127" s="96">
        <v>28</v>
      </c>
      <c r="AN1127" s="96">
        <v>470</v>
      </c>
      <c r="AO1127" s="96">
        <v>388</v>
      </c>
      <c r="AP1127" s="96">
        <v>14</v>
      </c>
      <c r="AQ1127" s="96">
        <v>268</v>
      </c>
      <c r="AR1127" s="96">
        <v>212</v>
      </c>
      <c r="AS1127" s="98">
        <v>0.79100000000000004</v>
      </c>
      <c r="AT1127" s="98">
        <v>0.28799999999999998</v>
      </c>
      <c r="AU1127" s="98">
        <v>3.5000000000000003E-2</v>
      </c>
      <c r="AV1127" s="101">
        <v>39542</v>
      </c>
      <c r="AW1127" s="101">
        <v>26207</v>
      </c>
      <c r="AX1127" s="96">
        <v>1982</v>
      </c>
      <c r="AY1127" s="96">
        <v>2782</v>
      </c>
      <c r="AZ1127" s="96">
        <v>3697</v>
      </c>
      <c r="BA1127" s="96">
        <v>2982208</v>
      </c>
      <c r="BB1127" s="96" t="s">
        <v>48</v>
      </c>
      <c r="BC1127" s="117"/>
      <c r="BD1127" s="93"/>
      <c r="BE1127" s="93"/>
    </row>
    <row r="1128" spans="1:57" ht="14.25" customHeight="1" thickBot="1">
      <c r="A1128" s="93" t="s">
        <v>316</v>
      </c>
      <c r="B1128" s="95">
        <v>45493</v>
      </c>
      <c r="C1128" s="96">
        <v>662511</v>
      </c>
      <c r="D1128" s="96" t="s">
        <v>48</v>
      </c>
      <c r="E1128" s="96">
        <v>39995</v>
      </c>
      <c r="F1128" s="96"/>
      <c r="G1128" s="96"/>
      <c r="H1128" s="96"/>
      <c r="I1128" s="96"/>
      <c r="J1128" s="96"/>
      <c r="K1128" s="96"/>
      <c r="L1128" s="96">
        <v>702506</v>
      </c>
      <c r="M1128" s="97">
        <v>259</v>
      </c>
      <c r="N1128" s="97">
        <v>113</v>
      </c>
      <c r="O1128" s="97">
        <v>372</v>
      </c>
      <c r="P1128" s="96">
        <v>8673</v>
      </c>
      <c r="Q1128" s="96">
        <v>11154</v>
      </c>
      <c r="R1128" s="96">
        <v>112</v>
      </c>
      <c r="S1128" s="96">
        <v>112</v>
      </c>
      <c r="T1128" s="98">
        <v>0.64500000000000002</v>
      </c>
      <c r="U1128" s="95">
        <v>45432</v>
      </c>
      <c r="V1128" s="95">
        <v>45462</v>
      </c>
      <c r="W1128" s="96">
        <v>30</v>
      </c>
      <c r="X1128" s="98">
        <v>0.15379999999999999</v>
      </c>
      <c r="Y1128" s="98">
        <v>0.32300000000000001</v>
      </c>
      <c r="Z1128" s="96">
        <v>63</v>
      </c>
      <c r="AA1128" s="96">
        <v>25</v>
      </c>
      <c r="AB1128" s="98">
        <v>0.12820000000000001</v>
      </c>
      <c r="AC1128" s="98">
        <v>0.32300000000000001</v>
      </c>
      <c r="AD1128" s="96">
        <v>6299</v>
      </c>
      <c r="AE1128" s="96">
        <v>18</v>
      </c>
      <c r="AF1128" s="98">
        <v>9.2299999999999993E-2</v>
      </c>
      <c r="AG1128" s="98">
        <v>0.32300000000000001</v>
      </c>
      <c r="AH1128" s="96">
        <v>6299</v>
      </c>
      <c r="AI1128" s="96">
        <v>74</v>
      </c>
      <c r="AJ1128" s="96">
        <v>57</v>
      </c>
      <c r="AK1128" s="96">
        <v>404</v>
      </c>
      <c r="AL1128" s="96">
        <v>388</v>
      </c>
      <c r="AM1128" s="96">
        <v>24</v>
      </c>
      <c r="AN1128" s="96">
        <v>373</v>
      </c>
      <c r="AO1128" s="96">
        <v>363</v>
      </c>
      <c r="AP1128" s="96">
        <v>5</v>
      </c>
      <c r="AQ1128" s="96">
        <v>240</v>
      </c>
      <c r="AR1128" s="96">
        <v>195</v>
      </c>
      <c r="AS1128" s="98">
        <v>0.81299999999999994</v>
      </c>
      <c r="AT1128" s="98">
        <v>0.29199999999999998</v>
      </c>
      <c r="AU1128" s="98">
        <v>1.4E-2</v>
      </c>
      <c r="AV1128" s="101">
        <v>39782</v>
      </c>
      <c r="AW1128" s="101">
        <v>26402</v>
      </c>
      <c r="AX1128" s="96">
        <v>2014</v>
      </c>
      <c r="AY1128" s="96">
        <v>2819</v>
      </c>
      <c r="AZ1128" s="96">
        <v>3730</v>
      </c>
      <c r="BA1128" s="96">
        <v>3090642</v>
      </c>
      <c r="BB1128" s="96" t="s">
        <v>48</v>
      </c>
      <c r="BC1128" s="117"/>
      <c r="BD1128" s="93"/>
      <c r="BE1128" s="93"/>
    </row>
    <row r="1129" spans="1:57" ht="14.25" customHeight="1" thickBot="1">
      <c r="A1129" s="93" t="s">
        <v>317</v>
      </c>
      <c r="B1129" s="95">
        <v>45494</v>
      </c>
      <c r="C1129" s="96">
        <v>687966</v>
      </c>
      <c r="D1129" s="96" t="s">
        <v>48</v>
      </c>
      <c r="E1129" s="96">
        <v>39969</v>
      </c>
      <c r="F1129" s="96">
        <v>2152</v>
      </c>
      <c r="G1129" s="96"/>
      <c r="H1129" s="96"/>
      <c r="I1129" s="96"/>
      <c r="J1129" s="96"/>
      <c r="K1129" s="96"/>
      <c r="L1129" s="96">
        <v>730087</v>
      </c>
      <c r="M1129" s="97">
        <v>262</v>
      </c>
      <c r="N1129" s="97">
        <v>119</v>
      </c>
      <c r="O1129" s="97">
        <v>381</v>
      </c>
      <c r="P1129" s="96">
        <v>11408</v>
      </c>
      <c r="Q1129" s="96">
        <v>10661</v>
      </c>
      <c r="R1129" s="96">
        <v>107</v>
      </c>
      <c r="S1129" s="96">
        <v>107</v>
      </c>
      <c r="T1129" s="98">
        <v>0.66100000000000003</v>
      </c>
      <c r="U1129" s="95">
        <v>45433</v>
      </c>
      <c r="V1129" s="95">
        <v>45463</v>
      </c>
      <c r="W1129" s="96">
        <v>33</v>
      </c>
      <c r="X1129" s="98">
        <v>0.1542</v>
      </c>
      <c r="Y1129" s="98">
        <v>0.32</v>
      </c>
      <c r="Z1129" s="96">
        <v>68</v>
      </c>
      <c r="AA1129" s="96">
        <v>27</v>
      </c>
      <c r="AB1129" s="98">
        <v>0.12620000000000001</v>
      </c>
      <c r="AC1129" s="98">
        <v>0.32</v>
      </c>
      <c r="AD1129" s="96">
        <v>6848</v>
      </c>
      <c r="AE1129" s="96">
        <v>21</v>
      </c>
      <c r="AF1129" s="98">
        <v>9.8100000000000007E-2</v>
      </c>
      <c r="AG1129" s="98">
        <v>0.32</v>
      </c>
      <c r="AH1129" s="96">
        <v>6848</v>
      </c>
      <c r="AI1129" s="96">
        <v>78</v>
      </c>
      <c r="AJ1129" s="96">
        <v>81</v>
      </c>
      <c r="AK1129" s="96">
        <v>539</v>
      </c>
      <c r="AL1129" s="96">
        <v>527</v>
      </c>
      <c r="AM1129" s="96">
        <v>28</v>
      </c>
      <c r="AN1129" s="96">
        <v>495</v>
      </c>
      <c r="AO1129" s="96">
        <v>489</v>
      </c>
      <c r="AP1129" s="96">
        <v>17</v>
      </c>
      <c r="AQ1129" s="96">
        <v>252</v>
      </c>
      <c r="AR1129" s="96">
        <v>214</v>
      </c>
      <c r="AS1129" s="98">
        <v>0.84899999999999998</v>
      </c>
      <c r="AT1129" s="98">
        <v>0.379</v>
      </c>
      <c r="AU1129" s="98">
        <v>3.4000000000000002E-2</v>
      </c>
      <c r="AV1129" s="101">
        <v>40034</v>
      </c>
      <c r="AW1129" s="101">
        <v>26616</v>
      </c>
      <c r="AX1129" s="96">
        <v>2051</v>
      </c>
      <c r="AY1129" s="96">
        <v>2860</v>
      </c>
      <c r="AZ1129" s="96">
        <v>3764</v>
      </c>
      <c r="BA1129" s="96">
        <v>4058240</v>
      </c>
      <c r="BB1129" s="96" t="s">
        <v>48</v>
      </c>
      <c r="BC1129" s="117"/>
      <c r="BD1129" s="93"/>
      <c r="BE1129" s="93"/>
    </row>
    <row r="1130" spans="1:57" ht="14.25" customHeight="1" thickBot="1">
      <c r="A1130" s="93" t="s">
        <v>311</v>
      </c>
      <c r="B1130" s="95">
        <v>45495</v>
      </c>
      <c r="C1130" s="96">
        <v>654029</v>
      </c>
      <c r="D1130" s="96" t="s">
        <v>48</v>
      </c>
      <c r="E1130" s="96">
        <v>39957</v>
      </c>
      <c r="F1130" s="96">
        <v>9624</v>
      </c>
      <c r="G1130" s="96"/>
      <c r="H1130" s="96"/>
      <c r="I1130" s="96"/>
      <c r="J1130" s="96"/>
      <c r="K1130" s="96"/>
      <c r="L1130" s="96">
        <v>703610</v>
      </c>
      <c r="M1130" s="97">
        <v>278</v>
      </c>
      <c r="N1130" s="97">
        <v>116</v>
      </c>
      <c r="O1130" s="97">
        <v>394</v>
      </c>
      <c r="P1130" s="96">
        <v>11168</v>
      </c>
      <c r="Q1130" s="96">
        <v>13371</v>
      </c>
      <c r="R1130" s="96">
        <v>134</v>
      </c>
      <c r="S1130" s="96">
        <v>134</v>
      </c>
      <c r="T1130" s="98">
        <v>0.64200000000000002</v>
      </c>
      <c r="U1130" s="95">
        <v>45434</v>
      </c>
      <c r="V1130" s="95">
        <v>45464</v>
      </c>
      <c r="W1130" s="96">
        <v>30</v>
      </c>
      <c r="X1130" s="98">
        <v>0.1807</v>
      </c>
      <c r="Y1130" s="98">
        <v>0.317</v>
      </c>
      <c r="Z1130" s="96">
        <v>53</v>
      </c>
      <c r="AA1130" s="96">
        <v>27</v>
      </c>
      <c r="AB1130" s="98">
        <v>0.16270000000000001</v>
      </c>
      <c r="AC1130" s="98">
        <v>0.317</v>
      </c>
      <c r="AD1130" s="96">
        <v>5262</v>
      </c>
      <c r="AE1130" s="96">
        <v>19</v>
      </c>
      <c r="AF1130" s="98">
        <v>0.1145</v>
      </c>
      <c r="AG1130" s="98">
        <v>0.317</v>
      </c>
      <c r="AH1130" s="96">
        <v>5262</v>
      </c>
      <c r="AI1130" s="96">
        <v>70</v>
      </c>
      <c r="AJ1130" s="96">
        <v>64</v>
      </c>
      <c r="AK1130" s="96">
        <v>571</v>
      </c>
      <c r="AL1130" s="96">
        <v>472</v>
      </c>
      <c r="AM1130" s="96">
        <v>24</v>
      </c>
      <c r="AN1130" s="96">
        <v>525</v>
      </c>
      <c r="AO1130" s="96">
        <v>441</v>
      </c>
      <c r="AP1130" s="96">
        <v>26</v>
      </c>
      <c r="AQ1130" s="96">
        <v>253</v>
      </c>
      <c r="AR1130" s="96">
        <v>166</v>
      </c>
      <c r="AS1130" s="98">
        <v>0.65600000000000003</v>
      </c>
      <c r="AT1130" s="98">
        <v>0.38600000000000001</v>
      </c>
      <c r="AU1130" s="98">
        <v>5.6000000000000001E-2</v>
      </c>
      <c r="AV1130" s="101">
        <v>40287</v>
      </c>
      <c r="AW1130" s="101">
        <v>26782</v>
      </c>
      <c r="AX1130" s="96">
        <v>2106</v>
      </c>
      <c r="AY1130" s="96">
        <v>2896</v>
      </c>
      <c r="AZ1130" s="96">
        <v>3817</v>
      </c>
      <c r="BA1130" s="96">
        <v>3598374</v>
      </c>
      <c r="BB1130" s="96" t="s">
        <v>48</v>
      </c>
      <c r="BC1130" s="117"/>
      <c r="BD1130" s="93"/>
      <c r="BE1130" s="93"/>
    </row>
    <row r="1131" spans="1:57" ht="14.25" customHeight="1" thickBot="1">
      <c r="A1131" s="93" t="s">
        <v>312</v>
      </c>
      <c r="B1131" s="95">
        <v>45496</v>
      </c>
      <c r="C1131" s="96">
        <v>771249</v>
      </c>
      <c r="D1131" s="96" t="s">
        <v>48</v>
      </c>
      <c r="E1131" s="96">
        <v>39985</v>
      </c>
      <c r="F1131" s="96">
        <v>19389</v>
      </c>
      <c r="G1131" s="96"/>
      <c r="H1131" s="96"/>
      <c r="I1131" s="96"/>
      <c r="J1131" s="96"/>
      <c r="K1131" s="96"/>
      <c r="L1131" s="96">
        <v>830623</v>
      </c>
      <c r="M1131" s="97">
        <v>265</v>
      </c>
      <c r="N1131" s="97">
        <v>133</v>
      </c>
      <c r="O1131" s="97">
        <v>398</v>
      </c>
      <c r="P1131" s="96">
        <v>10649</v>
      </c>
      <c r="Q1131" s="96">
        <v>14191</v>
      </c>
      <c r="R1131" s="96">
        <v>142</v>
      </c>
      <c r="S1131" s="96">
        <v>142</v>
      </c>
      <c r="T1131" s="98">
        <v>0.64800000000000002</v>
      </c>
      <c r="U1131" s="95">
        <v>45435</v>
      </c>
      <c r="V1131" s="95">
        <v>45465</v>
      </c>
      <c r="W1131" s="96">
        <v>38</v>
      </c>
      <c r="X1131" s="98">
        <v>0.20319999999999999</v>
      </c>
      <c r="Y1131" s="98">
        <v>0.313</v>
      </c>
      <c r="Z1131" s="96">
        <v>59</v>
      </c>
      <c r="AA1131" s="96">
        <v>29</v>
      </c>
      <c r="AB1131" s="98">
        <v>0.15509999999999999</v>
      </c>
      <c r="AC1131" s="98">
        <v>0.313</v>
      </c>
      <c r="AD1131" s="96">
        <v>5853</v>
      </c>
      <c r="AE1131" s="96">
        <v>22</v>
      </c>
      <c r="AF1131" s="98">
        <v>0.1176</v>
      </c>
      <c r="AG1131" s="98">
        <v>0.313</v>
      </c>
      <c r="AH1131" s="96">
        <v>5853</v>
      </c>
      <c r="AI1131" s="96">
        <v>82</v>
      </c>
      <c r="AJ1131" s="96">
        <v>63</v>
      </c>
      <c r="AK1131" s="96">
        <v>502</v>
      </c>
      <c r="AL1131" s="96">
        <v>404</v>
      </c>
      <c r="AM1131" s="96">
        <v>19</v>
      </c>
      <c r="AN1131" s="96">
        <v>470</v>
      </c>
      <c r="AO1131" s="96">
        <v>383</v>
      </c>
      <c r="AP1131" s="96">
        <v>10</v>
      </c>
      <c r="AQ1131" s="96">
        <v>258</v>
      </c>
      <c r="AR1131" s="96">
        <v>187</v>
      </c>
      <c r="AS1131" s="98">
        <v>0.72499999999999998</v>
      </c>
      <c r="AT1131" s="98">
        <v>0.33700000000000002</v>
      </c>
      <c r="AU1131" s="98">
        <v>2.5000000000000001E-2</v>
      </c>
      <c r="AV1131" s="101">
        <v>40337</v>
      </c>
      <c r="AW1131" s="101">
        <v>26828</v>
      </c>
      <c r="AX1131" s="96">
        <v>2122</v>
      </c>
      <c r="AY1131" s="96">
        <v>2948</v>
      </c>
      <c r="AZ1131" s="96">
        <v>3867</v>
      </c>
      <c r="BA1131" s="96">
        <v>3591440</v>
      </c>
      <c r="BB1131" s="96" t="s">
        <v>48</v>
      </c>
      <c r="BC1131" s="117"/>
      <c r="BD1131" s="93"/>
      <c r="BE1131" s="93"/>
    </row>
    <row r="1132" spans="1:57" ht="14.25" customHeight="1" thickBot="1">
      <c r="A1132" s="93" t="s">
        <v>313</v>
      </c>
      <c r="B1132" s="95">
        <v>45497</v>
      </c>
      <c r="C1132" s="96">
        <v>810030</v>
      </c>
      <c r="D1132" s="96" t="s">
        <v>48</v>
      </c>
      <c r="E1132" s="96">
        <v>39920</v>
      </c>
      <c r="F1132" s="96">
        <v>53970</v>
      </c>
      <c r="G1132" s="96"/>
      <c r="H1132" s="96"/>
      <c r="I1132" s="96"/>
      <c r="J1132" s="96"/>
      <c r="K1132" s="96"/>
      <c r="L1132" s="96">
        <v>903920</v>
      </c>
      <c r="M1132" s="97">
        <v>292</v>
      </c>
      <c r="N1132" s="97">
        <v>108</v>
      </c>
      <c r="O1132" s="97">
        <v>400</v>
      </c>
      <c r="P1132" s="96">
        <v>13696</v>
      </c>
      <c r="Q1132" s="96">
        <v>17729</v>
      </c>
      <c r="R1132" s="96">
        <v>177</v>
      </c>
      <c r="S1132" s="96">
        <v>177</v>
      </c>
      <c r="T1132" s="98">
        <v>0.60799999999999998</v>
      </c>
      <c r="U1132" s="95">
        <v>45436</v>
      </c>
      <c r="V1132" s="95">
        <v>45466</v>
      </c>
      <c r="W1132" s="96">
        <v>36</v>
      </c>
      <c r="X1132" s="98">
        <v>0.21820000000000001</v>
      </c>
      <c r="Y1132" s="98">
        <v>0.309</v>
      </c>
      <c r="Z1132" s="96">
        <v>51</v>
      </c>
      <c r="AA1132" s="96">
        <v>29</v>
      </c>
      <c r="AB1132" s="98">
        <v>0.17580000000000001</v>
      </c>
      <c r="AC1132" s="98">
        <v>0.309</v>
      </c>
      <c r="AD1132" s="96">
        <v>5099</v>
      </c>
      <c r="AE1132" s="96">
        <v>14</v>
      </c>
      <c r="AF1132" s="98">
        <v>8.48E-2</v>
      </c>
      <c r="AG1132" s="98">
        <v>0.309</v>
      </c>
      <c r="AH1132" s="96">
        <v>5099</v>
      </c>
      <c r="AI1132" s="96">
        <v>73</v>
      </c>
      <c r="AJ1132" s="96">
        <v>78</v>
      </c>
      <c r="AK1132" s="96">
        <v>510</v>
      </c>
      <c r="AL1132" s="96">
        <v>428</v>
      </c>
      <c r="AM1132" s="96">
        <v>26</v>
      </c>
      <c r="AN1132" s="96">
        <v>471</v>
      </c>
      <c r="AO1132" s="96">
        <v>401</v>
      </c>
      <c r="AP1132" s="96">
        <v>10</v>
      </c>
      <c r="AQ1132" s="96">
        <v>243</v>
      </c>
      <c r="AR1132" s="96">
        <v>165</v>
      </c>
      <c r="AS1132" s="98">
        <v>0.67900000000000005</v>
      </c>
      <c r="AT1132" s="98">
        <v>0.47299999999999998</v>
      </c>
      <c r="AU1132" s="98">
        <v>2.4E-2</v>
      </c>
      <c r="AV1132" s="101">
        <v>40580</v>
      </c>
      <c r="AW1132" s="101">
        <v>26993</v>
      </c>
      <c r="AX1132" s="96">
        <v>2166</v>
      </c>
      <c r="AY1132" s="96">
        <v>3000</v>
      </c>
      <c r="AZ1132" s="96">
        <v>3885</v>
      </c>
      <c r="BA1132" s="96">
        <v>3713860</v>
      </c>
      <c r="BB1132" s="96" t="s">
        <v>48</v>
      </c>
      <c r="BC1132" s="117"/>
      <c r="BD1132" s="93"/>
      <c r="BE1132" s="93"/>
    </row>
    <row r="1133" spans="1:57" ht="14.25" customHeight="1" thickBot="1">
      <c r="A1133" s="93" t="s">
        <v>314</v>
      </c>
      <c r="B1133" s="95">
        <v>45498</v>
      </c>
      <c r="C1133" s="96">
        <v>630605</v>
      </c>
      <c r="D1133" s="96" t="s">
        <v>48</v>
      </c>
      <c r="E1133" s="96">
        <v>40000</v>
      </c>
      <c r="F1133" s="96">
        <v>26118</v>
      </c>
      <c r="G1133" s="96"/>
      <c r="H1133" s="96"/>
      <c r="I1133" s="96"/>
      <c r="J1133" s="96"/>
      <c r="K1133" s="96"/>
      <c r="L1133" s="96">
        <v>696723</v>
      </c>
      <c r="M1133" s="97">
        <v>329</v>
      </c>
      <c r="N1133" s="97">
        <v>39</v>
      </c>
      <c r="O1133" s="97">
        <v>368</v>
      </c>
      <c r="P1133" s="96">
        <v>10719</v>
      </c>
      <c r="Q1133" s="96">
        <v>11585</v>
      </c>
      <c r="R1133" s="96">
        <v>116</v>
      </c>
      <c r="S1133" s="96">
        <v>116</v>
      </c>
      <c r="T1133" s="98">
        <v>0.67900000000000005</v>
      </c>
      <c r="U1133" s="95">
        <v>45437</v>
      </c>
      <c r="V1133" s="95">
        <v>45467</v>
      </c>
      <c r="W1133" s="96">
        <v>43</v>
      </c>
      <c r="X1133" s="98">
        <v>0.22159999999999999</v>
      </c>
      <c r="Y1133" s="98">
        <v>0.31</v>
      </c>
      <c r="Z1133" s="96">
        <v>60</v>
      </c>
      <c r="AA1133" s="96">
        <v>38</v>
      </c>
      <c r="AB1133" s="98">
        <v>0.19589999999999999</v>
      </c>
      <c r="AC1133" s="98">
        <v>0.31</v>
      </c>
      <c r="AD1133" s="96">
        <v>6014</v>
      </c>
      <c r="AE1133" s="96">
        <v>27</v>
      </c>
      <c r="AF1133" s="98">
        <v>0.13919999999999999</v>
      </c>
      <c r="AG1133" s="98">
        <v>0.31</v>
      </c>
      <c r="AH1133" s="96">
        <v>6014</v>
      </c>
      <c r="AI1133" s="96">
        <v>66</v>
      </c>
      <c r="AJ1133" s="96">
        <v>66</v>
      </c>
      <c r="AK1133" s="96">
        <v>535</v>
      </c>
      <c r="AL1133" s="96">
        <v>440</v>
      </c>
      <c r="AM1133" s="96">
        <v>47</v>
      </c>
      <c r="AN1133" s="96">
        <v>472</v>
      </c>
      <c r="AO1133" s="96">
        <v>391</v>
      </c>
      <c r="AP1133" s="96">
        <v>19</v>
      </c>
      <c r="AQ1133" s="96">
        <v>250</v>
      </c>
      <c r="AR1133" s="96">
        <v>194</v>
      </c>
      <c r="AS1133" s="98">
        <v>0.77600000000000002</v>
      </c>
      <c r="AT1133" s="98">
        <v>0.34</v>
      </c>
      <c r="AU1133" s="98">
        <v>4.5999999999999999E-2</v>
      </c>
      <c r="AV1133" s="101">
        <v>40830</v>
      </c>
      <c r="AW1133" s="101">
        <v>27187</v>
      </c>
      <c r="AX1133" s="96">
        <v>2199</v>
      </c>
      <c r="AY1133" s="96">
        <v>3026</v>
      </c>
      <c r="AZ1133" s="96">
        <v>3933</v>
      </c>
      <c r="BA1133" s="96">
        <v>3545142</v>
      </c>
      <c r="BB1133" s="96" t="s">
        <v>48</v>
      </c>
      <c r="BC1133" s="117"/>
      <c r="BD1133" s="93"/>
      <c r="BE1133" s="93"/>
    </row>
    <row r="1134" spans="1:57" ht="14.25" customHeight="1" thickBot="1">
      <c r="A1134" s="93" t="s">
        <v>315</v>
      </c>
      <c r="B1134" s="95">
        <v>45499</v>
      </c>
      <c r="C1134" s="96">
        <v>643873</v>
      </c>
      <c r="D1134" s="96" t="s">
        <v>48</v>
      </c>
      <c r="E1134" s="96">
        <v>40000</v>
      </c>
      <c r="F1134" s="96">
        <v>96965</v>
      </c>
      <c r="G1134" s="96"/>
      <c r="H1134" s="96"/>
      <c r="I1134" s="96"/>
      <c r="J1134" s="96"/>
      <c r="K1134" s="96"/>
      <c r="L1134" s="96">
        <v>780838</v>
      </c>
      <c r="M1134" s="97">
        <v>308</v>
      </c>
      <c r="N1134" s="97">
        <v>45</v>
      </c>
      <c r="O1134" s="97">
        <v>353</v>
      </c>
      <c r="P1134" s="96">
        <v>11316</v>
      </c>
      <c r="Q1134" s="96">
        <v>13178</v>
      </c>
      <c r="R1134" s="96">
        <v>132</v>
      </c>
      <c r="S1134" s="96">
        <v>132</v>
      </c>
      <c r="T1134" s="98">
        <v>0.69699999999999995</v>
      </c>
      <c r="U1134" s="95">
        <v>45438</v>
      </c>
      <c r="V1134" s="95">
        <v>45468</v>
      </c>
      <c r="W1134" s="96">
        <v>29</v>
      </c>
      <c r="X1134" s="98">
        <v>0.15029999999999999</v>
      </c>
      <c r="Y1134" s="98">
        <v>0.307</v>
      </c>
      <c r="Z1134" s="96">
        <v>59</v>
      </c>
      <c r="AA1134" s="96">
        <v>22</v>
      </c>
      <c r="AB1134" s="98">
        <v>0.114</v>
      </c>
      <c r="AC1134" s="98">
        <v>0.307</v>
      </c>
      <c r="AD1134" s="96">
        <v>5925</v>
      </c>
      <c r="AE1134" s="96">
        <v>11</v>
      </c>
      <c r="AF1134" s="98">
        <v>5.7000000000000002E-2</v>
      </c>
      <c r="AG1134" s="98">
        <v>0.307</v>
      </c>
      <c r="AH1134" s="96">
        <v>5925</v>
      </c>
      <c r="AI1134" s="96">
        <v>71</v>
      </c>
      <c r="AJ1134" s="96">
        <v>65</v>
      </c>
      <c r="AK1134" s="96">
        <v>577</v>
      </c>
      <c r="AL1134" s="96">
        <v>470</v>
      </c>
      <c r="AM1134" s="96">
        <v>26</v>
      </c>
      <c r="AN1134" s="96">
        <v>525</v>
      </c>
      <c r="AO1134" s="96">
        <v>440</v>
      </c>
      <c r="AP1134" s="96">
        <v>14</v>
      </c>
      <c r="AQ1134" s="96">
        <v>246</v>
      </c>
      <c r="AR1134" s="96">
        <v>193</v>
      </c>
      <c r="AS1134" s="98">
        <v>0.78500000000000003</v>
      </c>
      <c r="AT1134" s="98">
        <v>0.33700000000000002</v>
      </c>
      <c r="AU1134" s="98">
        <v>3.1E-2</v>
      </c>
      <c r="AV1134" s="101">
        <v>41076</v>
      </c>
      <c r="AW1134" s="101">
        <v>27380</v>
      </c>
      <c r="AX1134" s="96">
        <v>2204</v>
      </c>
      <c r="AY1134" s="96">
        <v>3036</v>
      </c>
      <c r="AZ1134" s="96">
        <v>3985</v>
      </c>
      <c r="BA1134" s="96">
        <v>3814314</v>
      </c>
      <c r="BB1134" s="96" t="s">
        <v>48</v>
      </c>
      <c r="BC1134" s="117"/>
      <c r="BD1134" s="93"/>
      <c r="BE1134" s="93"/>
    </row>
    <row r="1135" spans="1:57" ht="14.25" customHeight="1" thickBot="1">
      <c r="A1135" s="93" t="s">
        <v>316</v>
      </c>
      <c r="B1135" s="95">
        <v>45500</v>
      </c>
      <c r="C1135" s="96">
        <v>695061</v>
      </c>
      <c r="D1135" s="96" t="s">
        <v>48</v>
      </c>
      <c r="E1135" s="96">
        <v>39980</v>
      </c>
      <c r="F1135" s="96">
        <v>109353</v>
      </c>
      <c r="G1135" s="96"/>
      <c r="H1135" s="96"/>
      <c r="I1135" s="96"/>
      <c r="J1135" s="96"/>
      <c r="K1135" s="96"/>
      <c r="L1135" s="96">
        <v>844394</v>
      </c>
      <c r="M1135" s="97">
        <v>351</v>
      </c>
      <c r="N1135" s="97">
        <v>51</v>
      </c>
      <c r="O1135" s="97">
        <v>402</v>
      </c>
      <c r="P1135" s="96">
        <v>7217</v>
      </c>
      <c r="Q1135" s="96">
        <v>12741</v>
      </c>
      <c r="R1135" s="96">
        <v>127</v>
      </c>
      <c r="S1135" s="96">
        <v>127</v>
      </c>
      <c r="T1135" s="98">
        <v>0.65200000000000002</v>
      </c>
      <c r="U1135" s="95">
        <v>45439</v>
      </c>
      <c r="V1135" s="95">
        <v>45469</v>
      </c>
      <c r="W1135" s="96">
        <v>35</v>
      </c>
      <c r="X1135" s="98">
        <v>0.16059999999999999</v>
      </c>
      <c r="Y1135" s="98">
        <v>0.30399999999999999</v>
      </c>
      <c r="Z1135" s="96">
        <v>66</v>
      </c>
      <c r="AA1135" s="96">
        <v>31</v>
      </c>
      <c r="AB1135" s="98">
        <v>0.14219999999999999</v>
      </c>
      <c r="AC1135" s="98">
        <v>0.30399999999999999</v>
      </c>
      <c r="AD1135" s="96">
        <v>6627</v>
      </c>
      <c r="AE1135" s="96">
        <v>27</v>
      </c>
      <c r="AF1135" s="98">
        <v>0.1239</v>
      </c>
      <c r="AG1135" s="98">
        <v>0.30399999999999999</v>
      </c>
      <c r="AH1135" s="96">
        <v>6627</v>
      </c>
      <c r="AI1135" s="96">
        <v>97</v>
      </c>
      <c r="AJ1135" s="96">
        <v>69</v>
      </c>
      <c r="AK1135" s="96">
        <v>450</v>
      </c>
      <c r="AL1135" s="96">
        <v>435</v>
      </c>
      <c r="AM1135" s="96">
        <v>18</v>
      </c>
      <c r="AN1135" s="96">
        <v>423</v>
      </c>
      <c r="AO1135" s="96">
        <v>414</v>
      </c>
      <c r="AP1135" s="96">
        <v>11</v>
      </c>
      <c r="AQ1135" s="96">
        <v>262</v>
      </c>
      <c r="AR1135" s="96">
        <v>218</v>
      </c>
      <c r="AS1135" s="98">
        <v>0.83199999999999996</v>
      </c>
      <c r="AT1135" s="98">
        <v>0.317</v>
      </c>
      <c r="AU1135" s="98">
        <v>2.5999999999999999E-2</v>
      </c>
      <c r="AV1135" s="101">
        <v>41338</v>
      </c>
      <c r="AW1135" s="101">
        <v>27598</v>
      </c>
      <c r="AX1135" s="96">
        <v>2204</v>
      </c>
      <c r="AY1135" s="96">
        <v>3066</v>
      </c>
      <c r="AZ1135" s="96">
        <v>4018</v>
      </c>
      <c r="BA1135" s="96">
        <v>3861396</v>
      </c>
      <c r="BB1135" s="96" t="s">
        <v>343</v>
      </c>
      <c r="BC1135" s="117"/>
      <c r="BD1135" s="93"/>
      <c r="BE1135" s="93"/>
    </row>
    <row r="1136" spans="1:57" ht="14.25" customHeight="1" thickBot="1">
      <c r="A1136" s="93" t="s">
        <v>317</v>
      </c>
      <c r="B1136" s="95">
        <v>45501</v>
      </c>
      <c r="C1136" s="96">
        <v>777631</v>
      </c>
      <c r="D1136" s="96" t="s">
        <v>48</v>
      </c>
      <c r="E1136" s="96">
        <v>39941</v>
      </c>
      <c r="F1136" s="96">
        <v>100360</v>
      </c>
      <c r="G1136" s="96"/>
      <c r="H1136" s="96"/>
      <c r="I1136" s="96"/>
      <c r="J1136" s="96"/>
      <c r="K1136" s="96"/>
      <c r="L1136" s="96">
        <v>917932</v>
      </c>
      <c r="M1136" s="97">
        <v>431</v>
      </c>
      <c r="N1136" s="97">
        <v>88</v>
      </c>
      <c r="O1136" s="97">
        <v>519</v>
      </c>
      <c r="P1136" s="96">
        <v>12239</v>
      </c>
      <c r="Q1136" s="96">
        <v>12749</v>
      </c>
      <c r="R1136" s="96">
        <v>127</v>
      </c>
      <c r="S1136" s="96">
        <v>127</v>
      </c>
      <c r="T1136" s="98">
        <v>0.53900000000000003</v>
      </c>
      <c r="U1136" s="95">
        <v>45440</v>
      </c>
      <c r="V1136" s="95">
        <v>45470</v>
      </c>
      <c r="W1136" s="96">
        <v>44</v>
      </c>
      <c r="X1136" s="98">
        <v>0.18329999999999999</v>
      </c>
      <c r="Y1136" s="98">
        <v>0.3</v>
      </c>
      <c r="Z1136" s="96">
        <v>72</v>
      </c>
      <c r="AA1136" s="96">
        <v>34</v>
      </c>
      <c r="AB1136" s="98">
        <v>0.14169999999999999</v>
      </c>
      <c r="AC1136" s="98">
        <v>0.3</v>
      </c>
      <c r="AD1136" s="96">
        <v>7200</v>
      </c>
      <c r="AE1136" s="96">
        <v>26</v>
      </c>
      <c r="AF1136" s="98">
        <v>0.10829999999999999</v>
      </c>
      <c r="AG1136" s="98">
        <v>0.3</v>
      </c>
      <c r="AH1136" s="96">
        <v>7200</v>
      </c>
      <c r="AI1136" s="96">
        <v>98</v>
      </c>
      <c r="AJ1136" s="96">
        <v>117</v>
      </c>
      <c r="AK1136" s="96">
        <v>648</v>
      </c>
      <c r="AL1136" s="96">
        <v>634</v>
      </c>
      <c r="AM1136" s="96">
        <v>27</v>
      </c>
      <c r="AN1136" s="96">
        <v>608</v>
      </c>
      <c r="AO1136" s="96">
        <v>600</v>
      </c>
      <c r="AP1136" s="96">
        <v>14</v>
      </c>
      <c r="AQ1136" s="96">
        <v>280</v>
      </c>
      <c r="AR1136" s="96">
        <v>240</v>
      </c>
      <c r="AS1136" s="98">
        <v>0.85699999999999998</v>
      </c>
      <c r="AT1136" s="98">
        <v>0.48799999999999999</v>
      </c>
      <c r="AU1136" s="98">
        <v>2.3E-2</v>
      </c>
      <c r="AV1136" s="101">
        <v>41513</v>
      </c>
      <c r="AW1136" s="101">
        <v>27752</v>
      </c>
      <c r="AX1136" s="96">
        <v>2236</v>
      </c>
      <c r="AY1136" s="96">
        <v>3130</v>
      </c>
      <c r="AZ1136" s="96">
        <v>4045</v>
      </c>
      <c r="BA1136" s="96">
        <v>5317458</v>
      </c>
      <c r="BB1136" s="96" t="s">
        <v>48</v>
      </c>
      <c r="BC1136" s="117"/>
      <c r="BD1136" s="93"/>
      <c r="BE1136" s="93"/>
    </row>
    <row r="1137" spans="1:61" ht="14.25" customHeight="1" thickBot="1">
      <c r="A1137" s="93" t="s">
        <v>311</v>
      </c>
      <c r="B1137" s="95">
        <v>45502</v>
      </c>
      <c r="C1137" s="96">
        <v>746109</v>
      </c>
      <c r="D1137" s="96" t="s">
        <v>48</v>
      </c>
      <c r="E1137" s="96">
        <v>39944</v>
      </c>
      <c r="F1137" s="96">
        <v>102804</v>
      </c>
      <c r="G1137" s="96"/>
      <c r="H1137" s="96"/>
      <c r="I1137" s="96"/>
      <c r="J1137" s="96"/>
      <c r="K1137" s="96"/>
      <c r="L1137" s="96">
        <v>888857</v>
      </c>
      <c r="M1137" s="97">
        <v>344</v>
      </c>
      <c r="N1137" s="97">
        <v>82</v>
      </c>
      <c r="O1137" s="97">
        <v>426</v>
      </c>
      <c r="P1137" s="96"/>
      <c r="Q1137" s="96">
        <v>13069</v>
      </c>
      <c r="R1137" s="96">
        <v>131</v>
      </c>
      <c r="S1137" s="96">
        <v>131</v>
      </c>
      <c r="T1137" s="98">
        <v>0.62</v>
      </c>
      <c r="U1137" s="95">
        <v>45441</v>
      </c>
      <c r="V1137" s="95">
        <v>45471</v>
      </c>
      <c r="W1137" s="96">
        <v>49</v>
      </c>
      <c r="X1137" s="98">
        <v>0.214</v>
      </c>
      <c r="Y1137" s="98">
        <v>0.29699999999999999</v>
      </c>
      <c r="Z1137" s="96">
        <v>68</v>
      </c>
      <c r="AA1137" s="96">
        <v>36</v>
      </c>
      <c r="AB1137" s="98">
        <v>0.15720000000000001</v>
      </c>
      <c r="AC1137" s="98">
        <v>0.29699999999999999</v>
      </c>
      <c r="AD1137" s="96">
        <v>6801</v>
      </c>
      <c r="AE1137" s="96">
        <v>19</v>
      </c>
      <c r="AF1137" s="98">
        <v>8.3000000000000004E-2</v>
      </c>
      <c r="AG1137" s="98">
        <v>0.29699999999999999</v>
      </c>
      <c r="AH1137" s="96">
        <v>6801</v>
      </c>
      <c r="AI1137" s="96">
        <v>96</v>
      </c>
      <c r="AJ1137" s="96">
        <v>75</v>
      </c>
      <c r="AK1137" s="96">
        <v>571</v>
      </c>
      <c r="AL1137" s="96">
        <v>471</v>
      </c>
      <c r="AM1137" s="96">
        <v>30</v>
      </c>
      <c r="AN1137" s="96">
        <v>517</v>
      </c>
      <c r="AO1137" s="96">
        <v>440</v>
      </c>
      <c r="AP1137" s="96">
        <v>18</v>
      </c>
      <c r="AQ1137" s="96">
        <v>264</v>
      </c>
      <c r="AR1137" s="96">
        <v>229</v>
      </c>
      <c r="AS1137" s="98">
        <v>0.86699999999999999</v>
      </c>
      <c r="AT1137" s="98">
        <v>0.32800000000000001</v>
      </c>
      <c r="AU1137" s="98">
        <v>3.9E-2</v>
      </c>
      <c r="AV1137" s="101">
        <v>41777</v>
      </c>
      <c r="AW1137" s="101">
        <v>27981</v>
      </c>
      <c r="AX1137" s="96">
        <v>2323</v>
      </c>
      <c r="AY1137" s="96">
        <v>3234</v>
      </c>
      <c r="AZ1137" s="96">
        <v>4138</v>
      </c>
      <c r="BA1137" s="96">
        <v>3759294</v>
      </c>
      <c r="BB1137" s="96" t="s">
        <v>48</v>
      </c>
      <c r="BC1137" s="117"/>
      <c r="BD1137" s="93"/>
      <c r="BE1137" s="93"/>
    </row>
    <row r="1138" spans="1:61" ht="14.25" customHeight="1" thickBot="1">
      <c r="A1138" s="93" t="s">
        <v>312</v>
      </c>
      <c r="B1138" s="95">
        <v>45503</v>
      </c>
      <c r="C1138" s="96">
        <v>796256</v>
      </c>
      <c r="D1138" s="96" t="s">
        <v>48</v>
      </c>
      <c r="E1138" s="96">
        <v>40000</v>
      </c>
      <c r="F1138" s="96">
        <v>126918</v>
      </c>
      <c r="G1138" s="96"/>
      <c r="H1138" s="96"/>
      <c r="I1138" s="96"/>
      <c r="J1138" s="96"/>
      <c r="K1138" s="96"/>
      <c r="L1138" s="96">
        <v>963174</v>
      </c>
      <c r="M1138" s="97">
        <v>373</v>
      </c>
      <c r="N1138" s="97">
        <v>235</v>
      </c>
      <c r="O1138" s="97">
        <v>608</v>
      </c>
      <c r="P1138" s="96"/>
      <c r="Q1138" s="96">
        <v>13988</v>
      </c>
      <c r="R1138" s="96">
        <v>140</v>
      </c>
      <c r="S1138" s="96">
        <v>140</v>
      </c>
      <c r="T1138" s="98">
        <v>0.45700000000000002</v>
      </c>
      <c r="U1138" s="95">
        <v>45442</v>
      </c>
      <c r="V1138" s="95">
        <v>45472</v>
      </c>
      <c r="W1138" s="96">
        <v>37</v>
      </c>
      <c r="X1138" s="98">
        <v>0.15740000000000001</v>
      </c>
      <c r="Y1138" s="98">
        <v>0.29299999999999998</v>
      </c>
      <c r="Z1138" s="96">
        <v>69</v>
      </c>
      <c r="AA1138" s="96">
        <v>32</v>
      </c>
      <c r="AB1138" s="98">
        <v>0.13619999999999999</v>
      </c>
      <c r="AC1138" s="98">
        <v>0.29299999999999998</v>
      </c>
      <c r="AD1138" s="96">
        <v>6886</v>
      </c>
      <c r="AE1138" s="96">
        <v>17</v>
      </c>
      <c r="AF1138" s="98">
        <v>7.2300000000000003E-2</v>
      </c>
      <c r="AG1138" s="98">
        <v>0.29299999999999998</v>
      </c>
      <c r="AH1138" s="96">
        <v>6886</v>
      </c>
      <c r="AI1138" s="96">
        <v>95</v>
      </c>
      <c r="AJ1138" s="96">
        <v>63</v>
      </c>
      <c r="AK1138" s="96">
        <v>495</v>
      </c>
      <c r="AL1138" s="96">
        <v>400</v>
      </c>
      <c r="AM1138" s="96">
        <v>20</v>
      </c>
      <c r="AN1138" s="96">
        <v>457</v>
      </c>
      <c r="AO1138" s="96">
        <v>377</v>
      </c>
      <c r="AP1138" s="96">
        <v>10</v>
      </c>
      <c r="AQ1138" s="96">
        <v>278</v>
      </c>
      <c r="AR1138" s="96">
        <v>235</v>
      </c>
      <c r="AS1138" s="98">
        <v>0.84499999999999997</v>
      </c>
      <c r="AT1138" s="98">
        <v>0.26800000000000002</v>
      </c>
      <c r="AU1138" s="98">
        <v>2.5999999999999999E-2</v>
      </c>
      <c r="AV1138" s="101">
        <v>42055</v>
      </c>
      <c r="AW1138" s="101">
        <v>28216</v>
      </c>
      <c r="AX1138" s="96">
        <v>2349</v>
      </c>
      <c r="AY1138" s="96">
        <v>3268</v>
      </c>
      <c r="AZ1138" s="96">
        <v>4194</v>
      </c>
      <c r="BA1138" s="96">
        <v>3360142</v>
      </c>
      <c r="BB1138" s="96" t="s">
        <v>48</v>
      </c>
      <c r="BC1138" s="117"/>
      <c r="BD1138" s="93"/>
      <c r="BE1138" s="93"/>
    </row>
    <row r="1139" spans="1:61" ht="14.25" customHeight="1" thickBot="1">
      <c r="A1139" s="93" t="s">
        <v>313</v>
      </c>
      <c r="B1139" s="95">
        <v>45504</v>
      </c>
      <c r="C1139" s="96">
        <v>974821</v>
      </c>
      <c r="D1139" s="96" t="s">
        <v>48</v>
      </c>
      <c r="E1139" s="96">
        <v>39926</v>
      </c>
      <c r="F1139" s="96">
        <v>166435</v>
      </c>
      <c r="G1139" s="96"/>
      <c r="H1139" s="96"/>
      <c r="I1139" s="96"/>
      <c r="J1139" s="96"/>
      <c r="K1139" s="96"/>
      <c r="L1139" s="96">
        <v>1181182</v>
      </c>
      <c r="M1139" s="97">
        <v>284</v>
      </c>
      <c r="N1139" s="97">
        <v>135</v>
      </c>
      <c r="O1139" s="97">
        <v>419</v>
      </c>
      <c r="P1139" s="96"/>
      <c r="Q1139" s="96">
        <v>16091</v>
      </c>
      <c r="R1139" s="96">
        <v>161</v>
      </c>
      <c r="S1139" s="96">
        <v>161</v>
      </c>
      <c r="T1139" s="98">
        <v>0.74199999999999999</v>
      </c>
      <c r="U1139" s="95">
        <v>45443</v>
      </c>
      <c r="V1139" s="95">
        <v>45473</v>
      </c>
      <c r="W1139" s="96">
        <v>45</v>
      </c>
      <c r="X1139" s="98">
        <v>0.1772</v>
      </c>
      <c r="Y1139" s="98">
        <v>0.28899999999999998</v>
      </c>
      <c r="Z1139" s="96">
        <v>73</v>
      </c>
      <c r="AA1139" s="96">
        <v>36</v>
      </c>
      <c r="AB1139" s="98">
        <v>0.14169999999999999</v>
      </c>
      <c r="AC1139" s="98">
        <v>0.28899999999999998</v>
      </c>
      <c r="AD1139" s="96">
        <v>7341</v>
      </c>
      <c r="AE1139" s="96">
        <v>28</v>
      </c>
      <c r="AF1139" s="98">
        <v>0.11020000000000001</v>
      </c>
      <c r="AG1139" s="98">
        <v>0.28899999999999998</v>
      </c>
      <c r="AH1139" s="96">
        <v>7341</v>
      </c>
      <c r="AI1139" s="96">
        <v>67</v>
      </c>
      <c r="AJ1139" s="96">
        <v>87</v>
      </c>
      <c r="AK1139" s="96">
        <v>578</v>
      </c>
      <c r="AL1139" s="96">
        <v>494</v>
      </c>
      <c r="AM1139" s="96">
        <v>34</v>
      </c>
      <c r="AN1139" s="96">
        <v>524</v>
      </c>
      <c r="AO1139" s="96">
        <v>455</v>
      </c>
      <c r="AP1139" s="96">
        <v>17</v>
      </c>
      <c r="AQ1139" s="96">
        <v>311</v>
      </c>
      <c r="AR1139" s="96">
        <v>254</v>
      </c>
      <c r="AS1139" s="98">
        <v>0.81699999999999995</v>
      </c>
      <c r="AT1139" s="98">
        <v>0.34300000000000003</v>
      </c>
      <c r="AU1139" s="98">
        <v>3.5999999999999997E-2</v>
      </c>
      <c r="AV1139" s="101">
        <v>42356</v>
      </c>
      <c r="AW1139" s="101">
        <v>28468</v>
      </c>
      <c r="AX1139" s="96">
        <v>2347</v>
      </c>
      <c r="AY1139" s="96">
        <v>3298</v>
      </c>
      <c r="AZ1139" s="96">
        <v>4214</v>
      </c>
      <c r="BA1139" s="96">
        <v>4057586</v>
      </c>
      <c r="BB1139" s="96" t="s">
        <v>48</v>
      </c>
      <c r="BC1139" s="117"/>
      <c r="BD1139" s="93"/>
      <c r="BE1139" s="93"/>
    </row>
    <row r="1140" spans="1:61" ht="14.25" customHeight="1" thickBot="1">
      <c r="A1140" s="93" t="s">
        <v>314</v>
      </c>
      <c r="B1140" s="95">
        <v>45505</v>
      </c>
      <c r="C1140" s="96">
        <v>962226</v>
      </c>
      <c r="D1140" s="96" t="s">
        <v>48</v>
      </c>
      <c r="E1140" s="96">
        <v>40003</v>
      </c>
      <c r="F1140" s="96">
        <v>82292</v>
      </c>
      <c r="G1140" s="96"/>
      <c r="H1140" s="96"/>
      <c r="I1140" s="96"/>
      <c r="J1140" s="96"/>
      <c r="K1140" s="96"/>
      <c r="L1140" s="96">
        <v>1084521</v>
      </c>
      <c r="M1140" s="97">
        <v>374</v>
      </c>
      <c r="N1140" s="97">
        <v>179</v>
      </c>
      <c r="O1140" s="97">
        <v>553</v>
      </c>
      <c r="P1140" s="96"/>
      <c r="Q1140" s="96">
        <v>16605</v>
      </c>
      <c r="R1140" s="96">
        <v>166</v>
      </c>
      <c r="S1140" s="96">
        <v>166</v>
      </c>
      <c r="T1140" s="98">
        <v>0.49199999999999999</v>
      </c>
      <c r="U1140" s="95">
        <v>45444</v>
      </c>
      <c r="V1140" s="95">
        <v>45474</v>
      </c>
      <c r="W1140" s="96">
        <v>45</v>
      </c>
      <c r="X1140" s="98">
        <v>0.1991</v>
      </c>
      <c r="Y1140" s="98">
        <v>0.28899999999999998</v>
      </c>
      <c r="Z1140" s="96">
        <v>65</v>
      </c>
      <c r="AA1140" s="96">
        <v>39</v>
      </c>
      <c r="AB1140" s="98">
        <v>0.1726</v>
      </c>
      <c r="AC1140" s="98">
        <v>0.28899999999999998</v>
      </c>
      <c r="AD1140" s="96">
        <v>6531</v>
      </c>
      <c r="AE1140" s="96">
        <v>28</v>
      </c>
      <c r="AF1140" s="98">
        <v>0.1239</v>
      </c>
      <c r="AG1140" s="98">
        <v>0.28899999999999998</v>
      </c>
      <c r="AH1140" s="96">
        <v>6531</v>
      </c>
      <c r="AI1140" s="96">
        <v>94</v>
      </c>
      <c r="AJ1140" s="96">
        <v>96</v>
      </c>
      <c r="AK1140" s="96">
        <v>611</v>
      </c>
      <c r="AL1140" s="96">
        <v>539</v>
      </c>
      <c r="AM1140" s="96">
        <v>43</v>
      </c>
      <c r="AN1140" s="96">
        <v>552</v>
      </c>
      <c r="AO1140" s="96">
        <v>493</v>
      </c>
      <c r="AP1140" s="96">
        <v>14</v>
      </c>
      <c r="AQ1140" s="96">
        <v>272</v>
      </c>
      <c r="AR1140" s="96">
        <v>226</v>
      </c>
      <c r="AS1140" s="98">
        <v>0.83099999999999996</v>
      </c>
      <c r="AT1140" s="98">
        <v>0.42499999999999999</v>
      </c>
      <c r="AU1140" s="98">
        <v>2.8000000000000001E-2</v>
      </c>
      <c r="AV1140" s="101">
        <v>42628</v>
      </c>
      <c r="AW1140" s="101">
        <v>28694</v>
      </c>
      <c r="AX1140" s="96">
        <v>2393</v>
      </c>
      <c r="AY1140" s="96">
        <v>3358</v>
      </c>
      <c r="AZ1140" s="96">
        <v>4279</v>
      </c>
      <c r="BA1140" s="96">
        <v>4297762</v>
      </c>
      <c r="BB1140" s="96" t="s">
        <v>48</v>
      </c>
      <c r="BC1140" s="117"/>
      <c r="BD1140" s="93"/>
      <c r="BE1140" s="93"/>
    </row>
    <row r="1141" spans="1:61" ht="14.25" customHeight="1" thickBot="1">
      <c r="A1141" s="93" t="s">
        <v>315</v>
      </c>
      <c r="B1141" s="95">
        <v>45506</v>
      </c>
      <c r="C1141" s="96">
        <v>999216</v>
      </c>
      <c r="D1141" s="96" t="s">
        <v>48</v>
      </c>
      <c r="E1141" s="96">
        <v>39936</v>
      </c>
      <c r="F1141" s="96">
        <v>37469</v>
      </c>
      <c r="G1141" s="96"/>
      <c r="H1141" s="96"/>
      <c r="I1141" s="96"/>
      <c r="J1141" s="96"/>
      <c r="K1141" s="96"/>
      <c r="L1141" s="96">
        <v>1076621</v>
      </c>
      <c r="M1141" s="97">
        <v>267</v>
      </c>
      <c r="N1141" s="97">
        <v>137</v>
      </c>
      <c r="O1141" s="97">
        <v>404</v>
      </c>
      <c r="P1141" s="96"/>
      <c r="Q1141" s="96">
        <v>19171</v>
      </c>
      <c r="R1141" s="96">
        <v>192</v>
      </c>
      <c r="S1141" s="96">
        <v>192</v>
      </c>
      <c r="T1141" s="98">
        <v>0.63400000000000001</v>
      </c>
      <c r="U1141" s="95">
        <v>45445</v>
      </c>
      <c r="V1141" s="95">
        <v>45475</v>
      </c>
      <c r="W1141" s="96">
        <v>34</v>
      </c>
      <c r="X1141" s="98">
        <v>0.1744</v>
      </c>
      <c r="Y1141" s="98">
        <v>0.28799999999999998</v>
      </c>
      <c r="Z1141" s="96">
        <v>56</v>
      </c>
      <c r="AA1141" s="96">
        <v>26</v>
      </c>
      <c r="AB1141" s="98">
        <v>0.1333</v>
      </c>
      <c r="AC1141" s="98">
        <v>0.28799999999999998</v>
      </c>
      <c r="AD1141" s="96">
        <v>5616</v>
      </c>
      <c r="AE1141" s="96">
        <v>18</v>
      </c>
      <c r="AF1141" s="98">
        <v>9.2299999999999993E-2</v>
      </c>
      <c r="AG1141" s="98">
        <v>0.28799999999999998</v>
      </c>
      <c r="AH1141" s="96">
        <v>5616</v>
      </c>
      <c r="AI1141" s="96">
        <v>80</v>
      </c>
      <c r="AJ1141" s="96">
        <v>75</v>
      </c>
      <c r="AK1141" s="96">
        <v>564</v>
      </c>
      <c r="AL1141" s="96">
        <v>481</v>
      </c>
      <c r="AM1141" s="96">
        <v>31</v>
      </c>
      <c r="AN1141" s="96">
        <v>513</v>
      </c>
      <c r="AO1141" s="96">
        <v>444</v>
      </c>
      <c r="AP1141" s="96">
        <v>20</v>
      </c>
      <c r="AQ1141" s="96">
        <v>256</v>
      </c>
      <c r="AR1141" s="96">
        <v>195</v>
      </c>
      <c r="AS1141" s="98">
        <v>0.76200000000000001</v>
      </c>
      <c r="AT1141" s="98">
        <v>0.38500000000000001</v>
      </c>
      <c r="AU1141" s="98">
        <v>4.2999999999999997E-2</v>
      </c>
      <c r="AV1141" s="101">
        <v>42884</v>
      </c>
      <c r="AW1141" s="101">
        <v>28889</v>
      </c>
      <c r="AX1141" s="96">
        <v>2488</v>
      </c>
      <c r="AY1141" s="96">
        <v>3418</v>
      </c>
      <c r="AZ1141" s="96">
        <v>4361</v>
      </c>
      <c r="BA1141" s="96">
        <v>3627274</v>
      </c>
      <c r="BB1141" s="96" t="s">
        <v>48</v>
      </c>
      <c r="BC1141" s="117"/>
      <c r="BD1141" s="93"/>
      <c r="BE1141" s="93"/>
    </row>
    <row r="1142" spans="1:61" ht="14.25" customHeight="1" thickBot="1">
      <c r="A1142" s="93" t="s">
        <v>316</v>
      </c>
      <c r="B1142" s="95">
        <v>45507</v>
      </c>
      <c r="C1142" s="96">
        <v>1043913</v>
      </c>
      <c r="D1142" s="96" t="s">
        <v>48</v>
      </c>
      <c r="E1142" s="96">
        <v>39959</v>
      </c>
      <c r="F1142" s="96" t="s">
        <v>48</v>
      </c>
      <c r="G1142" s="96"/>
      <c r="H1142" s="96"/>
      <c r="I1142" s="96"/>
      <c r="J1142" s="96"/>
      <c r="K1142" s="96"/>
      <c r="L1142" s="96">
        <v>1083872</v>
      </c>
      <c r="M1142" s="97">
        <v>406</v>
      </c>
      <c r="N1142" s="97">
        <v>157</v>
      </c>
      <c r="O1142" s="97">
        <v>563</v>
      </c>
      <c r="P1142" s="96"/>
      <c r="Q1142" s="96">
        <v>14255</v>
      </c>
      <c r="R1142" s="96">
        <v>143</v>
      </c>
      <c r="S1142" s="96">
        <v>143</v>
      </c>
      <c r="T1142" s="98">
        <v>0.55600000000000005</v>
      </c>
      <c r="U1142" s="95">
        <v>45446</v>
      </c>
      <c r="V1142" s="95">
        <v>45476</v>
      </c>
      <c r="W1142" s="96">
        <v>39</v>
      </c>
      <c r="X1142" s="98">
        <v>0.1477</v>
      </c>
      <c r="Y1142" s="98">
        <v>0.28799999999999998</v>
      </c>
      <c r="Z1142" s="96">
        <v>76</v>
      </c>
      <c r="AA1142" s="96">
        <v>31</v>
      </c>
      <c r="AB1142" s="98">
        <v>0.1174</v>
      </c>
      <c r="AC1142" s="98">
        <v>0.28799999999999998</v>
      </c>
      <c r="AD1142" s="96">
        <v>7603</v>
      </c>
      <c r="AE1142" s="96">
        <v>24</v>
      </c>
      <c r="AF1142" s="98">
        <v>9.0899999999999995E-2</v>
      </c>
      <c r="AG1142" s="98">
        <v>0.28799999999999998</v>
      </c>
      <c r="AH1142" s="96">
        <v>7603</v>
      </c>
      <c r="AI1142" s="96">
        <v>100</v>
      </c>
      <c r="AJ1142" s="96">
        <v>89</v>
      </c>
      <c r="AK1142" s="96">
        <v>475</v>
      </c>
      <c r="AL1142" s="96">
        <v>464</v>
      </c>
      <c r="AM1142" s="96">
        <v>26</v>
      </c>
      <c r="AN1142" s="96">
        <v>438</v>
      </c>
      <c r="AO1142" s="96">
        <v>433</v>
      </c>
      <c r="AP1142" s="96">
        <v>16</v>
      </c>
      <c r="AQ1142" s="96">
        <v>313</v>
      </c>
      <c r="AR1142" s="96">
        <v>264</v>
      </c>
      <c r="AS1142" s="98">
        <v>0.84299999999999997</v>
      </c>
      <c r="AT1142" s="98">
        <v>0.33700000000000002</v>
      </c>
      <c r="AU1142" s="98">
        <v>3.5999999999999997E-2</v>
      </c>
      <c r="AV1142" s="101">
        <v>43197</v>
      </c>
      <c r="AW1142" s="101">
        <v>29153</v>
      </c>
      <c r="AX1142" s="96">
        <v>2504</v>
      </c>
      <c r="AY1142" s="96">
        <v>3451</v>
      </c>
      <c r="AZ1142" s="96">
        <v>4419</v>
      </c>
      <c r="BA1142" s="96">
        <v>3817928</v>
      </c>
      <c r="BB1142" s="96" t="s">
        <v>48</v>
      </c>
      <c r="BC1142" s="117"/>
      <c r="BD1142" s="93"/>
      <c r="BE1142" s="93"/>
    </row>
    <row r="1143" spans="1:61" ht="14.25" customHeight="1" thickBot="1">
      <c r="A1143" s="93" t="s">
        <v>317</v>
      </c>
      <c r="B1143" s="95">
        <v>45508</v>
      </c>
      <c r="C1143" s="96">
        <v>1109904</v>
      </c>
      <c r="D1143" s="96" t="s">
        <v>48</v>
      </c>
      <c r="E1143" s="96">
        <v>39920</v>
      </c>
      <c r="F1143" s="96" t="s">
        <v>48</v>
      </c>
      <c r="G1143" s="96"/>
      <c r="H1143" s="96"/>
      <c r="I1143" s="96"/>
      <c r="J1143" s="96"/>
      <c r="K1143" s="96"/>
      <c r="L1143" s="96">
        <v>1149824</v>
      </c>
      <c r="M1143" s="97">
        <v>399</v>
      </c>
      <c r="N1143" s="97">
        <v>105</v>
      </c>
      <c r="O1143" s="97">
        <v>504</v>
      </c>
      <c r="P1143" s="96"/>
      <c r="Q1143" s="96">
        <v>14462</v>
      </c>
      <c r="R1143" s="96">
        <v>145</v>
      </c>
      <c r="S1143" s="96">
        <v>145</v>
      </c>
      <c r="T1143" s="98">
        <v>0.66900000000000004</v>
      </c>
      <c r="U1143" s="95">
        <v>45447</v>
      </c>
      <c r="V1143" s="95">
        <v>45477</v>
      </c>
      <c r="W1143" s="96">
        <v>41</v>
      </c>
      <c r="X1143" s="98">
        <v>0.14749999999999999</v>
      </c>
      <c r="Y1143" s="98">
        <v>0.28599999999999998</v>
      </c>
      <c r="Z1143" s="96">
        <v>80</v>
      </c>
      <c r="AA1143" s="96">
        <v>28</v>
      </c>
      <c r="AB1143" s="98">
        <v>0.1007</v>
      </c>
      <c r="AC1143" s="98">
        <v>28.6</v>
      </c>
      <c r="AD1143" s="96">
        <v>7951</v>
      </c>
      <c r="AE1143" s="96">
        <v>22</v>
      </c>
      <c r="AF1143" s="98">
        <v>7.9100000000000004E-2</v>
      </c>
      <c r="AG1143" s="98">
        <v>0.28599999999999998</v>
      </c>
      <c r="AH1143" s="96">
        <v>7951</v>
      </c>
      <c r="AI1143" s="96">
        <v>93</v>
      </c>
      <c r="AJ1143" s="96">
        <v>103</v>
      </c>
      <c r="AK1143" s="96">
        <v>636</v>
      </c>
      <c r="AL1143" s="96">
        <v>619</v>
      </c>
      <c r="AM1143" s="96">
        <v>30</v>
      </c>
      <c r="AN1143" s="96">
        <v>592</v>
      </c>
      <c r="AO1143" s="96">
        <v>580</v>
      </c>
      <c r="AP1143" s="96">
        <v>19</v>
      </c>
      <c r="AQ1143" s="96">
        <v>337</v>
      </c>
      <c r="AR1143" s="96">
        <v>278</v>
      </c>
      <c r="AS1143" s="98">
        <v>0.82499999999999996</v>
      </c>
      <c r="AT1143" s="98">
        <v>0.371</v>
      </c>
      <c r="AU1143" s="98">
        <v>3.2000000000000001E-2</v>
      </c>
      <c r="AV1143" s="101">
        <v>43840</v>
      </c>
      <c r="AW1143" s="101">
        <v>29705</v>
      </c>
      <c r="AX1143" s="96">
        <v>2495</v>
      </c>
      <c r="AY1143" s="96">
        <v>3490</v>
      </c>
      <c r="AZ1143" s="96">
        <v>4478</v>
      </c>
      <c r="BA1143" s="96">
        <v>5256966</v>
      </c>
      <c r="BB1143" s="96" t="s">
        <v>48</v>
      </c>
      <c r="BC1143" s="117"/>
      <c r="BD1143" s="93"/>
      <c r="BE1143" s="93"/>
    </row>
    <row r="1144" spans="1:61" ht="14.25" customHeight="1" thickBot="1">
      <c r="A1144" s="93" t="s">
        <v>311</v>
      </c>
      <c r="B1144" s="95">
        <v>45509</v>
      </c>
      <c r="C1144" s="96">
        <v>1080988</v>
      </c>
      <c r="D1144" s="96" t="s">
        <v>48</v>
      </c>
      <c r="E1144" s="96">
        <v>39875</v>
      </c>
      <c r="F1144" s="96" t="s">
        <v>48</v>
      </c>
      <c r="G1144" s="96"/>
      <c r="H1144" s="96"/>
      <c r="I1144" s="96"/>
      <c r="J1144" s="96"/>
      <c r="K1144" s="96"/>
      <c r="L1144" s="96">
        <v>1120863</v>
      </c>
      <c r="M1144" s="97">
        <v>354</v>
      </c>
      <c r="N1144" s="97">
        <v>114</v>
      </c>
      <c r="O1144" s="97">
        <v>468</v>
      </c>
      <c r="P1144" s="96"/>
      <c r="Q1144" s="96">
        <v>15979</v>
      </c>
      <c r="R1144" s="96">
        <v>160</v>
      </c>
      <c r="S1144" s="96">
        <v>160</v>
      </c>
      <c r="T1144" s="98">
        <v>0.66</v>
      </c>
      <c r="U1144" s="95">
        <v>45448</v>
      </c>
      <c r="V1144" s="95">
        <v>45478</v>
      </c>
      <c r="W1144" s="96">
        <v>41</v>
      </c>
      <c r="X1144" s="98">
        <v>0.16600000000000001</v>
      </c>
      <c r="Y1144" s="98">
        <v>0.28399999999999997</v>
      </c>
      <c r="Z1144" s="96">
        <v>70</v>
      </c>
      <c r="AA1144" s="96">
        <v>32</v>
      </c>
      <c r="AB1144" s="98">
        <v>0.12959999999999999</v>
      </c>
      <c r="AC1144" s="98">
        <v>0.28399999999999997</v>
      </c>
      <c r="AD1144" s="96">
        <v>7015</v>
      </c>
      <c r="AE1144" s="96">
        <v>23</v>
      </c>
      <c r="AF1144" s="98">
        <v>9.3100000000000002E-2</v>
      </c>
      <c r="AG1144" s="98">
        <v>0.28399999999999997</v>
      </c>
      <c r="AH1144" s="96">
        <v>7015</v>
      </c>
      <c r="AI1144" s="96">
        <v>99</v>
      </c>
      <c r="AJ1144" s="96">
        <v>67</v>
      </c>
      <c r="AK1144" s="96">
        <v>589</v>
      </c>
      <c r="AL1144" s="96">
        <v>513</v>
      </c>
      <c r="AM1144" s="96">
        <v>29</v>
      </c>
      <c r="AN1144" s="96">
        <v>535</v>
      </c>
      <c r="AO1144" s="96">
        <v>473</v>
      </c>
      <c r="AP1144" s="96">
        <v>18</v>
      </c>
      <c r="AQ1144" s="96">
        <v>309</v>
      </c>
      <c r="AR1144" s="96">
        <v>247</v>
      </c>
      <c r="AS1144" s="98">
        <v>0.79900000000000004</v>
      </c>
      <c r="AT1144" s="98">
        <v>0.27100000000000002</v>
      </c>
      <c r="AU1144" s="98">
        <v>3.6999999999999998E-2</v>
      </c>
      <c r="AV1144" s="101">
        <v>44149</v>
      </c>
      <c r="AW1144" s="101">
        <v>29952</v>
      </c>
      <c r="AX1144" s="96">
        <v>2472</v>
      </c>
      <c r="AY1144" s="96">
        <v>3527</v>
      </c>
      <c r="AZ1144" s="96">
        <v>4556</v>
      </c>
      <c r="BA1144" s="96">
        <v>3947632</v>
      </c>
      <c r="BB1144" s="96" t="s">
        <v>48</v>
      </c>
      <c r="BC1144" s="117"/>
      <c r="BD1144" s="93"/>
      <c r="BE1144" s="93"/>
    </row>
    <row r="1145" spans="1:61" ht="14.25" customHeight="1" thickBot="1">
      <c r="A1145" s="93" t="s">
        <v>312</v>
      </c>
      <c r="B1145" s="95">
        <v>45510</v>
      </c>
      <c r="C1145" s="96">
        <v>880876</v>
      </c>
      <c r="D1145" s="96" t="s">
        <v>48</v>
      </c>
      <c r="E1145" s="96">
        <v>39865</v>
      </c>
      <c r="F1145" s="96" t="s">
        <v>48</v>
      </c>
      <c r="G1145" s="96"/>
      <c r="H1145" s="96"/>
      <c r="I1145" s="96"/>
      <c r="J1145" s="96"/>
      <c r="K1145" s="96"/>
      <c r="L1145" s="96">
        <v>920741</v>
      </c>
      <c r="M1145" s="97">
        <v>314</v>
      </c>
      <c r="N1145" s="97">
        <v>104</v>
      </c>
      <c r="O1145" s="97">
        <v>418</v>
      </c>
      <c r="P1145" s="96"/>
      <c r="Q1145" s="96">
        <v>13133</v>
      </c>
      <c r="R1145" s="96">
        <v>131</v>
      </c>
      <c r="S1145" s="96">
        <v>131</v>
      </c>
      <c r="T1145" s="98">
        <v>0.70599999999999996</v>
      </c>
      <c r="U1145" s="95">
        <v>45449</v>
      </c>
      <c r="V1145" s="95">
        <v>45479</v>
      </c>
      <c r="W1145" s="96">
        <v>40</v>
      </c>
      <c r="X1145" s="98">
        <v>0.16259999999999999</v>
      </c>
      <c r="Y1145" s="98">
        <v>0.28499999999999998</v>
      </c>
      <c r="Z1145" s="96">
        <v>70</v>
      </c>
      <c r="AA1145" s="96">
        <v>30</v>
      </c>
      <c r="AB1145" s="98">
        <v>0.122</v>
      </c>
      <c r="AC1145" s="98">
        <v>0.28499999999999998</v>
      </c>
      <c r="AD1145" s="96">
        <v>7011</v>
      </c>
      <c r="AE1145" s="96">
        <v>19</v>
      </c>
      <c r="AF1145" s="98">
        <v>7.7200000000000005E-2</v>
      </c>
      <c r="AG1145" s="98">
        <v>0.28499999999999998</v>
      </c>
      <c r="AH1145" s="96">
        <v>7011</v>
      </c>
      <c r="AI1145" s="96">
        <v>96</v>
      </c>
      <c r="AJ1145" s="96">
        <v>77</v>
      </c>
      <c r="AK1145" s="96">
        <v>512</v>
      </c>
      <c r="AL1145" s="96">
        <v>431</v>
      </c>
      <c r="AM1145" s="96">
        <v>24</v>
      </c>
      <c r="AN1145" s="96">
        <v>470</v>
      </c>
      <c r="AO1145" s="96">
        <v>402</v>
      </c>
      <c r="AP1145" s="96">
        <v>15</v>
      </c>
      <c r="AQ1145" s="96">
        <v>295</v>
      </c>
      <c r="AR1145" s="96">
        <v>246</v>
      </c>
      <c r="AS1145" s="98">
        <v>0.83399999999999996</v>
      </c>
      <c r="AT1145" s="98">
        <v>0.313</v>
      </c>
      <c r="AU1145" s="98">
        <v>3.5999999999999997E-2</v>
      </c>
      <c r="AV1145" s="101">
        <v>44444</v>
      </c>
      <c r="AW1145" s="101">
        <v>30198</v>
      </c>
      <c r="AX1145" s="96">
        <v>2487</v>
      </c>
      <c r="AY1145" s="96">
        <v>3553</v>
      </c>
      <c r="AZ1145" s="96">
        <v>4603</v>
      </c>
      <c r="BA1145" s="96">
        <v>3619008</v>
      </c>
      <c r="BB1145" s="96" t="s">
        <v>48</v>
      </c>
      <c r="BC1145" s="117"/>
      <c r="BD1145" s="93"/>
      <c r="BE1145" s="93"/>
    </row>
    <row r="1146" spans="1:61" ht="14.25" customHeight="1" thickBot="1">
      <c r="A1146" s="93" t="s">
        <v>313</v>
      </c>
      <c r="B1146" s="95">
        <v>45511</v>
      </c>
      <c r="C1146" s="96">
        <v>828722</v>
      </c>
      <c r="D1146" s="96" t="s">
        <v>48</v>
      </c>
      <c r="E1146" s="96">
        <v>39849</v>
      </c>
      <c r="F1146" s="96" t="s">
        <v>48</v>
      </c>
      <c r="G1146" s="96"/>
      <c r="H1146" s="96"/>
      <c r="I1146" s="96"/>
      <c r="J1146" s="96"/>
      <c r="K1146" s="96"/>
      <c r="L1146" s="96">
        <v>868571</v>
      </c>
      <c r="M1146" s="97">
        <v>308</v>
      </c>
      <c r="N1146" s="97">
        <v>113</v>
      </c>
      <c r="O1146" s="97">
        <v>421</v>
      </c>
      <c r="P1146" s="96"/>
      <c r="Q1146" s="96">
        <v>22114</v>
      </c>
      <c r="R1146" s="96">
        <v>221</v>
      </c>
      <c r="S1146" s="96">
        <v>221</v>
      </c>
      <c r="T1146" s="98">
        <v>0.63400000000000001</v>
      </c>
      <c r="U1146" s="95">
        <v>45450</v>
      </c>
      <c r="V1146" s="95">
        <v>45480</v>
      </c>
      <c r="W1146" s="96">
        <v>39</v>
      </c>
      <c r="X1146" s="98">
        <v>0.1797</v>
      </c>
      <c r="Y1146" s="98">
        <v>0.18099999999999999</v>
      </c>
      <c r="Z1146" s="96">
        <v>39</v>
      </c>
      <c r="AA1146" s="96">
        <v>27</v>
      </c>
      <c r="AB1146" s="98">
        <v>0.1244</v>
      </c>
      <c r="AC1146" s="98">
        <v>18.100000000000001</v>
      </c>
      <c r="AD1146" s="96">
        <v>3928</v>
      </c>
      <c r="AE1146" s="96">
        <v>18</v>
      </c>
      <c r="AF1146" s="98">
        <v>8.2900000000000001E-2</v>
      </c>
      <c r="AG1146" s="98">
        <v>0.18099999999999999</v>
      </c>
      <c r="AH1146" s="96">
        <v>3928</v>
      </c>
      <c r="AI1146" s="96">
        <v>87</v>
      </c>
      <c r="AJ1146" s="96">
        <v>75</v>
      </c>
      <c r="AK1146" s="96">
        <v>577</v>
      </c>
      <c r="AL1146" s="96">
        <v>510</v>
      </c>
      <c r="AM1146" s="96">
        <v>34</v>
      </c>
      <c r="AN1146" s="96">
        <v>525</v>
      </c>
      <c r="AO1146" s="96">
        <v>473</v>
      </c>
      <c r="AP1146" s="96">
        <v>19</v>
      </c>
      <c r="AQ1146" s="96">
        <v>267</v>
      </c>
      <c r="AR1146" s="96">
        <v>217</v>
      </c>
      <c r="AS1146" s="98">
        <v>0.81299999999999994</v>
      </c>
      <c r="AT1146" s="98">
        <v>0.34599999999999997</v>
      </c>
      <c r="AU1146" s="98">
        <v>3.9E-2</v>
      </c>
      <c r="AV1146" s="101">
        <v>44711</v>
      </c>
      <c r="AW1146" s="101">
        <v>30415</v>
      </c>
      <c r="AX1146" s="96">
        <v>2514</v>
      </c>
      <c r="AY1146" s="96">
        <v>3588</v>
      </c>
      <c r="AZ1146" s="96">
        <v>4638</v>
      </c>
      <c r="BA1146" s="96">
        <v>4140254</v>
      </c>
      <c r="BB1146" s="96" t="s">
        <v>48</v>
      </c>
      <c r="BC1146" s="117"/>
      <c r="BD1146" s="93"/>
      <c r="BE1146" s="93"/>
    </row>
    <row r="1147" spans="1:61" ht="14.25" customHeight="1" thickBot="1">
      <c r="A1147" s="93" t="s">
        <v>314</v>
      </c>
      <c r="B1147" s="95">
        <v>45512</v>
      </c>
      <c r="C1147" s="96">
        <v>816600</v>
      </c>
      <c r="D1147" s="96" t="s">
        <v>48</v>
      </c>
      <c r="E1147" s="96">
        <v>39805</v>
      </c>
      <c r="F1147" s="96" t="s">
        <v>48</v>
      </c>
      <c r="G1147" s="96"/>
      <c r="H1147" s="96"/>
      <c r="I1147" s="96"/>
      <c r="J1147" s="96"/>
      <c r="K1147" s="96"/>
      <c r="L1147" s="96">
        <v>856405</v>
      </c>
      <c r="M1147" s="97">
        <v>298</v>
      </c>
      <c r="N1147" s="97">
        <v>134</v>
      </c>
      <c r="O1147" s="97">
        <v>432</v>
      </c>
      <c r="P1147" s="96"/>
      <c r="Q1147" s="96">
        <v>15293</v>
      </c>
      <c r="R1147" s="96">
        <v>153</v>
      </c>
      <c r="S1147" s="96">
        <v>153</v>
      </c>
      <c r="T1147" s="98">
        <v>0.57399999999999995</v>
      </c>
      <c r="U1147" s="95">
        <v>45451</v>
      </c>
      <c r="V1147" s="95">
        <v>45481</v>
      </c>
      <c r="W1147" s="96">
        <v>23</v>
      </c>
      <c r="X1147" s="98">
        <v>0.115</v>
      </c>
      <c r="Y1147" s="98">
        <v>0.28000000000000003</v>
      </c>
      <c r="Z1147" s="96">
        <v>56</v>
      </c>
      <c r="AA1147" s="96">
        <v>20</v>
      </c>
      <c r="AB1147" s="98">
        <v>0.1</v>
      </c>
      <c r="AC1147" s="98">
        <v>0.28000000000000003</v>
      </c>
      <c r="AD1147" s="96">
        <v>5600</v>
      </c>
      <c r="AE1147" s="96">
        <v>18</v>
      </c>
      <c r="AF1147" s="98">
        <v>0.09</v>
      </c>
      <c r="AG1147" s="98">
        <v>0.28000000000000003</v>
      </c>
      <c r="AH1147" s="96">
        <v>5600</v>
      </c>
      <c r="AI1147" s="96">
        <v>80</v>
      </c>
      <c r="AJ1147" s="96">
        <v>88</v>
      </c>
      <c r="AK1147" s="96">
        <v>567</v>
      </c>
      <c r="AL1147" s="96">
        <v>490</v>
      </c>
      <c r="AM1147" s="96">
        <v>23</v>
      </c>
      <c r="AN1147" s="96">
        <v>522</v>
      </c>
      <c r="AO1147" s="96">
        <v>456</v>
      </c>
      <c r="AP1147" s="96">
        <v>13</v>
      </c>
      <c r="AQ1147" s="96">
        <v>248</v>
      </c>
      <c r="AR1147" s="96">
        <v>200</v>
      </c>
      <c r="AS1147" s="98">
        <v>0.80600000000000005</v>
      </c>
      <c r="AT1147" s="98">
        <v>0.44</v>
      </c>
      <c r="AU1147" s="98">
        <v>2.8000000000000001E-2</v>
      </c>
      <c r="AV1147" s="101">
        <v>44959</v>
      </c>
      <c r="AW1147" s="101">
        <v>30615</v>
      </c>
      <c r="AX1147" s="96">
        <v>2534</v>
      </c>
      <c r="AY1147" s="96">
        <v>3624</v>
      </c>
      <c r="AZ1147" s="96">
        <v>4696</v>
      </c>
      <c r="BA1147" s="96">
        <v>4030770</v>
      </c>
      <c r="BB1147" s="96" t="s">
        <v>48</v>
      </c>
      <c r="BC1147" s="117"/>
      <c r="BD1147" s="93"/>
      <c r="BE1147" s="93"/>
    </row>
    <row r="1148" spans="1:61" ht="14.25" customHeight="1" thickBot="1">
      <c r="A1148" s="93" t="s">
        <v>315</v>
      </c>
      <c r="B1148" s="95">
        <v>45513</v>
      </c>
      <c r="C1148" s="96">
        <v>801924</v>
      </c>
      <c r="D1148" s="96" t="s">
        <v>48</v>
      </c>
      <c r="E1148" s="96">
        <v>39956</v>
      </c>
      <c r="F1148" s="96" t="s">
        <v>48</v>
      </c>
      <c r="G1148" s="96"/>
      <c r="H1148" s="96"/>
      <c r="I1148" s="96"/>
      <c r="J1148" s="96"/>
      <c r="K1148" s="96"/>
      <c r="L1148" s="96">
        <v>841880</v>
      </c>
      <c r="M1148" s="97">
        <v>259</v>
      </c>
      <c r="N1148" s="97">
        <v>127</v>
      </c>
      <c r="O1148" s="97">
        <v>386</v>
      </c>
      <c r="P1148" s="96"/>
      <c r="Q1148" s="96">
        <v>14544</v>
      </c>
      <c r="R1148" s="96">
        <v>145</v>
      </c>
      <c r="S1148" s="96">
        <v>145</v>
      </c>
      <c r="T1148" s="98">
        <v>0.63700000000000001</v>
      </c>
      <c r="U1148" s="95">
        <v>45452</v>
      </c>
      <c r="V1148" s="95">
        <v>45482</v>
      </c>
      <c r="W1148" s="96">
        <v>22</v>
      </c>
      <c r="X1148" s="98">
        <v>0.10680000000000001</v>
      </c>
      <c r="Y1148" s="98">
        <v>0.28100000000000003</v>
      </c>
      <c r="Z1148" s="96">
        <v>58</v>
      </c>
      <c r="AA1148" s="96">
        <v>21</v>
      </c>
      <c r="AB1148" s="98">
        <v>0.1019</v>
      </c>
      <c r="AC1148" s="98">
        <v>0.28100000000000003</v>
      </c>
      <c r="AD1148" s="96">
        <v>5789</v>
      </c>
      <c r="AE1148" s="96">
        <v>14</v>
      </c>
      <c r="AF1148" s="98">
        <v>6.8000000000000005E-2</v>
      </c>
      <c r="AG1148" s="98">
        <v>0.28100000000000003</v>
      </c>
      <c r="AH1148" s="96">
        <v>5789</v>
      </c>
      <c r="AI1148" s="96">
        <v>70</v>
      </c>
      <c r="AJ1148" s="96">
        <v>81</v>
      </c>
      <c r="AK1148" s="96">
        <v>620</v>
      </c>
      <c r="AL1148" s="96">
        <v>541</v>
      </c>
      <c r="AM1148" s="96">
        <v>36</v>
      </c>
      <c r="AN1148" s="96">
        <v>565</v>
      </c>
      <c r="AO1148" s="96">
        <v>496</v>
      </c>
      <c r="AP1148" s="96">
        <v>20</v>
      </c>
      <c r="AQ1148" s="96">
        <v>246</v>
      </c>
      <c r="AR1148" s="96">
        <v>206</v>
      </c>
      <c r="AS1148" s="98">
        <v>0.83699999999999997</v>
      </c>
      <c r="AT1148" s="98">
        <v>0.39300000000000002</v>
      </c>
      <c r="AU1148" s="98">
        <v>3.9E-2</v>
      </c>
      <c r="AV1148" s="101">
        <v>45205</v>
      </c>
      <c r="AW1148" s="101">
        <v>30821</v>
      </c>
      <c r="AX1148" s="96">
        <v>2514</v>
      </c>
      <c r="AY1148" s="96">
        <v>3675</v>
      </c>
      <c r="AZ1148" s="96">
        <v>4764</v>
      </c>
      <c r="BA1148" s="96">
        <v>4092096</v>
      </c>
      <c r="BB1148" s="96" t="s">
        <v>48</v>
      </c>
      <c r="BC1148" s="117"/>
      <c r="BD1148" s="93"/>
      <c r="BE1148" s="93"/>
    </row>
    <row r="1149" spans="1:61" ht="14.25" customHeight="1" thickBot="1">
      <c r="A1149" s="93" t="s">
        <v>316</v>
      </c>
      <c r="B1149" s="95">
        <v>45514</v>
      </c>
      <c r="C1149" s="96">
        <v>737983</v>
      </c>
      <c r="D1149" s="96" t="s">
        <v>48</v>
      </c>
      <c r="E1149" s="96">
        <v>39961</v>
      </c>
      <c r="F1149" s="96" t="s">
        <v>48</v>
      </c>
      <c r="G1149" s="96"/>
      <c r="H1149" s="96"/>
      <c r="I1149" s="96"/>
      <c r="J1149" s="96"/>
      <c r="K1149" s="96"/>
      <c r="L1149" s="96">
        <v>777944</v>
      </c>
      <c r="M1149" s="97">
        <v>259</v>
      </c>
      <c r="N1149" s="97">
        <v>169</v>
      </c>
      <c r="O1149" s="97">
        <v>428</v>
      </c>
      <c r="P1149" s="96"/>
      <c r="Q1149" s="96">
        <v>12552</v>
      </c>
      <c r="R1149" s="96">
        <v>126</v>
      </c>
      <c r="S1149" s="96">
        <v>12552</v>
      </c>
      <c r="T1149" s="98">
        <v>0.60699999999999998</v>
      </c>
      <c r="U1149" s="95">
        <v>45453</v>
      </c>
      <c r="V1149" s="95">
        <v>45483</v>
      </c>
      <c r="W1149" s="96">
        <v>25</v>
      </c>
      <c r="X1149" s="98">
        <v>0.1142</v>
      </c>
      <c r="Y1149" s="98">
        <v>0.28299999999999997</v>
      </c>
      <c r="Z1149" s="96">
        <v>62</v>
      </c>
      <c r="AA1149" s="96">
        <v>22</v>
      </c>
      <c r="AB1149" s="98">
        <v>0.10050000000000001</v>
      </c>
      <c r="AC1149" s="98">
        <v>28.3</v>
      </c>
      <c r="AD1149" s="96">
        <v>6198</v>
      </c>
      <c r="AE1149" s="96">
        <v>19</v>
      </c>
      <c r="AF1149" s="98">
        <v>8.6800000000000002E-2</v>
      </c>
      <c r="AG1149" s="98">
        <v>3.0000000000000001E-3</v>
      </c>
      <c r="AH1149" s="96">
        <v>62</v>
      </c>
      <c r="AI1149" s="96">
        <v>83</v>
      </c>
      <c r="AJ1149" s="96">
        <v>77</v>
      </c>
      <c r="AK1149" s="96">
        <v>500</v>
      </c>
      <c r="AL1149" s="96">
        <v>485</v>
      </c>
      <c r="AM1149" s="96">
        <v>21</v>
      </c>
      <c r="AN1149" s="96">
        <v>463</v>
      </c>
      <c r="AO1149" s="96">
        <v>453</v>
      </c>
      <c r="AP1149" s="96">
        <v>16</v>
      </c>
      <c r="AQ1149" s="96">
        <v>260</v>
      </c>
      <c r="AR1149" s="96">
        <v>219</v>
      </c>
      <c r="AS1149" s="98">
        <v>0.84199999999999997</v>
      </c>
      <c r="AT1149" s="98">
        <v>0.35199999999999998</v>
      </c>
      <c r="AU1149" s="98">
        <v>3.4000000000000002E-2</v>
      </c>
      <c r="AV1149" s="101">
        <v>45465</v>
      </c>
      <c r="AW1149" s="101">
        <v>31040</v>
      </c>
      <c r="AX1149" s="96">
        <v>2551</v>
      </c>
      <c r="AY1149" s="96">
        <v>3712</v>
      </c>
      <c r="AZ1149" s="96">
        <v>4798</v>
      </c>
      <c r="BA1149" s="96">
        <v>3939458</v>
      </c>
      <c r="BB1149" s="96" t="s">
        <v>48</v>
      </c>
      <c r="BC1149" s="117"/>
      <c r="BD1149" s="93"/>
      <c r="BE1149" s="93"/>
    </row>
    <row r="1150" spans="1:61" ht="14.25" customHeight="1" thickBot="1">
      <c r="A1150" s="93" t="s">
        <v>317</v>
      </c>
      <c r="B1150" s="95">
        <v>45515</v>
      </c>
      <c r="C1150" s="96">
        <v>801045</v>
      </c>
      <c r="D1150" s="96" t="s">
        <v>48</v>
      </c>
      <c r="E1150" s="96">
        <v>39939</v>
      </c>
      <c r="F1150" s="96" t="s">
        <v>48</v>
      </c>
      <c r="G1150" s="96"/>
      <c r="H1150" s="96"/>
      <c r="I1150" s="96"/>
      <c r="J1150" s="96"/>
      <c r="K1150" s="96"/>
      <c r="L1150" s="96">
        <v>840984</v>
      </c>
      <c r="M1150" s="97">
        <v>342</v>
      </c>
      <c r="N1150" s="97">
        <v>152</v>
      </c>
      <c r="O1150" s="97">
        <v>494</v>
      </c>
      <c r="P1150" s="96"/>
      <c r="Q1150" s="96">
        <v>12398</v>
      </c>
      <c r="R1150" s="96">
        <v>124</v>
      </c>
      <c r="S1150" s="96">
        <v>12398</v>
      </c>
      <c r="T1150" s="98">
        <v>0.57299999999999995</v>
      </c>
      <c r="U1150" s="95">
        <v>45454</v>
      </c>
      <c r="V1150" s="95">
        <v>45484</v>
      </c>
      <c r="W1150" s="96">
        <v>30</v>
      </c>
      <c r="X1150" s="98">
        <v>0.12609999999999999</v>
      </c>
      <c r="Y1150" s="98">
        <v>0.28499999999999998</v>
      </c>
      <c r="Z1150" s="96">
        <v>68</v>
      </c>
      <c r="AA1150" s="96">
        <v>24</v>
      </c>
      <c r="AB1150" s="98">
        <v>0.1008</v>
      </c>
      <c r="AC1150" s="98">
        <v>28.5</v>
      </c>
      <c r="AD1150" s="96">
        <v>6783</v>
      </c>
      <c r="AE1150" s="96">
        <v>21</v>
      </c>
      <c r="AF1150" s="98">
        <v>8.8200000000000001E-2</v>
      </c>
      <c r="AG1150" s="98">
        <v>3.0000000000000001E-3</v>
      </c>
      <c r="AH1150" s="96">
        <v>68</v>
      </c>
      <c r="AI1150" s="96">
        <v>83</v>
      </c>
      <c r="AJ1150" s="96">
        <v>103</v>
      </c>
      <c r="AK1150" s="96">
        <v>657</v>
      </c>
      <c r="AL1150" s="96">
        <v>645</v>
      </c>
      <c r="AM1150" s="96">
        <v>30</v>
      </c>
      <c r="AN1150" s="96">
        <v>615</v>
      </c>
      <c r="AO1150" s="96">
        <v>606</v>
      </c>
      <c r="AP1150" s="96">
        <v>20</v>
      </c>
      <c r="AQ1150" s="96">
        <v>283</v>
      </c>
      <c r="AR1150" s="96">
        <v>238</v>
      </c>
      <c r="AS1150" s="98">
        <v>0.84099999999999997</v>
      </c>
      <c r="AT1150" s="98">
        <v>0.433</v>
      </c>
      <c r="AU1150" s="98">
        <v>3.2000000000000001E-2</v>
      </c>
      <c r="AV1150" s="101">
        <v>45748</v>
      </c>
      <c r="AW1150" s="101">
        <v>31278</v>
      </c>
      <c r="AX1150" s="96">
        <v>2566</v>
      </c>
      <c r="AY1150" s="96">
        <v>3727</v>
      </c>
      <c r="AZ1150" s="96">
        <v>4844</v>
      </c>
      <c r="BA1150" s="96">
        <v>5370424</v>
      </c>
      <c r="BB1150" s="96" t="s">
        <v>48</v>
      </c>
      <c r="BC1150" s="117"/>
      <c r="BD1150" s="93"/>
      <c r="BE1150" s="93"/>
    </row>
    <row r="1151" spans="1:61" ht="14.25" customHeight="1" thickBot="1">
      <c r="A1151" s="93" t="s">
        <v>311</v>
      </c>
      <c r="B1151" s="95">
        <v>45516</v>
      </c>
      <c r="C1151" s="96">
        <v>777070</v>
      </c>
      <c r="D1151" s="96" t="s">
        <v>48</v>
      </c>
      <c r="E1151" s="96">
        <v>39938</v>
      </c>
      <c r="F1151" s="96" t="s">
        <v>48</v>
      </c>
      <c r="G1151" s="96"/>
      <c r="H1151" s="96"/>
      <c r="I1151" s="96"/>
      <c r="J1151" s="96"/>
      <c r="K1151" s="96"/>
      <c r="L1151" s="96">
        <v>817008</v>
      </c>
      <c r="M1151" s="97">
        <v>270</v>
      </c>
      <c r="N1151" s="97">
        <v>136</v>
      </c>
      <c r="O1151" s="97">
        <v>406</v>
      </c>
      <c r="P1151" s="96"/>
      <c r="Q1151" s="96">
        <v>18010</v>
      </c>
      <c r="R1151" s="96">
        <v>180</v>
      </c>
      <c r="S1151" s="96">
        <v>18010</v>
      </c>
      <c r="T1151" s="98">
        <v>0.67700000000000005</v>
      </c>
      <c r="U1151" s="95">
        <v>45455</v>
      </c>
      <c r="V1151" s="95">
        <v>45485</v>
      </c>
      <c r="W1151" s="96">
        <v>26</v>
      </c>
      <c r="X1151" s="98">
        <v>0.12089999999999999</v>
      </c>
      <c r="Y1151" s="98">
        <v>0.21099999999999999</v>
      </c>
      <c r="Z1151" s="96">
        <v>45</v>
      </c>
      <c r="AA1151" s="96">
        <v>21</v>
      </c>
      <c r="AB1151" s="98">
        <v>9.7699999999999995E-2</v>
      </c>
      <c r="AC1151" s="98">
        <v>21.1</v>
      </c>
      <c r="AD1151" s="96">
        <v>4537</v>
      </c>
      <c r="AE1151" s="96">
        <v>15</v>
      </c>
      <c r="AF1151" s="98">
        <v>6.9800000000000001E-2</v>
      </c>
      <c r="AG1151" s="98">
        <v>2E-3</v>
      </c>
      <c r="AH1151" s="96">
        <v>45</v>
      </c>
      <c r="AI1151" s="96">
        <v>78</v>
      </c>
      <c r="AJ1151" s="96">
        <v>54</v>
      </c>
      <c r="AK1151" s="96">
        <v>558</v>
      </c>
      <c r="AL1151" s="96">
        <v>479</v>
      </c>
      <c r="AM1151" s="96">
        <v>26</v>
      </c>
      <c r="AN1151" s="96">
        <v>517</v>
      </c>
      <c r="AO1151" s="96">
        <v>449</v>
      </c>
      <c r="AP1151" s="96">
        <v>17</v>
      </c>
      <c r="AQ1151" s="96">
        <v>275</v>
      </c>
      <c r="AR1151" s="96">
        <v>215</v>
      </c>
      <c r="AS1151" s="98">
        <v>0.78200000000000003</v>
      </c>
      <c r="AT1151" s="98">
        <v>0.251</v>
      </c>
      <c r="AU1151" s="98">
        <v>3.5999999999999997E-2</v>
      </c>
      <c r="AV1151" s="101">
        <v>45733</v>
      </c>
      <c r="AW1151" s="101">
        <v>31285</v>
      </c>
      <c r="AX1151" s="96">
        <v>2600</v>
      </c>
      <c r="AY1151" s="96">
        <v>3739</v>
      </c>
      <c r="AZ1151" s="96">
        <v>4923</v>
      </c>
      <c r="BA1151" s="96">
        <v>3717484</v>
      </c>
      <c r="BB1151" s="96" t="s">
        <v>48</v>
      </c>
      <c r="BC1151" s="117"/>
      <c r="BD1151" s="93"/>
      <c r="BE1151" s="93"/>
    </row>
    <row r="1152" spans="1:61" ht="14.25" customHeight="1" thickBot="1">
      <c r="A1152" s="93" t="s">
        <v>312</v>
      </c>
      <c r="B1152" s="95">
        <v>45517</v>
      </c>
      <c r="C1152" s="96">
        <v>751398</v>
      </c>
      <c r="D1152" s="96" t="s">
        <v>48</v>
      </c>
      <c r="E1152" s="96">
        <v>39733</v>
      </c>
      <c r="F1152" s="96" t="s">
        <v>48</v>
      </c>
      <c r="G1152" s="96"/>
      <c r="H1152" s="96"/>
      <c r="I1152" s="96"/>
      <c r="J1152" s="96"/>
      <c r="K1152" s="96"/>
      <c r="L1152" s="96">
        <v>791131</v>
      </c>
      <c r="M1152" s="97">
        <v>249</v>
      </c>
      <c r="N1152" s="97">
        <v>173</v>
      </c>
      <c r="O1152" s="97">
        <v>422</v>
      </c>
      <c r="P1152" s="96"/>
      <c r="Q1152" s="96">
        <v>13879</v>
      </c>
      <c r="R1152" s="96">
        <v>13879</v>
      </c>
      <c r="S1152" s="96">
        <v>13879</v>
      </c>
      <c r="T1152" s="98">
        <v>0.626</v>
      </c>
      <c r="U1152" s="95">
        <v>45456</v>
      </c>
      <c r="V1152" s="95">
        <v>45486</v>
      </c>
      <c r="W1152" s="96">
        <v>23</v>
      </c>
      <c r="X1152" s="98">
        <v>0.1055</v>
      </c>
      <c r="Y1152" s="98">
        <v>0.26150000000000001</v>
      </c>
      <c r="Z1152" s="96">
        <v>57</v>
      </c>
      <c r="AA1152" s="96">
        <v>20</v>
      </c>
      <c r="AB1152" s="98">
        <v>9.1700000000000004E-2</v>
      </c>
      <c r="AC1152" s="98">
        <v>3.0000000000000001E-3</v>
      </c>
      <c r="AD1152" s="96">
        <v>57</v>
      </c>
      <c r="AE1152" s="96">
        <v>11</v>
      </c>
      <c r="AF1152" s="98">
        <v>5.0500000000000003E-2</v>
      </c>
      <c r="AG1152" s="98">
        <v>3.0000000000000001E-3</v>
      </c>
      <c r="AH1152" s="96">
        <v>57</v>
      </c>
      <c r="AI1152" s="96">
        <v>81</v>
      </c>
      <c r="AJ1152" s="96">
        <v>57</v>
      </c>
      <c r="AK1152" s="96">
        <v>476</v>
      </c>
      <c r="AL1152" s="96">
        <v>398</v>
      </c>
      <c r="AM1152" s="96">
        <v>26</v>
      </c>
      <c r="AN1152" s="96">
        <v>434</v>
      </c>
      <c r="AO1152" s="96">
        <v>368</v>
      </c>
      <c r="AP1152" s="96">
        <v>14</v>
      </c>
      <c r="AQ1152" s="96">
        <v>264</v>
      </c>
      <c r="AR1152" s="96">
        <v>218</v>
      </c>
      <c r="AS1152" s="98">
        <v>0.82599999999999996</v>
      </c>
      <c r="AT1152" s="98">
        <v>0.26100000000000001</v>
      </c>
      <c r="AU1152" s="98">
        <v>3.6999999999999998E-2</v>
      </c>
      <c r="AV1152" s="101">
        <v>45997</v>
      </c>
      <c r="AW1152" s="101">
        <v>31503</v>
      </c>
      <c r="AX1152" s="96">
        <v>2578</v>
      </c>
      <c r="AY1152" s="96">
        <v>3727</v>
      </c>
      <c r="AZ1152" s="96">
        <v>4957</v>
      </c>
      <c r="BA1152" s="96">
        <v>3079518</v>
      </c>
      <c r="BB1152" s="96" t="s">
        <v>48</v>
      </c>
      <c r="BC1152" s="117"/>
      <c r="BD1152" s="93"/>
      <c r="BE1152" s="93"/>
      <c r="BH1152" s="94">
        <v>57</v>
      </c>
      <c r="BI1152" s="155">
        <v>0.26150000000000001</v>
      </c>
    </row>
    <row r="1153" spans="1:61" ht="14.25" customHeight="1" thickBot="1">
      <c r="A1153" s="93" t="s">
        <v>313</v>
      </c>
      <c r="B1153" s="95">
        <v>45518</v>
      </c>
      <c r="C1153" s="96">
        <v>708986</v>
      </c>
      <c r="D1153" s="96" t="s">
        <v>48</v>
      </c>
      <c r="E1153" s="96">
        <v>39892</v>
      </c>
      <c r="F1153" s="96" t="s">
        <v>48</v>
      </c>
      <c r="G1153" s="96"/>
      <c r="H1153" s="96"/>
      <c r="I1153" s="96"/>
      <c r="J1153" s="96"/>
      <c r="K1153" s="96"/>
      <c r="L1153" s="96">
        <v>748878</v>
      </c>
      <c r="M1153" s="97">
        <v>197</v>
      </c>
      <c r="N1153" s="97">
        <v>165</v>
      </c>
      <c r="O1153" s="97">
        <v>362</v>
      </c>
      <c r="P1153" s="96"/>
      <c r="Q1153" s="96">
        <v>13138</v>
      </c>
      <c r="R1153" s="96">
        <v>13138</v>
      </c>
      <c r="S1153" s="96">
        <v>13138</v>
      </c>
      <c r="T1153" s="98">
        <v>0.59899999999999998</v>
      </c>
      <c r="U1153" s="95">
        <v>45457</v>
      </c>
      <c r="V1153" s="95">
        <v>45487</v>
      </c>
      <c r="W1153" s="96">
        <v>22</v>
      </c>
      <c r="X1153" s="98">
        <v>0.1222</v>
      </c>
      <c r="Y1153" s="98">
        <v>0.31669999999999998</v>
      </c>
      <c r="Z1153" s="96">
        <v>57</v>
      </c>
      <c r="AA1153" s="96">
        <v>19</v>
      </c>
      <c r="AB1153" s="98">
        <v>0.1056</v>
      </c>
      <c r="AC1153" s="98">
        <v>3.0000000000000001E-3</v>
      </c>
      <c r="AD1153" s="96">
        <v>57</v>
      </c>
      <c r="AE1153" s="96">
        <v>15</v>
      </c>
      <c r="AF1153" s="98">
        <v>8.3299999999999999E-2</v>
      </c>
      <c r="AG1153" s="98">
        <v>3.0000000000000001E-3</v>
      </c>
      <c r="AH1153" s="96">
        <v>57</v>
      </c>
      <c r="AI1153" s="96">
        <v>57</v>
      </c>
      <c r="AJ1153" s="96">
        <v>86</v>
      </c>
      <c r="AK1153" s="96">
        <v>616</v>
      </c>
      <c r="AL1153" s="96">
        <v>547</v>
      </c>
      <c r="AM1153" s="96">
        <v>38</v>
      </c>
      <c r="AN1153" s="96">
        <v>561</v>
      </c>
      <c r="AO1153" s="96">
        <v>505</v>
      </c>
      <c r="AP1153" s="96">
        <v>15</v>
      </c>
      <c r="AQ1153" s="96">
        <v>217</v>
      </c>
      <c r="AR1153" s="96">
        <v>180</v>
      </c>
      <c r="AS1153" s="98">
        <v>0.82899999999999996</v>
      </c>
      <c r="AT1153" s="98">
        <v>0.47799999999999998</v>
      </c>
      <c r="AU1153" s="98">
        <v>2.9000000000000001E-2</v>
      </c>
      <c r="AV1153" s="101">
        <v>46214</v>
      </c>
      <c r="AW1153" s="101">
        <v>31683</v>
      </c>
      <c r="AX1153" s="96">
        <v>2576</v>
      </c>
      <c r="AY1153" s="96">
        <v>3749</v>
      </c>
      <c r="AZ1153" s="96">
        <v>4978</v>
      </c>
      <c r="BA1153" s="96">
        <v>4530030</v>
      </c>
      <c r="BB1153" s="96" t="s">
        <v>344</v>
      </c>
      <c r="BC1153" s="117"/>
      <c r="BD1153" s="93"/>
      <c r="BE1153" s="93"/>
      <c r="BH1153" s="94">
        <v>57</v>
      </c>
      <c r="BI1153" s="155">
        <v>0.31669999999999998</v>
      </c>
    </row>
    <row r="1154" spans="1:61" ht="14.25" customHeight="1" thickBot="1">
      <c r="A1154" s="93" t="s">
        <v>314</v>
      </c>
      <c r="B1154" s="95">
        <v>45519</v>
      </c>
      <c r="C1154" s="96">
        <v>720990</v>
      </c>
      <c r="D1154" s="96" t="s">
        <v>48</v>
      </c>
      <c r="E1154" s="96">
        <v>39720</v>
      </c>
      <c r="F1154" s="96" t="s">
        <v>48</v>
      </c>
      <c r="G1154" s="96"/>
      <c r="H1154" s="96"/>
      <c r="I1154" s="96"/>
      <c r="J1154" s="96"/>
      <c r="K1154" s="96"/>
      <c r="L1154" s="96">
        <v>760710</v>
      </c>
      <c r="M1154" s="97">
        <v>265</v>
      </c>
      <c r="N1154" s="97">
        <v>239</v>
      </c>
      <c r="O1154" s="97">
        <v>504</v>
      </c>
      <c r="P1154" s="96"/>
      <c r="Q1154" s="96">
        <v>9753</v>
      </c>
      <c r="R1154" s="96">
        <v>9753</v>
      </c>
      <c r="S1154" s="96">
        <v>9753</v>
      </c>
      <c r="T1154" s="98">
        <v>0.55200000000000005</v>
      </c>
      <c r="U1154" s="95">
        <v>45458</v>
      </c>
      <c r="V1154" s="95">
        <v>45488</v>
      </c>
      <c r="W1154" s="96">
        <v>38</v>
      </c>
      <c r="X1154" s="98">
        <v>0.161</v>
      </c>
      <c r="Y1154" s="98">
        <v>0.33050000000000002</v>
      </c>
      <c r="Z1154" s="96">
        <v>78</v>
      </c>
      <c r="AA1154" s="96">
        <v>33</v>
      </c>
      <c r="AB1154" s="98">
        <v>0.13980000000000001</v>
      </c>
      <c r="AC1154" s="98">
        <v>3.0000000000000001E-3</v>
      </c>
      <c r="AD1154" s="96">
        <v>78</v>
      </c>
      <c r="AE1154" s="96">
        <v>24</v>
      </c>
      <c r="AF1154" s="98">
        <v>0.1017</v>
      </c>
      <c r="AG1154" s="98">
        <v>3.0000000000000001E-3</v>
      </c>
      <c r="AH1154" s="96">
        <v>78</v>
      </c>
      <c r="AI1154" s="96">
        <v>88</v>
      </c>
      <c r="AJ1154" s="96">
        <v>96</v>
      </c>
      <c r="AK1154" s="96">
        <v>678</v>
      </c>
      <c r="AL1154" s="96">
        <v>660</v>
      </c>
      <c r="AM1154" s="96">
        <v>400</v>
      </c>
      <c r="AN1154" s="96">
        <v>581</v>
      </c>
      <c r="AO1154" s="96">
        <v>555</v>
      </c>
      <c r="AP1154" s="96">
        <v>16</v>
      </c>
      <c r="AQ1154" s="96">
        <v>278</v>
      </c>
      <c r="AR1154" s="96">
        <v>236</v>
      </c>
      <c r="AS1154" s="98">
        <v>0.84899999999999998</v>
      </c>
      <c r="AT1154" s="98">
        <v>0.40699999999999997</v>
      </c>
      <c r="AU1154" s="98">
        <v>2.8000000000000001E-2</v>
      </c>
      <c r="AV1154" s="101">
        <v>46241</v>
      </c>
      <c r="AW1154" s="101">
        <v>31696</v>
      </c>
      <c r="AX1154" s="96">
        <v>2601</v>
      </c>
      <c r="AY1154" s="96">
        <v>3775</v>
      </c>
      <c r="AZ1154" s="96">
        <v>5023</v>
      </c>
      <c r="BA1154" s="96">
        <v>4702872</v>
      </c>
      <c r="BB1154" s="96" t="s">
        <v>48</v>
      </c>
      <c r="BC1154" s="117"/>
      <c r="BD1154" s="93"/>
      <c r="BE1154" s="93"/>
      <c r="BH1154" s="94">
        <v>78</v>
      </c>
      <c r="BI1154" s="155">
        <v>0.33050000000000002</v>
      </c>
    </row>
    <row r="1155" spans="1:61" ht="14.25" customHeight="1" thickBot="1">
      <c r="A1155" s="93" t="s">
        <v>315</v>
      </c>
      <c r="B1155" s="95">
        <v>45520</v>
      </c>
      <c r="C1155" s="96">
        <v>726449</v>
      </c>
      <c r="D1155" s="96" t="s">
        <v>48</v>
      </c>
      <c r="E1155" s="96">
        <v>40000</v>
      </c>
      <c r="F1155" s="96" t="s">
        <v>48</v>
      </c>
      <c r="G1155" s="96"/>
      <c r="H1155" s="96"/>
      <c r="I1155" s="96"/>
      <c r="J1155" s="96"/>
      <c r="K1155" s="96"/>
      <c r="L1155" s="96">
        <v>766449</v>
      </c>
      <c r="M1155" s="97">
        <v>187</v>
      </c>
      <c r="N1155" s="97">
        <v>187</v>
      </c>
      <c r="O1155" s="97">
        <v>374</v>
      </c>
      <c r="P1155" s="96"/>
      <c r="Q1155" s="96">
        <v>12362</v>
      </c>
      <c r="R1155" s="96">
        <v>12362</v>
      </c>
      <c r="S1155" s="96">
        <v>12362</v>
      </c>
      <c r="T1155" s="98">
        <v>0.64400000000000002</v>
      </c>
      <c r="U1155" s="95">
        <v>45459</v>
      </c>
      <c r="V1155" s="95">
        <v>45489</v>
      </c>
      <c r="W1155" s="96">
        <v>23</v>
      </c>
      <c r="X1155" s="98">
        <v>0.11219999999999999</v>
      </c>
      <c r="Y1155" s="98">
        <v>0.3024</v>
      </c>
      <c r="Z1155" s="96">
        <v>62</v>
      </c>
      <c r="AA1155" s="96">
        <v>21</v>
      </c>
      <c r="AB1155" s="98">
        <v>0.1024</v>
      </c>
      <c r="AC1155" s="98">
        <v>3.0000000000000001E-3</v>
      </c>
      <c r="AD1155" s="96">
        <v>62</v>
      </c>
      <c r="AE1155" s="96">
        <v>16</v>
      </c>
      <c r="AF1155" s="98">
        <v>7.8E-2</v>
      </c>
      <c r="AG1155" s="98">
        <v>3.0000000000000001E-3</v>
      </c>
      <c r="AH1155" s="96">
        <v>62</v>
      </c>
      <c r="AI1155" s="96">
        <v>72</v>
      </c>
      <c r="AJ1155" s="96">
        <v>79</v>
      </c>
      <c r="AK1155" s="96">
        <v>603</v>
      </c>
      <c r="AL1155" s="96">
        <v>515</v>
      </c>
      <c r="AM1155" s="96">
        <v>29</v>
      </c>
      <c r="AN1155" s="96">
        <v>553</v>
      </c>
      <c r="AO1155" s="96">
        <v>479</v>
      </c>
      <c r="AP1155" s="96">
        <v>21</v>
      </c>
      <c r="AQ1155" s="96">
        <v>241</v>
      </c>
      <c r="AR1155" s="96">
        <v>205</v>
      </c>
      <c r="AS1155" s="98">
        <v>0.85099999999999998</v>
      </c>
      <c r="AT1155" s="98">
        <v>0.38500000000000001</v>
      </c>
      <c r="AU1155" s="98">
        <v>4.2000000000000003E-2</v>
      </c>
      <c r="AV1155" s="101">
        <v>46482</v>
      </c>
      <c r="AW1155" s="101">
        <v>31901</v>
      </c>
      <c r="AX1155" s="96">
        <v>2626</v>
      </c>
      <c r="AY1155" s="96">
        <v>3799</v>
      </c>
      <c r="AZ1155" s="96">
        <v>5093</v>
      </c>
      <c r="BA1155" s="96">
        <v>4000528</v>
      </c>
      <c r="BB1155" s="96" t="s">
        <v>48</v>
      </c>
      <c r="BC1155" s="117"/>
      <c r="BD1155" s="93"/>
      <c r="BE1155" s="93"/>
      <c r="BH1155" s="94">
        <v>62</v>
      </c>
      <c r="BI1155" s="155">
        <v>0.3024</v>
      </c>
    </row>
    <row r="1156" spans="1:61" ht="14.25" customHeight="1" thickBot="1">
      <c r="A1156" s="93" t="s">
        <v>316</v>
      </c>
      <c r="B1156" s="95">
        <v>45521</v>
      </c>
      <c r="C1156" s="96">
        <v>669245</v>
      </c>
      <c r="D1156" s="96" t="s">
        <v>48</v>
      </c>
      <c r="E1156" s="96">
        <v>39965</v>
      </c>
      <c r="F1156" s="96" t="s">
        <v>48</v>
      </c>
      <c r="G1156" s="96"/>
      <c r="H1156" s="96"/>
      <c r="I1156" s="96"/>
      <c r="J1156" s="96"/>
      <c r="K1156" s="96"/>
      <c r="L1156" s="96">
        <v>709210</v>
      </c>
      <c r="M1156" s="97">
        <v>174</v>
      </c>
      <c r="N1156" s="97">
        <v>205</v>
      </c>
      <c r="O1156" s="97">
        <v>379</v>
      </c>
      <c r="P1156" s="96"/>
      <c r="Q1156" s="96">
        <v>13906</v>
      </c>
      <c r="R1156" s="96">
        <v>13906</v>
      </c>
      <c r="S1156" s="96">
        <v>13906</v>
      </c>
      <c r="T1156" s="98">
        <v>0.60899999999999999</v>
      </c>
      <c r="U1156" s="95">
        <v>45460</v>
      </c>
      <c r="V1156" s="95">
        <v>45490</v>
      </c>
      <c r="W1156" s="96">
        <v>24</v>
      </c>
      <c r="X1156" s="98">
        <v>0.1244</v>
      </c>
      <c r="Y1156" s="98">
        <v>0.26419999999999999</v>
      </c>
      <c r="Z1156" s="96">
        <v>51</v>
      </c>
      <c r="AA1156" s="96">
        <v>23</v>
      </c>
      <c r="AB1156" s="98">
        <v>0.1192</v>
      </c>
      <c r="AC1156" s="98">
        <v>3.0000000000000001E-3</v>
      </c>
      <c r="AD1156" s="96">
        <v>51</v>
      </c>
      <c r="AE1156" s="96">
        <v>16</v>
      </c>
      <c r="AF1156" s="98">
        <v>8.2900000000000001E-2</v>
      </c>
      <c r="AG1156" s="98">
        <v>3.0000000000000001E-3</v>
      </c>
      <c r="AH1156" s="96">
        <v>51</v>
      </c>
      <c r="AI1156" s="96">
        <v>68</v>
      </c>
      <c r="AJ1156" s="96">
        <v>81</v>
      </c>
      <c r="AK1156" s="96">
        <v>545</v>
      </c>
      <c r="AL1156" s="96">
        <v>532</v>
      </c>
      <c r="AM1156" s="96">
        <v>28</v>
      </c>
      <c r="AN1156" s="96">
        <v>505</v>
      </c>
      <c r="AO1156" s="96">
        <v>498</v>
      </c>
      <c r="AP1156" s="96">
        <v>16</v>
      </c>
      <c r="AQ1156" s="96">
        <v>231</v>
      </c>
      <c r="AR1156" s="96">
        <v>193</v>
      </c>
      <c r="AS1156" s="98">
        <v>0.83499999999999996</v>
      </c>
      <c r="AT1156" s="98">
        <v>0.42</v>
      </c>
      <c r="AU1156" s="98">
        <v>3.1E-2</v>
      </c>
      <c r="AV1156" s="101">
        <v>46713</v>
      </c>
      <c r="AW1156" s="101">
        <v>32094</v>
      </c>
      <c r="AX1156" s="96">
        <v>2622</v>
      </c>
      <c r="AY1156" s="96">
        <v>3836</v>
      </c>
      <c r="AZ1156" s="96">
        <v>5141</v>
      </c>
      <c r="BA1156" s="96">
        <v>4549932</v>
      </c>
      <c r="BB1156" s="96" t="s">
        <v>48</v>
      </c>
      <c r="BC1156" s="117"/>
      <c r="BD1156" s="93"/>
      <c r="BE1156" s="93"/>
      <c r="BH1156" s="94">
        <v>51</v>
      </c>
      <c r="BI1156" s="155">
        <v>0.26419999999999999</v>
      </c>
    </row>
    <row r="1157" spans="1:61" ht="14.25" customHeight="1" thickBot="1">
      <c r="A1157" s="93" t="s">
        <v>317</v>
      </c>
      <c r="B1157" s="95">
        <v>45522</v>
      </c>
      <c r="C1157" s="96">
        <v>731912</v>
      </c>
      <c r="D1157" s="96" t="s">
        <v>48</v>
      </c>
      <c r="E1157" s="96">
        <v>39920</v>
      </c>
      <c r="F1157" s="96" t="s">
        <v>48</v>
      </c>
      <c r="G1157" s="96"/>
      <c r="H1157" s="96"/>
      <c r="I1157" s="96"/>
      <c r="J1157" s="96"/>
      <c r="K1157" s="96"/>
      <c r="L1157" s="96">
        <v>771832</v>
      </c>
      <c r="M1157" s="97">
        <v>231</v>
      </c>
      <c r="N1157" s="97">
        <v>255</v>
      </c>
      <c r="O1157" s="97">
        <v>486</v>
      </c>
      <c r="P1157" s="96"/>
      <c r="Q1157" s="96">
        <v>12060</v>
      </c>
      <c r="R1157" s="96">
        <v>12060</v>
      </c>
      <c r="S1157" s="96">
        <v>12060</v>
      </c>
      <c r="T1157" s="98">
        <v>0.53300000000000003</v>
      </c>
      <c r="U1157" s="95">
        <v>45461</v>
      </c>
      <c r="V1157" s="95">
        <v>45491</v>
      </c>
      <c r="W1157" s="96">
        <v>30</v>
      </c>
      <c r="X1157" s="98">
        <v>0.15</v>
      </c>
      <c r="Y1157" s="98">
        <v>0.32</v>
      </c>
      <c r="Z1157" s="96">
        <v>64</v>
      </c>
      <c r="AA1157" s="96">
        <v>24</v>
      </c>
      <c r="AB1157" s="98">
        <v>0.12</v>
      </c>
      <c r="AC1157" s="98">
        <v>3.0000000000000001E-3</v>
      </c>
      <c r="AD1157" s="96">
        <v>64</v>
      </c>
      <c r="AE1157" s="96">
        <v>19</v>
      </c>
      <c r="AF1157" s="98">
        <v>9.5000000000000001E-2</v>
      </c>
      <c r="AG1157" s="98">
        <v>3.0000000000000001E-3</v>
      </c>
      <c r="AH1157" s="96">
        <v>64</v>
      </c>
      <c r="AI1157" s="96">
        <v>73</v>
      </c>
      <c r="AJ1157" s="96">
        <v>73</v>
      </c>
      <c r="AK1157" s="96">
        <v>656</v>
      </c>
      <c r="AL1157" s="96">
        <v>645</v>
      </c>
      <c r="AM1157" s="96">
        <v>27</v>
      </c>
      <c r="AN1157" s="96">
        <v>620</v>
      </c>
      <c r="AO1157" s="96">
        <v>615</v>
      </c>
      <c r="AP1157" s="96">
        <v>15</v>
      </c>
      <c r="AQ1157" s="96">
        <v>259</v>
      </c>
      <c r="AR1157" s="96">
        <v>200</v>
      </c>
      <c r="AS1157" s="98">
        <v>0.77200000000000002</v>
      </c>
      <c r="AT1157" s="98">
        <v>0.36499999999999999</v>
      </c>
      <c r="AU1157" s="98">
        <v>2.4E-2</v>
      </c>
      <c r="AV1157" s="101">
        <v>46972</v>
      </c>
      <c r="AW1157" s="101">
        <v>32294</v>
      </c>
      <c r="AX1157" s="96">
        <v>2652</v>
      </c>
      <c r="AY1157" s="96">
        <v>3863</v>
      </c>
      <c r="AZ1157" s="96">
        <v>5191</v>
      </c>
      <c r="BA1157" s="96">
        <v>5067532</v>
      </c>
      <c r="BB1157" s="96" t="s">
        <v>48</v>
      </c>
      <c r="BC1157" s="117"/>
      <c r="BD1157" s="93"/>
      <c r="BE1157" s="93"/>
      <c r="BH1157" s="94">
        <v>64</v>
      </c>
      <c r="BI1157" s="155">
        <v>0.32</v>
      </c>
    </row>
    <row r="1158" spans="1:61" ht="14.25" customHeight="1" thickBot="1">
      <c r="A1158" s="93" t="s">
        <v>311</v>
      </c>
      <c r="B1158" s="95">
        <v>45523</v>
      </c>
      <c r="C1158" s="96">
        <v>716902</v>
      </c>
      <c r="D1158" s="96" t="s">
        <v>48</v>
      </c>
      <c r="E1158" s="96">
        <v>39902</v>
      </c>
      <c r="F1158" s="96" t="s">
        <v>48</v>
      </c>
      <c r="G1158" s="96"/>
      <c r="H1158" s="96"/>
      <c r="I1158" s="96"/>
      <c r="J1158" s="96"/>
      <c r="K1158" s="96"/>
      <c r="L1158" s="96">
        <v>756804</v>
      </c>
      <c r="M1158" s="97">
        <v>189</v>
      </c>
      <c r="N1158" s="97">
        <v>210</v>
      </c>
      <c r="O1158" s="97">
        <v>399</v>
      </c>
      <c r="P1158" s="96" t="s">
        <v>48</v>
      </c>
      <c r="Q1158" s="96">
        <v>13514</v>
      </c>
      <c r="R1158" s="96">
        <v>13514</v>
      </c>
      <c r="S1158" s="96">
        <v>13514</v>
      </c>
      <c r="T1158" s="98">
        <v>0.68700000000000006</v>
      </c>
      <c r="U1158" s="95">
        <v>45462</v>
      </c>
      <c r="V1158" s="95">
        <v>45492</v>
      </c>
      <c r="W1158" s="96">
        <v>23</v>
      </c>
      <c r="X1158" s="98">
        <v>0.1106</v>
      </c>
      <c r="Y1158" s="98">
        <v>0.26919999999999999</v>
      </c>
      <c r="Z1158" s="96">
        <v>56</v>
      </c>
      <c r="AA1158" s="96">
        <v>20</v>
      </c>
      <c r="AB1158" s="98">
        <v>9.6199999999999994E-2</v>
      </c>
      <c r="AC1158" s="98">
        <v>3.0000000000000001E-3</v>
      </c>
      <c r="AD1158" s="96">
        <v>56</v>
      </c>
      <c r="AE1158" s="96">
        <v>11</v>
      </c>
      <c r="AF1158" s="98">
        <v>5.2900000000000003E-2</v>
      </c>
      <c r="AG1158" s="98">
        <v>3.0000000000000001E-3</v>
      </c>
      <c r="AH1158" s="96">
        <v>56</v>
      </c>
      <c r="AI1158" s="96">
        <v>73</v>
      </c>
      <c r="AJ1158" s="96">
        <v>62</v>
      </c>
      <c r="AK1158" s="96">
        <v>591</v>
      </c>
      <c r="AL1158" s="96">
        <v>514</v>
      </c>
      <c r="AM1158" s="96">
        <v>30</v>
      </c>
      <c r="AN1158" s="96">
        <v>542</v>
      </c>
      <c r="AO1158" s="96">
        <v>475</v>
      </c>
      <c r="AP1158" s="96">
        <v>19</v>
      </c>
      <c r="AQ1158" s="96">
        <v>274</v>
      </c>
      <c r="AR1158" s="96">
        <v>208</v>
      </c>
      <c r="AS1158" s="98">
        <v>0.75900000000000001</v>
      </c>
      <c r="AT1158" s="98">
        <v>0.29799999999999999</v>
      </c>
      <c r="AU1158" s="98">
        <v>3.7999999999999999E-2</v>
      </c>
      <c r="AV1158" s="101">
        <v>47246</v>
      </c>
      <c r="AW1158" s="101">
        <v>32502</v>
      </c>
      <c r="AX1158" s="96">
        <v>2643</v>
      </c>
      <c r="AY1158" s="96">
        <v>3853</v>
      </c>
      <c r="AZ1158" s="96">
        <v>5220</v>
      </c>
      <c r="BA1158" s="96">
        <v>4097718</v>
      </c>
      <c r="BB1158" s="96" t="s">
        <v>48</v>
      </c>
      <c r="BC1158" s="117"/>
      <c r="BD1158" s="93"/>
      <c r="BE1158" s="93"/>
      <c r="BH1158" s="94">
        <v>56</v>
      </c>
      <c r="BI1158" s="155">
        <v>0.26919999999999999</v>
      </c>
    </row>
    <row r="1159" spans="1:61" ht="14.25" customHeight="1" thickBot="1">
      <c r="A1159" s="93" t="s">
        <v>312</v>
      </c>
      <c r="B1159" s="95">
        <v>45524</v>
      </c>
      <c r="C1159" s="96">
        <v>641451</v>
      </c>
      <c r="D1159" s="96" t="s">
        <v>48</v>
      </c>
      <c r="E1159" s="96">
        <v>39969</v>
      </c>
      <c r="F1159" s="96" t="s">
        <v>48</v>
      </c>
      <c r="G1159" s="96"/>
      <c r="H1159" s="96"/>
      <c r="I1159" s="96"/>
      <c r="J1159" s="96"/>
      <c r="K1159" s="96"/>
      <c r="L1159" s="96">
        <v>681420</v>
      </c>
      <c r="M1159" s="97">
        <v>148</v>
      </c>
      <c r="N1159" s="97">
        <v>229</v>
      </c>
      <c r="O1159" s="97">
        <v>377</v>
      </c>
      <c r="P1159" s="96" t="s">
        <v>48</v>
      </c>
      <c r="Q1159" s="96">
        <v>10483</v>
      </c>
      <c r="R1159" s="96">
        <v>10483</v>
      </c>
      <c r="S1159" s="96">
        <v>10483</v>
      </c>
      <c r="T1159" s="98">
        <v>0.621</v>
      </c>
      <c r="U1159" s="95">
        <v>45463</v>
      </c>
      <c r="V1159" s="95">
        <v>45493</v>
      </c>
      <c r="W1159" s="96">
        <v>28</v>
      </c>
      <c r="X1159" s="98">
        <v>0.1522</v>
      </c>
      <c r="Y1159" s="98">
        <v>0.3533</v>
      </c>
      <c r="Z1159" s="96">
        <v>65</v>
      </c>
      <c r="AA1159" s="96">
        <v>24</v>
      </c>
      <c r="AB1159" s="98">
        <v>0.13039999999999999</v>
      </c>
      <c r="AC1159" s="98">
        <v>4.0000000000000001E-3</v>
      </c>
      <c r="AD1159" s="96">
        <v>65</v>
      </c>
      <c r="AE1159" s="96">
        <v>17</v>
      </c>
      <c r="AF1159" s="98">
        <v>9.2399999999999996E-2</v>
      </c>
      <c r="AG1159" s="98">
        <v>4.0000000000000001E-3</v>
      </c>
      <c r="AH1159" s="96">
        <v>65</v>
      </c>
      <c r="AI1159" s="96">
        <v>75</v>
      </c>
      <c r="AJ1159" s="96">
        <v>57</v>
      </c>
      <c r="AK1159" s="96">
        <v>574</v>
      </c>
      <c r="AL1159" s="96">
        <v>498</v>
      </c>
      <c r="AM1159" s="96">
        <v>31</v>
      </c>
      <c r="AN1159" s="96">
        <v>518</v>
      </c>
      <c r="AO1159" s="96">
        <v>456</v>
      </c>
      <c r="AP1159" s="96">
        <v>22</v>
      </c>
      <c r="AQ1159" s="96">
        <v>234</v>
      </c>
      <c r="AR1159" s="96">
        <v>184</v>
      </c>
      <c r="AS1159" s="98">
        <v>0.78600000000000003</v>
      </c>
      <c r="AT1159" s="98">
        <v>0.31</v>
      </c>
      <c r="AU1159" s="98">
        <v>4.5999999999999999E-2</v>
      </c>
      <c r="AV1159" s="101">
        <v>47480</v>
      </c>
      <c r="AW1159" s="101">
        <v>32686</v>
      </c>
      <c r="AX1159" s="96">
        <v>2690</v>
      </c>
      <c r="AY1159" s="96">
        <v>3869</v>
      </c>
      <c r="AZ1159" s="96">
        <v>5258</v>
      </c>
      <c r="BA1159" s="96">
        <v>3921344</v>
      </c>
      <c r="BB1159" s="96" t="s">
        <v>48</v>
      </c>
      <c r="BC1159" s="117"/>
      <c r="BD1159" s="93"/>
      <c r="BE1159" s="93"/>
      <c r="BH1159" s="94">
        <v>65</v>
      </c>
      <c r="BI1159" s="155">
        <v>0.3533</v>
      </c>
    </row>
    <row r="1160" spans="1:61" ht="14.25" customHeight="1" thickBot="1">
      <c r="A1160" s="93" t="s">
        <v>313</v>
      </c>
      <c r="B1160" s="95">
        <v>45525</v>
      </c>
      <c r="C1160" s="96">
        <v>551451</v>
      </c>
      <c r="D1160" s="96" t="s">
        <v>48</v>
      </c>
      <c r="E1160" s="96">
        <v>39946</v>
      </c>
      <c r="F1160" s="96" t="s">
        <v>48</v>
      </c>
      <c r="G1160" s="96"/>
      <c r="H1160" s="96"/>
      <c r="I1160" s="96"/>
      <c r="J1160" s="96"/>
      <c r="K1160" s="96"/>
      <c r="L1160" s="96">
        <v>591397</v>
      </c>
      <c r="M1160" s="97">
        <v>123</v>
      </c>
      <c r="N1160" s="97">
        <v>231</v>
      </c>
      <c r="O1160" s="97">
        <v>354</v>
      </c>
      <c r="P1160" s="96" t="s">
        <v>48</v>
      </c>
      <c r="Q1160" s="96">
        <v>8827</v>
      </c>
      <c r="R1160" s="96">
        <v>8827</v>
      </c>
      <c r="S1160" s="96">
        <v>8827</v>
      </c>
      <c r="T1160" s="98">
        <v>0.61899999999999999</v>
      </c>
      <c r="U1160" s="95">
        <v>45464</v>
      </c>
      <c r="V1160" s="95">
        <v>45494</v>
      </c>
      <c r="W1160" s="96">
        <v>30</v>
      </c>
      <c r="X1160" s="98">
        <v>0.17050000000000001</v>
      </c>
      <c r="Y1160" s="98">
        <v>0.38069999999999998</v>
      </c>
      <c r="Z1160" s="96">
        <v>67</v>
      </c>
      <c r="AA1160" s="96">
        <v>27</v>
      </c>
      <c r="AB1160" s="98">
        <v>0.15340000000000001</v>
      </c>
      <c r="AC1160" s="98">
        <v>4.0000000000000001E-3</v>
      </c>
      <c r="AD1160" s="96">
        <v>67</v>
      </c>
      <c r="AE1160" s="96">
        <v>19</v>
      </c>
      <c r="AF1160" s="98">
        <v>0.108</v>
      </c>
      <c r="AG1160" s="98">
        <v>4.0000000000000001E-3</v>
      </c>
      <c r="AH1160" s="96">
        <v>67</v>
      </c>
      <c r="AI1160" s="96">
        <v>66</v>
      </c>
      <c r="AJ1160" s="96">
        <v>83</v>
      </c>
      <c r="AK1160" s="96">
        <v>592</v>
      </c>
      <c r="AL1160" s="96">
        <v>526</v>
      </c>
      <c r="AM1160" s="96">
        <v>30</v>
      </c>
      <c r="AN1160" s="96">
        <v>538</v>
      </c>
      <c r="AO1160" s="96">
        <v>487</v>
      </c>
      <c r="AP1160" s="96">
        <v>24</v>
      </c>
      <c r="AQ1160" s="96">
        <v>219</v>
      </c>
      <c r="AR1160" s="96">
        <v>176</v>
      </c>
      <c r="AS1160" s="98">
        <v>0.80400000000000005</v>
      </c>
      <c r="AT1160" s="98">
        <v>0.47199999999999998</v>
      </c>
      <c r="AU1160" s="98">
        <v>4.7E-2</v>
      </c>
      <c r="AV1160" s="101">
        <v>47699</v>
      </c>
      <c r="AW1160" s="101">
        <v>32862</v>
      </c>
      <c r="AX1160" s="96">
        <v>2726</v>
      </c>
      <c r="AY1160" s="96">
        <v>3880</v>
      </c>
      <c r="AZ1160" s="96">
        <v>5266</v>
      </c>
      <c r="BA1160" s="96">
        <v>4636774</v>
      </c>
      <c r="BB1160" s="96" t="s">
        <v>48</v>
      </c>
      <c r="BC1160" s="117"/>
      <c r="BD1160" s="93"/>
      <c r="BE1160" s="93"/>
      <c r="BH1160" s="94">
        <v>67</v>
      </c>
      <c r="BI1160" s="155">
        <v>0.38069999999999998</v>
      </c>
    </row>
    <row r="1161" spans="1:61" ht="14.25" customHeight="1" thickBot="1">
      <c r="A1161" s="93" t="s">
        <v>314</v>
      </c>
      <c r="B1161" s="95">
        <v>45526</v>
      </c>
      <c r="C1161" s="96">
        <v>787206</v>
      </c>
      <c r="D1161" s="96" t="s">
        <v>48</v>
      </c>
      <c r="E1161" s="96">
        <v>39873</v>
      </c>
      <c r="F1161" s="96" t="s">
        <v>48</v>
      </c>
      <c r="G1161" s="96"/>
      <c r="H1161" s="96"/>
      <c r="I1161" s="96"/>
      <c r="J1161" s="96"/>
      <c r="K1161" s="96"/>
      <c r="L1161" s="96">
        <v>827079</v>
      </c>
      <c r="M1161" s="97">
        <v>156</v>
      </c>
      <c r="N1161" s="97">
        <v>175</v>
      </c>
      <c r="O1161" s="97">
        <v>331</v>
      </c>
      <c r="P1161" s="96" t="s">
        <v>48</v>
      </c>
      <c r="Q1161" s="96">
        <v>19692</v>
      </c>
      <c r="R1161" s="96">
        <v>19692</v>
      </c>
      <c r="S1161" s="96">
        <v>19692</v>
      </c>
      <c r="T1161" s="98">
        <v>0.58599999999999997</v>
      </c>
      <c r="U1161" s="95">
        <v>45465</v>
      </c>
      <c r="V1161" s="95">
        <v>45495</v>
      </c>
      <c r="W1161" s="96">
        <v>28</v>
      </c>
      <c r="X1161" s="98">
        <v>0.1842</v>
      </c>
      <c r="Y1161" s="98">
        <v>0.27629999999999999</v>
      </c>
      <c r="Z1161" s="96">
        <v>42</v>
      </c>
      <c r="AA1161" s="96">
        <v>24</v>
      </c>
      <c r="AB1161" s="98">
        <v>0.15790000000000001</v>
      </c>
      <c r="AC1161" s="98">
        <v>3.0000000000000001E-3</v>
      </c>
      <c r="AD1161" s="96">
        <v>42</v>
      </c>
      <c r="AE1161" s="96">
        <v>13</v>
      </c>
      <c r="AF1161" s="98">
        <v>8.5500000000000007E-2</v>
      </c>
      <c r="AG1161" s="98">
        <v>3.0000000000000001E-3</v>
      </c>
      <c r="AH1161" s="96">
        <v>42</v>
      </c>
      <c r="AI1161" s="96">
        <v>56</v>
      </c>
      <c r="AJ1161" s="96">
        <v>67</v>
      </c>
      <c r="AK1161" s="96">
        <v>641</v>
      </c>
      <c r="AL1161" s="96">
        <v>565</v>
      </c>
      <c r="AM1161" s="96">
        <v>29</v>
      </c>
      <c r="AN1161" s="96">
        <v>595</v>
      </c>
      <c r="AO1161" s="96">
        <v>527</v>
      </c>
      <c r="AP1161" s="96">
        <v>25</v>
      </c>
      <c r="AQ1161" s="96">
        <v>194</v>
      </c>
      <c r="AR1161" s="96">
        <v>152</v>
      </c>
      <c r="AS1161" s="98">
        <v>0.78400000000000003</v>
      </c>
      <c r="AT1161" s="98">
        <v>0.441</v>
      </c>
      <c r="AU1161" s="98">
        <v>4.4999999999999998E-2</v>
      </c>
      <c r="AV1161" s="101">
        <v>48184</v>
      </c>
      <c r="AW1161" s="101">
        <v>33576</v>
      </c>
      <c r="AX1161" s="96">
        <v>2726</v>
      </c>
      <c r="AY1161" s="96">
        <v>3892</v>
      </c>
      <c r="AZ1161" s="96">
        <v>5316</v>
      </c>
      <c r="BA1161" s="96">
        <v>4669948</v>
      </c>
      <c r="BB1161" s="96" t="s">
        <v>345</v>
      </c>
      <c r="BC1161" s="117"/>
      <c r="BD1161" s="93"/>
      <c r="BE1161" s="93"/>
      <c r="BH1161" s="94">
        <v>42</v>
      </c>
      <c r="BI1161" s="155">
        <v>0.27629999999999999</v>
      </c>
    </row>
    <row r="1162" spans="1:61" ht="14.25" customHeight="1" thickBot="1">
      <c r="A1162" s="93" t="s">
        <v>315</v>
      </c>
      <c r="B1162" s="95">
        <v>45527</v>
      </c>
      <c r="C1162" s="96">
        <v>717443</v>
      </c>
      <c r="D1162" s="96" t="s">
        <v>48</v>
      </c>
      <c r="E1162" s="96">
        <v>39940</v>
      </c>
      <c r="F1162" s="96" t="s">
        <v>48</v>
      </c>
      <c r="G1162" s="96"/>
      <c r="H1162" s="96"/>
      <c r="I1162" s="96"/>
      <c r="J1162" s="96"/>
      <c r="K1162" s="96"/>
      <c r="L1162" s="96">
        <v>757383</v>
      </c>
      <c r="M1162" s="97">
        <v>175</v>
      </c>
      <c r="N1162" s="97">
        <v>193</v>
      </c>
      <c r="O1162" s="97">
        <v>368</v>
      </c>
      <c r="P1162" s="96" t="s">
        <v>48</v>
      </c>
      <c r="Q1162" s="96">
        <v>12623</v>
      </c>
      <c r="R1162" s="96">
        <v>12623</v>
      </c>
      <c r="S1162" s="96">
        <v>12623</v>
      </c>
      <c r="T1162" s="98">
        <v>0.61399999999999999</v>
      </c>
      <c r="U1162" s="95">
        <v>45466</v>
      </c>
      <c r="V1162" s="95">
        <v>45496</v>
      </c>
      <c r="W1162" s="96">
        <v>35</v>
      </c>
      <c r="X1162" s="98">
        <v>0.1966</v>
      </c>
      <c r="Y1162" s="98">
        <v>0.33710000000000001</v>
      </c>
      <c r="Z1162" s="96">
        <v>60</v>
      </c>
      <c r="AA1162" s="96">
        <v>30</v>
      </c>
      <c r="AB1162" s="98">
        <v>0.16850000000000001</v>
      </c>
      <c r="AC1162" s="98">
        <v>3.0000000000000001E-3</v>
      </c>
      <c r="AD1162" s="96">
        <v>60</v>
      </c>
      <c r="AE1162" s="96">
        <v>21</v>
      </c>
      <c r="AF1162" s="98">
        <v>0.11799999999999999</v>
      </c>
      <c r="AG1162" s="98">
        <v>3.0000000000000001E-3</v>
      </c>
      <c r="AH1162" s="96">
        <v>60</v>
      </c>
      <c r="AI1162" s="96">
        <v>57</v>
      </c>
      <c r="AJ1162" s="96">
        <v>82</v>
      </c>
      <c r="AK1162" s="96">
        <v>654</v>
      </c>
      <c r="AL1162" s="96">
        <v>558</v>
      </c>
      <c r="AM1162" s="96">
        <v>31</v>
      </c>
      <c r="AN1162" s="96">
        <v>604</v>
      </c>
      <c r="AO1162" s="96">
        <v>522</v>
      </c>
      <c r="AP1162" s="96">
        <v>23</v>
      </c>
      <c r="AQ1162" s="96">
        <v>226</v>
      </c>
      <c r="AR1162" s="96">
        <v>178</v>
      </c>
      <c r="AS1162" s="98">
        <v>0.78800000000000003</v>
      </c>
      <c r="AT1162" s="98">
        <v>0.46100000000000002</v>
      </c>
      <c r="AU1162" s="98">
        <v>4.2000000000000003E-2</v>
      </c>
      <c r="AV1162" s="101">
        <v>48410</v>
      </c>
      <c r="AW1162" s="101">
        <v>33754</v>
      </c>
      <c r="AX1162" s="96">
        <v>2689</v>
      </c>
      <c r="AY1162" s="96">
        <v>3910</v>
      </c>
      <c r="AZ1162" s="96">
        <v>5346</v>
      </c>
      <c r="BA1162" s="96">
        <v>4331616</v>
      </c>
      <c r="BB1162" s="96" t="s">
        <v>346</v>
      </c>
      <c r="BC1162" s="117"/>
      <c r="BD1162" s="93"/>
      <c r="BE1162" s="93"/>
      <c r="BH1162" s="94">
        <v>60</v>
      </c>
      <c r="BI1162" s="155">
        <v>0.33710000000000001</v>
      </c>
    </row>
    <row r="1163" spans="1:61" ht="14.25" customHeight="1" thickBot="1">
      <c r="A1163" s="93" t="s">
        <v>316</v>
      </c>
      <c r="B1163" s="95">
        <v>45528</v>
      </c>
      <c r="C1163" s="96">
        <v>675064</v>
      </c>
      <c r="D1163" s="96" t="s">
        <v>48</v>
      </c>
      <c r="E1163" s="96">
        <v>39936</v>
      </c>
      <c r="F1163" s="96" t="s">
        <v>48</v>
      </c>
      <c r="G1163" s="96"/>
      <c r="H1163" s="96"/>
      <c r="I1163" s="96"/>
      <c r="J1163" s="96"/>
      <c r="K1163" s="96"/>
      <c r="L1163" s="96">
        <v>715000</v>
      </c>
      <c r="M1163" s="97">
        <v>164</v>
      </c>
      <c r="N1163" s="97">
        <v>185</v>
      </c>
      <c r="O1163" s="97">
        <v>349</v>
      </c>
      <c r="P1163" s="96" t="s">
        <v>48</v>
      </c>
      <c r="Q1163" s="96">
        <v>12768</v>
      </c>
      <c r="R1163" s="96">
        <v>12768</v>
      </c>
      <c r="S1163" s="96">
        <v>12768</v>
      </c>
      <c r="T1163" s="98">
        <v>0.64500000000000002</v>
      </c>
      <c r="U1163" s="95">
        <v>45467</v>
      </c>
      <c r="V1163" s="95">
        <v>45497</v>
      </c>
      <c r="W1163" s="96">
        <v>27</v>
      </c>
      <c r="X1163" s="98">
        <v>0.1467</v>
      </c>
      <c r="Y1163" s="98">
        <v>0.30430000000000001</v>
      </c>
      <c r="Z1163" s="96">
        <v>56</v>
      </c>
      <c r="AA1163" s="96">
        <v>22</v>
      </c>
      <c r="AB1163" s="98">
        <v>0.1196</v>
      </c>
      <c r="AC1163" s="98">
        <v>3.0000000000000001E-3</v>
      </c>
      <c r="AD1163" s="96">
        <v>56</v>
      </c>
      <c r="AE1163" s="96">
        <v>15</v>
      </c>
      <c r="AF1163" s="98">
        <v>8.1500000000000003E-2</v>
      </c>
      <c r="AG1163" s="98">
        <v>3.0000000000000001E-3</v>
      </c>
      <c r="AH1163" s="96">
        <v>56</v>
      </c>
      <c r="AI1163" s="96">
        <v>63</v>
      </c>
      <c r="AJ1163" s="96">
        <v>83</v>
      </c>
      <c r="AK1163" s="96">
        <v>545</v>
      </c>
      <c r="AL1163" s="96">
        <v>536</v>
      </c>
      <c r="AM1163" s="96">
        <v>42</v>
      </c>
      <c r="AN1163" s="96">
        <v>503</v>
      </c>
      <c r="AO1163" s="96">
        <v>492</v>
      </c>
      <c r="AP1163" s="96">
        <v>11</v>
      </c>
      <c r="AQ1163" s="96">
        <v>225</v>
      </c>
      <c r="AR1163" s="96">
        <v>184</v>
      </c>
      <c r="AS1163" s="98">
        <v>0.81799999999999995</v>
      </c>
      <c r="AT1163" s="98">
        <v>0.45100000000000001</v>
      </c>
      <c r="AU1163" s="98">
        <v>2.1999999999999999E-2</v>
      </c>
      <c r="AV1163" s="101">
        <v>48635</v>
      </c>
      <c r="AW1163" s="101">
        <v>33938</v>
      </c>
      <c r="AX1163" s="96">
        <v>2724</v>
      </c>
      <c r="AY1163" s="96">
        <v>3924</v>
      </c>
      <c r="AZ1163" s="96">
        <v>5390</v>
      </c>
      <c r="BA1163" s="96">
        <v>4220847</v>
      </c>
      <c r="BB1163" s="96" t="s">
        <v>48</v>
      </c>
      <c r="BC1163" s="117"/>
      <c r="BD1163" s="93"/>
      <c r="BE1163" s="93"/>
      <c r="BH1163" s="94">
        <v>56</v>
      </c>
      <c r="BI1163" s="155">
        <v>0.30430000000000001</v>
      </c>
    </row>
    <row r="1164" spans="1:61" ht="14.25" customHeight="1" thickBot="1">
      <c r="A1164" s="93" t="s">
        <v>317</v>
      </c>
      <c r="B1164" s="95">
        <v>45529</v>
      </c>
      <c r="C1164" s="96">
        <v>701271</v>
      </c>
      <c r="D1164" s="96" t="s">
        <v>48</v>
      </c>
      <c r="E1164" s="96">
        <v>39998</v>
      </c>
      <c r="F1164" s="96" t="s">
        <v>48</v>
      </c>
      <c r="G1164" s="96"/>
      <c r="H1164" s="96"/>
      <c r="I1164" s="96"/>
      <c r="J1164" s="96"/>
      <c r="K1164" s="96"/>
      <c r="L1164" s="96">
        <v>741269</v>
      </c>
      <c r="M1164" s="97">
        <v>190</v>
      </c>
      <c r="N1164" s="97">
        <v>184</v>
      </c>
      <c r="O1164" s="97">
        <v>374</v>
      </c>
      <c r="P1164" s="96" t="s">
        <v>48</v>
      </c>
      <c r="Q1164" s="96">
        <v>13478</v>
      </c>
      <c r="R1164" s="96">
        <v>13478</v>
      </c>
      <c r="S1164" s="96">
        <v>13478</v>
      </c>
      <c r="T1164" s="98">
        <v>0.64400000000000002</v>
      </c>
      <c r="U1164" s="95">
        <v>45468</v>
      </c>
      <c r="V1164" s="95">
        <v>45498</v>
      </c>
      <c r="W1164" s="96">
        <v>36</v>
      </c>
      <c r="X1164" s="98">
        <v>0.1925</v>
      </c>
      <c r="Y1164" s="98">
        <v>0.29409999999999997</v>
      </c>
      <c r="Z1164" s="96">
        <v>55</v>
      </c>
      <c r="AA1164" s="96">
        <v>29</v>
      </c>
      <c r="AB1164" s="98">
        <v>0.15509999999999999</v>
      </c>
      <c r="AC1164" s="98">
        <v>3.0000000000000001E-3</v>
      </c>
      <c r="AD1164" s="96">
        <v>55</v>
      </c>
      <c r="AE1164" s="96">
        <v>17</v>
      </c>
      <c r="AF1164" s="98">
        <v>9.0899999999999995E-2</v>
      </c>
      <c r="AG1164" s="98">
        <v>3.0000000000000001E-3</v>
      </c>
      <c r="AH1164" s="96">
        <v>55</v>
      </c>
      <c r="AI1164" s="96">
        <v>78</v>
      </c>
      <c r="AJ1164" s="96">
        <v>61</v>
      </c>
      <c r="AK1164" s="96">
        <v>666</v>
      </c>
      <c r="AL1164" s="96">
        <v>653</v>
      </c>
      <c r="AM1164" s="96">
        <v>35</v>
      </c>
      <c r="AN1164" s="96">
        <v>619</v>
      </c>
      <c r="AO1164" s="96">
        <v>610</v>
      </c>
      <c r="AP1164" s="96">
        <v>21</v>
      </c>
      <c r="AQ1164" s="96">
        <v>241</v>
      </c>
      <c r="AR1164" s="96">
        <v>187</v>
      </c>
      <c r="AS1164" s="98">
        <v>0.77600000000000002</v>
      </c>
      <c r="AT1164" s="98">
        <v>0.32600000000000001</v>
      </c>
      <c r="AU1164" s="98">
        <v>3.3000000000000002E-2</v>
      </c>
      <c r="AV1164" s="101">
        <v>48976</v>
      </c>
      <c r="AW1164" s="101">
        <v>34229</v>
      </c>
      <c r="AX1164" s="96">
        <v>2722</v>
      </c>
      <c r="AY1164" s="96">
        <v>3940</v>
      </c>
      <c r="AZ1164" s="96">
        <v>5441</v>
      </c>
      <c r="BA1164" s="96">
        <v>5363227</v>
      </c>
      <c r="BB1164" s="96" t="s">
        <v>48</v>
      </c>
      <c r="BC1164" s="117"/>
      <c r="BD1164" s="93"/>
      <c r="BE1164" s="93"/>
      <c r="BH1164" s="94">
        <v>55</v>
      </c>
      <c r="BI1164" s="155">
        <v>0.29409999999999997</v>
      </c>
    </row>
    <row r="1165" spans="1:61" ht="14.25" customHeight="1" thickBot="1">
      <c r="A1165" s="93" t="s">
        <v>311</v>
      </c>
      <c r="B1165" s="95">
        <v>45530</v>
      </c>
      <c r="C1165" s="96">
        <v>644016</v>
      </c>
      <c r="D1165" s="96" t="s">
        <v>48</v>
      </c>
      <c r="E1165" s="96">
        <v>39948</v>
      </c>
      <c r="F1165" s="96" t="s">
        <v>48</v>
      </c>
      <c r="G1165" s="96"/>
      <c r="H1165" s="96"/>
      <c r="I1165" s="96"/>
      <c r="J1165" s="96"/>
      <c r="K1165" s="96"/>
      <c r="L1165" s="96">
        <v>683964</v>
      </c>
      <c r="M1165" s="97">
        <v>157</v>
      </c>
      <c r="N1165" s="97">
        <v>256</v>
      </c>
      <c r="O1165" s="97">
        <v>413</v>
      </c>
      <c r="P1165" s="96" t="s">
        <v>48</v>
      </c>
      <c r="Q1165" s="96">
        <v>10857</v>
      </c>
      <c r="R1165" s="96">
        <v>10857</v>
      </c>
      <c r="S1165" s="96">
        <v>10857</v>
      </c>
      <c r="T1165" s="98">
        <v>0.57399999999999995</v>
      </c>
      <c r="U1165" s="95">
        <v>45469</v>
      </c>
      <c r="V1165" s="95">
        <v>45499</v>
      </c>
      <c r="W1165" s="96">
        <v>30</v>
      </c>
      <c r="X1165" s="98">
        <v>0.17050000000000001</v>
      </c>
      <c r="Y1165" s="98">
        <v>0.35799999999999998</v>
      </c>
      <c r="Z1165" s="96">
        <v>63</v>
      </c>
      <c r="AA1165" s="96">
        <v>26</v>
      </c>
      <c r="AB1165" s="98">
        <v>0.1477</v>
      </c>
      <c r="AC1165" s="98">
        <v>4.0000000000000001E-3</v>
      </c>
      <c r="AD1165" s="96">
        <v>63</v>
      </c>
      <c r="AE1165" s="96">
        <v>20</v>
      </c>
      <c r="AF1165" s="98">
        <v>0.11360000000000001</v>
      </c>
      <c r="AG1165" s="98">
        <v>4.0000000000000001E-3</v>
      </c>
      <c r="AH1165" s="96">
        <v>63</v>
      </c>
      <c r="AI1165" s="96">
        <v>58</v>
      </c>
      <c r="AJ1165" s="96">
        <v>82</v>
      </c>
      <c r="AK1165" s="96">
        <v>620</v>
      </c>
      <c r="AL1165" s="96">
        <v>538</v>
      </c>
      <c r="AM1165" s="96">
        <v>39</v>
      </c>
      <c r="AN1165" s="96">
        <v>566</v>
      </c>
      <c r="AO1165" s="96">
        <v>495</v>
      </c>
      <c r="AP1165" s="96">
        <v>13</v>
      </c>
      <c r="AQ1165" s="96">
        <v>237</v>
      </c>
      <c r="AR1165" s="96">
        <v>176</v>
      </c>
      <c r="AS1165" s="98">
        <v>0.74299999999999999</v>
      </c>
      <c r="AT1165" s="98">
        <v>0.46600000000000003</v>
      </c>
      <c r="AU1165" s="98">
        <v>2.5999999999999999E-2</v>
      </c>
      <c r="AV1165" s="101">
        <v>49213</v>
      </c>
      <c r="AW1165" s="101">
        <v>34405</v>
      </c>
      <c r="AX1165" s="96">
        <v>2730</v>
      </c>
      <c r="AY1165" s="96">
        <v>3943</v>
      </c>
      <c r="AZ1165" s="96">
        <v>5476</v>
      </c>
      <c r="BA1165" s="96">
        <v>4705709</v>
      </c>
      <c r="BB1165" s="96" t="s">
        <v>347</v>
      </c>
      <c r="BC1165" s="117"/>
      <c r="BD1165" s="93"/>
      <c r="BE1165" s="93"/>
      <c r="BH1165" s="94">
        <v>63</v>
      </c>
      <c r="BI1165" s="155">
        <v>0.35799999999999998</v>
      </c>
    </row>
    <row r="1166" spans="1:61" ht="14.25" customHeight="1" thickBot="1">
      <c r="A1166" s="93" t="s">
        <v>312</v>
      </c>
      <c r="B1166" s="95">
        <v>45531</v>
      </c>
      <c r="C1166" s="96">
        <v>613931</v>
      </c>
      <c r="D1166" s="96" t="s">
        <v>48</v>
      </c>
      <c r="E1166" s="96">
        <v>39920</v>
      </c>
      <c r="F1166" s="96" t="s">
        <v>48</v>
      </c>
      <c r="G1166" s="96">
        <v>6200</v>
      </c>
      <c r="H1166" s="96"/>
      <c r="I1166" s="96"/>
      <c r="J1166" s="96"/>
      <c r="K1166" s="96"/>
      <c r="L1166" s="96">
        <v>660051</v>
      </c>
      <c r="M1166" s="97">
        <v>158</v>
      </c>
      <c r="N1166" s="97">
        <v>201</v>
      </c>
      <c r="O1166" s="97">
        <v>359</v>
      </c>
      <c r="P1166" s="96" t="s">
        <v>48</v>
      </c>
      <c r="Q1166" s="96">
        <v>16099</v>
      </c>
      <c r="R1166" s="96">
        <v>16099</v>
      </c>
      <c r="S1166" s="96">
        <v>16099</v>
      </c>
      <c r="T1166" s="98">
        <v>0.57699999999999996</v>
      </c>
      <c r="U1166" s="95">
        <v>45470</v>
      </c>
      <c r="V1166" s="95">
        <v>45500</v>
      </c>
      <c r="W1166" s="96">
        <v>22</v>
      </c>
      <c r="X1166" s="98">
        <v>0.14099999999999999</v>
      </c>
      <c r="Y1166" s="98">
        <v>0.26279999999999998</v>
      </c>
      <c r="Z1166" s="96">
        <v>41</v>
      </c>
      <c r="AA1166" s="96">
        <v>17</v>
      </c>
      <c r="AB1166" s="98">
        <v>0.109</v>
      </c>
      <c r="AC1166" s="98">
        <v>3.0000000000000001E-3</v>
      </c>
      <c r="AD1166" s="96">
        <v>41</v>
      </c>
      <c r="AE1166" s="96">
        <v>13</v>
      </c>
      <c r="AF1166" s="98">
        <v>8.3299999999999999E-2</v>
      </c>
      <c r="AG1166" s="98">
        <v>3.0000000000000001E-3</v>
      </c>
      <c r="AH1166" s="96">
        <v>41</v>
      </c>
      <c r="AI1166" s="96">
        <v>29</v>
      </c>
      <c r="AJ1166" s="96">
        <v>79</v>
      </c>
      <c r="AK1166" s="96">
        <v>598</v>
      </c>
      <c r="AL1166" s="96">
        <v>515</v>
      </c>
      <c r="AM1166" s="96">
        <v>28</v>
      </c>
      <c r="AN1166" s="96">
        <v>545</v>
      </c>
      <c r="AO1166" s="96">
        <v>477</v>
      </c>
      <c r="AP1166" s="96">
        <v>24</v>
      </c>
      <c r="AQ1166" s="96">
        <v>207</v>
      </c>
      <c r="AR1166" s="96">
        <v>156</v>
      </c>
      <c r="AS1166" s="98">
        <v>0.754</v>
      </c>
      <c r="AT1166" s="98">
        <v>0.50600000000000001</v>
      </c>
      <c r="AU1166" s="98">
        <v>4.8000000000000001E-2</v>
      </c>
      <c r="AV1166" s="101">
        <v>49420</v>
      </c>
      <c r="AW1166" s="101">
        <v>34561</v>
      </c>
      <c r="AX1166" s="96">
        <v>2749</v>
      </c>
      <c r="AY1166" s="96">
        <v>3993</v>
      </c>
      <c r="AZ1166" s="96">
        <v>5506</v>
      </c>
      <c r="BA1166" s="96">
        <v>4422101</v>
      </c>
      <c r="BB1166" s="96" t="s">
        <v>348</v>
      </c>
      <c r="BC1166" s="117"/>
      <c r="BD1166" s="93"/>
      <c r="BE1166" s="93"/>
      <c r="BH1166" s="94">
        <v>41</v>
      </c>
      <c r="BI1166" s="155">
        <v>0.26279999999999998</v>
      </c>
    </row>
    <row r="1167" spans="1:61" ht="14.25" customHeight="1" thickBot="1">
      <c r="A1167" s="93" t="s">
        <v>313</v>
      </c>
      <c r="B1167" s="95">
        <v>45532</v>
      </c>
      <c r="C1167" s="96">
        <v>590344</v>
      </c>
      <c r="D1167" s="96" t="s">
        <v>48</v>
      </c>
      <c r="E1167" s="96">
        <v>40000</v>
      </c>
      <c r="F1167" s="96" t="s">
        <v>48</v>
      </c>
      <c r="G1167" s="96">
        <v>3200</v>
      </c>
      <c r="H1167" s="96"/>
      <c r="I1167" s="96"/>
      <c r="J1167" s="96"/>
      <c r="K1167" s="96"/>
      <c r="L1167" s="96">
        <v>633544</v>
      </c>
      <c r="M1167" s="97">
        <v>133</v>
      </c>
      <c r="N1167" s="97">
        <v>209</v>
      </c>
      <c r="O1167" s="97">
        <v>342</v>
      </c>
      <c r="P1167" s="96" t="s">
        <v>48</v>
      </c>
      <c r="Q1167" s="96">
        <v>19198</v>
      </c>
      <c r="R1167" s="96">
        <v>19198</v>
      </c>
      <c r="S1167" s="96">
        <v>19198</v>
      </c>
      <c r="T1167" s="98">
        <v>0.63200000000000001</v>
      </c>
      <c r="U1167" s="95">
        <v>45471</v>
      </c>
      <c r="V1167" s="95">
        <v>45501</v>
      </c>
      <c r="W1167" s="96">
        <v>25</v>
      </c>
      <c r="X1167" s="98">
        <v>0.15060000000000001</v>
      </c>
      <c r="Y1167" s="98">
        <v>0.1988</v>
      </c>
      <c r="Z1167" s="96">
        <v>33</v>
      </c>
      <c r="AA1167" s="96">
        <v>24</v>
      </c>
      <c r="AB1167" s="98">
        <v>0.14460000000000001</v>
      </c>
      <c r="AC1167" s="98">
        <v>2E-3</v>
      </c>
      <c r="AD1167" s="96">
        <v>33</v>
      </c>
      <c r="AE1167" s="96">
        <v>13</v>
      </c>
      <c r="AF1167" s="98">
        <v>7.8299999999999995E-2</v>
      </c>
      <c r="AG1167" s="98">
        <v>2E-3</v>
      </c>
      <c r="AH1167" s="96">
        <v>33</v>
      </c>
      <c r="AI1167" s="96">
        <v>32</v>
      </c>
      <c r="AJ1167" s="96">
        <v>59</v>
      </c>
      <c r="AK1167" s="96">
        <v>594</v>
      </c>
      <c r="AL1167" s="96">
        <v>532</v>
      </c>
      <c r="AM1167" s="96">
        <v>24</v>
      </c>
      <c r="AN1167" s="96">
        <v>556</v>
      </c>
      <c r="AO1167" s="96">
        <v>500</v>
      </c>
      <c r="AP1167" s="96">
        <v>25</v>
      </c>
      <c r="AQ1167" s="96">
        <v>216</v>
      </c>
      <c r="AR1167" s="96">
        <v>166</v>
      </c>
      <c r="AS1167" s="98">
        <v>0.76900000000000002</v>
      </c>
      <c r="AT1167" s="98">
        <v>0.35499999999999998</v>
      </c>
      <c r="AU1167" s="98">
        <v>4.8000000000000001E-2</v>
      </c>
      <c r="AV1167" s="101">
        <v>49636</v>
      </c>
      <c r="AW1167" s="101">
        <v>34727</v>
      </c>
      <c r="AX1167" s="96">
        <v>2773</v>
      </c>
      <c r="AY1167" s="96">
        <v>4049</v>
      </c>
      <c r="AZ1167" s="96">
        <v>5504</v>
      </c>
      <c r="BA1167" s="96">
        <v>4475280</v>
      </c>
      <c r="BB1167" s="96" t="s">
        <v>48</v>
      </c>
      <c r="BC1167" s="117"/>
      <c r="BD1167" s="93"/>
      <c r="BE1167" s="93"/>
      <c r="BH1167" s="94">
        <v>33</v>
      </c>
      <c r="BI1167" s="155">
        <v>0.1988</v>
      </c>
    </row>
    <row r="1168" spans="1:61" ht="14.25" customHeight="1" thickBot="1">
      <c r="A1168" s="93" t="s">
        <v>314</v>
      </c>
      <c r="B1168" s="95">
        <v>45533</v>
      </c>
      <c r="C1168" s="96">
        <v>564574</v>
      </c>
      <c r="D1168" s="96" t="s">
        <v>48</v>
      </c>
      <c r="E1168" s="96">
        <v>39975</v>
      </c>
      <c r="F1168" s="96" t="s">
        <v>48</v>
      </c>
      <c r="G1168" s="96">
        <v>4000</v>
      </c>
      <c r="H1168" s="96"/>
      <c r="I1168" s="96"/>
      <c r="J1168" s="96"/>
      <c r="K1168" s="96"/>
      <c r="L1168" s="96">
        <v>608549</v>
      </c>
      <c r="M1168" s="97">
        <v>164</v>
      </c>
      <c r="N1168" s="97">
        <v>221</v>
      </c>
      <c r="O1168" s="97">
        <v>385</v>
      </c>
      <c r="P1168" s="96" t="s">
        <v>48</v>
      </c>
      <c r="Q1168" s="96">
        <v>10867</v>
      </c>
      <c r="R1168" s="96">
        <v>10867</v>
      </c>
      <c r="S1168" s="96">
        <v>10867</v>
      </c>
      <c r="T1168" s="98">
        <v>0.65700000000000003</v>
      </c>
      <c r="U1168" s="95">
        <v>45472</v>
      </c>
      <c r="V1168" s="95">
        <v>45502</v>
      </c>
      <c r="W1168" s="96">
        <v>25</v>
      </c>
      <c r="X1168" s="98">
        <v>0.12690000000000001</v>
      </c>
      <c r="Y1168" s="98">
        <v>0.2843</v>
      </c>
      <c r="Z1168" s="96">
        <v>56</v>
      </c>
      <c r="AA1168" s="96">
        <v>24</v>
      </c>
      <c r="AB1168" s="98">
        <v>0.12180000000000001</v>
      </c>
      <c r="AC1168" s="98">
        <v>3.0000000000000001E-3</v>
      </c>
      <c r="AD1168" s="96">
        <v>56</v>
      </c>
      <c r="AE1168" s="96">
        <v>19</v>
      </c>
      <c r="AF1168" s="98">
        <v>9.64E-2</v>
      </c>
      <c r="AG1168" s="98">
        <v>3.0000000000000001E-3</v>
      </c>
      <c r="AH1168" s="96">
        <v>56</v>
      </c>
      <c r="AI1168" s="96">
        <v>31</v>
      </c>
      <c r="AJ1168" s="96">
        <v>66</v>
      </c>
      <c r="AK1168" s="96">
        <v>620</v>
      </c>
      <c r="AL1168" s="96">
        <v>545</v>
      </c>
      <c r="AM1168" s="96">
        <v>31</v>
      </c>
      <c r="AN1168" s="96">
        <v>572</v>
      </c>
      <c r="AO1168" s="96">
        <v>505</v>
      </c>
      <c r="AP1168" s="96">
        <v>24</v>
      </c>
      <c r="AQ1168" s="96">
        <v>253</v>
      </c>
      <c r="AR1168" s="96">
        <v>197</v>
      </c>
      <c r="AS1168" s="98">
        <v>0.77900000000000003</v>
      </c>
      <c r="AT1168" s="98">
        <v>0.33500000000000002</v>
      </c>
      <c r="AU1168" s="98">
        <v>4.4999999999999998E-2</v>
      </c>
      <c r="AV1168" s="101">
        <v>49889</v>
      </c>
      <c r="AW1168" s="101">
        <v>34924</v>
      </c>
      <c r="AX1168" s="96">
        <v>2783</v>
      </c>
      <c r="AY1168" s="96">
        <v>4056</v>
      </c>
      <c r="AZ1168" s="96">
        <v>5515</v>
      </c>
      <c r="BA1168" s="96">
        <v>4804620</v>
      </c>
      <c r="BB1168" s="96" t="s">
        <v>349</v>
      </c>
      <c r="BC1168" s="117"/>
      <c r="BD1168" s="93"/>
      <c r="BE1168" s="93"/>
      <c r="BH1168" s="94">
        <v>56</v>
      </c>
      <c r="BI1168" s="155">
        <v>0.2843</v>
      </c>
    </row>
    <row r="1169" spans="1:64" ht="14.25" customHeight="1" thickBot="1">
      <c r="A1169" s="93" t="s">
        <v>315</v>
      </c>
      <c r="B1169" s="95">
        <v>45534</v>
      </c>
      <c r="C1169" s="96">
        <v>594363</v>
      </c>
      <c r="D1169" s="96" t="s">
        <v>48</v>
      </c>
      <c r="E1169" s="96">
        <v>40000</v>
      </c>
      <c r="F1169" s="96" t="s">
        <v>48</v>
      </c>
      <c r="G1169" s="96">
        <v>3000</v>
      </c>
      <c r="H1169" s="96"/>
      <c r="I1169" s="96"/>
      <c r="J1169" s="96"/>
      <c r="K1169" s="96"/>
      <c r="L1169" s="96">
        <v>637363</v>
      </c>
      <c r="M1169" s="97">
        <v>142</v>
      </c>
      <c r="N1169" s="97">
        <v>237</v>
      </c>
      <c r="O1169" s="97">
        <v>379</v>
      </c>
      <c r="P1169" s="96" t="s">
        <v>48</v>
      </c>
      <c r="Q1169" s="96">
        <v>15934</v>
      </c>
      <c r="R1169" s="96">
        <v>15934</v>
      </c>
      <c r="S1169" s="96">
        <v>15934</v>
      </c>
      <c r="T1169" s="98">
        <v>0.55400000000000005</v>
      </c>
      <c r="U1169" s="95">
        <v>45473</v>
      </c>
      <c r="V1169" s="95">
        <v>45503</v>
      </c>
      <c r="W1169" s="96">
        <v>20</v>
      </c>
      <c r="X1169" s="98">
        <v>0.12820000000000001</v>
      </c>
      <c r="Y1169" s="98">
        <v>0.25640000000000002</v>
      </c>
      <c r="Z1169" s="96">
        <v>40</v>
      </c>
      <c r="AA1169" s="96">
        <v>18</v>
      </c>
      <c r="AB1169" s="98">
        <v>0.1154</v>
      </c>
      <c r="AC1169" s="98">
        <v>3.0000000000000001E-3</v>
      </c>
      <c r="AD1169" s="96">
        <v>40</v>
      </c>
      <c r="AE1169" s="96">
        <v>14</v>
      </c>
      <c r="AF1169" s="98">
        <v>8.9700000000000002E-2</v>
      </c>
      <c r="AG1169" s="98">
        <v>3.0000000000000001E-3</v>
      </c>
      <c r="AH1169" s="96">
        <v>40</v>
      </c>
      <c r="AI1169" s="96">
        <v>31</v>
      </c>
      <c r="AJ1169" s="96">
        <v>71</v>
      </c>
      <c r="AK1169" s="96">
        <v>646</v>
      </c>
      <c r="AL1169" s="96">
        <v>557</v>
      </c>
      <c r="AM1169" s="96">
        <v>20</v>
      </c>
      <c r="AN1169" s="96">
        <v>607</v>
      </c>
      <c r="AO1169" s="96">
        <v>530</v>
      </c>
      <c r="AP1169" s="96">
        <v>24</v>
      </c>
      <c r="AQ1169" s="96">
        <v>210</v>
      </c>
      <c r="AR1169" s="96">
        <v>156</v>
      </c>
      <c r="AS1169" s="98">
        <v>0.74299999999999999</v>
      </c>
      <c r="AT1169" s="98">
        <v>0.45500000000000002</v>
      </c>
      <c r="AU1169" s="98">
        <v>4.2999999999999997E-2</v>
      </c>
      <c r="AV1169" s="101">
        <v>50099</v>
      </c>
      <c r="AW1169" s="101">
        <v>35080</v>
      </c>
      <c r="AX1169" s="96">
        <v>2749</v>
      </c>
      <c r="AY1169" s="96">
        <v>4033</v>
      </c>
      <c r="AZ1169" s="96">
        <v>5561</v>
      </c>
      <c r="BA1169" s="96">
        <v>4784935</v>
      </c>
      <c r="BB1169" s="96" t="s">
        <v>48</v>
      </c>
      <c r="BC1169" s="117"/>
      <c r="BD1169" s="93"/>
      <c r="BE1169" s="93"/>
      <c r="BH1169" s="94">
        <v>40</v>
      </c>
      <c r="BI1169" s="155">
        <v>0.25640000000000002</v>
      </c>
    </row>
    <row r="1170" spans="1:64" ht="14.25" customHeight="1" thickBot="1">
      <c r="A1170" s="93" t="s">
        <v>316</v>
      </c>
      <c r="B1170" s="95">
        <v>45535</v>
      </c>
      <c r="C1170" s="96">
        <v>605932</v>
      </c>
      <c r="D1170" s="96" t="s">
        <v>48</v>
      </c>
      <c r="E1170" s="96">
        <v>39997</v>
      </c>
      <c r="F1170" s="96" t="s">
        <v>48</v>
      </c>
      <c r="G1170" s="96">
        <v>3000</v>
      </c>
      <c r="H1170" s="96"/>
      <c r="I1170" s="96"/>
      <c r="J1170" s="96"/>
      <c r="K1170" s="96"/>
      <c r="L1170" s="96">
        <v>648929</v>
      </c>
      <c r="M1170" s="97">
        <v>120</v>
      </c>
      <c r="N1170" s="97">
        <v>240</v>
      </c>
      <c r="O1170" s="97">
        <v>360</v>
      </c>
      <c r="P1170" s="96" t="s">
        <v>48</v>
      </c>
      <c r="Q1170" s="96">
        <v>14421</v>
      </c>
      <c r="R1170" s="96">
        <v>14421</v>
      </c>
      <c r="S1170" s="96">
        <v>14421</v>
      </c>
      <c r="T1170" s="98">
        <v>0.56100000000000005</v>
      </c>
      <c r="U1170" s="95">
        <v>45474</v>
      </c>
      <c r="V1170" s="95">
        <v>45504</v>
      </c>
      <c r="W1170" s="96">
        <v>25</v>
      </c>
      <c r="X1170" s="98">
        <v>0.16339999999999999</v>
      </c>
      <c r="Y1170" s="98">
        <v>0.29409999999999997</v>
      </c>
      <c r="Z1170" s="96">
        <v>45</v>
      </c>
      <c r="AA1170" s="96">
        <v>21</v>
      </c>
      <c r="AB1170" s="98">
        <v>0.13730000000000001</v>
      </c>
      <c r="AC1170" s="98">
        <v>3.0000000000000001E-3</v>
      </c>
      <c r="AD1170" s="96">
        <v>45</v>
      </c>
      <c r="AE1170" s="96">
        <v>19</v>
      </c>
      <c r="AF1170" s="98">
        <v>0.1242</v>
      </c>
      <c r="AG1170" s="98">
        <v>3.0000000000000001E-3</v>
      </c>
      <c r="AH1170" s="96">
        <v>45</v>
      </c>
      <c r="AI1170" s="96">
        <v>27</v>
      </c>
      <c r="AJ1170" s="96">
        <v>62</v>
      </c>
      <c r="AK1170" s="96">
        <v>566</v>
      </c>
      <c r="AL1170" s="96">
        <v>549</v>
      </c>
      <c r="AM1170" s="96">
        <v>31</v>
      </c>
      <c r="AN1170" s="96">
        <v>527</v>
      </c>
      <c r="AO1170" s="96">
        <v>519</v>
      </c>
      <c r="AP1170" s="96">
        <v>17</v>
      </c>
      <c r="AQ1170" s="96">
        <v>202</v>
      </c>
      <c r="AR1170" s="96">
        <v>153</v>
      </c>
      <c r="AS1170" s="98">
        <v>0.75700000000000001</v>
      </c>
      <c r="AT1170" s="98">
        <v>0.40500000000000003</v>
      </c>
      <c r="AU1170" s="98">
        <v>3.2000000000000001E-2</v>
      </c>
      <c r="AV1170" s="101">
        <v>50301</v>
      </c>
      <c r="AW1170" s="101">
        <v>35233</v>
      </c>
      <c r="AX1170" s="96">
        <v>2749</v>
      </c>
      <c r="AY1170" s="96">
        <v>4061</v>
      </c>
      <c r="AZ1170" s="96">
        <v>5583</v>
      </c>
      <c r="BA1170" s="96">
        <v>5038540</v>
      </c>
      <c r="BB1170" s="96" t="s">
        <v>48</v>
      </c>
      <c r="BC1170" s="117"/>
      <c r="BD1170" s="93"/>
      <c r="BE1170" s="93"/>
      <c r="BH1170" s="94">
        <v>45</v>
      </c>
      <c r="BI1170" s="155">
        <v>0.29409999999999997</v>
      </c>
    </row>
    <row r="1171" spans="1:64" ht="14.25" customHeight="1" thickBot="1">
      <c r="A1171" s="93" t="s">
        <v>317</v>
      </c>
      <c r="B1171" s="95">
        <v>45536</v>
      </c>
      <c r="C1171" s="96">
        <v>628063</v>
      </c>
      <c r="D1171" s="96" t="s">
        <v>48</v>
      </c>
      <c r="E1171" s="96">
        <v>39933</v>
      </c>
      <c r="F1171" s="96" t="s">
        <v>48</v>
      </c>
      <c r="G1171" s="96">
        <v>2000</v>
      </c>
      <c r="H1171" s="96"/>
      <c r="I1171" s="96"/>
      <c r="J1171" s="96"/>
      <c r="K1171" s="96"/>
      <c r="L1171" s="96">
        <v>669996</v>
      </c>
      <c r="M1171" s="97">
        <v>188</v>
      </c>
      <c r="N1171" s="97">
        <v>192</v>
      </c>
      <c r="O1171" s="97">
        <v>380</v>
      </c>
      <c r="P1171" s="96" t="s">
        <v>48</v>
      </c>
      <c r="Q1171" s="96">
        <v>11167</v>
      </c>
      <c r="R1171" s="96">
        <v>11167</v>
      </c>
      <c r="S1171" s="96">
        <v>11167</v>
      </c>
      <c r="T1171" s="98">
        <v>0.69699999999999995</v>
      </c>
      <c r="U1171" s="95">
        <v>45475</v>
      </c>
      <c r="V1171" s="95">
        <v>45505</v>
      </c>
      <c r="W1171" s="96">
        <v>35</v>
      </c>
      <c r="X1171" s="98">
        <v>0.1699</v>
      </c>
      <c r="Y1171" s="98">
        <v>0.2913</v>
      </c>
      <c r="Z1171" s="96">
        <v>60</v>
      </c>
      <c r="AA1171" s="96">
        <v>31</v>
      </c>
      <c r="AB1171" s="98">
        <v>0.15049999999999999</v>
      </c>
      <c r="AC1171" s="98">
        <v>3.0000000000000001E-3</v>
      </c>
      <c r="AD1171" s="96">
        <v>60</v>
      </c>
      <c r="AE1171" s="96">
        <v>21</v>
      </c>
      <c r="AF1171" s="98">
        <v>0.1019</v>
      </c>
      <c r="AG1171" s="98">
        <v>3.0000000000000001E-3</v>
      </c>
      <c r="AH1171" s="96">
        <v>60</v>
      </c>
      <c r="AI1171" s="96">
        <v>37</v>
      </c>
      <c r="AJ1171" s="96">
        <v>84</v>
      </c>
      <c r="AK1171" s="96">
        <v>729</v>
      </c>
      <c r="AL1171" s="96">
        <v>712</v>
      </c>
      <c r="AM1171" s="96">
        <v>41</v>
      </c>
      <c r="AN1171" s="96">
        <v>675</v>
      </c>
      <c r="AO1171" s="96">
        <v>666</v>
      </c>
      <c r="AP1171" s="96">
        <v>16</v>
      </c>
      <c r="AQ1171" s="96">
        <v>265</v>
      </c>
      <c r="AR1171" s="96">
        <v>206</v>
      </c>
      <c r="AS1171" s="98">
        <v>0.77700000000000002</v>
      </c>
      <c r="AT1171" s="98">
        <v>0.40799999999999997</v>
      </c>
      <c r="AU1171" s="98">
        <v>2.3E-2</v>
      </c>
      <c r="AV1171" s="101">
        <v>50668</v>
      </c>
      <c r="AW1171" s="101">
        <v>35609</v>
      </c>
      <c r="AX1171" s="96">
        <v>2763</v>
      </c>
      <c r="AY1171" s="96">
        <v>4059</v>
      </c>
      <c r="AZ1171" s="96">
        <v>5590</v>
      </c>
      <c r="BA1171" s="96">
        <v>5922765</v>
      </c>
      <c r="BB1171" s="96" t="s">
        <v>48</v>
      </c>
      <c r="BC1171" s="117"/>
      <c r="BD1171" s="93"/>
      <c r="BE1171" s="93"/>
      <c r="BF1171" s="94">
        <v>43</v>
      </c>
      <c r="BG1171" s="155">
        <v>0.2087</v>
      </c>
      <c r="BH1171" s="94">
        <v>60</v>
      </c>
      <c r="BI1171" s="155">
        <v>0.2913</v>
      </c>
      <c r="BK1171" s="94">
        <v>15</v>
      </c>
      <c r="BL1171" s="94">
        <v>2.2499999999999999E-2</v>
      </c>
    </row>
    <row r="1172" spans="1:64" ht="14.25" customHeight="1" thickBot="1">
      <c r="A1172" s="93" t="s">
        <v>311</v>
      </c>
      <c r="B1172" s="95">
        <v>45537</v>
      </c>
      <c r="C1172" s="96">
        <v>612977</v>
      </c>
      <c r="D1172" s="96" t="s">
        <v>48</v>
      </c>
      <c r="E1172" s="96">
        <v>39971</v>
      </c>
      <c r="F1172" s="96" t="s">
        <v>48</v>
      </c>
      <c r="G1172" s="96">
        <v>3000</v>
      </c>
      <c r="H1172" s="96"/>
      <c r="I1172" s="96"/>
      <c r="J1172" s="96"/>
      <c r="K1172" s="96"/>
      <c r="L1172" s="96">
        <v>655948</v>
      </c>
      <c r="M1172" s="97">
        <v>162</v>
      </c>
      <c r="N1172" s="97">
        <v>219</v>
      </c>
      <c r="O1172" s="97">
        <v>381</v>
      </c>
      <c r="P1172" s="96" t="s">
        <v>48</v>
      </c>
      <c r="Q1172" s="96">
        <v>9939</v>
      </c>
      <c r="R1172" s="96">
        <v>9939</v>
      </c>
      <c r="S1172" s="96">
        <v>9939</v>
      </c>
      <c r="T1172" s="98">
        <v>0.67700000000000005</v>
      </c>
      <c r="U1172" s="95">
        <v>45476</v>
      </c>
      <c r="V1172" s="95">
        <v>45506</v>
      </c>
      <c r="W1172" s="96">
        <v>31</v>
      </c>
      <c r="X1172" s="98">
        <v>0.159</v>
      </c>
      <c r="Y1172" s="98">
        <v>0.33850000000000002</v>
      </c>
      <c r="Z1172" s="96">
        <v>66</v>
      </c>
      <c r="AA1172" s="96">
        <v>25</v>
      </c>
      <c r="AB1172" s="98">
        <v>0.12820000000000001</v>
      </c>
      <c r="AC1172" s="98">
        <v>3.0000000000000001E-3</v>
      </c>
      <c r="AD1172" s="96">
        <v>66</v>
      </c>
      <c r="AE1172" s="96">
        <v>22</v>
      </c>
      <c r="AF1172" s="98">
        <v>0.1128</v>
      </c>
      <c r="AG1172" s="98">
        <v>3.0000000000000001E-3</v>
      </c>
      <c r="AH1172" s="96">
        <v>66</v>
      </c>
      <c r="AI1172" s="96">
        <v>30</v>
      </c>
      <c r="AJ1172" s="96">
        <v>70</v>
      </c>
      <c r="AK1172" s="96">
        <v>670</v>
      </c>
      <c r="AL1172" s="96">
        <v>591</v>
      </c>
      <c r="AM1172" s="96">
        <v>29</v>
      </c>
      <c r="AN1172" s="96">
        <v>616</v>
      </c>
      <c r="AO1172" s="96">
        <v>546</v>
      </c>
      <c r="AP1172" s="96">
        <v>18</v>
      </c>
      <c r="AQ1172" s="96">
        <v>258</v>
      </c>
      <c r="AR1172" s="96">
        <v>195</v>
      </c>
      <c r="AS1172" s="98">
        <v>0.75600000000000001</v>
      </c>
      <c r="AT1172" s="98">
        <v>0.35899999999999999</v>
      </c>
      <c r="AU1172" s="98">
        <v>3.2000000000000001E-2</v>
      </c>
      <c r="AV1172" s="101">
        <v>50916</v>
      </c>
      <c r="AW1172" s="101">
        <v>35809</v>
      </c>
      <c r="AX1172" s="96">
        <v>2838</v>
      </c>
      <c r="AY1172" s="96">
        <v>4094</v>
      </c>
      <c r="AZ1172" s="96">
        <v>5640</v>
      </c>
      <c r="BA1172" s="96">
        <v>4845111</v>
      </c>
      <c r="BB1172" s="96" t="s">
        <v>48</v>
      </c>
      <c r="BC1172" s="117"/>
      <c r="BD1172" s="93"/>
      <c r="BE1172" s="93"/>
      <c r="BF1172" s="94">
        <v>48</v>
      </c>
      <c r="BG1172" s="155">
        <v>0.2462</v>
      </c>
      <c r="BH1172" s="94">
        <v>66</v>
      </c>
      <c r="BI1172" s="155">
        <v>0.33850000000000002</v>
      </c>
      <c r="BK1172" s="94">
        <v>29</v>
      </c>
      <c r="BL1172" s="94">
        <v>5.3100000000000001E-2</v>
      </c>
    </row>
    <row r="1173" spans="1:64" ht="14.25" customHeight="1" thickBot="1">
      <c r="A1173" s="93" t="s">
        <v>312</v>
      </c>
      <c r="B1173" s="95">
        <v>45538</v>
      </c>
      <c r="C1173" s="96">
        <v>682536</v>
      </c>
      <c r="D1173" s="96" t="s">
        <v>48</v>
      </c>
      <c r="E1173" s="96">
        <v>39952</v>
      </c>
      <c r="F1173" s="96" t="s">
        <v>48</v>
      </c>
      <c r="G1173" s="96">
        <v>36000</v>
      </c>
      <c r="H1173" s="96"/>
      <c r="I1173" s="96"/>
      <c r="J1173" s="96"/>
      <c r="K1173" s="96"/>
      <c r="L1173" s="96">
        <v>758488</v>
      </c>
      <c r="M1173" s="97">
        <v>158</v>
      </c>
      <c r="N1173" s="97">
        <v>204</v>
      </c>
      <c r="O1173" s="97">
        <v>362</v>
      </c>
      <c r="P1173" s="96" t="s">
        <v>48</v>
      </c>
      <c r="Q1173" s="96">
        <v>19960</v>
      </c>
      <c r="R1173" s="96">
        <v>19960</v>
      </c>
      <c r="S1173" s="96">
        <v>19960</v>
      </c>
      <c r="T1173" s="98">
        <v>0.55000000000000004</v>
      </c>
      <c r="U1173" s="95">
        <v>45477</v>
      </c>
      <c r="V1173" s="95">
        <v>45507</v>
      </c>
      <c r="W1173" s="96">
        <v>21</v>
      </c>
      <c r="X1173" s="98">
        <v>0.1313</v>
      </c>
      <c r="Y1173" s="98">
        <v>0.23749999999999999</v>
      </c>
      <c r="Z1173" s="96">
        <v>38</v>
      </c>
      <c r="AA1173" s="96">
        <v>14</v>
      </c>
      <c r="AB1173" s="98">
        <v>8.7499999999999994E-2</v>
      </c>
      <c r="AC1173" s="98">
        <v>2E-3</v>
      </c>
      <c r="AD1173" s="96">
        <v>38</v>
      </c>
      <c r="AE1173" s="96">
        <v>12</v>
      </c>
      <c r="AF1173" s="98">
        <v>7.4999999999999997E-2</v>
      </c>
      <c r="AG1173" s="98">
        <v>2E-3</v>
      </c>
      <c r="AH1173" s="96">
        <v>38</v>
      </c>
      <c r="AI1173" s="96">
        <v>32</v>
      </c>
      <c r="AJ1173" s="96">
        <v>42</v>
      </c>
      <c r="AK1173" s="96">
        <v>557</v>
      </c>
      <c r="AL1173" s="96">
        <v>478</v>
      </c>
      <c r="AM1173" s="96">
        <v>34</v>
      </c>
      <c r="AN1173" s="96">
        <v>490</v>
      </c>
      <c r="AO1173" s="96">
        <v>422</v>
      </c>
      <c r="AP1173" s="96">
        <v>23</v>
      </c>
      <c r="AQ1173" s="96">
        <v>199</v>
      </c>
      <c r="AR1173" s="96">
        <v>160</v>
      </c>
      <c r="AS1173" s="98">
        <v>0.80400000000000005</v>
      </c>
      <c r="AT1173" s="98">
        <v>0.26300000000000001</v>
      </c>
      <c r="AU1173" s="98">
        <v>5.1999999999999998E-2</v>
      </c>
      <c r="AV1173" s="101">
        <v>51115</v>
      </c>
      <c r="AW1173" s="101">
        <v>35969</v>
      </c>
      <c r="AX1173" s="96">
        <v>2858</v>
      </c>
      <c r="AY1173" s="96">
        <v>4120</v>
      </c>
      <c r="AZ1173" s="96">
        <v>5650</v>
      </c>
      <c r="BA1173" s="96">
        <v>3696542</v>
      </c>
      <c r="BB1173" s="96" t="s">
        <v>350</v>
      </c>
      <c r="BC1173" s="117"/>
      <c r="BD1173" s="93"/>
      <c r="BE1173" s="93"/>
      <c r="BF1173" s="94">
        <v>27</v>
      </c>
      <c r="BG1173" s="155">
        <v>0.16880000000000001</v>
      </c>
      <c r="BH1173" s="94">
        <v>38</v>
      </c>
      <c r="BI1173" s="155">
        <v>0.23749999999999999</v>
      </c>
      <c r="BK1173" s="94">
        <v>15</v>
      </c>
      <c r="BL1173" s="94">
        <v>3.5499999999999997E-2</v>
      </c>
    </row>
    <row r="1174" spans="1:64" ht="14.25" customHeight="1" thickBot="1">
      <c r="A1174" s="93" t="s">
        <v>313</v>
      </c>
      <c r="B1174" s="95">
        <v>45539</v>
      </c>
      <c r="C1174" s="96">
        <v>695915</v>
      </c>
      <c r="D1174" s="96" t="s">
        <v>48</v>
      </c>
      <c r="E1174" s="96">
        <v>38572</v>
      </c>
      <c r="F1174" s="96" t="s">
        <v>48</v>
      </c>
      <c r="G1174" s="96">
        <v>49600</v>
      </c>
      <c r="H1174" s="96"/>
      <c r="I1174" s="96"/>
      <c r="J1174" s="96"/>
      <c r="K1174" s="96"/>
      <c r="L1174" s="96">
        <v>784087</v>
      </c>
      <c r="M1174" s="97">
        <v>163</v>
      </c>
      <c r="N1174" s="97">
        <v>188</v>
      </c>
      <c r="O1174" s="97">
        <v>351</v>
      </c>
      <c r="P1174" s="96" t="s">
        <v>48</v>
      </c>
      <c r="Q1174" s="96">
        <v>17424</v>
      </c>
      <c r="R1174" s="96">
        <v>17424</v>
      </c>
      <c r="S1174" s="96">
        <v>17424</v>
      </c>
      <c r="T1174" s="98">
        <v>0.63800000000000001</v>
      </c>
      <c r="U1174" s="95">
        <v>45478</v>
      </c>
      <c r="V1174" s="95">
        <v>45508</v>
      </c>
      <c r="W1174" s="96">
        <v>29</v>
      </c>
      <c r="X1174" s="98">
        <v>0.17469999999999999</v>
      </c>
      <c r="Y1174" s="98">
        <v>0.27110000000000001</v>
      </c>
      <c r="Z1174" s="96">
        <v>45</v>
      </c>
      <c r="AA1174" s="96">
        <v>23</v>
      </c>
      <c r="AB1174" s="98">
        <v>0.1386</v>
      </c>
      <c r="AC1174" s="98">
        <v>3.0000000000000001E-3</v>
      </c>
      <c r="AD1174" s="96">
        <v>45</v>
      </c>
      <c r="AE1174" s="96">
        <v>18</v>
      </c>
      <c r="AF1174" s="98">
        <v>0.1084</v>
      </c>
      <c r="AG1174" s="98">
        <v>3.0000000000000001E-3</v>
      </c>
      <c r="AH1174" s="96">
        <v>45</v>
      </c>
      <c r="AI1174" s="96">
        <v>29</v>
      </c>
      <c r="AJ1174" s="96">
        <v>51</v>
      </c>
      <c r="AK1174" s="96">
        <v>580</v>
      </c>
      <c r="AL1174" s="96">
        <v>517</v>
      </c>
      <c r="AM1174" s="96">
        <v>33</v>
      </c>
      <c r="AN1174" s="96">
        <v>529</v>
      </c>
      <c r="AO1174" s="96">
        <v>477</v>
      </c>
      <c r="AP1174" s="96">
        <v>11</v>
      </c>
      <c r="AQ1174" s="96">
        <v>224</v>
      </c>
      <c r="AR1174" s="96">
        <v>166</v>
      </c>
      <c r="AS1174" s="98">
        <v>0.74099999999999999</v>
      </c>
      <c r="AT1174" s="98">
        <v>0.307</v>
      </c>
      <c r="AU1174" s="98">
        <v>2.3E-2</v>
      </c>
      <c r="AV1174" s="101">
        <v>51339</v>
      </c>
      <c r="AW1174" s="101">
        <v>36135</v>
      </c>
      <c r="AX1174" s="96">
        <v>2790</v>
      </c>
      <c r="AY1174" s="96">
        <v>4102</v>
      </c>
      <c r="AZ1174" s="96">
        <v>5623</v>
      </c>
      <c r="BA1174" s="96">
        <v>4082929</v>
      </c>
      <c r="BB1174" s="96" t="s">
        <v>48</v>
      </c>
      <c r="BC1174" s="117"/>
      <c r="BD1174" s="93"/>
      <c r="BE1174" s="93"/>
      <c r="BF1174" s="94">
        <v>37</v>
      </c>
      <c r="BG1174" s="155">
        <v>0.22289999999999999</v>
      </c>
      <c r="BH1174" s="94">
        <v>45</v>
      </c>
      <c r="BI1174" s="155">
        <v>0.27110000000000001</v>
      </c>
      <c r="BK1174" s="94">
        <v>18</v>
      </c>
      <c r="BL1174" s="94">
        <v>3.7699999999999997E-2</v>
      </c>
    </row>
    <row r="1175" spans="1:64" ht="14.25" customHeight="1" thickBot="1">
      <c r="A1175" s="93" t="s">
        <v>314</v>
      </c>
      <c r="B1175" s="95">
        <v>45540</v>
      </c>
      <c r="C1175" s="96">
        <v>699121</v>
      </c>
      <c r="D1175" s="96" t="s">
        <v>48</v>
      </c>
      <c r="E1175" s="96">
        <v>38692</v>
      </c>
      <c r="F1175" s="96" t="s">
        <v>48</v>
      </c>
      <c r="G1175" s="96">
        <v>31000</v>
      </c>
      <c r="H1175" s="96"/>
      <c r="I1175" s="96"/>
      <c r="J1175" s="96"/>
      <c r="K1175" s="96"/>
      <c r="L1175" s="96">
        <v>768813</v>
      </c>
      <c r="M1175" s="97">
        <v>182</v>
      </c>
      <c r="N1175" s="97">
        <v>189</v>
      </c>
      <c r="O1175" s="97">
        <v>371</v>
      </c>
      <c r="P1175" s="96" t="s">
        <v>48</v>
      </c>
      <c r="Q1175" s="96">
        <v>13031</v>
      </c>
      <c r="R1175" s="96">
        <v>13031</v>
      </c>
      <c r="S1175" s="96">
        <v>13031</v>
      </c>
      <c r="T1175" s="98">
        <v>0.60899999999999999</v>
      </c>
      <c r="U1175" s="95">
        <v>45479</v>
      </c>
      <c r="V1175" s="95">
        <v>45509</v>
      </c>
      <c r="W1175" s="96">
        <v>24</v>
      </c>
      <c r="X1175" s="98">
        <v>0.12770000000000001</v>
      </c>
      <c r="Y1175" s="98">
        <v>0.31380000000000002</v>
      </c>
      <c r="Z1175" s="96">
        <v>59</v>
      </c>
      <c r="AA1175" s="96">
        <v>21</v>
      </c>
      <c r="AB1175" s="98">
        <v>0.11169999999999999</v>
      </c>
      <c r="AC1175" s="98">
        <v>3.0000000000000001E-3</v>
      </c>
      <c r="AD1175" s="96">
        <v>59</v>
      </c>
      <c r="AE1175" s="96">
        <v>18</v>
      </c>
      <c r="AF1175" s="98">
        <v>9.5699999999999993E-2</v>
      </c>
      <c r="AG1175" s="98">
        <v>3.0000000000000001E-3</v>
      </c>
      <c r="AH1175" s="96">
        <v>59</v>
      </c>
      <c r="AI1175" s="96">
        <v>30</v>
      </c>
      <c r="AJ1175" s="96">
        <v>77</v>
      </c>
      <c r="AK1175" s="96">
        <v>654</v>
      </c>
      <c r="AL1175" s="96">
        <v>582</v>
      </c>
      <c r="AM1175" s="96">
        <v>30</v>
      </c>
      <c r="AN1175" s="96">
        <v>599</v>
      </c>
      <c r="AO1175" s="96">
        <v>536</v>
      </c>
      <c r="AP1175" s="96">
        <v>20</v>
      </c>
      <c r="AQ1175" s="96">
        <v>226</v>
      </c>
      <c r="AR1175" s="96">
        <v>188</v>
      </c>
      <c r="AS1175" s="98">
        <v>0.83199999999999996</v>
      </c>
      <c r="AT1175" s="98">
        <v>0.41</v>
      </c>
      <c r="AU1175" s="98">
        <v>3.5999999999999997E-2</v>
      </c>
      <c r="AV1175" s="101">
        <v>51565</v>
      </c>
      <c r="AW1175" s="101">
        <v>36323</v>
      </c>
      <c r="AX1175" s="96">
        <v>2785</v>
      </c>
      <c r="AY1175" s="96">
        <v>4088</v>
      </c>
      <c r="AZ1175" s="96">
        <v>5631</v>
      </c>
      <c r="BA1175" s="96">
        <v>4897391</v>
      </c>
      <c r="BB1175" s="96" t="s">
        <v>48</v>
      </c>
      <c r="BC1175" s="117"/>
      <c r="BD1175" s="93"/>
      <c r="BE1175" s="93"/>
      <c r="BF1175" s="94">
        <v>43</v>
      </c>
      <c r="BG1175" s="155">
        <v>0.22869999999999999</v>
      </c>
      <c r="BH1175" s="94">
        <v>59</v>
      </c>
      <c r="BI1175" s="155">
        <v>0.31380000000000002</v>
      </c>
      <c r="BK1175" s="94">
        <v>1</v>
      </c>
      <c r="BL1175" s="94">
        <v>1.9E-3</v>
      </c>
    </row>
    <row r="1176" spans="1:64" ht="14.25" customHeight="1" thickBot="1">
      <c r="A1176" s="93" t="s">
        <v>315</v>
      </c>
      <c r="B1176" s="95">
        <v>45541</v>
      </c>
      <c r="C1176" s="96">
        <v>784743</v>
      </c>
      <c r="D1176" s="96" t="s">
        <v>48</v>
      </c>
      <c r="E1176" s="96">
        <v>39902</v>
      </c>
      <c r="F1176" s="96" t="s">
        <v>48</v>
      </c>
      <c r="G1176" s="96">
        <v>6600</v>
      </c>
      <c r="H1176" s="96"/>
      <c r="I1176" s="96"/>
      <c r="J1176" s="96"/>
      <c r="K1176" s="96"/>
      <c r="L1176" s="96">
        <v>831245</v>
      </c>
      <c r="M1176" s="97">
        <v>182</v>
      </c>
      <c r="N1176" s="97">
        <v>174</v>
      </c>
      <c r="O1176" s="97">
        <v>356</v>
      </c>
      <c r="P1176" s="96" t="s">
        <v>48</v>
      </c>
      <c r="Q1176" s="96">
        <v>23090</v>
      </c>
      <c r="R1176" s="96">
        <v>23090</v>
      </c>
      <c r="S1176" s="96">
        <v>23090</v>
      </c>
      <c r="T1176" s="98">
        <v>0.56200000000000006</v>
      </c>
      <c r="U1176" s="95">
        <v>45480</v>
      </c>
      <c r="V1176" s="95">
        <v>45510</v>
      </c>
      <c r="W1176" s="96">
        <v>26</v>
      </c>
      <c r="X1176" s="98">
        <v>0.16880000000000001</v>
      </c>
      <c r="Y1176" s="98">
        <v>0.23380000000000001</v>
      </c>
      <c r="Z1176" s="96">
        <v>36</v>
      </c>
      <c r="AA1176" s="96">
        <v>25</v>
      </c>
      <c r="AB1176" s="98">
        <v>0.1623</v>
      </c>
      <c r="AC1176" s="98">
        <v>2E-3</v>
      </c>
      <c r="AD1176" s="96">
        <v>36</v>
      </c>
      <c r="AE1176" s="96">
        <v>14</v>
      </c>
      <c r="AF1176" s="98">
        <v>9.0899999999999995E-2</v>
      </c>
      <c r="AG1176" s="98">
        <v>2E-3</v>
      </c>
      <c r="AH1176" s="96">
        <v>36</v>
      </c>
      <c r="AI1176" s="96">
        <v>31</v>
      </c>
      <c r="AJ1176" s="96">
        <v>51</v>
      </c>
      <c r="AK1176" s="96">
        <v>622</v>
      </c>
      <c r="AL1176" s="96">
        <v>539</v>
      </c>
      <c r="AM1176" s="96">
        <v>33</v>
      </c>
      <c r="AN1176" s="96">
        <v>575</v>
      </c>
      <c r="AO1176" s="96">
        <v>500</v>
      </c>
      <c r="AP1176" s="96">
        <v>24</v>
      </c>
      <c r="AQ1176" s="96">
        <v>200</v>
      </c>
      <c r="AR1176" s="96">
        <v>154</v>
      </c>
      <c r="AS1176" s="98">
        <v>0.77</v>
      </c>
      <c r="AT1176" s="98">
        <v>0.33100000000000002</v>
      </c>
      <c r="AU1176" s="98">
        <v>4.5999999999999999E-2</v>
      </c>
      <c r="AV1176" s="101">
        <v>51765</v>
      </c>
      <c r="AW1176" s="101">
        <v>36477</v>
      </c>
      <c r="AX1176" s="96">
        <v>2843</v>
      </c>
      <c r="AY1176" s="96">
        <v>4124</v>
      </c>
      <c r="AZ1176" s="96">
        <v>5663</v>
      </c>
      <c r="BA1176" s="96">
        <v>4340400</v>
      </c>
      <c r="BB1176" s="96" t="s">
        <v>48</v>
      </c>
      <c r="BC1176" s="117"/>
      <c r="BD1176" s="93"/>
      <c r="BE1176" s="93"/>
      <c r="BF1176" s="94">
        <v>25</v>
      </c>
      <c r="BG1176" s="155">
        <v>0.1623</v>
      </c>
      <c r="BH1176" s="94">
        <v>36</v>
      </c>
      <c r="BI1176" s="155">
        <v>0.23380000000000001</v>
      </c>
      <c r="BK1176" s="94">
        <v>20</v>
      </c>
      <c r="BL1176" s="94">
        <v>0.04</v>
      </c>
    </row>
    <row r="1177" spans="1:64" ht="14.25" customHeight="1" thickBot="1">
      <c r="A1177" s="93" t="s">
        <v>316</v>
      </c>
      <c r="B1177" s="95">
        <v>45542</v>
      </c>
      <c r="C1177" s="96">
        <v>709047</v>
      </c>
      <c r="D1177" s="96" t="s">
        <v>48</v>
      </c>
      <c r="E1177" s="96">
        <v>39856</v>
      </c>
      <c r="F1177" s="96" t="s">
        <v>48</v>
      </c>
      <c r="G1177" s="96">
        <v>10000</v>
      </c>
      <c r="H1177" s="96"/>
      <c r="I1177" s="96"/>
      <c r="J1177" s="96"/>
      <c r="K1177" s="96"/>
      <c r="L1177" s="96">
        <v>758903</v>
      </c>
      <c r="M1177" s="97">
        <v>201</v>
      </c>
      <c r="N1177" s="97">
        <v>186</v>
      </c>
      <c r="O1177" s="97">
        <v>387</v>
      </c>
      <c r="P1177" s="96" t="s">
        <v>48</v>
      </c>
      <c r="Q1177" s="96">
        <v>15178</v>
      </c>
      <c r="R1177" s="96">
        <v>15178</v>
      </c>
      <c r="S1177" s="96">
        <v>15178</v>
      </c>
      <c r="T1177" s="98">
        <v>0.56299999999999994</v>
      </c>
      <c r="U1177" s="95">
        <v>45481</v>
      </c>
      <c r="V1177" s="95">
        <v>45511</v>
      </c>
      <c r="W1177" s="96">
        <v>25</v>
      </c>
      <c r="X1177" s="98">
        <v>0.14449999999999999</v>
      </c>
      <c r="Y1177" s="98">
        <v>0.28899999999999998</v>
      </c>
      <c r="Z1177" s="96">
        <v>50</v>
      </c>
      <c r="AA1177" s="96">
        <v>22</v>
      </c>
      <c r="AB1177" s="98">
        <v>0.12720000000000001</v>
      </c>
      <c r="AC1177" s="98">
        <v>3.0000000000000001E-3</v>
      </c>
      <c r="AD1177" s="96">
        <v>50</v>
      </c>
      <c r="AE1177" s="96">
        <v>17</v>
      </c>
      <c r="AF1177" s="98">
        <v>9.8299999999999998E-2</v>
      </c>
      <c r="AG1177" s="98">
        <v>3.0000000000000001E-3</v>
      </c>
      <c r="AH1177" s="96">
        <v>50</v>
      </c>
      <c r="AI1177" s="96">
        <v>32</v>
      </c>
      <c r="AJ1177" s="96">
        <v>49</v>
      </c>
      <c r="AK1177" s="96">
        <v>566</v>
      </c>
      <c r="AL1177" s="96">
        <v>549</v>
      </c>
      <c r="AM1177" s="96">
        <v>28</v>
      </c>
      <c r="AN1177" s="96">
        <v>521</v>
      </c>
      <c r="AO1177" s="96">
        <v>509</v>
      </c>
      <c r="AP1177" s="96">
        <v>24</v>
      </c>
      <c r="AQ1177" s="96">
        <v>218</v>
      </c>
      <c r="AR1177" s="96">
        <v>173</v>
      </c>
      <c r="AS1177" s="98">
        <v>0.79400000000000004</v>
      </c>
      <c r="AT1177" s="98">
        <v>0.28299999999999997</v>
      </c>
      <c r="AU1177" s="98">
        <v>4.4999999999999998E-2</v>
      </c>
      <c r="AV1177" s="101">
        <v>51983</v>
      </c>
      <c r="AW1177" s="101">
        <v>36650</v>
      </c>
      <c r="AX1177" s="96">
        <v>2838</v>
      </c>
      <c r="AY1177" s="96">
        <v>4110</v>
      </c>
      <c r="AZ1177" s="96">
        <v>5655</v>
      </c>
      <c r="BA1177" s="96">
        <v>4476103</v>
      </c>
      <c r="BB1177" s="96" t="s">
        <v>48</v>
      </c>
      <c r="BC1177" s="117"/>
      <c r="BD1177" s="93"/>
      <c r="BE1177" s="93"/>
      <c r="BF1177" s="94">
        <v>41</v>
      </c>
      <c r="BG1177" s="155">
        <v>0.23699999999999999</v>
      </c>
      <c r="BH1177" s="94">
        <v>50</v>
      </c>
      <c r="BI1177" s="155">
        <v>0.28899999999999998</v>
      </c>
      <c r="BK1177" s="94">
        <v>31</v>
      </c>
      <c r="BL1177" s="94">
        <v>6.0900000000000003E-2</v>
      </c>
    </row>
    <row r="1178" spans="1:64" ht="14.25" customHeight="1" thickBot="1">
      <c r="A1178" s="93" t="s">
        <v>317</v>
      </c>
      <c r="B1178" s="95">
        <v>45543</v>
      </c>
      <c r="C1178" s="96">
        <v>773151</v>
      </c>
      <c r="D1178" s="96" t="s">
        <v>48</v>
      </c>
      <c r="E1178" s="96">
        <v>39819</v>
      </c>
      <c r="F1178" s="96" t="s">
        <v>48</v>
      </c>
      <c r="G1178" s="96">
        <v>4400</v>
      </c>
      <c r="H1178" s="96"/>
      <c r="I1178" s="96"/>
      <c r="J1178" s="96"/>
      <c r="K1178" s="96"/>
      <c r="L1178" s="96">
        <v>817370</v>
      </c>
      <c r="M1178" s="97">
        <v>208</v>
      </c>
      <c r="N1178" s="97">
        <v>193</v>
      </c>
      <c r="O1178" s="97">
        <v>401</v>
      </c>
      <c r="P1178" s="96" t="s">
        <v>48</v>
      </c>
      <c r="Q1178" s="96">
        <v>16027</v>
      </c>
      <c r="R1178" s="96">
        <v>16027</v>
      </c>
      <c r="S1178" s="96">
        <v>16027</v>
      </c>
      <c r="T1178" s="98">
        <v>0.63800000000000001</v>
      </c>
      <c r="U1178" s="95">
        <v>45482</v>
      </c>
      <c r="V1178" s="95">
        <v>45512</v>
      </c>
      <c r="W1178" s="96">
        <v>33</v>
      </c>
      <c r="X1178" s="98">
        <v>0.17100000000000001</v>
      </c>
      <c r="Y1178" s="98">
        <v>0.26419999999999999</v>
      </c>
      <c r="Z1178" s="96">
        <v>51</v>
      </c>
      <c r="AA1178" s="96">
        <v>28</v>
      </c>
      <c r="AB1178" s="98">
        <v>0.14510000000000001</v>
      </c>
      <c r="AC1178" s="98">
        <v>3.0000000000000001E-3</v>
      </c>
      <c r="AD1178" s="96">
        <v>51</v>
      </c>
      <c r="AE1178" s="96">
        <v>23</v>
      </c>
      <c r="AF1178" s="98">
        <v>0.1192</v>
      </c>
      <c r="AG1178" s="98">
        <v>3.0000000000000001E-3</v>
      </c>
      <c r="AH1178" s="96">
        <v>51</v>
      </c>
      <c r="AI1178" s="96">
        <v>31</v>
      </c>
      <c r="AJ1178" s="96">
        <v>100</v>
      </c>
      <c r="AK1178" s="96">
        <v>730</v>
      </c>
      <c r="AL1178" s="96">
        <v>717</v>
      </c>
      <c r="AM1178" s="96">
        <v>30</v>
      </c>
      <c r="AN1178" s="96">
        <v>688</v>
      </c>
      <c r="AO1178" s="96">
        <v>681</v>
      </c>
      <c r="AP1178" s="96">
        <v>17</v>
      </c>
      <c r="AQ1178" s="96">
        <v>256</v>
      </c>
      <c r="AR1178" s="96">
        <v>193</v>
      </c>
      <c r="AS1178" s="98">
        <v>0.754</v>
      </c>
      <c r="AT1178" s="98">
        <v>0.51800000000000002</v>
      </c>
      <c r="AU1178" s="98">
        <v>2.4E-2</v>
      </c>
      <c r="AV1178" s="101">
        <v>51533</v>
      </c>
      <c r="AW1178" s="101">
        <v>36337</v>
      </c>
      <c r="AX1178" s="96">
        <v>2827</v>
      </c>
      <c r="AY1178" s="96">
        <v>4096</v>
      </c>
      <c r="AZ1178" s="96">
        <v>5677</v>
      </c>
      <c r="BA1178" s="96">
        <v>5865604</v>
      </c>
      <c r="BB1178" s="96" t="s">
        <v>48</v>
      </c>
      <c r="BC1178" s="117"/>
      <c r="BD1178" s="93"/>
      <c r="BE1178" s="93"/>
      <c r="BF1178" s="94">
        <v>45</v>
      </c>
      <c r="BG1178" s="155">
        <v>0.23319999999999999</v>
      </c>
      <c r="BH1178" s="94">
        <v>51</v>
      </c>
      <c r="BI1178" s="155">
        <v>0.26419999999999999</v>
      </c>
      <c r="BK1178" s="94">
        <v>19</v>
      </c>
      <c r="BL1178" s="94">
        <v>2.7900000000000001E-2</v>
      </c>
    </row>
    <row r="1179" spans="1:64" ht="14.25" customHeight="1" thickBot="1">
      <c r="A1179" s="93" t="s">
        <v>311</v>
      </c>
      <c r="B1179" s="95">
        <v>45544</v>
      </c>
      <c r="C1179" s="96">
        <v>736593</v>
      </c>
      <c r="D1179" s="96" t="s">
        <v>48</v>
      </c>
      <c r="E1179" s="96">
        <v>39884</v>
      </c>
      <c r="F1179" s="96" t="s">
        <v>48</v>
      </c>
      <c r="G1179" s="96">
        <v>12700</v>
      </c>
      <c r="H1179" s="96"/>
      <c r="I1179" s="96"/>
      <c r="J1179" s="96"/>
      <c r="K1179" s="96"/>
      <c r="L1179" s="96">
        <v>789177</v>
      </c>
      <c r="M1179" s="97">
        <v>195</v>
      </c>
      <c r="N1179" s="97">
        <v>169</v>
      </c>
      <c r="O1179" s="97">
        <v>364</v>
      </c>
      <c r="P1179" s="96" t="s">
        <v>48</v>
      </c>
      <c r="Q1179" s="96">
        <v>15474</v>
      </c>
      <c r="R1179" s="96">
        <v>15474</v>
      </c>
      <c r="S1179" s="96">
        <v>15474</v>
      </c>
      <c r="T1179" s="98">
        <v>0.61799999999999999</v>
      </c>
      <c r="U1179" s="95">
        <v>45483</v>
      </c>
      <c r="V1179" s="95">
        <v>45513</v>
      </c>
      <c r="W1179" s="96">
        <v>29</v>
      </c>
      <c r="X1179" s="98">
        <v>0.17369999999999999</v>
      </c>
      <c r="Y1179" s="98">
        <v>0.3054</v>
      </c>
      <c r="Z1179" s="96">
        <v>51</v>
      </c>
      <c r="AA1179" s="96">
        <v>24</v>
      </c>
      <c r="AB1179" s="98">
        <v>0.14369999999999999</v>
      </c>
      <c r="AC1179" s="98">
        <v>3.0000000000000001E-3</v>
      </c>
      <c r="AD1179" s="96">
        <v>51</v>
      </c>
      <c r="AE1179" s="96">
        <v>18</v>
      </c>
      <c r="AF1179" s="98">
        <v>0.10780000000000001</v>
      </c>
      <c r="AG1179" s="98">
        <v>3.0000000000000001E-3</v>
      </c>
      <c r="AH1179" s="96">
        <v>51</v>
      </c>
      <c r="AI1179" s="96">
        <v>35</v>
      </c>
      <c r="AJ1179" s="96">
        <v>60</v>
      </c>
      <c r="AK1179" s="96">
        <v>631</v>
      </c>
      <c r="AL1179" s="96">
        <v>550</v>
      </c>
      <c r="AM1179" s="96">
        <v>25</v>
      </c>
      <c r="AN1179" s="96">
        <v>592</v>
      </c>
      <c r="AO1179" s="96">
        <v>523</v>
      </c>
      <c r="AP1179" s="96">
        <v>19</v>
      </c>
      <c r="AQ1179" s="96">
        <v>225</v>
      </c>
      <c r="AR1179" s="96">
        <v>167</v>
      </c>
      <c r="AS1179" s="98">
        <v>0.74199999999999999</v>
      </c>
      <c r="AT1179" s="98">
        <v>0.35899999999999999</v>
      </c>
      <c r="AU1179" s="98">
        <v>3.5000000000000003E-2</v>
      </c>
      <c r="AV1179" s="101">
        <v>51758</v>
      </c>
      <c r="AW1179" s="101">
        <v>36504</v>
      </c>
      <c r="AX1179" s="96">
        <v>2848</v>
      </c>
      <c r="AY1179" s="96">
        <v>4171</v>
      </c>
      <c r="AZ1179" s="96">
        <v>5745</v>
      </c>
      <c r="BA1179" s="96">
        <v>4276749</v>
      </c>
      <c r="BB1179" s="96" t="s">
        <v>48</v>
      </c>
      <c r="BC1179" s="117"/>
      <c r="BD1179" s="93"/>
      <c r="BE1179" s="93"/>
      <c r="BF1179" s="94">
        <v>34</v>
      </c>
      <c r="BG1179" s="155">
        <v>0.2036</v>
      </c>
      <c r="BH1179" s="94">
        <v>51</v>
      </c>
      <c r="BI1179" s="155">
        <v>0.3054</v>
      </c>
      <c r="BK1179" s="94">
        <v>38</v>
      </c>
      <c r="BL1179" s="94">
        <v>7.2700000000000001E-2</v>
      </c>
    </row>
    <row r="1180" spans="1:64" ht="14.25" customHeight="1" thickBot="1">
      <c r="A1180" s="93" t="s">
        <v>312</v>
      </c>
      <c r="B1180" s="95">
        <v>45545</v>
      </c>
      <c r="C1180" s="96">
        <v>698412</v>
      </c>
      <c r="D1180" s="96" t="s">
        <v>48</v>
      </c>
      <c r="E1180" s="96">
        <v>39889</v>
      </c>
      <c r="F1180" s="96" t="s">
        <v>48</v>
      </c>
      <c r="G1180" s="96">
        <v>4500</v>
      </c>
      <c r="H1180" s="96"/>
      <c r="I1180" s="96"/>
      <c r="J1180" s="96"/>
      <c r="K1180" s="96"/>
      <c r="L1180" s="96">
        <v>742801</v>
      </c>
      <c r="M1180" s="97">
        <v>196</v>
      </c>
      <c r="N1180" s="97">
        <v>139</v>
      </c>
      <c r="O1180" s="97">
        <v>335</v>
      </c>
      <c r="P1180" s="96" t="s">
        <v>48</v>
      </c>
      <c r="Q1180" s="96">
        <v>15159</v>
      </c>
      <c r="R1180" s="96">
        <v>15159</v>
      </c>
      <c r="S1180" s="96">
        <v>15159</v>
      </c>
      <c r="T1180" s="98">
        <v>0.65700000000000003</v>
      </c>
      <c r="U1180" s="95">
        <v>45484</v>
      </c>
      <c r="V1180" s="95">
        <v>45514</v>
      </c>
      <c r="W1180" s="96">
        <v>26</v>
      </c>
      <c r="X1180" s="98">
        <v>0.1615</v>
      </c>
      <c r="Y1180" s="98">
        <v>0.30430000000000001</v>
      </c>
      <c r="Z1180" s="96">
        <v>49</v>
      </c>
      <c r="AA1180" s="96">
        <v>23</v>
      </c>
      <c r="AB1180" s="98">
        <v>0.1429</v>
      </c>
      <c r="AC1180" s="98">
        <v>3.0000000000000001E-3</v>
      </c>
      <c r="AD1180" s="96">
        <v>49</v>
      </c>
      <c r="AE1180" s="96">
        <v>18</v>
      </c>
      <c r="AF1180" s="98">
        <v>0.1118</v>
      </c>
      <c r="AG1180" s="98">
        <v>3.0000000000000001E-3</v>
      </c>
      <c r="AH1180" s="96">
        <v>49</v>
      </c>
      <c r="AI1180" s="96">
        <v>43</v>
      </c>
      <c r="AJ1180" s="96">
        <v>78</v>
      </c>
      <c r="AK1180" s="96">
        <v>672</v>
      </c>
      <c r="AL1180" s="96">
        <v>592</v>
      </c>
      <c r="AM1180" s="96">
        <v>36</v>
      </c>
      <c r="AN1180" s="96">
        <v>614</v>
      </c>
      <c r="AO1180" s="96">
        <v>546</v>
      </c>
      <c r="AP1180" s="96">
        <v>21</v>
      </c>
      <c r="AQ1180" s="96">
        <v>220</v>
      </c>
      <c r="AR1180" s="96">
        <v>161</v>
      </c>
      <c r="AS1180" s="98">
        <v>0.73199999999999998</v>
      </c>
      <c r="AT1180" s="98">
        <v>0.48399999999999999</v>
      </c>
      <c r="AU1180" s="98">
        <v>3.6999999999999998E-2</v>
      </c>
      <c r="AV1180" s="101">
        <v>52491</v>
      </c>
      <c r="AW1180" s="101">
        <v>37073</v>
      </c>
      <c r="AX1180" s="96">
        <v>2857</v>
      </c>
      <c r="AY1180" s="96">
        <v>4177</v>
      </c>
      <c r="AZ1180" s="96">
        <v>5764</v>
      </c>
      <c r="BA1180" s="96">
        <v>4968624</v>
      </c>
      <c r="BB1180" s="96" t="s">
        <v>351</v>
      </c>
      <c r="BC1180" s="117"/>
      <c r="BD1180" s="93"/>
      <c r="BE1180" s="93"/>
      <c r="BF1180" s="94">
        <v>34</v>
      </c>
      <c r="BG1180" s="155">
        <v>0.2112</v>
      </c>
      <c r="BH1180" s="94">
        <v>49</v>
      </c>
      <c r="BI1180" s="155">
        <v>0.30430000000000001</v>
      </c>
      <c r="BK1180" s="94">
        <v>15</v>
      </c>
      <c r="BL1180" s="94">
        <v>2.75E-2</v>
      </c>
    </row>
    <row r="1181" spans="1:64" ht="14.25" customHeight="1" thickBot="1">
      <c r="A1181" s="93" t="s">
        <v>313</v>
      </c>
      <c r="B1181" s="95">
        <v>45546</v>
      </c>
      <c r="C1181" s="96">
        <v>692037</v>
      </c>
      <c r="D1181" s="96" t="s">
        <v>48</v>
      </c>
      <c r="E1181" s="96">
        <v>39926</v>
      </c>
      <c r="F1181" s="96" t="s">
        <v>48</v>
      </c>
      <c r="G1181" s="96">
        <v>2100</v>
      </c>
      <c r="H1181" s="96"/>
      <c r="I1181" s="96"/>
      <c r="J1181" s="96"/>
      <c r="K1181" s="96"/>
      <c r="L1181" s="96">
        <v>734063</v>
      </c>
      <c r="M1181" s="97">
        <v>225</v>
      </c>
      <c r="N1181" s="97">
        <v>170</v>
      </c>
      <c r="O1181" s="97">
        <v>395</v>
      </c>
      <c r="P1181" s="96" t="s">
        <v>48</v>
      </c>
      <c r="Q1181" s="96">
        <v>13347</v>
      </c>
      <c r="R1181" s="96">
        <v>13347</v>
      </c>
      <c r="S1181" s="96">
        <v>13347</v>
      </c>
      <c r="T1181" s="98">
        <v>0.6</v>
      </c>
      <c r="U1181" s="95">
        <v>45485</v>
      </c>
      <c r="V1181" s="95">
        <v>45515</v>
      </c>
      <c r="W1181" s="96">
        <v>37</v>
      </c>
      <c r="X1181" s="98">
        <v>0.21390000000000001</v>
      </c>
      <c r="Y1181" s="98">
        <v>0.31790000000000002</v>
      </c>
      <c r="Z1181" s="96">
        <v>55</v>
      </c>
      <c r="AA1181" s="96">
        <v>29</v>
      </c>
      <c r="AB1181" s="98">
        <v>0.1676</v>
      </c>
      <c r="AC1181" s="98">
        <v>3.0000000000000001E-3</v>
      </c>
      <c r="AD1181" s="96">
        <v>55</v>
      </c>
      <c r="AE1181" s="96">
        <v>20</v>
      </c>
      <c r="AF1181" s="98">
        <v>0.11559999999999999</v>
      </c>
      <c r="AG1181" s="98">
        <v>3.0000000000000001E-3</v>
      </c>
      <c r="AH1181" s="96">
        <v>55</v>
      </c>
      <c r="AI1181" s="96">
        <v>39</v>
      </c>
      <c r="AJ1181" s="96">
        <v>73</v>
      </c>
      <c r="AK1181" s="96">
        <v>652</v>
      </c>
      <c r="AL1181" s="96">
        <v>583</v>
      </c>
      <c r="AM1181" s="96">
        <v>42</v>
      </c>
      <c r="AN1181" s="96">
        <v>589</v>
      </c>
      <c r="AO1181" s="96">
        <v>536</v>
      </c>
      <c r="AP1181" s="96">
        <v>25</v>
      </c>
      <c r="AQ1181" s="96">
        <v>237</v>
      </c>
      <c r="AR1181" s="96">
        <v>173</v>
      </c>
      <c r="AS1181" s="98">
        <v>0.73</v>
      </c>
      <c r="AT1181" s="98">
        <v>0.42199999999999999</v>
      </c>
      <c r="AU1181" s="98">
        <v>4.4999999999999998E-2</v>
      </c>
      <c r="AV1181" s="101">
        <v>52728</v>
      </c>
      <c r="AW1181" s="101">
        <v>37246</v>
      </c>
      <c r="AX1181" s="96">
        <v>2957</v>
      </c>
      <c r="AY1181" s="96">
        <v>4206</v>
      </c>
      <c r="AZ1181" s="96">
        <v>5784</v>
      </c>
      <c r="BA1181" s="96">
        <v>5044965</v>
      </c>
      <c r="BC1181" s="117"/>
      <c r="BD1181" s="93"/>
      <c r="BE1181" s="93"/>
      <c r="BF1181" s="94">
        <v>42</v>
      </c>
      <c r="BG1181" s="155">
        <v>0.24279999999999999</v>
      </c>
      <c r="BH1181" s="94">
        <v>55</v>
      </c>
      <c r="BI1181" s="155">
        <v>0.31790000000000002</v>
      </c>
      <c r="BK1181" s="94">
        <v>10</v>
      </c>
      <c r="BL1181" s="94">
        <v>1.8700000000000001E-2</v>
      </c>
    </row>
    <row r="1182" spans="1:64" ht="14.25" customHeight="1" thickBot="1">
      <c r="A1182" s="93" t="s">
        <v>314</v>
      </c>
      <c r="B1182" s="95">
        <v>45547</v>
      </c>
      <c r="C1182" s="96">
        <v>690383</v>
      </c>
      <c r="D1182" s="96" t="s">
        <v>48</v>
      </c>
      <c r="E1182" s="96">
        <v>39945</v>
      </c>
      <c r="F1182" s="96" t="s">
        <v>48</v>
      </c>
      <c r="G1182" s="96">
        <v>2100</v>
      </c>
      <c r="H1182" s="96"/>
      <c r="I1182" s="96"/>
      <c r="J1182" s="96"/>
      <c r="K1182" s="96"/>
      <c r="L1182" s="96">
        <v>732428</v>
      </c>
      <c r="M1182" s="97">
        <v>225</v>
      </c>
      <c r="N1182" s="97">
        <v>132</v>
      </c>
      <c r="O1182" s="97">
        <v>357</v>
      </c>
      <c r="P1182" s="96" t="s">
        <v>48</v>
      </c>
      <c r="Q1182" s="96">
        <v>12850</v>
      </c>
      <c r="R1182" s="96">
        <v>12850</v>
      </c>
      <c r="S1182" s="96">
        <v>12850</v>
      </c>
      <c r="T1182" s="98">
        <v>0.66900000000000004</v>
      </c>
      <c r="U1182" s="95">
        <v>45486</v>
      </c>
      <c r="V1182" s="95">
        <v>45516</v>
      </c>
      <c r="W1182" s="96">
        <v>36</v>
      </c>
      <c r="X1182" s="98">
        <v>0.20930000000000001</v>
      </c>
      <c r="Y1182" s="98">
        <v>0.33139999999999997</v>
      </c>
      <c r="Z1182" s="96">
        <v>57</v>
      </c>
      <c r="AA1182" s="96">
        <v>33</v>
      </c>
      <c r="AB1182" s="98">
        <v>0.19189999999999999</v>
      </c>
      <c r="AC1182" s="98">
        <v>3.0000000000000001E-3</v>
      </c>
      <c r="AD1182" s="96">
        <v>57</v>
      </c>
      <c r="AE1182" s="96">
        <v>19</v>
      </c>
      <c r="AF1182" s="98">
        <v>0.1105</v>
      </c>
      <c r="AG1182" s="98">
        <v>3.0000000000000001E-3</v>
      </c>
      <c r="AH1182" s="96">
        <v>57</v>
      </c>
      <c r="AI1182" s="96">
        <v>34</v>
      </c>
      <c r="AJ1182" s="96">
        <v>63</v>
      </c>
      <c r="AK1182" s="96">
        <v>738</v>
      </c>
      <c r="AL1182" s="96">
        <v>656</v>
      </c>
      <c r="AM1182" s="96">
        <v>48</v>
      </c>
      <c r="AN1182" s="96">
        <v>676</v>
      </c>
      <c r="AO1182" s="96">
        <v>602</v>
      </c>
      <c r="AP1182" s="96">
        <v>17</v>
      </c>
      <c r="AQ1182" s="96">
        <v>239</v>
      </c>
      <c r="AR1182" s="96">
        <v>172</v>
      </c>
      <c r="AS1182" s="98">
        <v>0.72</v>
      </c>
      <c r="AT1182" s="98">
        <v>0.36599999999999999</v>
      </c>
      <c r="AU1182" s="98">
        <v>2.7E-2</v>
      </c>
      <c r="AV1182" s="101">
        <v>52967</v>
      </c>
      <c r="AW1182" s="101">
        <v>37418</v>
      </c>
      <c r="AX1182" s="96">
        <v>2968</v>
      </c>
      <c r="AY1182" s="96">
        <v>4242</v>
      </c>
      <c r="AZ1182" s="96">
        <v>5830</v>
      </c>
      <c r="BA1182" s="96">
        <v>5331729</v>
      </c>
      <c r="BC1182" s="117"/>
      <c r="BD1182" s="93"/>
      <c r="BE1182" s="93"/>
      <c r="BF1182" s="94">
        <v>45</v>
      </c>
      <c r="BG1182" s="155">
        <v>0.2616</v>
      </c>
      <c r="BH1182" s="94">
        <v>57</v>
      </c>
      <c r="BI1182" s="155">
        <v>0.33139999999999997</v>
      </c>
      <c r="BK1182" s="94">
        <v>29</v>
      </c>
      <c r="BL1182" s="94">
        <v>4.82E-2</v>
      </c>
    </row>
    <row r="1183" spans="1:64" ht="14.25" customHeight="1" thickBot="1">
      <c r="A1183" s="93" t="s">
        <v>315</v>
      </c>
      <c r="B1183" s="95">
        <v>45548</v>
      </c>
      <c r="C1183" s="96">
        <v>690812</v>
      </c>
      <c r="D1183" s="96" t="s">
        <v>48</v>
      </c>
      <c r="E1183" s="96">
        <v>39987</v>
      </c>
      <c r="F1183" s="96" t="s">
        <v>48</v>
      </c>
      <c r="G1183" s="96">
        <v>3000</v>
      </c>
      <c r="H1183" s="96"/>
      <c r="I1183" s="96"/>
      <c r="J1183" s="96"/>
      <c r="K1183" s="96"/>
      <c r="L1183" s="96">
        <v>733799</v>
      </c>
      <c r="M1183" s="97">
        <v>171</v>
      </c>
      <c r="N1183" s="97">
        <v>106</v>
      </c>
      <c r="O1183" s="97">
        <v>277</v>
      </c>
      <c r="P1183" s="96" t="s">
        <v>48</v>
      </c>
      <c r="Q1183" s="96">
        <v>15952</v>
      </c>
      <c r="R1183" s="96">
        <v>15952</v>
      </c>
      <c r="S1183" s="96">
        <v>15952</v>
      </c>
      <c r="T1183" s="98">
        <v>0.69299999999999995</v>
      </c>
      <c r="U1183" s="95">
        <v>45487</v>
      </c>
      <c r="V1183" s="95">
        <v>45517</v>
      </c>
      <c r="W1183" s="96">
        <v>25</v>
      </c>
      <c r="X1183" s="98">
        <v>0.17119999999999999</v>
      </c>
      <c r="Y1183" s="98">
        <v>0.31509999999999999</v>
      </c>
      <c r="Z1183" s="96">
        <v>46</v>
      </c>
      <c r="AA1183" s="96">
        <v>24</v>
      </c>
      <c r="AB1183" s="98">
        <v>0.16439999999999999</v>
      </c>
      <c r="AC1183" s="98">
        <v>3.0000000000000001E-3</v>
      </c>
      <c r="AD1183" s="96">
        <v>46</v>
      </c>
      <c r="AE1183" s="96">
        <v>20</v>
      </c>
      <c r="AF1183" s="98">
        <v>0.13700000000000001</v>
      </c>
      <c r="AG1183" s="98">
        <v>3.0000000000000001E-3</v>
      </c>
      <c r="AH1183" s="96">
        <v>46</v>
      </c>
      <c r="AI1183" s="96">
        <v>20</v>
      </c>
      <c r="AJ1183" s="96">
        <v>80</v>
      </c>
      <c r="AK1183" s="96">
        <v>778</v>
      </c>
      <c r="AL1183" s="96">
        <v>693</v>
      </c>
      <c r="AM1183" s="96">
        <v>40</v>
      </c>
      <c r="AN1183" s="96">
        <v>724</v>
      </c>
      <c r="AO1183" s="96">
        <v>647</v>
      </c>
      <c r="AP1183" s="96">
        <v>23</v>
      </c>
      <c r="AQ1183" s="96">
        <v>192</v>
      </c>
      <c r="AR1183" s="96">
        <v>146</v>
      </c>
      <c r="AS1183" s="98">
        <v>0.76</v>
      </c>
      <c r="AT1183" s="98">
        <v>0.54800000000000004</v>
      </c>
      <c r="AU1183" s="98">
        <v>3.4000000000000002E-2</v>
      </c>
      <c r="AV1183" s="101">
        <v>53159</v>
      </c>
      <c r="AW1183" s="101">
        <v>37564</v>
      </c>
      <c r="AX1183" s="96">
        <v>2980</v>
      </c>
      <c r="AY1183" s="96">
        <v>4278</v>
      </c>
      <c r="AZ1183" s="96">
        <v>5883</v>
      </c>
      <c r="BA1183" s="96">
        <v>5240379</v>
      </c>
      <c r="BC1183" s="117"/>
      <c r="BD1183" s="93"/>
      <c r="BE1183" s="93"/>
      <c r="BF1183" s="94">
        <v>30</v>
      </c>
      <c r="BG1183" s="155">
        <v>0.20549999999999999</v>
      </c>
      <c r="BH1183" s="94">
        <v>46</v>
      </c>
      <c r="BI1183" s="155">
        <v>0.31509999999999999</v>
      </c>
      <c r="BK1183" s="94">
        <v>40</v>
      </c>
      <c r="BL1183" s="94">
        <v>6.1800000000000001E-2</v>
      </c>
    </row>
    <row r="1184" spans="1:64" ht="14.25" customHeight="1" thickBot="1">
      <c r="A1184" s="93" t="s">
        <v>316</v>
      </c>
      <c r="B1184" s="95">
        <v>45549</v>
      </c>
      <c r="C1184" s="96">
        <v>505593</v>
      </c>
      <c r="D1184" s="96" t="s">
        <v>48</v>
      </c>
      <c r="E1184" s="96">
        <v>39983</v>
      </c>
      <c r="F1184" s="96" t="s">
        <v>48</v>
      </c>
      <c r="G1184" s="96">
        <v>3900</v>
      </c>
      <c r="H1184" s="96"/>
      <c r="I1184" s="96"/>
      <c r="J1184" s="96"/>
      <c r="K1184" s="96"/>
      <c r="L1184" s="96">
        <v>549476</v>
      </c>
      <c r="M1184" s="97">
        <v>211</v>
      </c>
      <c r="N1184" s="97">
        <v>104</v>
      </c>
      <c r="O1184" s="97">
        <v>315</v>
      </c>
      <c r="P1184" s="96" t="s">
        <v>48</v>
      </c>
      <c r="Q1184" s="96">
        <v>11214</v>
      </c>
      <c r="R1184" s="96">
        <v>11214</v>
      </c>
      <c r="S1184" s="96">
        <v>11214</v>
      </c>
      <c r="T1184" s="98">
        <v>0.64800000000000002</v>
      </c>
      <c r="U1184" s="95">
        <v>45488</v>
      </c>
      <c r="V1184" s="95">
        <v>45518</v>
      </c>
      <c r="W1184" s="96">
        <v>26</v>
      </c>
      <c r="X1184" s="98">
        <v>0.1711</v>
      </c>
      <c r="Y1184" s="98">
        <v>0.32240000000000002</v>
      </c>
      <c r="Z1184" s="96">
        <v>49</v>
      </c>
      <c r="AA1184" s="96">
        <v>24</v>
      </c>
      <c r="AB1184" s="98">
        <v>0.15790000000000001</v>
      </c>
      <c r="AC1184" s="98">
        <v>3.0000000000000001E-3</v>
      </c>
      <c r="AD1184" s="96">
        <v>49</v>
      </c>
      <c r="AE1184" s="96">
        <v>21</v>
      </c>
      <c r="AF1184" s="98">
        <v>0.13819999999999999</v>
      </c>
      <c r="AG1184" s="98">
        <v>3.0000000000000001E-3</v>
      </c>
      <c r="AH1184" s="96">
        <v>49</v>
      </c>
      <c r="AI1184" s="96">
        <v>23</v>
      </c>
      <c r="AJ1184" s="96">
        <v>57</v>
      </c>
      <c r="AK1184" s="96">
        <v>702</v>
      </c>
      <c r="AL1184" s="96">
        <v>690</v>
      </c>
      <c r="AM1184" s="96">
        <v>52</v>
      </c>
      <c r="AN1184" s="96">
        <v>642</v>
      </c>
      <c r="AO1184" s="96">
        <v>635</v>
      </c>
      <c r="AP1184" s="96">
        <v>19</v>
      </c>
      <c r="AQ1184" s="96">
        <v>204</v>
      </c>
      <c r="AR1184" s="96">
        <v>152</v>
      </c>
      <c r="AS1184" s="98">
        <v>0.745</v>
      </c>
      <c r="AT1184" s="98">
        <v>0.375</v>
      </c>
      <c r="AU1184" s="98">
        <v>2.9000000000000001E-2</v>
      </c>
      <c r="AV1184" s="101">
        <v>53363</v>
      </c>
      <c r="AW1184" s="101">
        <v>37716</v>
      </c>
      <c r="AX1184" s="96">
        <v>3072</v>
      </c>
      <c r="AY1184" s="96">
        <v>4324</v>
      </c>
      <c r="AZ1184" s="96">
        <v>5920</v>
      </c>
      <c r="BA1184" s="96">
        <v>5424840</v>
      </c>
      <c r="BC1184" s="117"/>
      <c r="BD1184" s="93"/>
      <c r="BE1184" s="93"/>
      <c r="BF1184" s="94">
        <v>37</v>
      </c>
      <c r="BG1184" s="155">
        <v>0.24340000000000001</v>
      </c>
      <c r="BH1184" s="94">
        <v>49</v>
      </c>
      <c r="BI1184" s="155">
        <v>0.32240000000000002</v>
      </c>
      <c r="BK1184" s="94">
        <v>53</v>
      </c>
      <c r="BL1184" s="94">
        <v>8.3500000000000005E-2</v>
      </c>
    </row>
    <row r="1185" spans="1:64" ht="14.25" customHeight="1" thickBot="1">
      <c r="A1185" s="93" t="s">
        <v>317</v>
      </c>
      <c r="B1185" s="95">
        <v>45550</v>
      </c>
      <c r="C1185" s="96">
        <v>558779</v>
      </c>
      <c r="D1185" s="96" t="s">
        <v>48</v>
      </c>
      <c r="E1185" s="96">
        <v>40000</v>
      </c>
      <c r="F1185" s="96" t="s">
        <v>48</v>
      </c>
      <c r="G1185" s="96">
        <v>11400</v>
      </c>
      <c r="H1185" s="96"/>
      <c r="I1185" s="96"/>
      <c r="J1185" s="96"/>
      <c r="K1185" s="96"/>
      <c r="L1185" s="96">
        <v>610179</v>
      </c>
      <c r="M1185" s="97">
        <v>184</v>
      </c>
      <c r="N1185" s="97">
        <v>61</v>
      </c>
      <c r="O1185" s="97">
        <v>245</v>
      </c>
      <c r="P1185" s="96" t="s">
        <v>48</v>
      </c>
      <c r="Q1185" s="96">
        <v>13868</v>
      </c>
      <c r="R1185" s="96">
        <v>13868</v>
      </c>
      <c r="S1185" s="96">
        <v>13868</v>
      </c>
      <c r="T1185" s="98">
        <v>0.69399999999999995</v>
      </c>
      <c r="U1185" s="95">
        <v>45489</v>
      </c>
      <c r="V1185" s="95">
        <v>45519</v>
      </c>
      <c r="W1185" s="96">
        <v>21</v>
      </c>
      <c r="X1185" s="98">
        <v>0.1641</v>
      </c>
      <c r="Y1185" s="98">
        <v>0.34379999999999999</v>
      </c>
      <c r="Z1185" s="96">
        <v>44</v>
      </c>
      <c r="AA1185" s="96">
        <v>20</v>
      </c>
      <c r="AB1185" s="98">
        <v>0.15629999999999999</v>
      </c>
      <c r="AC1185" s="98">
        <v>3.0000000000000001E-3</v>
      </c>
      <c r="AD1185" s="96">
        <v>44</v>
      </c>
      <c r="AE1185" s="96">
        <v>18</v>
      </c>
      <c r="AF1185" s="98">
        <v>0.1406</v>
      </c>
      <c r="AG1185" s="98">
        <v>3.0000000000000001E-3</v>
      </c>
      <c r="AH1185" s="96">
        <v>44</v>
      </c>
      <c r="AI1185" s="96">
        <v>23</v>
      </c>
      <c r="AJ1185" s="96">
        <v>72</v>
      </c>
      <c r="AK1185" s="96">
        <v>760</v>
      </c>
      <c r="AL1185" s="96">
        <v>746</v>
      </c>
      <c r="AM1185" s="96">
        <v>35</v>
      </c>
      <c r="AN1185" s="96">
        <v>710</v>
      </c>
      <c r="AO1185" s="96">
        <v>700</v>
      </c>
      <c r="AP1185" s="96">
        <v>25</v>
      </c>
      <c r="AQ1185" s="96">
        <v>170</v>
      </c>
      <c r="AR1185" s="96">
        <v>128</v>
      </c>
      <c r="AS1185" s="98">
        <v>0.753</v>
      </c>
      <c r="AT1185" s="98">
        <v>0.56299999999999994</v>
      </c>
      <c r="AU1185" s="98">
        <v>3.4000000000000002E-2</v>
      </c>
      <c r="AV1185" s="101">
        <v>53533</v>
      </c>
      <c r="AW1185" s="101">
        <v>37844</v>
      </c>
      <c r="AX1185" s="96">
        <v>3159</v>
      </c>
      <c r="AY1185" s="96">
        <v>4362</v>
      </c>
      <c r="AZ1185" s="96">
        <v>5934</v>
      </c>
      <c r="BA1185" s="96">
        <v>6031678</v>
      </c>
      <c r="BC1185" s="117"/>
      <c r="BD1185" s="93"/>
      <c r="BE1185" s="93"/>
      <c r="BF1185" s="94">
        <v>31</v>
      </c>
      <c r="BG1185" s="155">
        <v>0.2422</v>
      </c>
      <c r="BH1185" s="94">
        <v>44</v>
      </c>
      <c r="BI1185" s="155">
        <v>0.34379999999999999</v>
      </c>
      <c r="BK1185" s="94">
        <v>36</v>
      </c>
      <c r="BL1185" s="94">
        <v>5.1400000000000001E-2</v>
      </c>
    </row>
    <row r="1186" spans="1:64" ht="14.25" customHeight="1" thickBot="1">
      <c r="A1186" s="93" t="s">
        <v>311</v>
      </c>
      <c r="B1186" s="95">
        <v>45551</v>
      </c>
      <c r="C1186" s="96">
        <v>69534</v>
      </c>
      <c r="D1186" s="96" t="s">
        <v>48</v>
      </c>
      <c r="E1186" s="96">
        <v>10930</v>
      </c>
      <c r="F1186" s="96" t="s">
        <v>48</v>
      </c>
      <c r="G1186" s="96">
        <v>9600</v>
      </c>
      <c r="H1186" s="96"/>
      <c r="I1186" s="96"/>
      <c r="J1186" s="96"/>
      <c r="K1186" s="96"/>
      <c r="L1186" s="96">
        <v>90064</v>
      </c>
      <c r="M1186" s="97">
        <v>62</v>
      </c>
      <c r="N1186" s="97">
        <v>64</v>
      </c>
      <c r="O1186" s="97">
        <v>126</v>
      </c>
      <c r="P1186" s="96" t="s">
        <v>48</v>
      </c>
      <c r="Q1186" s="96">
        <v>4740</v>
      </c>
      <c r="R1186" s="96">
        <v>4740</v>
      </c>
      <c r="S1186" s="96">
        <v>4740</v>
      </c>
      <c r="T1186" s="98">
        <v>0.73</v>
      </c>
      <c r="U1186" s="95">
        <v>45490</v>
      </c>
      <c r="V1186" s="95">
        <v>45520</v>
      </c>
      <c r="W1186" s="96">
        <v>8</v>
      </c>
      <c r="X1186" s="98">
        <v>0.1159</v>
      </c>
      <c r="Y1186" s="98">
        <v>0.27539999999999998</v>
      </c>
      <c r="Z1186" s="96">
        <v>19</v>
      </c>
      <c r="AA1186" s="96">
        <v>6</v>
      </c>
      <c r="AB1186" s="98">
        <v>8.6999999999999994E-2</v>
      </c>
      <c r="AC1186" s="98">
        <v>3.0000000000000001E-3</v>
      </c>
      <c r="AD1186" s="96">
        <v>19</v>
      </c>
      <c r="AE1186" s="96">
        <v>4</v>
      </c>
      <c r="AF1186" s="98">
        <v>5.8000000000000003E-2</v>
      </c>
      <c r="AG1186" s="98">
        <v>3.0000000000000001E-3</v>
      </c>
      <c r="AH1186" s="96">
        <v>19</v>
      </c>
      <c r="AI1186" s="96">
        <v>16</v>
      </c>
      <c r="AJ1186" s="96" t="s">
        <v>48</v>
      </c>
      <c r="AK1186" s="96">
        <v>74</v>
      </c>
      <c r="AL1186" s="96" t="s">
        <v>48</v>
      </c>
      <c r="AM1186" s="96" t="s">
        <v>48</v>
      </c>
      <c r="AN1186" s="96" t="s">
        <v>48</v>
      </c>
      <c r="AO1186" s="96" t="s">
        <v>48</v>
      </c>
      <c r="AP1186" s="96" t="s">
        <v>48</v>
      </c>
      <c r="AQ1186" s="96">
        <v>92</v>
      </c>
      <c r="AR1186" s="96">
        <v>69</v>
      </c>
      <c r="AS1186" s="98">
        <v>0.75</v>
      </c>
      <c r="AT1186" s="98">
        <v>0</v>
      </c>
      <c r="AU1186" s="98">
        <v>0</v>
      </c>
      <c r="AV1186" s="101">
        <v>53625</v>
      </c>
      <c r="AW1186" s="101">
        <v>37913</v>
      </c>
      <c r="AX1186" s="96">
        <v>3153</v>
      </c>
      <c r="AY1186" s="96">
        <v>4374</v>
      </c>
      <c r="AZ1186" s="96">
        <v>5972</v>
      </c>
      <c r="BA1186" s="96" t="s">
        <v>48</v>
      </c>
      <c r="BB1186" s="96" t="s">
        <v>352</v>
      </c>
      <c r="BC1186" s="117"/>
      <c r="BD1186" s="93"/>
      <c r="BE1186" s="93"/>
      <c r="BF1186" s="94">
        <v>11</v>
      </c>
      <c r="BG1186" s="155">
        <v>0.15939999999999999</v>
      </c>
      <c r="BH1186" s="94">
        <v>19</v>
      </c>
      <c r="BI1186" s="155">
        <v>0.27539999999999998</v>
      </c>
    </row>
    <row r="1187" spans="1:64" ht="14.25" customHeight="1" thickBot="1">
      <c r="A1187" s="93" t="s">
        <v>312</v>
      </c>
      <c r="B1187" s="95">
        <v>45552</v>
      </c>
      <c r="C1187" s="96">
        <v>643519</v>
      </c>
      <c r="D1187" s="96" t="s">
        <v>48</v>
      </c>
      <c r="E1187" s="96" t="s">
        <v>48</v>
      </c>
      <c r="F1187" s="96" t="s">
        <v>48</v>
      </c>
      <c r="G1187" s="96">
        <v>5400</v>
      </c>
      <c r="H1187" s="96"/>
      <c r="I1187" s="96"/>
      <c r="J1187" s="96"/>
      <c r="K1187" s="96"/>
      <c r="L1187" s="96">
        <v>648919</v>
      </c>
      <c r="M1187" s="97">
        <v>207</v>
      </c>
      <c r="N1187" s="97">
        <v>164</v>
      </c>
      <c r="O1187" s="97">
        <v>371</v>
      </c>
      <c r="P1187" s="96" t="s">
        <v>48</v>
      </c>
      <c r="Q1187" s="96">
        <v>16223</v>
      </c>
      <c r="R1187" s="96">
        <v>16223</v>
      </c>
      <c r="S1187" s="96">
        <v>16223</v>
      </c>
      <c r="T1187" s="98">
        <v>0.437</v>
      </c>
      <c r="U1187" s="95">
        <v>45491</v>
      </c>
      <c r="V1187" s="95">
        <v>45521</v>
      </c>
      <c r="W1187" s="96">
        <v>17</v>
      </c>
      <c r="X1187" s="98">
        <v>0.1308</v>
      </c>
      <c r="Y1187" s="98">
        <v>0.30769999999999997</v>
      </c>
      <c r="Z1187" s="96">
        <v>40</v>
      </c>
      <c r="AA1187" s="96">
        <v>11</v>
      </c>
      <c r="AB1187" s="98">
        <v>8.4599999999999995E-2</v>
      </c>
      <c r="AC1187" s="98">
        <v>3.0000000000000001E-3</v>
      </c>
      <c r="AD1187" s="96">
        <v>40</v>
      </c>
      <c r="AE1187" s="96">
        <v>7</v>
      </c>
      <c r="AF1187" s="98">
        <v>5.3800000000000001E-2</v>
      </c>
      <c r="AG1187" s="98">
        <v>3.0000000000000001E-3</v>
      </c>
      <c r="AH1187" s="96">
        <v>40</v>
      </c>
      <c r="AI1187" s="96">
        <v>21</v>
      </c>
      <c r="AJ1187" s="96" t="s">
        <v>48</v>
      </c>
      <c r="AK1187" s="96">
        <v>72</v>
      </c>
      <c r="AL1187" s="96" t="s">
        <v>48</v>
      </c>
      <c r="AM1187" s="96" t="s">
        <v>48</v>
      </c>
      <c r="AN1187" s="96" t="s">
        <v>48</v>
      </c>
      <c r="AO1187" s="96" t="s">
        <v>48</v>
      </c>
      <c r="AP1187" s="96" t="s">
        <v>48</v>
      </c>
      <c r="AQ1187" s="96">
        <v>162</v>
      </c>
      <c r="AR1187" s="96">
        <v>130</v>
      </c>
      <c r="AS1187" s="98">
        <v>0.80200000000000005</v>
      </c>
      <c r="AT1187" s="98">
        <v>0</v>
      </c>
      <c r="AU1187" s="98">
        <v>0</v>
      </c>
      <c r="AV1187" s="101">
        <v>53787</v>
      </c>
      <c r="AW1187" s="101">
        <v>38043</v>
      </c>
      <c r="AX1187" s="96">
        <v>2886</v>
      </c>
      <c r="AY1187" s="96">
        <v>4238</v>
      </c>
      <c r="AZ1187" s="96">
        <v>5894</v>
      </c>
      <c r="BA1187" s="96" t="s">
        <v>48</v>
      </c>
      <c r="BB1187" s="96" t="s">
        <v>352</v>
      </c>
      <c r="BC1187" s="117"/>
      <c r="BD1187" s="93"/>
      <c r="BE1187" s="93"/>
      <c r="BF1187" s="94">
        <v>24</v>
      </c>
      <c r="BG1187" s="155">
        <v>0.18459999999999999</v>
      </c>
      <c r="BH1187" s="94">
        <v>40</v>
      </c>
      <c r="BI1187" s="155">
        <v>0.30769999999999997</v>
      </c>
    </row>
    <row r="1188" spans="1:64" ht="14.25" customHeight="1" thickBot="1">
      <c r="A1188" s="93" t="s">
        <v>313</v>
      </c>
      <c r="B1188" s="95">
        <v>45553</v>
      </c>
      <c r="C1188" s="96">
        <v>679537</v>
      </c>
      <c r="D1188" s="96" t="s">
        <v>48</v>
      </c>
      <c r="E1188" s="96">
        <v>39932</v>
      </c>
      <c r="F1188" s="96" t="s">
        <v>48</v>
      </c>
      <c r="G1188" s="96">
        <v>7500</v>
      </c>
      <c r="H1188" s="96"/>
      <c r="I1188" s="96"/>
      <c r="J1188" s="96"/>
      <c r="K1188" s="96"/>
      <c r="L1188" s="96">
        <v>726969</v>
      </c>
      <c r="M1188" s="97">
        <v>281</v>
      </c>
      <c r="N1188" s="97">
        <v>141</v>
      </c>
      <c r="O1188" s="97">
        <v>422</v>
      </c>
      <c r="P1188" s="96" t="s">
        <v>48</v>
      </c>
      <c r="Q1188" s="96">
        <v>13716</v>
      </c>
      <c r="R1188" s="96">
        <v>13716</v>
      </c>
      <c r="S1188" s="96">
        <v>13716</v>
      </c>
      <c r="T1188" s="98">
        <v>0.59699999999999998</v>
      </c>
      <c r="U1188" s="95">
        <v>45492</v>
      </c>
      <c r="V1188" s="95">
        <v>45522</v>
      </c>
      <c r="W1188" s="96">
        <v>34</v>
      </c>
      <c r="X1188" s="98">
        <v>0.16830000000000001</v>
      </c>
      <c r="Y1188" s="98">
        <v>0.26240000000000002</v>
      </c>
      <c r="Z1188" s="96">
        <v>53</v>
      </c>
      <c r="AA1188" s="96">
        <v>29</v>
      </c>
      <c r="AB1188" s="98">
        <v>0.14360000000000001</v>
      </c>
      <c r="AC1188" s="98">
        <v>3.0000000000000001E-3</v>
      </c>
      <c r="AD1188" s="96">
        <v>53</v>
      </c>
      <c r="AE1188" s="96">
        <v>19</v>
      </c>
      <c r="AF1188" s="98">
        <v>9.4100000000000003E-2</v>
      </c>
      <c r="AG1188" s="98">
        <v>3.0000000000000001E-3</v>
      </c>
      <c r="AH1188" s="96">
        <v>53</v>
      </c>
      <c r="AI1188" s="96">
        <v>32</v>
      </c>
      <c r="AJ1188" s="96" t="s">
        <v>48</v>
      </c>
      <c r="AK1188" s="96">
        <v>58</v>
      </c>
      <c r="AL1188" s="96" t="s">
        <v>48</v>
      </c>
      <c r="AM1188" s="96" t="s">
        <v>48</v>
      </c>
      <c r="AN1188" s="96" t="s">
        <v>48</v>
      </c>
      <c r="AO1188" s="96" t="s">
        <v>48</v>
      </c>
      <c r="AP1188" s="96" t="s">
        <v>48</v>
      </c>
      <c r="AQ1188" s="96">
        <v>252</v>
      </c>
      <c r="AR1188" s="96">
        <v>202</v>
      </c>
      <c r="AS1188" s="98">
        <v>0.80200000000000005</v>
      </c>
      <c r="AT1188" s="98">
        <v>0</v>
      </c>
      <c r="AU1188" s="98">
        <v>0</v>
      </c>
      <c r="AV1188" s="101">
        <v>54039</v>
      </c>
      <c r="AW1188" s="101">
        <v>38245</v>
      </c>
      <c r="AX1188" s="96">
        <v>2576</v>
      </c>
      <c r="AY1188" s="96">
        <v>4122</v>
      </c>
      <c r="AZ1188" s="96">
        <v>5798</v>
      </c>
      <c r="BA1188" s="96" t="s">
        <v>48</v>
      </c>
      <c r="BB1188" s="96" t="s">
        <v>352</v>
      </c>
      <c r="BC1188" s="117"/>
      <c r="BD1188" s="93"/>
      <c r="BE1188" s="93"/>
      <c r="BF1188" s="94">
        <v>42</v>
      </c>
      <c r="BG1188" s="155">
        <v>0.2079</v>
      </c>
      <c r="BH1188" s="94">
        <v>53</v>
      </c>
      <c r="BI1188" s="155">
        <v>0.26240000000000002</v>
      </c>
    </row>
    <row r="1189" spans="1:64" ht="14.25" customHeight="1" thickBot="1">
      <c r="A1189" s="93" t="s">
        <v>314</v>
      </c>
      <c r="B1189" s="95">
        <v>45554</v>
      </c>
      <c r="C1189" s="96">
        <v>679634</v>
      </c>
      <c r="D1189" s="96" t="s">
        <v>48</v>
      </c>
      <c r="E1189" s="96">
        <v>39905</v>
      </c>
      <c r="F1189" s="96" t="s">
        <v>48</v>
      </c>
      <c r="G1189" s="96">
        <v>6900</v>
      </c>
      <c r="H1189" s="96"/>
      <c r="I1189" s="96"/>
      <c r="J1189" s="96"/>
      <c r="K1189" s="96"/>
      <c r="L1189" s="96">
        <v>726439</v>
      </c>
      <c r="M1189" s="97">
        <v>252</v>
      </c>
      <c r="N1189" s="97">
        <v>156</v>
      </c>
      <c r="O1189" s="97">
        <v>408</v>
      </c>
      <c r="P1189" s="96" t="s">
        <v>48</v>
      </c>
      <c r="Q1189" s="96">
        <v>11531</v>
      </c>
      <c r="R1189" s="96">
        <v>11531</v>
      </c>
      <c r="S1189" s="96">
        <v>11531</v>
      </c>
      <c r="T1189" s="98">
        <v>0.59099999999999997</v>
      </c>
      <c r="U1189" s="95">
        <v>45493</v>
      </c>
      <c r="V1189" s="95">
        <v>45523</v>
      </c>
      <c r="W1189" s="96">
        <v>43</v>
      </c>
      <c r="X1189" s="98">
        <v>0.2205</v>
      </c>
      <c r="Y1189" s="98">
        <v>0.3231</v>
      </c>
      <c r="Z1189" s="96">
        <v>63</v>
      </c>
      <c r="AA1189" s="96">
        <v>33</v>
      </c>
      <c r="AB1189" s="98">
        <v>0.16919999999999999</v>
      </c>
      <c r="AC1189" s="98">
        <v>3.0000000000000001E-3</v>
      </c>
      <c r="AD1189" s="96">
        <v>63</v>
      </c>
      <c r="AE1189" s="96">
        <v>28</v>
      </c>
      <c r="AF1189" s="98">
        <v>0.14360000000000001</v>
      </c>
      <c r="AG1189" s="98">
        <v>3.0000000000000001E-3</v>
      </c>
      <c r="AH1189" s="96">
        <v>63</v>
      </c>
      <c r="AI1189" s="96">
        <v>54</v>
      </c>
      <c r="AJ1189" s="96">
        <v>150</v>
      </c>
      <c r="AK1189" s="96">
        <v>1316</v>
      </c>
      <c r="AL1189" s="96">
        <v>1223</v>
      </c>
      <c r="AM1189" s="96">
        <v>116</v>
      </c>
      <c r="AN1189" s="96">
        <v>1171</v>
      </c>
      <c r="AO1189" s="96">
        <v>1100</v>
      </c>
      <c r="AP1189" s="96">
        <v>51</v>
      </c>
      <c r="AQ1189" s="96">
        <v>241</v>
      </c>
      <c r="AR1189" s="96">
        <v>195</v>
      </c>
      <c r="AS1189" s="98">
        <v>0.80900000000000005</v>
      </c>
      <c r="AT1189" s="98">
        <v>0.76900000000000002</v>
      </c>
      <c r="AU1189" s="98">
        <v>4.3999999999999997E-2</v>
      </c>
      <c r="AV1189" s="101">
        <v>54280</v>
      </c>
      <c r="AW1189" s="101">
        <v>38440</v>
      </c>
      <c r="AX1189" s="96">
        <v>2262</v>
      </c>
      <c r="AY1189" s="96">
        <v>3969</v>
      </c>
      <c r="AZ1189" s="96">
        <v>5725</v>
      </c>
      <c r="BA1189" s="96">
        <v>10537757</v>
      </c>
      <c r="BC1189" s="117"/>
      <c r="BD1189" s="93"/>
      <c r="BE1189" s="93"/>
      <c r="BF1189" s="94">
        <v>48</v>
      </c>
      <c r="BG1189" s="155">
        <v>0.2462</v>
      </c>
      <c r="BH1189" s="94">
        <v>63</v>
      </c>
      <c r="BI1189" s="155">
        <v>0.3231</v>
      </c>
    </row>
    <row r="1190" spans="1:64" ht="14.25" customHeight="1" thickBot="1">
      <c r="A1190" s="93" t="s">
        <v>315</v>
      </c>
      <c r="B1190" s="95">
        <v>45555</v>
      </c>
      <c r="C1190" s="96">
        <v>688473</v>
      </c>
      <c r="D1190" s="96" t="s">
        <v>48</v>
      </c>
      <c r="E1190" s="96">
        <v>39589</v>
      </c>
      <c r="F1190" s="96" t="s">
        <v>48</v>
      </c>
      <c r="G1190" s="96">
        <v>1800</v>
      </c>
      <c r="H1190" s="96"/>
      <c r="I1190" s="96"/>
      <c r="J1190" s="96"/>
      <c r="K1190" s="96"/>
      <c r="L1190" s="96">
        <v>729862</v>
      </c>
      <c r="M1190" s="97">
        <v>228</v>
      </c>
      <c r="N1190" s="97">
        <v>141</v>
      </c>
      <c r="O1190" s="97">
        <v>369</v>
      </c>
      <c r="P1190" s="96" t="s">
        <v>48</v>
      </c>
      <c r="Q1190" s="96">
        <v>21467</v>
      </c>
      <c r="R1190" s="96">
        <v>21467</v>
      </c>
      <c r="S1190" s="96">
        <v>21467</v>
      </c>
      <c r="T1190" s="98">
        <v>0.57999999999999996</v>
      </c>
      <c r="U1190" s="95">
        <v>45494</v>
      </c>
      <c r="V1190" s="95">
        <v>45524</v>
      </c>
      <c r="W1190" s="96">
        <v>20</v>
      </c>
      <c r="X1190" s="98">
        <v>0.13159999999999999</v>
      </c>
      <c r="Y1190" s="98">
        <v>0.22370000000000001</v>
      </c>
      <c r="Z1190" s="96">
        <v>34</v>
      </c>
      <c r="AA1190" s="96">
        <v>17</v>
      </c>
      <c r="AB1190" s="98">
        <v>0.1118</v>
      </c>
      <c r="AC1190" s="98">
        <v>2E-3</v>
      </c>
      <c r="AD1190" s="96">
        <v>34</v>
      </c>
      <c r="AE1190" s="96">
        <v>12</v>
      </c>
      <c r="AF1190" s="98">
        <v>7.8899999999999998E-2</v>
      </c>
      <c r="AG1190" s="98">
        <v>2E-3</v>
      </c>
      <c r="AH1190" s="96">
        <v>34</v>
      </c>
      <c r="AI1190" s="96">
        <v>30</v>
      </c>
      <c r="AJ1190" s="96">
        <v>83</v>
      </c>
      <c r="AK1190" s="96">
        <v>923</v>
      </c>
      <c r="AL1190" s="96">
        <v>829</v>
      </c>
      <c r="AM1190" s="96">
        <v>56</v>
      </c>
      <c r="AN1190" s="96">
        <v>845</v>
      </c>
      <c r="AO1190" s="96">
        <v>764</v>
      </c>
      <c r="AP1190" s="96">
        <v>28</v>
      </c>
      <c r="AQ1190" s="96">
        <v>214</v>
      </c>
      <c r="AR1190" s="96">
        <v>152</v>
      </c>
      <c r="AS1190" s="98">
        <v>0.71</v>
      </c>
      <c r="AT1190" s="98">
        <v>0.54600000000000004</v>
      </c>
      <c r="AU1190" s="98">
        <v>3.5000000000000003E-2</v>
      </c>
      <c r="AV1190" s="101">
        <v>54494</v>
      </c>
      <c r="AW1190" s="101">
        <v>38592</v>
      </c>
      <c r="AX1190" s="96">
        <v>2584</v>
      </c>
      <c r="AY1190" s="96">
        <v>4188</v>
      </c>
      <c r="AZ1190" s="96">
        <v>5883</v>
      </c>
      <c r="BA1190" s="96">
        <v>6597054</v>
      </c>
      <c r="BC1190" s="117"/>
      <c r="BD1190" s="93"/>
      <c r="BE1190" s="93"/>
      <c r="BF1190" s="94">
        <v>25</v>
      </c>
      <c r="BG1190" s="155">
        <v>0.16450000000000001</v>
      </c>
      <c r="BH1190" s="94">
        <v>34</v>
      </c>
      <c r="BI1190" s="155">
        <v>0.22370000000000001</v>
      </c>
      <c r="BK1190" s="94">
        <v>26</v>
      </c>
      <c r="BL1190" s="94">
        <v>3.4000000000000002E-2</v>
      </c>
    </row>
    <row r="1191" spans="1:64" ht="14.25" customHeight="1" thickBot="1">
      <c r="A1191" s="93" t="s">
        <v>316</v>
      </c>
      <c r="B1191" s="95">
        <v>45556</v>
      </c>
      <c r="C1191" s="96">
        <v>660694</v>
      </c>
      <c r="D1191" s="96" t="s">
        <v>48</v>
      </c>
      <c r="E1191" s="96">
        <v>39852</v>
      </c>
      <c r="F1191" s="96" t="s">
        <v>48</v>
      </c>
      <c r="G1191" s="96">
        <v>3900</v>
      </c>
      <c r="H1191" s="96"/>
      <c r="I1191" s="96"/>
      <c r="J1191" s="96"/>
      <c r="K1191" s="96"/>
      <c r="L1191" s="96">
        <v>704446</v>
      </c>
      <c r="M1191" s="97">
        <v>224</v>
      </c>
      <c r="N1191" s="97">
        <v>153</v>
      </c>
      <c r="O1191" s="97">
        <v>377</v>
      </c>
      <c r="P1191" s="96" t="s">
        <v>48</v>
      </c>
      <c r="Q1191" s="96">
        <v>14988</v>
      </c>
      <c r="R1191" s="96">
        <v>14988</v>
      </c>
      <c r="S1191" s="96">
        <v>14988</v>
      </c>
      <c r="T1191" s="98">
        <v>0.58399999999999996</v>
      </c>
      <c r="U1191" s="95">
        <v>45495</v>
      </c>
      <c r="V1191" s="95">
        <v>45525</v>
      </c>
      <c r="W1191" s="96">
        <v>27</v>
      </c>
      <c r="X1191" s="98">
        <v>0.1656</v>
      </c>
      <c r="Y1191" s="98">
        <v>0.2883</v>
      </c>
      <c r="Z1191" s="96">
        <v>47</v>
      </c>
      <c r="AA1191" s="96">
        <v>26</v>
      </c>
      <c r="AB1191" s="98">
        <v>0.1595</v>
      </c>
      <c r="AC1191" s="98">
        <v>3.0000000000000001E-3</v>
      </c>
      <c r="AD1191" s="96">
        <v>47</v>
      </c>
      <c r="AE1191" s="96">
        <v>17</v>
      </c>
      <c r="AF1191" s="98">
        <v>0.1043</v>
      </c>
      <c r="AG1191" s="98">
        <v>3.0000000000000001E-3</v>
      </c>
      <c r="AH1191" s="96">
        <v>47</v>
      </c>
      <c r="AI1191" s="96">
        <v>42</v>
      </c>
      <c r="AJ1191" s="96">
        <v>70</v>
      </c>
      <c r="AK1191" s="96">
        <v>603</v>
      </c>
      <c r="AL1191" s="96">
        <v>588</v>
      </c>
      <c r="AM1191" s="96">
        <v>31</v>
      </c>
      <c r="AN1191" s="96">
        <v>561</v>
      </c>
      <c r="AO1191" s="96">
        <v>552</v>
      </c>
      <c r="AP1191" s="96">
        <v>12</v>
      </c>
      <c r="AQ1191" s="96">
        <v>220</v>
      </c>
      <c r="AR1191" s="96">
        <v>163</v>
      </c>
      <c r="AS1191" s="98">
        <v>0.74099999999999999</v>
      </c>
      <c r="AT1191" s="98">
        <v>0.42899999999999999</v>
      </c>
      <c r="AU1191" s="98">
        <v>2.1000000000000001E-2</v>
      </c>
      <c r="AV1191" s="101">
        <v>54714</v>
      </c>
      <c r="AW1191" s="101">
        <v>38755</v>
      </c>
      <c r="AX1191" s="96">
        <v>2658</v>
      </c>
      <c r="AY1191" s="96">
        <v>4274</v>
      </c>
      <c r="AZ1191" s="96">
        <v>5924</v>
      </c>
      <c r="BA1191" s="96">
        <v>5289411</v>
      </c>
      <c r="BC1191" s="117"/>
      <c r="BD1191" s="93"/>
      <c r="BE1191" s="93"/>
      <c r="BF1191" s="94">
        <v>32</v>
      </c>
      <c r="BG1191" s="155">
        <v>0.1963</v>
      </c>
      <c r="BH1191" s="94">
        <v>47</v>
      </c>
      <c r="BI1191" s="155">
        <v>0.2883</v>
      </c>
      <c r="BK1191" s="94">
        <v>76</v>
      </c>
      <c r="BL1191" s="94">
        <v>0.13769999999999999</v>
      </c>
    </row>
    <row r="1192" spans="1:64" ht="14.25" customHeight="1" thickBot="1">
      <c r="A1192" s="93" t="s">
        <v>317</v>
      </c>
      <c r="B1192" s="95">
        <v>45557</v>
      </c>
      <c r="C1192" s="96">
        <v>652647</v>
      </c>
      <c r="D1192" s="96" t="s">
        <v>48</v>
      </c>
      <c r="E1192" s="96">
        <v>40001</v>
      </c>
      <c r="F1192" s="96" t="s">
        <v>48</v>
      </c>
      <c r="G1192" s="96">
        <v>6000</v>
      </c>
      <c r="H1192" s="96"/>
      <c r="I1192" s="96"/>
      <c r="J1192" s="96"/>
      <c r="K1192" s="96"/>
      <c r="L1192" s="96">
        <v>698648</v>
      </c>
      <c r="M1192" s="97">
        <v>240</v>
      </c>
      <c r="N1192" s="97">
        <v>128</v>
      </c>
      <c r="O1192" s="97">
        <v>368</v>
      </c>
      <c r="P1192" s="96" t="s">
        <v>48</v>
      </c>
      <c r="Q1192" s="96">
        <v>10586</v>
      </c>
      <c r="R1192" s="96">
        <v>10586</v>
      </c>
      <c r="S1192" s="96">
        <v>10586</v>
      </c>
      <c r="T1192" s="98">
        <v>0.70399999999999996</v>
      </c>
      <c r="U1192" s="95">
        <v>45496</v>
      </c>
      <c r="V1192" s="95">
        <v>45526</v>
      </c>
      <c r="W1192" s="96">
        <v>33</v>
      </c>
      <c r="X1192" s="98">
        <v>0.16259999999999999</v>
      </c>
      <c r="Y1192" s="98">
        <v>0.3251</v>
      </c>
      <c r="Z1192" s="96">
        <v>66</v>
      </c>
      <c r="AA1192" s="96">
        <v>30</v>
      </c>
      <c r="AB1192" s="98">
        <v>0.14779999999999999</v>
      </c>
      <c r="AC1192" s="98">
        <v>3.0000000000000001E-3</v>
      </c>
      <c r="AD1192" s="96">
        <v>66</v>
      </c>
      <c r="AE1192" s="96">
        <v>24</v>
      </c>
      <c r="AF1192" s="98">
        <v>0.1182</v>
      </c>
      <c r="AG1192" s="98">
        <v>3.0000000000000001E-3</v>
      </c>
      <c r="AH1192" s="96">
        <v>66</v>
      </c>
      <c r="AI1192" s="96">
        <v>36</v>
      </c>
      <c r="AJ1192" s="96">
        <v>77</v>
      </c>
      <c r="AK1192" s="96">
        <v>691</v>
      </c>
      <c r="AL1192" s="96">
        <v>677</v>
      </c>
      <c r="AM1192" s="96">
        <v>33</v>
      </c>
      <c r="AN1192" s="96">
        <v>644</v>
      </c>
      <c r="AO1192" s="96">
        <v>638</v>
      </c>
      <c r="AP1192" s="96">
        <v>22</v>
      </c>
      <c r="AQ1192" s="96">
        <v>259</v>
      </c>
      <c r="AR1192" s="96">
        <v>203</v>
      </c>
      <c r="AS1192" s="98">
        <v>0.78400000000000003</v>
      </c>
      <c r="AT1192" s="98">
        <v>0.379</v>
      </c>
      <c r="AU1192" s="98">
        <v>3.3000000000000002E-2</v>
      </c>
      <c r="AV1192" s="101">
        <v>54973</v>
      </c>
      <c r="AW1192" s="101">
        <v>38958</v>
      </c>
      <c r="AX1192" s="96">
        <v>2593</v>
      </c>
      <c r="AY1192" s="96">
        <v>4321</v>
      </c>
      <c r="AZ1192" s="96">
        <v>5963</v>
      </c>
      <c r="BA1192" s="96">
        <v>5621096</v>
      </c>
      <c r="BC1192" s="117"/>
      <c r="BD1192" s="93"/>
      <c r="BE1192" s="93"/>
      <c r="BF1192" s="94">
        <v>47</v>
      </c>
      <c r="BG1192" s="155">
        <v>0.23150000000000001</v>
      </c>
      <c r="BH1192" s="94">
        <v>66</v>
      </c>
      <c r="BI1192" s="155">
        <v>0.3251</v>
      </c>
      <c r="BK1192" s="94">
        <v>49</v>
      </c>
      <c r="BL1192" s="94">
        <v>7.6799999999999993E-2</v>
      </c>
    </row>
    <row r="1193" spans="1:64" ht="14.25" customHeight="1" thickBot="1">
      <c r="A1193" s="93" t="s">
        <v>311</v>
      </c>
      <c r="B1193" s="95">
        <v>45558</v>
      </c>
      <c r="C1193" s="96">
        <v>630602</v>
      </c>
      <c r="D1193" s="96" t="s">
        <v>48</v>
      </c>
      <c r="E1193" s="96">
        <v>39939</v>
      </c>
      <c r="F1193" s="96" t="s">
        <v>48</v>
      </c>
      <c r="G1193" s="96">
        <v>1500</v>
      </c>
      <c r="H1193" s="96"/>
      <c r="I1193" s="96"/>
      <c r="J1193" s="96"/>
      <c r="K1193" s="96"/>
      <c r="L1193" s="96">
        <v>672041</v>
      </c>
      <c r="M1193" s="97">
        <v>223</v>
      </c>
      <c r="N1193" s="97">
        <v>116</v>
      </c>
      <c r="O1193" s="97">
        <v>339</v>
      </c>
      <c r="P1193" s="96" t="s">
        <v>48</v>
      </c>
      <c r="Q1193" s="96">
        <v>14299</v>
      </c>
      <c r="R1193" s="96">
        <v>14299</v>
      </c>
      <c r="S1193" s="96">
        <v>14299</v>
      </c>
      <c r="T1193" s="98">
        <v>0.61699999999999999</v>
      </c>
      <c r="U1193" s="95">
        <v>45497</v>
      </c>
      <c r="V1193" s="95">
        <v>45527</v>
      </c>
      <c r="W1193" s="96">
        <v>26</v>
      </c>
      <c r="X1193" s="98">
        <v>0.16880000000000001</v>
      </c>
      <c r="Y1193" s="98">
        <v>0.30520000000000003</v>
      </c>
      <c r="Z1193" s="96">
        <v>47</v>
      </c>
      <c r="AA1193" s="96">
        <v>23</v>
      </c>
      <c r="AB1193" s="98">
        <v>0.14940000000000001</v>
      </c>
      <c r="AC1193" s="98">
        <v>3.0000000000000001E-3</v>
      </c>
      <c r="AD1193" s="96">
        <v>47</v>
      </c>
      <c r="AE1193" s="96">
        <v>16</v>
      </c>
      <c r="AF1193" s="98">
        <v>0.10390000000000001</v>
      </c>
      <c r="AG1193" s="98">
        <v>3.0000000000000001E-3</v>
      </c>
      <c r="AH1193" s="96">
        <v>47</v>
      </c>
      <c r="AI1193" s="96">
        <v>35</v>
      </c>
      <c r="AJ1193" s="96">
        <v>52</v>
      </c>
      <c r="AK1193" s="96">
        <v>599</v>
      </c>
      <c r="AL1193" s="96">
        <v>515</v>
      </c>
      <c r="AM1193" s="96">
        <v>17</v>
      </c>
      <c r="AN1193" s="96">
        <v>569</v>
      </c>
      <c r="AO1193" s="96">
        <v>496</v>
      </c>
      <c r="AP1193" s="96">
        <v>11</v>
      </c>
      <c r="AQ1193" s="96">
        <v>209</v>
      </c>
      <c r="AR1193" s="96">
        <v>154</v>
      </c>
      <c r="AS1193" s="98">
        <v>0.73699999999999999</v>
      </c>
      <c r="AT1193" s="98">
        <v>0.33800000000000002</v>
      </c>
      <c r="AU1193" s="98">
        <v>2.1999999999999999E-2</v>
      </c>
      <c r="AV1193" s="101">
        <v>55106</v>
      </c>
      <c r="AW1193" s="101">
        <v>39139</v>
      </c>
      <c r="AX1193" s="96">
        <v>2588</v>
      </c>
      <c r="AY1193" s="96">
        <v>4336</v>
      </c>
      <c r="AZ1193" s="96">
        <v>6002</v>
      </c>
      <c r="BA1193" s="96">
        <v>4308927</v>
      </c>
      <c r="BC1193" s="117"/>
      <c r="BD1193" s="93"/>
      <c r="BE1193" s="93"/>
      <c r="BF1193" s="94">
        <v>38</v>
      </c>
      <c r="BG1193" s="155">
        <v>0.24679999999999999</v>
      </c>
      <c r="BH1193" s="94">
        <v>47</v>
      </c>
      <c r="BI1193" s="155">
        <v>0.30520000000000003</v>
      </c>
      <c r="BK1193" s="94">
        <v>20</v>
      </c>
      <c r="BL1193" s="94">
        <v>4.0300000000000002E-2</v>
      </c>
    </row>
    <row r="1194" spans="1:64" ht="14.25" customHeight="1" thickBot="1">
      <c r="A1194" s="93" t="s">
        <v>312</v>
      </c>
      <c r="B1194" s="95">
        <v>45559</v>
      </c>
      <c r="C1194" s="96">
        <v>660684</v>
      </c>
      <c r="D1194" s="96" t="s">
        <v>48</v>
      </c>
      <c r="E1194" s="96">
        <v>39916</v>
      </c>
      <c r="F1194" s="96" t="s">
        <v>48</v>
      </c>
      <c r="G1194" s="96">
        <v>10000</v>
      </c>
      <c r="H1194" s="96"/>
      <c r="I1194" s="96"/>
      <c r="J1194" s="96"/>
      <c r="K1194" s="96"/>
      <c r="L1194" s="96">
        <v>710600</v>
      </c>
      <c r="M1194" s="97">
        <v>220</v>
      </c>
      <c r="N1194" s="97">
        <v>145</v>
      </c>
      <c r="O1194" s="97">
        <v>365</v>
      </c>
      <c r="P1194" s="96" t="s">
        <v>48</v>
      </c>
      <c r="Q1194" s="96">
        <v>11649</v>
      </c>
      <c r="R1194" s="96">
        <v>11649</v>
      </c>
      <c r="S1194" s="96">
        <v>11649</v>
      </c>
      <c r="T1194" s="98">
        <v>0.58099999999999996</v>
      </c>
      <c r="U1194" s="95">
        <v>45498</v>
      </c>
      <c r="V1194" s="95">
        <v>45528</v>
      </c>
      <c r="W1194" s="96">
        <v>34</v>
      </c>
      <c r="X1194" s="98">
        <v>0.2112</v>
      </c>
      <c r="Y1194" s="98">
        <v>0.37890000000000001</v>
      </c>
      <c r="Z1194" s="96">
        <v>61</v>
      </c>
      <c r="AA1194" s="96">
        <v>30</v>
      </c>
      <c r="AB1194" s="98">
        <v>0.18629999999999999</v>
      </c>
      <c r="AC1194" s="98">
        <v>4.0000000000000001E-3</v>
      </c>
      <c r="AD1194" s="96">
        <v>61</v>
      </c>
      <c r="AE1194" s="96">
        <v>21</v>
      </c>
      <c r="AF1194" s="98">
        <v>0.13039999999999999</v>
      </c>
      <c r="AG1194" s="98">
        <v>4.0000000000000001E-3</v>
      </c>
      <c r="AH1194" s="96">
        <v>61</v>
      </c>
      <c r="AI1194" s="96">
        <v>35</v>
      </c>
      <c r="AJ1194" s="96">
        <v>57</v>
      </c>
      <c r="AK1194" s="96">
        <v>609</v>
      </c>
      <c r="AL1194" s="96">
        <v>529</v>
      </c>
      <c r="AM1194" s="96">
        <v>14</v>
      </c>
      <c r="AN1194" s="96">
        <v>579</v>
      </c>
      <c r="AO1194" s="96">
        <v>509</v>
      </c>
      <c r="AP1194" s="96">
        <v>23</v>
      </c>
      <c r="AQ1194" s="96">
        <v>212</v>
      </c>
      <c r="AR1194" s="96">
        <v>161</v>
      </c>
      <c r="AS1194" s="98">
        <v>0.75900000000000001</v>
      </c>
      <c r="AT1194" s="98">
        <v>0.35399999999999998</v>
      </c>
      <c r="AU1194" s="98">
        <v>4.2999999999999997E-2</v>
      </c>
      <c r="AV1194" s="101">
        <v>55318</v>
      </c>
      <c r="AW1194" s="101">
        <v>39300</v>
      </c>
      <c r="AX1194" s="96">
        <v>2861</v>
      </c>
      <c r="AY1194" s="96">
        <v>4327</v>
      </c>
      <c r="AZ1194" s="96">
        <v>5988</v>
      </c>
      <c r="BA1194" s="96">
        <v>4380883</v>
      </c>
      <c r="BC1194" s="117"/>
      <c r="BD1194" s="93"/>
      <c r="BE1194" s="93"/>
      <c r="BF1194" s="94">
        <v>43</v>
      </c>
      <c r="BG1194" s="155">
        <v>0.2671</v>
      </c>
      <c r="BH1194" s="94">
        <v>61</v>
      </c>
      <c r="BI1194" s="155">
        <v>0.37890000000000001</v>
      </c>
      <c r="BK1194" s="94">
        <v>27</v>
      </c>
      <c r="BL1194" s="94">
        <v>5.2999999999999999E-2</v>
      </c>
    </row>
    <row r="1195" spans="1:64" ht="14.25" customHeight="1" thickBot="1">
      <c r="A1195" s="93" t="s">
        <v>313</v>
      </c>
      <c r="B1195" s="95">
        <v>45560</v>
      </c>
      <c r="C1195" s="96">
        <v>727629</v>
      </c>
      <c r="D1195" s="96" t="s">
        <v>48</v>
      </c>
      <c r="E1195" s="96">
        <v>39803</v>
      </c>
      <c r="F1195" s="96" t="s">
        <v>48</v>
      </c>
      <c r="G1195" s="96">
        <v>6800</v>
      </c>
      <c r="H1195" s="96"/>
      <c r="I1195" s="96"/>
      <c r="J1195" s="96"/>
      <c r="K1195" s="96"/>
      <c r="L1195" s="96">
        <v>774232</v>
      </c>
      <c r="M1195" s="97">
        <v>226</v>
      </c>
      <c r="N1195" s="97">
        <v>156</v>
      </c>
      <c r="O1195" s="97">
        <v>382</v>
      </c>
      <c r="P1195" s="96" t="s">
        <v>48</v>
      </c>
      <c r="Q1195" s="96">
        <v>15485</v>
      </c>
      <c r="R1195" s="96">
        <v>15485</v>
      </c>
      <c r="S1195" s="96">
        <v>15485</v>
      </c>
      <c r="T1195" s="98">
        <v>0.61499999999999999</v>
      </c>
      <c r="U1195" s="95">
        <v>45499</v>
      </c>
      <c r="V1195" s="95">
        <v>45529</v>
      </c>
      <c r="W1195" s="96">
        <v>23</v>
      </c>
      <c r="X1195" s="98">
        <v>0.12920000000000001</v>
      </c>
      <c r="Y1195" s="98">
        <v>0.28089999999999998</v>
      </c>
      <c r="Z1195" s="96">
        <v>50</v>
      </c>
      <c r="AA1195" s="96">
        <v>20</v>
      </c>
      <c r="AB1195" s="98">
        <v>0.1124</v>
      </c>
      <c r="AC1195" s="98">
        <v>3.0000000000000001E-3</v>
      </c>
      <c r="AD1195" s="96">
        <v>50</v>
      </c>
      <c r="AE1195" s="96">
        <v>14</v>
      </c>
      <c r="AF1195" s="98">
        <v>7.8700000000000006E-2</v>
      </c>
      <c r="AG1195" s="98">
        <v>3.0000000000000001E-3</v>
      </c>
      <c r="AH1195" s="96">
        <v>50</v>
      </c>
      <c r="AI1195" s="96">
        <v>30</v>
      </c>
      <c r="AJ1195" s="96">
        <v>60</v>
      </c>
      <c r="AK1195" s="96">
        <v>593</v>
      </c>
      <c r="AL1195" s="96">
        <v>530</v>
      </c>
      <c r="AM1195" s="96">
        <v>28</v>
      </c>
      <c r="AN1195" s="96">
        <v>551</v>
      </c>
      <c r="AO1195" s="96">
        <v>495</v>
      </c>
      <c r="AP1195" s="96">
        <v>17</v>
      </c>
      <c r="AQ1195" s="96">
        <v>235</v>
      </c>
      <c r="AR1195" s="96">
        <v>178</v>
      </c>
      <c r="AS1195" s="98">
        <v>0.75700000000000001</v>
      </c>
      <c r="AT1195" s="98">
        <v>0.33700000000000002</v>
      </c>
      <c r="AU1195" s="98">
        <v>3.3000000000000002E-2</v>
      </c>
      <c r="AV1195" s="101">
        <v>55553</v>
      </c>
      <c r="AW1195" s="101">
        <v>39478</v>
      </c>
      <c r="AX1195" s="96">
        <v>3101</v>
      </c>
      <c r="AY1195" s="96">
        <v>4296</v>
      </c>
      <c r="AZ1195" s="96">
        <v>5987</v>
      </c>
      <c r="BA1195" s="96">
        <v>4391779</v>
      </c>
      <c r="BC1195" s="117"/>
      <c r="BD1195" s="93"/>
      <c r="BE1195" s="93"/>
      <c r="BF1195" s="94">
        <v>32</v>
      </c>
      <c r="BG1195" s="155">
        <v>0.17979999999999999</v>
      </c>
      <c r="BH1195" s="94">
        <v>50</v>
      </c>
      <c r="BI1195" s="155">
        <v>0.28089999999999998</v>
      </c>
      <c r="BK1195" s="94">
        <v>24</v>
      </c>
      <c r="BL1195" s="94">
        <v>4.8500000000000001E-2</v>
      </c>
    </row>
    <row r="1196" spans="1:64" ht="14.25" customHeight="1" thickBot="1">
      <c r="A1196" s="93" t="s">
        <v>314</v>
      </c>
      <c r="B1196" s="95">
        <v>45561</v>
      </c>
      <c r="C1196" s="96">
        <v>732900</v>
      </c>
      <c r="D1196" s="96" t="s">
        <v>48</v>
      </c>
      <c r="E1196" s="96">
        <v>39832</v>
      </c>
      <c r="F1196" s="96" t="s">
        <v>48</v>
      </c>
      <c r="G1196" s="96">
        <v>8000</v>
      </c>
      <c r="H1196" s="96"/>
      <c r="I1196" s="96"/>
      <c r="J1196" s="96"/>
      <c r="K1196" s="96"/>
      <c r="L1196" s="96">
        <v>780732</v>
      </c>
      <c r="M1196" s="97">
        <v>250</v>
      </c>
      <c r="N1196" s="97">
        <v>171</v>
      </c>
      <c r="O1196" s="97">
        <v>421</v>
      </c>
      <c r="P1196" s="96" t="s">
        <v>48</v>
      </c>
      <c r="Q1196" s="96">
        <v>15933</v>
      </c>
      <c r="R1196" s="96">
        <v>15933</v>
      </c>
      <c r="S1196" s="96">
        <v>15933</v>
      </c>
      <c r="T1196" s="98">
        <v>0.55300000000000005</v>
      </c>
      <c r="U1196" s="95">
        <v>45500</v>
      </c>
      <c r="V1196" s="95">
        <v>45530</v>
      </c>
      <c r="W1196" s="96">
        <v>28</v>
      </c>
      <c r="X1196" s="98">
        <v>0.1522</v>
      </c>
      <c r="Y1196" s="98">
        <v>0.26629999999999998</v>
      </c>
      <c r="Z1196" s="96">
        <v>49</v>
      </c>
      <c r="AA1196" s="96">
        <v>27</v>
      </c>
      <c r="AB1196" s="98">
        <v>0.1467</v>
      </c>
      <c r="AC1196" s="98">
        <v>3.0000000000000001E-3</v>
      </c>
      <c r="AD1196" s="96">
        <v>49</v>
      </c>
      <c r="AE1196" s="96">
        <v>18</v>
      </c>
      <c r="AF1196" s="98">
        <v>9.7799999999999998E-2</v>
      </c>
      <c r="AG1196" s="98">
        <v>3.0000000000000001E-3</v>
      </c>
      <c r="AH1196" s="96">
        <v>49</v>
      </c>
      <c r="AI1196" s="96">
        <v>40</v>
      </c>
      <c r="AJ1196" s="96">
        <v>47</v>
      </c>
      <c r="AK1196" s="96">
        <v>633</v>
      </c>
      <c r="AL1196" s="96">
        <v>550</v>
      </c>
      <c r="AM1196" s="96">
        <v>38</v>
      </c>
      <c r="AN1196" s="96">
        <v>583</v>
      </c>
      <c r="AO1196" s="96">
        <v>512</v>
      </c>
      <c r="AP1196" s="96">
        <v>12</v>
      </c>
      <c r="AQ1196" s="96">
        <v>233</v>
      </c>
      <c r="AR1196" s="96">
        <v>184</v>
      </c>
      <c r="AS1196" s="98">
        <v>0.79</v>
      </c>
      <c r="AT1196" s="98">
        <v>0.255</v>
      </c>
      <c r="AU1196" s="98">
        <v>2.3E-2</v>
      </c>
      <c r="AV1196" s="101">
        <v>55786</v>
      </c>
      <c r="AW1196" s="101">
        <v>39662</v>
      </c>
      <c r="AX1196" s="96">
        <v>3326</v>
      </c>
      <c r="AY1196" s="96">
        <v>4281</v>
      </c>
      <c r="AZ1196" s="96">
        <v>5980</v>
      </c>
      <c r="BA1196" s="96">
        <v>4612243</v>
      </c>
      <c r="BC1196" s="117"/>
      <c r="BD1196" s="93"/>
      <c r="BE1196" s="93"/>
      <c r="BF1196" s="94">
        <v>38</v>
      </c>
      <c r="BG1196" s="155">
        <v>0.20649999999999999</v>
      </c>
      <c r="BH1196" s="94">
        <v>49</v>
      </c>
      <c r="BI1196" s="155">
        <v>0.26629999999999998</v>
      </c>
      <c r="BK1196" s="94">
        <v>19</v>
      </c>
      <c r="BL1196" s="94">
        <v>3.7100000000000001E-2</v>
      </c>
    </row>
    <row r="1197" spans="1:64" ht="14.25" customHeight="1" thickBot="1">
      <c r="A1197" s="93" t="s">
        <v>315</v>
      </c>
      <c r="B1197" s="95">
        <v>45562</v>
      </c>
      <c r="C1197" s="96">
        <v>806798</v>
      </c>
      <c r="D1197" s="96" t="s">
        <v>48</v>
      </c>
      <c r="E1197" s="96">
        <v>39824</v>
      </c>
      <c r="F1197" s="96">
        <v>6994</v>
      </c>
      <c r="G1197" s="96">
        <v>76700</v>
      </c>
      <c r="H1197" s="96"/>
      <c r="I1197" s="96"/>
      <c r="J1197" s="96"/>
      <c r="K1197" s="96"/>
      <c r="L1197" s="96">
        <v>930316</v>
      </c>
      <c r="M1197" s="97">
        <v>269</v>
      </c>
      <c r="N1197" s="97">
        <v>166</v>
      </c>
      <c r="O1197" s="97">
        <v>435</v>
      </c>
      <c r="P1197" s="96" t="s">
        <v>48</v>
      </c>
      <c r="Q1197" s="96">
        <v>23854</v>
      </c>
      <c r="R1197" s="96">
        <v>23854</v>
      </c>
      <c r="S1197" s="96">
        <v>23854</v>
      </c>
      <c r="T1197" s="98">
        <v>0.53800000000000003</v>
      </c>
      <c r="U1197" s="95">
        <v>45501</v>
      </c>
      <c r="V1197" s="95">
        <v>45531</v>
      </c>
      <c r="W1197" s="96">
        <v>28</v>
      </c>
      <c r="X1197" s="98">
        <v>0.16089999999999999</v>
      </c>
      <c r="Y1197" s="98">
        <v>0.22409999999999999</v>
      </c>
      <c r="Z1197" s="96">
        <v>39</v>
      </c>
      <c r="AA1197" s="96">
        <v>24</v>
      </c>
      <c r="AB1197" s="98">
        <v>0.13789999999999999</v>
      </c>
      <c r="AC1197" s="98">
        <v>2E-3</v>
      </c>
      <c r="AD1197" s="96">
        <v>39</v>
      </c>
      <c r="AE1197" s="96">
        <v>16</v>
      </c>
      <c r="AF1197" s="98">
        <v>9.1999999999999998E-2</v>
      </c>
      <c r="AG1197" s="98">
        <v>2E-3</v>
      </c>
      <c r="AH1197" s="96">
        <v>39</v>
      </c>
      <c r="AI1197" s="96">
        <v>36</v>
      </c>
      <c r="AJ1197" s="96">
        <v>60</v>
      </c>
      <c r="AK1197" s="96">
        <v>642</v>
      </c>
      <c r="AL1197" s="96">
        <v>555</v>
      </c>
      <c r="AM1197" s="96">
        <v>25</v>
      </c>
      <c r="AN1197" s="96">
        <v>603</v>
      </c>
      <c r="AO1197" s="96">
        <v>526</v>
      </c>
      <c r="AP1197" s="96">
        <v>13</v>
      </c>
      <c r="AQ1197" s="96">
        <v>234</v>
      </c>
      <c r="AR1197" s="96">
        <v>174</v>
      </c>
      <c r="AS1197" s="98">
        <v>0.74399999999999999</v>
      </c>
      <c r="AT1197" s="98">
        <v>0.34499999999999997</v>
      </c>
      <c r="AU1197" s="98">
        <v>2.4E-2</v>
      </c>
      <c r="AV1197" s="101">
        <v>56020</v>
      </c>
      <c r="AW1197" s="101">
        <v>39836</v>
      </c>
      <c r="AX1197" s="96">
        <v>3043</v>
      </c>
      <c r="AY1197" s="96">
        <v>4227</v>
      </c>
      <c r="AZ1197" s="96">
        <v>5979</v>
      </c>
      <c r="BA1197" s="96">
        <v>4523278</v>
      </c>
      <c r="BC1197" s="117"/>
      <c r="BD1197" s="93"/>
      <c r="BE1197" s="93"/>
      <c r="BF1197" s="94">
        <v>36</v>
      </c>
      <c r="BG1197" s="155">
        <v>0.2069</v>
      </c>
      <c r="BH1197" s="94">
        <v>39</v>
      </c>
      <c r="BI1197" s="155">
        <v>0.22409999999999999</v>
      </c>
      <c r="BK1197" s="94">
        <v>8</v>
      </c>
      <c r="BL1197" s="94">
        <v>1.52E-2</v>
      </c>
    </row>
    <row r="1198" spans="1:64" ht="14.25" customHeight="1" thickBot="1">
      <c r="A1198" s="93" t="s">
        <v>316</v>
      </c>
      <c r="B1198" s="95">
        <v>45563</v>
      </c>
      <c r="C1198" s="96">
        <v>784934</v>
      </c>
      <c r="D1198" s="96" t="s">
        <v>48</v>
      </c>
      <c r="E1198" s="96">
        <v>39196</v>
      </c>
      <c r="F1198" s="96">
        <v>4855</v>
      </c>
      <c r="G1198" s="96">
        <v>100300</v>
      </c>
      <c r="H1198" s="96"/>
      <c r="I1198" s="96"/>
      <c r="J1198" s="96"/>
      <c r="K1198" s="96"/>
      <c r="L1198" s="96">
        <v>929285</v>
      </c>
      <c r="M1198" s="97">
        <v>298</v>
      </c>
      <c r="N1198" s="97">
        <v>151</v>
      </c>
      <c r="O1198" s="97">
        <v>449</v>
      </c>
      <c r="P1198" s="96" t="s">
        <v>48</v>
      </c>
      <c r="Q1198" s="96">
        <v>17534</v>
      </c>
      <c r="R1198" s="96">
        <v>17534</v>
      </c>
      <c r="S1198" s="96">
        <v>17534</v>
      </c>
      <c r="T1198" s="98">
        <v>0.60399999999999998</v>
      </c>
      <c r="U1198" s="95">
        <v>45502</v>
      </c>
      <c r="V1198" s="95">
        <v>45532</v>
      </c>
      <c r="W1198" s="96">
        <v>22</v>
      </c>
      <c r="X1198" s="98">
        <v>9.8199999999999996E-2</v>
      </c>
      <c r="Y1198" s="98">
        <v>0.2366</v>
      </c>
      <c r="Z1198" s="96">
        <v>53</v>
      </c>
      <c r="AA1198" s="96">
        <v>18</v>
      </c>
      <c r="AB1198" s="98">
        <v>8.0399999999999999E-2</v>
      </c>
      <c r="AC1198" s="98">
        <v>2E-3</v>
      </c>
      <c r="AD1198" s="96">
        <v>53</v>
      </c>
      <c r="AE1198" s="96">
        <v>14</v>
      </c>
      <c r="AF1198" s="98">
        <v>6.25E-2</v>
      </c>
      <c r="AG1198" s="98">
        <v>2E-3</v>
      </c>
      <c r="AH1198" s="96">
        <v>53</v>
      </c>
      <c r="AI1198" s="96">
        <v>38</v>
      </c>
      <c r="AJ1198" s="96">
        <v>55</v>
      </c>
      <c r="AK1198" s="96">
        <v>577</v>
      </c>
      <c r="AL1198" s="96">
        <v>565</v>
      </c>
      <c r="AM1198" s="96">
        <v>29</v>
      </c>
      <c r="AN1198" s="96">
        <v>542</v>
      </c>
      <c r="AO1198" s="96">
        <v>535</v>
      </c>
      <c r="AP1198" s="96">
        <v>10</v>
      </c>
      <c r="AQ1198" s="96">
        <v>271</v>
      </c>
      <c r="AR1198" s="96">
        <v>224</v>
      </c>
      <c r="AS1198" s="98">
        <v>0.82699999999999996</v>
      </c>
      <c r="AT1198" s="98">
        <v>0.246</v>
      </c>
      <c r="AU1198" s="98">
        <v>1.7999999999999999E-2</v>
      </c>
      <c r="AV1198" s="101">
        <v>56291</v>
      </c>
      <c r="AW1198" s="101">
        <v>40060</v>
      </c>
      <c r="AX1198" s="96">
        <v>2887</v>
      </c>
      <c r="AY1198" s="96">
        <v>4152</v>
      </c>
      <c r="AZ1198" s="96">
        <v>5988</v>
      </c>
      <c r="BA1198" s="96">
        <v>4862469</v>
      </c>
      <c r="BC1198" s="117"/>
      <c r="BD1198" s="93"/>
      <c r="BE1198" s="93"/>
      <c r="BF1198" s="94">
        <v>36</v>
      </c>
      <c r="BG1198" s="155">
        <v>0.16070000000000001</v>
      </c>
      <c r="BH1198" s="94">
        <v>53</v>
      </c>
      <c r="BI1198" s="155">
        <v>0.2366</v>
      </c>
      <c r="BK1198" s="94">
        <v>30</v>
      </c>
      <c r="BL1198" s="94">
        <v>5.6099999999999997E-2</v>
      </c>
    </row>
    <row r="1199" spans="1:64" ht="14.25" customHeight="1" thickBot="1">
      <c r="A1199" s="93" t="s">
        <v>317</v>
      </c>
      <c r="B1199" s="95">
        <v>45564</v>
      </c>
      <c r="C1199" s="96">
        <v>876387</v>
      </c>
      <c r="D1199" s="96" t="s">
        <v>48</v>
      </c>
      <c r="E1199" s="96">
        <v>39801</v>
      </c>
      <c r="F1199" s="96">
        <v>1698</v>
      </c>
      <c r="G1199" s="96">
        <v>106300</v>
      </c>
      <c r="H1199" s="96"/>
      <c r="I1199" s="96"/>
      <c r="J1199" s="96"/>
      <c r="K1199" s="96"/>
      <c r="L1199" s="96">
        <v>1024186</v>
      </c>
      <c r="M1199" s="97">
        <v>333</v>
      </c>
      <c r="N1199" s="97">
        <v>153</v>
      </c>
      <c r="O1199" s="97">
        <v>486</v>
      </c>
      <c r="P1199" s="96" t="s">
        <v>48</v>
      </c>
      <c r="Q1199" s="96">
        <v>14843</v>
      </c>
      <c r="R1199" s="96">
        <v>14843</v>
      </c>
      <c r="S1199" s="96">
        <v>14843</v>
      </c>
      <c r="T1199" s="98">
        <v>0.58599999999999997</v>
      </c>
      <c r="U1199" s="95">
        <v>45503</v>
      </c>
      <c r="V1199" s="95">
        <v>45533</v>
      </c>
      <c r="W1199" s="96">
        <v>31</v>
      </c>
      <c r="X1199" s="98">
        <v>0.1308</v>
      </c>
      <c r="Y1199" s="98">
        <v>0.29110000000000003</v>
      </c>
      <c r="Z1199" s="96">
        <v>69</v>
      </c>
      <c r="AA1199" s="96">
        <v>29</v>
      </c>
      <c r="AB1199" s="98">
        <v>0.12239999999999999</v>
      </c>
      <c r="AC1199" s="98">
        <v>3.0000000000000001E-3</v>
      </c>
      <c r="AD1199" s="96">
        <v>69</v>
      </c>
      <c r="AE1199" s="96">
        <v>20</v>
      </c>
      <c r="AF1199" s="98">
        <v>8.4400000000000003E-2</v>
      </c>
      <c r="AG1199" s="98">
        <v>3.0000000000000001E-3</v>
      </c>
      <c r="AH1199" s="96">
        <v>69</v>
      </c>
      <c r="AI1199" s="96">
        <v>51</v>
      </c>
      <c r="AJ1199" s="96">
        <v>70</v>
      </c>
      <c r="AK1199" s="96">
        <v>750</v>
      </c>
      <c r="AL1199" s="96">
        <v>731</v>
      </c>
      <c r="AM1199" s="96">
        <v>29</v>
      </c>
      <c r="AN1199" s="96">
        <v>708</v>
      </c>
      <c r="AO1199" s="96">
        <v>698</v>
      </c>
      <c r="AP1199" s="96">
        <v>18</v>
      </c>
      <c r="AQ1199" s="96">
        <v>285</v>
      </c>
      <c r="AR1199" s="96">
        <v>237</v>
      </c>
      <c r="AS1199" s="98">
        <v>0.83199999999999996</v>
      </c>
      <c r="AT1199" s="98">
        <v>0.29499999999999998</v>
      </c>
      <c r="AU1199" s="98">
        <v>2.5000000000000001E-2</v>
      </c>
      <c r="AV1199" s="101">
        <v>56576</v>
      </c>
      <c r="AW1199" s="101">
        <v>40297</v>
      </c>
      <c r="AX1199" s="96">
        <v>2872</v>
      </c>
      <c r="AY1199" s="96">
        <v>4112</v>
      </c>
      <c r="AZ1199" s="96">
        <v>5978</v>
      </c>
      <c r="BA1199" s="96">
        <v>5892304</v>
      </c>
      <c r="BC1199" s="117"/>
      <c r="BD1199" s="93"/>
      <c r="BE1199" s="93"/>
      <c r="BF1199" s="94">
        <v>49</v>
      </c>
      <c r="BG1199" s="155">
        <v>0.20680000000000001</v>
      </c>
      <c r="BH1199" s="94">
        <v>69</v>
      </c>
      <c r="BI1199" s="155">
        <v>0.29110000000000003</v>
      </c>
      <c r="BK1199" s="94">
        <v>15</v>
      </c>
      <c r="BL1199" s="94">
        <v>2.1499999999999998E-2</v>
      </c>
    </row>
    <row r="1200" spans="1:64" ht="14.25" customHeight="1" thickBot="1">
      <c r="A1200" s="93" t="s">
        <v>311</v>
      </c>
      <c r="B1200" s="95">
        <v>45565</v>
      </c>
      <c r="C1200" s="96">
        <v>829089</v>
      </c>
      <c r="D1200" s="96" t="s">
        <v>48</v>
      </c>
      <c r="E1200" s="96">
        <v>39760</v>
      </c>
      <c r="F1200" s="96">
        <v>4590</v>
      </c>
      <c r="G1200" s="96" t="s">
        <v>48</v>
      </c>
      <c r="H1200" s="96"/>
      <c r="I1200" s="96"/>
      <c r="J1200" s="96"/>
      <c r="K1200" s="96"/>
      <c r="L1200" s="96">
        <v>873439</v>
      </c>
      <c r="M1200" s="97">
        <v>257</v>
      </c>
      <c r="N1200" s="97">
        <v>170</v>
      </c>
      <c r="O1200" s="97">
        <v>427</v>
      </c>
      <c r="P1200" s="96" t="s">
        <v>48</v>
      </c>
      <c r="Q1200" s="96">
        <v>12478</v>
      </c>
      <c r="R1200" s="96">
        <v>12478</v>
      </c>
      <c r="S1200" s="96">
        <v>12478</v>
      </c>
      <c r="T1200" s="98">
        <v>0.66300000000000003</v>
      </c>
      <c r="U1200" s="95">
        <v>45504</v>
      </c>
      <c r="V1200" s="95">
        <v>45534</v>
      </c>
      <c r="W1200" s="96">
        <v>44</v>
      </c>
      <c r="X1200" s="98">
        <v>0.1913</v>
      </c>
      <c r="Y1200" s="98">
        <v>0.30430000000000001</v>
      </c>
      <c r="Z1200" s="96">
        <v>70</v>
      </c>
      <c r="AA1200" s="96">
        <v>34</v>
      </c>
      <c r="AB1200" s="98">
        <v>0.14779999999999999</v>
      </c>
      <c r="AC1200" s="98">
        <v>3.0000000000000001E-3</v>
      </c>
      <c r="AD1200" s="96">
        <v>70</v>
      </c>
      <c r="AE1200" s="96">
        <v>27</v>
      </c>
      <c r="AF1200" s="98">
        <v>0.1174</v>
      </c>
      <c r="AG1200" s="98">
        <v>3.0000000000000001E-3</v>
      </c>
      <c r="AH1200" s="96">
        <v>70</v>
      </c>
      <c r="AI1200" s="96">
        <v>55</v>
      </c>
      <c r="AJ1200" s="96">
        <v>65</v>
      </c>
      <c r="AK1200" s="96">
        <v>674</v>
      </c>
      <c r="AL1200" s="96">
        <v>591</v>
      </c>
      <c r="AM1200" s="96">
        <v>30</v>
      </c>
      <c r="AN1200" s="96">
        <v>625</v>
      </c>
      <c r="AO1200" s="96">
        <v>553</v>
      </c>
      <c r="AP1200" s="96">
        <v>19</v>
      </c>
      <c r="AQ1200" s="96">
        <v>283</v>
      </c>
      <c r="AR1200" s="96">
        <v>230</v>
      </c>
      <c r="AS1200" s="98">
        <v>0.81299999999999994</v>
      </c>
      <c r="AT1200" s="98">
        <v>0.28299999999999997</v>
      </c>
      <c r="AU1200" s="98">
        <v>3.3000000000000002E-2</v>
      </c>
      <c r="AV1200" s="101">
        <v>56859</v>
      </c>
      <c r="AW1200" s="101">
        <v>40527</v>
      </c>
      <c r="AX1200" s="96">
        <v>2901</v>
      </c>
      <c r="AY1200" s="96">
        <v>4132</v>
      </c>
      <c r="AZ1200" s="96">
        <v>6003</v>
      </c>
      <c r="BA1200" s="96">
        <v>5083900</v>
      </c>
      <c r="BB1200" s="96" t="s">
        <v>353</v>
      </c>
      <c r="BC1200" s="117"/>
      <c r="BD1200" s="93"/>
      <c r="BE1200" s="93"/>
      <c r="BF1200" s="94">
        <v>54</v>
      </c>
      <c r="BG1200" s="155">
        <v>0.23480000000000001</v>
      </c>
      <c r="BH1200" s="94">
        <v>70</v>
      </c>
      <c r="BI1200" s="155">
        <v>0.30430000000000001</v>
      </c>
      <c r="BK1200" s="94">
        <v>26</v>
      </c>
      <c r="BL1200" s="94">
        <v>4.7E-2</v>
      </c>
    </row>
    <row r="1201" spans="1:64" ht="14.25" customHeight="1" thickBot="1">
      <c r="A1201" s="93" t="s">
        <v>312</v>
      </c>
      <c r="B1201" s="95">
        <v>45566</v>
      </c>
      <c r="C1201" s="96">
        <v>801483</v>
      </c>
      <c r="D1201" s="96" t="s">
        <v>48</v>
      </c>
      <c r="E1201" s="96">
        <v>39865</v>
      </c>
      <c r="F1201" s="96">
        <v>4111</v>
      </c>
      <c r="G1201" s="96" t="s">
        <v>48</v>
      </c>
      <c r="H1201" s="96"/>
      <c r="I1201" s="96"/>
      <c r="J1201" s="96"/>
      <c r="K1201" s="96"/>
      <c r="L1201" s="96">
        <v>845459</v>
      </c>
      <c r="M1201" s="97">
        <v>316</v>
      </c>
      <c r="N1201" s="97">
        <v>148</v>
      </c>
      <c r="O1201" s="97">
        <v>464</v>
      </c>
      <c r="P1201" s="96" t="s">
        <v>48</v>
      </c>
      <c r="Q1201" s="96">
        <v>12810</v>
      </c>
      <c r="R1201" s="96">
        <v>12810</v>
      </c>
      <c r="S1201" s="96">
        <v>12810</v>
      </c>
      <c r="T1201" s="98">
        <v>0.58799999999999997</v>
      </c>
      <c r="U1201" s="95">
        <v>45505</v>
      </c>
      <c r="V1201" s="95">
        <v>45535</v>
      </c>
      <c r="W1201" s="96">
        <v>39</v>
      </c>
      <c r="X1201" s="98">
        <v>0.1741</v>
      </c>
      <c r="Y1201" s="98">
        <v>0.29459999999999997</v>
      </c>
      <c r="Z1201" s="96">
        <v>66</v>
      </c>
      <c r="AA1201" s="96">
        <v>32</v>
      </c>
      <c r="AB1201" s="98">
        <v>0.1429</v>
      </c>
      <c r="AC1201" s="98">
        <v>3.0000000000000001E-3</v>
      </c>
      <c r="AD1201" s="96">
        <v>66</v>
      </c>
      <c r="AE1201" s="96">
        <v>22</v>
      </c>
      <c r="AF1201" s="98">
        <v>9.8199999999999996E-2</v>
      </c>
      <c r="AG1201" s="98">
        <v>3.0000000000000001E-3</v>
      </c>
      <c r="AH1201" s="96">
        <v>66</v>
      </c>
      <c r="AI1201" s="96">
        <v>61</v>
      </c>
      <c r="AJ1201" s="96">
        <v>85</v>
      </c>
      <c r="AK1201" s="96">
        <v>760</v>
      </c>
      <c r="AL1201" s="96">
        <v>683</v>
      </c>
      <c r="AM1201" s="96">
        <v>31</v>
      </c>
      <c r="AN1201" s="96">
        <v>662</v>
      </c>
      <c r="AO1201" s="96">
        <v>641</v>
      </c>
      <c r="AP1201" s="96">
        <v>19</v>
      </c>
      <c r="AQ1201" s="96">
        <v>273</v>
      </c>
      <c r="AR1201" s="96">
        <v>224</v>
      </c>
      <c r="AS1201" s="98">
        <v>0.82099999999999995</v>
      </c>
      <c r="AT1201" s="98">
        <v>0.379</v>
      </c>
      <c r="AU1201" s="98">
        <v>2.9000000000000001E-2</v>
      </c>
      <c r="AV1201" s="101">
        <v>57132</v>
      </c>
      <c r="AW1201" s="101">
        <v>40751</v>
      </c>
      <c r="AX1201" s="96">
        <v>2955</v>
      </c>
      <c r="AY1201" s="96">
        <v>4319</v>
      </c>
      <c r="AZ1201" s="96">
        <v>6029</v>
      </c>
      <c r="BA1201" s="96">
        <v>6042616</v>
      </c>
      <c r="BC1201" s="117"/>
      <c r="BD1201" s="93"/>
      <c r="BE1201" s="93"/>
      <c r="BF1201" s="94">
        <v>51</v>
      </c>
      <c r="BG1201" s="155">
        <v>0.22770000000000001</v>
      </c>
      <c r="BH1201" s="94">
        <v>66</v>
      </c>
      <c r="BI1201" s="155">
        <v>0.29459999999999997</v>
      </c>
      <c r="BK1201" s="94">
        <v>25</v>
      </c>
      <c r="BL1201" s="94">
        <v>3.9E-2</v>
      </c>
    </row>
    <row r="1202" spans="1:64" ht="14.25" customHeight="1" thickBot="1">
      <c r="A1202" s="93" t="s">
        <v>313</v>
      </c>
      <c r="B1202" s="95">
        <v>45567</v>
      </c>
      <c r="C1202" s="96">
        <v>781748</v>
      </c>
      <c r="D1202" s="96" t="s">
        <v>48</v>
      </c>
      <c r="E1202" s="96">
        <v>39800</v>
      </c>
      <c r="F1202" s="96">
        <v>7991</v>
      </c>
      <c r="G1202" s="96">
        <v>100000</v>
      </c>
      <c r="H1202" s="96"/>
      <c r="I1202" s="96"/>
      <c r="J1202" s="96"/>
      <c r="K1202" s="96"/>
      <c r="L1202" s="96">
        <v>929539</v>
      </c>
      <c r="M1202" s="97">
        <v>267</v>
      </c>
      <c r="N1202" s="97">
        <v>166</v>
      </c>
      <c r="O1202" s="97">
        <v>433</v>
      </c>
      <c r="P1202" s="96" t="s">
        <v>48</v>
      </c>
      <c r="Q1202" s="96">
        <v>17214</v>
      </c>
      <c r="R1202" s="96">
        <v>17214</v>
      </c>
      <c r="S1202" s="96">
        <v>17214</v>
      </c>
      <c r="T1202" s="98">
        <v>0.56999999999999995</v>
      </c>
      <c r="U1202" s="95">
        <v>45506</v>
      </c>
      <c r="V1202" s="95">
        <v>45536</v>
      </c>
      <c r="W1202" s="96">
        <v>35</v>
      </c>
      <c r="X1202" s="98">
        <v>0.1759</v>
      </c>
      <c r="Y1202" s="98">
        <v>0.27139999999999997</v>
      </c>
      <c r="Z1202" s="96">
        <v>54</v>
      </c>
      <c r="AA1202" s="96">
        <v>28</v>
      </c>
      <c r="AB1202" s="98">
        <v>0.14069999999999999</v>
      </c>
      <c r="AC1202" s="98">
        <v>3.0000000000000001E-3</v>
      </c>
      <c r="AD1202" s="96">
        <v>54</v>
      </c>
      <c r="AE1202" s="96">
        <v>17</v>
      </c>
      <c r="AF1202" s="98">
        <v>8.5400000000000004E-2</v>
      </c>
      <c r="AG1202" s="98">
        <v>3.0000000000000001E-3</v>
      </c>
      <c r="AH1202" s="96">
        <v>54</v>
      </c>
      <c r="AI1202" s="96">
        <v>54</v>
      </c>
      <c r="AJ1202" s="96">
        <v>49</v>
      </c>
      <c r="AK1202" s="96">
        <v>591</v>
      </c>
      <c r="AL1202" s="96">
        <v>527</v>
      </c>
      <c r="AM1202" s="96">
        <v>26</v>
      </c>
      <c r="AN1202" s="96">
        <v>551</v>
      </c>
      <c r="AO1202" s="96">
        <v>496</v>
      </c>
      <c r="AP1202" s="96">
        <v>14</v>
      </c>
      <c r="AQ1202" s="96">
        <v>247</v>
      </c>
      <c r="AR1202" s="96">
        <v>199</v>
      </c>
      <c r="AS1202" s="98">
        <v>0.80600000000000005</v>
      </c>
      <c r="AT1202" s="98">
        <v>0.246</v>
      </c>
      <c r="AU1202" s="98">
        <v>2.7E-2</v>
      </c>
      <c r="AV1202" s="101">
        <v>57379</v>
      </c>
      <c r="AW1202" s="101">
        <v>40950</v>
      </c>
      <c r="AX1202" s="96">
        <v>3055</v>
      </c>
      <c r="AY1202" s="96">
        <v>4529</v>
      </c>
      <c r="AZ1202" s="96">
        <v>6055</v>
      </c>
      <c r="BA1202" s="96">
        <v>4610706</v>
      </c>
      <c r="BC1202" s="117"/>
      <c r="BD1202" s="93"/>
      <c r="BE1202" s="93"/>
      <c r="BF1202" s="94">
        <v>42</v>
      </c>
      <c r="BG1202" s="155">
        <v>0.21110000000000001</v>
      </c>
      <c r="BH1202" s="94">
        <v>54</v>
      </c>
      <c r="BI1202" s="155">
        <v>0.27139999999999997</v>
      </c>
      <c r="BK1202" s="94">
        <v>27</v>
      </c>
      <c r="BL1202" s="94">
        <v>5.4399999999999997E-2</v>
      </c>
    </row>
    <row r="1203" spans="1:64" ht="14.25" customHeight="1" thickBot="1">
      <c r="A1203" s="93" t="s">
        <v>314</v>
      </c>
      <c r="B1203" s="95">
        <v>45568</v>
      </c>
      <c r="C1203" s="96">
        <v>865244</v>
      </c>
      <c r="D1203" s="96" t="s">
        <v>48</v>
      </c>
      <c r="E1203" s="96">
        <v>39943</v>
      </c>
      <c r="F1203" s="96">
        <v>17267</v>
      </c>
      <c r="G1203" s="96">
        <v>50000</v>
      </c>
      <c r="H1203" s="96"/>
      <c r="I1203" s="96"/>
      <c r="J1203" s="96"/>
      <c r="K1203" s="96"/>
      <c r="L1203" s="96">
        <v>972454</v>
      </c>
      <c r="M1203" s="97">
        <v>334</v>
      </c>
      <c r="N1203" s="97">
        <v>143</v>
      </c>
      <c r="O1203" s="97">
        <v>477</v>
      </c>
      <c r="P1203" s="96" t="s">
        <v>48</v>
      </c>
      <c r="Q1203" s="96">
        <v>17681</v>
      </c>
      <c r="R1203" s="96">
        <v>17681</v>
      </c>
      <c r="S1203" s="96">
        <v>17681</v>
      </c>
      <c r="T1203" s="98">
        <v>0.51600000000000001</v>
      </c>
      <c r="U1203" s="95">
        <v>45507</v>
      </c>
      <c r="V1203" s="95">
        <v>45537</v>
      </c>
      <c r="W1203" s="96">
        <v>31</v>
      </c>
      <c r="X1203" s="98">
        <v>0.16669999999999999</v>
      </c>
      <c r="Y1203" s="98">
        <v>0.29570000000000002</v>
      </c>
      <c r="Z1203" s="96">
        <v>55</v>
      </c>
      <c r="AA1203" s="96">
        <v>25</v>
      </c>
      <c r="AB1203" s="98">
        <v>0.13439999999999999</v>
      </c>
      <c r="AC1203" s="98">
        <v>3.0000000000000001E-3</v>
      </c>
      <c r="AD1203" s="96">
        <v>55</v>
      </c>
      <c r="AE1203" s="96">
        <v>16</v>
      </c>
      <c r="AF1203" s="98">
        <v>8.5999999999999993E-2</v>
      </c>
      <c r="AG1203" s="98">
        <v>3.0000000000000001E-3</v>
      </c>
      <c r="AH1203" s="96">
        <v>55</v>
      </c>
      <c r="AI1203" s="96">
        <v>60</v>
      </c>
      <c r="AJ1203" s="96">
        <v>76</v>
      </c>
      <c r="AK1203" s="96">
        <v>781</v>
      </c>
      <c r="AL1203" s="96">
        <v>704</v>
      </c>
      <c r="AM1203" s="96">
        <v>33</v>
      </c>
      <c r="AN1203" s="96">
        <v>690</v>
      </c>
      <c r="AO1203" s="96">
        <v>671</v>
      </c>
      <c r="AP1203" s="96">
        <v>16</v>
      </c>
      <c r="AQ1203" s="96">
        <v>246</v>
      </c>
      <c r="AR1203" s="96">
        <v>186</v>
      </c>
      <c r="AS1203" s="98">
        <v>0.75600000000000001</v>
      </c>
      <c r="AT1203" s="98">
        <v>0.40899999999999997</v>
      </c>
      <c r="AU1203" s="98">
        <v>2.3E-2</v>
      </c>
      <c r="AV1203" s="101">
        <v>57625</v>
      </c>
      <c r="AW1203" s="101">
        <v>41136</v>
      </c>
      <c r="AX1203" s="96">
        <v>3074</v>
      </c>
      <c r="AY1203" s="96">
        <v>4659</v>
      </c>
      <c r="AZ1203" s="96">
        <v>6065</v>
      </c>
      <c r="BA1203" s="96">
        <v>6404365</v>
      </c>
      <c r="BC1203" s="117"/>
      <c r="BD1203" s="93"/>
      <c r="BE1203" s="93"/>
      <c r="BF1203" s="94">
        <v>40</v>
      </c>
      <c r="BG1203" s="155">
        <v>0.21510000000000001</v>
      </c>
      <c r="BH1203" s="94">
        <v>55</v>
      </c>
      <c r="BI1203" s="155">
        <v>0.29570000000000002</v>
      </c>
    </row>
    <row r="1204" spans="1:64" ht="14.25" customHeight="1" thickBot="1">
      <c r="A1204" s="93" t="s">
        <v>315</v>
      </c>
      <c r="B1204" s="95">
        <v>45569</v>
      </c>
      <c r="C1204" s="96">
        <v>843505</v>
      </c>
      <c r="D1204" s="96" t="s">
        <v>48</v>
      </c>
      <c r="E1204" s="96">
        <v>39935</v>
      </c>
      <c r="F1204" s="96">
        <v>84889</v>
      </c>
      <c r="G1204" s="96">
        <v>59200</v>
      </c>
      <c r="H1204" s="96"/>
      <c r="I1204" s="96"/>
      <c r="J1204" s="96"/>
      <c r="K1204" s="96"/>
      <c r="L1204" s="96">
        <v>1027529</v>
      </c>
      <c r="M1204" s="97">
        <v>245</v>
      </c>
      <c r="N1204" s="97">
        <v>275</v>
      </c>
      <c r="O1204" s="97">
        <v>520</v>
      </c>
      <c r="P1204" s="96" t="s">
        <v>48</v>
      </c>
      <c r="Q1204" s="96">
        <v>19760</v>
      </c>
      <c r="R1204" s="96">
        <v>19760</v>
      </c>
      <c r="S1204" s="96">
        <v>19760</v>
      </c>
      <c r="T1204" s="98">
        <v>0.52300000000000002</v>
      </c>
      <c r="U1204" s="95">
        <v>45508</v>
      </c>
      <c r="V1204" s="95">
        <v>45538</v>
      </c>
      <c r="W1204" s="96">
        <v>31</v>
      </c>
      <c r="X1204" s="98">
        <v>0.14829999999999999</v>
      </c>
      <c r="Y1204" s="98">
        <v>0.24879999999999999</v>
      </c>
      <c r="Z1204" s="96">
        <v>52</v>
      </c>
      <c r="AA1204" s="96">
        <v>27</v>
      </c>
      <c r="AB1204" s="98">
        <v>0.12920000000000001</v>
      </c>
      <c r="AC1204" s="98">
        <v>2E-3</v>
      </c>
      <c r="AD1204" s="96">
        <v>52</v>
      </c>
      <c r="AE1204" s="96">
        <v>19</v>
      </c>
      <c r="AF1204" s="98">
        <v>9.0899999999999995E-2</v>
      </c>
      <c r="AG1204" s="98">
        <v>2E-3</v>
      </c>
      <c r="AH1204" s="96">
        <v>52</v>
      </c>
      <c r="AI1204" s="96">
        <v>50</v>
      </c>
      <c r="AJ1204" s="96">
        <v>63</v>
      </c>
      <c r="AK1204" s="96">
        <v>671</v>
      </c>
      <c r="AL1204" s="96">
        <v>581</v>
      </c>
      <c r="AM1204" s="96">
        <v>34</v>
      </c>
      <c r="AN1204" s="96">
        <v>622</v>
      </c>
      <c r="AO1204" s="96">
        <v>546</v>
      </c>
      <c r="AP1204" s="96">
        <v>25</v>
      </c>
      <c r="AQ1204" s="96">
        <v>272</v>
      </c>
      <c r="AR1204" s="96">
        <v>209</v>
      </c>
      <c r="AS1204" s="98">
        <v>0.76800000000000002</v>
      </c>
      <c r="AT1204" s="98">
        <v>0.30099999999999999</v>
      </c>
      <c r="AU1204" s="98">
        <v>4.3999999999999997E-2</v>
      </c>
      <c r="AV1204" s="101">
        <v>57897</v>
      </c>
      <c r="AW1204" s="101">
        <v>41345</v>
      </c>
      <c r="AX1204" s="96">
        <v>3146</v>
      </c>
      <c r="AY1204" s="96">
        <v>4526</v>
      </c>
      <c r="AZ1204" s="96">
        <v>6119</v>
      </c>
      <c r="BA1204" s="96">
        <v>4721758</v>
      </c>
      <c r="BC1204" s="117"/>
      <c r="BD1204" s="93"/>
      <c r="BE1204" s="93"/>
      <c r="BF1204" s="94">
        <v>42</v>
      </c>
      <c r="BG1204" s="155">
        <v>0.20100000000000001</v>
      </c>
      <c r="BH1204" s="94">
        <v>52</v>
      </c>
      <c r="BI1204" s="155">
        <v>0.24879999999999999</v>
      </c>
      <c r="BK1204" s="94">
        <v>11</v>
      </c>
      <c r="BL1204" s="94">
        <v>2.01E-2</v>
      </c>
    </row>
    <row r="1205" spans="1:64" ht="14.25" customHeight="1" thickBot="1">
      <c r="A1205" s="93" t="s">
        <v>316</v>
      </c>
      <c r="B1205" s="95">
        <v>45570</v>
      </c>
      <c r="C1205" s="96">
        <v>759078</v>
      </c>
      <c r="D1205" s="96" t="s">
        <v>48</v>
      </c>
      <c r="E1205" s="96">
        <v>39732</v>
      </c>
      <c r="F1205" s="96">
        <v>100373</v>
      </c>
      <c r="G1205" s="96">
        <v>50000</v>
      </c>
      <c r="H1205" s="96"/>
      <c r="I1205" s="96"/>
      <c r="J1205" s="96"/>
      <c r="K1205" s="96"/>
      <c r="L1205" s="96">
        <v>949183</v>
      </c>
      <c r="M1205" s="97">
        <v>231</v>
      </c>
      <c r="N1205" s="97">
        <v>239</v>
      </c>
      <c r="O1205" s="97">
        <v>470</v>
      </c>
      <c r="P1205" s="96" t="s">
        <v>48</v>
      </c>
      <c r="Q1205" s="96">
        <v>17909</v>
      </c>
      <c r="R1205" s="96">
        <v>17909</v>
      </c>
      <c r="S1205" s="96">
        <v>17909</v>
      </c>
      <c r="T1205" s="98">
        <v>0.53200000000000003</v>
      </c>
      <c r="U1205" s="95">
        <v>45509</v>
      </c>
      <c r="V1205" s="95">
        <v>45539</v>
      </c>
      <c r="W1205" s="96">
        <v>29</v>
      </c>
      <c r="X1205" s="98">
        <v>0.14219999999999999</v>
      </c>
      <c r="Y1205" s="98">
        <v>0.25979999999999998</v>
      </c>
      <c r="Z1205" s="96">
        <v>53</v>
      </c>
      <c r="AA1205" s="96">
        <v>27</v>
      </c>
      <c r="AB1205" s="98">
        <v>0.13239999999999999</v>
      </c>
      <c r="AC1205" s="98">
        <v>3.0000000000000001E-3</v>
      </c>
      <c r="AD1205" s="96">
        <v>53</v>
      </c>
      <c r="AE1205" s="96">
        <v>21</v>
      </c>
      <c r="AF1205" s="98">
        <v>0.10290000000000001</v>
      </c>
      <c r="AG1205" s="98">
        <v>3.0000000000000001E-3</v>
      </c>
      <c r="AH1205" s="96">
        <v>53</v>
      </c>
      <c r="AI1205" s="96">
        <v>42</v>
      </c>
      <c r="AJ1205" s="96">
        <v>70</v>
      </c>
      <c r="AK1205" s="96">
        <v>596</v>
      </c>
      <c r="AL1205" s="96">
        <v>580</v>
      </c>
      <c r="AM1205" s="96">
        <v>34</v>
      </c>
      <c r="AN1205" s="96">
        <v>550</v>
      </c>
      <c r="AO1205" s="96">
        <v>543</v>
      </c>
      <c r="AP1205" s="96">
        <v>16</v>
      </c>
      <c r="AQ1205" s="96">
        <v>250</v>
      </c>
      <c r="AR1205" s="96">
        <v>204</v>
      </c>
      <c r="AS1205" s="98">
        <v>0.81599999999999995</v>
      </c>
      <c r="AT1205" s="98">
        <v>0.34300000000000003</v>
      </c>
      <c r="AU1205" s="98">
        <v>2.9000000000000001E-2</v>
      </c>
      <c r="AV1205" s="101">
        <v>58147</v>
      </c>
      <c r="AW1205" s="101">
        <v>41549</v>
      </c>
      <c r="AX1205" s="96">
        <v>3159</v>
      </c>
      <c r="AY1205" s="96">
        <v>4458</v>
      </c>
      <c r="AZ1205" s="96">
        <v>6139</v>
      </c>
      <c r="BA1205" s="96">
        <v>5011144</v>
      </c>
      <c r="BC1205" s="117"/>
      <c r="BD1205" s="93"/>
      <c r="BE1205" s="93"/>
      <c r="BF1205" s="94">
        <v>39</v>
      </c>
      <c r="BG1205" s="155">
        <v>0.19120000000000001</v>
      </c>
      <c r="BH1205" s="94">
        <v>53</v>
      </c>
      <c r="BI1205" s="155">
        <v>0.25979999999999998</v>
      </c>
      <c r="BK1205" s="94">
        <v>34</v>
      </c>
      <c r="BL1205" s="94">
        <v>6.2600000000000003E-2</v>
      </c>
    </row>
    <row r="1206" spans="1:64" ht="14.25" customHeight="1" thickBot="1">
      <c r="A1206" s="93" t="s">
        <v>317</v>
      </c>
      <c r="B1206" s="95">
        <v>45571</v>
      </c>
      <c r="C1206" s="96">
        <v>825925</v>
      </c>
      <c r="D1206" s="96" t="s">
        <v>48</v>
      </c>
      <c r="E1206" s="96">
        <v>39895</v>
      </c>
      <c r="F1206" s="96">
        <v>91438</v>
      </c>
      <c r="G1206" s="96">
        <v>40800</v>
      </c>
      <c r="H1206" s="96"/>
      <c r="I1206" s="96"/>
      <c r="J1206" s="96"/>
      <c r="K1206" s="96"/>
      <c r="L1206" s="96">
        <v>998058</v>
      </c>
      <c r="M1206" s="97">
        <v>280</v>
      </c>
      <c r="N1206" s="97">
        <v>233</v>
      </c>
      <c r="O1206" s="97">
        <v>513</v>
      </c>
      <c r="P1206" s="96" t="s">
        <v>48</v>
      </c>
      <c r="Q1206" s="96">
        <v>15355</v>
      </c>
      <c r="R1206" s="96">
        <v>15355</v>
      </c>
      <c r="S1206" s="96">
        <v>15355</v>
      </c>
      <c r="T1206" s="98">
        <v>0.52800000000000002</v>
      </c>
      <c r="U1206" s="95">
        <v>45510</v>
      </c>
      <c r="V1206" s="95">
        <v>45540</v>
      </c>
      <c r="W1206" s="96">
        <v>28</v>
      </c>
      <c r="X1206" s="98">
        <v>0.1273</v>
      </c>
      <c r="Y1206" s="98">
        <v>0.29549999999999998</v>
      </c>
      <c r="Z1206" s="96">
        <v>65</v>
      </c>
      <c r="AA1206" s="96">
        <v>27</v>
      </c>
      <c r="AB1206" s="98">
        <v>0.1227</v>
      </c>
      <c r="AC1206" s="98">
        <v>3.0000000000000001E-3</v>
      </c>
      <c r="AD1206" s="96">
        <v>65</v>
      </c>
      <c r="AE1206" s="96">
        <v>24</v>
      </c>
      <c r="AF1206" s="98">
        <v>0.1091</v>
      </c>
      <c r="AG1206" s="98">
        <v>3.0000000000000001E-3</v>
      </c>
      <c r="AH1206" s="96">
        <v>65</v>
      </c>
      <c r="AI1206" s="96">
        <v>52</v>
      </c>
      <c r="AJ1206" s="96">
        <v>81</v>
      </c>
      <c r="AK1206" s="96">
        <v>796</v>
      </c>
      <c r="AL1206" s="96">
        <v>785</v>
      </c>
      <c r="AM1206" s="96">
        <v>28</v>
      </c>
      <c r="AN1206" s="96">
        <v>763</v>
      </c>
      <c r="AO1206" s="96">
        <v>755</v>
      </c>
      <c r="AP1206" s="96">
        <v>26</v>
      </c>
      <c r="AQ1206" s="96">
        <v>271</v>
      </c>
      <c r="AR1206" s="96">
        <v>220</v>
      </c>
      <c r="AS1206" s="98">
        <v>0.81200000000000006</v>
      </c>
      <c r="AT1206" s="98">
        <v>0.36799999999999999</v>
      </c>
      <c r="AU1206" s="98">
        <v>3.3000000000000002E-2</v>
      </c>
      <c r="AV1206" s="101">
        <v>58418</v>
      </c>
      <c r="AW1206" s="101">
        <v>41769</v>
      </c>
      <c r="AX1206" s="96">
        <v>3182</v>
      </c>
      <c r="AY1206" s="96">
        <v>4479</v>
      </c>
      <c r="AZ1206" s="96">
        <v>6157</v>
      </c>
      <c r="BA1206" s="96">
        <v>6886937</v>
      </c>
      <c r="BC1206" s="117"/>
      <c r="BD1206" s="93"/>
      <c r="BE1206" s="93"/>
      <c r="BF1206" s="94">
        <v>46</v>
      </c>
      <c r="BG1206" s="155">
        <v>0.20910000000000001</v>
      </c>
      <c r="BH1206" s="94">
        <v>65</v>
      </c>
      <c r="BI1206" s="155">
        <v>0.29549999999999998</v>
      </c>
      <c r="BK1206" s="94">
        <v>25</v>
      </c>
      <c r="BL1206" s="94">
        <v>3.3099999999999997E-2</v>
      </c>
    </row>
    <row r="1207" spans="1:64" ht="14.25" customHeight="1" thickBot="1">
      <c r="A1207" s="93" t="s">
        <v>311</v>
      </c>
      <c r="B1207" s="95">
        <v>45572</v>
      </c>
      <c r="C1207" s="96">
        <v>800082</v>
      </c>
      <c r="D1207" s="96" t="s">
        <v>48</v>
      </c>
      <c r="E1207" s="96">
        <v>39873</v>
      </c>
      <c r="F1207" s="96">
        <v>58529</v>
      </c>
      <c r="G1207" s="96" t="s">
        <v>48</v>
      </c>
      <c r="H1207" s="96"/>
      <c r="I1207" s="96"/>
      <c r="J1207" s="96"/>
      <c r="K1207" s="96"/>
      <c r="L1207" s="96">
        <v>898484</v>
      </c>
      <c r="M1207" s="97">
        <v>203</v>
      </c>
      <c r="N1207" s="97">
        <v>223</v>
      </c>
      <c r="O1207" s="97">
        <v>426</v>
      </c>
      <c r="P1207" s="96" t="s">
        <v>48</v>
      </c>
      <c r="Q1207" s="96">
        <v>20895</v>
      </c>
      <c r="R1207" s="96">
        <v>20895</v>
      </c>
      <c r="S1207" s="96">
        <v>20895</v>
      </c>
      <c r="T1207" s="98">
        <v>0.56999999999999995</v>
      </c>
      <c r="U1207" s="95">
        <v>45511</v>
      </c>
      <c r="V1207" s="95">
        <v>45541</v>
      </c>
      <c r="W1207" s="96">
        <v>23</v>
      </c>
      <c r="X1207" s="98">
        <v>0.13070000000000001</v>
      </c>
      <c r="Y1207" s="98">
        <v>0.24429999999999999</v>
      </c>
      <c r="Z1207" s="96">
        <v>43</v>
      </c>
      <c r="AA1207" s="96">
        <v>19</v>
      </c>
      <c r="AB1207" s="98">
        <v>0.108</v>
      </c>
      <c r="AC1207" s="98">
        <v>2E-3</v>
      </c>
      <c r="AD1207" s="96">
        <v>43</v>
      </c>
      <c r="AE1207" s="96">
        <v>15</v>
      </c>
      <c r="AF1207" s="98">
        <v>8.5199999999999998E-2</v>
      </c>
      <c r="AG1207" s="98">
        <v>2E-3</v>
      </c>
      <c r="AH1207" s="96">
        <v>43</v>
      </c>
      <c r="AI1207" s="96">
        <v>54</v>
      </c>
      <c r="AJ1207" s="96">
        <v>58</v>
      </c>
      <c r="AK1207" s="96">
        <v>674</v>
      </c>
      <c r="AL1207" s="96">
        <v>588</v>
      </c>
      <c r="AM1207" s="96">
        <v>19</v>
      </c>
      <c r="AN1207" s="96">
        <v>641</v>
      </c>
      <c r="AO1207" s="96">
        <v>564</v>
      </c>
      <c r="AP1207" s="96">
        <v>16</v>
      </c>
      <c r="AQ1207" s="96">
        <v>243</v>
      </c>
      <c r="AR1207" s="96">
        <v>176</v>
      </c>
      <c r="AS1207" s="98">
        <v>0.72399999999999998</v>
      </c>
      <c r="AT1207" s="98">
        <v>0.33</v>
      </c>
      <c r="AU1207" s="98">
        <v>2.8000000000000001E-2</v>
      </c>
      <c r="AV1207" s="101">
        <v>58661</v>
      </c>
      <c r="AW1207" s="101">
        <v>41945</v>
      </c>
      <c r="AX1207" s="96">
        <v>3205</v>
      </c>
      <c r="AY1207" s="96">
        <v>4500</v>
      </c>
      <c r="AZ1207" s="96">
        <v>6211</v>
      </c>
      <c r="BA1207" s="96">
        <v>4827322</v>
      </c>
      <c r="BC1207" s="117"/>
      <c r="BD1207" s="93"/>
      <c r="BE1207" s="93"/>
      <c r="BF1207" s="94">
        <v>32</v>
      </c>
      <c r="BG1207" s="155">
        <v>0.18179999999999999</v>
      </c>
      <c r="BH1207" s="94">
        <v>43</v>
      </c>
      <c r="BI1207" s="155">
        <v>0.24429999999999999</v>
      </c>
      <c r="BK1207" s="94">
        <v>18</v>
      </c>
      <c r="BL1207" s="94">
        <v>3.1899999999999998E-2</v>
      </c>
    </row>
    <row r="1208" spans="1:64" ht="14.25" customHeight="1" thickBot="1">
      <c r="A1208" s="93" t="s">
        <v>312</v>
      </c>
      <c r="B1208" s="95">
        <v>45573</v>
      </c>
      <c r="C1208" s="96">
        <v>585943</v>
      </c>
      <c r="D1208" s="96" t="s">
        <v>48</v>
      </c>
      <c r="E1208" s="96">
        <v>39330</v>
      </c>
      <c r="F1208" s="96">
        <v>57936</v>
      </c>
      <c r="G1208" s="96">
        <v>62600</v>
      </c>
      <c r="H1208" s="96"/>
      <c r="I1208" s="96"/>
      <c r="J1208" s="96"/>
      <c r="K1208" s="96"/>
      <c r="L1208" s="96">
        <v>745809</v>
      </c>
      <c r="M1208" s="97">
        <v>150</v>
      </c>
      <c r="N1208" s="97">
        <v>229</v>
      </c>
      <c r="O1208" s="97">
        <v>379</v>
      </c>
      <c r="P1208" s="96" t="s">
        <v>48</v>
      </c>
      <c r="Q1208" s="96">
        <v>19123</v>
      </c>
      <c r="R1208" s="96">
        <v>19123</v>
      </c>
      <c r="S1208" s="96">
        <v>19123</v>
      </c>
      <c r="T1208" s="98">
        <v>0.54400000000000004</v>
      </c>
      <c r="U1208" s="95">
        <v>45512</v>
      </c>
      <c r="V1208" s="95">
        <v>45542</v>
      </c>
      <c r="W1208" s="96">
        <v>23</v>
      </c>
      <c r="X1208" s="98">
        <v>0.14199999999999999</v>
      </c>
      <c r="Y1208" s="98">
        <v>0.2407</v>
      </c>
      <c r="Z1208" s="96">
        <v>39</v>
      </c>
      <c r="AA1208" s="96">
        <v>19</v>
      </c>
      <c r="AB1208" s="98">
        <v>0.1173</v>
      </c>
      <c r="AC1208" s="98">
        <v>2E-3</v>
      </c>
      <c r="AD1208" s="96">
        <v>39</v>
      </c>
      <c r="AE1208" s="96">
        <v>14</v>
      </c>
      <c r="AF1208" s="98">
        <v>8.6400000000000005E-2</v>
      </c>
      <c r="AG1208" s="98">
        <v>2E-3</v>
      </c>
      <c r="AH1208" s="96">
        <v>39</v>
      </c>
      <c r="AI1208" s="96">
        <v>47</v>
      </c>
      <c r="AJ1208" s="96">
        <v>42</v>
      </c>
      <c r="AK1208" s="96">
        <v>603</v>
      </c>
      <c r="AL1208" s="96">
        <v>522</v>
      </c>
      <c r="AM1208" s="96">
        <v>32</v>
      </c>
      <c r="AN1208" s="96">
        <v>559</v>
      </c>
      <c r="AO1208" s="96">
        <v>492</v>
      </c>
      <c r="AP1208" s="96">
        <v>17</v>
      </c>
      <c r="AQ1208" s="96">
        <v>206</v>
      </c>
      <c r="AR1208" s="96">
        <v>162</v>
      </c>
      <c r="AS1208" s="98">
        <v>0.78600000000000003</v>
      </c>
      <c r="AT1208" s="98">
        <v>0.25900000000000001</v>
      </c>
      <c r="AU1208" s="98">
        <v>3.3000000000000002E-2</v>
      </c>
      <c r="AV1208" s="101">
        <v>58867</v>
      </c>
      <c r="AW1208" s="101">
        <v>42107</v>
      </c>
      <c r="AX1208" s="96">
        <v>3206</v>
      </c>
      <c r="AY1208" s="96">
        <v>4547</v>
      </c>
      <c r="AZ1208" s="96">
        <v>6237</v>
      </c>
      <c r="BA1208" s="96">
        <v>4755504</v>
      </c>
      <c r="BC1208" s="117"/>
      <c r="BD1208" s="93"/>
      <c r="BE1208" s="93"/>
      <c r="BF1208" s="94">
        <v>32</v>
      </c>
      <c r="BG1208" s="155">
        <v>0.19750000000000001</v>
      </c>
      <c r="BH1208" s="94">
        <v>39</v>
      </c>
      <c r="BI1208" s="155">
        <v>0.2407</v>
      </c>
      <c r="BK1208" s="94">
        <v>25</v>
      </c>
      <c r="BL1208" s="94">
        <v>5.0799999999999998E-2</v>
      </c>
    </row>
    <row r="1209" spans="1:64" ht="14.25" customHeight="1" thickBot="1">
      <c r="A1209" s="93" t="s">
        <v>313</v>
      </c>
      <c r="B1209" s="95">
        <v>45574</v>
      </c>
      <c r="C1209" s="96">
        <v>563502</v>
      </c>
      <c r="D1209" s="96" t="s">
        <v>48</v>
      </c>
      <c r="E1209" s="96">
        <v>39395</v>
      </c>
      <c r="F1209" s="96">
        <v>57439</v>
      </c>
      <c r="G1209" s="96">
        <v>37400</v>
      </c>
      <c r="H1209" s="96"/>
      <c r="I1209" s="96"/>
      <c r="J1209" s="96"/>
      <c r="K1209" s="96"/>
      <c r="L1209" s="96">
        <v>697736</v>
      </c>
      <c r="M1209" s="97">
        <v>212</v>
      </c>
      <c r="N1209" s="97">
        <v>228</v>
      </c>
      <c r="O1209" s="97">
        <v>440</v>
      </c>
      <c r="P1209" s="96" t="s">
        <v>48</v>
      </c>
      <c r="Q1209" s="96">
        <v>12686</v>
      </c>
      <c r="R1209" s="96">
        <v>12686</v>
      </c>
      <c r="S1209" s="96">
        <v>12686</v>
      </c>
      <c r="T1209" s="98">
        <v>0.60699999999999998</v>
      </c>
      <c r="U1209" s="95">
        <v>45513</v>
      </c>
      <c r="V1209" s="95">
        <v>45543</v>
      </c>
      <c r="W1209" s="96">
        <v>24</v>
      </c>
      <c r="X1209" s="98">
        <v>0.11210000000000001</v>
      </c>
      <c r="Y1209" s="98">
        <v>0.25700000000000001</v>
      </c>
      <c r="Z1209" s="96">
        <v>55</v>
      </c>
      <c r="AA1209" s="96">
        <v>22</v>
      </c>
      <c r="AB1209" s="98">
        <v>0.1028</v>
      </c>
      <c r="AC1209" s="98">
        <v>3.0000000000000001E-3</v>
      </c>
      <c r="AD1209" s="96">
        <v>55</v>
      </c>
      <c r="AE1209" s="96">
        <v>17</v>
      </c>
      <c r="AF1209" s="98">
        <v>7.9399999999999998E-2</v>
      </c>
      <c r="AG1209" s="98">
        <v>3.0000000000000001E-3</v>
      </c>
      <c r="AH1209" s="96">
        <v>55</v>
      </c>
      <c r="AI1209" s="96">
        <v>60</v>
      </c>
      <c r="AJ1209" s="96">
        <v>67</v>
      </c>
      <c r="AK1209" s="96">
        <v>725</v>
      </c>
      <c r="AL1209" s="96">
        <v>662</v>
      </c>
      <c r="AM1209" s="96">
        <v>31</v>
      </c>
      <c r="AN1209" s="96">
        <v>636</v>
      </c>
      <c r="AO1209" s="96">
        <v>630</v>
      </c>
      <c r="AP1209" s="96">
        <v>9</v>
      </c>
      <c r="AQ1209" s="96">
        <v>267</v>
      </c>
      <c r="AR1209" s="96">
        <v>214</v>
      </c>
      <c r="AS1209" s="98">
        <v>0.80100000000000005</v>
      </c>
      <c r="AT1209" s="98">
        <v>0.313</v>
      </c>
      <c r="AU1209" s="98">
        <v>1.4E-2</v>
      </c>
      <c r="AV1209" s="101">
        <v>59134</v>
      </c>
      <c r="AW1209" s="101">
        <v>42321</v>
      </c>
      <c r="AX1209" s="96">
        <v>3130</v>
      </c>
      <c r="AY1209" s="96">
        <v>4557</v>
      </c>
      <c r="AZ1209" s="96">
        <v>6202</v>
      </c>
      <c r="BA1209" s="96">
        <v>5867516</v>
      </c>
      <c r="BC1209" s="117"/>
      <c r="BD1209" s="93"/>
      <c r="BE1209" s="93"/>
      <c r="BF1209" s="94">
        <v>36</v>
      </c>
      <c r="BG1209" s="155">
        <v>0.16819999999999999</v>
      </c>
      <c r="BH1209" s="94">
        <v>55</v>
      </c>
      <c r="BI1209" s="155">
        <v>0.25700000000000001</v>
      </c>
      <c r="BK1209" s="94">
        <v>22</v>
      </c>
      <c r="BL1209" s="94">
        <v>3.49E-2</v>
      </c>
    </row>
    <row r="1210" spans="1:64" ht="14.25" customHeight="1" thickBot="1">
      <c r="A1210" s="93" t="s">
        <v>314</v>
      </c>
      <c r="B1210" s="95">
        <v>45575</v>
      </c>
      <c r="C1210" s="96">
        <v>553283</v>
      </c>
      <c r="D1210" s="96" t="s">
        <v>48</v>
      </c>
      <c r="E1210" s="96">
        <v>39091</v>
      </c>
      <c r="F1210" s="96">
        <v>122659</v>
      </c>
      <c r="G1210" s="96">
        <v>50000</v>
      </c>
      <c r="H1210" s="96"/>
      <c r="I1210" s="96"/>
      <c r="J1210" s="96"/>
      <c r="K1210" s="96"/>
      <c r="L1210" s="96">
        <v>765033</v>
      </c>
      <c r="M1210" s="97">
        <v>183</v>
      </c>
      <c r="N1210" s="97">
        <v>0</v>
      </c>
      <c r="O1210" s="97">
        <v>183</v>
      </c>
      <c r="P1210" s="96" t="s">
        <v>48</v>
      </c>
      <c r="Q1210" s="96">
        <v>16631</v>
      </c>
      <c r="R1210" s="96">
        <v>16631</v>
      </c>
      <c r="S1210" s="96">
        <v>16631</v>
      </c>
      <c r="T1210" s="98">
        <v>1.2509999999999999</v>
      </c>
      <c r="U1210" s="95">
        <v>45514</v>
      </c>
      <c r="V1210" s="95">
        <v>45544</v>
      </c>
      <c r="W1210" s="96">
        <v>24</v>
      </c>
      <c r="X1210" s="98">
        <v>0.13869999999999999</v>
      </c>
      <c r="Y1210" s="98">
        <v>0.26590000000000003</v>
      </c>
      <c r="Z1210" s="96">
        <v>46</v>
      </c>
      <c r="AA1210" s="96">
        <v>18</v>
      </c>
      <c r="AB1210" s="98">
        <v>0.104</v>
      </c>
      <c r="AC1210" s="98">
        <v>3.0000000000000001E-3</v>
      </c>
      <c r="AD1210" s="96">
        <v>46</v>
      </c>
      <c r="AE1210" s="96">
        <v>14</v>
      </c>
      <c r="AF1210" s="98">
        <v>8.09E-2</v>
      </c>
      <c r="AG1210" s="98">
        <v>3.0000000000000001E-3</v>
      </c>
      <c r="AH1210" s="96">
        <v>46</v>
      </c>
      <c r="AI1210" s="96">
        <v>58</v>
      </c>
      <c r="AJ1210" s="96">
        <v>70</v>
      </c>
      <c r="AK1210" s="96">
        <v>674</v>
      </c>
      <c r="AL1210" s="96">
        <v>598</v>
      </c>
      <c r="AM1210" s="96">
        <v>19</v>
      </c>
      <c r="AN1210" s="96">
        <v>644</v>
      </c>
      <c r="AO1210" s="96">
        <v>575</v>
      </c>
      <c r="AP1210" s="96">
        <v>16</v>
      </c>
      <c r="AQ1210" s="96">
        <v>229</v>
      </c>
      <c r="AR1210" s="96">
        <v>173</v>
      </c>
      <c r="AS1210" s="98">
        <v>0.755</v>
      </c>
      <c r="AT1210" s="98">
        <v>0.40500000000000003</v>
      </c>
      <c r="AU1210" s="98">
        <v>2.7E-2</v>
      </c>
      <c r="AV1210" s="101">
        <v>59363</v>
      </c>
      <c r="AW1210" s="101">
        <v>42494</v>
      </c>
      <c r="AX1210" s="96">
        <v>3216</v>
      </c>
      <c r="AY1210" s="96">
        <v>4603</v>
      </c>
      <c r="AZ1210" s="96">
        <v>6236</v>
      </c>
      <c r="BA1210" s="96">
        <v>5218344</v>
      </c>
      <c r="BC1210" s="117"/>
      <c r="BD1210" s="93"/>
      <c r="BE1210" s="93"/>
      <c r="BF1210" s="94">
        <v>32</v>
      </c>
      <c r="BG1210" s="155">
        <v>0.185</v>
      </c>
      <c r="BH1210" s="94">
        <v>46</v>
      </c>
      <c r="BI1210" s="155">
        <v>0.26590000000000003</v>
      </c>
      <c r="BK1210" s="94">
        <v>11</v>
      </c>
      <c r="BL1210" s="94">
        <v>1.9099999999999999E-2</v>
      </c>
    </row>
    <row r="1211" spans="1:64" ht="14.25" customHeight="1" thickBot="1">
      <c r="A1211" s="93" t="s">
        <v>315</v>
      </c>
      <c r="B1211" s="95">
        <v>45576</v>
      </c>
      <c r="C1211" s="96">
        <v>591777</v>
      </c>
      <c r="D1211" s="96" t="s">
        <v>48</v>
      </c>
      <c r="E1211" s="96">
        <v>48761</v>
      </c>
      <c r="F1211" s="96">
        <v>212687</v>
      </c>
      <c r="G1211" s="96">
        <v>95600</v>
      </c>
      <c r="H1211" s="96"/>
      <c r="I1211" s="96"/>
      <c r="J1211" s="96"/>
      <c r="K1211" s="96"/>
      <c r="L1211" s="96">
        <v>948825</v>
      </c>
      <c r="M1211" s="97">
        <v>206</v>
      </c>
      <c r="N1211" s="97">
        <v>322</v>
      </c>
      <c r="O1211" s="97">
        <v>528</v>
      </c>
      <c r="P1211" s="96" t="s">
        <v>48</v>
      </c>
      <c r="Q1211" s="96">
        <v>21564</v>
      </c>
      <c r="R1211" s="96">
        <v>21564</v>
      </c>
      <c r="S1211" s="96">
        <v>21564</v>
      </c>
      <c r="T1211" s="98">
        <v>0.46400000000000002</v>
      </c>
      <c r="U1211" s="95">
        <v>45515</v>
      </c>
      <c r="V1211" s="95">
        <v>45545</v>
      </c>
      <c r="W1211" s="96">
        <v>28</v>
      </c>
      <c r="X1211" s="98">
        <v>0.15049999999999999</v>
      </c>
      <c r="Y1211" s="98">
        <v>0.2366</v>
      </c>
      <c r="Z1211" s="96">
        <v>44</v>
      </c>
      <c r="AA1211" s="96">
        <v>25</v>
      </c>
      <c r="AB1211" s="98">
        <v>0.13439999999999999</v>
      </c>
      <c r="AC1211" s="98">
        <v>2E-3</v>
      </c>
      <c r="AD1211" s="96">
        <v>44</v>
      </c>
      <c r="AE1211" s="96">
        <v>14</v>
      </c>
      <c r="AF1211" s="98">
        <v>7.5300000000000006E-2</v>
      </c>
      <c r="AG1211" s="98">
        <v>2E-3</v>
      </c>
      <c r="AH1211" s="96">
        <v>44</v>
      </c>
      <c r="AI1211" s="96">
        <v>48</v>
      </c>
      <c r="AJ1211" s="96">
        <v>45</v>
      </c>
      <c r="AK1211" s="96">
        <v>623</v>
      </c>
      <c r="AL1211" s="96">
        <v>535</v>
      </c>
      <c r="AM1211" s="96">
        <v>14</v>
      </c>
      <c r="AN1211" s="96">
        <v>595</v>
      </c>
      <c r="AO1211" s="96">
        <v>518</v>
      </c>
      <c r="AP1211" s="96">
        <v>25</v>
      </c>
      <c r="AQ1211" s="96">
        <v>245</v>
      </c>
      <c r="AR1211" s="96">
        <v>186</v>
      </c>
      <c r="AS1211" s="98">
        <v>0.75900000000000001</v>
      </c>
      <c r="AT1211" s="98">
        <v>0.24199999999999999</v>
      </c>
      <c r="AU1211" s="98">
        <v>4.5999999999999999E-2</v>
      </c>
      <c r="AV1211" s="101">
        <v>59608</v>
      </c>
      <c r="AW1211" s="101">
        <v>42680</v>
      </c>
      <c r="AX1211" s="96">
        <v>3143</v>
      </c>
      <c r="AY1211" s="96">
        <v>4619</v>
      </c>
      <c r="AZ1211" s="96">
        <v>6240</v>
      </c>
      <c r="BA1211" s="96">
        <v>4455654</v>
      </c>
      <c r="BC1211" s="117"/>
      <c r="BD1211" s="93"/>
      <c r="BE1211" s="93"/>
      <c r="BF1211" s="94">
        <v>36</v>
      </c>
      <c r="BG1211" s="155">
        <v>0.19350000000000001</v>
      </c>
      <c r="BH1211" s="94">
        <v>44</v>
      </c>
      <c r="BI1211" s="155">
        <v>0.2366</v>
      </c>
      <c r="BK1211" s="94">
        <v>29</v>
      </c>
      <c r="BL1211" s="94">
        <v>5.6000000000000001E-2</v>
      </c>
    </row>
    <row r="1212" spans="1:64" ht="14.25" customHeight="1" thickBot="1">
      <c r="A1212" s="93" t="s">
        <v>316</v>
      </c>
      <c r="B1212" s="95">
        <v>45577</v>
      </c>
      <c r="C1212" s="96">
        <v>697627</v>
      </c>
      <c r="D1212" s="96" t="s">
        <v>48</v>
      </c>
      <c r="E1212" s="96">
        <v>49515</v>
      </c>
      <c r="F1212" s="96">
        <v>196711</v>
      </c>
      <c r="G1212" s="96">
        <v>60200</v>
      </c>
      <c r="H1212" s="96"/>
      <c r="I1212" s="96"/>
      <c r="J1212" s="96"/>
      <c r="K1212" s="96"/>
      <c r="L1212" s="96">
        <v>1004053</v>
      </c>
      <c r="M1212" s="97">
        <v>236</v>
      </c>
      <c r="N1212" s="97">
        <v>295</v>
      </c>
      <c r="O1212" s="97">
        <v>531</v>
      </c>
      <c r="P1212" s="96" t="s">
        <v>48</v>
      </c>
      <c r="Q1212" s="96">
        <v>20491</v>
      </c>
      <c r="R1212" s="96">
        <v>20491</v>
      </c>
      <c r="S1212" s="96">
        <v>20491</v>
      </c>
      <c r="T1212" s="98">
        <v>0.46100000000000002</v>
      </c>
      <c r="U1212" s="95">
        <v>45516</v>
      </c>
      <c r="V1212" s="95">
        <v>45546</v>
      </c>
      <c r="W1212" s="96">
        <v>30</v>
      </c>
      <c r="X1212" s="98">
        <v>0.16039999999999999</v>
      </c>
      <c r="Y1212" s="98">
        <v>0.26200000000000001</v>
      </c>
      <c r="Z1212" s="96">
        <v>49</v>
      </c>
      <c r="AA1212" s="96">
        <v>26</v>
      </c>
      <c r="AB1212" s="98">
        <v>0.13900000000000001</v>
      </c>
      <c r="AC1212" s="98">
        <v>3.0000000000000001E-3</v>
      </c>
      <c r="AD1212" s="96">
        <v>49</v>
      </c>
      <c r="AE1212" s="96">
        <v>17</v>
      </c>
      <c r="AF1212" s="98">
        <v>9.0899999999999995E-2</v>
      </c>
      <c r="AG1212" s="98">
        <v>3.0000000000000001E-3</v>
      </c>
      <c r="AH1212" s="96">
        <v>49</v>
      </c>
      <c r="AI1212" s="96">
        <v>37</v>
      </c>
      <c r="AJ1212" s="96">
        <v>67</v>
      </c>
      <c r="AK1212" s="96">
        <v>588</v>
      </c>
      <c r="AL1212" s="96">
        <v>576</v>
      </c>
      <c r="AM1212" s="96">
        <v>17</v>
      </c>
      <c r="AN1212" s="96">
        <v>565</v>
      </c>
      <c r="AO1212" s="96">
        <v>557</v>
      </c>
      <c r="AP1212" s="96">
        <v>16</v>
      </c>
      <c r="AQ1212" s="96">
        <v>245</v>
      </c>
      <c r="AR1212" s="96">
        <v>187</v>
      </c>
      <c r="AS1212" s="98">
        <v>0.76300000000000001</v>
      </c>
      <c r="AT1212" s="98">
        <v>0.35799999999999998</v>
      </c>
      <c r="AU1212" s="98">
        <v>2.8000000000000001E-2</v>
      </c>
      <c r="AV1212" s="101">
        <v>59853</v>
      </c>
      <c r="AW1212" s="101">
        <v>42867</v>
      </c>
      <c r="AX1212" s="96">
        <v>3138</v>
      </c>
      <c r="AY1212" s="96">
        <v>4635</v>
      </c>
      <c r="AZ1212" s="96">
        <v>6238</v>
      </c>
      <c r="BA1212" s="96">
        <v>4942572</v>
      </c>
      <c r="BC1212" s="117"/>
      <c r="BD1212" s="93"/>
      <c r="BE1212" s="93"/>
      <c r="BF1212" s="94">
        <v>38</v>
      </c>
      <c r="BG1212" s="155">
        <v>0.20319999999999999</v>
      </c>
      <c r="BH1212" s="94">
        <v>49</v>
      </c>
      <c r="BI1212" s="155">
        <v>0.26200000000000001</v>
      </c>
      <c r="BK1212" s="94">
        <v>43</v>
      </c>
      <c r="BL1212" s="94">
        <v>7.7200000000000005E-2</v>
      </c>
    </row>
    <row r="1213" spans="1:64" ht="14.25" customHeight="1" thickBot="1">
      <c r="A1213" s="93" t="s">
        <v>317</v>
      </c>
      <c r="B1213" s="95">
        <v>45578</v>
      </c>
      <c r="C1213" s="96">
        <v>766865</v>
      </c>
      <c r="D1213" s="96" t="s">
        <v>48</v>
      </c>
      <c r="E1213" s="96">
        <v>49951</v>
      </c>
      <c r="F1213" s="96">
        <v>199971</v>
      </c>
      <c r="G1213" s="96">
        <v>24200</v>
      </c>
      <c r="H1213" s="96"/>
      <c r="I1213" s="96"/>
      <c r="J1213" s="96"/>
      <c r="K1213" s="96"/>
      <c r="L1213" s="96">
        <v>1040987</v>
      </c>
      <c r="M1213" s="97">
        <v>281</v>
      </c>
      <c r="N1213" s="97">
        <v>294</v>
      </c>
      <c r="O1213" s="97">
        <v>575</v>
      </c>
      <c r="P1213" s="96" t="s">
        <v>48</v>
      </c>
      <c r="Q1213" s="96">
        <v>20820</v>
      </c>
      <c r="R1213" s="96">
        <v>20820</v>
      </c>
      <c r="S1213" s="96">
        <v>20820</v>
      </c>
      <c r="T1213" s="98">
        <v>0.47</v>
      </c>
      <c r="U1213" s="95">
        <v>45517</v>
      </c>
      <c r="V1213" s="95">
        <v>45547</v>
      </c>
      <c r="W1213" s="96">
        <v>21</v>
      </c>
      <c r="X1213" s="98">
        <v>9.2100000000000001E-2</v>
      </c>
      <c r="Y1213" s="98">
        <v>0.21929999999999999</v>
      </c>
      <c r="Z1213" s="96">
        <v>50</v>
      </c>
      <c r="AA1213" s="96">
        <v>18</v>
      </c>
      <c r="AB1213" s="98">
        <v>7.8899999999999998E-2</v>
      </c>
      <c r="AC1213" s="98">
        <v>2E-3</v>
      </c>
      <c r="AD1213" s="96">
        <v>50</v>
      </c>
      <c r="AE1213" s="96">
        <v>14</v>
      </c>
      <c r="AF1213" s="98">
        <v>6.1400000000000003E-2</v>
      </c>
      <c r="AG1213" s="98">
        <v>2E-3</v>
      </c>
      <c r="AH1213" s="96">
        <v>50</v>
      </c>
      <c r="AI1213" s="96">
        <v>56</v>
      </c>
      <c r="AJ1213" s="96">
        <v>75</v>
      </c>
      <c r="AK1213" s="96">
        <v>779</v>
      </c>
      <c r="AL1213" s="96">
        <v>772</v>
      </c>
      <c r="AM1213" s="96">
        <v>20</v>
      </c>
      <c r="AN1213" s="96">
        <v>750</v>
      </c>
      <c r="AO1213" s="96">
        <v>745</v>
      </c>
      <c r="AP1213" s="96">
        <v>18</v>
      </c>
      <c r="AQ1213" s="96">
        <v>270</v>
      </c>
      <c r="AR1213" s="96">
        <v>228</v>
      </c>
      <c r="AS1213" s="98">
        <v>0.84399999999999997</v>
      </c>
      <c r="AT1213" s="98">
        <v>0.32900000000000001</v>
      </c>
      <c r="AU1213" s="98">
        <v>2.4E-2</v>
      </c>
      <c r="AV1213" s="101">
        <v>60123</v>
      </c>
      <c r="AW1213" s="101">
        <v>43095</v>
      </c>
      <c r="AX1213" s="96">
        <v>3156</v>
      </c>
      <c r="AY1213" s="96">
        <v>4665</v>
      </c>
      <c r="AZ1213" s="96">
        <v>6244</v>
      </c>
      <c r="BA1213" s="96">
        <v>6837196</v>
      </c>
      <c r="BC1213" s="117"/>
      <c r="BD1213" s="93"/>
      <c r="BE1213" s="93"/>
      <c r="BF1213" s="94">
        <v>33</v>
      </c>
      <c r="BG1213" s="155">
        <v>0.1447</v>
      </c>
      <c r="BH1213" s="94">
        <v>50</v>
      </c>
      <c r="BI1213" s="155">
        <v>0.21929999999999999</v>
      </c>
      <c r="BK1213" s="94">
        <v>30</v>
      </c>
      <c r="BL1213" s="94">
        <v>4.0300000000000002E-2</v>
      </c>
    </row>
    <row r="1214" spans="1:64" ht="14.25" customHeight="1" thickBot="1">
      <c r="A1214" s="93" t="s">
        <v>311</v>
      </c>
      <c r="B1214" s="95">
        <v>45579</v>
      </c>
      <c r="C1214" s="96">
        <v>744268</v>
      </c>
      <c r="D1214" s="96" t="s">
        <v>48</v>
      </c>
      <c r="E1214" s="96">
        <v>49934</v>
      </c>
      <c r="F1214" s="96">
        <v>196397</v>
      </c>
      <c r="G1214" s="96">
        <v>60000</v>
      </c>
      <c r="H1214" s="96"/>
      <c r="I1214" s="96"/>
      <c r="J1214" s="96"/>
      <c r="K1214" s="96"/>
      <c r="L1214" s="96">
        <v>1050599</v>
      </c>
      <c r="M1214" s="97">
        <v>243</v>
      </c>
      <c r="N1214" s="97">
        <v>270</v>
      </c>
      <c r="O1214" s="97">
        <v>513</v>
      </c>
      <c r="P1214" s="96" t="s">
        <v>48</v>
      </c>
      <c r="Q1214" s="96">
        <v>19102</v>
      </c>
      <c r="R1214" s="96">
        <v>19102</v>
      </c>
      <c r="S1214" s="96">
        <v>19102</v>
      </c>
      <c r="T1214" s="98">
        <v>0.51300000000000001</v>
      </c>
      <c r="U1214" s="95">
        <v>45518</v>
      </c>
      <c r="V1214" s="95">
        <v>45548</v>
      </c>
      <c r="W1214" s="96">
        <v>37</v>
      </c>
      <c r="X1214" s="98">
        <v>0.1832</v>
      </c>
      <c r="Y1214" s="98">
        <v>0.27229999999999999</v>
      </c>
      <c r="Z1214" s="96">
        <v>55</v>
      </c>
      <c r="AA1214" s="96">
        <v>34</v>
      </c>
      <c r="AB1214" s="98">
        <v>0.16830000000000001</v>
      </c>
      <c r="AC1214" s="98">
        <v>3.0000000000000001E-3</v>
      </c>
      <c r="AD1214" s="96">
        <v>55</v>
      </c>
      <c r="AE1214" s="96">
        <v>27</v>
      </c>
      <c r="AF1214" s="98">
        <v>0.13370000000000001</v>
      </c>
      <c r="AG1214" s="98">
        <v>3.0000000000000001E-3</v>
      </c>
      <c r="AH1214" s="96">
        <v>55</v>
      </c>
      <c r="AI1214" s="96">
        <v>42</v>
      </c>
      <c r="AJ1214" s="96">
        <v>64</v>
      </c>
      <c r="AK1214" s="96">
        <v>720</v>
      </c>
      <c r="AL1214" s="96">
        <v>634</v>
      </c>
      <c r="AM1214" s="96">
        <v>30</v>
      </c>
      <c r="AN1214" s="96">
        <v>679</v>
      </c>
      <c r="AO1214" s="96">
        <v>601</v>
      </c>
      <c r="AP1214" s="96">
        <v>11</v>
      </c>
      <c r="AQ1214" s="96">
        <v>263</v>
      </c>
      <c r="AR1214" s="96">
        <v>202</v>
      </c>
      <c r="AS1214" s="98">
        <v>0.76800000000000002</v>
      </c>
      <c r="AT1214" s="98">
        <v>0.317</v>
      </c>
      <c r="AU1214" s="98">
        <v>1.7999999999999999E-2</v>
      </c>
      <c r="AV1214" s="101">
        <v>60386</v>
      </c>
      <c r="AW1214" s="101">
        <v>43297</v>
      </c>
      <c r="AX1214" s="96">
        <v>3144</v>
      </c>
      <c r="AY1214" s="96">
        <v>4678</v>
      </c>
      <c r="AZ1214" s="96">
        <v>6260</v>
      </c>
      <c r="BA1214" s="96">
        <v>5211109</v>
      </c>
      <c r="BC1214" s="117"/>
      <c r="BD1214" s="93"/>
      <c r="BE1214" s="93"/>
      <c r="BF1214" s="94">
        <v>45</v>
      </c>
      <c r="BG1214" s="155">
        <v>0.2228</v>
      </c>
      <c r="BH1214" s="94">
        <v>55</v>
      </c>
      <c r="BI1214" s="155">
        <v>0.27229999999999999</v>
      </c>
      <c r="BK1214" s="94">
        <v>26</v>
      </c>
      <c r="BL1214" s="94">
        <v>4.3299999999999998E-2</v>
      </c>
    </row>
    <row r="1215" spans="1:64" ht="14.25" customHeight="1" thickBot="1">
      <c r="A1215" s="93" t="s">
        <v>312</v>
      </c>
      <c r="B1215" s="95">
        <v>45580</v>
      </c>
      <c r="C1215" s="96">
        <v>778712</v>
      </c>
      <c r="D1215" s="96" t="s">
        <v>48</v>
      </c>
      <c r="E1215" s="96">
        <v>49920</v>
      </c>
      <c r="F1215" s="96">
        <v>245658</v>
      </c>
      <c r="G1215" s="96">
        <v>31800</v>
      </c>
      <c r="H1215" s="96"/>
      <c r="I1215" s="96"/>
      <c r="J1215" s="96"/>
      <c r="K1215" s="96"/>
      <c r="L1215" s="96">
        <v>1106090</v>
      </c>
      <c r="M1215" s="97">
        <v>241</v>
      </c>
      <c r="N1215" s="97">
        <v>370</v>
      </c>
      <c r="O1215" s="97">
        <v>611</v>
      </c>
      <c r="P1215" s="96" t="s">
        <v>48</v>
      </c>
      <c r="Q1215" s="96">
        <v>20483</v>
      </c>
      <c r="R1215" s="96">
        <v>20483</v>
      </c>
      <c r="S1215" s="96">
        <v>20483</v>
      </c>
      <c r="T1215" s="98">
        <v>0.502</v>
      </c>
      <c r="U1215" s="95">
        <v>45519</v>
      </c>
      <c r="V1215" s="95">
        <v>45549</v>
      </c>
      <c r="W1215" s="96">
        <v>31</v>
      </c>
      <c r="X1215" s="98">
        <v>0.13600000000000001</v>
      </c>
      <c r="Y1215" s="98">
        <v>0.23680000000000001</v>
      </c>
      <c r="Z1215" s="96">
        <v>54</v>
      </c>
      <c r="AA1215" s="96">
        <v>30</v>
      </c>
      <c r="AB1215" s="98">
        <v>0.13159999999999999</v>
      </c>
      <c r="AC1215" s="98">
        <v>2E-3</v>
      </c>
      <c r="AD1215" s="96">
        <v>54</v>
      </c>
      <c r="AE1215" s="96">
        <v>22</v>
      </c>
      <c r="AF1215" s="98">
        <v>9.6500000000000002E-2</v>
      </c>
      <c r="AG1215" s="98">
        <v>2E-3</v>
      </c>
      <c r="AH1215" s="96">
        <v>54</v>
      </c>
      <c r="AI1215" s="96">
        <v>65</v>
      </c>
      <c r="AJ1215" s="96">
        <v>71</v>
      </c>
      <c r="AK1215" s="96">
        <v>640</v>
      </c>
      <c r="AL1215" s="96">
        <v>599</v>
      </c>
      <c r="AM1215" s="96">
        <v>23</v>
      </c>
      <c r="AN1215" s="96">
        <v>607</v>
      </c>
      <c r="AO1215" s="96">
        <v>535</v>
      </c>
      <c r="AP1215" s="96">
        <v>17</v>
      </c>
      <c r="AQ1215" s="96">
        <v>307</v>
      </c>
      <c r="AR1215" s="96">
        <v>228</v>
      </c>
      <c r="AS1215" s="98">
        <v>0.74299999999999999</v>
      </c>
      <c r="AT1215" s="98">
        <v>0.311</v>
      </c>
      <c r="AU1215" s="98">
        <v>3.1E-2</v>
      </c>
      <c r="AV1215" s="101">
        <v>60693</v>
      </c>
      <c r="AW1215" s="101">
        <v>43525</v>
      </c>
      <c r="AX1215" s="96">
        <v>3183</v>
      </c>
      <c r="AY1215" s="96">
        <v>4684</v>
      </c>
      <c r="AZ1215" s="96">
        <v>6267</v>
      </c>
      <c r="BA1215" s="96">
        <v>4757464</v>
      </c>
      <c r="BB1215" s="96" t="s">
        <v>354</v>
      </c>
      <c r="BC1215" s="117"/>
      <c r="BD1215" s="93"/>
      <c r="BE1215" s="93"/>
      <c r="BF1215" s="94">
        <v>41</v>
      </c>
      <c r="BG1215" s="155">
        <v>0.17979999999999999</v>
      </c>
      <c r="BH1215" s="94">
        <v>54</v>
      </c>
      <c r="BI1215" s="155">
        <v>0.23680000000000001</v>
      </c>
      <c r="BK1215" s="94">
        <v>29</v>
      </c>
      <c r="BL1215" s="94">
        <v>5.4199999999999998E-2</v>
      </c>
    </row>
    <row r="1216" spans="1:64" ht="14.25" customHeight="1" thickBot="1">
      <c r="A1216" s="93" t="s">
        <v>313</v>
      </c>
      <c r="B1216" s="95">
        <v>45581</v>
      </c>
      <c r="C1216" s="96">
        <v>812968</v>
      </c>
      <c r="D1216" s="96" t="s">
        <v>48</v>
      </c>
      <c r="E1216" s="96">
        <v>49899</v>
      </c>
      <c r="F1216" s="96">
        <v>250350</v>
      </c>
      <c r="G1216" s="96">
        <v>64800</v>
      </c>
      <c r="H1216" s="96">
        <v>61375</v>
      </c>
      <c r="I1216" s="96"/>
      <c r="J1216" s="96"/>
      <c r="K1216" s="96"/>
      <c r="L1216" s="96">
        <v>1239392</v>
      </c>
      <c r="M1216" s="97">
        <v>242</v>
      </c>
      <c r="N1216" s="97">
        <v>355</v>
      </c>
      <c r="O1216" s="97">
        <v>597</v>
      </c>
      <c r="P1216" s="96" t="s">
        <v>48</v>
      </c>
      <c r="Q1216" s="96">
        <v>22132</v>
      </c>
      <c r="R1216" s="96">
        <v>22132</v>
      </c>
      <c r="S1216" s="96">
        <v>22132</v>
      </c>
      <c r="T1216" s="98">
        <v>0.52400000000000002</v>
      </c>
      <c r="U1216" s="95">
        <v>45520</v>
      </c>
      <c r="V1216" s="95">
        <v>45550</v>
      </c>
      <c r="W1216" s="96">
        <v>28</v>
      </c>
      <c r="X1216" s="98">
        <v>0.1111</v>
      </c>
      <c r="Y1216" s="98">
        <v>0.22220000000000001</v>
      </c>
      <c r="Z1216" s="96">
        <v>56</v>
      </c>
      <c r="AA1216" s="96">
        <v>23</v>
      </c>
      <c r="AB1216" s="98">
        <v>9.1300000000000006E-2</v>
      </c>
      <c r="AC1216" s="98">
        <v>2E-3</v>
      </c>
      <c r="AD1216" s="96">
        <v>56</v>
      </c>
      <c r="AE1216" s="96">
        <v>13</v>
      </c>
      <c r="AF1216" s="98">
        <v>5.16E-2</v>
      </c>
      <c r="AG1216" s="98">
        <v>2E-3</v>
      </c>
      <c r="AH1216" s="96">
        <v>56</v>
      </c>
      <c r="AI1216" s="96">
        <v>68</v>
      </c>
      <c r="AJ1216" s="96">
        <v>61</v>
      </c>
      <c r="AK1216" s="96">
        <v>628</v>
      </c>
      <c r="AL1216" s="96">
        <v>564</v>
      </c>
      <c r="AM1216" s="96">
        <v>29</v>
      </c>
      <c r="AN1216" s="96">
        <v>588</v>
      </c>
      <c r="AO1216" s="96">
        <v>527</v>
      </c>
      <c r="AP1216" s="96">
        <v>17</v>
      </c>
      <c r="AQ1216" s="96">
        <v>313</v>
      </c>
      <c r="AR1216" s="96">
        <v>252</v>
      </c>
      <c r="AS1216" s="98">
        <v>0.80500000000000005</v>
      </c>
      <c r="AT1216" s="98">
        <v>0.24199999999999999</v>
      </c>
      <c r="AU1216" s="98">
        <v>3.1E-2</v>
      </c>
      <c r="AV1216" s="101">
        <v>61006</v>
      </c>
      <c r="AW1216" s="101">
        <v>43777</v>
      </c>
      <c r="AX1216" s="96">
        <v>3216</v>
      </c>
      <c r="AY1216" s="96">
        <v>4678</v>
      </c>
      <c r="AZ1216" s="96">
        <v>6270</v>
      </c>
      <c r="BA1216" s="96">
        <v>5052030</v>
      </c>
      <c r="BC1216" s="117"/>
      <c r="BD1216" s="93"/>
      <c r="BE1216" s="93"/>
      <c r="BF1216" s="94">
        <v>44</v>
      </c>
      <c r="BG1216" s="155">
        <v>0.17460000000000001</v>
      </c>
      <c r="BH1216" s="94">
        <v>56</v>
      </c>
      <c r="BI1216" s="155">
        <v>0.22220000000000001</v>
      </c>
      <c r="BK1216" s="94">
        <v>19</v>
      </c>
      <c r="BL1216" s="94">
        <v>3.61E-2</v>
      </c>
    </row>
    <row r="1217" spans="1:64" ht="14.25" customHeight="1" thickBot="1">
      <c r="A1217" s="93" t="s">
        <v>314</v>
      </c>
      <c r="B1217" s="95">
        <v>45582</v>
      </c>
      <c r="C1217" s="96">
        <v>839700</v>
      </c>
      <c r="D1217" s="96" t="s">
        <v>48</v>
      </c>
      <c r="E1217" s="96">
        <v>49879</v>
      </c>
      <c r="F1217" s="96">
        <v>254057</v>
      </c>
      <c r="G1217" s="96">
        <v>74800</v>
      </c>
      <c r="H1217" s="96">
        <v>95740</v>
      </c>
      <c r="I1217" s="96"/>
      <c r="J1217" s="96"/>
      <c r="K1217" s="96"/>
      <c r="L1217" s="96">
        <v>1314176</v>
      </c>
      <c r="M1217" s="97">
        <v>259</v>
      </c>
      <c r="N1217" s="97">
        <v>320</v>
      </c>
      <c r="O1217" s="97">
        <v>579</v>
      </c>
      <c r="P1217" s="96" t="s">
        <v>48</v>
      </c>
      <c r="Q1217" s="96">
        <v>26820</v>
      </c>
      <c r="R1217" s="96">
        <v>26820</v>
      </c>
      <c r="S1217" s="96">
        <v>26820</v>
      </c>
      <c r="T1217" s="98">
        <v>0.51600000000000001</v>
      </c>
      <c r="U1217" s="95">
        <v>45521</v>
      </c>
      <c r="V1217" s="95">
        <v>45551</v>
      </c>
      <c r="W1217" s="96">
        <v>29</v>
      </c>
      <c r="X1217" s="98">
        <v>0.1255</v>
      </c>
      <c r="Y1217" s="98">
        <v>0.21210000000000001</v>
      </c>
      <c r="Z1217" s="96">
        <v>49</v>
      </c>
      <c r="AA1217" s="96">
        <v>26</v>
      </c>
      <c r="AB1217" s="98">
        <v>0.11260000000000001</v>
      </c>
      <c r="AC1217" s="98">
        <v>2E-3</v>
      </c>
      <c r="AD1217" s="96">
        <v>49</v>
      </c>
      <c r="AE1217" s="96">
        <v>20</v>
      </c>
      <c r="AF1217" s="98">
        <v>8.6599999999999996E-2</v>
      </c>
      <c r="AG1217" s="98">
        <v>2E-3</v>
      </c>
      <c r="AH1217" s="96">
        <v>49</v>
      </c>
      <c r="AI1217" s="96">
        <v>50</v>
      </c>
      <c r="AJ1217" s="96">
        <v>66</v>
      </c>
      <c r="AK1217" s="96">
        <v>664</v>
      </c>
      <c r="AL1217" s="96">
        <v>587</v>
      </c>
      <c r="AM1217" s="96">
        <v>22</v>
      </c>
      <c r="AN1217" s="96">
        <v>633</v>
      </c>
      <c r="AO1217" s="96">
        <v>561</v>
      </c>
      <c r="AP1217" s="96">
        <v>9</v>
      </c>
      <c r="AQ1217" s="96">
        <v>299</v>
      </c>
      <c r="AR1217" s="96">
        <v>231</v>
      </c>
      <c r="AS1217" s="98">
        <v>0.77300000000000002</v>
      </c>
      <c r="AT1217" s="98">
        <v>0.28599999999999998</v>
      </c>
      <c r="AU1217" s="98">
        <v>1.6E-2</v>
      </c>
      <c r="AV1217" s="101">
        <v>61305</v>
      </c>
      <c r="AW1217" s="101">
        <v>44008</v>
      </c>
      <c r="AX1217" s="96">
        <v>3176</v>
      </c>
      <c r="AY1217" s="96">
        <v>4707</v>
      </c>
      <c r="AZ1217" s="96">
        <v>6367</v>
      </c>
      <c r="BA1217" s="96">
        <v>5221115</v>
      </c>
      <c r="BC1217" s="117"/>
      <c r="BD1217" s="93"/>
      <c r="BE1217" s="93"/>
      <c r="BF1217" s="94">
        <v>39</v>
      </c>
      <c r="BG1217" s="155">
        <v>0.16880000000000001</v>
      </c>
      <c r="BH1217" s="94">
        <v>49</v>
      </c>
      <c r="BI1217" s="155">
        <v>0.21210000000000001</v>
      </c>
      <c r="BK1217" s="94">
        <v>25</v>
      </c>
      <c r="BL1217" s="94">
        <v>4.4600000000000001E-2</v>
      </c>
    </row>
    <row r="1218" spans="1:64" ht="14.25" customHeight="1" thickBot="1">
      <c r="A1218" s="93" t="s">
        <v>315</v>
      </c>
      <c r="B1218" s="95">
        <v>45583</v>
      </c>
      <c r="C1218" s="96">
        <v>828933</v>
      </c>
      <c r="D1218" s="96" t="s">
        <v>48</v>
      </c>
      <c r="E1218" s="96">
        <v>49456</v>
      </c>
      <c r="F1218" s="96">
        <v>247796</v>
      </c>
      <c r="G1218" s="96">
        <v>50200</v>
      </c>
      <c r="H1218" s="96">
        <v>83552</v>
      </c>
      <c r="I1218" s="96"/>
      <c r="J1218" s="96"/>
      <c r="K1218" s="96"/>
      <c r="L1218" s="96">
        <v>1259937</v>
      </c>
      <c r="M1218" s="97">
        <v>186</v>
      </c>
      <c r="N1218" s="97">
        <v>323</v>
      </c>
      <c r="O1218" s="97">
        <v>509</v>
      </c>
      <c r="P1218" s="96" t="s">
        <v>48</v>
      </c>
      <c r="Q1218" s="96">
        <v>27999</v>
      </c>
      <c r="R1218" s="96">
        <v>27999</v>
      </c>
      <c r="S1218" s="96">
        <v>27999</v>
      </c>
      <c r="T1218" s="98">
        <v>0.52700000000000002</v>
      </c>
      <c r="U1218" s="95">
        <v>45522</v>
      </c>
      <c r="V1218" s="95">
        <v>45552</v>
      </c>
      <c r="W1218" s="96">
        <v>20</v>
      </c>
      <c r="X1218" s="98">
        <v>0.1036</v>
      </c>
      <c r="Y1218" s="98">
        <v>0.23319999999999999</v>
      </c>
      <c r="Z1218" s="96">
        <v>45</v>
      </c>
      <c r="AA1218" s="96">
        <v>18</v>
      </c>
      <c r="AB1218" s="98">
        <v>9.3299999999999994E-2</v>
      </c>
      <c r="AC1218" s="98">
        <v>2E-3</v>
      </c>
      <c r="AD1218" s="96">
        <v>45</v>
      </c>
      <c r="AE1218" s="96">
        <v>15</v>
      </c>
      <c r="AF1218" s="98">
        <v>7.7700000000000005E-2</v>
      </c>
      <c r="AG1218" s="98">
        <v>2E-3</v>
      </c>
      <c r="AH1218" s="96">
        <v>45</v>
      </c>
      <c r="AI1218" s="96">
        <v>57</v>
      </c>
      <c r="AJ1218" s="96">
        <v>56</v>
      </c>
      <c r="AK1218" s="96">
        <v>645</v>
      </c>
      <c r="AL1218" s="96">
        <v>559</v>
      </c>
      <c r="AM1218" s="96">
        <v>24</v>
      </c>
      <c r="AN1218" s="96">
        <v>611</v>
      </c>
      <c r="AO1218" s="96">
        <v>531</v>
      </c>
      <c r="AP1218" s="96">
        <v>18</v>
      </c>
      <c r="AQ1218" s="96">
        <v>268</v>
      </c>
      <c r="AR1218" s="96">
        <v>193</v>
      </c>
      <c r="AS1218" s="98">
        <v>0.72</v>
      </c>
      <c r="AT1218" s="98">
        <v>0.28999999999999998</v>
      </c>
      <c r="AU1218" s="98">
        <v>3.3000000000000002E-2</v>
      </c>
      <c r="AV1218" s="101">
        <v>61573</v>
      </c>
      <c r="AW1218" s="101">
        <v>44201</v>
      </c>
      <c r="AX1218" s="96">
        <v>3199</v>
      </c>
      <c r="AY1218" s="96">
        <v>4689</v>
      </c>
      <c r="AZ1218" s="96">
        <v>6470</v>
      </c>
      <c r="BA1218" s="96">
        <v>4768840</v>
      </c>
      <c r="BC1218" s="117"/>
      <c r="BD1218" s="93"/>
      <c r="BE1218" s="93"/>
      <c r="BF1218" s="94">
        <v>29</v>
      </c>
      <c r="BG1218" s="155">
        <v>0.15029999999999999</v>
      </c>
      <c r="BH1218" s="94">
        <v>45</v>
      </c>
      <c r="BI1218" s="155">
        <v>0.23319999999999999</v>
      </c>
      <c r="BK1218" s="94">
        <v>14</v>
      </c>
      <c r="BL1218" s="94">
        <v>2.64E-2</v>
      </c>
    </row>
    <row r="1219" spans="1:64" ht="14.25" customHeight="1" thickBot="1">
      <c r="A1219" s="93" t="s">
        <v>316</v>
      </c>
      <c r="B1219" s="95">
        <v>45584</v>
      </c>
      <c r="C1219" s="96">
        <v>748820</v>
      </c>
      <c r="D1219" s="96" t="s">
        <v>48</v>
      </c>
      <c r="E1219" s="96">
        <v>49348</v>
      </c>
      <c r="F1219" s="96">
        <v>241863</v>
      </c>
      <c r="G1219" s="96">
        <v>50200</v>
      </c>
      <c r="H1219" s="96">
        <v>79333</v>
      </c>
      <c r="I1219" s="96"/>
      <c r="J1219" s="96"/>
      <c r="K1219" s="96"/>
      <c r="L1219" s="96">
        <v>1169564</v>
      </c>
      <c r="M1219" s="97">
        <v>196</v>
      </c>
      <c r="N1219" s="97">
        <v>324</v>
      </c>
      <c r="O1219" s="97">
        <v>520</v>
      </c>
      <c r="P1219" s="96" t="s">
        <v>48</v>
      </c>
      <c r="Q1219" s="96">
        <v>20885</v>
      </c>
      <c r="R1219" s="96">
        <v>20885</v>
      </c>
      <c r="S1219" s="96">
        <v>20885</v>
      </c>
      <c r="T1219" s="98">
        <v>0.51500000000000001</v>
      </c>
      <c r="U1219" s="95">
        <v>45523</v>
      </c>
      <c r="V1219" s="95">
        <v>45553</v>
      </c>
      <c r="W1219" s="96">
        <v>23</v>
      </c>
      <c r="X1219" s="98">
        <v>0.11269999999999999</v>
      </c>
      <c r="Y1219" s="98">
        <v>0.27450000000000002</v>
      </c>
      <c r="Z1219" s="96">
        <v>56</v>
      </c>
      <c r="AA1219" s="96">
        <v>17</v>
      </c>
      <c r="AB1219" s="98">
        <v>8.3299999999999999E-2</v>
      </c>
      <c r="AC1219" s="98">
        <v>3.0000000000000001E-3</v>
      </c>
      <c r="AD1219" s="96">
        <v>56</v>
      </c>
      <c r="AE1219" s="96">
        <v>10</v>
      </c>
      <c r="AF1219" s="98">
        <v>4.9000000000000002E-2</v>
      </c>
      <c r="AG1219" s="98">
        <v>3.0000000000000001E-3</v>
      </c>
      <c r="AH1219" s="96">
        <v>56</v>
      </c>
      <c r="AI1219" s="96">
        <v>52</v>
      </c>
      <c r="AJ1219" s="96">
        <v>51</v>
      </c>
      <c r="AK1219" s="96">
        <v>621</v>
      </c>
      <c r="AL1219" s="96">
        <v>609</v>
      </c>
      <c r="AM1219" s="96">
        <v>24</v>
      </c>
      <c r="AN1219" s="96">
        <v>592</v>
      </c>
      <c r="AO1219" s="96">
        <v>584</v>
      </c>
      <c r="AP1219" s="96">
        <v>13</v>
      </c>
      <c r="AQ1219" s="96">
        <v>268</v>
      </c>
      <c r="AR1219" s="96">
        <v>204</v>
      </c>
      <c r="AS1219" s="98">
        <v>0.76100000000000001</v>
      </c>
      <c r="AT1219" s="98">
        <v>0.25</v>
      </c>
      <c r="AU1219" s="98">
        <v>2.1999999999999999E-2</v>
      </c>
      <c r="AV1219" s="101">
        <v>61841</v>
      </c>
      <c r="AW1219" s="101">
        <v>44405</v>
      </c>
      <c r="AX1219" s="96">
        <v>3183</v>
      </c>
      <c r="AY1219" s="96">
        <v>4682</v>
      </c>
      <c r="AZ1219" s="96">
        <v>6551</v>
      </c>
      <c r="BA1219" s="96">
        <v>5460102</v>
      </c>
      <c r="BC1219" s="117"/>
      <c r="BD1219" s="93"/>
      <c r="BE1219" s="93"/>
      <c r="BF1219" s="94">
        <v>39</v>
      </c>
      <c r="BG1219" s="155">
        <v>0.19120000000000001</v>
      </c>
      <c r="BH1219" s="94">
        <v>56</v>
      </c>
      <c r="BI1219" s="155">
        <v>0.27450000000000002</v>
      </c>
      <c r="BK1219" s="94">
        <v>29</v>
      </c>
      <c r="BL1219" s="94">
        <v>4.9700000000000001E-2</v>
      </c>
    </row>
    <row r="1220" spans="1:64" ht="14.25" customHeight="1" thickBot="1">
      <c r="A1220" s="93" t="s">
        <v>317</v>
      </c>
      <c r="B1220" s="95">
        <v>45585</v>
      </c>
      <c r="C1220" s="96">
        <v>817898</v>
      </c>
      <c r="D1220" s="96" t="s">
        <v>48</v>
      </c>
      <c r="E1220" s="96">
        <v>49919</v>
      </c>
      <c r="F1220" s="96">
        <v>242825</v>
      </c>
      <c r="G1220" s="96">
        <v>50000</v>
      </c>
      <c r="H1220" s="96">
        <v>80746</v>
      </c>
      <c r="I1220" s="96"/>
      <c r="J1220" s="96"/>
      <c r="K1220" s="96"/>
      <c r="L1220" s="96">
        <v>1241388</v>
      </c>
      <c r="M1220" s="97">
        <v>210</v>
      </c>
      <c r="N1220" s="97">
        <v>322</v>
      </c>
      <c r="O1220" s="97">
        <v>532</v>
      </c>
      <c r="P1220" s="96" t="s">
        <v>48</v>
      </c>
      <c r="Q1220" s="96">
        <v>21779</v>
      </c>
      <c r="R1220" s="96">
        <v>21779</v>
      </c>
      <c r="S1220" s="96">
        <v>21779</v>
      </c>
      <c r="T1220" s="98">
        <v>0.57699999999999996</v>
      </c>
      <c r="U1220" s="95">
        <v>45524</v>
      </c>
      <c r="V1220" s="95">
        <v>45554</v>
      </c>
      <c r="W1220" s="96">
        <v>28</v>
      </c>
      <c r="X1220" s="98">
        <v>0.1148</v>
      </c>
      <c r="Y1220" s="98">
        <v>0.2336</v>
      </c>
      <c r="Z1220" s="96">
        <v>57</v>
      </c>
      <c r="AA1220" s="96">
        <v>26</v>
      </c>
      <c r="AB1220" s="98">
        <v>0.1066</v>
      </c>
      <c r="AC1220" s="98">
        <v>2E-3</v>
      </c>
      <c r="AD1220" s="96">
        <v>57</v>
      </c>
      <c r="AE1220" s="96">
        <v>15</v>
      </c>
      <c r="AF1220" s="98">
        <v>6.1499999999999999E-2</v>
      </c>
      <c r="AG1220" s="98">
        <v>2E-3</v>
      </c>
      <c r="AH1220" s="96">
        <v>57</v>
      </c>
      <c r="AI1220" s="96">
        <v>56</v>
      </c>
      <c r="AJ1220" s="96">
        <v>52</v>
      </c>
      <c r="AK1220" s="96">
        <v>776</v>
      </c>
      <c r="AL1220" s="96">
        <v>762</v>
      </c>
      <c r="AM1220" s="96">
        <v>30</v>
      </c>
      <c r="AN1220" s="96">
        <v>741</v>
      </c>
      <c r="AO1220" s="96">
        <v>730</v>
      </c>
      <c r="AP1220" s="96">
        <v>11</v>
      </c>
      <c r="AQ1220" s="96">
        <v>307</v>
      </c>
      <c r="AR1220" s="96">
        <v>244</v>
      </c>
      <c r="AS1220" s="98">
        <v>0.79500000000000004</v>
      </c>
      <c r="AT1220" s="98">
        <v>0.21299999999999999</v>
      </c>
      <c r="AU1220" s="98">
        <v>1.4999999999999999E-2</v>
      </c>
      <c r="AV1220" s="101">
        <v>62148</v>
      </c>
      <c r="AW1220" s="101">
        <v>44649</v>
      </c>
      <c r="AX1220" s="96">
        <v>3161</v>
      </c>
      <c r="AY1220" s="96">
        <v>4685</v>
      </c>
      <c r="AZ1220" s="96">
        <v>6455</v>
      </c>
      <c r="BA1220" s="96">
        <v>6552992</v>
      </c>
      <c r="BC1220" s="117"/>
      <c r="BD1220" s="93"/>
      <c r="BE1220" s="93"/>
      <c r="BF1220" s="94">
        <v>43</v>
      </c>
      <c r="BG1220" s="155">
        <v>0.1762</v>
      </c>
      <c r="BH1220" s="94">
        <v>57</v>
      </c>
      <c r="BI1220" s="155">
        <v>0.2336</v>
      </c>
      <c r="BK1220" s="94">
        <v>36</v>
      </c>
      <c r="BL1220" s="94">
        <v>4.9299999999999997E-2</v>
      </c>
    </row>
    <row r="1221" spans="1:64" ht="14.25" customHeight="1" thickBot="1">
      <c r="A1221" s="93" t="s">
        <v>311</v>
      </c>
      <c r="B1221" s="95">
        <v>45586</v>
      </c>
      <c r="C1221" s="96">
        <v>806068</v>
      </c>
      <c r="D1221" s="96" t="s">
        <v>48</v>
      </c>
      <c r="E1221" s="96">
        <v>39913</v>
      </c>
      <c r="F1221" s="96">
        <v>233973</v>
      </c>
      <c r="G1221" s="96">
        <v>50000</v>
      </c>
      <c r="H1221" s="96">
        <v>80870</v>
      </c>
      <c r="I1221" s="96"/>
      <c r="J1221" s="96"/>
      <c r="K1221" s="96"/>
      <c r="L1221" s="96">
        <v>1210824</v>
      </c>
      <c r="M1221" s="97">
        <v>208</v>
      </c>
      <c r="N1221" s="97">
        <v>292</v>
      </c>
      <c r="O1221" s="97">
        <v>500</v>
      </c>
      <c r="P1221" s="96" t="s">
        <v>48</v>
      </c>
      <c r="Q1221" s="96">
        <v>21243</v>
      </c>
      <c r="R1221" s="96">
        <v>21243</v>
      </c>
      <c r="S1221" s="96">
        <v>21243</v>
      </c>
      <c r="T1221" s="98">
        <v>0.59799999999999998</v>
      </c>
      <c r="U1221" s="95">
        <v>45525</v>
      </c>
      <c r="V1221" s="95">
        <v>45555</v>
      </c>
      <c r="W1221" s="96">
        <v>34</v>
      </c>
      <c r="X1221" s="98">
        <v>0.1545</v>
      </c>
      <c r="Y1221" s="98">
        <v>0.2591</v>
      </c>
      <c r="Z1221" s="96">
        <v>57</v>
      </c>
      <c r="AA1221" s="96">
        <v>26</v>
      </c>
      <c r="AB1221" s="98">
        <v>0.1182</v>
      </c>
      <c r="AC1221" s="98">
        <v>3.0000000000000001E-3</v>
      </c>
      <c r="AD1221" s="96">
        <v>57</v>
      </c>
      <c r="AE1221" s="96">
        <v>17</v>
      </c>
      <c r="AF1221" s="98">
        <v>7.7299999999999994E-2</v>
      </c>
      <c r="AG1221" s="98">
        <v>3.0000000000000001E-3</v>
      </c>
      <c r="AH1221" s="96">
        <v>57</v>
      </c>
      <c r="AI1221" s="96">
        <v>54</v>
      </c>
      <c r="AJ1221" s="96">
        <v>80</v>
      </c>
      <c r="AK1221" s="96">
        <v>665</v>
      </c>
      <c r="AL1221" s="96">
        <v>582</v>
      </c>
      <c r="AM1221" s="96">
        <v>20</v>
      </c>
      <c r="AN1221" s="96">
        <v>636</v>
      </c>
      <c r="AO1221" s="96">
        <v>562</v>
      </c>
      <c r="AP1221" s="96">
        <v>13</v>
      </c>
      <c r="AQ1221" s="96">
        <v>299</v>
      </c>
      <c r="AR1221" s="96">
        <v>220</v>
      </c>
      <c r="AS1221" s="98">
        <v>0.73599999999999999</v>
      </c>
      <c r="AT1221" s="98">
        <v>0.23599999999999999</v>
      </c>
      <c r="AU1221" s="98">
        <v>2.3E-2</v>
      </c>
      <c r="AV1221" s="101">
        <v>62447</v>
      </c>
      <c r="AW1221" s="101">
        <v>44869</v>
      </c>
      <c r="AX1221" s="96">
        <v>3154</v>
      </c>
      <c r="AY1221" s="96">
        <v>4657</v>
      </c>
      <c r="AZ1221" s="96">
        <v>6436</v>
      </c>
      <c r="BA1221" s="96">
        <v>5405654</v>
      </c>
      <c r="BC1221" s="117"/>
      <c r="BD1221" s="93"/>
      <c r="BE1221" s="93"/>
      <c r="BF1221" s="94">
        <v>46</v>
      </c>
      <c r="BG1221" s="155">
        <v>0.20910000000000001</v>
      </c>
      <c r="BH1221" s="94">
        <v>57</v>
      </c>
      <c r="BI1221" s="155">
        <v>0.2591</v>
      </c>
      <c r="BK1221" s="94">
        <v>23</v>
      </c>
      <c r="BL1221" s="94">
        <v>4.0899999999999999E-2</v>
      </c>
    </row>
    <row r="1222" spans="1:64" ht="14.25" customHeight="1" thickBot="1">
      <c r="A1222" s="93" t="s">
        <v>312</v>
      </c>
      <c r="B1222" s="95">
        <v>45587</v>
      </c>
      <c r="C1222" s="96">
        <v>732716</v>
      </c>
      <c r="D1222" s="96" t="s">
        <v>48</v>
      </c>
      <c r="E1222" s="96">
        <v>29571</v>
      </c>
      <c r="F1222" s="96">
        <v>144983</v>
      </c>
      <c r="G1222" s="96">
        <v>6800</v>
      </c>
      <c r="H1222" s="96">
        <v>60274</v>
      </c>
      <c r="I1222" s="96"/>
      <c r="J1222" s="96"/>
      <c r="K1222" s="96"/>
      <c r="L1222" s="96">
        <v>974344</v>
      </c>
      <c r="M1222" s="97">
        <v>201</v>
      </c>
      <c r="N1222" s="97">
        <v>439</v>
      </c>
      <c r="O1222" s="97">
        <v>640</v>
      </c>
      <c r="P1222" s="96" t="s">
        <v>48</v>
      </c>
      <c r="Q1222" s="96">
        <v>20299</v>
      </c>
      <c r="R1222" s="96">
        <v>20299</v>
      </c>
      <c r="S1222" s="96">
        <v>20299</v>
      </c>
      <c r="T1222" s="98">
        <v>0.44700000000000001</v>
      </c>
      <c r="U1222" s="95">
        <v>45526</v>
      </c>
      <c r="V1222" s="95">
        <v>45556</v>
      </c>
      <c r="W1222" s="96">
        <v>20</v>
      </c>
      <c r="X1222" s="98">
        <v>9.9500000000000005E-2</v>
      </c>
      <c r="Y1222" s="98">
        <v>0.23880000000000001</v>
      </c>
      <c r="Z1222" s="96">
        <v>48</v>
      </c>
      <c r="AA1222" s="96">
        <v>19</v>
      </c>
      <c r="AB1222" s="98">
        <v>9.4500000000000001E-2</v>
      </c>
      <c r="AC1222" s="98">
        <v>2E-3</v>
      </c>
      <c r="AD1222" s="96">
        <v>48</v>
      </c>
      <c r="AE1222" s="96">
        <v>16</v>
      </c>
      <c r="AF1222" s="98">
        <v>7.9600000000000004E-2</v>
      </c>
      <c r="AG1222" s="98">
        <v>2E-3</v>
      </c>
      <c r="AH1222" s="96">
        <v>48</v>
      </c>
      <c r="AI1222" s="96">
        <v>54</v>
      </c>
      <c r="AJ1222" s="96">
        <v>54</v>
      </c>
      <c r="AK1222" s="96">
        <v>636</v>
      </c>
      <c r="AL1222" s="96">
        <v>551</v>
      </c>
      <c r="AM1222" s="96">
        <v>30</v>
      </c>
      <c r="AN1222" s="96">
        <v>594</v>
      </c>
      <c r="AO1222" s="96">
        <v>519</v>
      </c>
      <c r="AP1222" s="96">
        <v>20</v>
      </c>
      <c r="AQ1222" s="96">
        <v>286</v>
      </c>
      <c r="AR1222" s="96">
        <v>201</v>
      </c>
      <c r="AS1222" s="98">
        <v>0.70299999999999996</v>
      </c>
      <c r="AT1222" s="98">
        <v>0.39800000000000002</v>
      </c>
      <c r="AU1222" s="98">
        <v>3.6999999999999998E-2</v>
      </c>
      <c r="AV1222" s="101">
        <v>62733</v>
      </c>
      <c r="AW1222" s="101">
        <v>45070</v>
      </c>
      <c r="AX1222" s="96">
        <v>3151</v>
      </c>
      <c r="AY1222" s="96">
        <v>4692</v>
      </c>
      <c r="AZ1222" s="96">
        <v>6471</v>
      </c>
      <c r="BA1222" s="96">
        <v>4809766</v>
      </c>
      <c r="BC1222" s="117"/>
      <c r="BD1222" s="93"/>
      <c r="BE1222" s="93"/>
      <c r="BF1222" s="94">
        <v>34</v>
      </c>
      <c r="BG1222" s="155">
        <v>0.16919999999999999</v>
      </c>
      <c r="BH1222" s="94">
        <v>48</v>
      </c>
      <c r="BI1222" s="155">
        <v>0.23880000000000001</v>
      </c>
      <c r="BK1222" s="94">
        <v>21</v>
      </c>
      <c r="BL1222" s="94">
        <v>4.0500000000000001E-2</v>
      </c>
    </row>
    <row r="1223" spans="1:64" ht="14.25" customHeight="1" thickBot="1">
      <c r="A1223" s="93" t="s">
        <v>313</v>
      </c>
      <c r="B1223" s="95">
        <v>45588</v>
      </c>
      <c r="C1223" s="96">
        <v>688309</v>
      </c>
      <c r="D1223" s="96" t="s">
        <v>48</v>
      </c>
      <c r="E1223" s="96">
        <v>29607</v>
      </c>
      <c r="F1223" s="96">
        <v>487168</v>
      </c>
      <c r="G1223" s="96" t="s">
        <v>48</v>
      </c>
      <c r="H1223" s="96">
        <v>39867</v>
      </c>
      <c r="I1223" s="96"/>
      <c r="J1223" s="96"/>
      <c r="K1223" s="96"/>
      <c r="L1223" s="96">
        <v>1244951</v>
      </c>
      <c r="M1223" s="97">
        <v>163</v>
      </c>
      <c r="N1223" s="97">
        <v>360</v>
      </c>
      <c r="O1223" s="97">
        <v>523</v>
      </c>
      <c r="P1223" s="96" t="s">
        <v>48</v>
      </c>
      <c r="Q1223" s="96">
        <v>27666</v>
      </c>
      <c r="R1223" s="96">
        <v>27666</v>
      </c>
      <c r="S1223" s="96">
        <v>27666</v>
      </c>
      <c r="T1223" s="98">
        <v>0.50700000000000001</v>
      </c>
      <c r="U1223" s="95">
        <v>45527</v>
      </c>
      <c r="V1223" s="95">
        <v>45557</v>
      </c>
      <c r="W1223" s="96">
        <v>24</v>
      </c>
      <c r="X1223" s="98">
        <v>0.13189999999999999</v>
      </c>
      <c r="Y1223" s="98">
        <v>0.24729999999999999</v>
      </c>
      <c r="Z1223" s="96">
        <v>45</v>
      </c>
      <c r="AA1223" s="96">
        <v>23</v>
      </c>
      <c r="AB1223" s="98">
        <v>0.12640000000000001</v>
      </c>
      <c r="AC1223" s="98">
        <v>2E-3</v>
      </c>
      <c r="AD1223" s="96">
        <v>45</v>
      </c>
      <c r="AE1223" s="96">
        <v>16</v>
      </c>
      <c r="AF1223" s="98">
        <v>8.7900000000000006E-2</v>
      </c>
      <c r="AG1223" s="98">
        <v>2E-3</v>
      </c>
      <c r="AH1223" s="96">
        <v>45</v>
      </c>
      <c r="AI1223" s="96">
        <v>58</v>
      </c>
      <c r="AJ1223" s="96">
        <v>60</v>
      </c>
      <c r="AK1223" s="96">
        <v>637</v>
      </c>
      <c r="AL1223" s="96">
        <v>571</v>
      </c>
      <c r="AM1223" s="96">
        <v>22</v>
      </c>
      <c r="AN1223" s="96">
        <v>606</v>
      </c>
      <c r="AO1223" s="96">
        <v>545</v>
      </c>
      <c r="AP1223" s="96">
        <v>14</v>
      </c>
      <c r="AQ1223" s="96">
        <v>265</v>
      </c>
      <c r="AR1223" s="96">
        <v>182</v>
      </c>
      <c r="AS1223" s="98">
        <v>0.68700000000000006</v>
      </c>
      <c r="AT1223" s="98">
        <v>0.33</v>
      </c>
      <c r="AU1223" s="98">
        <v>2.5000000000000001E-2</v>
      </c>
      <c r="AV1223" s="101">
        <v>62998</v>
      </c>
      <c r="AW1223" s="101">
        <v>45252</v>
      </c>
      <c r="AX1223" s="96">
        <v>3143</v>
      </c>
      <c r="AY1223" s="96">
        <v>4704</v>
      </c>
      <c r="AZ1223" s="96">
        <v>6453</v>
      </c>
      <c r="BA1223" s="96">
        <v>5293312</v>
      </c>
      <c r="BB1223" s="279" t="s">
        <v>4325</v>
      </c>
      <c r="BC1223" s="117"/>
      <c r="BD1223" s="93"/>
      <c r="BE1223" s="93"/>
      <c r="BF1223" s="94">
        <v>37</v>
      </c>
      <c r="BG1223" s="155">
        <v>0.20330000000000001</v>
      </c>
      <c r="BH1223" s="94">
        <v>45</v>
      </c>
      <c r="BI1223" s="155">
        <v>0.24729999999999999</v>
      </c>
      <c r="BK1223" s="94">
        <v>27</v>
      </c>
      <c r="BL1223" s="94">
        <v>4.9500000000000002E-2</v>
      </c>
    </row>
    <row r="1224" spans="1:64" ht="14.25" customHeight="1" thickBot="1">
      <c r="A1224" s="93" t="s">
        <v>314</v>
      </c>
      <c r="B1224" s="95">
        <v>45589</v>
      </c>
      <c r="C1224" s="96">
        <v>680629</v>
      </c>
      <c r="D1224" s="96" t="s">
        <v>48</v>
      </c>
      <c r="E1224" s="96">
        <v>29385</v>
      </c>
      <c r="F1224" s="96">
        <v>424671</v>
      </c>
      <c r="G1224" s="96" t="s">
        <v>48</v>
      </c>
      <c r="H1224" s="96">
        <v>40380</v>
      </c>
      <c r="I1224" s="96"/>
      <c r="J1224" s="96"/>
      <c r="K1224" s="96"/>
      <c r="L1224" s="96">
        <v>1175065</v>
      </c>
      <c r="M1224" s="97">
        <v>192</v>
      </c>
      <c r="N1224" s="97">
        <v>273</v>
      </c>
      <c r="O1224" s="97">
        <v>465</v>
      </c>
      <c r="P1224" s="96" t="s">
        <v>48</v>
      </c>
      <c r="Q1224" s="96">
        <v>27327</v>
      </c>
      <c r="R1224" s="96">
        <v>27327</v>
      </c>
      <c r="S1224" s="96">
        <v>27327</v>
      </c>
      <c r="T1224" s="98">
        <v>0.53100000000000003</v>
      </c>
      <c r="U1224" s="95">
        <v>45528</v>
      </c>
      <c r="V1224" s="95">
        <v>45558</v>
      </c>
      <c r="W1224" s="96">
        <v>26</v>
      </c>
      <c r="X1224" s="98">
        <v>0.15479999999999999</v>
      </c>
      <c r="Y1224" s="98">
        <v>0.25600000000000001</v>
      </c>
      <c r="Z1224" s="96">
        <v>43</v>
      </c>
      <c r="AA1224" s="96">
        <v>20</v>
      </c>
      <c r="AB1224" s="98">
        <v>0.11899999999999999</v>
      </c>
      <c r="AC1224" s="98">
        <v>3.0000000000000001E-3</v>
      </c>
      <c r="AD1224" s="96">
        <v>43</v>
      </c>
      <c r="AE1224" s="96">
        <v>12</v>
      </c>
      <c r="AF1224" s="98">
        <v>7.1400000000000005E-2</v>
      </c>
      <c r="AG1224" s="98">
        <v>3.0000000000000001E-3</v>
      </c>
      <c r="AH1224" s="96">
        <v>43</v>
      </c>
      <c r="AI1224" s="96">
        <v>46</v>
      </c>
      <c r="AJ1224" s="96">
        <v>63</v>
      </c>
      <c r="AK1224" s="96">
        <v>702</v>
      </c>
      <c r="AL1224" s="96">
        <v>626</v>
      </c>
      <c r="AM1224" s="96">
        <v>26</v>
      </c>
      <c r="AN1224" s="96">
        <v>665</v>
      </c>
      <c r="AO1224" s="96">
        <v>596</v>
      </c>
      <c r="AP1224" s="96">
        <v>16</v>
      </c>
      <c r="AQ1224" s="96">
        <v>247</v>
      </c>
      <c r="AR1224" s="96">
        <v>168</v>
      </c>
      <c r="AS1224" s="98">
        <v>0.68</v>
      </c>
      <c r="AT1224" s="98">
        <v>0.375</v>
      </c>
      <c r="AU1224" s="98">
        <v>2.5999999999999999E-2</v>
      </c>
      <c r="AV1224" s="101">
        <v>63245</v>
      </c>
      <c r="AW1224" s="101">
        <v>45420</v>
      </c>
      <c r="AX1224" s="96">
        <v>3155</v>
      </c>
      <c r="AY1224" s="96">
        <v>4696</v>
      </c>
      <c r="AZ1224" s="96">
        <v>6478</v>
      </c>
      <c r="BA1224" s="96">
        <v>5807506</v>
      </c>
      <c r="BC1224" s="117"/>
      <c r="BD1224" s="93"/>
      <c r="BE1224" s="93"/>
      <c r="BF1224" s="94">
        <v>33</v>
      </c>
      <c r="BG1224" s="155">
        <v>0.19639999999999999</v>
      </c>
      <c r="BH1224" s="94">
        <v>43</v>
      </c>
      <c r="BI1224" s="155">
        <v>0.25600000000000001</v>
      </c>
      <c r="BK1224" s="94">
        <v>30</v>
      </c>
      <c r="BL1224" s="94">
        <v>5.0299999999999997E-2</v>
      </c>
    </row>
    <row r="1225" spans="1:64" ht="14.25" customHeight="1" thickBot="1">
      <c r="A1225" s="93" t="s">
        <v>315</v>
      </c>
      <c r="B1225" s="95">
        <v>45590</v>
      </c>
      <c r="C1225" s="96">
        <v>585747</v>
      </c>
      <c r="D1225" s="96" t="s">
        <v>48</v>
      </c>
      <c r="E1225" s="96">
        <v>29812</v>
      </c>
      <c r="F1225" s="96">
        <v>309314</v>
      </c>
      <c r="G1225" s="96" t="s">
        <v>48</v>
      </c>
      <c r="H1225" s="96">
        <v>40253</v>
      </c>
      <c r="I1225" s="96"/>
      <c r="J1225" s="96"/>
      <c r="K1225" s="96"/>
      <c r="L1225" s="96">
        <v>965126</v>
      </c>
      <c r="M1225" s="97">
        <v>167</v>
      </c>
      <c r="N1225" s="97">
        <v>222</v>
      </c>
      <c r="O1225" s="97">
        <v>389</v>
      </c>
      <c r="P1225" s="96" t="s">
        <v>48</v>
      </c>
      <c r="Q1225" s="96">
        <v>21935</v>
      </c>
      <c r="R1225" s="96">
        <v>21935</v>
      </c>
      <c r="S1225" s="96">
        <v>21935</v>
      </c>
      <c r="T1225" s="98">
        <v>0.60199999999999998</v>
      </c>
      <c r="U1225" s="95">
        <v>45529</v>
      </c>
      <c r="V1225" s="95">
        <v>45559</v>
      </c>
      <c r="W1225" s="96">
        <v>26</v>
      </c>
      <c r="X1225" s="98">
        <v>0.15479999999999999</v>
      </c>
      <c r="Y1225" s="98">
        <v>0.26190000000000002</v>
      </c>
      <c r="Z1225" s="96">
        <v>44</v>
      </c>
      <c r="AA1225" s="96">
        <v>25</v>
      </c>
      <c r="AB1225" s="98">
        <v>0.14879999999999999</v>
      </c>
      <c r="AC1225" s="98">
        <v>3.0000000000000001E-3</v>
      </c>
      <c r="AD1225" s="96">
        <v>44</v>
      </c>
      <c r="AE1225" s="96">
        <v>17</v>
      </c>
      <c r="AF1225" s="98">
        <v>0.1012</v>
      </c>
      <c r="AG1225" s="98">
        <v>3.0000000000000001E-3</v>
      </c>
      <c r="AH1225" s="96">
        <v>44</v>
      </c>
      <c r="AI1225" s="96">
        <v>38</v>
      </c>
      <c r="AJ1225" s="96">
        <v>71</v>
      </c>
      <c r="AK1225" s="96">
        <v>716</v>
      </c>
      <c r="AL1225" s="96">
        <v>626</v>
      </c>
      <c r="AM1225" s="96">
        <v>23</v>
      </c>
      <c r="AN1225" s="96">
        <v>681</v>
      </c>
      <c r="AO1225" s="96">
        <v>600</v>
      </c>
      <c r="AP1225" s="96">
        <v>19</v>
      </c>
      <c r="AQ1225" s="96">
        <v>234</v>
      </c>
      <c r="AR1225" s="96">
        <v>168</v>
      </c>
      <c r="AS1225" s="98">
        <v>0.71799999999999997</v>
      </c>
      <c r="AT1225" s="98">
        <v>0.42299999999999999</v>
      </c>
      <c r="AU1225" s="98">
        <v>3.1E-2</v>
      </c>
      <c r="AV1225" s="101">
        <v>63479</v>
      </c>
      <c r="AW1225" s="101">
        <v>45588</v>
      </c>
      <c r="AX1225" s="96">
        <v>3143</v>
      </c>
      <c r="AY1225" s="96">
        <v>4704</v>
      </c>
      <c r="AZ1225" s="96">
        <v>6510</v>
      </c>
      <c r="BA1225" s="96">
        <v>5390656</v>
      </c>
      <c r="BC1225" s="117"/>
      <c r="BD1225" s="93"/>
      <c r="BE1225" s="93"/>
      <c r="BF1225" s="94">
        <v>34</v>
      </c>
      <c r="BG1225" s="155">
        <v>0.2024</v>
      </c>
      <c r="BH1225" s="94">
        <v>44</v>
      </c>
      <c r="BI1225" s="155">
        <v>0.26190000000000002</v>
      </c>
      <c r="BK1225" s="94">
        <v>40</v>
      </c>
      <c r="BL1225" s="94">
        <v>6.6699999999999995E-2</v>
      </c>
    </row>
    <row r="1226" spans="1:64" ht="14.25" customHeight="1" thickBot="1">
      <c r="A1226" s="93" t="s">
        <v>316</v>
      </c>
      <c r="B1226" s="95">
        <v>45591</v>
      </c>
      <c r="C1226" s="96">
        <v>522643</v>
      </c>
      <c r="D1226" s="96" t="s">
        <v>48</v>
      </c>
      <c r="E1226" s="96">
        <v>29585</v>
      </c>
      <c r="F1226" s="96">
        <v>331211</v>
      </c>
      <c r="G1226" s="96" t="s">
        <v>48</v>
      </c>
      <c r="H1226" s="96">
        <v>38321</v>
      </c>
      <c r="I1226" s="96"/>
      <c r="J1226" s="96"/>
      <c r="K1226" s="96"/>
      <c r="L1226" s="96">
        <v>921760</v>
      </c>
      <c r="M1226" s="97">
        <v>189</v>
      </c>
      <c r="N1226" s="97">
        <v>225</v>
      </c>
      <c r="O1226" s="97">
        <v>414</v>
      </c>
      <c r="P1226" s="96" t="s">
        <v>48</v>
      </c>
      <c r="Q1226" s="96">
        <v>16171</v>
      </c>
      <c r="R1226" s="96">
        <v>16171</v>
      </c>
      <c r="S1226" s="96">
        <v>16171</v>
      </c>
      <c r="T1226" s="98">
        <v>0.55300000000000005</v>
      </c>
      <c r="U1226" s="95">
        <v>45530</v>
      </c>
      <c r="V1226" s="95">
        <v>45560</v>
      </c>
      <c r="W1226" s="96">
        <v>32</v>
      </c>
      <c r="X1226" s="98">
        <v>0.19159999999999999</v>
      </c>
      <c r="Y1226" s="98">
        <v>0.34129999999999999</v>
      </c>
      <c r="Z1226" s="96">
        <v>57</v>
      </c>
      <c r="AA1226" s="96">
        <v>27</v>
      </c>
      <c r="AB1226" s="98">
        <v>0.16170000000000001</v>
      </c>
      <c r="AC1226" s="98">
        <v>3.0000000000000001E-3</v>
      </c>
      <c r="AD1226" s="96">
        <v>57</v>
      </c>
      <c r="AE1226" s="96">
        <v>20</v>
      </c>
      <c r="AF1226" s="98">
        <v>0.1198</v>
      </c>
      <c r="AG1226" s="98">
        <v>3.0000000000000001E-3</v>
      </c>
      <c r="AH1226" s="96">
        <v>57</v>
      </c>
      <c r="AI1226" s="96">
        <v>41</v>
      </c>
      <c r="AJ1226" s="96">
        <v>56</v>
      </c>
      <c r="AK1226" s="96">
        <v>624</v>
      </c>
      <c r="AL1226" s="96">
        <v>606</v>
      </c>
      <c r="AM1226" s="96">
        <v>18</v>
      </c>
      <c r="AN1226" s="96">
        <v>599</v>
      </c>
      <c r="AO1226" s="96">
        <v>586</v>
      </c>
      <c r="AP1226" s="96">
        <v>18</v>
      </c>
      <c r="AQ1226" s="96">
        <v>229</v>
      </c>
      <c r="AR1226" s="96">
        <v>167</v>
      </c>
      <c r="AS1226" s="98">
        <v>0.72899999999999998</v>
      </c>
      <c r="AT1226" s="98">
        <v>0.33500000000000002</v>
      </c>
      <c r="AU1226" s="98">
        <v>0.03</v>
      </c>
      <c r="AV1226" s="101">
        <v>63708</v>
      </c>
      <c r="AW1226" s="101">
        <v>45755</v>
      </c>
      <c r="AX1226" s="96">
        <v>3177</v>
      </c>
      <c r="AY1226" s="96">
        <v>4724</v>
      </c>
      <c r="AZ1226" s="96">
        <v>6558</v>
      </c>
      <c r="BA1226" s="96">
        <v>5331448</v>
      </c>
      <c r="BC1226" s="117"/>
      <c r="BD1226" s="93"/>
      <c r="BE1226" s="93"/>
      <c r="BF1226" s="94">
        <v>42</v>
      </c>
      <c r="BG1226" s="155">
        <v>0.2515</v>
      </c>
      <c r="BH1226" s="94">
        <v>57</v>
      </c>
      <c r="BI1226" s="155">
        <v>0.34129999999999999</v>
      </c>
      <c r="BK1226" s="94">
        <v>59</v>
      </c>
      <c r="BL1226" s="94">
        <v>0.1007</v>
      </c>
    </row>
    <row r="1227" spans="1:64" ht="14.25" customHeight="1" thickBot="1">
      <c r="A1227" s="93" t="s">
        <v>317</v>
      </c>
      <c r="B1227" s="95">
        <v>45592</v>
      </c>
      <c r="C1227" s="96">
        <v>578964</v>
      </c>
      <c r="D1227" s="96" t="s">
        <v>48</v>
      </c>
      <c r="E1227" s="96">
        <v>29616</v>
      </c>
      <c r="F1227" s="96">
        <v>224566</v>
      </c>
      <c r="G1227" s="96" t="s">
        <v>48</v>
      </c>
      <c r="H1227" s="96">
        <v>39867</v>
      </c>
      <c r="I1227" s="96"/>
      <c r="J1227" s="96"/>
      <c r="K1227" s="96"/>
      <c r="L1227" s="96">
        <v>873013</v>
      </c>
      <c r="M1227" s="97">
        <v>190</v>
      </c>
      <c r="N1227" s="97">
        <v>221</v>
      </c>
      <c r="O1227" s="97">
        <v>411</v>
      </c>
      <c r="P1227" s="96" t="s">
        <v>48</v>
      </c>
      <c r="Q1227" s="96">
        <v>16472</v>
      </c>
      <c r="R1227" s="96">
        <v>16472</v>
      </c>
      <c r="S1227" s="96">
        <v>16472</v>
      </c>
      <c r="T1227" s="98">
        <v>0.59899999999999998</v>
      </c>
      <c r="U1227" s="95">
        <v>45531</v>
      </c>
      <c r="V1227" s="95">
        <v>45561</v>
      </c>
      <c r="W1227" s="96">
        <v>28</v>
      </c>
      <c r="X1227" s="98">
        <v>0.1547</v>
      </c>
      <c r="Y1227" s="98">
        <v>0.2928</v>
      </c>
      <c r="Z1227" s="96">
        <v>53</v>
      </c>
      <c r="AA1227" s="96">
        <v>26</v>
      </c>
      <c r="AB1227" s="98">
        <v>0.14360000000000001</v>
      </c>
      <c r="AC1227" s="98">
        <v>3.0000000000000001E-3</v>
      </c>
      <c r="AD1227" s="96">
        <v>53</v>
      </c>
      <c r="AE1227" s="96">
        <v>20</v>
      </c>
      <c r="AF1227" s="98">
        <v>0.1105</v>
      </c>
      <c r="AG1227" s="98">
        <v>3.0000000000000001E-3</v>
      </c>
      <c r="AH1227" s="96">
        <v>53</v>
      </c>
      <c r="AI1227" s="96">
        <v>54</v>
      </c>
      <c r="AJ1227" s="96">
        <v>83</v>
      </c>
      <c r="AK1227" s="96">
        <v>788</v>
      </c>
      <c r="AL1227" s="96">
        <v>775</v>
      </c>
      <c r="AM1227" s="96">
        <v>39</v>
      </c>
      <c r="AN1227" s="96">
        <v>741</v>
      </c>
      <c r="AO1227" s="96">
        <v>735</v>
      </c>
      <c r="AP1227" s="96">
        <v>19</v>
      </c>
      <c r="AQ1227" s="96">
        <v>246</v>
      </c>
      <c r="AR1227" s="96">
        <v>181</v>
      </c>
      <c r="AS1227" s="98">
        <v>0.73599999999999999</v>
      </c>
      <c r="AT1227" s="98">
        <v>0.45900000000000002</v>
      </c>
      <c r="AU1227" s="98">
        <v>2.5000000000000001E-2</v>
      </c>
      <c r="AV1227" s="101">
        <v>63954</v>
      </c>
      <c r="AW1227" s="101">
        <v>45936</v>
      </c>
      <c r="AX1227" s="96">
        <v>3197</v>
      </c>
      <c r="AY1227" s="96">
        <v>4712</v>
      </c>
      <c r="AZ1227" s="96">
        <v>6581</v>
      </c>
      <c r="BA1227" s="96">
        <v>7421560</v>
      </c>
      <c r="BC1227" s="117"/>
      <c r="BD1227" s="93"/>
      <c r="BE1227" s="93"/>
      <c r="BF1227" s="94">
        <v>43</v>
      </c>
      <c r="BG1227" s="155">
        <v>0.23760000000000001</v>
      </c>
      <c r="BH1227" s="94">
        <v>53</v>
      </c>
      <c r="BI1227" s="155">
        <v>0.2928</v>
      </c>
      <c r="BK1227" s="94">
        <v>50</v>
      </c>
      <c r="BL1227" s="94">
        <v>6.8000000000000005E-2</v>
      </c>
    </row>
    <row r="1228" spans="1:64" ht="14.25" customHeight="1" thickBot="1">
      <c r="A1228" s="93" t="s">
        <v>311</v>
      </c>
      <c r="B1228" s="95">
        <v>45593</v>
      </c>
      <c r="C1228" s="96">
        <v>548128</v>
      </c>
      <c r="D1228" s="96" t="s">
        <v>48</v>
      </c>
      <c r="E1228" s="96">
        <v>29817</v>
      </c>
      <c r="F1228" s="96">
        <v>178129</v>
      </c>
      <c r="G1228" s="96" t="s">
        <v>48</v>
      </c>
      <c r="H1228" s="96">
        <v>38321</v>
      </c>
      <c r="I1228" s="96"/>
      <c r="J1228" s="96"/>
      <c r="K1228" s="96"/>
      <c r="L1228" s="96">
        <v>794395</v>
      </c>
      <c r="M1228" s="97">
        <v>170</v>
      </c>
      <c r="N1228" s="97">
        <v>232</v>
      </c>
      <c r="O1228" s="97">
        <v>402</v>
      </c>
      <c r="P1228" s="96" t="s">
        <v>48</v>
      </c>
      <c r="Q1228" s="96">
        <v>16550</v>
      </c>
      <c r="R1228" s="96">
        <v>16550</v>
      </c>
      <c r="S1228" s="96">
        <v>16550</v>
      </c>
      <c r="T1228" s="98">
        <v>0.59499999999999997</v>
      </c>
      <c r="U1228" s="95">
        <v>45532</v>
      </c>
      <c r="V1228" s="95">
        <v>45562</v>
      </c>
      <c r="W1228" s="96">
        <v>29</v>
      </c>
      <c r="X1228" s="98">
        <v>0.1676</v>
      </c>
      <c r="Y1228" s="98">
        <v>0.27750000000000002</v>
      </c>
      <c r="Z1228" s="96">
        <v>48</v>
      </c>
      <c r="AA1228" s="96">
        <v>22</v>
      </c>
      <c r="AB1228" s="98">
        <v>0.12720000000000001</v>
      </c>
      <c r="AC1228" s="98">
        <v>3.0000000000000001E-3</v>
      </c>
      <c r="AD1228" s="96">
        <v>48</v>
      </c>
      <c r="AE1228" s="96">
        <v>17</v>
      </c>
      <c r="AF1228" s="98">
        <v>9.8299999999999998E-2</v>
      </c>
      <c r="AG1228" s="98">
        <v>3.0000000000000001E-3</v>
      </c>
      <c r="AH1228" s="96">
        <v>48</v>
      </c>
      <c r="AI1228" s="96">
        <v>46</v>
      </c>
      <c r="AJ1228" s="96">
        <v>62</v>
      </c>
      <c r="AK1228" s="96">
        <v>690</v>
      </c>
      <c r="AL1228" s="96">
        <v>599</v>
      </c>
      <c r="AM1228" s="96">
        <v>27</v>
      </c>
      <c r="AN1228" s="96">
        <v>647</v>
      </c>
      <c r="AO1228" s="96">
        <v>570</v>
      </c>
      <c r="AP1228" s="96">
        <v>21</v>
      </c>
      <c r="AQ1228" s="96">
        <v>239</v>
      </c>
      <c r="AR1228" s="96">
        <v>173</v>
      </c>
      <c r="AS1228" s="98">
        <v>0.72399999999999998</v>
      </c>
      <c r="AT1228" s="98">
        <v>0.35799999999999998</v>
      </c>
      <c r="AU1228" s="98">
        <v>3.5999999999999997E-2</v>
      </c>
      <c r="AV1228" s="101">
        <v>64193</v>
      </c>
      <c r="AW1228" s="101">
        <v>46109</v>
      </c>
      <c r="AX1228" s="96">
        <v>3191</v>
      </c>
      <c r="AY1228" s="96">
        <v>4713</v>
      </c>
      <c r="AZ1228" s="96">
        <v>6633</v>
      </c>
      <c r="BA1228" s="96">
        <v>5275826</v>
      </c>
      <c r="BB1228" s="96" t="s">
        <v>355</v>
      </c>
      <c r="BC1228" s="117"/>
      <c r="BD1228" s="93"/>
      <c r="BE1228" s="93"/>
      <c r="BF1228" s="94">
        <v>34</v>
      </c>
      <c r="BG1228" s="155">
        <v>0.19650000000000001</v>
      </c>
      <c r="BH1228" s="94">
        <v>48</v>
      </c>
      <c r="BI1228" s="155">
        <v>0.27750000000000002</v>
      </c>
      <c r="BK1228" s="94">
        <v>48</v>
      </c>
      <c r="BL1228" s="94">
        <v>8.4199999999999997E-2</v>
      </c>
    </row>
    <row r="1229" spans="1:64" ht="14.25" customHeight="1" thickBot="1">
      <c r="A1229" s="93" t="s">
        <v>312</v>
      </c>
      <c r="B1229" s="95">
        <v>45594</v>
      </c>
      <c r="C1229" s="96">
        <v>539349</v>
      </c>
      <c r="D1229" s="96" t="s">
        <v>48</v>
      </c>
      <c r="E1229" s="96">
        <v>29802</v>
      </c>
      <c r="F1229" s="96">
        <v>127610</v>
      </c>
      <c r="G1229" s="96" t="s">
        <v>48</v>
      </c>
      <c r="H1229" s="96">
        <v>35843</v>
      </c>
      <c r="I1229" s="96"/>
      <c r="J1229" s="96"/>
      <c r="K1229" s="96"/>
      <c r="L1229" s="96">
        <v>732604</v>
      </c>
      <c r="M1229" s="97">
        <v>157</v>
      </c>
      <c r="N1229" s="97">
        <v>287</v>
      </c>
      <c r="O1229" s="97">
        <v>444</v>
      </c>
      <c r="P1229" s="96" t="s">
        <v>48</v>
      </c>
      <c r="Q1229" s="96">
        <v>14951</v>
      </c>
      <c r="R1229" s="96">
        <v>14951</v>
      </c>
      <c r="S1229" s="96">
        <v>14951</v>
      </c>
      <c r="T1229" s="98">
        <v>0.48</v>
      </c>
      <c r="U1229" s="95">
        <v>45533</v>
      </c>
      <c r="V1229" s="95">
        <v>45563</v>
      </c>
      <c r="W1229" s="96">
        <v>24</v>
      </c>
      <c r="X1229" s="98">
        <v>0.15290000000000001</v>
      </c>
      <c r="Y1229" s="98">
        <v>0.31209999999999999</v>
      </c>
      <c r="Z1229" s="96">
        <v>49</v>
      </c>
      <c r="AA1229" s="96">
        <v>19</v>
      </c>
      <c r="AB1229" s="98">
        <v>0.121</v>
      </c>
      <c r="AC1229" s="98">
        <v>3.0000000000000001E-3</v>
      </c>
      <c r="AD1229" s="96">
        <v>49</v>
      </c>
      <c r="AE1229" s="96">
        <v>12</v>
      </c>
      <c r="AF1229" s="98">
        <v>7.6399999999999996E-2</v>
      </c>
      <c r="AG1229" s="98">
        <v>3.0000000000000001E-3</v>
      </c>
      <c r="AH1229" s="96">
        <v>49</v>
      </c>
      <c r="AI1229" s="96">
        <v>48</v>
      </c>
      <c r="AJ1229" s="96">
        <v>49</v>
      </c>
      <c r="AK1229" s="96">
        <v>650</v>
      </c>
      <c r="AL1229" s="96">
        <v>566</v>
      </c>
      <c r="AM1229" s="96">
        <v>23</v>
      </c>
      <c r="AN1229" s="96">
        <v>616</v>
      </c>
      <c r="AO1229" s="96">
        <v>542</v>
      </c>
      <c r="AP1229" s="96">
        <v>15</v>
      </c>
      <c r="AQ1229" s="96">
        <v>213</v>
      </c>
      <c r="AR1229" s="96">
        <v>157</v>
      </c>
      <c r="AS1229" s="98">
        <v>0.73699999999999999</v>
      </c>
      <c r="AT1229" s="98">
        <v>0.312</v>
      </c>
      <c r="AU1229" s="98">
        <v>2.7E-2</v>
      </c>
      <c r="AV1229" s="101">
        <v>64406</v>
      </c>
      <c r="AW1229" s="101">
        <v>46266</v>
      </c>
      <c r="AX1229" s="96">
        <v>3224</v>
      </c>
      <c r="AY1229" s="96">
        <v>4742</v>
      </c>
      <c r="AZ1229" s="96">
        <v>6671</v>
      </c>
      <c r="BA1229" s="96">
        <v>5464524</v>
      </c>
      <c r="BC1229" s="117"/>
      <c r="BD1229" s="93"/>
      <c r="BE1229" s="93"/>
      <c r="BF1229" s="94">
        <v>34</v>
      </c>
      <c r="BG1229" s="155">
        <v>0.21659999999999999</v>
      </c>
      <c r="BH1229" s="94">
        <v>49</v>
      </c>
      <c r="BI1229" s="155">
        <v>0.31209999999999999</v>
      </c>
      <c r="BK1229" s="94">
        <v>21</v>
      </c>
      <c r="BL1229" s="94">
        <v>3.8699999999999998E-2</v>
      </c>
    </row>
    <row r="1230" spans="1:64" ht="14.25" customHeight="1" thickBot="1">
      <c r="A1230" s="93" t="s">
        <v>313</v>
      </c>
      <c r="B1230" s="95">
        <v>45595</v>
      </c>
      <c r="C1230" s="96">
        <v>568750</v>
      </c>
      <c r="D1230" s="96" t="s">
        <v>48</v>
      </c>
      <c r="E1230" s="96">
        <v>29514</v>
      </c>
      <c r="F1230" s="96">
        <v>234174</v>
      </c>
      <c r="G1230" s="96" t="s">
        <v>48</v>
      </c>
      <c r="H1230" s="96">
        <v>42951</v>
      </c>
      <c r="I1230" s="96"/>
      <c r="J1230" s="96"/>
      <c r="K1230" s="96"/>
      <c r="L1230" s="96">
        <v>875389</v>
      </c>
      <c r="M1230" s="97">
        <v>142</v>
      </c>
      <c r="N1230" s="97">
        <v>262</v>
      </c>
      <c r="O1230" s="97">
        <v>404</v>
      </c>
      <c r="P1230" s="96" t="s">
        <v>48</v>
      </c>
      <c r="Q1230" s="96">
        <v>17164</v>
      </c>
      <c r="R1230" s="96">
        <v>17164</v>
      </c>
      <c r="S1230" s="96">
        <v>17164</v>
      </c>
      <c r="T1230" s="98">
        <v>0.56899999999999995</v>
      </c>
      <c r="U1230" s="95">
        <v>45534</v>
      </c>
      <c r="V1230" s="95">
        <v>45564</v>
      </c>
      <c r="W1230" s="96">
        <v>24</v>
      </c>
      <c r="X1230" s="98">
        <v>0.14119999999999999</v>
      </c>
      <c r="Y1230" s="98">
        <v>0.3</v>
      </c>
      <c r="Z1230" s="96">
        <v>51</v>
      </c>
      <c r="AA1230" s="96">
        <v>22</v>
      </c>
      <c r="AB1230" s="98">
        <v>0.12939999999999999</v>
      </c>
      <c r="AC1230" s="98">
        <v>3.0000000000000001E-3</v>
      </c>
      <c r="AD1230" s="96">
        <v>51</v>
      </c>
      <c r="AE1230" s="96">
        <v>16</v>
      </c>
      <c r="AF1230" s="98">
        <v>9.4100000000000003E-2</v>
      </c>
      <c r="AG1230" s="98">
        <v>3.0000000000000001E-3</v>
      </c>
      <c r="AH1230" s="96">
        <v>51</v>
      </c>
      <c r="AI1230" s="96">
        <v>47</v>
      </c>
      <c r="AJ1230" s="96">
        <v>65</v>
      </c>
      <c r="AK1230" s="96">
        <v>630</v>
      </c>
      <c r="AL1230" s="96">
        <v>566</v>
      </c>
      <c r="AM1230" s="96">
        <v>25</v>
      </c>
      <c r="AN1230" s="96">
        <v>594</v>
      </c>
      <c r="AO1230" s="96">
        <v>536</v>
      </c>
      <c r="AP1230" s="96">
        <v>16</v>
      </c>
      <c r="AQ1230" s="96">
        <v>230</v>
      </c>
      <c r="AR1230" s="96">
        <v>170</v>
      </c>
      <c r="AS1230" s="98">
        <v>0.73899999999999999</v>
      </c>
      <c r="AT1230" s="98">
        <v>0.38200000000000001</v>
      </c>
      <c r="AU1230" s="98">
        <v>2.9000000000000001E-2</v>
      </c>
      <c r="AV1230" s="101">
        <v>64636</v>
      </c>
      <c r="AW1230" s="101">
        <v>46436</v>
      </c>
      <c r="AX1230" s="96">
        <v>3238</v>
      </c>
      <c r="AY1230" s="96">
        <v>4752</v>
      </c>
      <c r="AZ1230" s="96">
        <v>6671</v>
      </c>
      <c r="BA1230" s="96">
        <v>5668430</v>
      </c>
      <c r="BC1230" s="117"/>
      <c r="BD1230" s="93"/>
      <c r="BE1230" s="93"/>
      <c r="BF1230" s="94">
        <v>34</v>
      </c>
      <c r="BG1230" s="155">
        <v>0.2</v>
      </c>
      <c r="BH1230" s="94">
        <v>51</v>
      </c>
      <c r="BI1230" s="155">
        <v>0.3</v>
      </c>
      <c r="BK1230" s="94">
        <v>19</v>
      </c>
      <c r="BL1230" s="94">
        <v>3.5400000000000001E-2</v>
      </c>
    </row>
    <row r="1231" spans="1:64" ht="14.25" customHeight="1" thickBot="1">
      <c r="A1231" s="93" t="s">
        <v>314</v>
      </c>
      <c r="B1231" s="95">
        <v>45596</v>
      </c>
      <c r="C1231" s="96">
        <v>610307</v>
      </c>
      <c r="D1231" s="96" t="s">
        <v>48</v>
      </c>
      <c r="E1231" s="96">
        <v>29235</v>
      </c>
      <c r="F1231" s="96">
        <v>169091</v>
      </c>
      <c r="G1231" s="96" t="s">
        <v>48</v>
      </c>
      <c r="H1231" s="96">
        <v>45144</v>
      </c>
      <c r="I1231" s="96"/>
      <c r="J1231" s="96"/>
      <c r="K1231" s="96"/>
      <c r="L1231" s="96">
        <v>853777</v>
      </c>
      <c r="M1231" s="97">
        <v>158</v>
      </c>
      <c r="N1231" s="97">
        <v>208</v>
      </c>
      <c r="O1231" s="97">
        <v>366</v>
      </c>
      <c r="P1231" s="96" t="s">
        <v>48</v>
      </c>
      <c r="Q1231" s="96">
        <v>26681</v>
      </c>
      <c r="R1231" s="96">
        <v>26681</v>
      </c>
      <c r="S1231" s="96">
        <v>26681</v>
      </c>
      <c r="T1231" s="98">
        <v>0.53</v>
      </c>
      <c r="U1231" s="95">
        <v>45535</v>
      </c>
      <c r="V1231" s="95">
        <v>45565</v>
      </c>
      <c r="W1231" s="96">
        <v>18</v>
      </c>
      <c r="X1231" s="98">
        <v>0.1406</v>
      </c>
      <c r="Y1231" s="98">
        <v>0.25</v>
      </c>
      <c r="Z1231" s="96">
        <v>32</v>
      </c>
      <c r="AA1231" s="96">
        <v>15</v>
      </c>
      <c r="AB1231" s="98">
        <v>0.1172</v>
      </c>
      <c r="AC1231" s="98">
        <v>3.0000000000000001E-3</v>
      </c>
      <c r="AD1231" s="96">
        <v>32</v>
      </c>
      <c r="AE1231" s="96">
        <v>6</v>
      </c>
      <c r="AF1231" s="98">
        <v>4.6899999999999997E-2</v>
      </c>
      <c r="AG1231" s="98">
        <v>3.0000000000000001E-3</v>
      </c>
      <c r="AH1231" s="96">
        <v>32</v>
      </c>
      <c r="AI1231" s="96">
        <v>45</v>
      </c>
      <c r="AJ1231" s="96">
        <v>47</v>
      </c>
      <c r="AK1231" s="96">
        <v>715</v>
      </c>
      <c r="AL1231" s="96">
        <v>639</v>
      </c>
      <c r="AM1231" s="96">
        <v>28</v>
      </c>
      <c r="AN1231" s="96">
        <v>673</v>
      </c>
      <c r="AO1231" s="96">
        <v>608</v>
      </c>
      <c r="AP1231" s="96">
        <v>13</v>
      </c>
      <c r="AQ1231" s="96">
        <v>194</v>
      </c>
      <c r="AR1231" s="96">
        <v>128</v>
      </c>
      <c r="AS1231" s="98">
        <v>0.66</v>
      </c>
      <c r="AT1231" s="98">
        <v>0.36699999999999999</v>
      </c>
      <c r="AU1231" s="98">
        <v>2.1000000000000001E-2</v>
      </c>
      <c r="AV1231" s="101">
        <v>64830</v>
      </c>
      <c r="AW1231" s="101">
        <v>46564</v>
      </c>
      <c r="AX1231" s="96">
        <v>3235</v>
      </c>
      <c r="AY1231" s="96">
        <v>4757</v>
      </c>
      <c r="AZ1231" s="96">
        <v>6683</v>
      </c>
      <c r="BA1231" s="96">
        <v>5749120</v>
      </c>
      <c r="BC1231" s="117"/>
      <c r="BD1231" s="93"/>
      <c r="BE1231" s="93"/>
      <c r="BF1231" s="94">
        <v>25</v>
      </c>
      <c r="BG1231" s="155">
        <v>0.1953</v>
      </c>
      <c r="BH1231" s="94">
        <v>32</v>
      </c>
      <c r="BI1231" s="155">
        <v>0.25</v>
      </c>
      <c r="BK1231" s="94">
        <v>21</v>
      </c>
      <c r="BL1231" s="94">
        <v>3.4500000000000003E-2</v>
      </c>
    </row>
    <row r="1232" spans="1:64" ht="14.25" customHeight="1" thickBot="1">
      <c r="A1232" s="93" t="s">
        <v>315</v>
      </c>
      <c r="B1232" s="95">
        <v>45597</v>
      </c>
      <c r="C1232" s="96">
        <v>545701</v>
      </c>
      <c r="D1232" s="96" t="s">
        <v>48</v>
      </c>
      <c r="E1232" s="96">
        <v>29743</v>
      </c>
      <c r="F1232" s="96">
        <v>159340</v>
      </c>
      <c r="G1232" s="96" t="s">
        <v>48</v>
      </c>
      <c r="H1232" s="96">
        <v>44693</v>
      </c>
      <c r="I1232" s="96"/>
      <c r="J1232" s="96"/>
      <c r="K1232" s="96"/>
      <c r="L1232" s="96">
        <v>779477</v>
      </c>
      <c r="M1232" s="97">
        <v>143</v>
      </c>
      <c r="N1232" s="97">
        <v>257</v>
      </c>
      <c r="O1232" s="97">
        <v>400</v>
      </c>
      <c r="P1232" s="96" t="s">
        <v>48</v>
      </c>
      <c r="Q1232" s="96">
        <v>23621</v>
      </c>
      <c r="R1232" s="96">
        <v>23621</v>
      </c>
      <c r="S1232" s="96">
        <v>23621</v>
      </c>
      <c r="T1232" s="98">
        <v>0.42299999999999999</v>
      </c>
      <c r="U1232" s="95">
        <v>45536</v>
      </c>
      <c r="V1232" s="95">
        <v>45566</v>
      </c>
      <c r="W1232" s="96">
        <v>27</v>
      </c>
      <c r="X1232" s="98">
        <v>0.23280000000000001</v>
      </c>
      <c r="Y1232" s="98">
        <v>0.28449999999999998</v>
      </c>
      <c r="Z1232" s="96">
        <v>33</v>
      </c>
      <c r="AA1232" s="96">
        <v>18</v>
      </c>
      <c r="AB1232" s="98">
        <v>0.1552</v>
      </c>
      <c r="AC1232" s="98">
        <v>3.0000000000000001E-3</v>
      </c>
      <c r="AD1232" s="96">
        <v>33</v>
      </c>
      <c r="AE1232" s="96">
        <v>16</v>
      </c>
      <c r="AF1232" s="98">
        <v>0.13789999999999999</v>
      </c>
      <c r="AG1232" s="98">
        <v>3.0000000000000001E-3</v>
      </c>
      <c r="AH1232" s="96">
        <v>33</v>
      </c>
      <c r="AI1232" s="96">
        <v>30</v>
      </c>
      <c r="AJ1232" s="96">
        <v>52</v>
      </c>
      <c r="AK1232" s="96">
        <v>717</v>
      </c>
      <c r="AL1232" s="96">
        <v>627</v>
      </c>
      <c r="AM1232" s="96">
        <v>28</v>
      </c>
      <c r="AN1232" s="96">
        <v>675</v>
      </c>
      <c r="AO1232" s="96">
        <v>594</v>
      </c>
      <c r="AP1232" s="96">
        <v>13</v>
      </c>
      <c r="AQ1232" s="96">
        <v>169</v>
      </c>
      <c r="AR1232" s="96">
        <v>116</v>
      </c>
      <c r="AS1232" s="98">
        <v>0.68600000000000005</v>
      </c>
      <c r="AT1232" s="98">
        <v>0.44800000000000001</v>
      </c>
      <c r="AU1232" s="98">
        <v>2.1000000000000001E-2</v>
      </c>
      <c r="AV1232" s="101">
        <v>64999</v>
      </c>
      <c r="AW1232" s="101">
        <v>46680</v>
      </c>
      <c r="AX1232" s="96">
        <v>3245</v>
      </c>
      <c r="AY1232" s="96">
        <v>4754</v>
      </c>
      <c r="AZ1232" s="96">
        <v>6661</v>
      </c>
      <c r="BA1232" s="96">
        <v>5350098</v>
      </c>
      <c r="BB1232" s="96" t="s">
        <v>356</v>
      </c>
      <c r="BC1232" s="117"/>
      <c r="BD1232" s="93"/>
      <c r="BE1232" s="93"/>
      <c r="BF1232" s="94">
        <v>25</v>
      </c>
      <c r="BG1232" s="155">
        <v>0.2155</v>
      </c>
      <c r="BH1232" s="94">
        <v>33</v>
      </c>
      <c r="BI1232" s="155">
        <v>0.28449999999999998</v>
      </c>
      <c r="BK1232" s="94">
        <v>30</v>
      </c>
      <c r="BL1232" s="94">
        <v>5.0500000000000003E-2</v>
      </c>
    </row>
    <row r="1233" spans="1:64" ht="14.25" customHeight="1" thickBot="1">
      <c r="A1233" s="93" t="s">
        <v>316</v>
      </c>
      <c r="B1233" s="95">
        <v>45598</v>
      </c>
      <c r="C1233" s="96">
        <v>535392</v>
      </c>
      <c r="D1233" s="96" t="s">
        <v>48</v>
      </c>
      <c r="E1233" s="96">
        <v>29903</v>
      </c>
      <c r="F1233" s="96">
        <v>185525</v>
      </c>
      <c r="G1233" s="96" t="s">
        <v>48</v>
      </c>
      <c r="H1233" s="96">
        <v>21488</v>
      </c>
      <c r="I1233" s="96"/>
      <c r="J1233" s="96"/>
      <c r="K1233" s="96"/>
      <c r="L1233" s="96">
        <v>772308</v>
      </c>
      <c r="M1233" s="97">
        <v>161</v>
      </c>
      <c r="N1233" s="97">
        <v>231</v>
      </c>
      <c r="O1233" s="97">
        <v>392</v>
      </c>
      <c r="P1233" s="96" t="s">
        <v>48</v>
      </c>
      <c r="Q1233" s="96">
        <v>14042</v>
      </c>
      <c r="R1233" s="96">
        <v>14042</v>
      </c>
      <c r="S1233" s="96">
        <v>14042</v>
      </c>
      <c r="T1233" s="98">
        <v>0.67100000000000004</v>
      </c>
      <c r="U1233" s="95">
        <v>45537</v>
      </c>
      <c r="V1233" s="95">
        <v>45567</v>
      </c>
      <c r="W1233" s="96">
        <v>29</v>
      </c>
      <c r="X1233" s="98">
        <v>0.15590000000000001</v>
      </c>
      <c r="Y1233" s="98">
        <v>0.29570000000000002</v>
      </c>
      <c r="Z1233" s="96">
        <v>55</v>
      </c>
      <c r="AA1233" s="96">
        <v>26</v>
      </c>
      <c r="AB1233" s="98">
        <v>0.13980000000000001</v>
      </c>
      <c r="AC1233" s="98">
        <v>3.0000000000000001E-3</v>
      </c>
      <c r="AD1233" s="96">
        <v>55</v>
      </c>
      <c r="AE1233" s="96">
        <v>21</v>
      </c>
      <c r="AF1233" s="98">
        <v>0.1129</v>
      </c>
      <c r="AG1233" s="98">
        <v>3.0000000000000001E-3</v>
      </c>
      <c r="AH1233" s="96">
        <v>55</v>
      </c>
      <c r="AI1233" s="96">
        <v>49</v>
      </c>
      <c r="AJ1233" s="96">
        <v>54</v>
      </c>
      <c r="AK1233" s="96">
        <v>616</v>
      </c>
      <c r="AL1233" s="96">
        <v>604</v>
      </c>
      <c r="AM1233" s="96">
        <v>27</v>
      </c>
      <c r="AN1233" s="96">
        <v>578</v>
      </c>
      <c r="AO1233" s="96">
        <v>570</v>
      </c>
      <c r="AP1233" s="96">
        <v>18</v>
      </c>
      <c r="AQ1233" s="96">
        <v>263</v>
      </c>
      <c r="AR1233" s="96">
        <v>186</v>
      </c>
      <c r="AS1233" s="98">
        <v>0.70699999999999996</v>
      </c>
      <c r="AT1233" s="98">
        <v>0.28999999999999998</v>
      </c>
      <c r="AU1233" s="98">
        <v>3.1E-2</v>
      </c>
      <c r="AV1233" s="101">
        <v>65262</v>
      </c>
      <c r="AW1233" s="101">
        <v>46866</v>
      </c>
      <c r="AX1233" s="96">
        <v>3248</v>
      </c>
      <c r="AY1233" s="96">
        <v>4779</v>
      </c>
      <c r="AZ1233" s="96">
        <v>6681</v>
      </c>
      <c r="BA1233" s="96">
        <v>5158444</v>
      </c>
      <c r="BC1233" s="117"/>
      <c r="BD1233" s="93"/>
      <c r="BE1233" s="93"/>
      <c r="BF1233" s="94">
        <v>38</v>
      </c>
      <c r="BG1233" s="155">
        <v>0.20430000000000001</v>
      </c>
      <c r="BH1233" s="94">
        <v>55</v>
      </c>
      <c r="BI1233" s="155">
        <v>0.29570000000000002</v>
      </c>
      <c r="BK1233" s="94">
        <v>47</v>
      </c>
      <c r="BL1233" s="94">
        <v>8.2500000000000004E-2</v>
      </c>
    </row>
    <row r="1234" spans="1:64" ht="14.25" customHeight="1" thickBot="1">
      <c r="A1234" s="93" t="s">
        <v>317</v>
      </c>
      <c r="B1234" s="95">
        <v>45599</v>
      </c>
      <c r="C1234" s="96">
        <v>568256</v>
      </c>
      <c r="D1234" s="96" t="s">
        <v>48</v>
      </c>
      <c r="E1234" s="96">
        <v>29909</v>
      </c>
      <c r="F1234" s="96">
        <v>173047</v>
      </c>
      <c r="G1234" s="96" t="s">
        <v>48</v>
      </c>
      <c r="H1234" s="96">
        <v>40572</v>
      </c>
      <c r="I1234" s="96"/>
      <c r="J1234" s="96"/>
      <c r="K1234" s="96"/>
      <c r="L1234" s="96">
        <v>811784</v>
      </c>
      <c r="M1234" s="97">
        <v>163</v>
      </c>
      <c r="N1234" s="97">
        <v>272</v>
      </c>
      <c r="O1234" s="97">
        <v>435</v>
      </c>
      <c r="P1234" s="96" t="s">
        <v>48</v>
      </c>
      <c r="Q1234" s="96">
        <v>16912</v>
      </c>
      <c r="R1234" s="96">
        <v>16912</v>
      </c>
      <c r="S1234" s="96">
        <v>16912</v>
      </c>
      <c r="T1234" s="98">
        <v>0.57499999999999996</v>
      </c>
      <c r="U1234" s="95">
        <v>45538</v>
      </c>
      <c r="V1234" s="95">
        <v>45568</v>
      </c>
      <c r="W1234" s="96">
        <v>26</v>
      </c>
      <c r="X1234" s="98">
        <v>0.14130000000000001</v>
      </c>
      <c r="Y1234" s="98">
        <v>0.26090000000000002</v>
      </c>
      <c r="Z1234" s="96">
        <v>48</v>
      </c>
      <c r="AA1234" s="96">
        <v>24</v>
      </c>
      <c r="AB1234" s="98">
        <v>0.13039999999999999</v>
      </c>
      <c r="AC1234" s="98">
        <v>3.0000000000000001E-3</v>
      </c>
      <c r="AD1234" s="96">
        <v>48</v>
      </c>
      <c r="AE1234" s="96">
        <v>21</v>
      </c>
      <c r="AF1234" s="98">
        <v>0.11409999999999999</v>
      </c>
      <c r="AG1234" s="98">
        <v>3.0000000000000001E-3</v>
      </c>
      <c r="AH1234" s="96">
        <v>48</v>
      </c>
      <c r="AI1234" s="96">
        <v>40</v>
      </c>
      <c r="AJ1234" s="96">
        <v>67</v>
      </c>
      <c r="AK1234" s="96">
        <v>810</v>
      </c>
      <c r="AL1234" s="96">
        <v>799</v>
      </c>
      <c r="AM1234" s="96">
        <v>32</v>
      </c>
      <c r="AN1234" s="96">
        <v>772</v>
      </c>
      <c r="AO1234" s="96">
        <v>763</v>
      </c>
      <c r="AP1234" s="96">
        <v>15</v>
      </c>
      <c r="AQ1234" s="96">
        <v>250</v>
      </c>
      <c r="AR1234" s="96">
        <v>184</v>
      </c>
      <c r="AS1234" s="98">
        <v>0.73599999999999999</v>
      </c>
      <c r="AT1234" s="98">
        <v>0.36399999999999999</v>
      </c>
      <c r="AU1234" s="98">
        <v>1.9E-2</v>
      </c>
      <c r="AV1234" s="101">
        <v>65512</v>
      </c>
      <c r="AW1234" s="101">
        <v>47050</v>
      </c>
      <c r="AX1234" s="96">
        <v>3232</v>
      </c>
      <c r="AY1234" s="96">
        <v>4784</v>
      </c>
      <c r="AZ1234" s="96">
        <v>6671</v>
      </c>
      <c r="BA1234" s="96">
        <v>7327376</v>
      </c>
      <c r="BC1234" s="117"/>
      <c r="BD1234" s="93"/>
      <c r="BE1234" s="93"/>
      <c r="BF1234" s="94">
        <v>36</v>
      </c>
      <c r="BG1234" s="155">
        <v>0.19570000000000001</v>
      </c>
      <c r="BH1234" s="94">
        <v>48</v>
      </c>
      <c r="BI1234" s="155">
        <v>0.26090000000000002</v>
      </c>
      <c r="BK1234" s="94">
        <v>12</v>
      </c>
      <c r="BL1234" s="94">
        <v>1.5699999999999999E-2</v>
      </c>
    </row>
    <row r="1235" spans="1:64" ht="14.25" customHeight="1" thickBot="1">
      <c r="A1235" s="93" t="s">
        <v>311</v>
      </c>
      <c r="B1235" s="95">
        <v>45600</v>
      </c>
      <c r="C1235" s="96">
        <v>533135</v>
      </c>
      <c r="D1235" s="96" t="s">
        <v>48</v>
      </c>
      <c r="E1235" s="96">
        <v>29965</v>
      </c>
      <c r="F1235" s="96">
        <v>80697</v>
      </c>
      <c r="G1235" s="96" t="s">
        <v>48</v>
      </c>
      <c r="H1235" s="96">
        <v>40306</v>
      </c>
      <c r="I1235" s="96"/>
      <c r="J1235" s="96"/>
      <c r="K1235" s="96"/>
      <c r="L1235" s="96">
        <v>684103</v>
      </c>
      <c r="M1235" s="97">
        <v>182</v>
      </c>
      <c r="N1235" s="97">
        <v>311</v>
      </c>
      <c r="O1235" s="97">
        <v>493</v>
      </c>
      <c r="P1235" s="96" t="s">
        <v>48</v>
      </c>
      <c r="Q1235" s="96">
        <v>11595</v>
      </c>
      <c r="R1235" s="96">
        <v>11595</v>
      </c>
      <c r="S1235" s="96">
        <v>11595</v>
      </c>
      <c r="T1235" s="98">
        <v>0.497</v>
      </c>
      <c r="U1235" s="95">
        <v>45539</v>
      </c>
      <c r="V1235" s="95">
        <v>45569</v>
      </c>
      <c r="W1235" s="96">
        <v>36</v>
      </c>
      <c r="X1235" s="98">
        <v>0.2</v>
      </c>
      <c r="Y1235" s="98">
        <v>0.32779999999999998</v>
      </c>
      <c r="Z1235" s="96">
        <v>59</v>
      </c>
      <c r="AA1235" s="96">
        <v>32</v>
      </c>
      <c r="AB1235" s="98">
        <v>0.17780000000000001</v>
      </c>
      <c r="AC1235" s="98">
        <v>3.0000000000000001E-3</v>
      </c>
      <c r="AD1235" s="96">
        <v>59</v>
      </c>
      <c r="AE1235" s="96">
        <v>26</v>
      </c>
      <c r="AF1235" s="98">
        <v>0.1444</v>
      </c>
      <c r="AG1235" s="98">
        <v>3.0000000000000001E-3</v>
      </c>
      <c r="AH1235" s="96">
        <v>59</v>
      </c>
      <c r="AI1235" s="96">
        <v>45</v>
      </c>
      <c r="AJ1235" s="96">
        <v>60</v>
      </c>
      <c r="AK1235" s="96">
        <v>744</v>
      </c>
      <c r="AL1235" s="96">
        <v>655</v>
      </c>
      <c r="AM1235" s="96">
        <v>27</v>
      </c>
      <c r="AN1235" s="96">
        <v>699</v>
      </c>
      <c r="AO1235" s="96">
        <v>619</v>
      </c>
      <c r="AP1235" s="96">
        <v>19</v>
      </c>
      <c r="AQ1235" s="96">
        <v>245</v>
      </c>
      <c r="AR1235" s="96">
        <v>180</v>
      </c>
      <c r="AS1235" s="98">
        <v>0.73499999999999999</v>
      </c>
      <c r="AT1235" s="98">
        <v>0.33300000000000002</v>
      </c>
      <c r="AU1235" s="98">
        <v>0.03</v>
      </c>
      <c r="AV1235" s="101">
        <v>65757</v>
      </c>
      <c r="AW1235" s="101">
        <v>47230</v>
      </c>
      <c r="AX1235" s="96">
        <v>3262</v>
      </c>
      <c r="AY1235" s="96">
        <v>4821</v>
      </c>
      <c r="AZ1235" s="96">
        <v>6730</v>
      </c>
      <c r="BA1235" s="96">
        <v>5632847</v>
      </c>
      <c r="BC1235" s="117"/>
      <c r="BD1235" s="93"/>
      <c r="BE1235" s="93"/>
      <c r="BF1235" s="94">
        <v>49</v>
      </c>
      <c r="BG1235" s="155">
        <v>0.2722</v>
      </c>
      <c r="BH1235" s="94">
        <v>59</v>
      </c>
      <c r="BI1235" s="155">
        <v>0.32779999999999998</v>
      </c>
      <c r="BK1235" s="94">
        <v>43</v>
      </c>
      <c r="BL1235" s="94">
        <v>6.9500000000000006E-2</v>
      </c>
    </row>
    <row r="1236" spans="1:64" ht="14.25" customHeight="1" thickBot="1">
      <c r="A1236" s="93" t="s">
        <v>312</v>
      </c>
      <c r="B1236" s="95">
        <v>45601</v>
      </c>
      <c r="C1236" s="96">
        <v>782415</v>
      </c>
      <c r="D1236" s="96" t="s">
        <v>48</v>
      </c>
      <c r="E1236" s="96">
        <v>29960</v>
      </c>
      <c r="F1236" s="96">
        <v>139545</v>
      </c>
      <c r="G1236" s="96">
        <v>3000</v>
      </c>
      <c r="H1236" s="96">
        <v>40533</v>
      </c>
      <c r="I1236" s="96"/>
      <c r="J1236" s="96"/>
      <c r="K1236" s="96"/>
      <c r="L1236" s="96">
        <v>995453</v>
      </c>
      <c r="M1236" s="97">
        <v>204</v>
      </c>
      <c r="N1236" s="97">
        <v>338</v>
      </c>
      <c r="O1236" s="97">
        <v>542</v>
      </c>
      <c r="P1236" s="96" t="s">
        <v>48</v>
      </c>
      <c r="Q1236" s="96">
        <v>22121</v>
      </c>
      <c r="R1236" s="96">
        <v>22121</v>
      </c>
      <c r="S1236" s="96">
        <v>22121</v>
      </c>
      <c r="T1236" s="98">
        <v>0.51500000000000001</v>
      </c>
      <c r="U1236" s="95">
        <v>45540</v>
      </c>
      <c r="V1236" s="95">
        <v>45570</v>
      </c>
      <c r="W1236" s="96">
        <v>21</v>
      </c>
      <c r="X1236" s="98">
        <v>0.1167</v>
      </c>
      <c r="Y1236" s="98">
        <v>0.25</v>
      </c>
      <c r="Z1236" s="96">
        <v>45</v>
      </c>
      <c r="AA1236" s="96">
        <v>20</v>
      </c>
      <c r="AB1236" s="98">
        <v>0.1111</v>
      </c>
      <c r="AC1236" s="98">
        <v>3.0000000000000001E-3</v>
      </c>
      <c r="AD1236" s="96">
        <v>45</v>
      </c>
      <c r="AE1236" s="96">
        <v>14</v>
      </c>
      <c r="AF1236" s="98">
        <v>7.7799999999999994E-2</v>
      </c>
      <c r="AG1236" s="98">
        <v>3.0000000000000001E-3</v>
      </c>
      <c r="AH1236" s="96">
        <v>45</v>
      </c>
      <c r="AI1236" s="96">
        <v>38</v>
      </c>
      <c r="AJ1236" s="96">
        <v>56</v>
      </c>
      <c r="AK1236" s="96">
        <v>671</v>
      </c>
      <c r="AL1236" s="96">
        <v>594</v>
      </c>
      <c r="AM1236" s="96">
        <v>33</v>
      </c>
      <c r="AN1236" s="96">
        <v>626</v>
      </c>
      <c r="AO1236" s="96">
        <v>558</v>
      </c>
      <c r="AP1236" s="96">
        <v>13</v>
      </c>
      <c r="AQ1236" s="96">
        <v>279</v>
      </c>
      <c r="AR1236" s="96">
        <v>180</v>
      </c>
      <c r="AS1236" s="98">
        <v>0.64500000000000002</v>
      </c>
      <c r="AT1236" s="98">
        <v>0.311</v>
      </c>
      <c r="AU1236" s="98">
        <v>2.3E-2</v>
      </c>
      <c r="AV1236" s="101">
        <v>66036</v>
      </c>
      <c r="AW1236" s="101">
        <v>47410</v>
      </c>
      <c r="AX1236" s="96">
        <v>3308</v>
      </c>
      <c r="AY1236" s="96">
        <v>4858</v>
      </c>
      <c r="AZ1236" s="96">
        <v>6758</v>
      </c>
      <c r="BA1236" s="96">
        <v>4966422</v>
      </c>
      <c r="BC1236" s="117"/>
      <c r="BD1236" s="93"/>
      <c r="BE1236" s="93"/>
      <c r="BF1236" s="94">
        <v>27</v>
      </c>
      <c r="BG1236" s="155">
        <v>0.15</v>
      </c>
      <c r="BH1236" s="94">
        <v>45</v>
      </c>
      <c r="BI1236" s="155">
        <v>0.25</v>
      </c>
      <c r="BK1236" s="94">
        <v>63</v>
      </c>
      <c r="BL1236" s="94">
        <v>0.1129</v>
      </c>
    </row>
    <row r="1237" spans="1:64" ht="14.25" customHeight="1" thickBot="1">
      <c r="A1237" s="93" t="s">
        <v>313</v>
      </c>
      <c r="B1237" s="95">
        <v>45602</v>
      </c>
      <c r="C1237" s="96">
        <v>979683</v>
      </c>
      <c r="D1237" s="96" t="s">
        <v>48</v>
      </c>
      <c r="E1237" s="96">
        <v>29946</v>
      </c>
      <c r="F1237" s="96">
        <v>161523</v>
      </c>
      <c r="G1237" s="96">
        <v>18600</v>
      </c>
      <c r="H1237" s="96">
        <v>40219</v>
      </c>
      <c r="I1237" s="96"/>
      <c r="J1237" s="96"/>
      <c r="K1237" s="96"/>
      <c r="L1237" s="96">
        <v>1229971</v>
      </c>
      <c r="M1237" s="97">
        <v>214</v>
      </c>
      <c r="N1237" s="97">
        <v>369</v>
      </c>
      <c r="O1237" s="97">
        <v>583</v>
      </c>
      <c r="P1237" s="96" t="s">
        <v>48</v>
      </c>
      <c r="Q1237" s="96">
        <v>18636</v>
      </c>
      <c r="R1237" s="96">
        <v>18636</v>
      </c>
      <c r="S1237" s="96">
        <v>18636</v>
      </c>
      <c r="T1237" s="98">
        <v>0.49399999999999999</v>
      </c>
      <c r="U1237" s="95">
        <v>45541</v>
      </c>
      <c r="V1237" s="95">
        <v>45571</v>
      </c>
      <c r="W1237" s="96">
        <v>35</v>
      </c>
      <c r="X1237" s="98">
        <v>0.16200000000000001</v>
      </c>
      <c r="Y1237" s="98">
        <v>0.30559999999999998</v>
      </c>
      <c r="Z1237" s="96">
        <v>66</v>
      </c>
      <c r="AA1237" s="96">
        <v>30</v>
      </c>
      <c r="AB1237" s="98">
        <v>0.1389</v>
      </c>
      <c r="AC1237" s="98">
        <v>3.0000000000000001E-3</v>
      </c>
      <c r="AD1237" s="96">
        <v>66</v>
      </c>
      <c r="AE1237" s="96">
        <v>21</v>
      </c>
      <c r="AF1237" s="98">
        <v>9.7199999999999995E-2</v>
      </c>
      <c r="AG1237" s="98">
        <v>3.0000000000000001E-3</v>
      </c>
      <c r="AH1237" s="96">
        <v>66</v>
      </c>
      <c r="AI1237" s="96">
        <v>58</v>
      </c>
      <c r="AJ1237" s="96">
        <v>57</v>
      </c>
      <c r="AK1237" s="96">
        <v>605</v>
      </c>
      <c r="AL1237" s="96">
        <v>537</v>
      </c>
      <c r="AM1237" s="96">
        <v>19</v>
      </c>
      <c r="AN1237" s="96">
        <v>573</v>
      </c>
      <c r="AO1237" s="96">
        <v>511</v>
      </c>
      <c r="AP1237" s="96">
        <v>19</v>
      </c>
      <c r="AQ1237" s="96">
        <v>288</v>
      </c>
      <c r="AR1237" s="96">
        <v>216</v>
      </c>
      <c r="AS1237" s="98">
        <v>0.75</v>
      </c>
      <c r="AT1237" s="98">
        <v>0.26400000000000001</v>
      </c>
      <c r="AU1237" s="98">
        <v>3.5999999999999997E-2</v>
      </c>
      <c r="AV1237" s="101">
        <v>66324</v>
      </c>
      <c r="AW1237" s="101">
        <v>47626</v>
      </c>
      <c r="AX1237" s="96">
        <v>3335</v>
      </c>
      <c r="AY1237" s="96">
        <v>4888</v>
      </c>
      <c r="AZ1237" s="96">
        <v>6721</v>
      </c>
      <c r="BA1237" s="96">
        <v>4686177</v>
      </c>
      <c r="BC1237" s="117"/>
      <c r="BD1237" s="93"/>
      <c r="BE1237" s="93"/>
      <c r="BF1237" s="94">
        <v>49</v>
      </c>
      <c r="BG1237" s="155">
        <v>0.22689999999999999</v>
      </c>
      <c r="BH1237" s="94">
        <v>66</v>
      </c>
      <c r="BI1237" s="155">
        <v>0.30559999999999998</v>
      </c>
      <c r="BK1237" s="94">
        <v>25</v>
      </c>
      <c r="BL1237" s="94">
        <v>4.8899999999999999E-2</v>
      </c>
    </row>
    <row r="1238" spans="1:64" ht="14.25" customHeight="1" thickBot="1">
      <c r="A1238" s="93" t="s">
        <v>314</v>
      </c>
      <c r="B1238" s="95">
        <v>45603</v>
      </c>
      <c r="C1238" s="96">
        <v>969703</v>
      </c>
      <c r="D1238" s="96" t="s">
        <v>48</v>
      </c>
      <c r="E1238" s="96">
        <v>29964</v>
      </c>
      <c r="F1238" s="96">
        <v>239362</v>
      </c>
      <c r="G1238" s="96">
        <v>1000</v>
      </c>
      <c r="H1238" s="96">
        <v>66316</v>
      </c>
      <c r="I1238" s="96"/>
      <c r="J1238" s="96"/>
      <c r="K1238" s="96"/>
      <c r="L1238" s="96">
        <v>1306345</v>
      </c>
      <c r="M1238" s="97">
        <v>213</v>
      </c>
      <c r="N1238" s="97">
        <v>369</v>
      </c>
      <c r="O1238" s="97">
        <v>582</v>
      </c>
      <c r="P1238" s="96" t="s">
        <v>48</v>
      </c>
      <c r="Q1238" s="96">
        <v>31103</v>
      </c>
      <c r="R1238" s="96">
        <v>31103</v>
      </c>
      <c r="S1238" s="96">
        <v>31103</v>
      </c>
      <c r="T1238" s="98">
        <v>0.47299999999999998</v>
      </c>
      <c r="U1238" s="95">
        <v>45542</v>
      </c>
      <c r="V1238" s="95">
        <v>45572</v>
      </c>
      <c r="W1238" s="96">
        <v>24</v>
      </c>
      <c r="X1238" s="98">
        <v>0.1176</v>
      </c>
      <c r="Y1238" s="98">
        <v>0.2059</v>
      </c>
      <c r="Z1238" s="96">
        <v>42</v>
      </c>
      <c r="AA1238" s="96">
        <v>19</v>
      </c>
      <c r="AB1238" s="98">
        <v>9.3100000000000002E-2</v>
      </c>
      <c r="AC1238" s="98">
        <v>2E-3</v>
      </c>
      <c r="AD1238" s="96">
        <v>42</v>
      </c>
      <c r="AE1238" s="96">
        <v>14</v>
      </c>
      <c r="AF1238" s="98">
        <v>6.8599999999999994E-2</v>
      </c>
      <c r="AG1238" s="98">
        <v>2E-3</v>
      </c>
      <c r="AH1238" s="96">
        <v>42</v>
      </c>
      <c r="AI1238" s="96">
        <v>41</v>
      </c>
      <c r="AJ1238" s="96">
        <v>47</v>
      </c>
      <c r="AK1238" s="96">
        <v>683</v>
      </c>
      <c r="AL1238" s="96">
        <v>605</v>
      </c>
      <c r="AM1238" s="96">
        <v>33</v>
      </c>
      <c r="AN1238" s="96">
        <v>644</v>
      </c>
      <c r="AO1238" s="96">
        <v>573</v>
      </c>
      <c r="AP1238" s="96">
        <v>12</v>
      </c>
      <c r="AQ1238" s="96">
        <v>275</v>
      </c>
      <c r="AR1238" s="96">
        <v>204</v>
      </c>
      <c r="AS1238" s="98">
        <v>0.74199999999999999</v>
      </c>
      <c r="AT1238" s="98">
        <v>0.23</v>
      </c>
      <c r="AU1238" s="98">
        <v>2.1000000000000001E-2</v>
      </c>
      <c r="AV1238" s="101">
        <v>66599</v>
      </c>
      <c r="AW1238" s="101">
        <v>47830</v>
      </c>
      <c r="AX1238" s="96">
        <v>3318</v>
      </c>
      <c r="AY1238" s="96">
        <v>4899</v>
      </c>
      <c r="AZ1238" s="96">
        <v>6721</v>
      </c>
      <c r="BA1238" s="96">
        <v>5439618</v>
      </c>
      <c r="BC1238" s="117"/>
      <c r="BD1238" s="93"/>
      <c r="BE1238" s="93"/>
      <c r="BF1238" s="94">
        <v>32</v>
      </c>
      <c r="BG1238" s="155">
        <v>0.15690000000000001</v>
      </c>
      <c r="BH1238" s="94">
        <v>42</v>
      </c>
      <c r="BI1238" s="155">
        <v>0.2059</v>
      </c>
      <c r="BK1238" s="94">
        <v>12</v>
      </c>
      <c r="BL1238" s="94">
        <v>2.0899999999999998E-2</v>
      </c>
    </row>
    <row r="1239" spans="1:64" ht="14.25" customHeight="1" thickBot="1">
      <c r="A1239" s="93" t="s">
        <v>315</v>
      </c>
      <c r="B1239" s="95">
        <v>45604</v>
      </c>
      <c r="C1239" s="96">
        <v>963512</v>
      </c>
      <c r="D1239" s="96" t="s">
        <v>48</v>
      </c>
      <c r="E1239" s="96">
        <v>30040</v>
      </c>
      <c r="F1239" s="96">
        <v>305239</v>
      </c>
      <c r="G1239" s="96">
        <v>2400</v>
      </c>
      <c r="H1239" s="96">
        <v>73933</v>
      </c>
      <c r="I1239" s="96"/>
      <c r="J1239" s="96"/>
      <c r="K1239" s="96"/>
      <c r="L1239" s="96">
        <v>1375124</v>
      </c>
      <c r="M1239" s="97">
        <v>201</v>
      </c>
      <c r="N1239" s="97">
        <v>339</v>
      </c>
      <c r="O1239" s="97">
        <v>540</v>
      </c>
      <c r="P1239" s="96" t="s">
        <v>48</v>
      </c>
      <c r="Q1239" s="96">
        <v>28064</v>
      </c>
      <c r="R1239" s="96">
        <v>28064</v>
      </c>
      <c r="S1239" s="96">
        <v>28064</v>
      </c>
      <c r="T1239" s="98">
        <v>0.53500000000000003</v>
      </c>
      <c r="U1239" s="95">
        <v>45543</v>
      </c>
      <c r="V1239" s="95">
        <v>45573</v>
      </c>
      <c r="W1239" s="96">
        <v>25</v>
      </c>
      <c r="X1239" s="98">
        <v>0.12139999999999999</v>
      </c>
      <c r="Y1239" s="98">
        <v>0.2379</v>
      </c>
      <c r="Z1239" s="96">
        <v>49</v>
      </c>
      <c r="AA1239" s="96">
        <v>21</v>
      </c>
      <c r="AB1239" s="98">
        <v>0.1019</v>
      </c>
      <c r="AC1239" s="98">
        <v>2E-3</v>
      </c>
      <c r="AD1239" s="96">
        <v>49</v>
      </c>
      <c r="AE1239" s="96">
        <v>16</v>
      </c>
      <c r="AF1239" s="98">
        <v>7.7700000000000005E-2</v>
      </c>
      <c r="AG1239" s="98">
        <v>2E-3</v>
      </c>
      <c r="AH1239" s="96">
        <v>49</v>
      </c>
      <c r="AI1239" s="96">
        <v>65</v>
      </c>
      <c r="AJ1239" s="96">
        <v>71</v>
      </c>
      <c r="AK1239" s="96">
        <v>706</v>
      </c>
      <c r="AL1239" s="96">
        <v>611</v>
      </c>
      <c r="AM1239" s="96">
        <v>31</v>
      </c>
      <c r="AN1239" s="96">
        <v>662</v>
      </c>
      <c r="AO1239" s="96">
        <v>580</v>
      </c>
      <c r="AP1239" s="96">
        <v>9</v>
      </c>
      <c r="AQ1239" s="96">
        <v>289</v>
      </c>
      <c r="AR1239" s="96">
        <v>206</v>
      </c>
      <c r="AS1239" s="98">
        <v>0.71299999999999997</v>
      </c>
      <c r="AT1239" s="98">
        <v>0.34499999999999997</v>
      </c>
      <c r="AU1239" s="98">
        <v>1.4999999999999999E-2</v>
      </c>
      <c r="AV1239" s="101">
        <v>66888</v>
      </c>
      <c r="AW1239" s="101">
        <v>48036</v>
      </c>
      <c r="AX1239" s="96">
        <v>3276</v>
      </c>
      <c r="AY1239" s="96">
        <v>4870</v>
      </c>
      <c r="AZ1239" s="96">
        <v>6712</v>
      </c>
      <c r="BA1239" s="96">
        <v>5386451</v>
      </c>
      <c r="BB1239" s="96" t="s">
        <v>357</v>
      </c>
      <c r="BC1239" s="117"/>
      <c r="BD1239" s="93"/>
      <c r="BE1239" s="93"/>
      <c r="BF1239" s="94">
        <v>35</v>
      </c>
      <c r="BG1239" s="155">
        <v>0.1699</v>
      </c>
      <c r="BH1239" s="94">
        <v>49</v>
      </c>
      <c r="BI1239" s="155">
        <v>0.2379</v>
      </c>
      <c r="BK1239" s="94">
        <v>44</v>
      </c>
      <c r="BL1239" s="94">
        <v>7.5899999999999995E-2</v>
      </c>
    </row>
    <row r="1240" spans="1:64" ht="14.25" customHeight="1" thickBot="1">
      <c r="A1240" s="93" t="s">
        <v>316</v>
      </c>
      <c r="B1240" s="95">
        <v>45605</v>
      </c>
      <c r="C1240" s="96">
        <v>128207</v>
      </c>
      <c r="D1240" s="96" t="s">
        <v>48</v>
      </c>
      <c r="E1240" s="96">
        <v>30075</v>
      </c>
      <c r="F1240" s="96">
        <v>259308</v>
      </c>
      <c r="G1240" s="96">
        <v>3600</v>
      </c>
      <c r="H1240" s="96">
        <v>75000</v>
      </c>
      <c r="I1240" s="96"/>
      <c r="J1240" s="96"/>
      <c r="K1240" s="96"/>
      <c r="L1240" s="96">
        <v>496190</v>
      </c>
      <c r="M1240" s="97">
        <v>127</v>
      </c>
      <c r="N1240" s="97">
        <v>309</v>
      </c>
      <c r="O1240" s="97">
        <v>436</v>
      </c>
      <c r="P1240" s="96" t="s">
        <v>48</v>
      </c>
      <c r="Q1240" s="96">
        <v>13783</v>
      </c>
      <c r="R1240" s="96">
        <v>13783</v>
      </c>
      <c r="S1240" s="96">
        <v>13783</v>
      </c>
      <c r="T1240" s="98">
        <v>0.44</v>
      </c>
      <c r="U1240" s="95">
        <v>45544</v>
      </c>
      <c r="V1240" s="95">
        <v>45574</v>
      </c>
      <c r="W1240" s="96">
        <v>22</v>
      </c>
      <c r="X1240" s="98">
        <v>0.17050000000000001</v>
      </c>
      <c r="Y1240" s="98">
        <v>0.27910000000000001</v>
      </c>
      <c r="Z1240" s="96">
        <v>36</v>
      </c>
      <c r="AA1240" s="96">
        <v>20</v>
      </c>
      <c r="AB1240" s="98">
        <v>0.155</v>
      </c>
      <c r="AC1240" s="98">
        <v>3.0000000000000001E-3</v>
      </c>
      <c r="AD1240" s="96">
        <v>36</v>
      </c>
      <c r="AE1240" s="96">
        <v>12</v>
      </c>
      <c r="AF1240" s="98">
        <v>9.2999999999999999E-2</v>
      </c>
      <c r="AG1240" s="98">
        <v>3.0000000000000001E-3</v>
      </c>
      <c r="AH1240" s="96">
        <v>36</v>
      </c>
      <c r="AI1240" s="96">
        <v>58</v>
      </c>
      <c r="AJ1240" s="96">
        <v>53</v>
      </c>
      <c r="AK1240" s="96">
        <v>607</v>
      </c>
      <c r="AL1240" s="96">
        <v>595</v>
      </c>
      <c r="AM1240" s="96">
        <v>35</v>
      </c>
      <c r="AN1240" s="96">
        <v>562</v>
      </c>
      <c r="AO1240" s="96">
        <v>554</v>
      </c>
      <c r="AP1240" s="96">
        <v>17</v>
      </c>
      <c r="AQ1240" s="96">
        <v>192</v>
      </c>
      <c r="AR1240" s="96">
        <v>129</v>
      </c>
      <c r="AS1240" s="98">
        <v>0.67200000000000004</v>
      </c>
      <c r="AT1240" s="98">
        <v>0.41099999999999998</v>
      </c>
      <c r="AU1240" s="98">
        <v>0.03</v>
      </c>
      <c r="AV1240" s="101">
        <v>67080</v>
      </c>
      <c r="AW1240" s="101">
        <v>48165</v>
      </c>
      <c r="AX1240" s="96">
        <v>3250</v>
      </c>
      <c r="AY1240" s="96">
        <v>4877</v>
      </c>
      <c r="AZ1240" s="96">
        <v>6730</v>
      </c>
      <c r="BA1240" s="96">
        <v>5728277</v>
      </c>
      <c r="BC1240" s="117"/>
      <c r="BD1240" s="93"/>
      <c r="BE1240" s="93"/>
      <c r="BF1240" s="94">
        <v>27</v>
      </c>
      <c r="BG1240" s="155">
        <v>0.20930000000000001</v>
      </c>
      <c r="BH1240" s="94">
        <v>36</v>
      </c>
      <c r="BI1240" s="155">
        <v>0.27910000000000001</v>
      </c>
      <c r="BK1240" s="94">
        <v>42</v>
      </c>
      <c r="BL1240" s="94">
        <v>7.5800000000000006E-2</v>
      </c>
    </row>
    <row r="1241" spans="1:64" ht="14.25" customHeight="1" thickBot="1">
      <c r="A1241" s="93" t="s">
        <v>317</v>
      </c>
      <c r="B1241" s="95">
        <v>45606</v>
      </c>
      <c r="C1241" s="96">
        <v>1411489</v>
      </c>
      <c r="D1241" s="96" t="s">
        <v>48</v>
      </c>
      <c r="E1241" s="96">
        <v>29752</v>
      </c>
      <c r="F1241" s="96">
        <v>136760</v>
      </c>
      <c r="G1241" s="96">
        <v>8000</v>
      </c>
      <c r="H1241" s="96">
        <v>60212</v>
      </c>
      <c r="I1241" s="96"/>
      <c r="J1241" s="96"/>
      <c r="K1241" s="96"/>
      <c r="L1241" s="96">
        <v>1646213</v>
      </c>
      <c r="M1241" s="97">
        <v>264</v>
      </c>
      <c r="N1241" s="97">
        <v>569</v>
      </c>
      <c r="O1241" s="97">
        <v>833</v>
      </c>
      <c r="P1241" s="96" t="s">
        <v>48</v>
      </c>
      <c r="Q1241" s="96">
        <v>21379</v>
      </c>
      <c r="R1241" s="96">
        <v>21379</v>
      </c>
      <c r="S1241" s="96">
        <v>21379</v>
      </c>
      <c r="T1241" s="98">
        <v>0.57999999999999996</v>
      </c>
      <c r="U1241" s="95">
        <v>45545</v>
      </c>
      <c r="V1241" s="95">
        <v>45575</v>
      </c>
      <c r="W1241" s="96">
        <v>39</v>
      </c>
      <c r="X1241" s="98">
        <v>0.11749999999999999</v>
      </c>
      <c r="Y1241" s="98">
        <v>0.2319</v>
      </c>
      <c r="Z1241" s="96">
        <v>77</v>
      </c>
      <c r="AA1241" s="96">
        <v>36</v>
      </c>
      <c r="AB1241" s="98">
        <v>0.1084</v>
      </c>
      <c r="AC1241" s="98">
        <v>2E-3</v>
      </c>
      <c r="AD1241" s="96">
        <v>77</v>
      </c>
      <c r="AE1241" s="96">
        <v>27</v>
      </c>
      <c r="AF1241" s="98">
        <v>8.1299999999999997E-2</v>
      </c>
      <c r="AG1241" s="98">
        <v>2E-3</v>
      </c>
      <c r="AH1241" s="96">
        <v>77</v>
      </c>
      <c r="AI1241" s="96">
        <v>115</v>
      </c>
      <c r="AJ1241" s="96">
        <v>79</v>
      </c>
      <c r="AK1241" s="96">
        <v>815</v>
      </c>
      <c r="AL1241" s="96">
        <v>804</v>
      </c>
      <c r="AM1241" s="96">
        <v>29</v>
      </c>
      <c r="AN1241" s="96">
        <v>777</v>
      </c>
      <c r="AO1241" s="96">
        <v>769</v>
      </c>
      <c r="AP1241" s="96">
        <v>14</v>
      </c>
      <c r="AQ1241" s="96">
        <v>483</v>
      </c>
      <c r="AR1241" s="96">
        <v>332</v>
      </c>
      <c r="AS1241" s="98">
        <v>0.68700000000000006</v>
      </c>
      <c r="AT1241" s="98">
        <v>0.23799999999999999</v>
      </c>
      <c r="AU1241" s="98">
        <v>1.7999999999999999E-2</v>
      </c>
      <c r="AV1241" s="101">
        <v>67563</v>
      </c>
      <c r="AW1241" s="101">
        <v>48497</v>
      </c>
      <c r="AX1241" s="96">
        <v>3223</v>
      </c>
      <c r="AY1241" s="96">
        <v>4861</v>
      </c>
      <c r="AZ1241" s="96">
        <v>6735</v>
      </c>
      <c r="BA1241" s="96">
        <v>7552309</v>
      </c>
      <c r="BC1241" s="117"/>
      <c r="BD1241" s="93"/>
      <c r="BE1241" s="93"/>
      <c r="BF1241" s="94">
        <v>57</v>
      </c>
      <c r="BG1241" s="155">
        <v>0.17169999999999999</v>
      </c>
      <c r="BH1241" s="94">
        <v>77</v>
      </c>
      <c r="BI1241" s="155">
        <v>0.2319</v>
      </c>
      <c r="BK1241" s="94">
        <v>47</v>
      </c>
      <c r="BL1241" s="94">
        <v>6.1100000000000002E-2</v>
      </c>
    </row>
    <row r="1242" spans="1:64" ht="14.25" customHeight="1" thickBot="1">
      <c r="A1242" s="93" t="s">
        <v>311</v>
      </c>
      <c r="B1242" s="95">
        <v>45607</v>
      </c>
      <c r="C1242" s="96">
        <v>1021089</v>
      </c>
      <c r="D1242" s="96" t="s">
        <v>48</v>
      </c>
      <c r="E1242" s="96">
        <v>29733</v>
      </c>
      <c r="F1242" s="96">
        <v>107193</v>
      </c>
      <c r="G1242" s="96">
        <v>1000</v>
      </c>
      <c r="H1242" s="96">
        <v>59737</v>
      </c>
      <c r="I1242" s="96"/>
      <c r="J1242" s="96"/>
      <c r="K1242" s="96"/>
      <c r="L1242" s="96">
        <v>1218752</v>
      </c>
      <c r="M1242" s="97">
        <v>209</v>
      </c>
      <c r="N1242" s="97">
        <v>335</v>
      </c>
      <c r="O1242" s="97">
        <v>544</v>
      </c>
      <c r="P1242" s="96" t="s">
        <v>48</v>
      </c>
      <c r="Q1242" s="96">
        <v>22159</v>
      </c>
      <c r="R1242" s="96">
        <v>22159</v>
      </c>
      <c r="S1242" s="96">
        <v>22159</v>
      </c>
      <c r="T1242" s="98">
        <v>0.57699999999999996</v>
      </c>
      <c r="U1242" s="95">
        <v>45546</v>
      </c>
      <c r="V1242" s="95">
        <v>45576</v>
      </c>
      <c r="W1242" s="96">
        <v>24</v>
      </c>
      <c r="X1242" s="98">
        <v>0.1081</v>
      </c>
      <c r="Y1242" s="98">
        <v>0.2477</v>
      </c>
      <c r="Z1242" s="96">
        <v>55</v>
      </c>
      <c r="AA1242" s="96">
        <v>20</v>
      </c>
      <c r="AB1242" s="98">
        <v>9.01E-2</v>
      </c>
      <c r="AC1242" s="98">
        <v>2E-3</v>
      </c>
      <c r="AD1242" s="96">
        <v>55</v>
      </c>
      <c r="AE1242" s="96">
        <v>16</v>
      </c>
      <c r="AF1242" s="98">
        <v>7.2099999999999997E-2</v>
      </c>
      <c r="AG1242" s="98">
        <v>2E-3</v>
      </c>
      <c r="AH1242" s="96">
        <v>55</v>
      </c>
      <c r="AI1242" s="96">
        <v>85</v>
      </c>
      <c r="AJ1242" s="96">
        <v>65</v>
      </c>
      <c r="AK1242" s="96">
        <v>700</v>
      </c>
      <c r="AL1242" s="96">
        <v>611</v>
      </c>
      <c r="AM1242" s="96">
        <v>32</v>
      </c>
      <c r="AN1242" s="96">
        <v>654</v>
      </c>
      <c r="AO1242" s="96">
        <v>579</v>
      </c>
      <c r="AP1242" s="96">
        <v>14</v>
      </c>
      <c r="AQ1242" s="96">
        <v>314</v>
      </c>
      <c r="AR1242" s="96">
        <v>222</v>
      </c>
      <c r="AS1242" s="98">
        <v>0.70699999999999996</v>
      </c>
      <c r="AT1242" s="98">
        <v>0.29299999999999998</v>
      </c>
      <c r="AU1242" s="98">
        <v>2.4E-2</v>
      </c>
      <c r="AV1242" s="101">
        <v>67877</v>
      </c>
      <c r="AW1242" s="101">
        <v>48719</v>
      </c>
      <c r="AX1242" s="96">
        <v>3212</v>
      </c>
      <c r="AY1242" s="96">
        <v>4846</v>
      </c>
      <c r="AZ1242" s="96">
        <v>6781</v>
      </c>
      <c r="BA1242" s="96">
        <v>5162112</v>
      </c>
      <c r="BC1242" s="117"/>
      <c r="BD1242" s="93"/>
      <c r="BE1242" s="93"/>
      <c r="BF1242" s="94">
        <v>38</v>
      </c>
      <c r="BG1242" s="155">
        <v>0.17119999999999999</v>
      </c>
      <c r="BH1242" s="94">
        <v>55</v>
      </c>
      <c r="BI1242" s="155">
        <v>0.2477</v>
      </c>
      <c r="BK1242" s="94">
        <v>63</v>
      </c>
      <c r="BL1242" s="94">
        <v>0.10879999999999999</v>
      </c>
    </row>
    <row r="1243" spans="1:64" ht="14.25" customHeight="1" thickBot="1">
      <c r="A1243" s="93" t="s">
        <v>312</v>
      </c>
      <c r="B1243" s="95">
        <v>45608</v>
      </c>
      <c r="C1243" s="96">
        <v>948684</v>
      </c>
      <c r="D1243" s="96" t="s">
        <v>48</v>
      </c>
      <c r="E1243" s="96">
        <v>29840</v>
      </c>
      <c r="F1243" s="96">
        <v>82739</v>
      </c>
      <c r="G1243" s="96">
        <v>800</v>
      </c>
      <c r="H1243" s="96">
        <v>82489</v>
      </c>
      <c r="I1243" s="96"/>
      <c r="J1243" s="96"/>
      <c r="K1243" s="96"/>
      <c r="L1243" s="96">
        <v>1144552</v>
      </c>
      <c r="M1243" s="97">
        <v>206</v>
      </c>
      <c r="N1243" s="97">
        <v>393</v>
      </c>
      <c r="O1243" s="97">
        <v>599</v>
      </c>
      <c r="P1243" s="96" t="s">
        <v>48</v>
      </c>
      <c r="Q1243" s="96">
        <v>23358</v>
      </c>
      <c r="R1243" s="96">
        <v>23358</v>
      </c>
      <c r="S1243" s="96">
        <v>23358</v>
      </c>
      <c r="T1243" s="98">
        <v>0.45700000000000002</v>
      </c>
      <c r="U1243" s="95">
        <v>45547</v>
      </c>
      <c r="V1243" s="95">
        <v>45577</v>
      </c>
      <c r="W1243" s="96">
        <v>24</v>
      </c>
      <c r="X1243" s="98">
        <v>0.1371</v>
      </c>
      <c r="Y1243" s="98">
        <v>0.28000000000000003</v>
      </c>
      <c r="Z1243" s="96">
        <v>49</v>
      </c>
      <c r="AA1243" s="96">
        <v>20</v>
      </c>
      <c r="AB1243" s="98">
        <v>0.1143</v>
      </c>
      <c r="AC1243" s="98">
        <v>3.0000000000000001E-3</v>
      </c>
      <c r="AD1243" s="96">
        <v>49</v>
      </c>
      <c r="AE1243" s="96">
        <v>14</v>
      </c>
      <c r="AF1243" s="98">
        <v>0.08</v>
      </c>
      <c r="AG1243" s="98">
        <v>3.0000000000000001E-3</v>
      </c>
      <c r="AH1243" s="96">
        <v>49</v>
      </c>
      <c r="AI1243" s="96">
        <v>82</v>
      </c>
      <c r="AJ1243" s="96">
        <v>62</v>
      </c>
      <c r="AK1243" s="96">
        <v>680</v>
      </c>
      <c r="AL1243" s="96">
        <v>597</v>
      </c>
      <c r="AM1243" s="96">
        <v>31</v>
      </c>
      <c r="AN1243" s="96">
        <v>634</v>
      </c>
      <c r="AO1243" s="96">
        <v>564</v>
      </c>
      <c r="AP1243" s="96">
        <v>12</v>
      </c>
      <c r="AQ1243" s="96">
        <v>274</v>
      </c>
      <c r="AR1243" s="96">
        <v>175</v>
      </c>
      <c r="AS1243" s="98">
        <v>0.63900000000000001</v>
      </c>
      <c r="AT1243" s="98">
        <v>0.35399999999999998</v>
      </c>
      <c r="AU1243" s="98">
        <v>2.1000000000000001E-2</v>
      </c>
      <c r="AV1243" s="101">
        <v>68151</v>
      </c>
      <c r="AW1243" s="101">
        <v>48894</v>
      </c>
      <c r="AX1243" s="96">
        <v>3191</v>
      </c>
      <c r="AY1243" s="96">
        <v>4860</v>
      </c>
      <c r="AZ1243" s="96">
        <v>6784</v>
      </c>
      <c r="BA1243" s="96">
        <v>5274383</v>
      </c>
      <c r="BC1243" s="117"/>
      <c r="BD1243" s="93"/>
      <c r="BE1243" s="93"/>
      <c r="BF1243" s="94">
        <v>32</v>
      </c>
      <c r="BG1243" s="155">
        <v>0.18290000000000001</v>
      </c>
      <c r="BH1243" s="94">
        <v>49</v>
      </c>
      <c r="BI1243" s="155">
        <v>0.28000000000000003</v>
      </c>
      <c r="BK1243" s="94">
        <v>35</v>
      </c>
      <c r="BL1243" s="94">
        <v>6.2100000000000002E-2</v>
      </c>
    </row>
    <row r="1244" spans="1:64" ht="14.25" customHeight="1" thickBot="1">
      <c r="A1244" s="93" t="s">
        <v>313</v>
      </c>
      <c r="B1244" s="95">
        <v>45609</v>
      </c>
      <c r="C1244" s="96">
        <v>1060065</v>
      </c>
      <c r="D1244" s="96" t="s">
        <v>48</v>
      </c>
      <c r="E1244" s="96">
        <v>29848</v>
      </c>
      <c r="F1244" s="96">
        <v>125714</v>
      </c>
      <c r="G1244" s="96">
        <v>1000</v>
      </c>
      <c r="H1244" s="96">
        <v>140907</v>
      </c>
      <c r="I1244" s="96"/>
      <c r="J1244" s="96"/>
      <c r="K1244" s="96"/>
      <c r="L1244" s="96">
        <v>1357534</v>
      </c>
      <c r="M1244" s="97">
        <v>276</v>
      </c>
      <c r="N1244" s="97">
        <v>434</v>
      </c>
      <c r="O1244" s="97">
        <v>710</v>
      </c>
      <c r="P1244" s="96" t="s">
        <v>48</v>
      </c>
      <c r="Q1244" s="96">
        <v>19674</v>
      </c>
      <c r="R1244" s="96">
        <v>19674</v>
      </c>
      <c r="S1244" s="96">
        <v>19674</v>
      </c>
      <c r="T1244" s="98">
        <v>0.53</v>
      </c>
      <c r="U1244" s="95">
        <v>45548</v>
      </c>
      <c r="V1244" s="95">
        <v>45578</v>
      </c>
      <c r="W1244" s="96">
        <v>31</v>
      </c>
      <c r="X1244" s="98">
        <v>0.1348</v>
      </c>
      <c r="Y1244" s="98">
        <v>0.3</v>
      </c>
      <c r="Z1244" s="96">
        <v>69</v>
      </c>
      <c r="AA1244" s="96">
        <v>30</v>
      </c>
      <c r="AB1244" s="98">
        <v>0.13039999999999999</v>
      </c>
      <c r="AC1244" s="98">
        <v>3.0000000000000001E-3</v>
      </c>
      <c r="AD1244" s="96">
        <v>69</v>
      </c>
      <c r="AE1244" s="96">
        <v>24</v>
      </c>
      <c r="AF1244" s="98">
        <v>0.1043</v>
      </c>
      <c r="AG1244" s="98">
        <v>3.0000000000000001E-3</v>
      </c>
      <c r="AH1244" s="96">
        <v>69</v>
      </c>
      <c r="AI1244" s="96">
        <v>88</v>
      </c>
      <c r="AJ1244" s="96">
        <v>64</v>
      </c>
      <c r="AK1244" s="96">
        <v>638</v>
      </c>
      <c r="AL1244" s="96">
        <v>575</v>
      </c>
      <c r="AM1244" s="96">
        <v>29</v>
      </c>
      <c r="AN1244" s="96">
        <v>599</v>
      </c>
      <c r="AO1244" s="96">
        <v>542</v>
      </c>
      <c r="AP1244" s="96">
        <v>13</v>
      </c>
      <c r="AQ1244" s="96">
        <v>376</v>
      </c>
      <c r="AR1244" s="96">
        <v>230</v>
      </c>
      <c r="AS1244" s="98">
        <v>0.61199999999999999</v>
      </c>
      <c r="AT1244" s="98">
        <v>0.27800000000000002</v>
      </c>
      <c r="AU1244" s="98">
        <v>2.3E-2</v>
      </c>
      <c r="AV1244" s="101">
        <v>68527</v>
      </c>
      <c r="AW1244" s="101">
        <v>49124</v>
      </c>
      <c r="AX1244" s="96">
        <v>3206</v>
      </c>
      <c r="AY1244" s="96">
        <v>4883</v>
      </c>
      <c r="AZ1244" s="96">
        <v>6772</v>
      </c>
      <c r="BA1244" s="96">
        <v>4888528</v>
      </c>
      <c r="BC1244" s="117"/>
      <c r="BD1244" s="93"/>
      <c r="BE1244" s="93"/>
      <c r="BF1244" s="94">
        <v>46</v>
      </c>
      <c r="BG1244" s="155">
        <v>0.2</v>
      </c>
      <c r="BH1244" s="94">
        <v>69</v>
      </c>
      <c r="BI1244" s="155">
        <v>0.3</v>
      </c>
      <c r="BK1244" s="94">
        <v>41</v>
      </c>
      <c r="BL1244" s="94">
        <v>7.5600000000000001E-2</v>
      </c>
    </row>
    <row r="1245" spans="1:64" ht="14.25" customHeight="1" thickBot="1">
      <c r="A1245" s="93" t="s">
        <v>314</v>
      </c>
      <c r="B1245" s="95">
        <v>45610</v>
      </c>
      <c r="C1245" s="96">
        <v>1023442</v>
      </c>
      <c r="D1245" s="96" t="s">
        <v>48</v>
      </c>
      <c r="E1245" s="96">
        <v>29562</v>
      </c>
      <c r="F1245" s="96">
        <v>188476</v>
      </c>
      <c r="G1245" s="96">
        <v>1200</v>
      </c>
      <c r="H1245" s="96">
        <v>133319</v>
      </c>
      <c r="I1245" s="96"/>
      <c r="J1245" s="96"/>
      <c r="K1245" s="96"/>
      <c r="L1245" s="96">
        <v>1375999</v>
      </c>
      <c r="M1245" s="97">
        <v>264</v>
      </c>
      <c r="N1245" s="97">
        <v>460</v>
      </c>
      <c r="O1245" s="97">
        <v>724</v>
      </c>
      <c r="P1245" s="96" t="s">
        <v>48</v>
      </c>
      <c r="Q1245" s="96">
        <v>25018</v>
      </c>
      <c r="R1245" s="96">
        <v>25018</v>
      </c>
      <c r="S1245" s="96">
        <v>25018</v>
      </c>
      <c r="T1245" s="98">
        <v>0.42</v>
      </c>
      <c r="U1245" s="95">
        <v>45549</v>
      </c>
      <c r="V1245" s="95">
        <v>45579</v>
      </c>
      <c r="W1245" s="96">
        <v>31</v>
      </c>
      <c r="X1245" s="98">
        <v>0.155</v>
      </c>
      <c r="Y1245" s="98">
        <v>0.27500000000000002</v>
      </c>
      <c r="Z1245" s="96">
        <v>55</v>
      </c>
      <c r="AA1245" s="96">
        <v>24</v>
      </c>
      <c r="AB1245" s="98">
        <v>0.12</v>
      </c>
      <c r="AC1245" s="98">
        <v>3.0000000000000001E-3</v>
      </c>
      <c r="AD1245" s="96">
        <v>55</v>
      </c>
      <c r="AE1245" s="96">
        <v>17</v>
      </c>
      <c r="AF1245" s="98">
        <v>8.5000000000000006E-2</v>
      </c>
      <c r="AG1245" s="98">
        <v>3.0000000000000001E-3</v>
      </c>
      <c r="AH1245" s="96">
        <v>55</v>
      </c>
      <c r="AI1245" s="96">
        <v>87</v>
      </c>
      <c r="AJ1245" s="96">
        <v>65</v>
      </c>
      <c r="AK1245" s="96">
        <v>729</v>
      </c>
      <c r="AL1245" s="96">
        <v>651</v>
      </c>
      <c r="AM1245" s="96">
        <v>38</v>
      </c>
      <c r="AN1245" s="96">
        <v>682</v>
      </c>
      <c r="AO1245" s="96">
        <v>610</v>
      </c>
      <c r="AP1245" s="96">
        <v>13</v>
      </c>
      <c r="AQ1245" s="96">
        <v>304</v>
      </c>
      <c r="AR1245" s="96">
        <v>200</v>
      </c>
      <c r="AS1245" s="98">
        <v>0.65800000000000003</v>
      </c>
      <c r="AT1245" s="98">
        <v>0.32500000000000001</v>
      </c>
      <c r="AU1245" s="98">
        <v>2.1000000000000001E-2</v>
      </c>
      <c r="AV1245" s="101">
        <v>68831</v>
      </c>
      <c r="AW1245" s="101">
        <v>49324</v>
      </c>
      <c r="AX1245" s="96">
        <v>3248</v>
      </c>
      <c r="AY1245" s="96">
        <v>4881</v>
      </c>
      <c r="AZ1245" s="96">
        <v>6801</v>
      </c>
      <c r="BA1245" s="96">
        <v>6159861</v>
      </c>
      <c r="BC1245" s="117"/>
      <c r="BD1245" s="93"/>
      <c r="BE1245" s="93"/>
      <c r="BF1245" s="94">
        <v>43</v>
      </c>
      <c r="BG1245" s="155">
        <v>0.215</v>
      </c>
      <c r="BH1245" s="94">
        <v>55</v>
      </c>
      <c r="BI1245" s="155">
        <v>0.27500000000000002</v>
      </c>
      <c r="BK1245" s="94">
        <v>10</v>
      </c>
      <c r="BL1245" s="94">
        <v>1.6400000000000001E-2</v>
      </c>
    </row>
    <row r="1246" spans="1:64" ht="14.25" customHeight="1" thickBot="1">
      <c r="A1246" s="93" t="s">
        <v>315</v>
      </c>
      <c r="B1246" s="95">
        <v>45611</v>
      </c>
      <c r="C1246" s="96">
        <v>1065321</v>
      </c>
      <c r="D1246" s="96" t="s">
        <v>48</v>
      </c>
      <c r="E1246" s="96">
        <v>29807</v>
      </c>
      <c r="F1246" s="96">
        <v>210309</v>
      </c>
      <c r="G1246" s="96">
        <v>2800</v>
      </c>
      <c r="H1246" s="96">
        <v>124100</v>
      </c>
      <c r="I1246" s="96"/>
      <c r="J1246" s="96"/>
      <c r="K1246" s="96"/>
      <c r="L1246" s="96">
        <v>1432337</v>
      </c>
      <c r="M1246" s="97">
        <v>234</v>
      </c>
      <c r="N1246" s="97">
        <v>411</v>
      </c>
      <c r="O1246" s="97">
        <v>645</v>
      </c>
      <c r="P1246" s="96" t="s">
        <v>48</v>
      </c>
      <c r="Q1246" s="96">
        <v>29231</v>
      </c>
      <c r="R1246" s="96">
        <v>29231</v>
      </c>
      <c r="S1246" s="96">
        <v>29231</v>
      </c>
      <c r="T1246" s="98">
        <v>0.504</v>
      </c>
      <c r="U1246" s="95">
        <v>45550</v>
      </c>
      <c r="V1246" s="95">
        <v>45580</v>
      </c>
      <c r="W1246" s="96">
        <v>21</v>
      </c>
      <c r="X1246" s="98">
        <v>0.11409999999999999</v>
      </c>
      <c r="Y1246" s="98">
        <v>0.26629999999999998</v>
      </c>
      <c r="Z1246" s="96">
        <v>49</v>
      </c>
      <c r="AA1246" s="96">
        <v>19</v>
      </c>
      <c r="AB1246" s="98">
        <v>0.1033</v>
      </c>
      <c r="AC1246" s="98">
        <v>3.0000000000000001E-3</v>
      </c>
      <c r="AD1246" s="96">
        <v>49</v>
      </c>
      <c r="AE1246" s="96">
        <v>12</v>
      </c>
      <c r="AF1246" s="98">
        <v>6.5199999999999994E-2</v>
      </c>
      <c r="AG1246" s="98">
        <v>3.0000000000000001E-3</v>
      </c>
      <c r="AH1246" s="96">
        <v>49</v>
      </c>
      <c r="AI1246" s="96">
        <v>73</v>
      </c>
      <c r="AJ1246" s="96">
        <v>50</v>
      </c>
      <c r="AK1246" s="96">
        <v>745</v>
      </c>
      <c r="AL1246" s="96">
        <v>656</v>
      </c>
      <c r="AM1246" s="96">
        <v>24</v>
      </c>
      <c r="AN1246" s="96">
        <v>708</v>
      </c>
      <c r="AO1246" s="96">
        <v>630</v>
      </c>
      <c r="AP1246" s="96">
        <v>20</v>
      </c>
      <c r="AQ1246" s="96">
        <v>325</v>
      </c>
      <c r="AR1246" s="96">
        <v>184</v>
      </c>
      <c r="AS1246" s="98">
        <v>0.56599999999999995</v>
      </c>
      <c r="AT1246" s="98">
        <v>0.27200000000000002</v>
      </c>
      <c r="AU1246" s="98">
        <v>3.1E-2</v>
      </c>
      <c r="AV1246" s="101">
        <v>69156</v>
      </c>
      <c r="AW1246" s="101">
        <v>49508</v>
      </c>
      <c r="AX1246" s="96">
        <v>3269</v>
      </c>
      <c r="AY1246" s="96">
        <v>4886</v>
      </c>
      <c r="AZ1246" s="96">
        <v>6834</v>
      </c>
      <c r="BA1246" s="96">
        <v>5739509</v>
      </c>
      <c r="BC1246" s="117"/>
      <c r="BD1246" s="93"/>
      <c r="BE1246" s="93"/>
      <c r="BF1246" s="94">
        <v>32</v>
      </c>
      <c r="BG1246" s="155">
        <v>0.1739</v>
      </c>
      <c r="BH1246" s="94">
        <v>49</v>
      </c>
      <c r="BI1246" s="155">
        <v>0.26629999999999998</v>
      </c>
      <c r="BK1246" s="94">
        <v>40</v>
      </c>
      <c r="BL1246" s="94">
        <v>6.3500000000000001E-2</v>
      </c>
    </row>
    <row r="1247" spans="1:64" ht="14.25" customHeight="1" thickBot="1">
      <c r="A1247" s="93" t="s">
        <v>316</v>
      </c>
      <c r="B1247" s="95">
        <v>45612</v>
      </c>
      <c r="C1247" s="96">
        <v>1127825</v>
      </c>
      <c r="D1247" s="96" t="s">
        <v>48</v>
      </c>
      <c r="E1247" s="96">
        <v>29739</v>
      </c>
      <c r="F1247" s="96">
        <v>251520</v>
      </c>
      <c r="G1247" s="96">
        <v>8600</v>
      </c>
      <c r="H1247" s="96">
        <v>119185</v>
      </c>
      <c r="I1247" s="96"/>
      <c r="J1247" s="96"/>
      <c r="K1247" s="96"/>
      <c r="L1247" s="96">
        <v>1536869</v>
      </c>
      <c r="M1247" s="97">
        <v>244</v>
      </c>
      <c r="N1247" s="97">
        <v>468</v>
      </c>
      <c r="O1247" s="97">
        <v>712</v>
      </c>
      <c r="P1247" s="96" t="s">
        <v>48</v>
      </c>
      <c r="Q1247" s="96">
        <v>26049</v>
      </c>
      <c r="R1247" s="96">
        <v>26049</v>
      </c>
      <c r="S1247" s="96">
        <v>26049</v>
      </c>
      <c r="T1247" s="98">
        <v>0.47299999999999998</v>
      </c>
      <c r="U1247" s="95">
        <v>45551</v>
      </c>
      <c r="V1247" s="95">
        <v>45581</v>
      </c>
      <c r="W1247" s="96">
        <v>36</v>
      </c>
      <c r="X1247" s="98">
        <v>0.14879999999999999</v>
      </c>
      <c r="Y1247" s="98">
        <v>0.24379999999999999</v>
      </c>
      <c r="Z1247" s="96">
        <v>59</v>
      </c>
      <c r="AA1247" s="96">
        <v>29</v>
      </c>
      <c r="AB1247" s="98">
        <v>0.1198</v>
      </c>
      <c r="AC1247" s="98">
        <v>2E-3</v>
      </c>
      <c r="AD1247" s="96">
        <v>59</v>
      </c>
      <c r="AE1247" s="96">
        <v>23</v>
      </c>
      <c r="AF1247" s="98">
        <v>9.5000000000000001E-2</v>
      </c>
      <c r="AG1247" s="98">
        <v>2E-3</v>
      </c>
      <c r="AH1247" s="96">
        <v>59</v>
      </c>
      <c r="AI1247" s="96">
        <v>69</v>
      </c>
      <c r="AJ1247" s="96">
        <v>75</v>
      </c>
      <c r="AK1247" s="96">
        <v>645</v>
      </c>
      <c r="AL1247" s="96">
        <v>634</v>
      </c>
      <c r="AM1247" s="96">
        <v>22</v>
      </c>
      <c r="AN1247" s="96">
        <v>616</v>
      </c>
      <c r="AO1247" s="96">
        <v>608</v>
      </c>
      <c r="AP1247" s="96">
        <v>13</v>
      </c>
      <c r="AQ1247" s="96">
        <v>337</v>
      </c>
      <c r="AR1247" s="96">
        <v>242</v>
      </c>
      <c r="AS1247" s="98">
        <v>0.71799999999999997</v>
      </c>
      <c r="AT1247" s="98">
        <v>0.31</v>
      </c>
      <c r="AU1247" s="98">
        <v>2.1000000000000001E-2</v>
      </c>
      <c r="AV1247" s="101">
        <v>69493</v>
      </c>
      <c r="AW1247" s="101">
        <v>49750</v>
      </c>
      <c r="AX1247" s="96">
        <v>3298</v>
      </c>
      <c r="AY1247" s="96">
        <v>4889</v>
      </c>
      <c r="AZ1247" s="96">
        <v>6848</v>
      </c>
      <c r="BA1247" s="96">
        <v>5765333</v>
      </c>
      <c r="BB1247" s="96" t="s">
        <v>358</v>
      </c>
      <c r="BC1247" s="117"/>
      <c r="BD1247" s="93"/>
      <c r="BE1247" s="93"/>
      <c r="BF1247" s="94">
        <v>47</v>
      </c>
      <c r="BG1247" s="155">
        <v>0.19420000000000001</v>
      </c>
      <c r="BH1247" s="94">
        <v>59</v>
      </c>
      <c r="BI1247" s="155">
        <v>0.24379999999999999</v>
      </c>
      <c r="BK1247" s="94">
        <v>67</v>
      </c>
      <c r="BL1247" s="94">
        <v>0.11020000000000001</v>
      </c>
    </row>
    <row r="1248" spans="1:64" ht="14.25" customHeight="1" thickBot="1">
      <c r="A1248" s="93" t="s">
        <v>317</v>
      </c>
      <c r="B1248" s="95">
        <v>45613</v>
      </c>
      <c r="C1248" s="96">
        <v>1140473</v>
      </c>
      <c r="D1248" s="96" t="s">
        <v>48</v>
      </c>
      <c r="E1248" s="96">
        <v>29694</v>
      </c>
      <c r="F1248" s="96">
        <v>183717</v>
      </c>
      <c r="G1248" s="96">
        <v>12600</v>
      </c>
      <c r="H1248" s="96">
        <v>120308</v>
      </c>
      <c r="I1248" s="96"/>
      <c r="J1248" s="96"/>
      <c r="K1248" s="96"/>
      <c r="L1248" s="96">
        <v>1486792</v>
      </c>
      <c r="M1248" s="97">
        <v>249</v>
      </c>
      <c r="N1248" s="97">
        <v>473</v>
      </c>
      <c r="O1248" s="97">
        <v>722</v>
      </c>
      <c r="P1248" s="96" t="s">
        <v>48</v>
      </c>
      <c r="Q1248" s="96">
        <v>22874</v>
      </c>
      <c r="R1248" s="96">
        <v>22874</v>
      </c>
      <c r="S1248" s="96">
        <v>22874</v>
      </c>
      <c r="T1248" s="98">
        <v>0.52400000000000002</v>
      </c>
      <c r="U1248" s="95">
        <v>45552</v>
      </c>
      <c r="V1248" s="95">
        <v>45582</v>
      </c>
      <c r="W1248" s="96">
        <v>32</v>
      </c>
      <c r="X1248" s="98">
        <v>0.13450000000000001</v>
      </c>
      <c r="Y1248" s="98">
        <v>0.27310000000000001</v>
      </c>
      <c r="Z1248" s="96">
        <v>65</v>
      </c>
      <c r="AA1248" s="96">
        <v>27</v>
      </c>
      <c r="AB1248" s="98">
        <v>0.1134</v>
      </c>
      <c r="AC1248" s="98">
        <v>3.0000000000000001E-3</v>
      </c>
      <c r="AD1248" s="96">
        <v>65</v>
      </c>
      <c r="AE1248" s="96">
        <v>19</v>
      </c>
      <c r="AF1248" s="98">
        <v>7.9799999999999996E-2</v>
      </c>
      <c r="AG1248" s="98">
        <v>3.0000000000000001E-3</v>
      </c>
      <c r="AH1248" s="96">
        <v>65</v>
      </c>
      <c r="AI1248" s="96">
        <v>86</v>
      </c>
      <c r="AJ1248" s="96">
        <v>73</v>
      </c>
      <c r="AK1248" s="96">
        <v>766</v>
      </c>
      <c r="AL1248" s="96">
        <v>757</v>
      </c>
      <c r="AM1248" s="96">
        <v>30</v>
      </c>
      <c r="AN1248" s="96">
        <v>729</v>
      </c>
      <c r="AO1248" s="96">
        <v>721</v>
      </c>
      <c r="AP1248" s="96">
        <v>13</v>
      </c>
      <c r="AQ1248" s="96">
        <v>378</v>
      </c>
      <c r="AR1248" s="96">
        <v>238</v>
      </c>
      <c r="AS1248" s="98">
        <v>0.63</v>
      </c>
      <c r="AT1248" s="98">
        <v>0.307</v>
      </c>
      <c r="AU1248" s="98">
        <v>1.7999999999999999E-2</v>
      </c>
      <c r="AV1248" s="101">
        <v>69871</v>
      </c>
      <c r="AW1248" s="101">
        <v>49988</v>
      </c>
      <c r="AX1248" s="96">
        <v>3336</v>
      </c>
      <c r="AY1248" s="96">
        <v>4901</v>
      </c>
      <c r="AZ1248" s="96">
        <v>6861</v>
      </c>
      <c r="BA1248" s="96">
        <v>6858924</v>
      </c>
      <c r="BC1248" s="117"/>
      <c r="BD1248" s="93"/>
      <c r="BE1248" s="93"/>
      <c r="BF1248" s="94">
        <v>45</v>
      </c>
      <c r="BG1248" s="155">
        <v>0.18909999999999999</v>
      </c>
      <c r="BH1248" s="94">
        <v>65</v>
      </c>
      <c r="BI1248" s="155">
        <v>0.27310000000000001</v>
      </c>
      <c r="BK1248" s="94">
        <v>57</v>
      </c>
      <c r="BL1248" s="94">
        <v>7.9100000000000004E-2</v>
      </c>
    </row>
    <row r="1249" spans="1:64" ht="14.25" customHeight="1" thickBot="1">
      <c r="A1249" s="93" t="s">
        <v>311</v>
      </c>
      <c r="B1249" s="95">
        <v>45614</v>
      </c>
      <c r="C1249" s="96">
        <v>1103964</v>
      </c>
      <c r="D1249" s="96" t="s">
        <v>48</v>
      </c>
      <c r="E1249" s="96">
        <v>29769</v>
      </c>
      <c r="F1249" s="96">
        <v>156414</v>
      </c>
      <c r="G1249" s="96">
        <v>1000</v>
      </c>
      <c r="H1249" s="96">
        <v>120268</v>
      </c>
      <c r="I1249" s="96"/>
      <c r="J1249" s="96"/>
      <c r="K1249" s="96"/>
      <c r="L1249" s="96">
        <v>1411415</v>
      </c>
      <c r="M1249" s="97">
        <v>270</v>
      </c>
      <c r="N1249" s="97">
        <v>397</v>
      </c>
      <c r="O1249" s="97">
        <v>667</v>
      </c>
      <c r="P1249" s="96" t="s">
        <v>48</v>
      </c>
      <c r="Q1249" s="96">
        <v>27143</v>
      </c>
      <c r="R1249" s="96">
        <v>27143</v>
      </c>
      <c r="S1249" s="96">
        <v>27143</v>
      </c>
      <c r="T1249" s="98">
        <v>0.52600000000000002</v>
      </c>
      <c r="U1249" s="95">
        <v>45553</v>
      </c>
      <c r="V1249" s="95">
        <v>45583</v>
      </c>
      <c r="W1249" s="96">
        <v>30</v>
      </c>
      <c r="X1249" s="98">
        <v>0.13039999999999999</v>
      </c>
      <c r="Y1249" s="98">
        <v>0.2261</v>
      </c>
      <c r="Z1249" s="96">
        <v>52</v>
      </c>
      <c r="AA1249" s="96">
        <v>27</v>
      </c>
      <c r="AB1249" s="98">
        <v>0.1174</v>
      </c>
      <c r="AC1249" s="98">
        <v>2E-3</v>
      </c>
      <c r="AD1249" s="96">
        <v>52</v>
      </c>
      <c r="AE1249" s="96">
        <v>19</v>
      </c>
      <c r="AF1249" s="98">
        <v>8.2600000000000007E-2</v>
      </c>
      <c r="AG1249" s="98">
        <v>2E-3</v>
      </c>
      <c r="AH1249" s="96">
        <v>52</v>
      </c>
      <c r="AI1249" s="96">
        <v>86</v>
      </c>
      <c r="AJ1249" s="96">
        <v>67</v>
      </c>
      <c r="AK1249" s="96">
        <v>685</v>
      </c>
      <c r="AL1249" s="96">
        <v>601</v>
      </c>
      <c r="AM1249" s="96">
        <v>29</v>
      </c>
      <c r="AN1249" s="96">
        <v>641</v>
      </c>
      <c r="AO1249" s="96">
        <v>570</v>
      </c>
      <c r="AP1249" s="96">
        <v>16</v>
      </c>
      <c r="AQ1249" s="96">
        <v>351</v>
      </c>
      <c r="AR1249" s="96">
        <v>230</v>
      </c>
      <c r="AS1249" s="98">
        <v>0.65500000000000003</v>
      </c>
      <c r="AT1249" s="98">
        <v>0.29099999999999998</v>
      </c>
      <c r="AU1249" s="98">
        <v>2.7E-2</v>
      </c>
      <c r="AV1249" s="101">
        <v>70222</v>
      </c>
      <c r="AW1249" s="101">
        <v>50218</v>
      </c>
      <c r="AX1249" s="96">
        <v>3313</v>
      </c>
      <c r="AY1249" s="96">
        <v>4888</v>
      </c>
      <c r="AZ1249" s="96">
        <v>6908</v>
      </c>
      <c r="BA1249" s="96">
        <v>5374948</v>
      </c>
      <c r="BB1249" s="96" t="s">
        <v>359</v>
      </c>
      <c r="BC1249" s="117"/>
      <c r="BD1249" s="93"/>
      <c r="BE1249" s="93"/>
      <c r="BF1249" s="94">
        <v>35</v>
      </c>
      <c r="BG1249" s="155">
        <v>0.1522</v>
      </c>
      <c r="BH1249" s="94">
        <v>52</v>
      </c>
      <c r="BI1249" s="155">
        <v>0.2261</v>
      </c>
      <c r="BK1249" s="94">
        <v>50</v>
      </c>
      <c r="BL1249" s="94">
        <v>8.77E-2</v>
      </c>
    </row>
    <row r="1250" spans="1:64" ht="14.25" customHeight="1" thickBot="1">
      <c r="A1250" s="93" t="s">
        <v>312</v>
      </c>
      <c r="B1250" s="95">
        <v>45615</v>
      </c>
      <c r="C1250" s="96">
        <v>999463</v>
      </c>
      <c r="D1250" s="96" t="s">
        <v>48</v>
      </c>
      <c r="E1250" s="96">
        <v>29889</v>
      </c>
      <c r="F1250" s="96">
        <v>112962</v>
      </c>
      <c r="G1250" s="96">
        <v>400</v>
      </c>
      <c r="H1250" s="96">
        <v>80066</v>
      </c>
      <c r="I1250" s="96"/>
      <c r="J1250" s="96"/>
      <c r="K1250" s="96"/>
      <c r="L1250" s="96">
        <v>1222780</v>
      </c>
      <c r="M1250" s="97">
        <v>171</v>
      </c>
      <c r="N1250" s="97">
        <v>288</v>
      </c>
      <c r="O1250" s="97">
        <v>459</v>
      </c>
      <c r="P1250" s="96" t="s">
        <v>48</v>
      </c>
      <c r="Q1250" s="96">
        <v>22232</v>
      </c>
      <c r="R1250" s="96">
        <v>22232</v>
      </c>
      <c r="S1250" s="96">
        <v>22232</v>
      </c>
      <c r="T1250" s="98">
        <v>0.64500000000000002</v>
      </c>
      <c r="U1250" s="95">
        <v>45554</v>
      </c>
      <c r="V1250" s="95">
        <v>45584</v>
      </c>
      <c r="W1250" s="96">
        <v>35</v>
      </c>
      <c r="X1250" s="98">
        <v>0.1741</v>
      </c>
      <c r="Y1250" s="98">
        <v>0.27360000000000001</v>
      </c>
      <c r="Z1250" s="96">
        <v>55</v>
      </c>
      <c r="AA1250" s="96">
        <v>30</v>
      </c>
      <c r="AB1250" s="98">
        <v>0.14929999999999999</v>
      </c>
      <c r="AC1250" s="98">
        <v>3.0000000000000001E-3</v>
      </c>
      <c r="AD1250" s="96">
        <v>55</v>
      </c>
      <c r="AE1250" s="96">
        <v>19</v>
      </c>
      <c r="AF1250" s="98">
        <v>9.4500000000000001E-2</v>
      </c>
      <c r="AG1250" s="98">
        <v>3.0000000000000001E-3</v>
      </c>
      <c r="AH1250" s="96">
        <v>55</v>
      </c>
      <c r="AI1250" s="96">
        <v>75</v>
      </c>
      <c r="AJ1250" s="96">
        <v>76</v>
      </c>
      <c r="AK1250" s="96">
        <v>682</v>
      </c>
      <c r="AL1250" s="96">
        <v>598</v>
      </c>
      <c r="AM1250" s="96">
        <v>33</v>
      </c>
      <c r="AN1250" s="96">
        <v>640</v>
      </c>
      <c r="AO1250" s="96">
        <v>569</v>
      </c>
      <c r="AP1250" s="96">
        <v>16</v>
      </c>
      <c r="AQ1250" s="96">
        <v>296</v>
      </c>
      <c r="AR1250" s="96">
        <v>201</v>
      </c>
      <c r="AS1250" s="98">
        <v>0.67900000000000005</v>
      </c>
      <c r="AT1250" s="98">
        <v>0.378</v>
      </c>
      <c r="AU1250" s="98">
        <v>2.7E-2</v>
      </c>
      <c r="AV1250" s="101">
        <v>70518</v>
      </c>
      <c r="AW1250" s="101">
        <v>50419</v>
      </c>
      <c r="AX1250" s="96">
        <v>3321</v>
      </c>
      <c r="AY1250" s="96">
        <v>4893</v>
      </c>
      <c r="AZ1250" s="96">
        <v>6950</v>
      </c>
      <c r="BA1250" s="96">
        <v>5673997</v>
      </c>
      <c r="BC1250" s="117"/>
      <c r="BD1250" s="93"/>
      <c r="BE1250" s="93"/>
      <c r="BF1250" s="94">
        <v>41</v>
      </c>
      <c r="BG1250" s="155">
        <v>0.20399999999999999</v>
      </c>
      <c r="BH1250" s="94">
        <v>55</v>
      </c>
      <c r="BI1250" s="155">
        <v>0.27360000000000001</v>
      </c>
      <c r="BK1250" s="94">
        <v>43</v>
      </c>
      <c r="BL1250" s="94">
        <v>7.5600000000000001E-2</v>
      </c>
    </row>
    <row r="1251" spans="1:64" ht="14.25" customHeight="1" thickBot="1">
      <c r="A1251" s="93" t="s">
        <v>313</v>
      </c>
      <c r="B1251" s="95">
        <v>45616</v>
      </c>
      <c r="C1251" s="96">
        <v>874446</v>
      </c>
      <c r="D1251" s="96" t="s">
        <v>48</v>
      </c>
      <c r="E1251" s="96">
        <v>29781</v>
      </c>
      <c r="F1251" s="96">
        <v>74682</v>
      </c>
      <c r="G1251" s="96">
        <v>400</v>
      </c>
      <c r="H1251" s="96">
        <v>80315</v>
      </c>
      <c r="I1251" s="96"/>
      <c r="J1251" s="96"/>
      <c r="K1251" s="96"/>
      <c r="L1251" s="96">
        <v>1059624</v>
      </c>
      <c r="M1251" s="97">
        <v>150</v>
      </c>
      <c r="N1251" s="97">
        <v>279</v>
      </c>
      <c r="O1251" s="97">
        <v>429</v>
      </c>
      <c r="P1251" s="96" t="s">
        <v>48</v>
      </c>
      <c r="Q1251" s="96">
        <v>23035</v>
      </c>
      <c r="R1251" s="96">
        <v>23035</v>
      </c>
      <c r="S1251" s="96">
        <v>23035</v>
      </c>
      <c r="T1251" s="98">
        <v>0.59</v>
      </c>
      <c r="U1251" s="95">
        <v>45555</v>
      </c>
      <c r="V1251" s="95">
        <v>45585</v>
      </c>
      <c r="W1251" s="96">
        <v>21</v>
      </c>
      <c r="X1251" s="98">
        <v>0.12959999999999999</v>
      </c>
      <c r="Y1251" s="98">
        <v>0.28399999999999997</v>
      </c>
      <c r="Z1251" s="96">
        <v>46</v>
      </c>
      <c r="AA1251" s="96">
        <v>20</v>
      </c>
      <c r="AB1251" s="98">
        <v>0.1235</v>
      </c>
      <c r="AC1251" s="98">
        <v>3.0000000000000001E-3</v>
      </c>
      <c r="AD1251" s="96">
        <v>46</v>
      </c>
      <c r="AE1251" s="96">
        <v>10</v>
      </c>
      <c r="AF1251" s="98">
        <v>6.1699999999999998E-2</v>
      </c>
      <c r="AG1251" s="98">
        <v>3.0000000000000001E-3</v>
      </c>
      <c r="AH1251" s="96">
        <v>46</v>
      </c>
      <c r="AI1251" s="96">
        <v>74</v>
      </c>
      <c r="AJ1251" s="96">
        <v>64</v>
      </c>
      <c r="AK1251" s="96">
        <v>658</v>
      </c>
      <c r="AL1251" s="96">
        <v>590</v>
      </c>
      <c r="AM1251" s="96">
        <v>27</v>
      </c>
      <c r="AN1251" s="96">
        <v>622</v>
      </c>
      <c r="AO1251" s="96">
        <v>558</v>
      </c>
      <c r="AP1251" s="96">
        <v>19</v>
      </c>
      <c r="AQ1251" s="96">
        <v>253</v>
      </c>
      <c r="AR1251" s="96">
        <v>162</v>
      </c>
      <c r="AS1251" s="98">
        <v>0.64</v>
      </c>
      <c r="AT1251" s="98">
        <v>0.39500000000000002</v>
      </c>
      <c r="AU1251" s="98">
        <v>3.3000000000000002E-2</v>
      </c>
      <c r="AV1251" s="101">
        <v>70771</v>
      </c>
      <c r="AW1251" s="101">
        <v>50581</v>
      </c>
      <c r="AX1251" s="96">
        <v>3350</v>
      </c>
      <c r="AY1251" s="96">
        <v>4925</v>
      </c>
      <c r="AZ1251" s="96">
        <v>6954</v>
      </c>
      <c r="BA1251" s="96">
        <v>5269258</v>
      </c>
      <c r="BC1251" s="117"/>
      <c r="BD1251" s="93"/>
      <c r="BE1251" s="93"/>
      <c r="BF1251" s="94">
        <v>31</v>
      </c>
      <c r="BG1251" s="155">
        <v>0.19139999999999999</v>
      </c>
      <c r="BH1251" s="94">
        <v>46</v>
      </c>
      <c r="BI1251" s="155">
        <v>0.28399999999999997</v>
      </c>
      <c r="BK1251" s="94">
        <v>51</v>
      </c>
      <c r="BL1251" s="94">
        <v>9.1399999999999995E-2</v>
      </c>
    </row>
    <row r="1252" spans="1:64" ht="14.25" customHeight="1" thickBot="1">
      <c r="A1252" s="93" t="s">
        <v>314</v>
      </c>
      <c r="B1252" s="95">
        <v>45617</v>
      </c>
      <c r="C1252" s="96">
        <v>843587</v>
      </c>
      <c r="D1252" s="96">
        <v>40390</v>
      </c>
      <c r="E1252" s="96">
        <v>29826</v>
      </c>
      <c r="F1252" s="96">
        <v>72300</v>
      </c>
      <c r="G1252" s="96">
        <v>400</v>
      </c>
      <c r="H1252" s="96">
        <v>80142</v>
      </c>
      <c r="I1252" s="96"/>
      <c r="J1252" s="96"/>
      <c r="K1252" s="96"/>
      <c r="L1252" s="96">
        <v>1066645</v>
      </c>
      <c r="M1252" s="97">
        <v>172</v>
      </c>
      <c r="N1252" s="97">
        <v>234</v>
      </c>
      <c r="O1252" s="97">
        <v>406</v>
      </c>
      <c r="P1252" s="96" t="s">
        <v>48</v>
      </c>
      <c r="Q1252" s="96">
        <v>23703</v>
      </c>
      <c r="R1252" s="96">
        <v>23703</v>
      </c>
      <c r="S1252" s="96">
        <v>23703</v>
      </c>
      <c r="T1252" s="98">
        <v>0.60099999999999998</v>
      </c>
      <c r="U1252" s="95">
        <v>45556</v>
      </c>
      <c r="V1252" s="95">
        <v>45586</v>
      </c>
      <c r="W1252" s="96">
        <v>26</v>
      </c>
      <c r="X1252" s="98">
        <v>0.16250000000000001</v>
      </c>
      <c r="Y1252" s="98">
        <v>0.28129999999999999</v>
      </c>
      <c r="Z1252" s="96">
        <v>45</v>
      </c>
      <c r="AA1252" s="96">
        <v>24</v>
      </c>
      <c r="AB1252" s="98">
        <v>0.15</v>
      </c>
      <c r="AC1252" s="98">
        <v>3.0000000000000001E-3</v>
      </c>
      <c r="AD1252" s="96">
        <v>45</v>
      </c>
      <c r="AE1252" s="96">
        <v>18</v>
      </c>
      <c r="AF1252" s="98">
        <v>0.1125</v>
      </c>
      <c r="AG1252" s="98">
        <v>3.0000000000000001E-3</v>
      </c>
      <c r="AH1252" s="96">
        <v>45</v>
      </c>
      <c r="AI1252" s="96">
        <v>72</v>
      </c>
      <c r="AJ1252" s="96">
        <v>58</v>
      </c>
      <c r="AK1252" s="96">
        <v>691</v>
      </c>
      <c r="AL1252" s="96">
        <v>608</v>
      </c>
      <c r="AM1252" s="96">
        <v>31</v>
      </c>
      <c r="AN1252" s="96">
        <v>650</v>
      </c>
      <c r="AO1252" s="96">
        <v>579</v>
      </c>
      <c r="AP1252" s="96">
        <v>13</v>
      </c>
      <c r="AQ1252" s="96">
        <v>244</v>
      </c>
      <c r="AR1252" s="96">
        <v>160</v>
      </c>
      <c r="AS1252" s="98">
        <v>0.65600000000000003</v>
      </c>
      <c r="AT1252" s="98">
        <v>0.36299999999999999</v>
      </c>
      <c r="AU1252" s="98">
        <v>2.1999999999999999E-2</v>
      </c>
      <c r="AV1252" s="101">
        <v>71015</v>
      </c>
      <c r="AW1252" s="101">
        <v>50741</v>
      </c>
      <c r="AX1252" s="96">
        <v>3338</v>
      </c>
      <c r="AY1252" s="96">
        <v>4933</v>
      </c>
      <c r="AZ1252" s="96">
        <v>6952</v>
      </c>
      <c r="BA1252" s="96">
        <v>6289599</v>
      </c>
      <c r="BC1252" s="117"/>
      <c r="BD1252" s="93">
        <v>28.85</v>
      </c>
      <c r="BE1252" s="93">
        <v>1400</v>
      </c>
      <c r="BF1252" s="94">
        <v>35</v>
      </c>
      <c r="BG1252" s="155">
        <v>0.21879999999999999</v>
      </c>
      <c r="BH1252" s="94">
        <v>45</v>
      </c>
      <c r="BI1252" s="155">
        <v>0.28129999999999999</v>
      </c>
      <c r="BK1252" s="94">
        <v>24</v>
      </c>
      <c r="BL1252" s="94">
        <v>4.1500000000000002E-2</v>
      </c>
    </row>
    <row r="1253" spans="1:64" ht="14.25" customHeight="1" thickBot="1">
      <c r="A1253" s="93" t="s">
        <v>315</v>
      </c>
      <c r="B1253" s="95">
        <v>45618</v>
      </c>
      <c r="C1253" s="96">
        <v>804559</v>
      </c>
      <c r="D1253" s="96">
        <v>50795</v>
      </c>
      <c r="E1253" s="96">
        <v>36996</v>
      </c>
      <c r="F1253" s="96">
        <v>84652</v>
      </c>
      <c r="G1253" s="96">
        <v>200</v>
      </c>
      <c r="H1253" s="96">
        <v>79921</v>
      </c>
      <c r="I1253" s="96"/>
      <c r="J1253" s="96"/>
      <c r="K1253" s="96"/>
      <c r="L1253" s="96">
        <v>1057123</v>
      </c>
      <c r="M1253" s="97">
        <v>135</v>
      </c>
      <c r="N1253" s="97">
        <v>254</v>
      </c>
      <c r="O1253" s="97">
        <v>389</v>
      </c>
      <c r="P1253" s="96" t="s">
        <v>48</v>
      </c>
      <c r="Q1253" s="96">
        <v>26428</v>
      </c>
      <c r="R1253" s="96">
        <v>26428</v>
      </c>
      <c r="S1253" s="96">
        <v>26428</v>
      </c>
      <c r="T1253" s="98">
        <v>0.52400000000000002</v>
      </c>
      <c r="U1253" s="95">
        <v>45557</v>
      </c>
      <c r="V1253" s="95">
        <v>45587</v>
      </c>
      <c r="W1253" s="96">
        <v>25</v>
      </c>
      <c r="X1253" s="98">
        <v>0.1953</v>
      </c>
      <c r="Y1253" s="98">
        <v>0.3125</v>
      </c>
      <c r="Z1253" s="96">
        <v>40</v>
      </c>
      <c r="AA1253" s="96">
        <v>21</v>
      </c>
      <c r="AB1253" s="98">
        <v>0.1641</v>
      </c>
      <c r="AC1253" s="98">
        <v>3.0000000000000001E-3</v>
      </c>
      <c r="AD1253" s="96">
        <v>40</v>
      </c>
      <c r="AE1253" s="96">
        <v>17</v>
      </c>
      <c r="AF1253" s="98">
        <v>0.1328</v>
      </c>
      <c r="AG1253" s="98">
        <v>3.0000000000000001E-3</v>
      </c>
      <c r="AH1253" s="96">
        <v>40</v>
      </c>
      <c r="AI1253" s="96">
        <v>53</v>
      </c>
      <c r="AJ1253" s="96">
        <v>61</v>
      </c>
      <c r="AK1253" s="96">
        <v>682</v>
      </c>
      <c r="AL1253" s="96">
        <v>596</v>
      </c>
      <c r="AM1253" s="96">
        <v>26</v>
      </c>
      <c r="AN1253" s="96">
        <v>640</v>
      </c>
      <c r="AO1253" s="96">
        <v>561</v>
      </c>
      <c r="AP1253" s="96">
        <v>18</v>
      </c>
      <c r="AQ1253" s="96">
        <v>204</v>
      </c>
      <c r="AR1253" s="96">
        <v>128</v>
      </c>
      <c r="AS1253" s="98">
        <v>0.627</v>
      </c>
      <c r="AT1253" s="98">
        <v>0.47699999999999998</v>
      </c>
      <c r="AU1253" s="98">
        <v>3.1E-2</v>
      </c>
      <c r="AV1253" s="101">
        <v>71219</v>
      </c>
      <c r="AW1253" s="101">
        <v>50869</v>
      </c>
      <c r="AX1253" s="96">
        <v>3298</v>
      </c>
      <c r="AY1253" s="96">
        <v>4935</v>
      </c>
      <c r="AZ1253" s="96">
        <v>6981</v>
      </c>
      <c r="BA1253" s="96">
        <v>5295954</v>
      </c>
      <c r="BC1253" s="117"/>
      <c r="BD1253" s="93">
        <v>36.14</v>
      </c>
      <c r="BE1253" s="93">
        <v>1405.5</v>
      </c>
      <c r="BF1253" s="94">
        <v>29</v>
      </c>
      <c r="BG1253" s="155">
        <v>0.2266</v>
      </c>
      <c r="BH1253" s="94">
        <v>40</v>
      </c>
      <c r="BI1253" s="155">
        <v>0.3125</v>
      </c>
      <c r="BK1253" s="94">
        <v>27</v>
      </c>
      <c r="BL1253" s="94">
        <v>4.8099999999999997E-2</v>
      </c>
    </row>
    <row r="1254" spans="1:64" ht="14.25" customHeight="1" thickBot="1">
      <c r="A1254" s="93" t="s">
        <v>316</v>
      </c>
      <c r="B1254" s="95">
        <v>45619</v>
      </c>
      <c r="C1254" s="96">
        <v>797993</v>
      </c>
      <c r="D1254" s="96">
        <v>51765</v>
      </c>
      <c r="E1254" s="96">
        <v>29723</v>
      </c>
      <c r="F1254" s="96">
        <v>73943</v>
      </c>
      <c r="G1254" s="96">
        <v>200</v>
      </c>
      <c r="H1254" s="96">
        <v>79556</v>
      </c>
      <c r="I1254" s="96"/>
      <c r="J1254" s="96"/>
      <c r="K1254" s="96"/>
      <c r="L1254" s="96">
        <v>1033180</v>
      </c>
      <c r="M1254" s="97">
        <v>162</v>
      </c>
      <c r="N1254" s="97">
        <v>295</v>
      </c>
      <c r="O1254" s="97">
        <v>457</v>
      </c>
      <c r="P1254" s="96" t="s">
        <v>48</v>
      </c>
      <c r="Q1254" s="96">
        <v>23481</v>
      </c>
      <c r="R1254" s="96">
        <v>23481</v>
      </c>
      <c r="S1254" s="96">
        <v>23481</v>
      </c>
      <c r="T1254" s="98">
        <v>0.55800000000000005</v>
      </c>
      <c r="U1254" s="95">
        <v>45558</v>
      </c>
      <c r="V1254" s="95">
        <v>45588</v>
      </c>
      <c r="W1254" s="96">
        <v>29</v>
      </c>
      <c r="X1254" s="98">
        <v>0.1895</v>
      </c>
      <c r="Y1254" s="98">
        <v>0.28760000000000002</v>
      </c>
      <c r="Z1254" s="96">
        <v>44</v>
      </c>
      <c r="AA1254" s="96">
        <v>25</v>
      </c>
      <c r="AB1254" s="98">
        <v>0.16339999999999999</v>
      </c>
      <c r="AC1254" s="98">
        <v>3.0000000000000001E-3</v>
      </c>
      <c r="AD1254" s="96">
        <v>44</v>
      </c>
      <c r="AE1254" s="96">
        <v>18</v>
      </c>
      <c r="AF1254" s="98">
        <v>0.1176</v>
      </c>
      <c r="AG1254" s="98">
        <v>3.0000000000000001E-3</v>
      </c>
      <c r="AH1254" s="96">
        <v>44</v>
      </c>
      <c r="AI1254" s="96">
        <v>51</v>
      </c>
      <c r="AJ1254" s="96">
        <v>61</v>
      </c>
      <c r="AK1254" s="96">
        <v>654</v>
      </c>
      <c r="AL1254" s="96">
        <v>646</v>
      </c>
      <c r="AM1254" s="96">
        <v>28</v>
      </c>
      <c r="AN1254" s="96">
        <v>622</v>
      </c>
      <c r="AO1254" s="96">
        <v>617</v>
      </c>
      <c r="AP1254" s="96">
        <v>16</v>
      </c>
      <c r="AQ1254" s="96">
        <v>255</v>
      </c>
      <c r="AR1254" s="96">
        <v>153</v>
      </c>
      <c r="AS1254" s="98">
        <v>0.6</v>
      </c>
      <c r="AT1254" s="98">
        <v>0.39900000000000002</v>
      </c>
      <c r="AU1254" s="98">
        <v>2.5000000000000001E-2</v>
      </c>
      <c r="AV1254" s="101">
        <v>71474</v>
      </c>
      <c r="AW1254" s="101">
        <v>51022</v>
      </c>
      <c r="AX1254" s="96">
        <v>3267</v>
      </c>
      <c r="AY1254" s="96">
        <v>4945</v>
      </c>
      <c r="AZ1254" s="96">
        <v>7007</v>
      </c>
      <c r="BA1254" s="96">
        <v>6597604</v>
      </c>
      <c r="BC1254" s="117"/>
      <c r="BD1254" s="93">
        <v>36.83</v>
      </c>
      <c r="BE1254" s="93">
        <v>1405.5</v>
      </c>
      <c r="BF1254" s="94">
        <v>32</v>
      </c>
      <c r="BG1254" s="155">
        <v>0.2092</v>
      </c>
      <c r="BH1254" s="94">
        <v>44</v>
      </c>
      <c r="BI1254" s="155">
        <v>0.28760000000000002</v>
      </c>
      <c r="BK1254" s="94">
        <v>46</v>
      </c>
      <c r="BL1254" s="94">
        <v>7.46E-2</v>
      </c>
    </row>
    <row r="1255" spans="1:64" ht="14.25" customHeight="1" thickBot="1">
      <c r="A1255" s="93" t="s">
        <v>317</v>
      </c>
      <c r="B1255" s="95">
        <v>45620</v>
      </c>
      <c r="C1255" s="96">
        <v>905044</v>
      </c>
      <c r="D1255" s="96">
        <v>84892</v>
      </c>
      <c r="E1255" s="96">
        <v>29782</v>
      </c>
      <c r="F1255" s="96">
        <v>118550</v>
      </c>
      <c r="G1255" s="96">
        <v>1800</v>
      </c>
      <c r="H1255" s="96">
        <v>80252</v>
      </c>
      <c r="I1255" s="96"/>
      <c r="J1255" s="96"/>
      <c r="K1255" s="96"/>
      <c r="L1255" s="96">
        <v>1220320</v>
      </c>
      <c r="M1255" s="97">
        <v>234</v>
      </c>
      <c r="N1255" s="97">
        <v>324</v>
      </c>
      <c r="O1255" s="97">
        <v>558</v>
      </c>
      <c r="P1255" s="96" t="s">
        <v>48</v>
      </c>
      <c r="Q1255" s="96">
        <v>16271</v>
      </c>
      <c r="R1255" s="96">
        <v>16271</v>
      </c>
      <c r="S1255" s="96">
        <v>16271</v>
      </c>
      <c r="T1255" s="98">
        <v>0.57899999999999996</v>
      </c>
      <c r="U1255" s="95">
        <v>45559</v>
      </c>
      <c r="V1255" s="95">
        <v>45589</v>
      </c>
      <c r="W1255" s="96">
        <v>36</v>
      </c>
      <c r="X1255" s="98">
        <v>0.16439999999999999</v>
      </c>
      <c r="Y1255" s="98">
        <v>0.34250000000000003</v>
      </c>
      <c r="Z1255" s="96">
        <v>75</v>
      </c>
      <c r="AA1255" s="96">
        <v>30</v>
      </c>
      <c r="AB1255" s="98">
        <v>0.13700000000000001</v>
      </c>
      <c r="AC1255" s="98">
        <v>3.0000000000000001E-3</v>
      </c>
      <c r="AD1255" s="96">
        <v>75</v>
      </c>
      <c r="AE1255" s="96">
        <v>24</v>
      </c>
      <c r="AF1255" s="98">
        <v>0.1096</v>
      </c>
      <c r="AG1255" s="98">
        <v>3.0000000000000001E-3</v>
      </c>
      <c r="AH1255" s="96">
        <v>75</v>
      </c>
      <c r="AI1255" s="96">
        <v>84</v>
      </c>
      <c r="AJ1255" s="96">
        <v>75</v>
      </c>
      <c r="AK1255" s="96">
        <v>811</v>
      </c>
      <c r="AL1255" s="96">
        <v>798</v>
      </c>
      <c r="AM1255" s="96">
        <v>31</v>
      </c>
      <c r="AN1255" s="96">
        <v>773</v>
      </c>
      <c r="AO1255" s="96">
        <v>764</v>
      </c>
      <c r="AP1255" s="96">
        <v>10</v>
      </c>
      <c r="AQ1255" s="96">
        <v>323</v>
      </c>
      <c r="AR1255" s="96">
        <v>219</v>
      </c>
      <c r="AS1255" s="98">
        <v>0.67800000000000005</v>
      </c>
      <c r="AT1255" s="98">
        <v>0.34200000000000003</v>
      </c>
      <c r="AU1255" s="98">
        <v>1.2999999999999999E-2</v>
      </c>
      <c r="AV1255" s="101">
        <v>71797</v>
      </c>
      <c r="AW1255" s="101">
        <v>51241</v>
      </c>
      <c r="AX1255" s="96">
        <v>3262</v>
      </c>
      <c r="AY1255" s="96">
        <v>4968</v>
      </c>
      <c r="AZ1255" s="96">
        <v>7013</v>
      </c>
      <c r="BA1255" s="96">
        <v>7528913</v>
      </c>
      <c r="BC1255" s="117"/>
      <c r="BD1255" s="93">
        <v>60.4</v>
      </c>
      <c r="BE1255" s="93">
        <v>1405.5</v>
      </c>
      <c r="BF1255" s="94">
        <v>52</v>
      </c>
      <c r="BG1255" s="155">
        <v>0.2374</v>
      </c>
      <c r="BH1255" s="94">
        <v>75</v>
      </c>
      <c r="BI1255" s="155">
        <v>0.34250000000000003</v>
      </c>
      <c r="BK1255" s="94">
        <v>46</v>
      </c>
      <c r="BL1255" s="94">
        <v>6.0199999999999997E-2</v>
      </c>
    </row>
    <row r="1256" spans="1:64" ht="14.25" customHeight="1" thickBot="1">
      <c r="A1256" s="93" t="s">
        <v>311</v>
      </c>
      <c r="B1256" s="95">
        <v>45621</v>
      </c>
      <c r="C1256" s="96">
        <v>869122</v>
      </c>
      <c r="D1256" s="96">
        <v>68796</v>
      </c>
      <c r="E1256" s="96">
        <v>29784</v>
      </c>
      <c r="F1256" s="96">
        <v>116288</v>
      </c>
      <c r="G1256" s="96">
        <v>400</v>
      </c>
      <c r="H1256" s="96">
        <v>80039</v>
      </c>
      <c r="I1256" s="96"/>
      <c r="J1256" s="96"/>
      <c r="K1256" s="96"/>
      <c r="L1256" s="96">
        <v>1164429</v>
      </c>
      <c r="M1256" s="97">
        <v>172</v>
      </c>
      <c r="N1256" s="97">
        <v>309</v>
      </c>
      <c r="O1256" s="97">
        <v>481</v>
      </c>
      <c r="P1256" s="96" t="s">
        <v>48</v>
      </c>
      <c r="Q1256" s="96">
        <v>23764</v>
      </c>
      <c r="R1256" s="96">
        <v>23764</v>
      </c>
      <c r="S1256" s="96">
        <v>23764</v>
      </c>
      <c r="T1256" s="98">
        <v>0.59499999999999997</v>
      </c>
      <c r="U1256" s="95">
        <v>45560</v>
      </c>
      <c r="V1256" s="95">
        <v>45590</v>
      </c>
      <c r="W1256" s="96">
        <v>19</v>
      </c>
      <c r="X1256" s="98">
        <v>0.10050000000000001</v>
      </c>
      <c r="Y1256" s="98">
        <v>0.25929999999999997</v>
      </c>
      <c r="Z1256" s="96">
        <v>49</v>
      </c>
      <c r="AA1256" s="96">
        <v>16</v>
      </c>
      <c r="AB1256" s="98">
        <v>8.4699999999999998E-2</v>
      </c>
      <c r="AC1256" s="98">
        <v>3.0000000000000001E-3</v>
      </c>
      <c r="AD1256" s="96">
        <v>49</v>
      </c>
      <c r="AE1256" s="96">
        <v>11</v>
      </c>
      <c r="AF1256" s="98">
        <v>5.8200000000000002E-2</v>
      </c>
      <c r="AG1256" s="98">
        <v>3.0000000000000001E-3</v>
      </c>
      <c r="AH1256" s="96">
        <v>49</v>
      </c>
      <c r="AI1256" s="96">
        <v>67</v>
      </c>
      <c r="AJ1256" s="96">
        <v>68</v>
      </c>
      <c r="AK1256" s="96">
        <v>737</v>
      </c>
      <c r="AL1256" s="96">
        <v>651</v>
      </c>
      <c r="AM1256" s="96">
        <v>26</v>
      </c>
      <c r="AN1256" s="96">
        <v>697</v>
      </c>
      <c r="AO1256" s="96">
        <v>619</v>
      </c>
      <c r="AP1256" s="96">
        <v>11</v>
      </c>
      <c r="AQ1256" s="96">
        <v>286</v>
      </c>
      <c r="AR1256" s="96">
        <v>189</v>
      </c>
      <c r="AS1256" s="98">
        <v>0.66100000000000003</v>
      </c>
      <c r="AT1256" s="98">
        <v>0.36</v>
      </c>
      <c r="AU1256" s="98">
        <v>1.7000000000000001E-2</v>
      </c>
      <c r="AV1256" s="101">
        <v>72083</v>
      </c>
      <c r="AW1256" s="101">
        <v>51430</v>
      </c>
      <c r="AX1256" s="96">
        <v>3286</v>
      </c>
      <c r="AY1256" s="96">
        <v>4961</v>
      </c>
      <c r="AZ1256" s="96">
        <v>7043</v>
      </c>
      <c r="BA1256" s="96">
        <v>6188234</v>
      </c>
      <c r="BB1256" s="96" t="s">
        <v>360</v>
      </c>
      <c r="BC1256" s="117"/>
      <c r="BD1256" s="93">
        <v>49.21</v>
      </c>
      <c r="BE1256" s="93">
        <v>1398</v>
      </c>
      <c r="BF1256" s="94">
        <v>33</v>
      </c>
      <c r="BG1256" s="155">
        <v>0.17460000000000001</v>
      </c>
      <c r="BH1256" s="94">
        <v>49</v>
      </c>
      <c r="BI1256" s="155">
        <v>0.25929999999999997</v>
      </c>
      <c r="BK1256" s="94">
        <v>38</v>
      </c>
      <c r="BL1256" s="94">
        <v>6.1400000000000003E-2</v>
      </c>
    </row>
    <row r="1257" spans="1:64" ht="14.25" customHeight="1" thickBot="1">
      <c r="A1257" s="93" t="s">
        <v>312</v>
      </c>
      <c r="B1257" s="95">
        <v>45622</v>
      </c>
      <c r="C1257" s="96">
        <v>906192</v>
      </c>
      <c r="D1257" s="96">
        <v>65864</v>
      </c>
      <c r="E1257" s="96">
        <v>29539</v>
      </c>
      <c r="F1257" s="96">
        <v>122962</v>
      </c>
      <c r="G1257" s="96">
        <v>400</v>
      </c>
      <c r="H1257" s="96">
        <v>46815</v>
      </c>
      <c r="I1257" s="96"/>
      <c r="J1257" s="96"/>
      <c r="K1257" s="96"/>
      <c r="L1257" s="96">
        <v>1171772</v>
      </c>
      <c r="M1257" s="97">
        <v>185</v>
      </c>
      <c r="N1257" s="97">
        <v>314</v>
      </c>
      <c r="O1257" s="97">
        <v>499</v>
      </c>
      <c r="P1257" s="96" t="s">
        <v>48</v>
      </c>
      <c r="Q1257" s="96">
        <v>24412</v>
      </c>
      <c r="R1257" s="96">
        <v>24412</v>
      </c>
      <c r="S1257" s="96">
        <v>24412</v>
      </c>
      <c r="T1257" s="98">
        <v>0.503</v>
      </c>
      <c r="U1257" s="95">
        <v>45561</v>
      </c>
      <c r="V1257" s="95">
        <v>45591</v>
      </c>
      <c r="W1257" s="96">
        <v>28</v>
      </c>
      <c r="X1257" s="98">
        <v>0.16769999999999999</v>
      </c>
      <c r="Y1257" s="98">
        <v>0.28739999999999999</v>
      </c>
      <c r="Z1257" s="96">
        <v>48</v>
      </c>
      <c r="AA1257" s="96">
        <v>22</v>
      </c>
      <c r="AB1257" s="98">
        <v>0.13170000000000001</v>
      </c>
      <c r="AC1257" s="98">
        <v>3.0000000000000001E-3</v>
      </c>
      <c r="AD1257" s="96">
        <v>48</v>
      </c>
      <c r="AE1257" s="96">
        <v>17</v>
      </c>
      <c r="AF1257" s="98">
        <v>0.1018</v>
      </c>
      <c r="AG1257" s="98">
        <v>3.0000000000000001E-3</v>
      </c>
      <c r="AH1257" s="96">
        <v>48</v>
      </c>
      <c r="AI1257" s="96">
        <v>46</v>
      </c>
      <c r="AJ1257" s="96">
        <v>51</v>
      </c>
      <c r="AK1257" s="96">
        <v>669</v>
      </c>
      <c r="AL1257" s="96">
        <v>588</v>
      </c>
      <c r="AM1257" s="96">
        <v>37</v>
      </c>
      <c r="AN1257" s="96">
        <v>618</v>
      </c>
      <c r="AO1257" s="96">
        <v>545</v>
      </c>
      <c r="AP1257" s="96">
        <v>12</v>
      </c>
      <c r="AQ1257" s="96">
        <v>251</v>
      </c>
      <c r="AR1257" s="96">
        <v>167</v>
      </c>
      <c r="AS1257" s="98">
        <v>0.66500000000000004</v>
      </c>
      <c r="AT1257" s="98">
        <v>0.30499999999999999</v>
      </c>
      <c r="AU1257" s="98">
        <v>2.1999999999999999E-2</v>
      </c>
      <c r="AV1257" s="101">
        <v>72334</v>
      </c>
      <c r="AW1257" s="101">
        <v>51597</v>
      </c>
      <c r="AX1257" s="96">
        <v>3332</v>
      </c>
      <c r="AY1257" s="96">
        <v>4986</v>
      </c>
      <c r="AZ1257" s="96">
        <v>7060</v>
      </c>
      <c r="BA1257" s="96">
        <v>5434563</v>
      </c>
      <c r="BC1257" s="117"/>
      <c r="BD1257" s="93">
        <v>47.13</v>
      </c>
      <c r="BE1257" s="93">
        <v>1397.5</v>
      </c>
      <c r="BF1257" s="94">
        <v>34</v>
      </c>
      <c r="BG1257" s="155">
        <v>0.2036</v>
      </c>
      <c r="BH1257" s="94">
        <v>48</v>
      </c>
      <c r="BI1257" s="155">
        <v>0.28739999999999999</v>
      </c>
      <c r="BK1257" s="94">
        <v>56</v>
      </c>
      <c r="BL1257" s="94">
        <v>0.1028</v>
      </c>
    </row>
    <row r="1258" spans="1:64" ht="14.25" customHeight="1" thickBot="1">
      <c r="A1258" s="93" t="s">
        <v>313</v>
      </c>
      <c r="B1258" s="95">
        <v>45623</v>
      </c>
      <c r="C1258" s="96">
        <v>977642</v>
      </c>
      <c r="D1258" s="96">
        <v>36942</v>
      </c>
      <c r="E1258" s="96">
        <v>29844</v>
      </c>
      <c r="F1258" s="96">
        <v>183176</v>
      </c>
      <c r="G1258" s="96">
        <v>1200</v>
      </c>
      <c r="H1258" s="96">
        <v>53430</v>
      </c>
      <c r="I1258" s="96"/>
      <c r="J1258" s="96"/>
      <c r="K1258" s="96"/>
      <c r="L1258" s="96">
        <v>1282234</v>
      </c>
      <c r="M1258" s="97">
        <v>159</v>
      </c>
      <c r="N1258" s="97">
        <v>284</v>
      </c>
      <c r="O1258" s="97">
        <v>443</v>
      </c>
      <c r="P1258" s="96" t="s">
        <v>48</v>
      </c>
      <c r="Q1258" s="96">
        <v>21371</v>
      </c>
      <c r="R1258" s="96">
        <v>21371</v>
      </c>
      <c r="S1258" s="96">
        <v>21371</v>
      </c>
      <c r="T1258" s="98">
        <v>0.628</v>
      </c>
      <c r="U1258" s="95">
        <v>45562</v>
      </c>
      <c r="V1258" s="95">
        <v>45592</v>
      </c>
      <c r="W1258" s="96">
        <v>36</v>
      </c>
      <c r="X1258" s="98">
        <v>0.17910000000000001</v>
      </c>
      <c r="Y1258" s="98">
        <v>0.29849999999999999</v>
      </c>
      <c r="Z1258" s="96">
        <v>60</v>
      </c>
      <c r="AA1258" s="96">
        <v>27</v>
      </c>
      <c r="AB1258" s="98">
        <v>0.1343</v>
      </c>
      <c r="AC1258" s="98">
        <v>3.0000000000000001E-3</v>
      </c>
      <c r="AD1258" s="96">
        <v>60</v>
      </c>
      <c r="AE1258" s="96">
        <v>22</v>
      </c>
      <c r="AF1258" s="98">
        <v>0.1095</v>
      </c>
      <c r="AG1258" s="98">
        <v>3.0000000000000001E-3</v>
      </c>
      <c r="AH1258" s="96">
        <v>60</v>
      </c>
      <c r="AI1258" s="96">
        <v>85</v>
      </c>
      <c r="AJ1258" s="96">
        <v>57</v>
      </c>
      <c r="AK1258" s="96">
        <v>609</v>
      </c>
      <c r="AL1258" s="96">
        <v>543</v>
      </c>
      <c r="AM1258" s="96">
        <v>24</v>
      </c>
      <c r="AN1258" s="96">
        <v>573</v>
      </c>
      <c r="AO1258" s="96">
        <v>513</v>
      </c>
      <c r="AP1258" s="96">
        <v>18</v>
      </c>
      <c r="AQ1258" s="96">
        <v>278</v>
      </c>
      <c r="AR1258" s="96">
        <v>201</v>
      </c>
      <c r="AS1258" s="98">
        <v>0.72299999999999998</v>
      </c>
      <c r="AT1258" s="98">
        <v>0.28399999999999997</v>
      </c>
      <c r="AU1258" s="98">
        <v>3.4000000000000002E-2</v>
      </c>
      <c r="AV1258" s="101">
        <v>72612</v>
      </c>
      <c r="AW1258" s="101">
        <v>51798</v>
      </c>
      <c r="AX1258" s="96">
        <v>3330</v>
      </c>
      <c r="AY1258" s="96">
        <v>4972</v>
      </c>
      <c r="AZ1258" s="96">
        <v>7021</v>
      </c>
      <c r="BA1258" s="96">
        <v>5370084</v>
      </c>
      <c r="BB1258" s="96" t="s">
        <v>361</v>
      </c>
      <c r="BC1258" s="117"/>
      <c r="BD1258" s="93">
        <v>26.52</v>
      </c>
      <c r="BE1258" s="93">
        <v>1393</v>
      </c>
      <c r="BF1258" s="94">
        <v>50</v>
      </c>
      <c r="BG1258" s="155">
        <v>0.24879999999999999</v>
      </c>
      <c r="BH1258" s="94">
        <v>60</v>
      </c>
      <c r="BI1258" s="155">
        <v>0.29849999999999999</v>
      </c>
      <c r="BK1258" s="94">
        <v>107</v>
      </c>
      <c r="BL1258" s="94">
        <v>0.20860000000000001</v>
      </c>
    </row>
    <row r="1259" spans="1:64" ht="14.25" customHeight="1" thickBot="1">
      <c r="A1259" s="93" t="s">
        <v>314</v>
      </c>
      <c r="B1259" s="95">
        <v>45624</v>
      </c>
      <c r="C1259" s="96">
        <v>963018</v>
      </c>
      <c r="D1259" s="96">
        <v>56349</v>
      </c>
      <c r="E1259" s="96">
        <v>29899</v>
      </c>
      <c r="F1259" s="96">
        <v>111807</v>
      </c>
      <c r="G1259" s="96">
        <v>600</v>
      </c>
      <c r="H1259" s="96">
        <v>60007</v>
      </c>
      <c r="I1259" s="96"/>
      <c r="J1259" s="96"/>
      <c r="K1259" s="96"/>
      <c r="L1259" s="96">
        <v>1221680</v>
      </c>
      <c r="M1259" s="97">
        <v>174</v>
      </c>
      <c r="N1259" s="97">
        <v>769</v>
      </c>
      <c r="O1259" s="97">
        <v>943</v>
      </c>
      <c r="P1259" s="96" t="s">
        <v>48</v>
      </c>
      <c r="Q1259" s="96">
        <v>29088</v>
      </c>
      <c r="R1259" s="96">
        <v>29088</v>
      </c>
      <c r="S1259" s="96">
        <v>29088</v>
      </c>
      <c r="T1259" s="98">
        <v>0.25900000000000001</v>
      </c>
      <c r="U1259" s="95">
        <v>45563</v>
      </c>
      <c r="V1259" s="95">
        <v>45593</v>
      </c>
      <c r="W1259" s="96">
        <v>24</v>
      </c>
      <c r="X1259" s="98">
        <v>0.15690000000000001</v>
      </c>
      <c r="Y1259" s="98">
        <v>0.27450000000000002</v>
      </c>
      <c r="Z1259" s="96">
        <v>42</v>
      </c>
      <c r="AA1259" s="96">
        <v>17</v>
      </c>
      <c r="AB1259" s="98">
        <v>0.1111</v>
      </c>
      <c r="AC1259" s="98">
        <v>3.0000000000000001E-3</v>
      </c>
      <c r="AD1259" s="96">
        <v>42</v>
      </c>
      <c r="AE1259" s="96">
        <v>14</v>
      </c>
      <c r="AF1259" s="98">
        <v>9.1499999999999998E-2</v>
      </c>
      <c r="AG1259" s="98">
        <v>3.0000000000000001E-3</v>
      </c>
      <c r="AH1259" s="96">
        <v>42</v>
      </c>
      <c r="AI1259" s="96">
        <v>63</v>
      </c>
      <c r="AJ1259" s="96">
        <v>65</v>
      </c>
      <c r="AK1259" s="96">
        <v>696</v>
      </c>
      <c r="AL1259" s="96">
        <v>619</v>
      </c>
      <c r="AM1259" s="96">
        <v>24</v>
      </c>
      <c r="AN1259" s="96">
        <v>656</v>
      </c>
      <c r="AO1259" s="96">
        <v>593</v>
      </c>
      <c r="AP1259" s="96">
        <v>10</v>
      </c>
      <c r="AQ1259" s="96">
        <v>244</v>
      </c>
      <c r="AR1259" s="96">
        <v>153</v>
      </c>
      <c r="AS1259" s="98">
        <v>0.627</v>
      </c>
      <c r="AT1259" s="98">
        <v>0.42499999999999999</v>
      </c>
      <c r="AU1259" s="98">
        <v>1.7000000000000001E-2</v>
      </c>
      <c r="AV1259" s="101">
        <v>72856</v>
      </c>
      <c r="AW1259" s="101">
        <v>51951</v>
      </c>
      <c r="AX1259" s="96">
        <v>3336</v>
      </c>
      <c r="AY1259" s="96">
        <v>4975</v>
      </c>
      <c r="AZ1259" s="96">
        <v>7037</v>
      </c>
      <c r="BA1259" s="96">
        <v>6027835</v>
      </c>
      <c r="BC1259" s="117"/>
      <c r="BD1259" s="93">
        <v>40.35</v>
      </c>
      <c r="BE1259" s="93">
        <v>1396.5</v>
      </c>
      <c r="BF1259" s="94">
        <v>31</v>
      </c>
      <c r="BG1259" s="155">
        <v>0.2026</v>
      </c>
      <c r="BH1259" s="94">
        <v>42</v>
      </c>
      <c r="BI1259" s="155">
        <v>0.27450000000000002</v>
      </c>
      <c r="BK1259" s="94">
        <v>68</v>
      </c>
      <c r="BL1259" s="94">
        <v>0.1147</v>
      </c>
    </row>
    <row r="1260" spans="1:64" ht="14.25" customHeight="1" thickBot="1">
      <c r="A1260" s="93" t="s">
        <v>315</v>
      </c>
      <c r="B1260" s="95">
        <v>45625</v>
      </c>
      <c r="C1260" s="96">
        <v>1068125</v>
      </c>
      <c r="D1260" s="96">
        <v>37733</v>
      </c>
      <c r="E1260" s="96">
        <v>29716</v>
      </c>
      <c r="F1260" s="96">
        <v>532820</v>
      </c>
      <c r="G1260" s="96">
        <v>600</v>
      </c>
      <c r="H1260" s="96">
        <v>83692</v>
      </c>
      <c r="I1260" s="96"/>
      <c r="J1260" s="96"/>
      <c r="K1260" s="96"/>
      <c r="L1260" s="96">
        <v>1752686</v>
      </c>
      <c r="M1260" s="97">
        <v>174</v>
      </c>
      <c r="N1260" s="97">
        <v>880</v>
      </c>
      <c r="O1260" s="97">
        <v>1054</v>
      </c>
      <c r="P1260" s="96" t="s">
        <v>48</v>
      </c>
      <c r="Q1260" s="96">
        <v>27386</v>
      </c>
      <c r="R1260" s="96">
        <v>27386</v>
      </c>
      <c r="S1260" s="96">
        <v>27386</v>
      </c>
      <c r="T1260" s="98">
        <v>0.4</v>
      </c>
      <c r="U1260" s="95">
        <v>45564</v>
      </c>
      <c r="V1260" s="95">
        <v>45594</v>
      </c>
      <c r="W1260" s="96">
        <v>30</v>
      </c>
      <c r="X1260" s="98">
        <v>0.12239999999999999</v>
      </c>
      <c r="Y1260" s="98">
        <v>0.26119999999999999</v>
      </c>
      <c r="Z1260" s="96">
        <v>64</v>
      </c>
      <c r="AA1260" s="96">
        <v>24</v>
      </c>
      <c r="AB1260" s="98">
        <v>9.8000000000000004E-2</v>
      </c>
      <c r="AC1260" s="98">
        <v>3.0000000000000001E-3</v>
      </c>
      <c r="AD1260" s="96">
        <v>64</v>
      </c>
      <c r="AE1260" s="96">
        <v>18</v>
      </c>
      <c r="AF1260" s="98">
        <v>7.3499999999999996E-2</v>
      </c>
      <c r="AG1260" s="98">
        <v>3.0000000000000001E-3</v>
      </c>
      <c r="AH1260" s="96">
        <v>64</v>
      </c>
      <c r="AI1260" s="96">
        <v>73</v>
      </c>
      <c r="AJ1260" s="96">
        <v>55</v>
      </c>
      <c r="AK1260" s="96">
        <v>685</v>
      </c>
      <c r="AL1260" s="96">
        <v>591</v>
      </c>
      <c r="AM1260" s="96">
        <v>25</v>
      </c>
      <c r="AN1260" s="96">
        <v>644</v>
      </c>
      <c r="AO1260" s="96">
        <v>563</v>
      </c>
      <c r="AP1260" s="96">
        <v>16</v>
      </c>
      <c r="AQ1260" s="96">
        <v>422</v>
      </c>
      <c r="AR1260" s="96">
        <v>245</v>
      </c>
      <c r="AS1260" s="98">
        <v>0.58099999999999996</v>
      </c>
      <c r="AT1260" s="98">
        <v>0.224</v>
      </c>
      <c r="AU1260" s="98">
        <v>2.8000000000000001E-2</v>
      </c>
      <c r="AV1260" s="101">
        <v>73278</v>
      </c>
      <c r="AW1260" s="101">
        <v>52196</v>
      </c>
      <c r="AX1260" s="96">
        <v>3325</v>
      </c>
      <c r="AY1260" s="96">
        <v>4974</v>
      </c>
      <c r="AZ1260" s="96">
        <v>7038</v>
      </c>
      <c r="BA1260" s="96">
        <v>5449354</v>
      </c>
      <c r="BC1260" s="117"/>
      <c r="BD1260" s="93">
        <v>27.02</v>
      </c>
      <c r="BE1260" s="93">
        <v>1396.5</v>
      </c>
      <c r="BF1260" s="94">
        <v>45</v>
      </c>
      <c r="BG1260" s="155">
        <v>0.1837</v>
      </c>
      <c r="BH1260" s="94">
        <v>64</v>
      </c>
      <c r="BI1260" s="155">
        <v>0.26119999999999999</v>
      </c>
      <c r="BK1260" s="94">
        <v>63</v>
      </c>
      <c r="BL1260" s="94">
        <v>0.1119</v>
      </c>
    </row>
    <row r="1261" spans="1:64" ht="14.25" customHeight="1" thickBot="1">
      <c r="A1261" s="93" t="s">
        <v>316</v>
      </c>
      <c r="B1261" s="95">
        <v>45626</v>
      </c>
      <c r="C1261" s="96">
        <v>1094341</v>
      </c>
      <c r="D1261" s="96">
        <v>34047</v>
      </c>
      <c r="E1261" s="96">
        <v>29881</v>
      </c>
      <c r="F1261" s="96">
        <v>549226</v>
      </c>
      <c r="G1261" s="96">
        <v>200</v>
      </c>
      <c r="H1261" s="96">
        <v>91097</v>
      </c>
      <c r="I1261" s="96"/>
      <c r="J1261" s="96"/>
      <c r="K1261" s="96"/>
      <c r="L1261" s="96">
        <v>1798792</v>
      </c>
      <c r="M1261" s="97">
        <v>239</v>
      </c>
      <c r="N1261" s="97">
        <v>576</v>
      </c>
      <c r="O1261" s="97">
        <v>815</v>
      </c>
      <c r="P1261" s="96" t="s">
        <v>48</v>
      </c>
      <c r="Q1261" s="96">
        <v>21414</v>
      </c>
      <c r="R1261" s="96">
        <v>21414</v>
      </c>
      <c r="S1261" s="96">
        <v>21414</v>
      </c>
      <c r="T1261" s="98">
        <v>0.55700000000000005</v>
      </c>
      <c r="U1261" s="95">
        <v>45565</v>
      </c>
      <c r="V1261" s="95">
        <v>45595</v>
      </c>
      <c r="W1261" s="96">
        <v>34</v>
      </c>
      <c r="X1261" s="98">
        <v>0.1115</v>
      </c>
      <c r="Y1261" s="98">
        <v>0.27539999999999998</v>
      </c>
      <c r="Z1261" s="96">
        <v>84</v>
      </c>
      <c r="AA1261" s="96">
        <v>28</v>
      </c>
      <c r="AB1261" s="98">
        <v>9.1800000000000007E-2</v>
      </c>
      <c r="AC1261" s="98">
        <v>3.0000000000000001E-3</v>
      </c>
      <c r="AD1261" s="96">
        <v>84</v>
      </c>
      <c r="AE1261" s="96">
        <v>21</v>
      </c>
      <c r="AF1261" s="98">
        <v>6.8900000000000003E-2</v>
      </c>
      <c r="AG1261" s="98">
        <v>3.0000000000000001E-3</v>
      </c>
      <c r="AH1261" s="96">
        <v>84</v>
      </c>
      <c r="AI1261" s="96">
        <v>93</v>
      </c>
      <c r="AJ1261" s="96">
        <v>68</v>
      </c>
      <c r="AK1261" s="96">
        <v>646</v>
      </c>
      <c r="AL1261" s="96">
        <v>630</v>
      </c>
      <c r="AM1261" s="96">
        <v>33</v>
      </c>
      <c r="AN1261" s="96">
        <v>605</v>
      </c>
      <c r="AO1261" s="96">
        <v>597</v>
      </c>
      <c r="AP1261" s="96">
        <v>9</v>
      </c>
      <c r="AQ1261" s="96">
        <v>454</v>
      </c>
      <c r="AR1261" s="96">
        <v>305</v>
      </c>
      <c r="AS1261" s="98">
        <v>0.67200000000000004</v>
      </c>
      <c r="AT1261" s="98">
        <v>0.223</v>
      </c>
      <c r="AU1261" s="98">
        <v>1.4999999999999999E-2</v>
      </c>
      <c r="AV1261" s="101">
        <v>73732</v>
      </c>
      <c r="AW1261" s="101">
        <v>52501</v>
      </c>
      <c r="AX1261" s="96">
        <v>3312</v>
      </c>
      <c r="AY1261" s="96">
        <v>4978</v>
      </c>
      <c r="AZ1261" s="96">
        <v>7050</v>
      </c>
      <c r="BA1261" s="96">
        <v>6099990</v>
      </c>
      <c r="BC1261" s="117"/>
      <c r="BD1261" s="93">
        <v>24.38</v>
      </c>
      <c r="BE1261" s="93">
        <v>1396.5</v>
      </c>
      <c r="BF1261" s="94">
        <v>59</v>
      </c>
      <c r="BG1261" s="155">
        <v>0.19339999999999999</v>
      </c>
      <c r="BH1261" s="94">
        <v>84</v>
      </c>
      <c r="BI1261" s="155">
        <v>0.27539999999999998</v>
      </c>
      <c r="BK1261" s="94">
        <v>55</v>
      </c>
      <c r="BL1261" s="94">
        <v>9.2100000000000001E-2</v>
      </c>
    </row>
    <row r="1262" spans="1:64" ht="14.25" customHeight="1" thickBot="1">
      <c r="A1262" s="93" t="s">
        <v>317</v>
      </c>
      <c r="B1262" s="95">
        <v>45627</v>
      </c>
      <c r="C1262" s="96">
        <v>1178677</v>
      </c>
      <c r="D1262" s="96">
        <v>42705</v>
      </c>
      <c r="E1262" s="96">
        <v>29859</v>
      </c>
      <c r="F1262" s="96">
        <v>393434</v>
      </c>
      <c r="G1262" s="96">
        <v>13800</v>
      </c>
      <c r="H1262" s="96">
        <v>80405</v>
      </c>
      <c r="I1262" s="96"/>
      <c r="J1262" s="96"/>
      <c r="K1262" s="96"/>
      <c r="L1262" s="96">
        <v>1738880</v>
      </c>
      <c r="M1262" s="97">
        <v>295</v>
      </c>
      <c r="N1262" s="97">
        <v>543</v>
      </c>
      <c r="O1262" s="97">
        <v>838</v>
      </c>
      <c r="P1262" s="96" t="s">
        <v>48</v>
      </c>
      <c r="Q1262" s="96">
        <v>18304</v>
      </c>
      <c r="R1262" s="96">
        <v>18304</v>
      </c>
      <c r="S1262" s="96">
        <v>18304</v>
      </c>
      <c r="T1262" s="98">
        <v>0.56799999999999995</v>
      </c>
      <c r="U1262" s="95">
        <v>45566</v>
      </c>
      <c r="V1262" s="95">
        <v>45596</v>
      </c>
      <c r="W1262" s="96">
        <v>38</v>
      </c>
      <c r="X1262" s="98">
        <v>0.1124</v>
      </c>
      <c r="Y1262" s="98">
        <v>0.28110000000000002</v>
      </c>
      <c r="Z1262" s="96">
        <v>95</v>
      </c>
      <c r="AA1262" s="96">
        <v>33</v>
      </c>
      <c r="AB1262" s="98">
        <v>9.7600000000000006E-2</v>
      </c>
      <c r="AC1262" s="98">
        <v>3.0000000000000001E-3</v>
      </c>
      <c r="AD1262" s="96">
        <v>95</v>
      </c>
      <c r="AE1262" s="96">
        <v>19</v>
      </c>
      <c r="AF1262" s="98">
        <v>5.62E-2</v>
      </c>
      <c r="AG1262" s="98">
        <v>3.0000000000000001E-3</v>
      </c>
      <c r="AH1262" s="96">
        <v>95</v>
      </c>
      <c r="AI1262" s="96">
        <v>122</v>
      </c>
      <c r="AJ1262" s="96">
        <v>84</v>
      </c>
      <c r="AK1262" s="96">
        <v>850</v>
      </c>
      <c r="AL1262" s="96">
        <v>837</v>
      </c>
      <c r="AM1262" s="96">
        <v>28</v>
      </c>
      <c r="AN1262" s="96">
        <v>814</v>
      </c>
      <c r="AO1262" s="96">
        <v>805</v>
      </c>
      <c r="AP1262" s="96">
        <v>21</v>
      </c>
      <c r="AQ1262" s="96">
        <v>476</v>
      </c>
      <c r="AR1262" s="96">
        <v>338</v>
      </c>
      <c r="AS1262" s="98">
        <v>0.71</v>
      </c>
      <c r="AT1262" s="98">
        <v>0.249</v>
      </c>
      <c r="AU1262" s="98">
        <v>2.5000000000000001E-2</v>
      </c>
      <c r="AV1262" s="101">
        <v>74208</v>
      </c>
      <c r="AW1262" s="101">
        <v>52839</v>
      </c>
      <c r="AX1262" s="96">
        <v>3300</v>
      </c>
      <c r="AY1262" s="96">
        <v>4974</v>
      </c>
      <c r="AZ1262" s="96">
        <v>7065</v>
      </c>
      <c r="BA1262" s="96">
        <v>7676726</v>
      </c>
      <c r="BC1262" s="117"/>
      <c r="BD1262" s="93">
        <v>30.58</v>
      </c>
      <c r="BE1262" s="93">
        <v>1396.5</v>
      </c>
      <c r="BF1262" s="94">
        <v>61</v>
      </c>
      <c r="BG1262" s="155">
        <v>0.18049999999999999</v>
      </c>
      <c r="BH1262" s="94">
        <v>95</v>
      </c>
      <c r="BI1262" s="155">
        <v>0.28110000000000002</v>
      </c>
      <c r="BK1262" s="94">
        <v>46</v>
      </c>
      <c r="BL1262" s="94">
        <v>5.7099999999999998E-2</v>
      </c>
    </row>
    <row r="1263" spans="1:64" ht="14.25" customHeight="1" thickBot="1">
      <c r="A1263" s="93" t="s">
        <v>311</v>
      </c>
      <c r="B1263" s="95">
        <v>45628</v>
      </c>
      <c r="C1263" s="96">
        <v>1086872</v>
      </c>
      <c r="D1263" s="96">
        <v>61182</v>
      </c>
      <c r="E1263" s="96">
        <v>29800</v>
      </c>
      <c r="F1263" s="96">
        <v>396277</v>
      </c>
      <c r="G1263" s="96">
        <v>400</v>
      </c>
      <c r="H1263" s="96">
        <v>78502</v>
      </c>
      <c r="I1263" s="96"/>
      <c r="J1263" s="96"/>
      <c r="K1263" s="96"/>
      <c r="L1263" s="96">
        <v>1653033</v>
      </c>
      <c r="M1263" s="97">
        <v>263</v>
      </c>
      <c r="N1263" s="97">
        <v>476</v>
      </c>
      <c r="O1263" s="97">
        <v>739</v>
      </c>
      <c r="P1263" s="96" t="s">
        <v>48</v>
      </c>
      <c r="Q1263" s="96">
        <v>19916</v>
      </c>
      <c r="R1263" s="96">
        <v>19916</v>
      </c>
      <c r="S1263" s="96">
        <v>19916</v>
      </c>
      <c r="T1263" s="98">
        <v>0.53500000000000003</v>
      </c>
      <c r="U1263" s="95">
        <v>45567</v>
      </c>
      <c r="V1263" s="95">
        <v>45597</v>
      </c>
      <c r="W1263" s="96">
        <v>40</v>
      </c>
      <c r="X1263" s="98">
        <v>0.1429</v>
      </c>
      <c r="Y1263" s="98">
        <v>0.2964</v>
      </c>
      <c r="Z1263" s="96">
        <v>83</v>
      </c>
      <c r="AA1263" s="96">
        <v>31</v>
      </c>
      <c r="AB1263" s="98">
        <v>0.11070000000000001</v>
      </c>
      <c r="AC1263" s="98">
        <v>3.0000000000000001E-3</v>
      </c>
      <c r="AD1263" s="96">
        <v>83</v>
      </c>
      <c r="AE1263" s="96">
        <v>22</v>
      </c>
      <c r="AF1263" s="98">
        <v>7.8600000000000003E-2</v>
      </c>
      <c r="AG1263" s="98">
        <v>3.0000000000000001E-3</v>
      </c>
      <c r="AH1263" s="96">
        <v>83</v>
      </c>
      <c r="AI1263" s="96">
        <v>106</v>
      </c>
      <c r="AJ1263" s="96">
        <v>81</v>
      </c>
      <c r="AK1263" s="96">
        <v>698</v>
      </c>
      <c r="AL1263" s="96">
        <v>616</v>
      </c>
      <c r="AM1263" s="96">
        <v>27</v>
      </c>
      <c r="AN1263" s="96">
        <v>656</v>
      </c>
      <c r="AO1263" s="96">
        <v>584</v>
      </c>
      <c r="AP1263" s="96">
        <v>22</v>
      </c>
      <c r="AQ1263" s="96">
        <v>395</v>
      </c>
      <c r="AR1263" s="96">
        <v>280</v>
      </c>
      <c r="AS1263" s="98">
        <v>0.70899999999999996</v>
      </c>
      <c r="AT1263" s="98">
        <v>0.28899999999999998</v>
      </c>
      <c r="AU1263" s="98">
        <v>3.5999999999999997E-2</v>
      </c>
      <c r="AV1263" s="101">
        <v>74603</v>
      </c>
      <c r="AW1263" s="101">
        <v>53119</v>
      </c>
      <c r="AX1263" s="96">
        <v>3353</v>
      </c>
      <c r="AY1263" s="96">
        <v>5016</v>
      </c>
      <c r="AZ1263" s="96">
        <v>7128</v>
      </c>
      <c r="BA1263" s="96">
        <v>5736956</v>
      </c>
      <c r="BC1263" s="117"/>
      <c r="BD1263" s="93">
        <v>43.72</v>
      </c>
      <c r="BE1263" s="93">
        <v>1399.4</v>
      </c>
      <c r="BF1263" s="94">
        <v>55</v>
      </c>
      <c r="BG1263" s="155">
        <v>0.19639999999999999</v>
      </c>
      <c r="BH1263" s="94">
        <v>83</v>
      </c>
      <c r="BI1263" s="155">
        <v>0.2964</v>
      </c>
      <c r="BK1263" s="94">
        <v>53</v>
      </c>
      <c r="BL1263" s="94">
        <v>9.0800000000000006E-2</v>
      </c>
    </row>
    <row r="1264" spans="1:64" ht="14.25" customHeight="1" thickBot="1">
      <c r="A1264" s="93" t="s">
        <v>312</v>
      </c>
      <c r="B1264" s="95">
        <v>45629</v>
      </c>
      <c r="C1264" s="96">
        <v>1064694</v>
      </c>
      <c r="D1264" s="96">
        <v>53248</v>
      </c>
      <c r="E1264" s="96">
        <v>29498</v>
      </c>
      <c r="F1264" s="96">
        <v>391415</v>
      </c>
      <c r="G1264" s="96">
        <v>2200</v>
      </c>
      <c r="H1264" s="96">
        <v>75041</v>
      </c>
      <c r="I1264" s="96"/>
      <c r="J1264" s="96"/>
      <c r="K1264" s="96"/>
      <c r="L1264" s="96">
        <v>1616096</v>
      </c>
      <c r="M1264" s="97">
        <v>203</v>
      </c>
      <c r="N1264" s="97">
        <v>355</v>
      </c>
      <c r="O1264" s="97">
        <v>558</v>
      </c>
      <c r="P1264" s="96" t="s">
        <v>48</v>
      </c>
      <c r="Q1264" s="96">
        <v>22762</v>
      </c>
      <c r="R1264" s="96">
        <v>22762</v>
      </c>
      <c r="S1264" s="96">
        <v>22762</v>
      </c>
      <c r="T1264" s="98">
        <v>0.64700000000000002</v>
      </c>
      <c r="U1264" s="95">
        <v>45568</v>
      </c>
      <c r="V1264" s="95">
        <v>45598</v>
      </c>
      <c r="W1264" s="96">
        <v>36</v>
      </c>
      <c r="X1264" s="98">
        <v>0.15</v>
      </c>
      <c r="Y1264" s="98">
        <v>0.29580000000000001</v>
      </c>
      <c r="Z1264" s="96">
        <v>71</v>
      </c>
      <c r="AA1264" s="96">
        <v>31</v>
      </c>
      <c r="AB1264" s="98">
        <v>0.12920000000000001</v>
      </c>
      <c r="AC1264" s="98">
        <v>3.0000000000000001E-3</v>
      </c>
      <c r="AD1264" s="96">
        <v>71</v>
      </c>
      <c r="AE1264" s="96">
        <v>25</v>
      </c>
      <c r="AF1264" s="98">
        <v>0.1042</v>
      </c>
      <c r="AG1264" s="98">
        <v>3.0000000000000001E-3</v>
      </c>
      <c r="AH1264" s="96">
        <v>71</v>
      </c>
      <c r="AI1264" s="96">
        <v>96</v>
      </c>
      <c r="AJ1264" s="96">
        <v>71</v>
      </c>
      <c r="AK1264" s="96">
        <v>696</v>
      </c>
      <c r="AL1264" s="96">
        <v>615</v>
      </c>
      <c r="AM1264" s="96">
        <v>34</v>
      </c>
      <c r="AN1264" s="96">
        <v>634</v>
      </c>
      <c r="AO1264" s="96">
        <v>567</v>
      </c>
      <c r="AP1264" s="96">
        <v>16</v>
      </c>
      <c r="AQ1264" s="96">
        <v>361</v>
      </c>
      <c r="AR1264" s="96">
        <v>240</v>
      </c>
      <c r="AS1264" s="98">
        <v>0.66500000000000004</v>
      </c>
      <c r="AT1264" s="98">
        <v>0.29599999999999999</v>
      </c>
      <c r="AU1264" s="98">
        <v>2.7E-2</v>
      </c>
      <c r="AV1264" s="101">
        <v>74964</v>
      </c>
      <c r="AW1264" s="101">
        <v>53359</v>
      </c>
      <c r="AX1264" s="96">
        <v>3335</v>
      </c>
      <c r="AY1264" s="96">
        <v>5044</v>
      </c>
      <c r="AZ1264" s="96">
        <v>7149</v>
      </c>
      <c r="BA1264" s="96">
        <v>5958115</v>
      </c>
      <c r="BC1264" s="117"/>
      <c r="BD1264" s="93">
        <v>37.65</v>
      </c>
      <c r="BE1264" s="93">
        <v>1414.3</v>
      </c>
      <c r="BF1264" s="94">
        <v>46</v>
      </c>
      <c r="BG1264" s="155">
        <v>0.19170000000000001</v>
      </c>
      <c r="BH1264" s="94">
        <v>71</v>
      </c>
      <c r="BI1264" s="155">
        <v>0.29580000000000001</v>
      </c>
      <c r="BK1264" s="94">
        <v>28</v>
      </c>
      <c r="BL1264" s="94">
        <v>4.9399999999999999E-2</v>
      </c>
    </row>
    <row r="1265" spans="1:64" ht="14.25" customHeight="1" thickBot="1">
      <c r="A1265" s="93" t="s">
        <v>313</v>
      </c>
      <c r="B1265" s="95">
        <v>45630</v>
      </c>
      <c r="C1265" s="96">
        <v>965443</v>
      </c>
      <c r="D1265" s="96">
        <v>39946</v>
      </c>
      <c r="E1265" s="96">
        <v>29775</v>
      </c>
      <c r="F1265" s="96">
        <v>409977</v>
      </c>
      <c r="G1265" s="96">
        <v>1200</v>
      </c>
      <c r="H1265" s="96">
        <v>55342</v>
      </c>
      <c r="I1265" s="96"/>
      <c r="J1265" s="96"/>
      <c r="K1265" s="96"/>
      <c r="L1265" s="96">
        <v>1501683</v>
      </c>
      <c r="M1265" s="97">
        <v>248</v>
      </c>
      <c r="N1265" s="97">
        <v>408</v>
      </c>
      <c r="O1265" s="97">
        <v>656</v>
      </c>
      <c r="P1265" s="96" t="s">
        <v>48</v>
      </c>
      <c r="Q1265" s="96">
        <v>26345</v>
      </c>
      <c r="R1265" s="96">
        <v>26345</v>
      </c>
      <c r="S1265" s="96">
        <v>26345</v>
      </c>
      <c r="T1265" s="98">
        <v>0.44500000000000001</v>
      </c>
      <c r="U1265" s="95">
        <v>45569</v>
      </c>
      <c r="V1265" s="95">
        <v>45599</v>
      </c>
      <c r="W1265" s="96">
        <v>22</v>
      </c>
      <c r="X1265" s="98">
        <v>0.11890000000000001</v>
      </c>
      <c r="Y1265" s="98">
        <v>0.30809999999999998</v>
      </c>
      <c r="Z1265" s="96">
        <v>57</v>
      </c>
      <c r="AA1265" s="96">
        <v>18</v>
      </c>
      <c r="AB1265" s="98">
        <v>9.7299999999999998E-2</v>
      </c>
      <c r="AC1265" s="98">
        <v>3.0000000000000001E-3</v>
      </c>
      <c r="AD1265" s="96">
        <v>57</v>
      </c>
      <c r="AE1265" s="96">
        <v>17</v>
      </c>
      <c r="AF1265" s="98">
        <v>9.1899999999999996E-2</v>
      </c>
      <c r="AG1265" s="98">
        <v>3.0000000000000001E-3</v>
      </c>
      <c r="AH1265" s="96">
        <v>57</v>
      </c>
      <c r="AI1265" s="96">
        <v>71</v>
      </c>
      <c r="AJ1265" s="96">
        <v>58</v>
      </c>
      <c r="AK1265" s="96">
        <v>667</v>
      </c>
      <c r="AL1265" s="96">
        <v>602</v>
      </c>
      <c r="AM1265" s="96">
        <v>40</v>
      </c>
      <c r="AN1265" s="96">
        <v>614</v>
      </c>
      <c r="AO1265" s="96">
        <v>555</v>
      </c>
      <c r="AP1265" s="96">
        <v>7</v>
      </c>
      <c r="AQ1265" s="96">
        <v>292</v>
      </c>
      <c r="AR1265" s="96">
        <v>185</v>
      </c>
      <c r="AS1265" s="98">
        <v>0.63400000000000001</v>
      </c>
      <c r="AT1265" s="98">
        <v>0.314</v>
      </c>
      <c r="AU1265" s="98">
        <v>1.2E-2</v>
      </c>
      <c r="AV1265" s="101">
        <v>75256</v>
      </c>
      <c r="AW1265" s="101">
        <v>53544</v>
      </c>
      <c r="AX1265" s="96">
        <v>3343</v>
      </c>
      <c r="AY1265" s="96">
        <v>5029</v>
      </c>
      <c r="AZ1265" s="96">
        <v>7115</v>
      </c>
      <c r="BA1265" s="96">
        <v>5629076</v>
      </c>
      <c r="BC1265" s="117"/>
      <c r="BD1265" s="93">
        <v>28.26</v>
      </c>
      <c r="BE1265" s="93">
        <v>1413.5</v>
      </c>
      <c r="BF1265" s="94">
        <v>32</v>
      </c>
      <c r="BG1265" s="155">
        <v>0.17299999999999999</v>
      </c>
      <c r="BH1265" s="94">
        <v>57</v>
      </c>
      <c r="BI1265" s="155">
        <v>0.30809999999999998</v>
      </c>
      <c r="BK1265" s="94">
        <v>55</v>
      </c>
      <c r="BL1265" s="94">
        <v>9.9099999999999994E-2</v>
      </c>
    </row>
    <row r="1266" spans="1:64" ht="14.25" customHeight="1" thickBot="1">
      <c r="A1266" s="93" t="s">
        <v>314</v>
      </c>
      <c r="B1266" s="95">
        <v>45631</v>
      </c>
      <c r="C1266" s="96">
        <v>843606</v>
      </c>
      <c r="D1266" s="96">
        <v>33684</v>
      </c>
      <c r="E1266" s="96">
        <v>15730</v>
      </c>
      <c r="F1266" s="96">
        <v>379868</v>
      </c>
      <c r="G1266" s="96">
        <v>600</v>
      </c>
      <c r="H1266" s="96">
        <v>55216</v>
      </c>
      <c r="I1266" s="96"/>
      <c r="J1266" s="96"/>
      <c r="K1266" s="96"/>
      <c r="L1266" s="96">
        <v>1328704</v>
      </c>
      <c r="M1266" s="97">
        <v>245</v>
      </c>
      <c r="N1266" s="97">
        <v>275</v>
      </c>
      <c r="O1266" s="97">
        <v>520</v>
      </c>
      <c r="P1266" s="96" t="s">
        <v>48</v>
      </c>
      <c r="Q1266" s="96">
        <v>27116</v>
      </c>
      <c r="R1266" s="96">
        <v>27116</v>
      </c>
      <c r="S1266" s="96">
        <v>27116</v>
      </c>
      <c r="T1266" s="98">
        <v>0.6</v>
      </c>
      <c r="U1266" s="95">
        <v>45570</v>
      </c>
      <c r="V1266" s="95">
        <v>45600</v>
      </c>
      <c r="W1266" s="96">
        <v>23</v>
      </c>
      <c r="X1266" s="98">
        <v>0.12709999999999999</v>
      </c>
      <c r="Y1266" s="98">
        <v>0.2707</v>
      </c>
      <c r="Z1266" s="96">
        <v>49</v>
      </c>
      <c r="AA1266" s="96">
        <v>21</v>
      </c>
      <c r="AB1266" s="98">
        <v>0.11600000000000001</v>
      </c>
      <c r="AC1266" s="98">
        <v>3.0000000000000001E-3</v>
      </c>
      <c r="AD1266" s="96">
        <v>49</v>
      </c>
      <c r="AE1266" s="96">
        <v>16</v>
      </c>
      <c r="AF1266" s="98">
        <v>8.8400000000000006E-2</v>
      </c>
      <c r="AG1266" s="98">
        <v>3.0000000000000001E-3</v>
      </c>
      <c r="AH1266" s="96">
        <v>49</v>
      </c>
      <c r="AI1266" s="96">
        <v>71</v>
      </c>
      <c r="AJ1266" s="96">
        <v>67</v>
      </c>
      <c r="AK1266" s="96">
        <v>720</v>
      </c>
      <c r="AL1266" s="96">
        <v>645</v>
      </c>
      <c r="AM1266" s="96">
        <v>29</v>
      </c>
      <c r="AN1266" s="96">
        <v>661</v>
      </c>
      <c r="AO1266" s="96">
        <v>600</v>
      </c>
      <c r="AP1266" s="96">
        <v>12</v>
      </c>
      <c r="AQ1266" s="96">
        <v>312</v>
      </c>
      <c r="AR1266" s="96">
        <v>181</v>
      </c>
      <c r="AS1266" s="98">
        <v>0.57999999999999996</v>
      </c>
      <c r="AT1266" s="98">
        <v>0.37</v>
      </c>
      <c r="AU1266" s="98">
        <v>0.02</v>
      </c>
      <c r="AV1266" s="101">
        <v>75568</v>
      </c>
      <c r="AW1266" s="101">
        <v>53725</v>
      </c>
      <c r="AX1266" s="96">
        <v>3390</v>
      </c>
      <c r="AY1266" s="96">
        <v>5041</v>
      </c>
      <c r="AZ1266" s="96">
        <v>7125</v>
      </c>
      <c r="BA1266" s="96">
        <v>6069602</v>
      </c>
      <c r="BC1266" s="117"/>
      <c r="BD1266" s="93">
        <v>23.81</v>
      </c>
      <c r="BE1266" s="93">
        <v>1414.7</v>
      </c>
      <c r="BF1266" s="94">
        <v>33</v>
      </c>
      <c r="BG1266" s="155">
        <v>0.18229999999999999</v>
      </c>
      <c r="BH1266" s="94">
        <v>49</v>
      </c>
      <c r="BI1266" s="155">
        <v>0.2707</v>
      </c>
      <c r="BK1266" s="94">
        <v>56</v>
      </c>
      <c r="BL1266" s="94">
        <v>9.3299999999999994E-2</v>
      </c>
    </row>
    <row r="1267" spans="1:64" ht="14.25" customHeight="1" thickBot="1">
      <c r="A1267" s="93" t="s">
        <v>315</v>
      </c>
      <c r="B1267" s="95">
        <v>45632</v>
      </c>
      <c r="C1267" s="96">
        <v>883584</v>
      </c>
      <c r="D1267" s="96">
        <v>26130</v>
      </c>
      <c r="E1267" s="96" t="s">
        <v>48</v>
      </c>
      <c r="F1267" s="96">
        <v>314432</v>
      </c>
      <c r="G1267" s="96" t="s">
        <v>48</v>
      </c>
      <c r="H1267" s="96">
        <v>95088</v>
      </c>
      <c r="I1267" s="96"/>
      <c r="J1267" s="96"/>
      <c r="K1267" s="96"/>
      <c r="L1267" s="96">
        <v>1319234</v>
      </c>
      <c r="M1267" s="97">
        <v>162</v>
      </c>
      <c r="N1267" s="97">
        <v>421</v>
      </c>
      <c r="O1267" s="97">
        <v>583</v>
      </c>
      <c r="P1267" s="96" t="s">
        <v>48</v>
      </c>
      <c r="Q1267" s="96">
        <v>34717</v>
      </c>
      <c r="R1267" s="96">
        <v>34717</v>
      </c>
      <c r="S1267" s="96">
        <v>34717</v>
      </c>
      <c r="T1267" s="98">
        <v>0.499</v>
      </c>
      <c r="U1267" s="95">
        <v>45571</v>
      </c>
      <c r="V1267" s="95">
        <v>45601</v>
      </c>
      <c r="W1267" s="96">
        <v>18</v>
      </c>
      <c r="X1267" s="98">
        <v>0.1053</v>
      </c>
      <c r="Y1267" s="98">
        <v>0.22220000000000001</v>
      </c>
      <c r="Z1267" s="96">
        <v>38</v>
      </c>
      <c r="AA1267" s="96">
        <v>15</v>
      </c>
      <c r="AB1267" s="98">
        <v>8.77E-2</v>
      </c>
      <c r="AC1267" s="98">
        <v>2E-3</v>
      </c>
      <c r="AD1267" s="96">
        <v>38</v>
      </c>
      <c r="AE1267" s="96">
        <v>12</v>
      </c>
      <c r="AF1267" s="98">
        <v>7.0199999999999999E-2</v>
      </c>
      <c r="AG1267" s="98">
        <v>2E-3</v>
      </c>
      <c r="AH1267" s="96">
        <v>38</v>
      </c>
      <c r="AI1267" s="96">
        <v>58</v>
      </c>
      <c r="AJ1267" s="96">
        <v>59</v>
      </c>
      <c r="AK1267" s="96">
        <v>738</v>
      </c>
      <c r="AL1267" s="96">
        <v>647</v>
      </c>
      <c r="AM1267" s="96">
        <v>25</v>
      </c>
      <c r="AN1267" s="96">
        <v>699</v>
      </c>
      <c r="AO1267" s="96">
        <v>618</v>
      </c>
      <c r="AP1267" s="96">
        <v>14</v>
      </c>
      <c r="AQ1267" s="96">
        <v>291</v>
      </c>
      <c r="AR1267" s="96">
        <v>171</v>
      </c>
      <c r="AS1267" s="98">
        <v>0.58799999999999997</v>
      </c>
      <c r="AT1267" s="98">
        <v>0.34499999999999997</v>
      </c>
      <c r="AU1267" s="98">
        <v>2.1999999999999999E-2</v>
      </c>
      <c r="AV1267" s="101">
        <v>75859</v>
      </c>
      <c r="AW1267" s="101">
        <v>53896</v>
      </c>
      <c r="AX1267" s="96">
        <v>3375</v>
      </c>
      <c r="AY1267" s="96">
        <v>5041</v>
      </c>
      <c r="AZ1267" s="96">
        <v>7136</v>
      </c>
      <c r="BA1267" s="96">
        <v>5785438</v>
      </c>
      <c r="BC1267" s="117"/>
      <c r="BD1267" s="93">
        <v>18.350000000000001</v>
      </c>
      <c r="BE1267" s="93">
        <v>1424</v>
      </c>
      <c r="BF1267" s="94">
        <v>26</v>
      </c>
      <c r="BG1267" s="155">
        <v>0.152</v>
      </c>
      <c r="BH1267" s="94">
        <v>38</v>
      </c>
      <c r="BI1267" s="155">
        <v>0.22220000000000001</v>
      </c>
      <c r="BK1267" s="94">
        <v>33</v>
      </c>
      <c r="BL1267" s="94">
        <v>5.3400000000000003E-2</v>
      </c>
    </row>
    <row r="1268" spans="1:64" ht="14.25" customHeight="1" thickBot="1">
      <c r="A1268" s="93" t="s">
        <v>316</v>
      </c>
      <c r="B1268" s="95">
        <v>45633</v>
      </c>
      <c r="C1268" s="96">
        <v>836455</v>
      </c>
      <c r="D1268" s="96">
        <v>25888</v>
      </c>
      <c r="E1268" s="96" t="s">
        <v>48</v>
      </c>
      <c r="F1268" s="96">
        <v>259086</v>
      </c>
      <c r="G1268" s="96" t="s">
        <v>48</v>
      </c>
      <c r="H1268" s="96">
        <v>103871</v>
      </c>
      <c r="I1268" s="96"/>
      <c r="J1268" s="96"/>
      <c r="K1268" s="96"/>
      <c r="L1268" s="96">
        <v>1225300</v>
      </c>
      <c r="M1268" s="97">
        <v>150</v>
      </c>
      <c r="N1268" s="97">
        <v>315</v>
      </c>
      <c r="O1268" s="97">
        <v>465</v>
      </c>
      <c r="P1268" s="96" t="s">
        <v>48</v>
      </c>
      <c r="Q1268" s="96">
        <v>29174</v>
      </c>
      <c r="R1268" s="96">
        <v>29174</v>
      </c>
      <c r="S1268" s="96">
        <v>29174</v>
      </c>
      <c r="T1268" s="98">
        <v>0.52</v>
      </c>
      <c r="U1268" s="95">
        <v>45572</v>
      </c>
      <c r="V1268" s="95">
        <v>45602</v>
      </c>
      <c r="W1268" s="96">
        <v>26</v>
      </c>
      <c r="X1268" s="98">
        <v>0.16350000000000001</v>
      </c>
      <c r="Y1268" s="98">
        <v>0.26419999999999999</v>
      </c>
      <c r="Z1268" s="96">
        <v>42</v>
      </c>
      <c r="AA1268" s="96">
        <v>24</v>
      </c>
      <c r="AB1268" s="98">
        <v>0.15090000000000001</v>
      </c>
      <c r="AC1268" s="98">
        <v>3.0000000000000001E-3</v>
      </c>
      <c r="AD1268" s="96">
        <v>42</v>
      </c>
      <c r="AE1268" s="96">
        <v>17</v>
      </c>
      <c r="AF1268" s="98">
        <v>0.1069</v>
      </c>
      <c r="AG1268" s="98">
        <v>3.0000000000000001E-3</v>
      </c>
      <c r="AH1268" s="96">
        <v>42</v>
      </c>
      <c r="AI1268" s="96">
        <v>62</v>
      </c>
      <c r="AJ1268" s="96">
        <v>65</v>
      </c>
      <c r="AK1268" s="96">
        <v>618</v>
      </c>
      <c r="AL1268" s="96">
        <v>608</v>
      </c>
      <c r="AM1268" s="96">
        <v>31</v>
      </c>
      <c r="AN1268" s="96">
        <v>573</v>
      </c>
      <c r="AO1268" s="96">
        <v>564</v>
      </c>
      <c r="AP1268" s="96">
        <v>19</v>
      </c>
      <c r="AQ1268" s="96">
        <v>242</v>
      </c>
      <c r="AR1268" s="96">
        <v>159</v>
      </c>
      <c r="AS1268" s="98">
        <v>0.65700000000000003</v>
      </c>
      <c r="AT1268" s="98">
        <v>0.40899999999999997</v>
      </c>
      <c r="AU1268" s="98">
        <v>3.3000000000000002E-2</v>
      </c>
      <c r="AV1268" s="101">
        <v>76101</v>
      </c>
      <c r="AW1268" s="101">
        <v>54055</v>
      </c>
      <c r="AX1268" s="96">
        <v>3422</v>
      </c>
      <c r="AY1268" s="96">
        <v>5077</v>
      </c>
      <c r="AZ1268" s="96">
        <v>7164</v>
      </c>
      <c r="BA1268" s="96">
        <v>5578990</v>
      </c>
      <c r="BC1268" s="117"/>
      <c r="BD1268" s="93">
        <v>18.18</v>
      </c>
      <c r="BE1268" s="93">
        <v>1424</v>
      </c>
      <c r="BF1268" s="94">
        <v>33</v>
      </c>
      <c r="BG1268" s="155">
        <v>0.20749999999999999</v>
      </c>
      <c r="BH1268" s="94">
        <v>42</v>
      </c>
      <c r="BI1268" s="155">
        <v>0.26419999999999999</v>
      </c>
      <c r="BK1268" s="94">
        <v>47</v>
      </c>
      <c r="BL1268" s="94">
        <v>8.3299999999999999E-2</v>
      </c>
    </row>
    <row r="1269" spans="1:64" ht="14.25" customHeight="1" thickBot="1">
      <c r="A1269" s="93" t="s">
        <v>317</v>
      </c>
      <c r="B1269" s="95">
        <v>45634</v>
      </c>
      <c r="C1269" s="96">
        <v>816374</v>
      </c>
      <c r="D1269" s="96">
        <v>45710</v>
      </c>
      <c r="E1269" s="96" t="s">
        <v>48</v>
      </c>
      <c r="F1269" s="96">
        <v>268014</v>
      </c>
      <c r="G1269" s="96" t="s">
        <v>48</v>
      </c>
      <c r="H1269" s="96">
        <v>99806</v>
      </c>
      <c r="I1269" s="96"/>
      <c r="J1269" s="96"/>
      <c r="K1269" s="96"/>
      <c r="L1269" s="96">
        <v>1229904</v>
      </c>
      <c r="M1269" s="97">
        <v>207</v>
      </c>
      <c r="N1269" s="97">
        <v>310</v>
      </c>
      <c r="O1269" s="97">
        <v>517</v>
      </c>
      <c r="P1269" s="96" t="s">
        <v>48</v>
      </c>
      <c r="Q1269" s="96">
        <v>20162</v>
      </c>
      <c r="R1269" s="96">
        <v>20162</v>
      </c>
      <c r="S1269" s="96">
        <v>20162</v>
      </c>
      <c r="T1269" s="98">
        <v>0.60699999999999998</v>
      </c>
      <c r="U1269" s="95">
        <v>45573</v>
      </c>
      <c r="V1269" s="95">
        <v>45603</v>
      </c>
      <c r="W1269" s="96">
        <v>33</v>
      </c>
      <c r="X1269" s="98">
        <v>0.16919999999999999</v>
      </c>
      <c r="Y1269" s="98">
        <v>0.31280000000000002</v>
      </c>
      <c r="Z1269" s="96">
        <v>61</v>
      </c>
      <c r="AA1269" s="96">
        <v>31</v>
      </c>
      <c r="AB1269" s="98">
        <v>0.159</v>
      </c>
      <c r="AC1269" s="98">
        <v>3.0000000000000001E-3</v>
      </c>
      <c r="AD1269" s="96">
        <v>61</v>
      </c>
      <c r="AE1269" s="96">
        <v>24</v>
      </c>
      <c r="AF1269" s="98">
        <v>0.1231</v>
      </c>
      <c r="AG1269" s="98">
        <v>3.0000000000000001E-3</v>
      </c>
      <c r="AH1269" s="96">
        <v>61</v>
      </c>
      <c r="AI1269" s="96">
        <v>44</v>
      </c>
      <c r="AJ1269" s="96">
        <v>82</v>
      </c>
      <c r="AK1269" s="96">
        <v>843</v>
      </c>
      <c r="AL1269" s="96">
        <v>834</v>
      </c>
      <c r="AM1269" s="96">
        <v>24</v>
      </c>
      <c r="AN1269" s="96">
        <v>812</v>
      </c>
      <c r="AO1269" s="96">
        <v>806</v>
      </c>
      <c r="AP1269" s="96">
        <v>19</v>
      </c>
      <c r="AQ1269" s="96">
        <v>314</v>
      </c>
      <c r="AR1269" s="96">
        <v>195</v>
      </c>
      <c r="AS1269" s="98">
        <v>0.621</v>
      </c>
      <c r="AT1269" s="98">
        <v>0.42099999999999999</v>
      </c>
      <c r="AU1269" s="98">
        <v>2.3E-2</v>
      </c>
      <c r="AV1269" s="101">
        <v>76415</v>
      </c>
      <c r="AW1269" s="101">
        <v>54250</v>
      </c>
      <c r="AX1269" s="96">
        <v>3410</v>
      </c>
      <c r="AY1269" s="96">
        <v>5078</v>
      </c>
      <c r="AZ1269" s="96">
        <v>7181</v>
      </c>
      <c r="BA1269" s="96">
        <v>7600415</v>
      </c>
      <c r="BB1269" s="96" t="s">
        <v>362</v>
      </c>
      <c r="BC1269" s="117"/>
      <c r="BD1269" s="93">
        <v>32.1</v>
      </c>
      <c r="BE1269" s="93">
        <v>1424</v>
      </c>
      <c r="BF1269" s="94">
        <v>45</v>
      </c>
      <c r="BG1269" s="155">
        <v>0.23080000000000001</v>
      </c>
      <c r="BH1269" s="94">
        <v>61</v>
      </c>
      <c r="BI1269" s="155">
        <v>0.31280000000000002</v>
      </c>
      <c r="BK1269" s="94">
        <v>18</v>
      </c>
      <c r="BL1269" s="94">
        <v>2.23E-2</v>
      </c>
    </row>
    <row r="1270" spans="1:64" ht="14.25" customHeight="1" thickBot="1">
      <c r="A1270" s="93" t="s">
        <v>311</v>
      </c>
      <c r="B1270" s="95">
        <v>45635</v>
      </c>
      <c r="C1270" s="96">
        <v>913178</v>
      </c>
      <c r="D1270" s="96">
        <v>15408</v>
      </c>
      <c r="E1270" s="96" t="s">
        <v>48</v>
      </c>
      <c r="F1270" s="96">
        <v>404808</v>
      </c>
      <c r="G1270" s="96" t="s">
        <v>48</v>
      </c>
      <c r="H1270" s="96">
        <v>142033</v>
      </c>
      <c r="I1270" s="96"/>
      <c r="J1270" s="96"/>
      <c r="K1270" s="96"/>
      <c r="L1270" s="96">
        <v>1475427</v>
      </c>
      <c r="M1270" s="97">
        <v>237</v>
      </c>
      <c r="N1270" s="97">
        <v>415</v>
      </c>
      <c r="O1270" s="97">
        <v>652</v>
      </c>
      <c r="P1270" s="96" t="s">
        <v>48</v>
      </c>
      <c r="Q1270" s="96">
        <v>29509</v>
      </c>
      <c r="R1270" s="96">
        <v>29509</v>
      </c>
      <c r="S1270" s="96">
        <v>29509</v>
      </c>
      <c r="T1270" s="98">
        <v>0.47899999999999998</v>
      </c>
      <c r="U1270" s="95">
        <v>45574</v>
      </c>
      <c r="V1270" s="95">
        <v>45604</v>
      </c>
      <c r="W1270" s="96">
        <v>26</v>
      </c>
      <c r="X1270" s="98">
        <v>0.15479999999999999</v>
      </c>
      <c r="Y1270" s="98">
        <v>0.29759999999999998</v>
      </c>
      <c r="Z1270" s="96">
        <v>50</v>
      </c>
      <c r="AA1270" s="96">
        <v>20</v>
      </c>
      <c r="AB1270" s="98">
        <v>0.11899999999999999</v>
      </c>
      <c r="AC1270" s="98">
        <v>3.0000000000000001E-3</v>
      </c>
      <c r="AD1270" s="96">
        <v>50</v>
      </c>
      <c r="AE1270" s="96">
        <v>15</v>
      </c>
      <c r="AF1270" s="98">
        <v>8.9300000000000004E-2</v>
      </c>
      <c r="AG1270" s="98">
        <v>3.0000000000000001E-3</v>
      </c>
      <c r="AH1270" s="96">
        <v>50</v>
      </c>
      <c r="AI1270" s="96">
        <v>35</v>
      </c>
      <c r="AJ1270" s="96">
        <v>73</v>
      </c>
      <c r="AK1270" s="96">
        <v>708</v>
      </c>
      <c r="AL1270" s="96">
        <v>621</v>
      </c>
      <c r="AM1270" s="96">
        <v>31</v>
      </c>
      <c r="AN1270" s="96">
        <v>663</v>
      </c>
      <c r="AO1270" s="96">
        <v>587</v>
      </c>
      <c r="AP1270" s="96">
        <v>15</v>
      </c>
      <c r="AQ1270" s="96">
        <v>312</v>
      </c>
      <c r="AR1270" s="96">
        <v>168</v>
      </c>
      <c r="AS1270" s="98">
        <v>0.53800000000000003</v>
      </c>
      <c r="AT1270" s="98">
        <v>0.435</v>
      </c>
      <c r="AU1270" s="98">
        <v>2.5000000000000001E-2</v>
      </c>
      <c r="AV1270" s="101">
        <v>76727</v>
      </c>
      <c r="AW1270" s="101">
        <v>54418</v>
      </c>
      <c r="AX1270" s="96">
        <v>3420</v>
      </c>
      <c r="AY1270" s="96">
        <v>5093</v>
      </c>
      <c r="AZ1270" s="96">
        <v>7230</v>
      </c>
      <c r="BA1270" s="96">
        <v>5358241</v>
      </c>
      <c r="BB1270" s="96" t="s">
        <v>363</v>
      </c>
      <c r="BC1270" s="117"/>
      <c r="BD1270" s="93">
        <v>10.76</v>
      </c>
      <c r="BE1270" s="93">
        <v>1432</v>
      </c>
      <c r="BF1270" s="94">
        <v>35</v>
      </c>
      <c r="BG1270" s="155">
        <v>0.20830000000000001</v>
      </c>
      <c r="BH1270" s="94">
        <v>50</v>
      </c>
      <c r="BI1270" s="155">
        <v>0.29759999999999998</v>
      </c>
      <c r="BK1270" s="94">
        <v>13</v>
      </c>
      <c r="BL1270" s="94">
        <v>2.2100000000000002E-2</v>
      </c>
    </row>
    <row r="1271" spans="1:64" ht="14.25" customHeight="1" thickBot="1">
      <c r="A1271" s="93" t="s">
        <v>312</v>
      </c>
      <c r="B1271" s="95">
        <v>45636</v>
      </c>
      <c r="C1271" s="96">
        <v>1067335</v>
      </c>
      <c r="D1271" s="96">
        <v>38400</v>
      </c>
      <c r="E1271" s="96" t="s">
        <v>48</v>
      </c>
      <c r="F1271" s="96">
        <v>422595</v>
      </c>
      <c r="G1271" s="96" t="s">
        <v>48</v>
      </c>
      <c r="H1271" s="96">
        <v>169155</v>
      </c>
      <c r="I1271" s="96"/>
      <c r="J1271" s="96"/>
      <c r="K1271" s="96"/>
      <c r="L1271" s="96">
        <v>1697485</v>
      </c>
      <c r="M1271" s="97">
        <v>252</v>
      </c>
      <c r="N1271" s="97">
        <v>299</v>
      </c>
      <c r="O1271" s="97">
        <v>551</v>
      </c>
      <c r="P1271" s="96" t="s">
        <v>48</v>
      </c>
      <c r="Q1271" s="96">
        <v>29780</v>
      </c>
      <c r="R1271" s="96">
        <v>29780</v>
      </c>
      <c r="S1271" s="96">
        <v>29780</v>
      </c>
      <c r="T1271" s="98">
        <v>0.55900000000000005</v>
      </c>
      <c r="U1271" s="95">
        <v>45575</v>
      </c>
      <c r="V1271" s="95">
        <v>45605</v>
      </c>
      <c r="W1271" s="96">
        <v>26</v>
      </c>
      <c r="X1271" s="98">
        <v>0.1469</v>
      </c>
      <c r="Y1271" s="98">
        <v>0.32200000000000001</v>
      </c>
      <c r="Z1271" s="96">
        <v>57</v>
      </c>
      <c r="AA1271" s="96">
        <v>22</v>
      </c>
      <c r="AB1271" s="98">
        <v>0.12429999999999999</v>
      </c>
      <c r="AC1271" s="98">
        <v>3.0000000000000001E-3</v>
      </c>
      <c r="AD1271" s="96">
        <v>57</v>
      </c>
      <c r="AE1271" s="96">
        <v>19</v>
      </c>
      <c r="AF1271" s="98">
        <v>0.10730000000000001</v>
      </c>
      <c r="AG1271" s="98">
        <v>3.0000000000000001E-3</v>
      </c>
      <c r="AH1271" s="96">
        <v>57</v>
      </c>
      <c r="AI1271" s="96">
        <v>52</v>
      </c>
      <c r="AJ1271" s="96">
        <v>83</v>
      </c>
      <c r="AK1271" s="96">
        <v>687</v>
      </c>
      <c r="AL1271" s="96">
        <v>600</v>
      </c>
      <c r="AM1271" s="96">
        <v>24</v>
      </c>
      <c r="AN1271" s="96">
        <v>646</v>
      </c>
      <c r="AO1271" s="96">
        <v>574</v>
      </c>
      <c r="AP1271" s="96">
        <v>20</v>
      </c>
      <c r="AQ1271" s="96">
        <v>308</v>
      </c>
      <c r="AR1271" s="96">
        <v>177</v>
      </c>
      <c r="AS1271" s="98">
        <v>0.57499999999999996</v>
      </c>
      <c r="AT1271" s="98">
        <v>0.46899999999999997</v>
      </c>
      <c r="AU1271" s="98">
        <v>3.4000000000000002E-2</v>
      </c>
      <c r="AV1271" s="101">
        <v>77035</v>
      </c>
      <c r="AW1271" s="101">
        <v>54595</v>
      </c>
      <c r="AX1271" s="96">
        <v>3437</v>
      </c>
      <c r="AY1271" s="96">
        <v>5103</v>
      </c>
      <c r="AZ1271" s="96">
        <v>7270</v>
      </c>
      <c r="BA1271" s="96">
        <v>5572532</v>
      </c>
      <c r="BB1271" s="96" t="s">
        <v>364</v>
      </c>
      <c r="BC1271" s="117"/>
      <c r="BD1271" s="93">
        <v>26.75</v>
      </c>
      <c r="BE1271" s="93">
        <v>1435.5</v>
      </c>
      <c r="BF1271" s="94">
        <v>39</v>
      </c>
      <c r="BG1271" s="155">
        <v>0.2203</v>
      </c>
      <c r="BH1271" s="94">
        <v>57</v>
      </c>
      <c r="BI1271" s="155">
        <v>0.32200000000000001</v>
      </c>
      <c r="BK1271" s="94">
        <v>21</v>
      </c>
      <c r="BL1271" s="94">
        <v>3.6600000000000001E-2</v>
      </c>
    </row>
    <row r="1272" spans="1:64" ht="14.25" customHeight="1" thickBot="1">
      <c r="A1272" s="93" t="s">
        <v>313</v>
      </c>
      <c r="B1272" s="95">
        <v>45637</v>
      </c>
      <c r="C1272" s="96">
        <v>988203</v>
      </c>
      <c r="D1272" s="96">
        <v>51426</v>
      </c>
      <c r="E1272" s="96" t="s">
        <v>48</v>
      </c>
      <c r="F1272" s="96">
        <v>512689</v>
      </c>
      <c r="G1272" s="96" t="s">
        <v>48</v>
      </c>
      <c r="H1272" s="96">
        <v>164913</v>
      </c>
      <c r="I1272" s="96"/>
      <c r="J1272" s="96"/>
      <c r="K1272" s="96"/>
      <c r="L1272" s="96">
        <v>1717231</v>
      </c>
      <c r="M1272" s="97">
        <v>259</v>
      </c>
      <c r="N1272" s="97">
        <v>332</v>
      </c>
      <c r="O1272" s="97">
        <v>591</v>
      </c>
      <c r="P1272" s="96" t="s">
        <v>48</v>
      </c>
      <c r="Q1272" s="96">
        <v>26419</v>
      </c>
      <c r="R1272" s="96">
        <v>26419</v>
      </c>
      <c r="S1272" s="96">
        <v>26419</v>
      </c>
      <c r="T1272" s="98">
        <v>0.49399999999999999</v>
      </c>
      <c r="U1272" s="95">
        <v>45576</v>
      </c>
      <c r="V1272" s="95">
        <v>45606</v>
      </c>
      <c r="W1272" s="96">
        <v>38</v>
      </c>
      <c r="X1272" s="98">
        <v>0.2</v>
      </c>
      <c r="Y1272" s="98">
        <v>0.34210000000000002</v>
      </c>
      <c r="Z1272" s="96">
        <v>65</v>
      </c>
      <c r="AA1272" s="96">
        <v>34</v>
      </c>
      <c r="AB1272" s="98">
        <v>0.1789</v>
      </c>
      <c r="AC1272" s="98">
        <v>3.0000000000000001E-3</v>
      </c>
      <c r="AD1272" s="96">
        <v>65</v>
      </c>
      <c r="AE1272" s="96">
        <v>28</v>
      </c>
      <c r="AF1272" s="98">
        <v>0.1474</v>
      </c>
      <c r="AG1272" s="98">
        <v>3.0000000000000001E-3</v>
      </c>
      <c r="AH1272" s="96">
        <v>65</v>
      </c>
      <c r="AI1272" s="96">
        <v>47</v>
      </c>
      <c r="AJ1272" s="96">
        <v>73</v>
      </c>
      <c r="AK1272" s="96">
        <v>680</v>
      </c>
      <c r="AL1272" s="96">
        <v>606</v>
      </c>
      <c r="AM1272" s="96">
        <v>38</v>
      </c>
      <c r="AN1272" s="96">
        <v>630</v>
      </c>
      <c r="AO1272" s="96">
        <v>569</v>
      </c>
      <c r="AP1272" s="96">
        <v>16</v>
      </c>
      <c r="AQ1272" s="96">
        <v>292</v>
      </c>
      <c r="AR1272" s="96">
        <v>190</v>
      </c>
      <c r="AS1272" s="98">
        <v>0.65100000000000002</v>
      </c>
      <c r="AT1272" s="98">
        <v>0.38400000000000001</v>
      </c>
      <c r="AU1272" s="98">
        <v>2.7E-2</v>
      </c>
      <c r="AV1272" s="101">
        <v>77327</v>
      </c>
      <c r="AW1272" s="101">
        <v>54785</v>
      </c>
      <c r="AX1272" s="96">
        <v>3449</v>
      </c>
      <c r="AY1272" s="96">
        <v>5135</v>
      </c>
      <c r="AZ1272" s="96">
        <v>7277</v>
      </c>
      <c r="BA1272" s="96">
        <v>4930960</v>
      </c>
      <c r="BC1272" s="117"/>
      <c r="BD1272" s="93">
        <v>35.950000000000003</v>
      </c>
      <c r="BE1272" s="93">
        <v>1430.5</v>
      </c>
      <c r="BF1272" s="94">
        <v>51</v>
      </c>
      <c r="BG1272" s="155">
        <v>0.26840000000000003</v>
      </c>
      <c r="BH1272" s="94">
        <v>65</v>
      </c>
      <c r="BI1272" s="155">
        <v>0.34210000000000002</v>
      </c>
      <c r="BK1272" s="94">
        <v>48</v>
      </c>
      <c r="BL1272" s="94">
        <v>8.4400000000000003E-2</v>
      </c>
    </row>
    <row r="1273" spans="1:64" ht="14.25" customHeight="1" thickBot="1">
      <c r="A1273" s="93" t="s">
        <v>314</v>
      </c>
      <c r="B1273" s="95">
        <v>45638</v>
      </c>
      <c r="C1273" s="96">
        <v>1038831</v>
      </c>
      <c r="D1273" s="96">
        <v>43484</v>
      </c>
      <c r="E1273" s="96" t="s">
        <v>48</v>
      </c>
      <c r="F1273" s="96">
        <v>489823</v>
      </c>
      <c r="G1273" s="96" t="s">
        <v>48</v>
      </c>
      <c r="H1273" s="96">
        <v>161542</v>
      </c>
      <c r="I1273" s="96"/>
      <c r="J1273" s="96"/>
      <c r="K1273" s="96"/>
      <c r="L1273" s="96">
        <v>1733680</v>
      </c>
      <c r="M1273" s="97">
        <v>198</v>
      </c>
      <c r="N1273" s="97">
        <v>338</v>
      </c>
      <c r="O1273" s="97">
        <v>536</v>
      </c>
      <c r="P1273" s="96" t="s">
        <v>48</v>
      </c>
      <c r="Q1273" s="96">
        <v>32711</v>
      </c>
      <c r="R1273" s="96">
        <v>32711</v>
      </c>
      <c r="S1273" s="96">
        <v>32711</v>
      </c>
      <c r="T1273" s="98">
        <v>0.57499999999999996</v>
      </c>
      <c r="U1273" s="95">
        <v>45577</v>
      </c>
      <c r="V1273" s="95">
        <v>45607</v>
      </c>
      <c r="W1273" s="96">
        <v>28</v>
      </c>
      <c r="X1273" s="98">
        <v>0.15379999999999999</v>
      </c>
      <c r="Y1273" s="98">
        <v>0.29120000000000001</v>
      </c>
      <c r="Z1273" s="96">
        <v>53</v>
      </c>
      <c r="AA1273" s="96">
        <v>25</v>
      </c>
      <c r="AB1273" s="98">
        <v>0.13739999999999999</v>
      </c>
      <c r="AC1273" s="98">
        <v>3.0000000000000001E-3</v>
      </c>
      <c r="AD1273" s="96">
        <v>53</v>
      </c>
      <c r="AE1273" s="96">
        <v>18</v>
      </c>
      <c r="AF1273" s="98">
        <v>9.8900000000000002E-2</v>
      </c>
      <c r="AG1273" s="98">
        <v>3.0000000000000001E-3</v>
      </c>
      <c r="AH1273" s="96">
        <v>53</v>
      </c>
      <c r="AI1273" s="96">
        <v>42</v>
      </c>
      <c r="AJ1273" s="96">
        <v>76</v>
      </c>
      <c r="AK1273" s="96">
        <v>733</v>
      </c>
      <c r="AL1273" s="96">
        <v>651</v>
      </c>
      <c r="AM1273" s="96">
        <v>27</v>
      </c>
      <c r="AN1273" s="96">
        <v>685</v>
      </c>
      <c r="AO1273" s="96">
        <v>618</v>
      </c>
      <c r="AP1273" s="96">
        <v>22</v>
      </c>
      <c r="AQ1273" s="96">
        <v>308</v>
      </c>
      <c r="AR1273" s="96">
        <v>182</v>
      </c>
      <c r="AS1273" s="98">
        <v>0.59099999999999997</v>
      </c>
      <c r="AT1273" s="98">
        <v>0.41799999999999998</v>
      </c>
      <c r="AU1273" s="98">
        <v>3.4000000000000002E-2</v>
      </c>
      <c r="AV1273" s="101">
        <v>77635</v>
      </c>
      <c r="AW1273" s="101">
        <v>54967</v>
      </c>
      <c r="AX1273" s="96">
        <v>3458</v>
      </c>
      <c r="AY1273" s="96">
        <v>5192</v>
      </c>
      <c r="AZ1273" s="96">
        <v>7287</v>
      </c>
      <c r="BA1273" s="96">
        <v>5425627</v>
      </c>
      <c r="BC1273" s="117"/>
      <c r="BD1273" s="93">
        <v>30.37</v>
      </c>
      <c r="BE1273" s="93">
        <v>1431.8</v>
      </c>
      <c r="BF1273" s="94">
        <v>39</v>
      </c>
      <c r="BG1273" s="155">
        <v>0.21429999999999999</v>
      </c>
      <c r="BH1273" s="94">
        <v>53</v>
      </c>
      <c r="BI1273" s="155">
        <v>0.29120000000000001</v>
      </c>
      <c r="BK1273" s="94">
        <v>38</v>
      </c>
      <c r="BL1273" s="94">
        <v>6.1499999999999999E-2</v>
      </c>
    </row>
    <row r="1274" spans="1:64" ht="14.25" customHeight="1" thickBot="1">
      <c r="A1274" s="93" t="s">
        <v>315</v>
      </c>
      <c r="B1274" s="95">
        <v>45639</v>
      </c>
      <c r="C1274" s="96">
        <v>908003</v>
      </c>
      <c r="D1274" s="96">
        <v>38490</v>
      </c>
      <c r="E1274" s="96" t="s">
        <v>48</v>
      </c>
      <c r="F1274" s="96">
        <v>575163</v>
      </c>
      <c r="G1274" s="96" t="s">
        <v>48</v>
      </c>
      <c r="H1274" s="96">
        <v>125833</v>
      </c>
      <c r="I1274" s="96"/>
      <c r="J1274" s="96"/>
      <c r="K1274" s="96"/>
      <c r="L1274" s="96">
        <v>1647489</v>
      </c>
      <c r="M1274" s="97">
        <v>232</v>
      </c>
      <c r="N1274" s="97">
        <v>391</v>
      </c>
      <c r="O1274" s="97">
        <v>623</v>
      </c>
      <c r="P1274" s="96" t="s">
        <v>48</v>
      </c>
      <c r="Q1274" s="96" t="s">
        <v>48</v>
      </c>
      <c r="R1274" s="96" t="s">
        <v>48</v>
      </c>
      <c r="S1274" s="96" t="s">
        <v>48</v>
      </c>
      <c r="T1274" s="98">
        <v>0.47799999999999998</v>
      </c>
      <c r="U1274" s="95">
        <v>45578</v>
      </c>
      <c r="V1274" s="95">
        <v>45608</v>
      </c>
      <c r="W1274" s="96">
        <v>23</v>
      </c>
      <c r="X1274" s="98">
        <v>0.13289999999999999</v>
      </c>
      <c r="Y1274" s="98">
        <v>0</v>
      </c>
      <c r="Z1274" s="96" t="s">
        <v>48</v>
      </c>
      <c r="AA1274" s="96">
        <v>22</v>
      </c>
      <c r="AB1274" s="98">
        <v>0.12720000000000001</v>
      </c>
      <c r="AC1274" s="98">
        <v>0</v>
      </c>
      <c r="AD1274" s="96" t="s">
        <v>48</v>
      </c>
      <c r="AE1274" s="96">
        <v>14</v>
      </c>
      <c r="AF1274" s="98">
        <v>8.09E-2</v>
      </c>
      <c r="AG1274" s="98">
        <v>0</v>
      </c>
      <c r="AH1274" s="96" t="s">
        <v>48</v>
      </c>
      <c r="AI1274" s="96">
        <v>38</v>
      </c>
      <c r="AJ1274" s="96">
        <v>61</v>
      </c>
      <c r="AK1274" s="96">
        <v>745</v>
      </c>
      <c r="AL1274" s="96">
        <v>654</v>
      </c>
      <c r="AM1274" s="96">
        <v>33</v>
      </c>
      <c r="AN1274" s="96">
        <v>686</v>
      </c>
      <c r="AO1274" s="96">
        <v>612</v>
      </c>
      <c r="AP1274" s="96">
        <v>17</v>
      </c>
      <c r="AQ1274" s="96">
        <v>298</v>
      </c>
      <c r="AR1274" s="96">
        <v>173</v>
      </c>
      <c r="AS1274" s="98">
        <v>0.58099999999999996</v>
      </c>
      <c r="AT1274" s="98">
        <v>0.35299999999999998</v>
      </c>
      <c r="AU1274" s="98">
        <v>2.7E-2</v>
      </c>
      <c r="AV1274" s="101">
        <v>77933</v>
      </c>
      <c r="AW1274" s="101">
        <v>55140</v>
      </c>
      <c r="AX1274" s="96">
        <v>3480</v>
      </c>
      <c r="AY1274" s="96">
        <v>5196</v>
      </c>
      <c r="AZ1274" s="96">
        <v>7318</v>
      </c>
      <c r="BA1274" s="96">
        <v>5155339</v>
      </c>
      <c r="BC1274" s="117"/>
      <c r="BD1274" s="93">
        <v>26.8</v>
      </c>
      <c r="BE1274" s="93">
        <v>1436.2</v>
      </c>
      <c r="BF1274" s="94">
        <v>36</v>
      </c>
      <c r="BG1274" s="155">
        <v>0.20810000000000001</v>
      </c>
      <c r="BH1274" s="94">
        <v>56</v>
      </c>
      <c r="BI1274" s="155">
        <v>0</v>
      </c>
      <c r="BK1274" s="94">
        <v>73</v>
      </c>
      <c r="BL1274" s="94">
        <v>0.1193</v>
      </c>
    </row>
    <row r="1275" spans="1:64" ht="14.25" customHeight="1" thickBot="1">
      <c r="A1275" s="93" t="s">
        <v>316</v>
      </c>
      <c r="B1275" s="95">
        <v>45640</v>
      </c>
      <c r="C1275" s="96">
        <v>675549</v>
      </c>
      <c r="D1275" s="96">
        <v>21787</v>
      </c>
      <c r="E1275" s="96" t="s">
        <v>48</v>
      </c>
      <c r="F1275" s="96">
        <v>510902</v>
      </c>
      <c r="G1275" s="96" t="s">
        <v>48</v>
      </c>
      <c r="H1275" s="96">
        <v>123273</v>
      </c>
      <c r="I1275" s="96"/>
      <c r="J1275" s="96"/>
      <c r="K1275" s="96"/>
      <c r="L1275" s="96">
        <v>1331511</v>
      </c>
      <c r="M1275" s="97">
        <v>202</v>
      </c>
      <c r="N1275" s="97">
        <v>360</v>
      </c>
      <c r="O1275" s="97">
        <v>562</v>
      </c>
      <c r="P1275" s="96" t="s">
        <v>48</v>
      </c>
      <c r="Q1275" s="96">
        <v>23777</v>
      </c>
      <c r="R1275" s="96">
        <v>23777</v>
      </c>
      <c r="S1275" s="96">
        <v>23777</v>
      </c>
      <c r="T1275" s="98">
        <v>0.48399999999999999</v>
      </c>
      <c r="U1275" s="95">
        <v>45579</v>
      </c>
      <c r="V1275" s="95">
        <v>45609</v>
      </c>
      <c r="W1275" s="96">
        <v>27</v>
      </c>
      <c r="X1275" s="98">
        <v>0.16769999999999999</v>
      </c>
      <c r="Y1275" s="98">
        <v>0.3478</v>
      </c>
      <c r="Z1275" s="96">
        <v>56</v>
      </c>
      <c r="AA1275" s="96">
        <v>24</v>
      </c>
      <c r="AB1275" s="98">
        <v>0.14910000000000001</v>
      </c>
      <c r="AC1275" s="98">
        <v>3.0000000000000001E-3</v>
      </c>
      <c r="AD1275" s="96">
        <v>56</v>
      </c>
      <c r="AE1275" s="96">
        <v>18</v>
      </c>
      <c r="AF1275" s="98">
        <v>0.1118</v>
      </c>
      <c r="AG1275" s="98">
        <v>3.0000000000000001E-3</v>
      </c>
      <c r="AH1275" s="96">
        <v>56</v>
      </c>
      <c r="AI1275" s="96">
        <v>42</v>
      </c>
      <c r="AJ1275" s="96">
        <v>78</v>
      </c>
      <c r="AK1275" s="96">
        <v>668</v>
      </c>
      <c r="AL1275" s="96">
        <v>654</v>
      </c>
      <c r="AM1275" s="96">
        <v>30</v>
      </c>
      <c r="AN1275" s="96">
        <v>630</v>
      </c>
      <c r="AO1275" s="96">
        <v>620</v>
      </c>
      <c r="AP1275" s="96">
        <v>10</v>
      </c>
      <c r="AQ1275" s="96">
        <v>272</v>
      </c>
      <c r="AR1275" s="96">
        <v>161</v>
      </c>
      <c r="AS1275" s="98">
        <v>0.59199999999999997</v>
      </c>
      <c r="AT1275" s="98">
        <v>0.48399999999999999</v>
      </c>
      <c r="AU1275" s="98">
        <v>1.6E-2</v>
      </c>
      <c r="AV1275" s="101">
        <v>78205</v>
      </c>
      <c r="AW1275" s="101">
        <v>55301</v>
      </c>
      <c r="AX1275" s="96">
        <v>3471</v>
      </c>
      <c r="AY1275" s="96">
        <v>5220</v>
      </c>
      <c r="AZ1275" s="96">
        <v>7353</v>
      </c>
      <c r="BA1275" s="96">
        <v>5952213</v>
      </c>
      <c r="BC1275" s="117"/>
      <c r="BD1275" s="93">
        <v>15.17</v>
      </c>
      <c r="BE1275" s="93">
        <v>1436.2</v>
      </c>
      <c r="BF1275" s="94">
        <v>34</v>
      </c>
      <c r="BG1275" s="155">
        <v>0.2112</v>
      </c>
      <c r="BH1275" s="94">
        <v>45</v>
      </c>
      <c r="BI1275" s="155">
        <v>0.3478</v>
      </c>
      <c r="BK1275" s="94">
        <v>53</v>
      </c>
      <c r="BL1275" s="94">
        <v>8.5500000000000007E-2</v>
      </c>
    </row>
    <row r="1276" spans="1:64" ht="14.25" customHeight="1" thickBot="1">
      <c r="A1276" s="93" t="s">
        <v>317</v>
      </c>
      <c r="B1276" s="95">
        <v>45641</v>
      </c>
      <c r="C1276" s="96">
        <v>791028</v>
      </c>
      <c r="D1276" s="96">
        <v>32788</v>
      </c>
      <c r="E1276" s="96" t="s">
        <v>48</v>
      </c>
      <c r="F1276" s="96">
        <v>507335</v>
      </c>
      <c r="G1276" s="96" t="s">
        <v>48</v>
      </c>
      <c r="H1276" s="96">
        <v>123469</v>
      </c>
      <c r="I1276" s="96"/>
      <c r="J1276" s="96"/>
      <c r="K1276" s="96"/>
      <c r="L1276" s="96">
        <v>1454620</v>
      </c>
      <c r="M1276" s="97">
        <v>269</v>
      </c>
      <c r="N1276" s="97">
        <v>347</v>
      </c>
      <c r="O1276" s="97">
        <v>616</v>
      </c>
      <c r="P1276" s="96" t="s">
        <v>48</v>
      </c>
      <c r="Q1276" s="96">
        <v>21711</v>
      </c>
      <c r="R1276" s="96">
        <v>21711</v>
      </c>
      <c r="S1276" s="96">
        <v>21711</v>
      </c>
      <c r="T1276" s="98">
        <v>0.58799999999999997</v>
      </c>
      <c r="U1276" s="95">
        <v>45580</v>
      </c>
      <c r="V1276" s="95">
        <v>45610</v>
      </c>
      <c r="W1276" s="96">
        <v>33</v>
      </c>
      <c r="X1276" s="98">
        <v>0.14099999999999999</v>
      </c>
      <c r="Y1276" s="98">
        <v>0.2863</v>
      </c>
      <c r="Z1276" s="96">
        <v>67</v>
      </c>
      <c r="AA1276" s="96">
        <v>30</v>
      </c>
      <c r="AB1276" s="98">
        <v>0.12820000000000001</v>
      </c>
      <c r="AC1276" s="98">
        <v>3.0000000000000001E-3</v>
      </c>
      <c r="AD1276" s="96">
        <v>67</v>
      </c>
      <c r="AE1276" s="96">
        <v>22</v>
      </c>
      <c r="AF1276" s="98">
        <v>9.4E-2</v>
      </c>
      <c r="AG1276" s="98">
        <v>3.0000000000000001E-3</v>
      </c>
      <c r="AH1276" s="96">
        <v>67</v>
      </c>
      <c r="AI1276" s="96">
        <v>46</v>
      </c>
      <c r="AJ1276" s="96">
        <v>91</v>
      </c>
      <c r="AK1276" s="96">
        <v>868</v>
      </c>
      <c r="AL1276" s="96">
        <v>856</v>
      </c>
      <c r="AM1276" s="96">
        <v>35</v>
      </c>
      <c r="AN1276" s="96">
        <v>825</v>
      </c>
      <c r="AO1276" s="96">
        <v>815</v>
      </c>
      <c r="AP1276" s="96">
        <v>16</v>
      </c>
      <c r="AQ1276" s="96">
        <v>362</v>
      </c>
      <c r="AR1276" s="96">
        <v>234</v>
      </c>
      <c r="AS1276" s="98">
        <v>0.64600000000000002</v>
      </c>
      <c r="AT1276" s="98">
        <v>0.38900000000000001</v>
      </c>
      <c r="AU1276" s="98">
        <v>1.9E-2</v>
      </c>
      <c r="AV1276" s="101">
        <v>78567</v>
      </c>
      <c r="AW1276" s="101">
        <v>55535</v>
      </c>
      <c r="AX1276" s="96">
        <v>3502</v>
      </c>
      <c r="AY1276" s="96">
        <v>5238</v>
      </c>
      <c r="AZ1276" s="96">
        <v>7373</v>
      </c>
      <c r="BA1276" s="96">
        <v>7420535</v>
      </c>
      <c r="BC1276" s="117"/>
      <c r="BD1276" s="93">
        <v>22.83</v>
      </c>
      <c r="BE1276" s="93">
        <v>1436.2</v>
      </c>
      <c r="BF1276" s="94">
        <v>42</v>
      </c>
      <c r="BG1276" s="155">
        <v>0.17949999999999999</v>
      </c>
      <c r="BH1276" s="94">
        <v>67</v>
      </c>
      <c r="BI1276" s="155">
        <v>0.2863</v>
      </c>
      <c r="BK1276" s="94">
        <v>39</v>
      </c>
      <c r="BL1276" s="94">
        <v>4.7899999999999998E-2</v>
      </c>
    </row>
    <row r="1277" spans="1:64" ht="14.25" customHeight="1" thickBot="1">
      <c r="A1277" s="93" t="s">
        <v>311</v>
      </c>
      <c r="B1277" s="95">
        <v>45642</v>
      </c>
      <c r="C1277" s="96">
        <v>704005</v>
      </c>
      <c r="D1277" s="96">
        <v>24512</v>
      </c>
      <c r="E1277" s="96" t="s">
        <v>48</v>
      </c>
      <c r="F1277" s="96">
        <v>503736</v>
      </c>
      <c r="G1277" s="96" t="s">
        <v>48</v>
      </c>
      <c r="H1277" s="96">
        <v>124035</v>
      </c>
      <c r="I1277" s="96"/>
      <c r="J1277" s="96"/>
      <c r="K1277" s="96"/>
      <c r="L1277" s="96">
        <v>1356288</v>
      </c>
      <c r="M1277" s="97">
        <v>250</v>
      </c>
      <c r="N1277" s="97">
        <v>482</v>
      </c>
      <c r="O1277" s="97">
        <v>732</v>
      </c>
      <c r="P1277" s="96" t="s">
        <v>48</v>
      </c>
      <c r="Q1277" s="96">
        <v>21528</v>
      </c>
      <c r="R1277" s="96">
        <v>21528</v>
      </c>
      <c r="S1277" s="96">
        <v>21528</v>
      </c>
      <c r="T1277" s="98">
        <v>0.47099999999999997</v>
      </c>
      <c r="U1277" s="95">
        <v>45581</v>
      </c>
      <c r="V1277" s="95">
        <v>45611</v>
      </c>
      <c r="W1277" s="96">
        <v>33</v>
      </c>
      <c r="X1277" s="98">
        <v>0.15140000000000001</v>
      </c>
      <c r="Y1277" s="98">
        <v>0.28899999999999998</v>
      </c>
      <c r="Z1277" s="96">
        <v>63</v>
      </c>
      <c r="AA1277" s="96">
        <v>30</v>
      </c>
      <c r="AB1277" s="98">
        <v>0.1376</v>
      </c>
      <c r="AC1277" s="98">
        <v>3.0000000000000001E-3</v>
      </c>
      <c r="AD1277" s="96">
        <v>63</v>
      </c>
      <c r="AE1277" s="96">
        <v>22</v>
      </c>
      <c r="AF1277" s="98">
        <v>0.1009</v>
      </c>
      <c r="AG1277" s="98">
        <v>3.0000000000000001E-3</v>
      </c>
      <c r="AH1277" s="96">
        <v>63</v>
      </c>
      <c r="AI1277" s="96">
        <v>48</v>
      </c>
      <c r="AJ1277" s="96">
        <v>72</v>
      </c>
      <c r="AK1277" s="96">
        <v>726</v>
      </c>
      <c r="AL1277" s="96">
        <v>634</v>
      </c>
      <c r="AM1277" s="96">
        <v>30</v>
      </c>
      <c r="AN1277" s="96">
        <v>674</v>
      </c>
      <c r="AO1277" s="96">
        <v>596</v>
      </c>
      <c r="AP1277" s="96">
        <v>16</v>
      </c>
      <c r="AQ1277" s="96">
        <v>345</v>
      </c>
      <c r="AR1277" s="96">
        <v>218</v>
      </c>
      <c r="AS1277" s="98">
        <v>0.63200000000000001</v>
      </c>
      <c r="AT1277" s="98">
        <v>0.33</v>
      </c>
      <c r="AU1277" s="98">
        <v>2.5999999999999999E-2</v>
      </c>
      <c r="AV1277" s="101">
        <v>78912</v>
      </c>
      <c r="AW1277" s="101">
        <v>55753</v>
      </c>
      <c r="AX1277" s="96">
        <v>3501</v>
      </c>
      <c r="AY1277" s="96">
        <v>5247</v>
      </c>
      <c r="AZ1277" s="96">
        <v>7438</v>
      </c>
      <c r="BA1277" s="96">
        <v>5409551</v>
      </c>
      <c r="BC1277" s="117"/>
      <c r="BD1277" s="93">
        <v>17.04</v>
      </c>
      <c r="BE1277" s="93">
        <v>1438.5</v>
      </c>
      <c r="BF1277" s="94">
        <v>42</v>
      </c>
      <c r="BG1277" s="155">
        <v>0.19270000000000001</v>
      </c>
      <c r="BH1277" s="94">
        <v>63</v>
      </c>
      <c r="BI1277" s="155">
        <v>0.28899999999999998</v>
      </c>
      <c r="BK1277" s="94">
        <v>46</v>
      </c>
      <c r="BL1277" s="94">
        <v>7.7200000000000005E-2</v>
      </c>
    </row>
    <row r="1278" spans="1:64" ht="14.25" customHeight="1" thickBot="1">
      <c r="A1278" s="93" t="s">
        <v>312</v>
      </c>
      <c r="B1278" s="95">
        <v>45643</v>
      </c>
      <c r="C1278" s="96">
        <v>652325</v>
      </c>
      <c r="D1278" s="96">
        <v>34330</v>
      </c>
      <c r="E1278" s="96" t="s">
        <v>48</v>
      </c>
      <c r="F1278" s="96">
        <v>640832</v>
      </c>
      <c r="G1278" s="96" t="s">
        <v>48</v>
      </c>
      <c r="H1278" s="96">
        <v>118184</v>
      </c>
      <c r="I1278" s="96"/>
      <c r="J1278" s="96"/>
      <c r="K1278" s="96"/>
      <c r="L1278" s="96">
        <v>1445671</v>
      </c>
      <c r="M1278" s="97">
        <v>283</v>
      </c>
      <c r="N1278" s="97">
        <v>573</v>
      </c>
      <c r="O1278" s="97">
        <v>856</v>
      </c>
      <c r="P1278" s="96" t="s">
        <v>48</v>
      </c>
      <c r="Q1278" s="96">
        <v>24095</v>
      </c>
      <c r="R1278" s="96">
        <v>24095</v>
      </c>
      <c r="S1278" s="96">
        <v>24095</v>
      </c>
      <c r="T1278" s="98">
        <v>0.45400000000000001</v>
      </c>
      <c r="U1278" s="95">
        <v>45582</v>
      </c>
      <c r="V1278" s="95">
        <v>45612</v>
      </c>
      <c r="W1278" s="96">
        <v>24</v>
      </c>
      <c r="X1278" s="98">
        <v>9.5200000000000007E-2</v>
      </c>
      <c r="Y1278" s="98">
        <v>0.23810000000000001</v>
      </c>
      <c r="Z1278" s="96">
        <v>60</v>
      </c>
      <c r="AA1278" s="96">
        <v>21</v>
      </c>
      <c r="AB1278" s="98">
        <v>8.3299999999999999E-2</v>
      </c>
      <c r="AC1278" s="98">
        <v>2E-3</v>
      </c>
      <c r="AD1278" s="96">
        <v>60</v>
      </c>
      <c r="AE1278" s="96">
        <v>17</v>
      </c>
      <c r="AF1278" s="98">
        <v>6.7500000000000004E-2</v>
      </c>
      <c r="AG1278" s="98">
        <v>2E-3</v>
      </c>
      <c r="AH1278" s="96">
        <v>60</v>
      </c>
      <c r="AI1278" s="96">
        <v>52</v>
      </c>
      <c r="AJ1278" s="96">
        <v>57</v>
      </c>
      <c r="AK1278" s="96">
        <v>716</v>
      </c>
      <c r="AL1278" s="96">
        <v>632</v>
      </c>
      <c r="AM1278" s="96">
        <v>39</v>
      </c>
      <c r="AN1278" s="96">
        <v>662</v>
      </c>
      <c r="AO1278" s="96">
        <v>586</v>
      </c>
      <c r="AP1278" s="96">
        <v>18</v>
      </c>
      <c r="AQ1278" s="96">
        <v>389</v>
      </c>
      <c r="AR1278" s="96">
        <v>252</v>
      </c>
      <c r="AS1278" s="98">
        <v>0.64800000000000002</v>
      </c>
      <c r="AT1278" s="98">
        <v>0.22600000000000001</v>
      </c>
      <c r="AU1278" s="98">
        <v>0.03</v>
      </c>
      <c r="AV1278" s="101">
        <v>79301</v>
      </c>
      <c r="AW1278" s="101">
        <v>56005</v>
      </c>
      <c r="AX1278" s="96">
        <v>3514</v>
      </c>
      <c r="AY1278" s="96">
        <v>5259</v>
      </c>
      <c r="AZ1278" s="96">
        <v>7440</v>
      </c>
      <c r="BA1278" s="96">
        <v>5426860</v>
      </c>
      <c r="BB1278" s="96" t="s">
        <v>365</v>
      </c>
      <c r="BC1278" s="117"/>
      <c r="BD1278" s="93">
        <v>23.87</v>
      </c>
      <c r="BE1278" s="93">
        <v>1438.2</v>
      </c>
      <c r="BF1278" s="94">
        <v>40</v>
      </c>
      <c r="BG1278" s="155">
        <v>0.15870000000000001</v>
      </c>
      <c r="BH1278" s="94">
        <v>60</v>
      </c>
      <c r="BI1278" s="155">
        <v>0.23810000000000001</v>
      </c>
      <c r="BK1278" s="94">
        <v>48</v>
      </c>
      <c r="BL1278" s="94">
        <v>8.1900000000000001E-2</v>
      </c>
    </row>
    <row r="1279" spans="1:64" ht="14.25" customHeight="1" thickBot="1">
      <c r="A1279" s="93" t="s">
        <v>313</v>
      </c>
      <c r="B1279" s="95">
        <v>45644</v>
      </c>
      <c r="C1279" s="96">
        <v>579899</v>
      </c>
      <c r="D1279" s="96">
        <v>21166</v>
      </c>
      <c r="E1279" s="96" t="s">
        <v>48</v>
      </c>
      <c r="F1279" s="96">
        <v>602629</v>
      </c>
      <c r="G1279" s="96" t="s">
        <v>48</v>
      </c>
      <c r="H1279" s="96">
        <v>82464</v>
      </c>
      <c r="I1279" s="96"/>
      <c r="J1279" s="96"/>
      <c r="K1279" s="96"/>
      <c r="L1279" s="96">
        <v>1286158</v>
      </c>
      <c r="M1279" s="97">
        <v>205</v>
      </c>
      <c r="N1279" s="97">
        <v>493</v>
      </c>
      <c r="O1279" s="97">
        <v>698</v>
      </c>
      <c r="P1279" s="96" t="s">
        <v>48</v>
      </c>
      <c r="Q1279" s="96">
        <v>19196</v>
      </c>
      <c r="R1279" s="96">
        <v>19196</v>
      </c>
      <c r="S1279" s="96">
        <v>19196</v>
      </c>
      <c r="T1279" s="98">
        <v>0.51900000000000002</v>
      </c>
      <c r="U1279" s="95">
        <v>45583</v>
      </c>
      <c r="V1279" s="95">
        <v>45613</v>
      </c>
      <c r="W1279" s="96">
        <v>45</v>
      </c>
      <c r="X1279" s="98">
        <v>0.18909999999999999</v>
      </c>
      <c r="Y1279" s="98">
        <v>0.28149999999999997</v>
      </c>
      <c r="Z1279" s="96">
        <v>67</v>
      </c>
      <c r="AA1279" s="96">
        <v>41</v>
      </c>
      <c r="AB1279" s="98">
        <v>0.17230000000000001</v>
      </c>
      <c r="AC1279" s="98">
        <v>3.0000000000000001E-3</v>
      </c>
      <c r="AD1279" s="96">
        <v>67</v>
      </c>
      <c r="AE1279" s="96">
        <v>32</v>
      </c>
      <c r="AF1279" s="98">
        <v>0.13450000000000001</v>
      </c>
      <c r="AG1279" s="98">
        <v>3.0000000000000001E-3</v>
      </c>
      <c r="AH1279" s="96">
        <v>67</v>
      </c>
      <c r="AI1279" s="96">
        <v>41</v>
      </c>
      <c r="AJ1279" s="96">
        <v>83</v>
      </c>
      <c r="AK1279" s="96">
        <v>729</v>
      </c>
      <c r="AL1279" s="96">
        <v>652</v>
      </c>
      <c r="AM1279" s="96">
        <v>36</v>
      </c>
      <c r="AN1279" s="96">
        <v>683</v>
      </c>
      <c r="AO1279" s="96">
        <v>616</v>
      </c>
      <c r="AP1279" s="96">
        <v>15</v>
      </c>
      <c r="AQ1279" s="96">
        <v>362</v>
      </c>
      <c r="AR1279" s="96">
        <v>238</v>
      </c>
      <c r="AS1279" s="98">
        <v>0.65700000000000003</v>
      </c>
      <c r="AT1279" s="98">
        <v>0.34899999999999998</v>
      </c>
      <c r="AU1279" s="98">
        <v>2.4E-2</v>
      </c>
      <c r="AV1279" s="101">
        <v>79663</v>
      </c>
      <c r="AW1279" s="101">
        <v>56243</v>
      </c>
      <c r="AX1279" s="96">
        <v>3511</v>
      </c>
      <c r="AY1279" s="96">
        <v>5265</v>
      </c>
      <c r="AZ1279" s="96">
        <v>7404</v>
      </c>
      <c r="BA1279" s="96">
        <v>5778982</v>
      </c>
      <c r="BC1279" s="117"/>
      <c r="BD1279" s="93">
        <v>14.58</v>
      </c>
      <c r="BE1279" s="93">
        <v>1451.7</v>
      </c>
      <c r="BF1279" s="94">
        <v>57</v>
      </c>
      <c r="BG1279" s="155">
        <v>0.23949999999999999</v>
      </c>
      <c r="BH1279" s="94">
        <v>67</v>
      </c>
      <c r="BI1279" s="155">
        <v>0.28149999999999997</v>
      </c>
      <c r="BK1279" s="94">
        <v>52</v>
      </c>
      <c r="BL1279" s="94">
        <v>8.4400000000000003E-2</v>
      </c>
    </row>
    <row r="1280" spans="1:64" ht="14.25" customHeight="1" thickBot="1">
      <c r="A1280" s="93" t="s">
        <v>314</v>
      </c>
      <c r="B1280" s="95">
        <v>45645</v>
      </c>
      <c r="C1280" s="96">
        <v>589037</v>
      </c>
      <c r="D1280" s="96">
        <v>29279</v>
      </c>
      <c r="E1280" s="96" t="s">
        <v>48</v>
      </c>
      <c r="F1280" s="96">
        <v>605040</v>
      </c>
      <c r="G1280" s="96" t="s">
        <v>48</v>
      </c>
      <c r="H1280" s="96">
        <v>82624</v>
      </c>
      <c r="I1280" s="96"/>
      <c r="J1280" s="96"/>
      <c r="K1280" s="96"/>
      <c r="L1280" s="96">
        <v>1305980</v>
      </c>
      <c r="M1280" s="97">
        <v>222</v>
      </c>
      <c r="N1280" s="97">
        <v>450</v>
      </c>
      <c r="O1280" s="97">
        <v>672</v>
      </c>
      <c r="P1280" s="96" t="s">
        <v>48</v>
      </c>
      <c r="Q1280" s="96">
        <v>20730</v>
      </c>
      <c r="R1280" s="96">
        <v>20730</v>
      </c>
      <c r="S1280" s="96">
        <v>20730</v>
      </c>
      <c r="T1280" s="98">
        <v>0.52400000000000002</v>
      </c>
      <c r="U1280" s="95">
        <v>45584</v>
      </c>
      <c r="V1280" s="95">
        <v>45614</v>
      </c>
      <c r="W1280" s="96">
        <v>42</v>
      </c>
      <c r="X1280" s="98">
        <v>0.185</v>
      </c>
      <c r="Y1280" s="98">
        <v>0.27750000000000002</v>
      </c>
      <c r="Z1280" s="96">
        <v>63</v>
      </c>
      <c r="AA1280" s="96">
        <v>39</v>
      </c>
      <c r="AB1280" s="98">
        <v>0.17180000000000001</v>
      </c>
      <c r="AC1280" s="98">
        <v>3.0000000000000001E-3</v>
      </c>
      <c r="AD1280" s="96">
        <v>63</v>
      </c>
      <c r="AE1280" s="96">
        <v>30</v>
      </c>
      <c r="AF1280" s="98">
        <v>0.13220000000000001</v>
      </c>
      <c r="AG1280" s="98">
        <v>3.0000000000000001E-3</v>
      </c>
      <c r="AH1280" s="96">
        <v>63</v>
      </c>
      <c r="AI1280" s="96">
        <v>33</v>
      </c>
      <c r="AJ1280" s="96">
        <v>89</v>
      </c>
      <c r="AK1280" s="96">
        <v>779</v>
      </c>
      <c r="AL1280" s="96">
        <v>698</v>
      </c>
      <c r="AM1280" s="96">
        <v>31</v>
      </c>
      <c r="AN1280" s="96">
        <v>734</v>
      </c>
      <c r="AO1280" s="96">
        <v>665</v>
      </c>
      <c r="AP1280" s="96">
        <v>22</v>
      </c>
      <c r="AQ1280" s="96">
        <v>352</v>
      </c>
      <c r="AR1280" s="96">
        <v>227</v>
      </c>
      <c r="AS1280" s="98">
        <v>0.64500000000000002</v>
      </c>
      <c r="AT1280" s="98">
        <v>0.39200000000000002</v>
      </c>
      <c r="AU1280" s="98">
        <v>3.2000000000000001E-2</v>
      </c>
      <c r="AV1280" s="101">
        <v>80015</v>
      </c>
      <c r="AW1280" s="101">
        <v>56470</v>
      </c>
      <c r="AX1280" s="96">
        <v>3548</v>
      </c>
      <c r="AY1280" s="96">
        <v>5293</v>
      </c>
      <c r="AZ1280" s="96">
        <v>7437</v>
      </c>
      <c r="BA1280" s="96">
        <v>5835803</v>
      </c>
      <c r="BC1280" s="117"/>
      <c r="BD1280" s="93">
        <v>20.22</v>
      </c>
      <c r="BE1280" s="93">
        <v>1448</v>
      </c>
      <c r="BF1280" s="94">
        <v>47</v>
      </c>
      <c r="BG1280" s="155">
        <v>0.20699999999999999</v>
      </c>
      <c r="BH1280" s="94">
        <v>63</v>
      </c>
      <c r="BI1280" s="155">
        <v>0.27750000000000002</v>
      </c>
      <c r="BK1280" s="94">
        <v>42</v>
      </c>
      <c r="BL1280" s="94">
        <v>6.3200000000000006E-2</v>
      </c>
    </row>
    <row r="1281" spans="1:64" ht="14.25" customHeight="1" thickBot="1">
      <c r="A1281" s="93" t="s">
        <v>315</v>
      </c>
      <c r="B1281" s="95">
        <v>45646</v>
      </c>
      <c r="C1281" s="96">
        <v>671848</v>
      </c>
      <c r="D1281" s="96">
        <v>12089</v>
      </c>
      <c r="E1281" s="96" t="s">
        <v>48</v>
      </c>
      <c r="F1281" s="96">
        <v>655805</v>
      </c>
      <c r="G1281" s="96" t="s">
        <v>48</v>
      </c>
      <c r="H1281" s="96">
        <v>82836</v>
      </c>
      <c r="I1281" s="96"/>
      <c r="J1281" s="96"/>
      <c r="K1281" s="96"/>
      <c r="L1281" s="96">
        <v>1422578</v>
      </c>
      <c r="M1281" s="97">
        <v>209</v>
      </c>
      <c r="N1281" s="97">
        <v>680</v>
      </c>
      <c r="O1281" s="97">
        <v>889</v>
      </c>
      <c r="P1281" s="96" t="s">
        <v>48</v>
      </c>
      <c r="Q1281" s="96">
        <v>26841</v>
      </c>
      <c r="R1281" s="96">
        <v>26841</v>
      </c>
      <c r="S1281" s="96">
        <v>26841</v>
      </c>
      <c r="T1281" s="98">
        <v>0.371</v>
      </c>
      <c r="U1281" s="95">
        <v>45585</v>
      </c>
      <c r="V1281" s="95">
        <v>45615</v>
      </c>
      <c r="W1281" s="96">
        <v>25</v>
      </c>
      <c r="X1281" s="98">
        <v>0.11899999999999999</v>
      </c>
      <c r="Y1281" s="98">
        <v>0.25240000000000001</v>
      </c>
      <c r="Z1281" s="96">
        <v>53</v>
      </c>
      <c r="AA1281" s="96">
        <v>22</v>
      </c>
      <c r="AB1281" s="98">
        <v>0.1048</v>
      </c>
      <c r="AC1281" s="98">
        <v>3.0000000000000001E-3</v>
      </c>
      <c r="AD1281" s="96">
        <v>53</v>
      </c>
      <c r="AE1281" s="96">
        <v>17</v>
      </c>
      <c r="AF1281" s="98">
        <v>8.1000000000000003E-2</v>
      </c>
      <c r="AG1281" s="98">
        <v>3.0000000000000001E-3</v>
      </c>
      <c r="AH1281" s="96">
        <v>53</v>
      </c>
      <c r="AI1281" s="96">
        <v>37</v>
      </c>
      <c r="AJ1281" s="96">
        <v>54</v>
      </c>
      <c r="AK1281" s="96">
        <v>742</v>
      </c>
      <c r="AL1281" s="96">
        <v>651</v>
      </c>
      <c r="AM1281" s="96">
        <v>32</v>
      </c>
      <c r="AN1281" s="96">
        <v>689</v>
      </c>
      <c r="AO1281" s="96">
        <v>615</v>
      </c>
      <c r="AP1281" s="96">
        <v>19</v>
      </c>
      <c r="AQ1281" s="96">
        <v>330</v>
      </c>
      <c r="AR1281" s="96">
        <v>210</v>
      </c>
      <c r="AS1281" s="98">
        <v>0.63600000000000001</v>
      </c>
      <c r="AT1281" s="98">
        <v>0.25700000000000001</v>
      </c>
      <c r="AU1281" s="98">
        <v>0.03</v>
      </c>
      <c r="AV1281" s="101">
        <v>80345</v>
      </c>
      <c r="AW1281" s="101">
        <v>56680</v>
      </c>
      <c r="AX1281" s="96">
        <v>3610</v>
      </c>
      <c r="AY1281" s="96">
        <v>5362</v>
      </c>
      <c r="AZ1281" s="96">
        <v>7480</v>
      </c>
      <c r="BA1281" s="96">
        <v>5812916</v>
      </c>
      <c r="BC1281" s="117"/>
      <c r="BD1281" s="93">
        <v>8.34</v>
      </c>
      <c r="BE1281" s="93">
        <v>1449.5</v>
      </c>
      <c r="BF1281" s="94">
        <v>36</v>
      </c>
      <c r="BG1281" s="155">
        <v>0.1714</v>
      </c>
      <c r="BH1281" s="94">
        <v>53</v>
      </c>
      <c r="BI1281" s="155">
        <v>0.25240000000000001</v>
      </c>
      <c r="BK1281" s="94">
        <v>27</v>
      </c>
      <c r="BL1281" s="94">
        <v>4.3900000000000002E-2</v>
      </c>
    </row>
    <row r="1282" spans="1:64" ht="14.25" customHeight="1" thickBot="1">
      <c r="A1282" s="93" t="s">
        <v>316</v>
      </c>
      <c r="B1282" s="95">
        <v>45647</v>
      </c>
      <c r="C1282" s="96">
        <v>713370</v>
      </c>
      <c r="D1282" s="96">
        <v>27613</v>
      </c>
      <c r="E1282" s="96" t="s">
        <v>48</v>
      </c>
      <c r="F1282" s="96">
        <v>746952</v>
      </c>
      <c r="G1282" s="96" t="s">
        <v>48</v>
      </c>
      <c r="H1282" s="96">
        <v>111450</v>
      </c>
      <c r="I1282" s="96"/>
      <c r="J1282" s="96"/>
      <c r="K1282" s="96"/>
      <c r="L1282" s="96">
        <v>1599385</v>
      </c>
      <c r="M1282" s="97">
        <v>260</v>
      </c>
      <c r="N1282" s="97">
        <v>586</v>
      </c>
      <c r="O1282" s="97">
        <v>846</v>
      </c>
      <c r="P1282" s="96" t="s">
        <v>48</v>
      </c>
      <c r="Q1282" s="96">
        <v>20505</v>
      </c>
      <c r="R1282" s="96">
        <v>20505</v>
      </c>
      <c r="S1282" s="96">
        <v>20505</v>
      </c>
      <c r="T1282" s="98">
        <v>0.50600000000000001</v>
      </c>
      <c r="U1282" s="95">
        <v>45586</v>
      </c>
      <c r="V1282" s="95">
        <v>45616</v>
      </c>
      <c r="W1282" s="96">
        <v>40</v>
      </c>
      <c r="X1282" s="98">
        <v>0.1389</v>
      </c>
      <c r="Y1282" s="98">
        <v>0.27079999999999999</v>
      </c>
      <c r="Z1282" s="96">
        <v>78</v>
      </c>
      <c r="AA1282" s="96">
        <v>35</v>
      </c>
      <c r="AB1282" s="98">
        <v>0.1215</v>
      </c>
      <c r="AC1282" s="98">
        <v>3.0000000000000001E-3</v>
      </c>
      <c r="AD1282" s="96">
        <v>78</v>
      </c>
      <c r="AE1282" s="96">
        <v>29</v>
      </c>
      <c r="AF1282" s="98">
        <v>0.1007</v>
      </c>
      <c r="AG1282" s="98">
        <v>3.0000000000000001E-3</v>
      </c>
      <c r="AH1282" s="96">
        <v>78</v>
      </c>
      <c r="AI1282" s="96">
        <v>41</v>
      </c>
      <c r="AJ1282" s="96">
        <v>80</v>
      </c>
      <c r="AK1282" s="96">
        <v>685</v>
      </c>
      <c r="AL1282" s="96">
        <v>672</v>
      </c>
      <c r="AM1282" s="96">
        <v>28</v>
      </c>
      <c r="AN1282" s="96">
        <v>649</v>
      </c>
      <c r="AO1282" s="96">
        <v>638</v>
      </c>
      <c r="AP1282" s="96">
        <v>17</v>
      </c>
      <c r="AQ1282" s="96">
        <v>428</v>
      </c>
      <c r="AR1282" s="96">
        <v>288</v>
      </c>
      <c r="AS1282" s="98">
        <v>0.67300000000000004</v>
      </c>
      <c r="AT1282" s="98">
        <v>0.27800000000000002</v>
      </c>
      <c r="AU1282" s="98">
        <v>2.5999999999999999E-2</v>
      </c>
      <c r="AV1282" s="101">
        <v>80773</v>
      </c>
      <c r="AW1282" s="101">
        <v>56968</v>
      </c>
      <c r="AX1282" s="96">
        <v>3573</v>
      </c>
      <c r="AY1282" s="96">
        <v>5323</v>
      </c>
      <c r="AZ1282" s="96">
        <v>7481</v>
      </c>
      <c r="BA1282" s="96">
        <v>6095808</v>
      </c>
      <c r="BC1282" s="117"/>
      <c r="BD1282" s="93">
        <v>19.05</v>
      </c>
      <c r="BE1282" s="93">
        <v>1449.5</v>
      </c>
      <c r="BF1282" s="94">
        <v>54</v>
      </c>
      <c r="BG1282" s="155">
        <v>0.1875</v>
      </c>
      <c r="BH1282" s="94">
        <v>78</v>
      </c>
      <c r="BI1282" s="155">
        <v>0.27079999999999999</v>
      </c>
      <c r="BJ1282" s="94">
        <v>9</v>
      </c>
      <c r="BK1282" s="94">
        <v>24</v>
      </c>
      <c r="BL1282" s="94">
        <v>3.7600000000000001E-2</v>
      </c>
    </row>
    <row r="1283" spans="1:64" ht="14.25" customHeight="1" thickBot="1">
      <c r="A1283" s="93" t="s">
        <v>317</v>
      </c>
      <c r="B1283" s="95">
        <v>45648</v>
      </c>
      <c r="C1283" s="96">
        <v>881355</v>
      </c>
      <c r="D1283" s="96">
        <v>29265</v>
      </c>
      <c r="E1283" s="96" t="s">
        <v>48</v>
      </c>
      <c r="F1283" s="96">
        <v>599616</v>
      </c>
      <c r="G1283" s="96" t="s">
        <v>48</v>
      </c>
      <c r="H1283" s="96">
        <v>112077</v>
      </c>
      <c r="I1283" s="96"/>
      <c r="J1283" s="96"/>
      <c r="K1283" s="96"/>
      <c r="L1283" s="96">
        <v>1622313</v>
      </c>
      <c r="M1283" s="97">
        <v>240</v>
      </c>
      <c r="N1283" s="97">
        <v>497</v>
      </c>
      <c r="O1283" s="97">
        <v>737</v>
      </c>
      <c r="P1283" s="96" t="s">
        <v>48</v>
      </c>
      <c r="Q1283" s="96">
        <v>17828</v>
      </c>
      <c r="R1283" s="96">
        <v>17828</v>
      </c>
      <c r="S1283" s="96">
        <v>17828</v>
      </c>
      <c r="T1283" s="98">
        <v>0.624</v>
      </c>
      <c r="U1283" s="95">
        <v>45587</v>
      </c>
      <c r="V1283" s="95">
        <v>45617</v>
      </c>
      <c r="W1283" s="96">
        <v>42</v>
      </c>
      <c r="X1283" s="98">
        <v>0.1308</v>
      </c>
      <c r="Y1283" s="98">
        <v>0.28349999999999997</v>
      </c>
      <c r="Z1283" s="96">
        <v>91</v>
      </c>
      <c r="AA1283" s="96">
        <v>38</v>
      </c>
      <c r="AB1283" s="98">
        <v>0.11840000000000001</v>
      </c>
      <c r="AC1283" s="98">
        <v>3.0000000000000001E-3</v>
      </c>
      <c r="AD1283" s="96">
        <v>91</v>
      </c>
      <c r="AE1283" s="96">
        <v>32</v>
      </c>
      <c r="AF1283" s="98">
        <v>9.9699999999999997E-2</v>
      </c>
      <c r="AG1283" s="98">
        <v>3.0000000000000001E-3</v>
      </c>
      <c r="AH1283" s="96">
        <v>91</v>
      </c>
      <c r="AI1283" s="96">
        <v>56</v>
      </c>
      <c r="AJ1283" s="96">
        <v>104</v>
      </c>
      <c r="AK1283" s="96">
        <v>912</v>
      </c>
      <c r="AL1283" s="96">
        <v>900</v>
      </c>
      <c r="AM1283" s="96">
        <v>39</v>
      </c>
      <c r="AN1283" s="96">
        <v>870</v>
      </c>
      <c r="AO1283" s="96">
        <v>861</v>
      </c>
      <c r="AP1283" s="96">
        <v>11</v>
      </c>
      <c r="AQ1283" s="96">
        <v>460</v>
      </c>
      <c r="AR1283" s="96">
        <v>321</v>
      </c>
      <c r="AS1283" s="98">
        <v>0.69799999999999995</v>
      </c>
      <c r="AT1283" s="98">
        <v>0.32400000000000001</v>
      </c>
      <c r="AU1283" s="98">
        <v>1.2999999999999999E-2</v>
      </c>
      <c r="AV1283" s="101">
        <v>81233</v>
      </c>
      <c r="AW1283" s="101">
        <v>57289</v>
      </c>
      <c r="AX1283" s="96">
        <v>3575</v>
      </c>
      <c r="AY1283" s="96">
        <v>5370</v>
      </c>
      <c r="AZ1283" s="96">
        <v>7512</v>
      </c>
      <c r="BA1283" s="96">
        <v>8331292</v>
      </c>
      <c r="BC1283" s="117"/>
      <c r="BD1283" s="93">
        <v>20.190000000000001</v>
      </c>
      <c r="BE1283" s="93">
        <v>1449.5</v>
      </c>
      <c r="BF1283" s="94">
        <v>65</v>
      </c>
      <c r="BG1283" s="155">
        <v>0.20250000000000001</v>
      </c>
      <c r="BH1283" s="94">
        <v>91</v>
      </c>
      <c r="BI1283" s="155">
        <v>0.28349999999999997</v>
      </c>
      <c r="BJ1283" s="94">
        <v>17</v>
      </c>
      <c r="BK1283" s="94">
        <v>39</v>
      </c>
      <c r="BL1283" s="94">
        <v>4.53E-2</v>
      </c>
    </row>
    <row r="1284" spans="1:64" ht="14.25" customHeight="1" thickBot="1">
      <c r="A1284" s="93" t="s">
        <v>311</v>
      </c>
      <c r="B1284" s="95">
        <v>45649</v>
      </c>
      <c r="C1284" s="96">
        <v>751496</v>
      </c>
      <c r="D1284" s="96">
        <v>24113</v>
      </c>
      <c r="E1284" s="96" t="s">
        <v>48</v>
      </c>
      <c r="F1284" s="96">
        <v>605001</v>
      </c>
      <c r="G1284" s="96" t="s">
        <v>48</v>
      </c>
      <c r="H1284" s="96">
        <v>111840</v>
      </c>
      <c r="I1284" s="96"/>
      <c r="J1284" s="96"/>
      <c r="K1284" s="96"/>
      <c r="L1284" s="96">
        <v>1492450</v>
      </c>
      <c r="M1284" s="97">
        <v>290</v>
      </c>
      <c r="N1284" s="97">
        <v>519</v>
      </c>
      <c r="O1284" s="97">
        <v>809</v>
      </c>
      <c r="P1284" s="96" t="s">
        <v>48</v>
      </c>
      <c r="Q1284" s="96">
        <v>20445</v>
      </c>
      <c r="R1284" s="96">
        <v>20445</v>
      </c>
      <c r="S1284" s="96">
        <v>20445</v>
      </c>
      <c r="T1284" s="98">
        <v>0.50900000000000001</v>
      </c>
      <c r="U1284" s="95">
        <v>45588</v>
      </c>
      <c r="V1284" s="95">
        <v>45618</v>
      </c>
      <c r="W1284" s="96">
        <v>30</v>
      </c>
      <c r="X1284" s="98">
        <v>0.1145</v>
      </c>
      <c r="Y1284" s="98">
        <v>0.27860000000000001</v>
      </c>
      <c r="Z1284" s="96">
        <v>73</v>
      </c>
      <c r="AA1284" s="96">
        <v>24</v>
      </c>
      <c r="AB1284" s="98">
        <v>9.1600000000000001E-2</v>
      </c>
      <c r="AC1284" s="98">
        <v>3.0000000000000001E-3</v>
      </c>
      <c r="AD1284" s="96">
        <v>73</v>
      </c>
      <c r="AE1284" s="96">
        <v>19</v>
      </c>
      <c r="AF1284" s="98">
        <v>7.2499999999999995E-2</v>
      </c>
      <c r="AG1284" s="98">
        <v>3.0000000000000001E-3</v>
      </c>
      <c r="AH1284" s="96">
        <v>73</v>
      </c>
      <c r="AI1284" s="96">
        <v>51</v>
      </c>
      <c r="AJ1284" s="96">
        <v>80</v>
      </c>
      <c r="AK1284" s="96">
        <v>861</v>
      </c>
      <c r="AL1284" s="96">
        <v>776</v>
      </c>
      <c r="AM1284" s="96">
        <v>47</v>
      </c>
      <c r="AN1284" s="96">
        <v>801</v>
      </c>
      <c r="AO1284" s="96">
        <v>726</v>
      </c>
      <c r="AP1284" s="96">
        <v>23</v>
      </c>
      <c r="AQ1284" s="96">
        <v>412</v>
      </c>
      <c r="AR1284" s="96">
        <v>262</v>
      </c>
      <c r="AS1284" s="98">
        <v>0.63600000000000001</v>
      </c>
      <c r="AT1284" s="98">
        <v>0.30499999999999999</v>
      </c>
      <c r="AU1284" s="98">
        <v>3.1E-2</v>
      </c>
      <c r="AV1284" s="101">
        <v>81645</v>
      </c>
      <c r="AW1284" s="101">
        <v>57551</v>
      </c>
      <c r="AX1284" s="96">
        <v>3588</v>
      </c>
      <c r="AY1284" s="96">
        <v>5416</v>
      </c>
      <c r="AZ1284" s="96">
        <v>7611</v>
      </c>
      <c r="BA1284" s="96">
        <v>6637723</v>
      </c>
      <c r="BB1284" s="96" t="s">
        <v>366</v>
      </c>
      <c r="BC1284" s="117"/>
      <c r="BD1284" s="93">
        <v>16.600000000000001</v>
      </c>
      <c r="BE1284" s="93">
        <v>1452.6</v>
      </c>
      <c r="BF1284" s="94">
        <v>50</v>
      </c>
      <c r="BG1284" s="155">
        <v>0.1908</v>
      </c>
      <c r="BH1284" s="94">
        <v>73</v>
      </c>
      <c r="BI1284" s="155">
        <v>0.27860000000000001</v>
      </c>
      <c r="BJ1284" s="94">
        <v>11</v>
      </c>
      <c r="BK1284" s="94">
        <v>45</v>
      </c>
      <c r="BL1284" s="94">
        <v>6.2E-2</v>
      </c>
    </row>
    <row r="1285" spans="1:64" ht="14.25" customHeight="1" thickBot="1">
      <c r="A1285" s="93" t="s">
        <v>312</v>
      </c>
      <c r="B1285" s="95">
        <v>45650</v>
      </c>
      <c r="C1285" s="96">
        <v>776144</v>
      </c>
      <c r="D1285" s="96">
        <v>44330</v>
      </c>
      <c r="E1285" s="96" t="s">
        <v>48</v>
      </c>
      <c r="F1285" s="96">
        <v>572043</v>
      </c>
      <c r="G1285" s="96" t="s">
        <v>48</v>
      </c>
      <c r="H1285" s="96">
        <v>150772</v>
      </c>
      <c r="I1285" s="96"/>
      <c r="J1285" s="96"/>
      <c r="K1285" s="96"/>
      <c r="L1285" s="96">
        <v>1543289</v>
      </c>
      <c r="M1285" s="97">
        <v>343</v>
      </c>
      <c r="N1285" s="97">
        <v>474</v>
      </c>
      <c r="O1285" s="97">
        <v>817</v>
      </c>
      <c r="P1285" s="96" t="s">
        <v>48</v>
      </c>
      <c r="Q1285" s="96">
        <v>24892</v>
      </c>
      <c r="R1285" s="96">
        <v>24892</v>
      </c>
      <c r="S1285" s="96">
        <v>24892</v>
      </c>
      <c r="T1285" s="98">
        <v>0.498</v>
      </c>
      <c r="U1285" s="95">
        <v>45589</v>
      </c>
      <c r="V1285" s="95">
        <v>45619</v>
      </c>
      <c r="W1285" s="96">
        <v>31</v>
      </c>
      <c r="X1285" s="98">
        <v>0.1192</v>
      </c>
      <c r="Y1285" s="98">
        <v>0.23849999999999999</v>
      </c>
      <c r="Z1285" s="96">
        <v>62</v>
      </c>
      <c r="AA1285" s="96">
        <v>21</v>
      </c>
      <c r="AB1285" s="98">
        <v>8.0799999999999997E-2</v>
      </c>
      <c r="AC1285" s="98">
        <v>2E-3</v>
      </c>
      <c r="AD1285" s="96">
        <v>62</v>
      </c>
      <c r="AE1285" s="96">
        <v>13</v>
      </c>
      <c r="AF1285" s="98">
        <v>0.05</v>
      </c>
      <c r="AG1285" s="98">
        <v>2E-3</v>
      </c>
      <c r="AH1285" s="96">
        <v>62</v>
      </c>
      <c r="AI1285" s="96">
        <v>48</v>
      </c>
      <c r="AJ1285" s="96" t="s">
        <v>48</v>
      </c>
      <c r="AK1285" s="96">
        <v>75</v>
      </c>
      <c r="AL1285" s="96" t="s">
        <v>48</v>
      </c>
      <c r="AM1285" s="96" t="s">
        <v>48</v>
      </c>
      <c r="AN1285" s="96">
        <v>39</v>
      </c>
      <c r="AO1285" s="96" t="s">
        <v>48</v>
      </c>
      <c r="AP1285" s="96" t="s">
        <v>48</v>
      </c>
      <c r="AQ1285" s="96">
        <v>407</v>
      </c>
      <c r="AR1285" s="96">
        <v>260</v>
      </c>
      <c r="AS1285" s="98">
        <v>0.63900000000000001</v>
      </c>
      <c r="AT1285" s="98">
        <v>0</v>
      </c>
      <c r="AU1285" s="98">
        <v>0</v>
      </c>
      <c r="AV1285" s="101">
        <v>82052</v>
      </c>
      <c r="AW1285" s="101">
        <v>57811</v>
      </c>
      <c r="AX1285" s="96">
        <v>3691</v>
      </c>
      <c r="AY1285" s="96">
        <v>5471</v>
      </c>
      <c r="AZ1285" s="96">
        <v>7668</v>
      </c>
      <c r="BA1285" s="96" t="s">
        <v>48</v>
      </c>
      <c r="BB1285" s="96" t="s">
        <v>367</v>
      </c>
      <c r="BC1285" s="117"/>
      <c r="BD1285" s="93">
        <v>30.38</v>
      </c>
      <c r="BE1285" s="93">
        <v>1459.2</v>
      </c>
      <c r="BF1285" s="94">
        <v>50</v>
      </c>
      <c r="BG1285" s="155">
        <v>0.1923</v>
      </c>
      <c r="BH1285" s="94">
        <v>62</v>
      </c>
      <c r="BI1285" s="155">
        <v>0.23849999999999999</v>
      </c>
      <c r="BJ1285" s="94">
        <v>18</v>
      </c>
    </row>
    <row r="1286" spans="1:64" ht="14.25" customHeight="1" thickBot="1">
      <c r="A1286" s="93" t="s">
        <v>313</v>
      </c>
      <c r="B1286" s="95">
        <v>45651</v>
      </c>
      <c r="C1286" s="96">
        <v>871933</v>
      </c>
      <c r="D1286" s="96">
        <v>87158</v>
      </c>
      <c r="E1286" s="96" t="s">
        <v>48</v>
      </c>
      <c r="F1286" s="96">
        <v>778575</v>
      </c>
      <c r="G1286" s="96" t="s">
        <v>48</v>
      </c>
      <c r="H1286" s="96">
        <v>188289</v>
      </c>
      <c r="I1286" s="96"/>
      <c r="J1286" s="96"/>
      <c r="K1286" s="96"/>
      <c r="L1286" s="96">
        <v>1925955</v>
      </c>
      <c r="M1286" s="97">
        <v>391</v>
      </c>
      <c r="N1286" s="97">
        <v>568</v>
      </c>
      <c r="O1286" s="97">
        <v>959</v>
      </c>
      <c r="P1286" s="96" t="s">
        <v>48</v>
      </c>
      <c r="Q1286" s="96">
        <v>17669</v>
      </c>
      <c r="R1286" s="96">
        <v>17669</v>
      </c>
      <c r="S1286" s="96">
        <v>17669</v>
      </c>
      <c r="T1286" s="98">
        <v>0.59899999999999998</v>
      </c>
      <c r="U1286" s="95">
        <v>45590</v>
      </c>
      <c r="V1286" s="95">
        <v>45620</v>
      </c>
      <c r="W1286" s="96">
        <v>56</v>
      </c>
      <c r="X1286" s="98">
        <v>0.15509999999999999</v>
      </c>
      <c r="Y1286" s="98">
        <v>0.3019</v>
      </c>
      <c r="Z1286" s="96">
        <v>109</v>
      </c>
      <c r="AA1286" s="96">
        <v>47</v>
      </c>
      <c r="AB1286" s="98">
        <v>0.13020000000000001</v>
      </c>
      <c r="AC1286" s="98">
        <v>3.0000000000000001E-3</v>
      </c>
      <c r="AD1286" s="96">
        <v>109</v>
      </c>
      <c r="AE1286" s="96">
        <v>30</v>
      </c>
      <c r="AF1286" s="98">
        <v>8.3099999999999993E-2</v>
      </c>
      <c r="AG1286" s="98">
        <v>3.0000000000000001E-3</v>
      </c>
      <c r="AH1286" s="96">
        <v>109</v>
      </c>
      <c r="AI1286" s="96">
        <v>67</v>
      </c>
      <c r="AJ1286" s="96">
        <v>124</v>
      </c>
      <c r="AK1286" s="96">
        <v>1209</v>
      </c>
      <c r="AL1286" s="96">
        <v>1139</v>
      </c>
      <c r="AM1286" s="96">
        <v>68</v>
      </c>
      <c r="AN1286" s="96">
        <v>1072</v>
      </c>
      <c r="AO1286" s="96">
        <v>1065</v>
      </c>
      <c r="AP1286" s="96">
        <v>27</v>
      </c>
      <c r="AQ1286" s="96">
        <v>574</v>
      </c>
      <c r="AR1286" s="96">
        <v>361</v>
      </c>
      <c r="AS1286" s="98">
        <v>0.629</v>
      </c>
      <c r="AT1286" s="98">
        <v>0.34300000000000003</v>
      </c>
      <c r="AU1286" s="98">
        <v>2.5000000000000001E-2</v>
      </c>
      <c r="AV1286" s="101">
        <v>82626</v>
      </c>
      <c r="AW1286" s="101">
        <v>58172</v>
      </c>
      <c r="AX1286" s="96">
        <v>3380</v>
      </c>
      <c r="AY1286" s="96">
        <v>5280</v>
      </c>
      <c r="AZ1286" s="96">
        <v>7534</v>
      </c>
      <c r="BA1286" s="96">
        <v>10217475</v>
      </c>
      <c r="BC1286" s="117"/>
      <c r="BD1286" s="93">
        <v>59.73</v>
      </c>
      <c r="BE1286" s="93">
        <v>1459.2</v>
      </c>
      <c r="BF1286" s="94">
        <v>88</v>
      </c>
      <c r="BG1286" s="155">
        <v>0.24379999999999999</v>
      </c>
      <c r="BH1286" s="94">
        <v>109</v>
      </c>
      <c r="BI1286" s="155">
        <v>0.3019</v>
      </c>
      <c r="BJ1286" s="94">
        <v>6</v>
      </c>
      <c r="BK1286" s="94">
        <v>115</v>
      </c>
      <c r="BL1286" s="94">
        <v>0.108</v>
      </c>
    </row>
    <row r="1287" spans="1:64" ht="14.25" customHeight="1" thickBot="1">
      <c r="A1287" s="93" t="s">
        <v>314</v>
      </c>
      <c r="B1287" s="95">
        <v>45652</v>
      </c>
      <c r="C1287" s="96">
        <v>809194</v>
      </c>
      <c r="D1287" s="96">
        <v>88196</v>
      </c>
      <c r="E1287" s="96" t="s">
        <v>48</v>
      </c>
      <c r="F1287" s="96">
        <v>553303</v>
      </c>
      <c r="G1287" s="96" t="s">
        <v>48</v>
      </c>
      <c r="H1287" s="96">
        <v>187860</v>
      </c>
      <c r="I1287" s="96"/>
      <c r="J1287" s="96"/>
      <c r="K1287" s="96"/>
      <c r="L1287" s="96">
        <v>1638553</v>
      </c>
      <c r="M1287" s="97">
        <v>336</v>
      </c>
      <c r="N1287" s="97">
        <v>521</v>
      </c>
      <c r="O1287" s="97">
        <v>857</v>
      </c>
      <c r="P1287" s="96" t="s">
        <v>48</v>
      </c>
      <c r="Q1287" s="96">
        <v>15314</v>
      </c>
      <c r="R1287" s="96">
        <v>15314</v>
      </c>
      <c r="S1287" s="96">
        <v>15314</v>
      </c>
      <c r="T1287" s="98">
        <v>0.57899999999999996</v>
      </c>
      <c r="U1287" s="95">
        <v>45591</v>
      </c>
      <c r="V1287" s="95">
        <v>45621</v>
      </c>
      <c r="W1287" s="96">
        <v>54</v>
      </c>
      <c r="X1287" s="98">
        <v>0.17249999999999999</v>
      </c>
      <c r="Y1287" s="98">
        <v>0.34189999999999998</v>
      </c>
      <c r="Z1287" s="96">
        <v>107</v>
      </c>
      <c r="AA1287" s="96">
        <v>49</v>
      </c>
      <c r="AB1287" s="98">
        <v>0.1565</v>
      </c>
      <c r="AC1287" s="98">
        <v>3.0000000000000001E-3</v>
      </c>
      <c r="AD1287" s="96">
        <v>107</v>
      </c>
      <c r="AE1287" s="96">
        <v>36</v>
      </c>
      <c r="AF1287" s="98">
        <v>0.115</v>
      </c>
      <c r="AG1287" s="98">
        <v>3.0000000000000001E-3</v>
      </c>
      <c r="AH1287" s="96">
        <v>107</v>
      </c>
      <c r="AI1287" s="96">
        <v>51</v>
      </c>
      <c r="AJ1287" s="96">
        <v>105</v>
      </c>
      <c r="AK1287" s="96">
        <v>941</v>
      </c>
      <c r="AL1287" s="96">
        <v>863</v>
      </c>
      <c r="AM1287" s="96">
        <v>43</v>
      </c>
      <c r="AN1287" s="96">
        <v>876</v>
      </c>
      <c r="AO1287" s="96">
        <v>811</v>
      </c>
      <c r="AP1287" s="96">
        <v>22</v>
      </c>
      <c r="AQ1287" s="96">
        <v>496</v>
      </c>
      <c r="AR1287" s="96">
        <v>313</v>
      </c>
      <c r="AS1287" s="98">
        <v>0.63100000000000001</v>
      </c>
      <c r="AT1287" s="98">
        <v>0.33500000000000002</v>
      </c>
      <c r="AU1287" s="98">
        <v>2.5999999999999999E-2</v>
      </c>
      <c r="AV1287" s="101">
        <v>83122</v>
      </c>
      <c r="AW1287" s="101">
        <v>58485</v>
      </c>
      <c r="AX1287" s="96">
        <v>3658</v>
      </c>
      <c r="AY1287" s="96">
        <v>5450</v>
      </c>
      <c r="AZ1287" s="96">
        <v>7635</v>
      </c>
      <c r="BA1287" s="96">
        <v>7774838</v>
      </c>
      <c r="BC1287" s="117"/>
      <c r="BD1287" s="93">
        <v>60.03</v>
      </c>
      <c r="BE1287" s="93">
        <v>1469.2</v>
      </c>
      <c r="BF1287" s="94">
        <v>93</v>
      </c>
      <c r="BG1287" s="155">
        <v>0.29709999999999998</v>
      </c>
      <c r="BH1287" s="94">
        <v>107</v>
      </c>
      <c r="BI1287" s="155">
        <v>0.34189999999999998</v>
      </c>
      <c r="BJ1287" s="94">
        <v>15</v>
      </c>
    </row>
    <row r="1288" spans="1:64" ht="14.25" customHeight="1" thickBot="1">
      <c r="A1288" s="93" t="s">
        <v>315</v>
      </c>
      <c r="B1288" s="95">
        <v>45653</v>
      </c>
      <c r="C1288" s="96">
        <v>755609</v>
      </c>
      <c r="D1288" s="96">
        <v>79778</v>
      </c>
      <c r="E1288" s="96" t="s">
        <v>48</v>
      </c>
      <c r="F1288" s="96">
        <v>676551</v>
      </c>
      <c r="G1288" s="96" t="s">
        <v>48</v>
      </c>
      <c r="H1288" s="96">
        <v>241151</v>
      </c>
      <c r="I1288" s="96"/>
      <c r="J1288" s="96"/>
      <c r="K1288" s="96"/>
      <c r="L1288" s="96">
        <v>1753089</v>
      </c>
      <c r="M1288" s="97">
        <v>274</v>
      </c>
      <c r="N1288" s="97">
        <v>652</v>
      </c>
      <c r="O1288" s="97">
        <v>926</v>
      </c>
      <c r="P1288" s="96" t="s">
        <v>48</v>
      </c>
      <c r="Q1288" s="96">
        <v>20625</v>
      </c>
      <c r="R1288" s="96">
        <v>20625</v>
      </c>
      <c r="S1288" s="96">
        <v>20625</v>
      </c>
      <c r="T1288" s="98">
        <v>0.53700000000000003</v>
      </c>
      <c r="U1288" s="95">
        <v>45592</v>
      </c>
      <c r="V1288" s="95">
        <v>45622</v>
      </c>
      <c r="W1288" s="96">
        <v>58</v>
      </c>
      <c r="X1288" s="98">
        <v>0.19589999999999999</v>
      </c>
      <c r="Y1288" s="98">
        <v>0.28720000000000001</v>
      </c>
      <c r="Z1288" s="96">
        <v>85</v>
      </c>
      <c r="AA1288" s="96">
        <v>47</v>
      </c>
      <c r="AB1288" s="98">
        <v>0.1588</v>
      </c>
      <c r="AC1288" s="98">
        <v>3.0000000000000001E-3</v>
      </c>
      <c r="AD1288" s="96">
        <v>85</v>
      </c>
      <c r="AE1288" s="96">
        <v>29</v>
      </c>
      <c r="AF1288" s="98">
        <v>9.8000000000000004E-2</v>
      </c>
      <c r="AG1288" s="98">
        <v>3.0000000000000001E-3</v>
      </c>
      <c r="AH1288" s="96">
        <v>85</v>
      </c>
      <c r="AI1288" s="96">
        <v>72</v>
      </c>
      <c r="AJ1288" s="96">
        <v>118</v>
      </c>
      <c r="AK1288" s="96">
        <v>805</v>
      </c>
      <c r="AL1288" s="96">
        <v>711</v>
      </c>
      <c r="AM1288" s="96">
        <v>40</v>
      </c>
      <c r="AN1288" s="96">
        <v>747</v>
      </c>
      <c r="AO1288" s="96">
        <v>667</v>
      </c>
      <c r="AP1288" s="96">
        <v>16</v>
      </c>
      <c r="AQ1288" s="96">
        <v>497</v>
      </c>
      <c r="AR1288" s="96">
        <v>296</v>
      </c>
      <c r="AS1288" s="98">
        <v>0.59599999999999997</v>
      </c>
      <c r="AT1288" s="98">
        <v>0.39900000000000002</v>
      </c>
      <c r="AU1288" s="98">
        <v>2.3E-2</v>
      </c>
      <c r="AV1288" s="101">
        <v>83619</v>
      </c>
      <c r="AW1288" s="101">
        <v>58781</v>
      </c>
      <c r="AX1288" s="96">
        <v>3729</v>
      </c>
      <c r="AY1288" s="96">
        <v>5528</v>
      </c>
      <c r="AZ1288" s="96">
        <v>7707</v>
      </c>
      <c r="BA1288" s="96">
        <v>5617235</v>
      </c>
      <c r="BB1288" s="96" t="s">
        <v>368</v>
      </c>
      <c r="BC1288" s="117"/>
      <c r="BD1288" s="93">
        <v>54.05</v>
      </c>
      <c r="BE1288" s="93">
        <v>1476</v>
      </c>
      <c r="BF1288" s="94">
        <v>74</v>
      </c>
      <c r="BG1288" s="155">
        <v>0.25</v>
      </c>
      <c r="BH1288" s="94">
        <v>85</v>
      </c>
      <c r="BI1288" s="155">
        <v>0.28720000000000001</v>
      </c>
      <c r="BJ1288" s="94">
        <v>19</v>
      </c>
      <c r="BK1288" s="94">
        <v>78</v>
      </c>
      <c r="BL1288" s="94">
        <v>0.1169</v>
      </c>
    </row>
    <row r="1289" spans="1:64" ht="14.25" customHeight="1" thickBot="1">
      <c r="A1289" s="93" t="s">
        <v>316</v>
      </c>
      <c r="B1289" s="95">
        <v>45654</v>
      </c>
      <c r="C1289" s="96">
        <v>624935</v>
      </c>
      <c r="D1289" s="96">
        <v>80132</v>
      </c>
      <c r="E1289" s="96" t="s">
        <v>48</v>
      </c>
      <c r="F1289" s="96">
        <v>560795</v>
      </c>
      <c r="G1289" s="96" t="s">
        <v>48</v>
      </c>
      <c r="H1289" s="96">
        <v>305640</v>
      </c>
      <c r="I1289" s="96"/>
      <c r="J1289" s="96"/>
      <c r="K1289" s="96"/>
      <c r="L1289" s="96">
        <v>1571502</v>
      </c>
      <c r="M1289" s="97">
        <v>357</v>
      </c>
      <c r="N1289" s="97">
        <v>527</v>
      </c>
      <c r="O1289" s="97">
        <v>884</v>
      </c>
      <c r="P1289" s="96" t="s">
        <v>48</v>
      </c>
      <c r="Q1289" s="96">
        <v>14417</v>
      </c>
      <c r="R1289" s="96">
        <v>14417</v>
      </c>
      <c r="S1289" s="96">
        <v>14417</v>
      </c>
      <c r="T1289" s="98">
        <v>0.55100000000000005</v>
      </c>
      <c r="U1289" s="95">
        <v>45593</v>
      </c>
      <c r="V1289" s="95">
        <v>45623</v>
      </c>
      <c r="W1289" s="96">
        <v>72</v>
      </c>
      <c r="X1289" s="98">
        <v>0.23380000000000001</v>
      </c>
      <c r="Y1289" s="98">
        <v>0.35389999999999999</v>
      </c>
      <c r="Z1289" s="96">
        <v>109</v>
      </c>
      <c r="AA1289" s="96">
        <v>64</v>
      </c>
      <c r="AB1289" s="98">
        <v>0.20780000000000001</v>
      </c>
      <c r="AC1289" s="98">
        <v>4.0000000000000001E-3</v>
      </c>
      <c r="AD1289" s="96">
        <v>109</v>
      </c>
      <c r="AE1289" s="96">
        <v>43</v>
      </c>
      <c r="AF1289" s="98">
        <v>0.1396</v>
      </c>
      <c r="AG1289" s="98">
        <v>4.0000000000000001E-3</v>
      </c>
      <c r="AH1289" s="96">
        <v>109</v>
      </c>
      <c r="AI1289" s="96">
        <v>55</v>
      </c>
      <c r="AJ1289" s="96">
        <v>124</v>
      </c>
      <c r="AK1289" s="96">
        <v>780</v>
      </c>
      <c r="AL1289" s="96">
        <v>765</v>
      </c>
      <c r="AM1289" s="96">
        <v>43</v>
      </c>
      <c r="AN1289" s="96">
        <v>726</v>
      </c>
      <c r="AO1289" s="96">
        <v>718</v>
      </c>
      <c r="AP1289" s="96">
        <v>16</v>
      </c>
      <c r="AQ1289" s="96">
        <v>487</v>
      </c>
      <c r="AR1289" s="96">
        <v>308</v>
      </c>
      <c r="AS1289" s="98">
        <v>0.63200000000000001</v>
      </c>
      <c r="AT1289" s="98">
        <v>0.40300000000000002</v>
      </c>
      <c r="AU1289" s="98">
        <v>2.1999999999999999E-2</v>
      </c>
      <c r="AV1289" s="101">
        <v>84106</v>
      </c>
      <c r="AW1289" s="101">
        <v>59089</v>
      </c>
      <c r="AX1289" s="96">
        <v>3798</v>
      </c>
      <c r="AY1289" s="96">
        <v>5579</v>
      </c>
      <c r="AZ1289" s="96">
        <v>7819</v>
      </c>
      <c r="BA1289" s="96">
        <v>6488250</v>
      </c>
      <c r="BC1289" s="117"/>
      <c r="BD1289" s="93">
        <v>54.29</v>
      </c>
      <c r="BE1289" s="93">
        <v>1476</v>
      </c>
      <c r="BF1289" s="94">
        <v>94</v>
      </c>
      <c r="BG1289" s="155">
        <v>0.30520000000000003</v>
      </c>
      <c r="BH1289" s="94">
        <v>109</v>
      </c>
      <c r="BI1289" s="155">
        <v>0.35389999999999999</v>
      </c>
      <c r="BJ1289" s="94">
        <v>10</v>
      </c>
      <c r="BK1289" s="94">
        <v>49</v>
      </c>
      <c r="BL1289" s="94">
        <v>6.8199999999999997E-2</v>
      </c>
    </row>
    <row r="1290" spans="1:64" ht="14.25" customHeight="1" thickBot="1">
      <c r="A1290" s="93" t="s">
        <v>317</v>
      </c>
      <c r="B1290" s="95">
        <v>45655</v>
      </c>
      <c r="C1290" s="96">
        <v>784802</v>
      </c>
      <c r="D1290" s="96">
        <v>87261</v>
      </c>
      <c r="E1290" s="96" t="s">
        <v>48</v>
      </c>
      <c r="F1290" s="96">
        <v>1162844</v>
      </c>
      <c r="G1290" s="96" t="s">
        <v>48</v>
      </c>
      <c r="H1290" s="96">
        <v>281919</v>
      </c>
      <c r="I1290" s="96"/>
      <c r="J1290" s="96"/>
      <c r="K1290" s="96"/>
      <c r="L1290" s="96">
        <v>2316826</v>
      </c>
      <c r="M1290" s="97">
        <v>403</v>
      </c>
      <c r="N1290" s="97">
        <v>1073</v>
      </c>
      <c r="O1290" s="97">
        <v>1476</v>
      </c>
      <c r="P1290" s="96" t="s">
        <v>48</v>
      </c>
      <c r="Q1290" s="96">
        <v>20503</v>
      </c>
      <c r="R1290" s="96">
        <v>20503</v>
      </c>
      <c r="S1290" s="96">
        <v>20503</v>
      </c>
      <c r="T1290" s="98">
        <v>0.44</v>
      </c>
      <c r="U1290" s="95">
        <v>45594</v>
      </c>
      <c r="V1290" s="95">
        <v>45624</v>
      </c>
      <c r="W1290" s="96">
        <v>75</v>
      </c>
      <c r="X1290" s="98">
        <v>0.17560000000000001</v>
      </c>
      <c r="Y1290" s="98">
        <v>0.2646</v>
      </c>
      <c r="Z1290" s="96">
        <v>113</v>
      </c>
      <c r="AA1290" s="96">
        <v>67</v>
      </c>
      <c r="AB1290" s="98">
        <v>0.15690000000000001</v>
      </c>
      <c r="AC1290" s="98">
        <v>3.0000000000000001E-3</v>
      </c>
      <c r="AD1290" s="96">
        <v>113</v>
      </c>
      <c r="AE1290" s="96">
        <v>51</v>
      </c>
      <c r="AF1290" s="98">
        <v>0.11940000000000001</v>
      </c>
      <c r="AG1290" s="98">
        <v>3.0000000000000001E-3</v>
      </c>
      <c r="AH1290" s="96">
        <v>113</v>
      </c>
      <c r="AI1290" s="96">
        <v>70</v>
      </c>
      <c r="AJ1290" s="96">
        <v>157</v>
      </c>
      <c r="AK1290" s="96">
        <v>977</v>
      </c>
      <c r="AL1290" s="96">
        <v>965</v>
      </c>
      <c r="AM1290" s="96">
        <v>51</v>
      </c>
      <c r="AN1290" s="96">
        <v>916</v>
      </c>
      <c r="AO1290" s="96">
        <v>906</v>
      </c>
      <c r="AP1290" s="96">
        <v>20</v>
      </c>
      <c r="AQ1290" s="96">
        <v>649</v>
      </c>
      <c r="AR1290" s="96">
        <v>427</v>
      </c>
      <c r="AS1290" s="98">
        <v>0.65800000000000003</v>
      </c>
      <c r="AT1290" s="98">
        <v>0.36799999999999999</v>
      </c>
      <c r="AU1290" s="98">
        <v>2.1999999999999999E-2</v>
      </c>
      <c r="AV1290" s="101">
        <v>84755</v>
      </c>
      <c r="AW1290" s="101">
        <v>59516</v>
      </c>
      <c r="AX1290" s="96">
        <v>3860</v>
      </c>
      <c r="AY1290" s="96">
        <v>5664</v>
      </c>
      <c r="AZ1290" s="96">
        <v>7895</v>
      </c>
      <c r="BA1290" s="96">
        <v>8268883</v>
      </c>
      <c r="BC1290" s="117"/>
      <c r="BD1290" s="93">
        <v>59.12</v>
      </c>
      <c r="BE1290" s="93">
        <v>1476</v>
      </c>
      <c r="BF1290" s="94">
        <v>94</v>
      </c>
      <c r="BG1290" s="155">
        <v>0.22009999999999999</v>
      </c>
      <c r="BH1290" s="94">
        <v>113</v>
      </c>
      <c r="BI1290" s="155">
        <v>0.2646</v>
      </c>
      <c r="BJ1290" s="94">
        <v>24</v>
      </c>
      <c r="BK1290" s="94">
        <v>81</v>
      </c>
      <c r="BL1290" s="94">
        <v>8.9399999999999993E-2</v>
      </c>
    </row>
    <row r="1291" spans="1:64" ht="14.25" customHeight="1" thickBot="1">
      <c r="A1291" s="93" t="s">
        <v>311</v>
      </c>
      <c r="B1291" s="95">
        <v>45656</v>
      </c>
      <c r="C1291" s="96">
        <v>733102</v>
      </c>
      <c r="D1291" s="96">
        <v>64421</v>
      </c>
      <c r="E1291" s="96" t="s">
        <v>48</v>
      </c>
      <c r="F1291" s="96">
        <v>850780</v>
      </c>
      <c r="G1291" s="96" t="s">
        <v>48</v>
      </c>
      <c r="H1291" s="96">
        <v>271247</v>
      </c>
      <c r="I1291" s="96"/>
      <c r="J1291" s="96"/>
      <c r="K1291" s="96"/>
      <c r="L1291" s="96">
        <v>1919550</v>
      </c>
      <c r="M1291" s="97">
        <v>284</v>
      </c>
      <c r="N1291" s="97">
        <v>531</v>
      </c>
      <c r="O1291" s="97">
        <v>815</v>
      </c>
      <c r="P1291" s="96" t="s">
        <v>48</v>
      </c>
      <c r="Q1291" s="96">
        <v>18109</v>
      </c>
      <c r="R1291" s="96">
        <v>18109</v>
      </c>
      <c r="S1291" s="96">
        <v>18109</v>
      </c>
      <c r="T1291" s="98">
        <v>0.72</v>
      </c>
      <c r="U1291" s="95">
        <v>45595</v>
      </c>
      <c r="V1291" s="95">
        <v>45625</v>
      </c>
      <c r="W1291" s="96">
        <v>69</v>
      </c>
      <c r="X1291" s="98">
        <v>0.18959999999999999</v>
      </c>
      <c r="Y1291" s="98">
        <v>0.29120000000000001</v>
      </c>
      <c r="Z1291" s="96">
        <v>106</v>
      </c>
      <c r="AA1291" s="96">
        <v>62</v>
      </c>
      <c r="AB1291" s="98">
        <v>0.17030000000000001</v>
      </c>
      <c r="AC1291" s="98">
        <v>3.0000000000000001E-3</v>
      </c>
      <c r="AD1291" s="96">
        <v>106</v>
      </c>
      <c r="AE1291" s="96">
        <v>39</v>
      </c>
      <c r="AF1291" s="98">
        <v>0.1071</v>
      </c>
      <c r="AG1291" s="98">
        <v>3.0000000000000001E-3</v>
      </c>
      <c r="AH1291" s="96">
        <v>106</v>
      </c>
      <c r="AI1291" s="96">
        <v>70</v>
      </c>
      <c r="AJ1291" s="96">
        <v>193</v>
      </c>
      <c r="AK1291" s="96">
        <v>990</v>
      </c>
      <c r="AL1291" s="96">
        <v>894</v>
      </c>
      <c r="AM1291" s="96">
        <v>48</v>
      </c>
      <c r="AN1291" s="96">
        <v>909</v>
      </c>
      <c r="AO1291" s="96">
        <v>833</v>
      </c>
      <c r="AP1291" s="96">
        <v>23</v>
      </c>
      <c r="AQ1291" s="96">
        <v>587</v>
      </c>
      <c r="AR1291" s="96">
        <v>364</v>
      </c>
      <c r="AS1291" s="98">
        <v>0.62</v>
      </c>
      <c r="AT1291" s="98">
        <v>0.53</v>
      </c>
      <c r="AU1291" s="98">
        <v>2.7E-2</v>
      </c>
      <c r="AV1291" s="101">
        <v>85342</v>
      </c>
      <c r="AW1291" s="101">
        <v>59880</v>
      </c>
      <c r="AX1291" s="96">
        <v>3940</v>
      </c>
      <c r="AY1291" s="96">
        <v>5768</v>
      </c>
      <c r="AZ1291" s="96">
        <v>8026</v>
      </c>
      <c r="BA1291" s="96">
        <v>7673091</v>
      </c>
      <c r="BC1291" s="117"/>
      <c r="BD1291" s="93">
        <v>43.77</v>
      </c>
      <c r="BE1291" s="93">
        <v>1471.8</v>
      </c>
      <c r="BF1291" s="94">
        <v>83</v>
      </c>
      <c r="BG1291" s="155">
        <v>0.22800000000000001</v>
      </c>
      <c r="BH1291" s="94">
        <v>106</v>
      </c>
      <c r="BI1291" s="155">
        <v>0.29120000000000001</v>
      </c>
      <c r="BJ1291" s="94">
        <v>13</v>
      </c>
      <c r="BK1291" s="94">
        <v>75</v>
      </c>
      <c r="BL1291" s="94">
        <v>0.09</v>
      </c>
    </row>
    <row r="1292" spans="1:64" ht="14.25" customHeight="1" thickBot="1">
      <c r="A1292" s="93" t="s">
        <v>312</v>
      </c>
      <c r="B1292" s="95">
        <v>45657</v>
      </c>
      <c r="C1292" s="96">
        <v>676065</v>
      </c>
      <c r="D1292" s="96">
        <v>45758</v>
      </c>
      <c r="E1292" s="96" t="s">
        <v>48</v>
      </c>
      <c r="F1292" s="96">
        <v>730897</v>
      </c>
      <c r="G1292" s="96" t="s">
        <v>48</v>
      </c>
      <c r="H1292" s="96">
        <v>174443</v>
      </c>
      <c r="I1292" s="96"/>
      <c r="J1292" s="96"/>
      <c r="K1292" s="96"/>
      <c r="L1292" s="96">
        <v>1627163</v>
      </c>
      <c r="M1292" s="97">
        <v>267</v>
      </c>
      <c r="N1292" s="97">
        <v>337</v>
      </c>
      <c r="O1292" s="97">
        <v>604</v>
      </c>
      <c r="P1292" s="96" t="s">
        <v>48</v>
      </c>
      <c r="Q1292" s="96">
        <v>20861</v>
      </c>
      <c r="R1292" s="96">
        <v>20861</v>
      </c>
      <c r="S1292" s="96">
        <v>20861</v>
      </c>
      <c r="T1292" s="98">
        <v>0.70699999999999996</v>
      </c>
      <c r="U1292" s="95">
        <v>45596</v>
      </c>
      <c r="V1292" s="95">
        <v>45626</v>
      </c>
      <c r="W1292" s="96">
        <v>52</v>
      </c>
      <c r="X1292" s="98">
        <v>0.19769999999999999</v>
      </c>
      <c r="Y1292" s="98">
        <v>0.29659999999999997</v>
      </c>
      <c r="Z1292" s="96">
        <v>78</v>
      </c>
      <c r="AA1292" s="96">
        <v>51</v>
      </c>
      <c r="AB1292" s="98">
        <v>0.19389999999999999</v>
      </c>
      <c r="AC1292" s="98">
        <v>3.0000000000000001E-3</v>
      </c>
      <c r="AD1292" s="96">
        <v>78</v>
      </c>
      <c r="AE1292" s="96">
        <v>42</v>
      </c>
      <c r="AF1292" s="98">
        <v>0.15970000000000001</v>
      </c>
      <c r="AG1292" s="98">
        <v>3.0000000000000001E-3</v>
      </c>
      <c r="AH1292" s="96">
        <v>78</v>
      </c>
      <c r="AI1292" s="96">
        <v>61</v>
      </c>
      <c r="AJ1292" s="96">
        <v>3</v>
      </c>
      <c r="AK1292" s="96">
        <v>85</v>
      </c>
      <c r="AL1292" s="96">
        <v>6</v>
      </c>
      <c r="AM1292" s="96" t="s">
        <v>48</v>
      </c>
      <c r="AN1292" s="96">
        <v>46</v>
      </c>
      <c r="AO1292" s="96">
        <v>6</v>
      </c>
      <c r="AP1292" s="96" t="s">
        <v>48</v>
      </c>
      <c r="AQ1292" s="96">
        <v>427</v>
      </c>
      <c r="AR1292" s="96">
        <v>263</v>
      </c>
      <c r="AS1292" s="98">
        <v>0.61599999999999999</v>
      </c>
      <c r="AT1292" s="98">
        <v>1.0999999999999999E-2</v>
      </c>
      <c r="AU1292" s="98">
        <v>0</v>
      </c>
      <c r="AV1292" s="101">
        <v>85769</v>
      </c>
      <c r="AW1292" s="101">
        <v>60143</v>
      </c>
      <c r="AX1292" s="96">
        <v>4052</v>
      </c>
      <c r="AY1292" s="96">
        <v>5940</v>
      </c>
      <c r="AZ1292" s="96">
        <v>8183</v>
      </c>
      <c r="BA1292" s="96">
        <v>209140</v>
      </c>
      <c r="BB1292" s="96" t="s">
        <v>367</v>
      </c>
      <c r="BC1292" s="117"/>
      <c r="BD1292" s="93">
        <v>31.09</v>
      </c>
      <c r="BE1292" s="93">
        <v>1471.8</v>
      </c>
      <c r="BF1292" s="94">
        <v>59</v>
      </c>
      <c r="BG1292" s="155">
        <v>0.2243</v>
      </c>
      <c r="BH1292" s="94">
        <v>78</v>
      </c>
      <c r="BI1292" s="155">
        <v>0.29659999999999997</v>
      </c>
      <c r="BJ1292" s="94">
        <v>11</v>
      </c>
    </row>
    <row r="1293" spans="1:64" ht="14.25" customHeight="1" thickBot="1">
      <c r="A1293" s="93" t="s">
        <v>313</v>
      </c>
      <c r="B1293" s="95">
        <v>45658</v>
      </c>
      <c r="C1293" s="96">
        <v>509599</v>
      </c>
      <c r="D1293" s="96">
        <v>57194</v>
      </c>
      <c r="E1293" s="96" t="s">
        <v>48</v>
      </c>
      <c r="F1293" s="96">
        <v>339051</v>
      </c>
      <c r="G1293" s="96" t="s">
        <v>48</v>
      </c>
      <c r="H1293" s="96">
        <v>326280</v>
      </c>
      <c r="I1293" s="96"/>
      <c r="J1293" s="96"/>
      <c r="K1293" s="96"/>
      <c r="L1293" s="96">
        <v>1232124</v>
      </c>
      <c r="M1293" s="97">
        <v>258</v>
      </c>
      <c r="N1293" s="97">
        <v>321</v>
      </c>
      <c r="O1293" s="97">
        <v>579</v>
      </c>
      <c r="P1293" s="96" t="s">
        <v>48</v>
      </c>
      <c r="Q1293" s="96">
        <v>14642</v>
      </c>
      <c r="R1293" s="96">
        <v>15700</v>
      </c>
      <c r="S1293" s="96">
        <v>14767</v>
      </c>
      <c r="T1293" s="98">
        <v>0.67200000000000004</v>
      </c>
      <c r="U1293" s="95">
        <v>45597</v>
      </c>
      <c r="V1293" s="95">
        <v>45627</v>
      </c>
      <c r="W1293" s="96">
        <v>45</v>
      </c>
      <c r="X1293" s="98">
        <v>0.1807</v>
      </c>
      <c r="Y1293" s="98">
        <v>0.33800000000000002</v>
      </c>
      <c r="Z1293" s="96">
        <v>84</v>
      </c>
      <c r="AA1293" s="96">
        <v>36</v>
      </c>
      <c r="AB1293" s="98">
        <v>0.14460000000000001</v>
      </c>
      <c r="AC1293" s="98">
        <v>0.31519999999999998</v>
      </c>
      <c r="AD1293" s="96">
        <v>78</v>
      </c>
      <c r="AE1293" s="96">
        <v>28</v>
      </c>
      <c r="AF1293" s="98">
        <v>0.1124</v>
      </c>
      <c r="AG1293" s="98">
        <v>0.33510000000000001</v>
      </c>
      <c r="AH1293" s="96">
        <v>83</v>
      </c>
      <c r="AI1293" s="96">
        <v>113</v>
      </c>
      <c r="AJ1293" s="96">
        <v>242</v>
      </c>
      <c r="AK1293" s="96">
        <v>1195</v>
      </c>
      <c r="AL1293" s="96">
        <v>1124</v>
      </c>
      <c r="AM1293" s="96">
        <v>66</v>
      </c>
      <c r="AN1293" s="96">
        <v>1051</v>
      </c>
      <c r="AO1293" s="96">
        <v>1047</v>
      </c>
      <c r="AP1293" s="96">
        <v>28</v>
      </c>
      <c r="AQ1293" s="96">
        <v>389</v>
      </c>
      <c r="AR1293" s="96">
        <v>249</v>
      </c>
      <c r="AS1293" s="98">
        <v>0.64</v>
      </c>
      <c r="AT1293" s="98">
        <v>0.97199999999999998</v>
      </c>
      <c r="AU1293" s="98">
        <v>2.5999999999999999E-2</v>
      </c>
      <c r="AV1293" s="101">
        <v>86030</v>
      </c>
      <c r="AW1293" s="101">
        <v>61181</v>
      </c>
      <c r="AX1293" s="96">
        <v>4058</v>
      </c>
      <c r="AY1293" s="96">
        <v>5775</v>
      </c>
      <c r="AZ1293" s="96">
        <v>8050</v>
      </c>
      <c r="BA1293" s="96">
        <v>10421681</v>
      </c>
      <c r="BB1293" s="96" t="s">
        <v>369</v>
      </c>
      <c r="BC1293" s="117"/>
      <c r="BD1293" s="93">
        <v>38.86</v>
      </c>
      <c r="BE1293" s="93">
        <v>1471.8</v>
      </c>
      <c r="BF1293" s="94">
        <v>66</v>
      </c>
      <c r="BG1293" s="155">
        <v>0.2651</v>
      </c>
      <c r="BH1293" s="94">
        <v>86</v>
      </c>
      <c r="BI1293" s="155">
        <v>0.34539999999999998</v>
      </c>
      <c r="BJ1293" s="94">
        <v>5</v>
      </c>
    </row>
    <row r="1294" spans="1:64" ht="14.25" customHeight="1" thickBot="1">
      <c r="A1294" s="93" t="s">
        <v>314</v>
      </c>
      <c r="B1294" s="95">
        <v>45659</v>
      </c>
      <c r="C1294" s="96">
        <v>433845</v>
      </c>
      <c r="D1294" s="96">
        <v>58271</v>
      </c>
      <c r="E1294" s="96" t="s">
        <v>48</v>
      </c>
      <c r="F1294" s="96">
        <v>353396</v>
      </c>
      <c r="G1294" s="96" t="s">
        <v>48</v>
      </c>
      <c r="H1294" s="96">
        <v>180425</v>
      </c>
      <c r="I1294" s="96"/>
      <c r="J1294" s="96"/>
      <c r="K1294" s="96"/>
      <c r="L1294" s="96">
        <v>1025937</v>
      </c>
      <c r="M1294" s="97">
        <v>239</v>
      </c>
      <c r="N1294" s="97">
        <v>236</v>
      </c>
      <c r="O1294" s="97">
        <v>475</v>
      </c>
      <c r="P1294" s="96" t="s">
        <v>48</v>
      </c>
      <c r="Q1294" s="96">
        <v>14067</v>
      </c>
      <c r="R1294" s="96">
        <v>14261</v>
      </c>
      <c r="S1294" s="96">
        <v>13241</v>
      </c>
      <c r="T1294" s="98">
        <v>0.68600000000000005</v>
      </c>
      <c r="U1294" s="95">
        <v>45598</v>
      </c>
      <c r="V1294" s="95">
        <v>45628</v>
      </c>
      <c r="W1294" s="96">
        <v>39</v>
      </c>
      <c r="X1294" s="98">
        <v>0.18659999999999999</v>
      </c>
      <c r="Y1294" s="98">
        <v>0.34889999999999999</v>
      </c>
      <c r="Z1294" s="96">
        <v>73</v>
      </c>
      <c r="AA1294" s="96">
        <v>33</v>
      </c>
      <c r="AB1294" s="98">
        <v>0.15790000000000001</v>
      </c>
      <c r="AC1294" s="98">
        <v>0.34420000000000001</v>
      </c>
      <c r="AD1294" s="96">
        <v>72</v>
      </c>
      <c r="AE1294" s="96">
        <v>26</v>
      </c>
      <c r="AF1294" s="98">
        <v>0.1244</v>
      </c>
      <c r="AG1294" s="98">
        <v>0.37069999999999997</v>
      </c>
      <c r="AH1294" s="96">
        <v>77</v>
      </c>
      <c r="AI1294" s="96">
        <v>97</v>
      </c>
      <c r="AJ1294" s="96">
        <v>142</v>
      </c>
      <c r="AK1294" s="96">
        <v>1078</v>
      </c>
      <c r="AL1294" s="96">
        <v>998</v>
      </c>
      <c r="AM1294" s="96">
        <v>74</v>
      </c>
      <c r="AN1294" s="96">
        <v>978</v>
      </c>
      <c r="AO1294" s="96">
        <v>912</v>
      </c>
      <c r="AP1294" s="96">
        <v>26</v>
      </c>
      <c r="AQ1294" s="96">
        <v>326</v>
      </c>
      <c r="AR1294" s="96">
        <v>209</v>
      </c>
      <c r="AS1294" s="98">
        <v>0.64100000000000001</v>
      </c>
      <c r="AT1294" s="98">
        <v>0.67900000000000005</v>
      </c>
      <c r="AU1294" s="98">
        <v>2.8000000000000001E-2</v>
      </c>
      <c r="AV1294" s="101">
        <v>86356</v>
      </c>
      <c r="AW1294" s="101">
        <v>61390</v>
      </c>
      <c r="AX1294" s="96">
        <v>4082</v>
      </c>
      <c r="AY1294" s="96">
        <v>6044</v>
      </c>
      <c r="AZ1294" s="96">
        <v>8304</v>
      </c>
      <c r="BA1294" s="96">
        <v>8874452</v>
      </c>
      <c r="BB1294" s="96" t="s">
        <v>370</v>
      </c>
      <c r="BC1294" s="117"/>
      <c r="BD1294" s="93">
        <v>39.6</v>
      </c>
      <c r="BE1294" s="93">
        <v>1471.5</v>
      </c>
      <c r="BF1294" s="94">
        <v>52</v>
      </c>
      <c r="BG1294" s="155">
        <v>0.24879999999999999</v>
      </c>
      <c r="BH1294" s="94">
        <v>71</v>
      </c>
      <c r="BI1294" s="155">
        <v>0.3397</v>
      </c>
      <c r="BJ1294" s="94">
        <v>12</v>
      </c>
      <c r="BK1294" s="94">
        <v>117</v>
      </c>
      <c r="BL1294" s="94">
        <v>0.1283</v>
      </c>
    </row>
    <row r="1295" spans="1:64" ht="14.25" customHeight="1" thickBot="1">
      <c r="A1295" s="93" t="s">
        <v>315</v>
      </c>
      <c r="B1295" s="95">
        <v>45660</v>
      </c>
      <c r="C1295" s="96">
        <v>411783</v>
      </c>
      <c r="D1295" s="96">
        <v>37084</v>
      </c>
      <c r="E1295" s="96" t="s">
        <v>48</v>
      </c>
      <c r="F1295" s="96">
        <v>353657</v>
      </c>
      <c r="G1295" s="96" t="s">
        <v>48</v>
      </c>
      <c r="H1295" s="96">
        <v>100240</v>
      </c>
      <c r="I1295" s="96"/>
      <c r="J1295" s="96"/>
      <c r="K1295" s="96"/>
      <c r="L1295" s="96">
        <v>902764</v>
      </c>
      <c r="M1295" s="97">
        <v>143</v>
      </c>
      <c r="N1295" s="97">
        <v>186</v>
      </c>
      <c r="O1295" s="97">
        <v>329</v>
      </c>
      <c r="P1295" s="96" t="s">
        <v>48</v>
      </c>
      <c r="Q1295" s="96">
        <v>14199</v>
      </c>
      <c r="R1295" s="96">
        <v>14280</v>
      </c>
      <c r="S1295" s="96">
        <v>15944</v>
      </c>
      <c r="T1295" s="98">
        <v>0.81200000000000006</v>
      </c>
      <c r="U1295" s="95">
        <v>45599</v>
      </c>
      <c r="V1295" s="95">
        <v>45629</v>
      </c>
      <c r="W1295" s="96">
        <v>34</v>
      </c>
      <c r="X1295" s="98">
        <v>0.18679999999999999</v>
      </c>
      <c r="Y1295" s="98">
        <v>0.3493</v>
      </c>
      <c r="Z1295" s="96">
        <v>64</v>
      </c>
      <c r="AA1295" s="96">
        <v>29</v>
      </c>
      <c r="AB1295" s="98">
        <v>0.1593</v>
      </c>
      <c r="AC1295" s="98">
        <v>0.34739999999999999</v>
      </c>
      <c r="AD1295" s="96">
        <v>63</v>
      </c>
      <c r="AE1295" s="96">
        <v>19</v>
      </c>
      <c r="AF1295" s="98">
        <v>0.10440000000000001</v>
      </c>
      <c r="AG1295" s="98">
        <v>0.31109999999999999</v>
      </c>
      <c r="AH1295" s="96">
        <v>57</v>
      </c>
      <c r="AI1295" s="96">
        <v>87</v>
      </c>
      <c r="AJ1295" s="96">
        <v>68</v>
      </c>
      <c r="AK1295" s="96">
        <v>818</v>
      </c>
      <c r="AL1295" s="96">
        <v>722</v>
      </c>
      <c r="AM1295" s="96">
        <v>39</v>
      </c>
      <c r="AN1295" s="96">
        <v>761</v>
      </c>
      <c r="AO1295" s="96">
        <v>673</v>
      </c>
      <c r="AP1295" s="96">
        <v>22</v>
      </c>
      <c r="AQ1295" s="96">
        <v>267</v>
      </c>
      <c r="AR1295" s="96">
        <v>182</v>
      </c>
      <c r="AS1295" s="98">
        <v>0.68200000000000005</v>
      </c>
      <c r="AT1295" s="98">
        <v>0.374</v>
      </c>
      <c r="AU1295" s="98">
        <v>3.2000000000000001E-2</v>
      </c>
      <c r="AV1295" s="101">
        <v>86623</v>
      </c>
      <c r="AW1295" s="101">
        <v>61572</v>
      </c>
      <c r="AX1295" s="96">
        <v>4170</v>
      </c>
      <c r="AY1295" s="96">
        <v>6171</v>
      </c>
      <c r="AZ1295" s="96">
        <v>8427</v>
      </c>
      <c r="BA1295" s="96">
        <v>7228705</v>
      </c>
      <c r="BC1295" s="117"/>
      <c r="BD1295" s="93">
        <v>25.21</v>
      </c>
      <c r="BE1295" s="93">
        <v>1471</v>
      </c>
      <c r="BF1295" s="94">
        <v>40</v>
      </c>
      <c r="BG1295" s="155">
        <v>0.2198</v>
      </c>
      <c r="BH1295" s="94">
        <v>59</v>
      </c>
      <c r="BI1295" s="155">
        <v>0.32419999999999999</v>
      </c>
      <c r="BJ1295" s="94">
        <v>6</v>
      </c>
      <c r="BK1295" s="94">
        <v>145</v>
      </c>
      <c r="BL1295" s="94">
        <v>0.2155</v>
      </c>
    </row>
    <row r="1296" spans="1:64" ht="14.25" customHeight="1" thickBot="1">
      <c r="A1296" s="93" t="s">
        <v>316</v>
      </c>
      <c r="B1296" s="95">
        <v>45661</v>
      </c>
      <c r="C1296" s="96">
        <v>397523</v>
      </c>
      <c r="D1296" s="96">
        <v>46322</v>
      </c>
      <c r="E1296" s="96" t="s">
        <v>48</v>
      </c>
      <c r="F1296" s="96">
        <v>365022</v>
      </c>
      <c r="G1296" s="96" t="s">
        <v>48</v>
      </c>
      <c r="H1296" s="96">
        <v>99760</v>
      </c>
      <c r="I1296" s="96"/>
      <c r="J1296" s="96"/>
      <c r="K1296" s="96"/>
      <c r="L1296" s="96">
        <v>908627</v>
      </c>
      <c r="M1296" s="97">
        <v>178</v>
      </c>
      <c r="N1296" s="97">
        <v>198</v>
      </c>
      <c r="O1296" s="97">
        <v>376</v>
      </c>
      <c r="P1296" s="96" t="s">
        <v>48</v>
      </c>
      <c r="Q1296" s="96">
        <v>14724</v>
      </c>
      <c r="R1296" s="96">
        <v>13893</v>
      </c>
      <c r="S1296" s="96">
        <v>13859</v>
      </c>
      <c r="T1296" s="98">
        <v>0.73899999999999999</v>
      </c>
      <c r="U1296" s="95">
        <v>45600</v>
      </c>
      <c r="V1296" s="95">
        <v>45630</v>
      </c>
      <c r="W1296" s="96">
        <v>33</v>
      </c>
      <c r="X1296" s="98">
        <v>0.1719</v>
      </c>
      <c r="Y1296" s="98">
        <v>0.32140000000000002</v>
      </c>
      <c r="Z1296" s="96">
        <v>62</v>
      </c>
      <c r="AA1296" s="96">
        <v>30</v>
      </c>
      <c r="AB1296" s="98">
        <v>0.15629999999999999</v>
      </c>
      <c r="AC1296" s="98">
        <v>0.34060000000000001</v>
      </c>
      <c r="AD1296" s="96">
        <v>65</v>
      </c>
      <c r="AE1296" s="96">
        <v>22</v>
      </c>
      <c r="AF1296" s="98">
        <v>0.11459999999999999</v>
      </c>
      <c r="AG1296" s="98">
        <v>0.34150000000000003</v>
      </c>
      <c r="AH1296" s="96">
        <v>66</v>
      </c>
      <c r="AI1296" s="96">
        <v>73</v>
      </c>
      <c r="AJ1296" s="96">
        <v>70</v>
      </c>
      <c r="AK1296" s="96">
        <v>758</v>
      </c>
      <c r="AL1296" s="96">
        <v>744</v>
      </c>
      <c r="AM1296" s="96">
        <v>38</v>
      </c>
      <c r="AN1296" s="96">
        <v>712</v>
      </c>
      <c r="AO1296" s="96">
        <v>704</v>
      </c>
      <c r="AP1296" s="96">
        <v>13</v>
      </c>
      <c r="AQ1296" s="96">
        <v>278</v>
      </c>
      <c r="AR1296" s="96">
        <v>192</v>
      </c>
      <c r="AS1296" s="98">
        <v>0.69099999999999995</v>
      </c>
      <c r="AT1296" s="98">
        <v>0.36499999999999999</v>
      </c>
      <c r="AU1296" s="98">
        <v>1.7999999999999999E-2</v>
      </c>
      <c r="AV1296" s="101">
        <v>86901</v>
      </c>
      <c r="AW1296" s="101">
        <v>61764</v>
      </c>
      <c r="AX1296" s="96">
        <v>4154</v>
      </c>
      <c r="AY1296" s="96">
        <v>6206</v>
      </c>
      <c r="AZ1296" s="96">
        <v>8438</v>
      </c>
      <c r="BA1296" s="96">
        <v>7938650</v>
      </c>
      <c r="BC1296" s="117"/>
      <c r="BD1296" s="93">
        <v>31.49</v>
      </c>
      <c r="BE1296" s="93">
        <v>1471</v>
      </c>
      <c r="BF1296" s="94">
        <v>47</v>
      </c>
      <c r="BG1296" s="155">
        <v>0.24479999999999999</v>
      </c>
      <c r="BH1296" s="94">
        <v>61</v>
      </c>
      <c r="BI1296" s="155">
        <v>0.31769999999999998</v>
      </c>
      <c r="BJ1296" s="94">
        <v>10</v>
      </c>
      <c r="BK1296" s="94">
        <v>65</v>
      </c>
      <c r="BL1296" s="94">
        <v>9.2299999999999993E-2</v>
      </c>
    </row>
    <row r="1297" spans="1:64" ht="14.25" customHeight="1" thickBot="1">
      <c r="A1297" s="93" t="s">
        <v>317</v>
      </c>
      <c r="B1297" s="95">
        <v>45662</v>
      </c>
      <c r="C1297" s="96">
        <v>442167</v>
      </c>
      <c r="D1297" s="96">
        <v>34510</v>
      </c>
      <c r="E1297" s="96" t="s">
        <v>48</v>
      </c>
      <c r="F1297" s="96">
        <v>367289</v>
      </c>
      <c r="G1297" s="96" t="s">
        <v>48</v>
      </c>
      <c r="H1297" s="96">
        <v>100178</v>
      </c>
      <c r="I1297" s="96"/>
      <c r="J1297" s="96"/>
      <c r="K1297" s="96"/>
      <c r="L1297" s="96">
        <v>944144</v>
      </c>
      <c r="M1297" s="97">
        <v>194</v>
      </c>
      <c r="N1297" s="97">
        <v>205</v>
      </c>
      <c r="O1297" s="97">
        <v>399</v>
      </c>
      <c r="P1297" s="96" t="s">
        <v>48</v>
      </c>
      <c r="Q1297" s="96">
        <v>12622</v>
      </c>
      <c r="R1297" s="96">
        <v>12374</v>
      </c>
      <c r="S1297" s="96">
        <v>10220</v>
      </c>
      <c r="T1297" s="98">
        <v>0.69899999999999995</v>
      </c>
      <c r="U1297" s="95">
        <v>45601</v>
      </c>
      <c r="V1297" s="95">
        <v>45631</v>
      </c>
      <c r="W1297" s="96">
        <v>40</v>
      </c>
      <c r="X1297" s="98">
        <v>0.2051</v>
      </c>
      <c r="Y1297" s="98">
        <v>0.3836</v>
      </c>
      <c r="Z1297" s="96">
        <v>75</v>
      </c>
      <c r="AA1297" s="96">
        <v>35</v>
      </c>
      <c r="AB1297" s="98">
        <v>0.17949999999999999</v>
      </c>
      <c r="AC1297" s="98">
        <v>0.39129999999999998</v>
      </c>
      <c r="AD1297" s="96">
        <v>76</v>
      </c>
      <c r="AE1297" s="96">
        <v>31</v>
      </c>
      <c r="AF1297" s="98">
        <v>0.159</v>
      </c>
      <c r="AG1297" s="98">
        <v>0.47370000000000001</v>
      </c>
      <c r="AH1297" s="96">
        <v>92</v>
      </c>
      <c r="AI1297" s="96">
        <v>87</v>
      </c>
      <c r="AJ1297" s="96">
        <v>87</v>
      </c>
      <c r="AK1297" s="96">
        <v>894</v>
      </c>
      <c r="AL1297" s="96">
        <v>885</v>
      </c>
      <c r="AM1297" s="96">
        <v>35</v>
      </c>
      <c r="AN1297" s="96">
        <v>855</v>
      </c>
      <c r="AO1297" s="96">
        <v>847</v>
      </c>
      <c r="AP1297" s="96">
        <v>20</v>
      </c>
      <c r="AQ1297" s="96">
        <v>279</v>
      </c>
      <c r="AR1297" s="96">
        <v>195</v>
      </c>
      <c r="AS1297" s="98">
        <v>0.69899999999999995</v>
      </c>
      <c r="AT1297" s="98">
        <v>0.44600000000000001</v>
      </c>
      <c r="AU1297" s="98">
        <v>2.3E-2</v>
      </c>
      <c r="AV1297" s="101">
        <v>87180</v>
      </c>
      <c r="AW1297" s="101">
        <v>61959</v>
      </c>
      <c r="AX1297" s="96">
        <v>4118</v>
      </c>
      <c r="AY1297" s="96">
        <v>6185</v>
      </c>
      <c r="AZ1297" s="96">
        <v>8481</v>
      </c>
      <c r="BA1297" s="96">
        <v>8689289</v>
      </c>
      <c r="BC1297" s="117"/>
      <c r="BD1297" s="93">
        <v>23.46</v>
      </c>
      <c r="BE1297" s="93">
        <v>1471</v>
      </c>
      <c r="BF1297" s="94">
        <v>56</v>
      </c>
      <c r="BG1297" s="155">
        <v>0.28720000000000001</v>
      </c>
      <c r="BH1297" s="94">
        <v>75</v>
      </c>
      <c r="BI1297" s="155">
        <v>0.3846</v>
      </c>
      <c r="BJ1297" s="94">
        <v>14</v>
      </c>
      <c r="BK1297" s="94">
        <v>95</v>
      </c>
      <c r="BL1297" s="94">
        <v>0.11219999999999999</v>
      </c>
    </row>
    <row r="1298" spans="1:64" ht="14.25" customHeight="1" thickBot="1">
      <c r="A1298" s="93" t="s">
        <v>311</v>
      </c>
      <c r="B1298" s="95">
        <v>45663</v>
      </c>
      <c r="C1298" s="96">
        <v>395687</v>
      </c>
      <c r="D1298" s="96">
        <v>39966</v>
      </c>
      <c r="E1298" s="96" t="s">
        <v>48</v>
      </c>
      <c r="F1298" s="96">
        <v>326723</v>
      </c>
      <c r="G1298" s="96" t="s">
        <v>48</v>
      </c>
      <c r="H1298" s="96">
        <v>100132</v>
      </c>
      <c r="I1298" s="96"/>
      <c r="J1298" s="96"/>
      <c r="K1298" s="96"/>
      <c r="L1298" s="96">
        <v>862509</v>
      </c>
      <c r="M1298" s="97">
        <v>180</v>
      </c>
      <c r="N1298" s="97">
        <v>201</v>
      </c>
      <c r="O1298" s="97">
        <v>381</v>
      </c>
      <c r="P1298" s="96" t="s">
        <v>48</v>
      </c>
      <c r="Q1298" s="96">
        <v>11531</v>
      </c>
      <c r="R1298" s="96">
        <v>11304</v>
      </c>
      <c r="S1298" s="96">
        <v>10337</v>
      </c>
      <c r="T1298" s="98">
        <v>0.70299999999999996</v>
      </c>
      <c r="U1298" s="95">
        <v>45602</v>
      </c>
      <c r="V1298" s="95">
        <v>45632</v>
      </c>
      <c r="W1298" s="96">
        <v>40</v>
      </c>
      <c r="X1298" s="98">
        <v>0.21279999999999999</v>
      </c>
      <c r="Y1298" s="98">
        <v>0.39789999999999998</v>
      </c>
      <c r="Z1298" s="96">
        <v>75</v>
      </c>
      <c r="AA1298" s="96">
        <v>35</v>
      </c>
      <c r="AB1298" s="98">
        <v>0.1862</v>
      </c>
      <c r="AC1298" s="98">
        <v>0.40589999999999998</v>
      </c>
      <c r="AD1298" s="96">
        <v>76</v>
      </c>
      <c r="AE1298" s="96">
        <v>28</v>
      </c>
      <c r="AF1298" s="98">
        <v>0.1489</v>
      </c>
      <c r="AG1298" s="98">
        <v>0.44379999999999997</v>
      </c>
      <c r="AH1298" s="96">
        <v>83</v>
      </c>
      <c r="AI1298" s="96">
        <v>84</v>
      </c>
      <c r="AJ1298" s="96">
        <v>96</v>
      </c>
      <c r="AK1298" s="96">
        <v>799</v>
      </c>
      <c r="AL1298" s="96">
        <v>710</v>
      </c>
      <c r="AM1298" s="96">
        <v>40</v>
      </c>
      <c r="AN1298" s="96">
        <v>741</v>
      </c>
      <c r="AO1298" s="96">
        <v>665</v>
      </c>
      <c r="AP1298" s="96">
        <v>21</v>
      </c>
      <c r="AQ1298" s="96">
        <v>268</v>
      </c>
      <c r="AR1298" s="96">
        <v>188</v>
      </c>
      <c r="AS1298" s="98">
        <v>0.70099999999999996</v>
      </c>
      <c r="AT1298" s="98">
        <v>0.51100000000000001</v>
      </c>
      <c r="AU1298" s="98">
        <v>3.1E-2</v>
      </c>
      <c r="AV1298" s="101">
        <v>87448</v>
      </c>
      <c r="AW1298" s="101">
        <v>62147</v>
      </c>
      <c r="AX1298" s="96">
        <v>4081</v>
      </c>
      <c r="AY1298" s="96">
        <v>6205</v>
      </c>
      <c r="AZ1298" s="96">
        <v>8548</v>
      </c>
      <c r="BA1298" s="96">
        <v>7172785</v>
      </c>
      <c r="BC1298" s="117"/>
      <c r="BD1298" s="93">
        <v>27.32</v>
      </c>
      <c r="BE1298" s="93">
        <v>1462.9</v>
      </c>
      <c r="BF1298" s="94">
        <v>54</v>
      </c>
      <c r="BG1298" s="155">
        <v>0.28720000000000001</v>
      </c>
      <c r="BH1298" s="94">
        <v>72</v>
      </c>
      <c r="BI1298" s="155">
        <v>0.38300000000000001</v>
      </c>
      <c r="BJ1298" s="94">
        <v>12</v>
      </c>
      <c r="BK1298" s="94">
        <v>135</v>
      </c>
      <c r="BL1298" s="94">
        <v>0.20300000000000001</v>
      </c>
    </row>
    <row r="1299" spans="1:64" ht="14.25" customHeight="1" thickBot="1">
      <c r="A1299" s="93" t="s">
        <v>312</v>
      </c>
      <c r="B1299" s="95">
        <v>45664</v>
      </c>
      <c r="C1299" s="96">
        <v>456088</v>
      </c>
      <c r="D1299" s="96">
        <v>51184</v>
      </c>
      <c r="E1299" s="96" t="s">
        <v>48</v>
      </c>
      <c r="F1299" s="96">
        <v>455821</v>
      </c>
      <c r="G1299" s="96" t="s">
        <v>48</v>
      </c>
      <c r="H1299" s="96">
        <v>100120</v>
      </c>
      <c r="I1299" s="96"/>
      <c r="J1299" s="96"/>
      <c r="K1299" s="96"/>
      <c r="L1299" s="96">
        <v>1063213</v>
      </c>
      <c r="M1299" s="97">
        <v>212</v>
      </c>
      <c r="N1299" s="97">
        <v>273</v>
      </c>
      <c r="O1299" s="97">
        <v>485</v>
      </c>
      <c r="P1299" s="96" t="s">
        <v>48</v>
      </c>
      <c r="Q1299" s="96">
        <v>16245</v>
      </c>
      <c r="R1299" s="96">
        <v>17418</v>
      </c>
      <c r="S1299" s="96">
        <v>19821</v>
      </c>
      <c r="T1299" s="98">
        <v>0.54600000000000004</v>
      </c>
      <c r="U1299" s="95">
        <v>45603</v>
      </c>
      <c r="V1299" s="95">
        <v>45633</v>
      </c>
      <c r="W1299" s="96">
        <v>35</v>
      </c>
      <c r="X1299" s="98">
        <v>0.2</v>
      </c>
      <c r="Y1299" s="98">
        <v>0.374</v>
      </c>
      <c r="Z1299" s="96">
        <v>65</v>
      </c>
      <c r="AA1299" s="96">
        <v>28</v>
      </c>
      <c r="AB1299" s="98">
        <v>0.16</v>
      </c>
      <c r="AC1299" s="98">
        <v>0.3488</v>
      </c>
      <c r="AD1299" s="96">
        <v>61</v>
      </c>
      <c r="AE1299" s="96">
        <v>18</v>
      </c>
      <c r="AF1299" s="98">
        <v>0.10290000000000001</v>
      </c>
      <c r="AG1299" s="98">
        <v>0.30649999999999999</v>
      </c>
      <c r="AH1299" s="96">
        <v>54</v>
      </c>
      <c r="AI1299" s="96">
        <v>77</v>
      </c>
      <c r="AJ1299" s="96">
        <v>66</v>
      </c>
      <c r="AK1299" s="96">
        <v>725</v>
      </c>
      <c r="AL1299" s="96">
        <v>641</v>
      </c>
      <c r="AM1299" s="96">
        <v>20</v>
      </c>
      <c r="AN1299" s="96">
        <v>688</v>
      </c>
      <c r="AO1299" s="96">
        <v>616</v>
      </c>
      <c r="AP1299" s="96">
        <v>15</v>
      </c>
      <c r="AQ1299" s="96">
        <v>265</v>
      </c>
      <c r="AR1299" s="96">
        <v>175</v>
      </c>
      <c r="AS1299" s="98">
        <v>0.66</v>
      </c>
      <c r="AT1299" s="98">
        <v>0.377</v>
      </c>
      <c r="AU1299" s="98">
        <v>2.4E-2</v>
      </c>
      <c r="AV1299" s="101">
        <v>87713</v>
      </c>
      <c r="AW1299" s="101">
        <v>62322</v>
      </c>
      <c r="AX1299" s="96">
        <v>3967</v>
      </c>
      <c r="AY1299" s="96">
        <v>6179</v>
      </c>
      <c r="AZ1299" s="96">
        <v>8619</v>
      </c>
      <c r="BA1299" s="96">
        <v>6402894</v>
      </c>
      <c r="BC1299" s="117"/>
      <c r="BD1299" s="93">
        <v>35.19</v>
      </c>
      <c r="BE1299" s="93">
        <v>1454.5</v>
      </c>
      <c r="BF1299" s="94">
        <v>50</v>
      </c>
      <c r="BG1299" s="155">
        <v>0.28570000000000001</v>
      </c>
      <c r="BH1299" s="94">
        <v>68</v>
      </c>
      <c r="BI1299" s="155">
        <v>0.3886</v>
      </c>
      <c r="BJ1299" s="94">
        <v>11</v>
      </c>
      <c r="BK1299" s="94">
        <v>69</v>
      </c>
      <c r="BL1299" s="94">
        <v>0.112</v>
      </c>
    </row>
    <row r="1300" spans="1:64" ht="14.25" customHeight="1" thickBot="1">
      <c r="A1300" s="93" t="s">
        <v>313</v>
      </c>
      <c r="B1300" s="95">
        <v>45665</v>
      </c>
      <c r="C1300" s="96">
        <v>474892</v>
      </c>
      <c r="D1300" s="96">
        <v>40703</v>
      </c>
      <c r="E1300" s="96" t="s">
        <v>48</v>
      </c>
      <c r="F1300" s="96">
        <v>442967</v>
      </c>
      <c r="G1300" s="96" t="s">
        <v>48</v>
      </c>
      <c r="H1300" s="96">
        <v>100369</v>
      </c>
      <c r="I1300" s="96"/>
      <c r="J1300" s="96"/>
      <c r="K1300" s="96"/>
      <c r="L1300" s="96">
        <v>1058931</v>
      </c>
      <c r="M1300" s="97">
        <v>211</v>
      </c>
      <c r="N1300" s="97">
        <v>192</v>
      </c>
      <c r="O1300" s="97">
        <v>403</v>
      </c>
      <c r="P1300" s="96" t="s">
        <v>48</v>
      </c>
      <c r="Q1300" s="96">
        <v>14157</v>
      </c>
      <c r="R1300" s="96">
        <v>15180</v>
      </c>
      <c r="S1300" s="96">
        <v>16152</v>
      </c>
      <c r="T1300" s="98">
        <v>0.73399999999999999</v>
      </c>
      <c r="U1300" s="95">
        <v>45604</v>
      </c>
      <c r="V1300" s="95">
        <v>45634</v>
      </c>
      <c r="W1300" s="96">
        <v>40</v>
      </c>
      <c r="X1300" s="98">
        <v>0.1951</v>
      </c>
      <c r="Y1300" s="98">
        <v>0.3649</v>
      </c>
      <c r="Z1300" s="96">
        <v>75</v>
      </c>
      <c r="AA1300" s="96">
        <v>32</v>
      </c>
      <c r="AB1300" s="98">
        <v>0.15609999999999999</v>
      </c>
      <c r="AC1300" s="98">
        <v>0.34029999999999999</v>
      </c>
      <c r="AD1300" s="96">
        <v>70</v>
      </c>
      <c r="AE1300" s="96">
        <v>22</v>
      </c>
      <c r="AF1300" s="98">
        <v>0.10730000000000001</v>
      </c>
      <c r="AG1300" s="98">
        <v>0.31979999999999997</v>
      </c>
      <c r="AH1300" s="96">
        <v>66</v>
      </c>
      <c r="AI1300" s="96">
        <v>89</v>
      </c>
      <c r="AJ1300" s="96">
        <v>78</v>
      </c>
      <c r="AK1300" s="96">
        <v>694</v>
      </c>
      <c r="AL1300" s="96">
        <v>626</v>
      </c>
      <c r="AM1300" s="96">
        <v>26</v>
      </c>
      <c r="AN1300" s="96">
        <v>657</v>
      </c>
      <c r="AO1300" s="96">
        <v>593</v>
      </c>
      <c r="AP1300" s="96">
        <v>15</v>
      </c>
      <c r="AQ1300" s="96">
        <v>296</v>
      </c>
      <c r="AR1300" s="96">
        <v>205</v>
      </c>
      <c r="AS1300" s="98">
        <v>0.69299999999999995</v>
      </c>
      <c r="AT1300" s="98">
        <v>0.38</v>
      </c>
      <c r="AU1300" s="98">
        <v>2.5000000000000001E-2</v>
      </c>
      <c r="AV1300" s="101">
        <v>88009</v>
      </c>
      <c r="AW1300" s="101">
        <v>62527</v>
      </c>
      <c r="AX1300" s="96">
        <v>4300</v>
      </c>
      <c r="AY1300" s="96">
        <v>6379</v>
      </c>
      <c r="AZ1300" s="96">
        <v>8596</v>
      </c>
      <c r="BA1300" s="96">
        <v>6090868</v>
      </c>
      <c r="BB1300" s="96" t="s">
        <v>371</v>
      </c>
      <c r="BC1300" s="117"/>
      <c r="BD1300" s="93">
        <v>27.86</v>
      </c>
      <c r="BE1300" s="93">
        <v>1461</v>
      </c>
      <c r="BF1300" s="94">
        <v>58</v>
      </c>
      <c r="BG1300" s="155">
        <v>0.28289999999999998</v>
      </c>
      <c r="BH1300" s="94">
        <v>80</v>
      </c>
      <c r="BI1300" s="155">
        <v>0.39019999999999999</v>
      </c>
      <c r="BJ1300" s="94">
        <v>13</v>
      </c>
      <c r="BK1300" s="94">
        <v>75</v>
      </c>
      <c r="BL1300" s="94">
        <v>0.1265</v>
      </c>
    </row>
    <row r="1301" spans="1:64" ht="14.25" customHeight="1" thickBot="1">
      <c r="A1301" s="93" t="s">
        <v>314</v>
      </c>
      <c r="B1301" s="95">
        <v>45666</v>
      </c>
      <c r="C1301" s="96">
        <v>573616</v>
      </c>
      <c r="D1301" s="96">
        <v>52103</v>
      </c>
      <c r="E1301" s="96" t="s">
        <v>48</v>
      </c>
      <c r="F1301" s="96">
        <v>373252</v>
      </c>
      <c r="G1301" s="96" t="s">
        <v>48</v>
      </c>
      <c r="H1301" s="96">
        <v>99915</v>
      </c>
      <c r="I1301" s="96"/>
      <c r="J1301" s="96"/>
      <c r="K1301" s="96"/>
      <c r="L1301" s="96">
        <v>1098886</v>
      </c>
      <c r="M1301" s="97">
        <v>217</v>
      </c>
      <c r="N1301" s="97">
        <v>192</v>
      </c>
      <c r="O1301" s="97">
        <v>409</v>
      </c>
      <c r="P1301" s="96" t="s">
        <v>48</v>
      </c>
      <c r="Q1301" s="96">
        <v>15068</v>
      </c>
      <c r="R1301" s="96">
        <v>14402</v>
      </c>
      <c r="S1301" s="96">
        <v>13658</v>
      </c>
      <c r="T1301" s="98">
        <v>0.65800000000000003</v>
      </c>
      <c r="U1301" s="95">
        <v>45605</v>
      </c>
      <c r="V1301" s="95">
        <v>45635</v>
      </c>
      <c r="W1301" s="96">
        <v>39</v>
      </c>
      <c r="X1301" s="98">
        <v>0.2281</v>
      </c>
      <c r="Y1301" s="98">
        <v>0.42649999999999999</v>
      </c>
      <c r="Z1301" s="96">
        <v>73</v>
      </c>
      <c r="AA1301" s="96">
        <v>35</v>
      </c>
      <c r="AB1301" s="98">
        <v>0.20469999999999999</v>
      </c>
      <c r="AC1301" s="98">
        <v>0.44619999999999999</v>
      </c>
      <c r="AD1301" s="96">
        <v>76</v>
      </c>
      <c r="AE1301" s="96">
        <v>27</v>
      </c>
      <c r="AF1301" s="98">
        <v>0.15790000000000001</v>
      </c>
      <c r="AG1301" s="98">
        <v>0.47049999999999997</v>
      </c>
      <c r="AH1301" s="96">
        <v>80</v>
      </c>
      <c r="AI1301" s="96">
        <v>83</v>
      </c>
      <c r="AJ1301" s="96">
        <v>93</v>
      </c>
      <c r="AK1301" s="96">
        <v>831</v>
      </c>
      <c r="AL1301" s="96">
        <v>752</v>
      </c>
      <c r="AM1301" s="96">
        <v>40</v>
      </c>
      <c r="AN1301" s="96">
        <v>774</v>
      </c>
      <c r="AO1301" s="96">
        <v>707</v>
      </c>
      <c r="AP1301" s="96">
        <v>24</v>
      </c>
      <c r="AQ1301" s="96">
        <v>269</v>
      </c>
      <c r="AR1301" s="96">
        <v>171</v>
      </c>
      <c r="AS1301" s="98">
        <v>0.63600000000000001</v>
      </c>
      <c r="AT1301" s="98">
        <v>0.54400000000000004</v>
      </c>
      <c r="AU1301" s="98">
        <v>3.3000000000000002E-2</v>
      </c>
      <c r="AV1301" s="101">
        <v>88278</v>
      </c>
      <c r="AW1301" s="101">
        <v>62698</v>
      </c>
      <c r="AX1301" s="96">
        <v>3962</v>
      </c>
      <c r="AY1301" s="96">
        <v>6219</v>
      </c>
      <c r="AZ1301" s="96">
        <v>8614</v>
      </c>
      <c r="BA1301" s="96">
        <v>7284371</v>
      </c>
      <c r="BC1301" s="117"/>
      <c r="BD1301" s="93">
        <v>35.67</v>
      </c>
      <c r="BE1301" s="93">
        <v>1460.7</v>
      </c>
      <c r="BF1301" s="94">
        <v>51</v>
      </c>
      <c r="BG1301" s="155">
        <v>0.29820000000000002</v>
      </c>
      <c r="BH1301" s="94">
        <v>72</v>
      </c>
      <c r="BI1301" s="155">
        <v>0.42109999999999997</v>
      </c>
      <c r="BJ1301" s="94">
        <v>8</v>
      </c>
      <c r="BK1301" s="94">
        <v>37</v>
      </c>
      <c r="BL1301" s="94">
        <v>5.2299999999999999E-2</v>
      </c>
    </row>
    <row r="1302" spans="1:64" ht="14.25" customHeight="1" thickBot="1">
      <c r="A1302" s="93" t="s">
        <v>315</v>
      </c>
      <c r="B1302" s="95">
        <v>45667</v>
      </c>
      <c r="C1302" s="96">
        <v>616542</v>
      </c>
      <c r="D1302" s="96">
        <v>28464</v>
      </c>
      <c r="E1302" s="96" t="s">
        <v>48</v>
      </c>
      <c r="F1302" s="96">
        <v>313440</v>
      </c>
      <c r="G1302" s="96" t="s">
        <v>48</v>
      </c>
      <c r="H1302" s="96">
        <v>60104</v>
      </c>
      <c r="I1302" s="96"/>
      <c r="J1302" s="96"/>
      <c r="K1302" s="96"/>
      <c r="L1302" s="96">
        <v>1018549</v>
      </c>
      <c r="M1302" s="97">
        <v>138</v>
      </c>
      <c r="N1302" s="97">
        <v>336</v>
      </c>
      <c r="O1302" s="97">
        <v>474</v>
      </c>
      <c r="P1302" s="96" t="s">
        <v>48</v>
      </c>
      <c r="Q1302" s="96">
        <v>23682</v>
      </c>
      <c r="R1302" s="96">
        <v>24591</v>
      </c>
      <c r="S1302" s="96">
        <v>24414</v>
      </c>
      <c r="T1302" s="98">
        <v>0.47499999999999998</v>
      </c>
      <c r="U1302" s="95">
        <v>45606</v>
      </c>
      <c r="V1302" s="95">
        <v>45636</v>
      </c>
      <c r="W1302" s="96">
        <v>23</v>
      </c>
      <c r="X1302" s="98">
        <v>0.1474</v>
      </c>
      <c r="Y1302" s="98">
        <v>0.2757</v>
      </c>
      <c r="Z1302" s="96">
        <v>43</v>
      </c>
      <c r="AA1302" s="96">
        <v>19</v>
      </c>
      <c r="AB1302" s="98">
        <v>0.12180000000000001</v>
      </c>
      <c r="AC1302" s="98">
        <v>0.26550000000000001</v>
      </c>
      <c r="AD1302" s="96">
        <v>41</v>
      </c>
      <c r="AE1302" s="96">
        <v>14</v>
      </c>
      <c r="AF1302" s="98">
        <v>8.9700000000000002E-2</v>
      </c>
      <c r="AG1302" s="98">
        <v>0.26740000000000003</v>
      </c>
      <c r="AH1302" s="96">
        <v>42</v>
      </c>
      <c r="AI1302" s="96">
        <v>60</v>
      </c>
      <c r="AJ1302" s="96">
        <v>78</v>
      </c>
      <c r="AK1302" s="96">
        <v>793</v>
      </c>
      <c r="AL1302" s="96">
        <v>693</v>
      </c>
      <c r="AM1302" s="96">
        <v>32</v>
      </c>
      <c r="AN1302" s="96">
        <v>748</v>
      </c>
      <c r="AO1302" s="96">
        <v>659</v>
      </c>
      <c r="AP1302" s="96">
        <v>13</v>
      </c>
      <c r="AQ1302" s="96">
        <v>225</v>
      </c>
      <c r="AR1302" s="96">
        <v>156</v>
      </c>
      <c r="AS1302" s="98">
        <v>0.69299999999999995</v>
      </c>
      <c r="AT1302" s="98">
        <v>0.5</v>
      </c>
      <c r="AU1302" s="98">
        <v>1.9E-2</v>
      </c>
      <c r="AV1302" s="101">
        <v>88503</v>
      </c>
      <c r="AW1302" s="101">
        <v>62854</v>
      </c>
      <c r="AX1302" s="96">
        <v>3809</v>
      </c>
      <c r="AY1302" s="96">
        <v>6185</v>
      </c>
      <c r="AZ1302" s="96">
        <v>8643</v>
      </c>
      <c r="BA1302" s="96">
        <v>6634568</v>
      </c>
      <c r="BC1302" s="117"/>
      <c r="BD1302" s="93">
        <v>19.3</v>
      </c>
      <c r="BE1302" s="93">
        <v>1474.8</v>
      </c>
      <c r="BF1302" s="94">
        <v>38</v>
      </c>
      <c r="BG1302" s="155">
        <v>0.24360000000000001</v>
      </c>
      <c r="BH1302" s="94">
        <v>50</v>
      </c>
      <c r="BI1302" s="155">
        <v>0.32050000000000001</v>
      </c>
      <c r="BJ1302" s="94">
        <v>14</v>
      </c>
      <c r="BK1302" s="94">
        <v>62</v>
      </c>
      <c r="BL1302" s="94">
        <v>9.4100000000000003E-2</v>
      </c>
    </row>
    <row r="1303" spans="1:64" ht="14.25" customHeight="1" thickBot="1">
      <c r="A1303" s="93" t="s">
        <v>316</v>
      </c>
      <c r="B1303" s="95">
        <v>45668</v>
      </c>
      <c r="C1303" s="96">
        <v>716648</v>
      </c>
      <c r="D1303" s="96">
        <v>32328</v>
      </c>
      <c r="E1303" s="96" t="s">
        <v>48</v>
      </c>
      <c r="F1303" s="96">
        <v>879852</v>
      </c>
      <c r="G1303" s="96" t="s">
        <v>48</v>
      </c>
      <c r="H1303" s="96">
        <v>59896</v>
      </c>
      <c r="I1303" s="96"/>
      <c r="J1303" s="96"/>
      <c r="K1303" s="96"/>
      <c r="L1303" s="96">
        <v>1688723</v>
      </c>
      <c r="M1303" s="97">
        <v>164</v>
      </c>
      <c r="N1303" s="97">
        <v>407</v>
      </c>
      <c r="O1303" s="97">
        <v>571</v>
      </c>
      <c r="P1303" s="96" t="s">
        <v>48</v>
      </c>
      <c r="Q1303" s="96">
        <v>22577</v>
      </c>
      <c r="R1303" s="96">
        <v>22784</v>
      </c>
      <c r="S1303" s="96">
        <v>20988</v>
      </c>
      <c r="T1303" s="98">
        <v>0.60599999999999998</v>
      </c>
      <c r="U1303" s="95">
        <v>45607</v>
      </c>
      <c r="V1303" s="95">
        <v>45637</v>
      </c>
      <c r="W1303" s="96">
        <v>40</v>
      </c>
      <c r="X1303" s="98">
        <v>0.17860000000000001</v>
      </c>
      <c r="Y1303" s="98">
        <v>0.33389999999999997</v>
      </c>
      <c r="Z1303" s="96">
        <v>75</v>
      </c>
      <c r="AA1303" s="96">
        <v>34</v>
      </c>
      <c r="AB1303" s="98">
        <v>0.15179999999999999</v>
      </c>
      <c r="AC1303" s="98">
        <v>0.33090000000000003</v>
      </c>
      <c r="AD1303" s="96">
        <v>74</v>
      </c>
      <c r="AE1303" s="96">
        <v>27</v>
      </c>
      <c r="AF1303" s="98">
        <v>0.1205</v>
      </c>
      <c r="AG1303" s="98">
        <v>0.35920000000000002</v>
      </c>
      <c r="AH1303" s="96">
        <v>80</v>
      </c>
      <c r="AI1303" s="96">
        <v>94</v>
      </c>
      <c r="AJ1303" s="96">
        <v>74</v>
      </c>
      <c r="AK1303" s="96">
        <v>754</v>
      </c>
      <c r="AL1303" s="96">
        <v>743</v>
      </c>
      <c r="AM1303" s="96">
        <v>39</v>
      </c>
      <c r="AN1303" s="96">
        <v>711</v>
      </c>
      <c r="AO1303" s="96">
        <v>702</v>
      </c>
      <c r="AP1303" s="96">
        <v>9</v>
      </c>
      <c r="AQ1303" s="96">
        <v>346</v>
      </c>
      <c r="AR1303" s="96">
        <v>224</v>
      </c>
      <c r="AS1303" s="98">
        <v>0.64700000000000002</v>
      </c>
      <c r="AT1303" s="98">
        <v>0.33</v>
      </c>
      <c r="AU1303" s="98">
        <v>1.2999999999999999E-2</v>
      </c>
      <c r="AV1303" s="101">
        <v>88849</v>
      </c>
      <c r="AW1303" s="101">
        <v>63078</v>
      </c>
      <c r="AX1303" s="96">
        <v>3798</v>
      </c>
      <c r="AY1303" s="96">
        <v>6183</v>
      </c>
      <c r="AZ1303" s="96">
        <v>6183</v>
      </c>
      <c r="BA1303" s="96">
        <v>7283165</v>
      </c>
      <c r="BC1303" s="117"/>
      <c r="BD1303" s="93">
        <v>21.92</v>
      </c>
      <c r="BE1303" s="93">
        <v>1474.8</v>
      </c>
      <c r="BF1303" s="94">
        <v>51</v>
      </c>
      <c r="BG1303" s="155">
        <v>0.22770000000000001</v>
      </c>
      <c r="BH1303" s="94">
        <v>80</v>
      </c>
      <c r="BI1303" s="155">
        <v>0.35709999999999997</v>
      </c>
      <c r="BJ1303" s="94">
        <v>10</v>
      </c>
      <c r="BK1303" s="94">
        <v>49</v>
      </c>
      <c r="BL1303" s="94">
        <v>6.9800000000000001E-2</v>
      </c>
    </row>
    <row r="1304" spans="1:64" ht="14.25" customHeight="1" thickBot="1">
      <c r="A1304" s="93" t="s">
        <v>317</v>
      </c>
      <c r="B1304" s="95">
        <v>45669</v>
      </c>
      <c r="C1304" s="96">
        <v>756403</v>
      </c>
      <c r="D1304" s="96">
        <v>33212</v>
      </c>
      <c r="E1304" s="96" t="s">
        <v>48</v>
      </c>
      <c r="F1304" s="96">
        <v>600232</v>
      </c>
      <c r="G1304" s="96" t="s">
        <v>48</v>
      </c>
      <c r="H1304" s="96">
        <v>60176</v>
      </c>
      <c r="I1304" s="96"/>
      <c r="J1304" s="96"/>
      <c r="K1304" s="96"/>
      <c r="L1304" s="96">
        <v>1450023</v>
      </c>
      <c r="M1304" s="97">
        <v>178</v>
      </c>
      <c r="N1304" s="97">
        <v>253</v>
      </c>
      <c r="O1304" s="97">
        <v>431</v>
      </c>
      <c r="P1304" s="96" t="s">
        <v>48</v>
      </c>
      <c r="Q1304" s="96">
        <v>35246</v>
      </c>
      <c r="R1304" s="96">
        <v>39126</v>
      </c>
      <c r="S1304" s="96">
        <v>44235</v>
      </c>
      <c r="T1304" s="98">
        <v>0.75600000000000001</v>
      </c>
      <c r="U1304" s="95">
        <v>45608</v>
      </c>
      <c r="V1304" s="95">
        <v>45638</v>
      </c>
      <c r="W1304" s="96">
        <v>22</v>
      </c>
      <c r="X1304" s="98">
        <v>9.3600000000000003E-2</v>
      </c>
      <c r="Y1304" s="98">
        <v>0.17510000000000001</v>
      </c>
      <c r="Z1304" s="96">
        <v>41</v>
      </c>
      <c r="AA1304" s="96">
        <v>17</v>
      </c>
      <c r="AB1304" s="98">
        <v>7.2300000000000003E-2</v>
      </c>
      <c r="AC1304" s="98">
        <v>0.15770000000000001</v>
      </c>
      <c r="AD1304" s="96">
        <v>37</v>
      </c>
      <c r="AE1304" s="96">
        <v>11</v>
      </c>
      <c r="AF1304" s="98">
        <v>4.6800000000000001E-2</v>
      </c>
      <c r="AG1304" s="98">
        <v>0.13950000000000001</v>
      </c>
      <c r="AH1304" s="96">
        <v>33</v>
      </c>
      <c r="AI1304" s="96">
        <v>113</v>
      </c>
      <c r="AJ1304" s="96">
        <v>94</v>
      </c>
      <c r="AK1304" s="96">
        <v>944</v>
      </c>
      <c r="AL1304" s="96">
        <v>930</v>
      </c>
      <c r="AM1304" s="96">
        <v>41</v>
      </c>
      <c r="AN1304" s="96">
        <v>902</v>
      </c>
      <c r="AO1304" s="96">
        <v>889</v>
      </c>
      <c r="AP1304" s="96">
        <v>11</v>
      </c>
      <c r="AQ1304" s="96">
        <v>326</v>
      </c>
      <c r="AR1304" s="96">
        <v>235</v>
      </c>
      <c r="AS1304" s="98">
        <v>0.72099999999999997</v>
      </c>
      <c r="AT1304" s="98">
        <v>0.4</v>
      </c>
      <c r="AU1304" s="98">
        <v>1.2E-2</v>
      </c>
      <c r="AV1304" s="101">
        <v>89175</v>
      </c>
      <c r="AW1304" s="101">
        <v>63313</v>
      </c>
      <c r="AX1304" s="96">
        <v>3806</v>
      </c>
      <c r="AY1304" s="96">
        <v>6155</v>
      </c>
      <c r="AZ1304" s="96">
        <v>8711</v>
      </c>
      <c r="BA1304" s="96">
        <v>9621982</v>
      </c>
      <c r="BC1304" s="117"/>
      <c r="BD1304" s="93">
        <v>22.52</v>
      </c>
      <c r="BE1304" s="93">
        <v>1474.8</v>
      </c>
      <c r="BF1304" s="94">
        <v>42</v>
      </c>
      <c r="BG1304" s="155">
        <v>0.1787</v>
      </c>
      <c r="BH1304" s="94">
        <v>69</v>
      </c>
      <c r="BI1304" s="155">
        <v>0.29360000000000003</v>
      </c>
      <c r="BJ1304" s="94">
        <v>15</v>
      </c>
      <c r="BK1304" s="94">
        <v>42</v>
      </c>
      <c r="BL1304" s="94">
        <v>4.7199999999999999E-2</v>
      </c>
    </row>
    <row r="1305" spans="1:64" ht="14.25" customHeight="1" thickBot="1">
      <c r="A1305" s="93" t="s">
        <v>311</v>
      </c>
      <c r="B1305" s="95">
        <v>45670</v>
      </c>
      <c r="C1305" s="96">
        <v>689036</v>
      </c>
      <c r="D1305" s="96">
        <v>59792</v>
      </c>
      <c r="E1305" s="96" t="s">
        <v>48</v>
      </c>
      <c r="F1305" s="96">
        <v>560835</v>
      </c>
      <c r="G1305" s="96" t="s">
        <v>48</v>
      </c>
      <c r="H1305" s="96">
        <v>60038</v>
      </c>
      <c r="I1305" s="96"/>
      <c r="J1305" s="96"/>
      <c r="K1305" s="96"/>
      <c r="L1305" s="96">
        <v>1369701</v>
      </c>
      <c r="M1305" s="97">
        <v>163</v>
      </c>
      <c r="N1305" s="97">
        <v>270</v>
      </c>
      <c r="O1305" s="97">
        <v>433</v>
      </c>
      <c r="P1305" s="96" t="s">
        <v>48</v>
      </c>
      <c r="Q1305" s="96">
        <v>21543</v>
      </c>
      <c r="R1305" s="96">
        <v>20943</v>
      </c>
      <c r="S1305" s="96">
        <v>21887</v>
      </c>
      <c r="T1305" s="98">
        <v>0.626</v>
      </c>
      <c r="U1305" s="95">
        <v>45609</v>
      </c>
      <c r="V1305" s="95">
        <v>45639</v>
      </c>
      <c r="W1305" s="96">
        <v>34</v>
      </c>
      <c r="X1305" s="98">
        <v>0.19320000000000001</v>
      </c>
      <c r="Y1305" s="98">
        <v>0.36130000000000001</v>
      </c>
      <c r="Z1305" s="96">
        <v>64</v>
      </c>
      <c r="AA1305" s="96">
        <v>30</v>
      </c>
      <c r="AB1305" s="98">
        <v>0.17050000000000001</v>
      </c>
      <c r="AC1305" s="98">
        <v>0.37159999999999999</v>
      </c>
      <c r="AD1305" s="96">
        <v>65</v>
      </c>
      <c r="AE1305" s="96">
        <v>21</v>
      </c>
      <c r="AF1305" s="98">
        <v>0.1193</v>
      </c>
      <c r="AG1305" s="98">
        <v>0.35560000000000003</v>
      </c>
      <c r="AH1305" s="96">
        <v>63</v>
      </c>
      <c r="AI1305" s="96">
        <v>91</v>
      </c>
      <c r="AJ1305" s="96">
        <v>80</v>
      </c>
      <c r="AK1305" s="96">
        <v>786</v>
      </c>
      <c r="AL1305" s="96">
        <v>689</v>
      </c>
      <c r="AM1305" s="96">
        <v>35</v>
      </c>
      <c r="AN1305" s="96">
        <v>728</v>
      </c>
      <c r="AO1305" s="96">
        <v>652</v>
      </c>
      <c r="AP1305" s="96">
        <v>10</v>
      </c>
      <c r="AQ1305" s="96">
        <v>271</v>
      </c>
      <c r="AR1305" s="96">
        <v>176</v>
      </c>
      <c r="AS1305" s="98">
        <v>0.64900000000000002</v>
      </c>
      <c r="AT1305" s="98">
        <v>0.45500000000000002</v>
      </c>
      <c r="AU1305" s="98">
        <v>1.4999999999999999E-2</v>
      </c>
      <c r="AV1305" s="101">
        <v>89446</v>
      </c>
      <c r="AW1305" s="101">
        <v>63489</v>
      </c>
      <c r="AX1305" s="96">
        <v>3833</v>
      </c>
      <c r="AY1305" s="96">
        <v>6104</v>
      </c>
      <c r="AZ1305" s="96">
        <v>8778</v>
      </c>
      <c r="BA1305" s="96">
        <v>6474470</v>
      </c>
      <c r="BC1305" s="117"/>
      <c r="BD1305" s="93">
        <v>40.729999999999997</v>
      </c>
      <c r="BE1305" s="93">
        <v>1468</v>
      </c>
      <c r="BF1305" s="94">
        <v>51</v>
      </c>
      <c r="BG1305" s="155">
        <v>0.2898</v>
      </c>
      <c r="BH1305" s="94">
        <v>63</v>
      </c>
      <c r="BI1305" s="155">
        <v>0.35799999999999998</v>
      </c>
      <c r="BJ1305" s="94">
        <v>13</v>
      </c>
      <c r="BK1305" s="94">
        <v>18</v>
      </c>
      <c r="BL1305" s="94">
        <v>2.76E-2</v>
      </c>
    </row>
    <row r="1306" spans="1:64" ht="14.25" customHeight="1" thickBot="1">
      <c r="A1306" s="93" t="s">
        <v>312</v>
      </c>
      <c r="B1306" s="95">
        <v>45671</v>
      </c>
      <c r="C1306" s="96">
        <v>616921</v>
      </c>
      <c r="D1306" s="96">
        <v>34976</v>
      </c>
      <c r="E1306" s="96" t="s">
        <v>48</v>
      </c>
      <c r="F1306" s="96">
        <v>450712</v>
      </c>
      <c r="G1306" s="96" t="s">
        <v>48</v>
      </c>
      <c r="H1306" s="96">
        <v>60022</v>
      </c>
      <c r="I1306" s="96"/>
      <c r="J1306" s="96"/>
      <c r="K1306" s="96"/>
      <c r="L1306" s="96">
        <v>1162631</v>
      </c>
      <c r="M1306" s="97">
        <v>181</v>
      </c>
      <c r="N1306" s="97">
        <v>286</v>
      </c>
      <c r="O1306" s="97">
        <v>467</v>
      </c>
      <c r="P1306" s="96" t="s">
        <v>48</v>
      </c>
      <c r="Q1306" s="96">
        <v>18286</v>
      </c>
      <c r="R1306" s="96">
        <v>16666</v>
      </c>
      <c r="S1306" s="96">
        <v>16256</v>
      </c>
      <c r="T1306" s="98">
        <v>0.61499999999999999</v>
      </c>
      <c r="U1306" s="95">
        <v>45610</v>
      </c>
      <c r="V1306" s="95">
        <v>45640</v>
      </c>
      <c r="W1306" s="96">
        <v>34</v>
      </c>
      <c r="X1306" s="98">
        <v>0.16919999999999999</v>
      </c>
      <c r="Y1306" s="98">
        <v>0.31630000000000003</v>
      </c>
      <c r="Z1306" s="96">
        <v>64</v>
      </c>
      <c r="AA1306" s="96">
        <v>32</v>
      </c>
      <c r="AB1306" s="98">
        <v>0.15920000000000001</v>
      </c>
      <c r="AC1306" s="98">
        <v>0.34710000000000002</v>
      </c>
      <c r="AD1306" s="96">
        <v>70</v>
      </c>
      <c r="AE1306" s="96">
        <v>24</v>
      </c>
      <c r="AF1306" s="98">
        <v>0.11940000000000001</v>
      </c>
      <c r="AG1306" s="98">
        <v>0.35580000000000001</v>
      </c>
      <c r="AH1306" s="96">
        <v>72</v>
      </c>
      <c r="AI1306" s="96">
        <v>100</v>
      </c>
      <c r="AJ1306" s="96">
        <v>91</v>
      </c>
      <c r="AK1306" s="96">
        <v>807</v>
      </c>
      <c r="AL1306" s="96">
        <v>714</v>
      </c>
      <c r="AM1306" s="96">
        <v>44</v>
      </c>
      <c r="AN1306" s="96">
        <v>744</v>
      </c>
      <c r="AO1306" s="96">
        <v>669</v>
      </c>
      <c r="AP1306" s="96">
        <v>14</v>
      </c>
      <c r="AQ1306" s="96">
        <v>287</v>
      </c>
      <c r="AR1306" s="96">
        <v>201</v>
      </c>
      <c r="AS1306" s="98">
        <v>0.7</v>
      </c>
      <c r="AT1306" s="98">
        <v>0.45300000000000001</v>
      </c>
      <c r="AU1306" s="98">
        <v>0.02</v>
      </c>
      <c r="AV1306" s="101">
        <v>89672</v>
      </c>
      <c r="AW1306" s="101">
        <v>63719</v>
      </c>
      <c r="AX1306" s="96">
        <v>3825</v>
      </c>
      <c r="AY1306" s="96">
        <v>5998</v>
      </c>
      <c r="AZ1306" s="96">
        <v>8821</v>
      </c>
      <c r="BA1306" s="96">
        <v>6723479</v>
      </c>
      <c r="BC1306" s="117"/>
      <c r="BD1306" s="93">
        <v>23.94</v>
      </c>
      <c r="BE1306" s="93">
        <v>1461</v>
      </c>
      <c r="BF1306" s="94">
        <v>55</v>
      </c>
      <c r="BG1306" s="155">
        <v>0.27360000000000001</v>
      </c>
      <c r="BH1306" s="94">
        <v>80</v>
      </c>
      <c r="BI1306" s="155">
        <v>0.39800000000000002</v>
      </c>
      <c r="BJ1306" s="94">
        <v>18</v>
      </c>
      <c r="BK1306" s="94">
        <v>94</v>
      </c>
      <c r="BL1306" s="94">
        <v>0.14050000000000001</v>
      </c>
    </row>
    <row r="1307" spans="1:64" ht="14.25" customHeight="1" thickBot="1">
      <c r="A1307" s="93" t="s">
        <v>313</v>
      </c>
      <c r="B1307" s="95">
        <v>45672</v>
      </c>
      <c r="C1307" s="96">
        <v>708604</v>
      </c>
      <c r="D1307" s="96">
        <v>63059</v>
      </c>
      <c r="E1307" s="96" t="s">
        <v>48</v>
      </c>
      <c r="F1307" s="96">
        <v>457746</v>
      </c>
      <c r="G1307" s="96" t="s">
        <v>48</v>
      </c>
      <c r="H1307" s="96">
        <v>60005</v>
      </c>
      <c r="I1307" s="96"/>
      <c r="J1307" s="96"/>
      <c r="K1307" s="96"/>
      <c r="L1307" s="96">
        <v>1289415</v>
      </c>
      <c r="M1307" s="97">
        <v>224</v>
      </c>
      <c r="N1307" s="97">
        <v>304</v>
      </c>
      <c r="O1307" s="97">
        <v>528</v>
      </c>
      <c r="P1307" s="96" t="s">
        <v>48</v>
      </c>
      <c r="Q1307" s="96">
        <v>22984</v>
      </c>
      <c r="R1307" s="96">
        <v>24645</v>
      </c>
      <c r="S1307" s="96">
        <v>18813</v>
      </c>
      <c r="T1307" s="98">
        <v>0.60799999999999998</v>
      </c>
      <c r="U1307" s="95">
        <v>45611</v>
      </c>
      <c r="V1307" s="95">
        <v>45641</v>
      </c>
      <c r="W1307" s="96">
        <v>30</v>
      </c>
      <c r="X1307" s="98">
        <v>0.1389</v>
      </c>
      <c r="Y1307" s="98">
        <v>0.25969999999999999</v>
      </c>
      <c r="Z1307" s="96">
        <v>56</v>
      </c>
      <c r="AA1307" s="96">
        <v>24</v>
      </c>
      <c r="AB1307" s="98">
        <v>0.1111</v>
      </c>
      <c r="AC1307" s="98">
        <v>0.2422</v>
      </c>
      <c r="AD1307" s="96">
        <v>52</v>
      </c>
      <c r="AE1307" s="96">
        <v>23</v>
      </c>
      <c r="AF1307" s="98">
        <v>0.1065</v>
      </c>
      <c r="AG1307" s="98">
        <v>0.31730000000000003</v>
      </c>
      <c r="AH1307" s="96">
        <v>69</v>
      </c>
      <c r="AI1307" s="96">
        <v>137</v>
      </c>
      <c r="AJ1307" s="96">
        <v>73</v>
      </c>
      <c r="AK1307" s="96">
        <v>746</v>
      </c>
      <c r="AL1307" s="96">
        <v>665</v>
      </c>
      <c r="AM1307" s="96">
        <v>47</v>
      </c>
      <c r="AN1307" s="96">
        <v>683</v>
      </c>
      <c r="AO1307" s="96">
        <v>618</v>
      </c>
      <c r="AP1307" s="96">
        <v>15</v>
      </c>
      <c r="AQ1307" s="96">
        <v>321</v>
      </c>
      <c r="AR1307" s="96">
        <v>216</v>
      </c>
      <c r="AS1307" s="98">
        <v>0.67300000000000004</v>
      </c>
      <c r="AT1307" s="98">
        <v>0.33800000000000002</v>
      </c>
      <c r="AU1307" s="98">
        <v>2.4E-2</v>
      </c>
      <c r="AV1307" s="101">
        <v>89993</v>
      </c>
      <c r="AW1307" s="101">
        <v>63935</v>
      </c>
      <c r="AX1307" s="96">
        <v>3864</v>
      </c>
      <c r="AY1307" s="96">
        <v>6227</v>
      </c>
      <c r="AZ1307" s="96">
        <v>8834</v>
      </c>
      <c r="BA1307" s="96">
        <v>6792985</v>
      </c>
      <c r="BB1307" s="96" t="s">
        <v>372</v>
      </c>
      <c r="BC1307" s="117"/>
      <c r="BD1307" s="93">
        <v>43.31</v>
      </c>
      <c r="BE1307" s="93">
        <v>1456</v>
      </c>
      <c r="BF1307" s="94">
        <v>46</v>
      </c>
      <c r="BG1307" s="155">
        <v>0.21299999999999999</v>
      </c>
      <c r="BH1307" s="94">
        <v>69</v>
      </c>
      <c r="BI1307" s="155">
        <v>0.31940000000000002</v>
      </c>
      <c r="BJ1307" s="94">
        <v>10</v>
      </c>
      <c r="BK1307" s="94">
        <v>66</v>
      </c>
      <c r="BL1307" s="94">
        <v>0.10680000000000001</v>
      </c>
    </row>
    <row r="1308" spans="1:64" ht="14.25" customHeight="1" thickBot="1">
      <c r="A1308" s="93" t="s">
        <v>314</v>
      </c>
      <c r="B1308" s="95">
        <v>45673</v>
      </c>
      <c r="C1308" s="96">
        <v>559449</v>
      </c>
      <c r="D1308" s="96">
        <v>41087</v>
      </c>
      <c r="E1308" s="96" t="s">
        <v>48</v>
      </c>
      <c r="F1308" s="96">
        <v>422902</v>
      </c>
      <c r="G1308" s="96" t="s">
        <v>48</v>
      </c>
      <c r="H1308" s="96">
        <v>60117</v>
      </c>
      <c r="I1308" s="96"/>
      <c r="J1308" s="96"/>
      <c r="K1308" s="96"/>
      <c r="L1308" s="96">
        <v>1083555</v>
      </c>
      <c r="M1308" s="97">
        <v>187</v>
      </c>
      <c r="N1308" s="97">
        <v>240</v>
      </c>
      <c r="O1308" s="97">
        <v>427</v>
      </c>
      <c r="P1308" s="96" t="s">
        <v>48</v>
      </c>
      <c r="Q1308" s="96">
        <v>12597</v>
      </c>
      <c r="R1308" s="96">
        <v>13434</v>
      </c>
      <c r="S1308" s="96">
        <v>12986</v>
      </c>
      <c r="T1308" s="98">
        <v>0.77300000000000002</v>
      </c>
      <c r="U1308" s="95">
        <v>45612</v>
      </c>
      <c r="V1308" s="95">
        <v>45642</v>
      </c>
      <c r="W1308" s="96">
        <v>46</v>
      </c>
      <c r="X1308" s="98">
        <v>0.214</v>
      </c>
      <c r="Y1308" s="98">
        <v>0.40010000000000001</v>
      </c>
      <c r="Z1308" s="96">
        <v>86</v>
      </c>
      <c r="AA1308" s="96">
        <v>37</v>
      </c>
      <c r="AB1308" s="98">
        <v>0.1721</v>
      </c>
      <c r="AC1308" s="98">
        <v>0.37519999999999998</v>
      </c>
      <c r="AD1308" s="96">
        <v>81</v>
      </c>
      <c r="AE1308" s="96">
        <v>28</v>
      </c>
      <c r="AF1308" s="98">
        <v>0.13020000000000001</v>
      </c>
      <c r="AG1308" s="98">
        <v>0.3881</v>
      </c>
      <c r="AH1308" s="96">
        <v>83</v>
      </c>
      <c r="AI1308" s="96">
        <v>109</v>
      </c>
      <c r="AJ1308" s="96">
        <v>92</v>
      </c>
      <c r="AK1308" s="96">
        <v>847</v>
      </c>
      <c r="AL1308" s="96">
        <v>756</v>
      </c>
      <c r="AM1308" s="96">
        <v>39</v>
      </c>
      <c r="AN1308" s="96">
        <v>788</v>
      </c>
      <c r="AO1308" s="96">
        <v>712</v>
      </c>
      <c r="AP1308" s="96">
        <v>23</v>
      </c>
      <c r="AQ1308" s="96">
        <v>330</v>
      </c>
      <c r="AR1308" s="96">
        <v>215</v>
      </c>
      <c r="AS1308" s="98">
        <v>0.65200000000000002</v>
      </c>
      <c r="AT1308" s="98">
        <v>0.42799999999999999</v>
      </c>
      <c r="AU1308" s="98">
        <v>3.1E-2</v>
      </c>
      <c r="AV1308" s="101">
        <v>90323</v>
      </c>
      <c r="AW1308" s="101">
        <v>64150</v>
      </c>
      <c r="AX1308" s="96">
        <v>3906</v>
      </c>
      <c r="AY1308" s="96">
        <v>6007</v>
      </c>
      <c r="AZ1308" s="96">
        <v>8853</v>
      </c>
      <c r="BA1308" s="96">
        <v>7481539</v>
      </c>
      <c r="BC1308" s="117"/>
      <c r="BD1308" s="93">
        <v>28.19</v>
      </c>
      <c r="BE1308" s="93">
        <v>1457.5</v>
      </c>
      <c r="BF1308" s="94">
        <v>56</v>
      </c>
      <c r="BG1308" s="155">
        <v>0.26050000000000001</v>
      </c>
      <c r="BH1308" s="94">
        <v>77</v>
      </c>
      <c r="BI1308" s="155">
        <v>0.35809999999999997</v>
      </c>
      <c r="BJ1308" s="94">
        <v>18</v>
      </c>
      <c r="BK1308" s="94">
        <v>11</v>
      </c>
      <c r="BL1308" s="94">
        <v>1.54E-2</v>
      </c>
    </row>
    <row r="1309" spans="1:64" ht="14.25" customHeight="1" thickBot="1">
      <c r="A1309" s="93" t="s">
        <v>315</v>
      </c>
      <c r="B1309" s="95">
        <v>45674</v>
      </c>
      <c r="C1309" s="96">
        <v>566651</v>
      </c>
      <c r="D1309" s="96">
        <v>61824</v>
      </c>
      <c r="E1309" s="96" t="s">
        <v>48</v>
      </c>
      <c r="F1309" s="96">
        <v>396496</v>
      </c>
      <c r="G1309" s="96" t="s">
        <v>48</v>
      </c>
      <c r="H1309" s="96">
        <v>59921</v>
      </c>
      <c r="I1309" s="96"/>
      <c r="J1309" s="96"/>
      <c r="K1309" s="96"/>
      <c r="L1309" s="96">
        <v>1084893</v>
      </c>
      <c r="M1309" s="97">
        <v>230</v>
      </c>
      <c r="N1309" s="97">
        <v>242</v>
      </c>
      <c r="O1309" s="97">
        <v>472</v>
      </c>
      <c r="P1309" s="96" t="s">
        <v>48</v>
      </c>
      <c r="Q1309" s="96">
        <v>15680</v>
      </c>
      <c r="R1309" s="96">
        <v>14219</v>
      </c>
      <c r="S1309" s="96">
        <v>13484</v>
      </c>
      <c r="T1309" s="98">
        <v>0.63300000000000001</v>
      </c>
      <c r="U1309" s="95">
        <v>45613</v>
      </c>
      <c r="V1309" s="95">
        <v>45643</v>
      </c>
      <c r="W1309" s="96">
        <v>37</v>
      </c>
      <c r="X1309" s="98">
        <v>0.17699999999999999</v>
      </c>
      <c r="Y1309" s="98">
        <v>0.33110000000000001</v>
      </c>
      <c r="Z1309" s="96">
        <v>69</v>
      </c>
      <c r="AA1309" s="96">
        <v>35</v>
      </c>
      <c r="AB1309" s="98">
        <v>0.16750000000000001</v>
      </c>
      <c r="AC1309" s="98">
        <v>0.36509999999999998</v>
      </c>
      <c r="AD1309" s="96">
        <v>76</v>
      </c>
      <c r="AE1309" s="96">
        <v>27</v>
      </c>
      <c r="AF1309" s="98">
        <v>0.12920000000000001</v>
      </c>
      <c r="AG1309" s="98">
        <v>0.38500000000000001</v>
      </c>
      <c r="AH1309" s="96">
        <v>80</v>
      </c>
      <c r="AI1309" s="96">
        <v>81</v>
      </c>
      <c r="AJ1309" s="96">
        <v>96</v>
      </c>
      <c r="AK1309" s="96">
        <v>810</v>
      </c>
      <c r="AL1309" s="96">
        <v>707</v>
      </c>
      <c r="AM1309" s="96">
        <v>46</v>
      </c>
      <c r="AN1309" s="96">
        <v>745</v>
      </c>
      <c r="AO1309" s="96">
        <v>659</v>
      </c>
      <c r="AP1309" s="96">
        <v>17</v>
      </c>
      <c r="AQ1309" s="96">
        <v>299</v>
      </c>
      <c r="AR1309" s="96">
        <v>209</v>
      </c>
      <c r="AS1309" s="98">
        <v>0.69899999999999995</v>
      </c>
      <c r="AT1309" s="98">
        <v>0.45900000000000002</v>
      </c>
      <c r="AU1309" s="98">
        <v>2.5000000000000001E-2</v>
      </c>
      <c r="AV1309" s="101">
        <v>90622</v>
      </c>
      <c r="AW1309" s="101">
        <v>64359</v>
      </c>
      <c r="AX1309" s="96">
        <v>3941</v>
      </c>
      <c r="AY1309" s="96">
        <v>5925</v>
      </c>
      <c r="AZ1309" s="96">
        <v>8904</v>
      </c>
      <c r="BA1309" s="96">
        <v>6696485</v>
      </c>
      <c r="BC1309" s="117"/>
      <c r="BD1309" s="93">
        <v>42.36</v>
      </c>
      <c r="BE1309" s="93">
        <v>1459.5</v>
      </c>
      <c r="BF1309" s="94">
        <v>50</v>
      </c>
      <c r="BG1309" s="155">
        <v>0.2392</v>
      </c>
      <c r="BH1309" s="94">
        <v>68</v>
      </c>
      <c r="BI1309" s="155">
        <v>0.32540000000000002</v>
      </c>
      <c r="BJ1309" s="94">
        <v>4</v>
      </c>
      <c r="BK1309" s="94">
        <v>43</v>
      </c>
      <c r="BL1309" s="94">
        <v>6.5299999999999997E-2</v>
      </c>
    </row>
    <row r="1310" spans="1:64" ht="14.25" customHeight="1" thickBot="1">
      <c r="A1310" s="93" t="s">
        <v>316</v>
      </c>
      <c r="B1310" s="95">
        <v>45675</v>
      </c>
      <c r="C1310" s="96">
        <v>691702</v>
      </c>
      <c r="D1310" s="96">
        <v>45317</v>
      </c>
      <c r="E1310" s="96" t="s">
        <v>48</v>
      </c>
      <c r="F1310" s="96">
        <v>378956</v>
      </c>
      <c r="G1310" s="96" t="s">
        <v>48</v>
      </c>
      <c r="H1310" s="96">
        <v>59599</v>
      </c>
      <c r="I1310" s="96"/>
      <c r="J1310" s="96"/>
      <c r="K1310" s="96"/>
      <c r="L1310" s="96">
        <v>1175574</v>
      </c>
      <c r="M1310" s="97">
        <v>258</v>
      </c>
      <c r="N1310" s="97">
        <v>281</v>
      </c>
      <c r="O1310" s="97">
        <v>539</v>
      </c>
      <c r="P1310" s="96" t="s">
        <v>48</v>
      </c>
      <c r="Q1310" s="96">
        <v>12089</v>
      </c>
      <c r="R1310" s="96">
        <v>11473</v>
      </c>
      <c r="S1310" s="96">
        <v>11271</v>
      </c>
      <c r="T1310" s="98">
        <v>0.55100000000000005</v>
      </c>
      <c r="U1310" s="95">
        <v>45614</v>
      </c>
      <c r="V1310" s="95">
        <v>45644</v>
      </c>
      <c r="W1310" s="96">
        <v>52</v>
      </c>
      <c r="X1310" s="98">
        <v>0.2301</v>
      </c>
      <c r="Y1310" s="98">
        <v>0.43030000000000002</v>
      </c>
      <c r="Z1310" s="96">
        <v>97</v>
      </c>
      <c r="AA1310" s="96">
        <v>47</v>
      </c>
      <c r="AB1310" s="98">
        <v>0.20799999999999999</v>
      </c>
      <c r="AC1310" s="98">
        <v>0.45340000000000003</v>
      </c>
      <c r="AD1310" s="96">
        <v>102</v>
      </c>
      <c r="AE1310" s="96">
        <v>35</v>
      </c>
      <c r="AF1310" s="98">
        <v>0.15490000000000001</v>
      </c>
      <c r="AG1310" s="98">
        <v>0.46150000000000002</v>
      </c>
      <c r="AH1310" s="96">
        <v>104</v>
      </c>
      <c r="AI1310" s="96">
        <v>94</v>
      </c>
      <c r="AJ1310" s="96">
        <v>93</v>
      </c>
      <c r="AK1310" s="96">
        <v>735</v>
      </c>
      <c r="AL1310" s="96">
        <v>721</v>
      </c>
      <c r="AM1310" s="96">
        <v>25</v>
      </c>
      <c r="AN1310" s="96">
        <v>704</v>
      </c>
      <c r="AO1310" s="96">
        <v>694</v>
      </c>
      <c r="AP1310" s="96">
        <v>18</v>
      </c>
      <c r="AQ1310" s="96">
        <v>297</v>
      </c>
      <c r="AR1310" s="96">
        <v>226</v>
      </c>
      <c r="AS1310" s="98">
        <v>0.76100000000000001</v>
      </c>
      <c r="AT1310" s="98">
        <v>0.41199999999999998</v>
      </c>
      <c r="AU1310" s="98">
        <v>2.5000000000000001E-2</v>
      </c>
      <c r="AV1310" s="101">
        <v>90919</v>
      </c>
      <c r="AW1310" s="101">
        <v>64585</v>
      </c>
      <c r="AX1310" s="96">
        <v>3925</v>
      </c>
      <c r="AY1310" s="96">
        <v>5932</v>
      </c>
      <c r="AZ1310" s="96">
        <v>8922</v>
      </c>
      <c r="BA1310" s="96">
        <v>7781848</v>
      </c>
      <c r="BC1310" s="117"/>
      <c r="BD1310" s="93">
        <v>31.05</v>
      </c>
      <c r="BE1310" s="93">
        <v>1459.5</v>
      </c>
      <c r="BF1310" s="94">
        <v>67</v>
      </c>
      <c r="BG1310" s="155">
        <v>0.29649999999999999</v>
      </c>
      <c r="BH1310" s="94">
        <v>91</v>
      </c>
      <c r="BI1310" s="155">
        <v>0.4027</v>
      </c>
      <c r="BJ1310" s="94">
        <v>18</v>
      </c>
      <c r="BK1310" s="94">
        <v>41</v>
      </c>
      <c r="BL1310" s="94">
        <v>5.91E-2</v>
      </c>
    </row>
    <row r="1311" spans="1:64" ht="14.25" customHeight="1" thickBot="1">
      <c r="A1311" s="93" t="s">
        <v>317</v>
      </c>
      <c r="B1311" s="95">
        <v>45676</v>
      </c>
      <c r="C1311" s="96">
        <v>755880</v>
      </c>
      <c r="D1311" s="96">
        <v>59270</v>
      </c>
      <c r="E1311" s="96" t="s">
        <v>48</v>
      </c>
      <c r="F1311" s="96">
        <v>570981</v>
      </c>
      <c r="G1311" s="96" t="s">
        <v>48</v>
      </c>
      <c r="H1311" s="96">
        <v>60071</v>
      </c>
      <c r="I1311" s="96"/>
      <c r="J1311" s="96"/>
      <c r="K1311" s="96"/>
      <c r="L1311" s="96">
        <v>1446203</v>
      </c>
      <c r="M1311" s="97">
        <v>258</v>
      </c>
      <c r="N1311" s="97">
        <v>299</v>
      </c>
      <c r="O1311" s="97">
        <v>557</v>
      </c>
      <c r="P1311" s="96" t="s">
        <v>48</v>
      </c>
      <c r="Q1311" s="96">
        <v>22096</v>
      </c>
      <c r="R1311" s="96">
        <v>23693</v>
      </c>
      <c r="S1311" s="96">
        <v>30331</v>
      </c>
      <c r="T1311" s="98">
        <v>0.69799999999999995</v>
      </c>
      <c r="U1311" s="95">
        <v>45615</v>
      </c>
      <c r="V1311" s="95">
        <v>45645</v>
      </c>
      <c r="W1311" s="96">
        <v>35</v>
      </c>
      <c r="X1311" s="98">
        <v>0.12590000000000001</v>
      </c>
      <c r="Y1311" s="98">
        <v>0.2354</v>
      </c>
      <c r="Z1311" s="96">
        <v>65</v>
      </c>
      <c r="AA1311" s="96">
        <v>28</v>
      </c>
      <c r="AB1311" s="98">
        <v>0.1007</v>
      </c>
      <c r="AC1311" s="98">
        <v>0.21959999999999999</v>
      </c>
      <c r="AD1311" s="96">
        <v>61</v>
      </c>
      <c r="AE1311" s="96">
        <v>16</v>
      </c>
      <c r="AF1311" s="98">
        <v>5.7599999999999998E-2</v>
      </c>
      <c r="AG1311" s="98">
        <v>0.17150000000000001</v>
      </c>
      <c r="AH1311" s="96">
        <v>48</v>
      </c>
      <c r="AI1311" s="96">
        <v>107</v>
      </c>
      <c r="AJ1311" s="96">
        <v>121</v>
      </c>
      <c r="AK1311" s="96">
        <v>958</v>
      </c>
      <c r="AL1311" s="96">
        <v>942</v>
      </c>
      <c r="AM1311" s="96">
        <v>45</v>
      </c>
      <c r="AN1311" s="96">
        <v>907</v>
      </c>
      <c r="AO1311" s="96">
        <v>895</v>
      </c>
      <c r="AP1311" s="96">
        <v>13</v>
      </c>
      <c r="AQ1311" s="96">
        <v>389</v>
      </c>
      <c r="AR1311" s="96">
        <v>278</v>
      </c>
      <c r="AS1311" s="98">
        <v>0.71499999999999997</v>
      </c>
      <c r="AT1311" s="98">
        <v>0.435</v>
      </c>
      <c r="AU1311" s="98">
        <v>1.4E-2</v>
      </c>
      <c r="AV1311" s="101">
        <v>91308</v>
      </c>
      <c r="AW1311" s="101">
        <v>64863</v>
      </c>
      <c r="AX1311" s="96">
        <v>3890</v>
      </c>
      <c r="AY1311" s="96">
        <v>5923</v>
      </c>
      <c r="AZ1311" s="96">
        <v>8935</v>
      </c>
      <c r="BA1311" s="96">
        <v>9867749</v>
      </c>
      <c r="BC1311" s="117"/>
      <c r="BD1311" s="93">
        <v>40.61</v>
      </c>
      <c r="BE1311" s="93">
        <v>1459.5</v>
      </c>
      <c r="BF1311" s="94">
        <v>57</v>
      </c>
      <c r="BG1311" s="155">
        <v>0.20499999999999999</v>
      </c>
      <c r="BH1311" s="94">
        <v>87</v>
      </c>
      <c r="BI1311" s="155">
        <v>0.31290000000000001</v>
      </c>
      <c r="BJ1311" s="94">
        <v>9</v>
      </c>
      <c r="BK1311" s="94">
        <v>33</v>
      </c>
      <c r="BL1311" s="94">
        <v>3.6900000000000002E-2</v>
      </c>
    </row>
    <row r="1312" spans="1:64" ht="14.25" customHeight="1" thickBot="1">
      <c r="A1312" s="93" t="s">
        <v>311</v>
      </c>
      <c r="B1312" s="95">
        <v>45677</v>
      </c>
      <c r="C1312" s="96">
        <v>728664</v>
      </c>
      <c r="D1312" s="96">
        <v>50651</v>
      </c>
      <c r="E1312" s="96" t="s">
        <v>48</v>
      </c>
      <c r="F1312" s="96">
        <v>483212</v>
      </c>
      <c r="G1312" s="96" t="s">
        <v>48</v>
      </c>
      <c r="H1312" s="96">
        <v>60102</v>
      </c>
      <c r="I1312" s="96"/>
      <c r="J1312" s="96"/>
      <c r="K1312" s="96"/>
      <c r="L1312" s="96">
        <v>1322630</v>
      </c>
      <c r="M1312" s="97">
        <v>237</v>
      </c>
      <c r="N1312" s="97">
        <v>244</v>
      </c>
      <c r="O1312" s="97">
        <v>481</v>
      </c>
      <c r="P1312" s="96" t="s">
        <v>48</v>
      </c>
      <c r="Q1312" s="96">
        <v>19647</v>
      </c>
      <c r="R1312" s="96">
        <v>21668</v>
      </c>
      <c r="S1312" s="96">
        <v>21135</v>
      </c>
      <c r="T1312" s="98">
        <v>0.68799999999999994</v>
      </c>
      <c r="U1312" s="95">
        <v>45616</v>
      </c>
      <c r="V1312" s="95">
        <v>45646</v>
      </c>
      <c r="W1312" s="96">
        <v>36</v>
      </c>
      <c r="X1312" s="98">
        <v>0.15190000000000001</v>
      </c>
      <c r="Y1312" s="98">
        <v>0.28410000000000002</v>
      </c>
      <c r="Z1312" s="96">
        <v>67</v>
      </c>
      <c r="AA1312" s="96">
        <v>28</v>
      </c>
      <c r="AB1312" s="98">
        <v>0.1181</v>
      </c>
      <c r="AC1312" s="98">
        <v>0.2576</v>
      </c>
      <c r="AD1312" s="96">
        <v>61</v>
      </c>
      <c r="AE1312" s="96">
        <v>21</v>
      </c>
      <c r="AF1312" s="98">
        <v>8.8599999999999998E-2</v>
      </c>
      <c r="AG1312" s="98">
        <v>0.2641</v>
      </c>
      <c r="AH1312" s="96">
        <v>63</v>
      </c>
      <c r="AI1312" s="96">
        <v>94</v>
      </c>
      <c r="AJ1312" s="96">
        <v>76</v>
      </c>
      <c r="AK1312" s="96">
        <v>828</v>
      </c>
      <c r="AL1312" s="96">
        <v>737</v>
      </c>
      <c r="AM1312" s="96">
        <v>25</v>
      </c>
      <c r="AN1312" s="96">
        <v>788</v>
      </c>
      <c r="AO1312" s="96">
        <v>711</v>
      </c>
      <c r="AP1312" s="96">
        <v>14</v>
      </c>
      <c r="AQ1312" s="96">
        <v>331</v>
      </c>
      <c r="AR1312" s="96">
        <v>237</v>
      </c>
      <c r="AS1312" s="98">
        <v>0.71599999999999997</v>
      </c>
      <c r="AT1312" s="98">
        <v>0.32100000000000001</v>
      </c>
      <c r="AU1312" s="98">
        <v>1.9E-2</v>
      </c>
      <c r="AV1312" s="101">
        <v>91639</v>
      </c>
      <c r="AW1312" s="101">
        <v>65100</v>
      </c>
      <c r="AX1312" s="96">
        <v>3870</v>
      </c>
      <c r="AY1312" s="96">
        <v>5949</v>
      </c>
      <c r="AZ1312" s="96">
        <v>9017</v>
      </c>
      <c r="BA1312" s="96">
        <v>7063554</v>
      </c>
      <c r="BB1312" s="96" t="s">
        <v>373</v>
      </c>
      <c r="BC1312" s="117"/>
      <c r="BD1312" s="93">
        <v>35.15</v>
      </c>
      <c r="BE1312" s="93">
        <v>1441</v>
      </c>
      <c r="BF1312" s="94">
        <v>54</v>
      </c>
      <c r="BG1312" s="155">
        <v>0.2278</v>
      </c>
      <c r="BH1312" s="94">
        <v>73</v>
      </c>
      <c r="BI1312" s="155">
        <v>0.308</v>
      </c>
      <c r="BJ1312" s="94">
        <v>12</v>
      </c>
    </row>
    <row r="1313" spans="1:62" ht="14.25" customHeight="1" thickBot="1">
      <c r="A1313" s="93" t="s">
        <v>312</v>
      </c>
      <c r="B1313" s="95">
        <v>45678</v>
      </c>
      <c r="C1313" s="96">
        <v>882554</v>
      </c>
      <c r="D1313" s="96">
        <v>65002</v>
      </c>
      <c r="E1313" s="96" t="s">
        <v>48</v>
      </c>
      <c r="F1313" s="96">
        <v>411032</v>
      </c>
      <c r="G1313" s="96" t="s">
        <v>48</v>
      </c>
      <c r="H1313" s="96">
        <v>60062</v>
      </c>
      <c r="I1313" s="96"/>
      <c r="J1313" s="96"/>
      <c r="K1313" s="96"/>
      <c r="L1313" s="96">
        <v>1418649</v>
      </c>
      <c r="M1313" s="97">
        <v>268</v>
      </c>
      <c r="N1313" s="97">
        <v>203</v>
      </c>
      <c r="O1313" s="97">
        <v>471</v>
      </c>
      <c r="P1313" s="96" t="s">
        <v>48</v>
      </c>
      <c r="Q1313" s="96">
        <v>18966</v>
      </c>
      <c r="R1313" s="96">
        <v>18593</v>
      </c>
      <c r="S1313" s="96">
        <v>17632</v>
      </c>
      <c r="T1313" s="98">
        <v>0.70099999999999996</v>
      </c>
      <c r="U1313" s="95">
        <v>45617</v>
      </c>
      <c r="V1313" s="95">
        <v>45647</v>
      </c>
      <c r="W1313" s="96">
        <v>40</v>
      </c>
      <c r="X1313" s="98">
        <v>0.17019999999999999</v>
      </c>
      <c r="Y1313" s="98">
        <v>0.31830000000000003</v>
      </c>
      <c r="Z1313" s="96">
        <v>75</v>
      </c>
      <c r="AA1313" s="96">
        <v>35</v>
      </c>
      <c r="AB1313" s="98">
        <v>0.1489</v>
      </c>
      <c r="AC1313" s="98">
        <v>0.32469999999999999</v>
      </c>
      <c r="AD1313" s="96">
        <v>76</v>
      </c>
      <c r="AE1313" s="96">
        <v>27</v>
      </c>
      <c r="AF1313" s="98">
        <v>0.1149</v>
      </c>
      <c r="AG1313" s="98">
        <v>0.34239999999999998</v>
      </c>
      <c r="AH1313" s="96">
        <v>80</v>
      </c>
      <c r="AI1313" s="96">
        <v>112</v>
      </c>
      <c r="AJ1313" s="96">
        <v>107</v>
      </c>
      <c r="AK1313" s="96">
        <v>812</v>
      </c>
      <c r="AL1313" s="96">
        <v>721</v>
      </c>
      <c r="AM1313" s="96">
        <v>46</v>
      </c>
      <c r="AN1313" s="96">
        <v>748</v>
      </c>
      <c r="AO1313" s="96">
        <v>674</v>
      </c>
      <c r="AP1313" s="96">
        <v>19</v>
      </c>
      <c r="AQ1313" s="96">
        <v>330</v>
      </c>
      <c r="AR1313" s="96">
        <v>235</v>
      </c>
      <c r="AS1313" s="98">
        <v>0.71199999999999997</v>
      </c>
      <c r="AT1313" s="98">
        <v>0.45500000000000002</v>
      </c>
      <c r="AU1313" s="98">
        <v>2.7E-2</v>
      </c>
      <c r="AV1313" s="101">
        <v>91969</v>
      </c>
      <c r="AW1313" s="101">
        <v>65335</v>
      </c>
      <c r="AX1313" s="96">
        <v>3924</v>
      </c>
      <c r="AY1313" s="96">
        <v>5969</v>
      </c>
      <c r="AZ1313" s="96">
        <v>9014</v>
      </c>
      <c r="BA1313" s="96">
        <v>6883373</v>
      </c>
      <c r="BC1313" s="117"/>
      <c r="BD1313" s="93">
        <v>45.25</v>
      </c>
      <c r="BE1313" s="93">
        <v>1436.5</v>
      </c>
      <c r="BF1313" s="94">
        <v>58</v>
      </c>
      <c r="BG1313" s="155">
        <v>0.24679999999999999</v>
      </c>
      <c r="BH1313" s="94">
        <v>75</v>
      </c>
      <c r="BI1313" s="155">
        <v>0.31909999999999999</v>
      </c>
      <c r="BJ1313" s="94">
        <v>10</v>
      </c>
    </row>
    <row r="1314" spans="1:62" ht="14.25" customHeight="1" thickBot="1">
      <c r="A1314" s="93" t="s">
        <v>313</v>
      </c>
      <c r="B1314" s="95">
        <v>45679</v>
      </c>
      <c r="C1314" s="96">
        <v>901809</v>
      </c>
      <c r="D1314" s="96">
        <v>47392</v>
      </c>
      <c r="E1314" s="96">
        <v>660</v>
      </c>
      <c r="F1314" s="96">
        <v>436431</v>
      </c>
      <c r="G1314" s="96" t="s">
        <v>48</v>
      </c>
      <c r="H1314" s="96">
        <v>60050</v>
      </c>
      <c r="I1314" s="96"/>
      <c r="J1314" s="96"/>
      <c r="K1314" s="96"/>
      <c r="L1314" s="96">
        <v>1446342</v>
      </c>
      <c r="M1314" s="97">
        <v>255</v>
      </c>
      <c r="N1314" s="97">
        <v>223</v>
      </c>
      <c r="O1314" s="97">
        <v>478</v>
      </c>
      <c r="P1314" s="96" t="s">
        <v>48</v>
      </c>
      <c r="Q1314" s="96">
        <v>26671</v>
      </c>
      <c r="R1314" s="96">
        <v>27644</v>
      </c>
      <c r="S1314" s="96">
        <v>30334</v>
      </c>
      <c r="T1314" s="98">
        <v>0.59199999999999997</v>
      </c>
      <c r="U1314" s="95">
        <v>45618</v>
      </c>
      <c r="V1314" s="95">
        <v>45648</v>
      </c>
      <c r="W1314" s="96">
        <v>29</v>
      </c>
      <c r="X1314" s="98">
        <v>0.14149999999999999</v>
      </c>
      <c r="Y1314" s="98">
        <v>0.26450000000000001</v>
      </c>
      <c r="Z1314" s="96">
        <v>54</v>
      </c>
      <c r="AA1314" s="96">
        <v>24</v>
      </c>
      <c r="AB1314" s="98">
        <v>0.1171</v>
      </c>
      <c r="AC1314" s="98">
        <v>0.25519999999999998</v>
      </c>
      <c r="AD1314" s="96">
        <v>52</v>
      </c>
      <c r="AE1314" s="96">
        <v>16</v>
      </c>
      <c r="AF1314" s="98">
        <v>7.8E-2</v>
      </c>
      <c r="AG1314" s="98">
        <v>0.2326</v>
      </c>
      <c r="AH1314" s="96">
        <v>48</v>
      </c>
      <c r="AI1314" s="96">
        <v>91</v>
      </c>
      <c r="AJ1314" s="96">
        <v>81</v>
      </c>
      <c r="AK1314" s="96">
        <v>823</v>
      </c>
      <c r="AL1314" s="96">
        <v>742</v>
      </c>
      <c r="AM1314" s="96">
        <v>41</v>
      </c>
      <c r="AN1314" s="96">
        <v>771</v>
      </c>
      <c r="AO1314" s="96">
        <v>696</v>
      </c>
      <c r="AP1314" s="96">
        <v>17</v>
      </c>
      <c r="AQ1314" s="96">
        <v>283</v>
      </c>
      <c r="AR1314" s="96">
        <v>205</v>
      </c>
      <c r="AS1314" s="98">
        <v>0.72399999999999998</v>
      </c>
      <c r="AT1314" s="98">
        <v>0.39500000000000002</v>
      </c>
      <c r="AU1314" s="98">
        <v>2.4E-2</v>
      </c>
      <c r="AV1314" s="101">
        <v>92252</v>
      </c>
      <c r="AW1314" s="101">
        <v>65540</v>
      </c>
      <c r="AX1314" s="96">
        <v>3965</v>
      </c>
      <c r="AY1314" s="96">
        <v>6031</v>
      </c>
      <c r="AZ1314" s="96">
        <v>9012</v>
      </c>
      <c r="BA1314" s="96">
        <v>7299284</v>
      </c>
      <c r="BB1314" s="96" t="s">
        <v>374</v>
      </c>
      <c r="BC1314" s="117"/>
      <c r="BD1314" s="93">
        <v>32.979999999999997</v>
      </c>
      <c r="BE1314" s="93">
        <v>1437</v>
      </c>
      <c r="BF1314" s="94">
        <v>41</v>
      </c>
      <c r="BG1314" s="155">
        <v>0.2</v>
      </c>
      <c r="BH1314" s="94">
        <v>55</v>
      </c>
      <c r="BI1314" s="155">
        <v>0.26829999999999998</v>
      </c>
      <c r="BJ1314" s="94">
        <v>8</v>
      </c>
    </row>
    <row r="1315" spans="1:62" ht="14.25" customHeight="1" thickBot="1">
      <c r="A1315" s="93" t="s">
        <v>314</v>
      </c>
      <c r="B1315" s="95">
        <v>45680</v>
      </c>
      <c r="C1315" s="96">
        <v>935447</v>
      </c>
      <c r="D1315" s="96">
        <v>43914</v>
      </c>
      <c r="E1315" s="96" t="s">
        <v>48</v>
      </c>
      <c r="F1315" s="96">
        <v>518706</v>
      </c>
      <c r="G1315" s="96" t="s">
        <v>48</v>
      </c>
      <c r="H1315" s="96">
        <v>60050</v>
      </c>
      <c r="I1315" s="96"/>
      <c r="J1315" s="96"/>
      <c r="K1315" s="96"/>
      <c r="L1315" s="96">
        <v>1558117</v>
      </c>
      <c r="M1315" s="97">
        <v>271</v>
      </c>
      <c r="N1315" s="97">
        <v>192</v>
      </c>
      <c r="O1315" s="97">
        <v>463</v>
      </c>
      <c r="P1315" s="96" t="s">
        <v>48</v>
      </c>
      <c r="Q1315" s="96">
        <v>24506</v>
      </c>
      <c r="R1315" s="96">
        <v>24646</v>
      </c>
      <c r="S1315" s="96">
        <v>24898</v>
      </c>
      <c r="T1315" s="98">
        <v>0.67800000000000005</v>
      </c>
      <c r="U1315" s="95">
        <v>45619</v>
      </c>
      <c r="V1315" s="95">
        <v>45649</v>
      </c>
      <c r="W1315" s="96">
        <v>34</v>
      </c>
      <c r="X1315" s="98">
        <v>0.14779999999999999</v>
      </c>
      <c r="Y1315" s="98">
        <v>0.27639999999999998</v>
      </c>
      <c r="Z1315" s="96">
        <v>64</v>
      </c>
      <c r="AA1315" s="96">
        <v>29</v>
      </c>
      <c r="AB1315" s="98">
        <v>0.12609999999999999</v>
      </c>
      <c r="AC1315" s="98">
        <v>0.27489999999999998</v>
      </c>
      <c r="AD1315" s="96">
        <v>63</v>
      </c>
      <c r="AE1315" s="96">
        <v>21</v>
      </c>
      <c r="AF1315" s="98">
        <v>9.1300000000000006E-2</v>
      </c>
      <c r="AG1315" s="98">
        <v>0.27210000000000001</v>
      </c>
      <c r="AH1315" s="96">
        <v>63</v>
      </c>
      <c r="AI1315" s="96">
        <v>114</v>
      </c>
      <c r="AJ1315" s="96">
        <v>75</v>
      </c>
      <c r="AK1315" s="96">
        <v>851</v>
      </c>
      <c r="AL1315" s="96">
        <v>768</v>
      </c>
      <c r="AM1315" s="96">
        <v>54</v>
      </c>
      <c r="AN1315" s="96">
        <v>783</v>
      </c>
      <c r="AO1315" s="96">
        <v>710</v>
      </c>
      <c r="AP1315" s="96">
        <v>22</v>
      </c>
      <c r="AQ1315" s="96">
        <v>314</v>
      </c>
      <c r="AR1315" s="96">
        <v>230</v>
      </c>
      <c r="AS1315" s="98">
        <v>0.73199999999999998</v>
      </c>
      <c r="AT1315" s="98">
        <v>0.32600000000000001</v>
      </c>
      <c r="AU1315" s="98">
        <v>0.03</v>
      </c>
      <c r="AV1315" s="101">
        <v>92566</v>
      </c>
      <c r="AW1315" s="101">
        <v>65770</v>
      </c>
      <c r="AX1315" s="96">
        <v>4032</v>
      </c>
      <c r="AY1315" s="96">
        <v>4032</v>
      </c>
      <c r="AZ1315" s="96">
        <v>9021</v>
      </c>
      <c r="BA1315" s="96">
        <v>6903983</v>
      </c>
      <c r="BC1315" s="117"/>
      <c r="BD1315" s="93">
        <v>30.57</v>
      </c>
      <c r="BE1315" s="93">
        <v>1436.5</v>
      </c>
      <c r="BF1315" s="94">
        <v>43</v>
      </c>
      <c r="BG1315" s="155">
        <v>0.187</v>
      </c>
      <c r="BH1315" s="94">
        <v>70</v>
      </c>
      <c r="BI1315" s="155">
        <v>0.30430000000000001</v>
      </c>
      <c r="BJ1315" s="94">
        <v>8</v>
      </c>
    </row>
    <row r="1316" spans="1:62" ht="14.25" customHeight="1" thickBot="1">
      <c r="A1316" s="93" t="s">
        <v>315</v>
      </c>
      <c r="B1316" s="95">
        <v>45681</v>
      </c>
      <c r="C1316" s="96">
        <v>885592</v>
      </c>
      <c r="D1316" s="96">
        <v>23425</v>
      </c>
      <c r="E1316" s="96">
        <v>583</v>
      </c>
      <c r="F1316" s="96">
        <v>356492</v>
      </c>
      <c r="G1316" s="96" t="s">
        <v>48</v>
      </c>
      <c r="H1316" s="96">
        <v>59990</v>
      </c>
      <c r="I1316" s="96"/>
      <c r="J1316" s="96"/>
      <c r="K1316" s="96"/>
      <c r="L1316" s="96">
        <v>1326083</v>
      </c>
      <c r="M1316" s="97">
        <v>261</v>
      </c>
      <c r="N1316" s="97">
        <v>201</v>
      </c>
      <c r="O1316" s="97">
        <v>462</v>
      </c>
      <c r="P1316" s="96" t="s">
        <v>48</v>
      </c>
      <c r="Q1316" s="96">
        <v>18661</v>
      </c>
      <c r="R1316" s="96">
        <v>19009</v>
      </c>
      <c r="S1316" s="96">
        <v>19348</v>
      </c>
      <c r="T1316" s="98">
        <v>0.60599999999999998</v>
      </c>
      <c r="U1316" s="95">
        <v>45620</v>
      </c>
      <c r="V1316" s="95">
        <v>45650</v>
      </c>
      <c r="W1316" s="96">
        <v>38</v>
      </c>
      <c r="X1316" s="98">
        <v>0.1784</v>
      </c>
      <c r="Y1316" s="98">
        <v>0.33360000000000001</v>
      </c>
      <c r="Z1316" s="96">
        <v>71</v>
      </c>
      <c r="AA1316" s="96">
        <v>32</v>
      </c>
      <c r="AB1316" s="98">
        <v>0.1502</v>
      </c>
      <c r="AC1316" s="98">
        <v>0.32750000000000001</v>
      </c>
      <c r="AD1316" s="96">
        <v>70</v>
      </c>
      <c r="AE1316" s="96">
        <v>23</v>
      </c>
      <c r="AF1316" s="98">
        <v>0.108</v>
      </c>
      <c r="AG1316" s="98">
        <v>0.32179999999999997</v>
      </c>
      <c r="AH1316" s="96">
        <v>69</v>
      </c>
      <c r="AI1316" s="96">
        <v>90</v>
      </c>
      <c r="AJ1316" s="96">
        <v>124</v>
      </c>
      <c r="AK1316" s="96">
        <v>1087</v>
      </c>
      <c r="AL1316" s="96">
        <v>982</v>
      </c>
      <c r="AM1316" s="96">
        <v>68</v>
      </c>
      <c r="AN1316" s="96">
        <v>997</v>
      </c>
      <c r="AO1316" s="96">
        <v>908</v>
      </c>
      <c r="AP1316" s="96">
        <v>22</v>
      </c>
      <c r="AQ1316" s="96">
        <v>280</v>
      </c>
      <c r="AR1316" s="96">
        <v>213</v>
      </c>
      <c r="AS1316" s="98">
        <v>0.76100000000000001</v>
      </c>
      <c r="AT1316" s="98">
        <v>0.58199999999999996</v>
      </c>
      <c r="AU1316" s="98">
        <v>2.4E-2</v>
      </c>
      <c r="AV1316" s="101">
        <v>92846</v>
      </c>
      <c r="AW1316" s="101">
        <v>65983</v>
      </c>
      <c r="AX1316" s="96">
        <v>4017</v>
      </c>
      <c r="AY1316" s="96">
        <v>6111</v>
      </c>
      <c r="AZ1316" s="96">
        <v>9155</v>
      </c>
      <c r="BA1316" s="96">
        <v>9471917</v>
      </c>
      <c r="BC1316" s="117"/>
      <c r="BD1316" s="93">
        <v>16.2</v>
      </c>
      <c r="BE1316" s="93">
        <v>1446</v>
      </c>
      <c r="BF1316" s="94">
        <v>46</v>
      </c>
      <c r="BG1316" s="155">
        <v>0.216</v>
      </c>
      <c r="BH1316" s="94">
        <v>79</v>
      </c>
      <c r="BI1316" s="155">
        <v>0.37090000000000001</v>
      </c>
      <c r="BJ1316" s="94">
        <v>12</v>
      </c>
    </row>
    <row r="1317" spans="1:62" ht="14.25" customHeight="1" thickBot="1">
      <c r="A1317" s="93" t="s">
        <v>316</v>
      </c>
      <c r="B1317" s="95">
        <v>45682</v>
      </c>
      <c r="C1317" s="96">
        <v>876866</v>
      </c>
      <c r="D1317" s="96">
        <v>39649</v>
      </c>
      <c r="E1317" s="96">
        <v>17</v>
      </c>
      <c r="F1317" s="96">
        <v>450885</v>
      </c>
      <c r="G1317" s="96" t="s">
        <v>48</v>
      </c>
      <c r="H1317" s="96">
        <v>59675</v>
      </c>
      <c r="I1317" s="96"/>
      <c r="J1317" s="96"/>
      <c r="K1317" s="96"/>
      <c r="L1317" s="96">
        <v>1427092</v>
      </c>
      <c r="M1317" s="97">
        <v>295</v>
      </c>
      <c r="N1317" s="97">
        <v>433</v>
      </c>
      <c r="O1317" s="97">
        <v>728</v>
      </c>
      <c r="P1317" s="96" t="s">
        <v>48</v>
      </c>
      <c r="Q1317" s="96">
        <v>23848</v>
      </c>
      <c r="R1317" s="96">
        <v>21117</v>
      </c>
      <c r="S1317" s="96">
        <v>19954</v>
      </c>
      <c r="T1317" s="98">
        <v>0.44600000000000001</v>
      </c>
      <c r="U1317" s="95">
        <v>45621</v>
      </c>
      <c r="V1317" s="95">
        <v>45651</v>
      </c>
      <c r="W1317" s="96">
        <v>32</v>
      </c>
      <c r="X1317" s="98">
        <v>0.13500000000000001</v>
      </c>
      <c r="Y1317" s="98">
        <v>0.2525</v>
      </c>
      <c r="Z1317" s="96">
        <v>60</v>
      </c>
      <c r="AA1317" s="96">
        <v>31</v>
      </c>
      <c r="AB1317" s="98">
        <v>0.1308</v>
      </c>
      <c r="AC1317" s="98">
        <v>0.28510000000000002</v>
      </c>
      <c r="AD1317" s="96">
        <v>68</v>
      </c>
      <c r="AE1317" s="96">
        <v>24</v>
      </c>
      <c r="AF1317" s="98">
        <v>0.1013</v>
      </c>
      <c r="AG1317" s="98">
        <v>0.30180000000000001</v>
      </c>
      <c r="AH1317" s="96">
        <v>72</v>
      </c>
      <c r="AI1317" s="96">
        <v>74</v>
      </c>
      <c r="AJ1317" s="96">
        <v>81</v>
      </c>
      <c r="AK1317" s="96">
        <v>898</v>
      </c>
      <c r="AL1317" s="96">
        <v>888</v>
      </c>
      <c r="AM1317" s="96">
        <v>49</v>
      </c>
      <c r="AN1317" s="96">
        <v>841</v>
      </c>
      <c r="AO1317" s="96">
        <v>833</v>
      </c>
      <c r="AP1317" s="96">
        <v>19</v>
      </c>
      <c r="AQ1317" s="96">
        <v>325</v>
      </c>
      <c r="AR1317" s="96">
        <v>237</v>
      </c>
      <c r="AS1317" s="98">
        <v>0.72899999999999998</v>
      </c>
      <c r="AT1317" s="98">
        <v>0.34200000000000003</v>
      </c>
      <c r="AU1317" s="98">
        <v>2.1999999999999999E-2</v>
      </c>
      <c r="AV1317" s="101">
        <v>93171</v>
      </c>
      <c r="AW1317" s="101">
        <v>66220</v>
      </c>
      <c r="AX1317" s="96">
        <v>4218</v>
      </c>
      <c r="AY1317" s="96">
        <v>6224</v>
      </c>
      <c r="AZ1317" s="96">
        <v>9153</v>
      </c>
      <c r="BA1317" s="96">
        <v>8458139</v>
      </c>
      <c r="BC1317" s="117"/>
      <c r="BD1317" s="93">
        <v>27.42</v>
      </c>
      <c r="BE1317" s="93">
        <v>1446</v>
      </c>
      <c r="BF1317" s="94">
        <v>41</v>
      </c>
      <c r="BG1317" s="155">
        <v>0.17299999999999999</v>
      </c>
      <c r="BH1317" s="94">
        <v>74</v>
      </c>
      <c r="BI1317" s="155">
        <v>0.31219999999999998</v>
      </c>
      <c r="BJ1317" s="94">
        <v>7</v>
      </c>
    </row>
    <row r="1318" spans="1:62" ht="14.25" customHeight="1" thickBot="1">
      <c r="A1318" s="93" t="s">
        <v>317</v>
      </c>
      <c r="B1318" s="95">
        <v>45683</v>
      </c>
      <c r="C1318" s="96">
        <v>956259</v>
      </c>
      <c r="D1318" s="96">
        <v>44060</v>
      </c>
      <c r="E1318" s="96" t="s">
        <v>48</v>
      </c>
      <c r="F1318" s="96">
        <v>880619</v>
      </c>
      <c r="G1318" s="96" t="s">
        <v>48</v>
      </c>
      <c r="H1318" s="96">
        <v>60043</v>
      </c>
      <c r="I1318" s="96"/>
      <c r="J1318" s="96"/>
      <c r="K1318" s="96"/>
      <c r="L1318" s="96">
        <v>1940981</v>
      </c>
      <c r="M1318" s="97">
        <v>272</v>
      </c>
      <c r="N1318" s="97">
        <v>261</v>
      </c>
      <c r="O1318" s="97">
        <v>533</v>
      </c>
      <c r="P1318" s="96" t="s">
        <v>48</v>
      </c>
      <c r="Q1318" s="96">
        <v>29656</v>
      </c>
      <c r="R1318" s="96">
        <v>26981</v>
      </c>
      <c r="S1318" s="96">
        <v>26053</v>
      </c>
      <c r="T1318" s="98">
        <v>0.80100000000000005</v>
      </c>
      <c r="U1318" s="95">
        <v>45622</v>
      </c>
      <c r="V1318" s="95">
        <v>45652</v>
      </c>
      <c r="W1318" s="96">
        <v>35</v>
      </c>
      <c r="X1318" s="98">
        <v>0.1125</v>
      </c>
      <c r="Y1318" s="98">
        <v>0.21049999999999999</v>
      </c>
      <c r="Z1318" s="96">
        <v>65</v>
      </c>
      <c r="AA1318" s="96">
        <v>33</v>
      </c>
      <c r="AB1318" s="98">
        <v>0.1061</v>
      </c>
      <c r="AC1318" s="98">
        <v>0.23130000000000001</v>
      </c>
      <c r="AD1318" s="96">
        <v>72</v>
      </c>
      <c r="AE1318" s="96">
        <v>25</v>
      </c>
      <c r="AF1318" s="98">
        <v>8.0399999999999999E-2</v>
      </c>
      <c r="AG1318" s="98">
        <v>0.23949999999999999</v>
      </c>
      <c r="AH1318" s="96">
        <v>75</v>
      </c>
      <c r="AI1318" s="96">
        <v>95</v>
      </c>
      <c r="AJ1318" s="96">
        <v>104</v>
      </c>
      <c r="AK1318" s="96">
        <v>935</v>
      </c>
      <c r="AL1318" s="96">
        <v>920</v>
      </c>
      <c r="AM1318" s="96">
        <v>53</v>
      </c>
      <c r="AN1318" s="96">
        <v>872</v>
      </c>
      <c r="AO1318" s="96">
        <v>861</v>
      </c>
      <c r="AP1318" s="96">
        <v>24</v>
      </c>
      <c r="AQ1318" s="96">
        <v>427</v>
      </c>
      <c r="AR1318" s="96">
        <v>311</v>
      </c>
      <c r="AS1318" s="98">
        <v>0.72799999999999998</v>
      </c>
      <c r="AT1318" s="98">
        <v>0.33400000000000002</v>
      </c>
      <c r="AU1318" s="98">
        <v>2.7E-2</v>
      </c>
      <c r="AV1318" s="101">
        <v>93598</v>
      </c>
      <c r="AW1318" s="101">
        <v>66531</v>
      </c>
      <c r="AX1318" s="96">
        <v>4319</v>
      </c>
      <c r="AY1318" s="96">
        <v>6267</v>
      </c>
      <c r="AZ1318" s="96">
        <v>9144</v>
      </c>
      <c r="BA1318" s="96">
        <v>9387289</v>
      </c>
      <c r="BC1318" s="117"/>
      <c r="BD1318" s="93">
        <v>30.47</v>
      </c>
      <c r="BE1318" s="93">
        <v>1446</v>
      </c>
      <c r="BF1318" s="94">
        <v>55</v>
      </c>
      <c r="BG1318" s="155">
        <v>0.17680000000000001</v>
      </c>
      <c r="BH1318" s="94">
        <v>80</v>
      </c>
      <c r="BI1318" s="155">
        <v>0.25719999999999998</v>
      </c>
      <c r="BJ1318" s="94">
        <v>13</v>
      </c>
    </row>
    <row r="1319" spans="1:62" ht="14.25" customHeight="1" thickBot="1">
      <c r="A1319" s="93" t="s">
        <v>311</v>
      </c>
      <c r="B1319" s="95">
        <v>45684</v>
      </c>
      <c r="C1319" s="96">
        <v>860766</v>
      </c>
      <c r="D1319" s="96">
        <v>42888</v>
      </c>
      <c r="E1319" s="96" t="s">
        <v>48</v>
      </c>
      <c r="F1319" s="96">
        <v>394123</v>
      </c>
      <c r="G1319" s="96" t="s">
        <v>48</v>
      </c>
      <c r="H1319" s="96">
        <v>48077</v>
      </c>
      <c r="I1319" s="96"/>
      <c r="J1319" s="96"/>
      <c r="K1319" s="96"/>
      <c r="L1319" s="96">
        <v>1345855</v>
      </c>
      <c r="M1319" s="97">
        <v>237</v>
      </c>
      <c r="N1319" s="97">
        <v>246</v>
      </c>
      <c r="O1319" s="97">
        <v>483</v>
      </c>
      <c r="P1319" s="96" t="s">
        <v>48</v>
      </c>
      <c r="Q1319" s="96">
        <v>42336</v>
      </c>
      <c r="R1319" s="96" t="s">
        <v>48</v>
      </c>
      <c r="S1319" s="96">
        <v>32259</v>
      </c>
      <c r="T1319" s="98">
        <v>0.53800000000000003</v>
      </c>
      <c r="U1319" s="95">
        <v>45623</v>
      </c>
      <c r="V1319" s="95">
        <v>45653</v>
      </c>
      <c r="W1319" s="96">
        <v>17</v>
      </c>
      <c r="X1319" s="98">
        <v>8.8499999999999995E-2</v>
      </c>
      <c r="Y1319" s="98">
        <v>0.1656</v>
      </c>
      <c r="Z1319" s="96">
        <v>32</v>
      </c>
      <c r="AA1319" s="96" t="s">
        <v>48</v>
      </c>
      <c r="AB1319" s="98">
        <v>0</v>
      </c>
      <c r="AC1319" s="98">
        <v>0</v>
      </c>
      <c r="AD1319" s="96" t="s">
        <v>48</v>
      </c>
      <c r="AE1319" s="96">
        <v>14</v>
      </c>
      <c r="AF1319" s="98">
        <v>7.2900000000000006E-2</v>
      </c>
      <c r="AG1319" s="98">
        <v>0.21729999999999999</v>
      </c>
      <c r="AH1319" s="96">
        <v>42</v>
      </c>
      <c r="AI1319" s="96">
        <v>58</v>
      </c>
      <c r="AJ1319" s="96">
        <v>86</v>
      </c>
      <c r="AK1319" s="96">
        <v>972</v>
      </c>
      <c r="AL1319" s="96">
        <v>882</v>
      </c>
      <c r="AM1319" s="96">
        <v>57</v>
      </c>
      <c r="AN1319" s="96">
        <v>835</v>
      </c>
      <c r="AO1319" s="96">
        <v>816</v>
      </c>
      <c r="AP1319" s="96">
        <v>28</v>
      </c>
      <c r="AQ1319" s="96">
        <v>260</v>
      </c>
      <c r="AR1319" s="96">
        <v>192</v>
      </c>
      <c r="AS1319" s="98">
        <v>0.73799999999999999</v>
      </c>
      <c r="AT1319" s="98">
        <v>0.44800000000000001</v>
      </c>
      <c r="AU1319" s="98">
        <v>3.3000000000000002E-2</v>
      </c>
      <c r="AV1319" s="101">
        <v>93858</v>
      </c>
      <c r="AW1319" s="101">
        <v>66723</v>
      </c>
      <c r="AX1319" s="96">
        <v>4278</v>
      </c>
      <c r="AY1319" s="96">
        <v>6256</v>
      </c>
      <c r="AZ1319" s="96">
        <v>9193</v>
      </c>
      <c r="BA1319" s="96">
        <v>8271486</v>
      </c>
      <c r="BC1319" s="117"/>
      <c r="BD1319" s="93">
        <v>29.66</v>
      </c>
      <c r="BE1319" s="93">
        <v>1446</v>
      </c>
      <c r="BF1319" s="94">
        <v>32</v>
      </c>
      <c r="BG1319" s="155">
        <v>0.16669999999999999</v>
      </c>
      <c r="BH1319" s="94">
        <v>50</v>
      </c>
      <c r="BI1319" s="155">
        <v>0.26040000000000002</v>
      </c>
      <c r="BJ1319" s="94">
        <v>8</v>
      </c>
    </row>
    <row r="1320" spans="1:62" ht="14.25" customHeight="1" thickBot="1">
      <c r="A1320" s="93" t="s">
        <v>312</v>
      </c>
      <c r="B1320" s="95">
        <v>45685</v>
      </c>
      <c r="C1320" s="96">
        <v>719993</v>
      </c>
      <c r="D1320" s="96">
        <v>49728</v>
      </c>
      <c r="E1320" s="96" t="s">
        <v>48</v>
      </c>
      <c r="F1320" s="96">
        <v>423139</v>
      </c>
      <c r="G1320" s="96" t="s">
        <v>48</v>
      </c>
      <c r="H1320" s="96">
        <v>47948</v>
      </c>
      <c r="I1320" s="96"/>
      <c r="J1320" s="96"/>
      <c r="K1320" s="96"/>
      <c r="L1320" s="96">
        <v>1240808</v>
      </c>
      <c r="M1320" s="97">
        <v>231</v>
      </c>
      <c r="N1320" s="97">
        <v>244</v>
      </c>
      <c r="O1320" s="97">
        <v>475</v>
      </c>
      <c r="P1320" s="96" t="s">
        <v>48</v>
      </c>
      <c r="Q1320" s="96">
        <v>110589</v>
      </c>
      <c r="R1320" s="96" t="s">
        <v>48</v>
      </c>
      <c r="S1320" s="96">
        <v>83276</v>
      </c>
      <c r="T1320" s="98">
        <v>0.56399999999999995</v>
      </c>
      <c r="U1320" s="95">
        <v>45624</v>
      </c>
      <c r="V1320" s="95">
        <v>45654</v>
      </c>
      <c r="W1320" s="96">
        <v>6</v>
      </c>
      <c r="X1320" s="98">
        <v>3.0200000000000001E-2</v>
      </c>
      <c r="Y1320" s="98">
        <v>5.6399999999999999E-2</v>
      </c>
      <c r="Z1320" s="96">
        <v>11</v>
      </c>
      <c r="AA1320" s="96" t="s">
        <v>48</v>
      </c>
      <c r="AB1320" s="98">
        <v>0</v>
      </c>
      <c r="AC1320" s="98">
        <v>0</v>
      </c>
      <c r="AD1320" s="96" t="s">
        <v>48</v>
      </c>
      <c r="AE1320" s="96">
        <v>5</v>
      </c>
      <c r="AF1320" s="98">
        <v>2.5100000000000001E-2</v>
      </c>
      <c r="AG1320" s="98">
        <v>7.4899999999999994E-2</v>
      </c>
      <c r="AH1320" s="96">
        <v>15</v>
      </c>
      <c r="AI1320" s="96">
        <v>51</v>
      </c>
      <c r="AJ1320" s="96" t="s">
        <v>48</v>
      </c>
      <c r="AK1320" s="96">
        <v>81</v>
      </c>
      <c r="AL1320" s="96">
        <v>3</v>
      </c>
      <c r="AM1320" s="96" t="s">
        <v>48</v>
      </c>
      <c r="AN1320" s="96" t="s">
        <v>48</v>
      </c>
      <c r="AO1320" s="96" t="s">
        <v>48</v>
      </c>
      <c r="AP1320" s="96" t="s">
        <v>48</v>
      </c>
      <c r="AQ1320" s="96">
        <v>268</v>
      </c>
      <c r="AR1320" s="96">
        <v>199</v>
      </c>
      <c r="AS1320" s="98">
        <v>0.74299999999999999</v>
      </c>
      <c r="AT1320" s="98">
        <v>0</v>
      </c>
      <c r="AU1320" s="98">
        <v>0</v>
      </c>
      <c r="AV1320" s="101">
        <v>94126</v>
      </c>
      <c r="AW1320" s="101">
        <v>66922</v>
      </c>
      <c r="AX1320" s="96">
        <v>4354</v>
      </c>
      <c r="AY1320" s="96">
        <v>6329</v>
      </c>
      <c r="AZ1320" s="96">
        <v>9195</v>
      </c>
      <c r="BA1320" s="96" t="s">
        <v>48</v>
      </c>
      <c r="BB1320" s="96" t="s">
        <v>375</v>
      </c>
      <c r="BC1320" s="117"/>
      <c r="BD1320" s="93">
        <v>34.39</v>
      </c>
      <c r="BE1320" s="93">
        <v>1446</v>
      </c>
      <c r="BF1320" s="94">
        <v>21</v>
      </c>
      <c r="BG1320" s="155">
        <v>0.1055</v>
      </c>
      <c r="BH1320" s="94">
        <v>31</v>
      </c>
      <c r="BI1320" s="155">
        <v>0.15579999999999999</v>
      </c>
      <c r="BJ1320" s="94">
        <v>7</v>
      </c>
    </row>
    <row r="1321" spans="1:62" ht="14.25" customHeight="1" thickBot="1">
      <c r="A1321" s="93" t="s">
        <v>313</v>
      </c>
      <c r="B1321" s="95">
        <v>45686</v>
      </c>
      <c r="C1321" s="96">
        <v>750502</v>
      </c>
      <c r="D1321" s="96">
        <v>31740</v>
      </c>
      <c r="E1321" s="96" t="s">
        <v>48</v>
      </c>
      <c r="F1321" s="96">
        <v>394743</v>
      </c>
      <c r="G1321" s="96" t="s">
        <v>48</v>
      </c>
      <c r="H1321" s="96">
        <v>48164</v>
      </c>
      <c r="I1321" s="96"/>
      <c r="J1321" s="96"/>
      <c r="K1321" s="96"/>
      <c r="L1321" s="96">
        <v>1225148</v>
      </c>
      <c r="M1321" s="97">
        <v>173</v>
      </c>
      <c r="N1321" s="97">
        <v>264</v>
      </c>
      <c r="O1321" s="97">
        <v>437</v>
      </c>
      <c r="P1321" s="96" t="s">
        <v>48</v>
      </c>
      <c r="Q1321" s="96">
        <v>46797</v>
      </c>
      <c r="R1321" s="96">
        <v>56199</v>
      </c>
      <c r="S1321" s="96">
        <v>58732</v>
      </c>
      <c r="T1321" s="98">
        <v>0.64300000000000002</v>
      </c>
      <c r="U1321" s="95">
        <v>45625</v>
      </c>
      <c r="V1321" s="95">
        <v>45655</v>
      </c>
      <c r="W1321" s="96">
        <v>14</v>
      </c>
      <c r="X1321" s="98">
        <v>6.7299999999999999E-2</v>
      </c>
      <c r="Y1321" s="98">
        <v>0.12590000000000001</v>
      </c>
      <c r="Z1321" s="96">
        <v>26</v>
      </c>
      <c r="AA1321" s="96">
        <v>10</v>
      </c>
      <c r="AB1321" s="98">
        <v>4.8099999999999997E-2</v>
      </c>
      <c r="AC1321" s="98">
        <v>0.1048</v>
      </c>
      <c r="AD1321" s="96">
        <v>22</v>
      </c>
      <c r="AE1321" s="96">
        <v>7</v>
      </c>
      <c r="AF1321" s="98">
        <v>3.3700000000000001E-2</v>
      </c>
      <c r="AG1321" s="98">
        <v>0.1003</v>
      </c>
      <c r="AH1321" s="96">
        <v>21</v>
      </c>
      <c r="AI1321" s="96">
        <v>69</v>
      </c>
      <c r="AJ1321" s="96" t="s">
        <v>48</v>
      </c>
      <c r="AK1321" s="96">
        <v>65</v>
      </c>
      <c r="AL1321" s="96" t="s">
        <v>48</v>
      </c>
      <c r="AM1321" s="96" t="s">
        <v>48</v>
      </c>
      <c r="AN1321" s="96" t="s">
        <v>48</v>
      </c>
      <c r="AO1321" s="96" t="s">
        <v>48</v>
      </c>
      <c r="AP1321" s="96" t="s">
        <v>48</v>
      </c>
      <c r="AQ1321" s="96">
        <v>281</v>
      </c>
      <c r="AR1321" s="96">
        <v>208</v>
      </c>
      <c r="AS1321" s="98">
        <v>0.74</v>
      </c>
      <c r="AT1321" s="98">
        <v>0</v>
      </c>
      <c r="AU1321" s="98">
        <v>0</v>
      </c>
      <c r="AV1321" s="101">
        <v>94407</v>
      </c>
      <c r="AW1321" s="101">
        <v>67130</v>
      </c>
      <c r="AX1321" s="96">
        <v>3954</v>
      </c>
      <c r="AY1321" s="96">
        <v>6133</v>
      </c>
      <c r="AZ1321" s="96">
        <v>8977</v>
      </c>
      <c r="BA1321" s="96" t="s">
        <v>48</v>
      </c>
      <c r="BB1321" s="96" t="s">
        <v>375</v>
      </c>
      <c r="BC1321" s="117"/>
      <c r="BD1321" s="93">
        <v>21.95</v>
      </c>
      <c r="BE1321" s="93">
        <v>1446</v>
      </c>
      <c r="BF1321" s="94">
        <v>29</v>
      </c>
      <c r="BG1321" s="155">
        <v>0.1394</v>
      </c>
      <c r="BH1321" s="94">
        <v>40</v>
      </c>
      <c r="BI1321" s="155">
        <v>0.1923</v>
      </c>
      <c r="BJ1321" s="94">
        <v>7</v>
      </c>
    </row>
    <row r="1322" spans="1:62" ht="14.25" customHeight="1" thickBot="1">
      <c r="A1322" s="93" t="s">
        <v>314</v>
      </c>
      <c r="B1322" s="95">
        <v>45687</v>
      </c>
      <c r="C1322" s="96">
        <v>707378</v>
      </c>
      <c r="D1322" s="96">
        <v>53704</v>
      </c>
      <c r="E1322" s="96">
        <v>2</v>
      </c>
      <c r="F1322" s="96">
        <v>385629</v>
      </c>
      <c r="G1322" s="96" t="s">
        <v>48</v>
      </c>
      <c r="H1322" s="96">
        <v>47986</v>
      </c>
      <c r="I1322" s="96"/>
      <c r="J1322" s="96"/>
      <c r="K1322" s="96"/>
      <c r="L1322" s="96">
        <v>1194700</v>
      </c>
      <c r="M1322" s="97">
        <v>218</v>
      </c>
      <c r="N1322" s="97">
        <v>262</v>
      </c>
      <c r="O1322" s="97">
        <v>480</v>
      </c>
      <c r="P1322" s="96" t="s">
        <v>48</v>
      </c>
      <c r="Q1322" s="96">
        <v>20609</v>
      </c>
      <c r="R1322" s="96">
        <v>22834</v>
      </c>
      <c r="S1322" s="96">
        <v>22273</v>
      </c>
      <c r="T1322" s="98">
        <v>0.65600000000000003</v>
      </c>
      <c r="U1322" s="95">
        <v>45626</v>
      </c>
      <c r="V1322" s="95">
        <v>45656</v>
      </c>
      <c r="W1322" s="96">
        <v>31</v>
      </c>
      <c r="X1322" s="98">
        <v>0.14219999999999999</v>
      </c>
      <c r="Y1322" s="98">
        <v>0.26590000000000003</v>
      </c>
      <c r="Z1322" s="96">
        <v>58</v>
      </c>
      <c r="AA1322" s="96">
        <v>24</v>
      </c>
      <c r="AB1322" s="98">
        <v>0.1101</v>
      </c>
      <c r="AC1322" s="98">
        <v>0.24</v>
      </c>
      <c r="AD1322" s="96">
        <v>52</v>
      </c>
      <c r="AE1322" s="96">
        <v>18</v>
      </c>
      <c r="AF1322" s="98">
        <v>8.2600000000000007E-2</v>
      </c>
      <c r="AG1322" s="98">
        <v>0.24610000000000001</v>
      </c>
      <c r="AH1322" s="96">
        <v>54</v>
      </c>
      <c r="AI1322" s="96">
        <v>89</v>
      </c>
      <c r="AJ1322" s="96" t="s">
        <v>48</v>
      </c>
      <c r="AK1322" s="96">
        <v>73</v>
      </c>
      <c r="AL1322" s="96" t="s">
        <v>48</v>
      </c>
      <c r="AM1322" s="96" t="s">
        <v>48</v>
      </c>
      <c r="AN1322" s="96" t="s">
        <v>48</v>
      </c>
      <c r="AO1322" s="96" t="s">
        <v>48</v>
      </c>
      <c r="AP1322" s="96" t="s">
        <v>48</v>
      </c>
      <c r="AQ1322" s="96">
        <v>315</v>
      </c>
      <c r="AR1322" s="96">
        <v>218</v>
      </c>
      <c r="AS1322" s="98">
        <v>0.69199999999999995</v>
      </c>
      <c r="AT1322" s="98">
        <v>0</v>
      </c>
      <c r="AU1322" s="98">
        <v>0</v>
      </c>
      <c r="AV1322" s="101">
        <v>94722</v>
      </c>
      <c r="AW1322" s="101">
        <v>67348</v>
      </c>
      <c r="AX1322" s="96">
        <v>3517</v>
      </c>
      <c r="AY1322" s="96">
        <v>5914</v>
      </c>
      <c r="AZ1322" s="96">
        <v>8771</v>
      </c>
      <c r="BA1322" s="96" t="s">
        <v>48</v>
      </c>
      <c r="BB1322" s="96" t="s">
        <v>375</v>
      </c>
      <c r="BC1322" s="117"/>
      <c r="BD1322" s="93">
        <v>37.14</v>
      </c>
      <c r="BE1322" s="93">
        <v>1446</v>
      </c>
      <c r="BF1322" s="94">
        <v>45</v>
      </c>
      <c r="BG1322" s="155">
        <v>0.2064</v>
      </c>
      <c r="BH1322" s="94">
        <v>71</v>
      </c>
      <c r="BI1322" s="155">
        <v>0.32569999999999999</v>
      </c>
      <c r="BJ1322" s="94">
        <v>6</v>
      </c>
    </row>
    <row r="1323" spans="1:62" ht="14.25" customHeight="1" thickBot="1">
      <c r="A1323" s="93" t="s">
        <v>315</v>
      </c>
      <c r="B1323" s="95">
        <v>45688</v>
      </c>
      <c r="C1323" s="96">
        <v>663577</v>
      </c>
      <c r="D1323" s="96">
        <v>67976</v>
      </c>
      <c r="E1323" s="96" t="s">
        <v>48</v>
      </c>
      <c r="F1323" s="96">
        <v>325474</v>
      </c>
      <c r="G1323" s="96" t="s">
        <v>48</v>
      </c>
      <c r="H1323" s="96">
        <v>48068</v>
      </c>
      <c r="I1323" s="96"/>
      <c r="J1323" s="96"/>
      <c r="K1323" s="96"/>
      <c r="L1323" s="96">
        <v>1105095</v>
      </c>
      <c r="M1323" s="97">
        <v>186</v>
      </c>
      <c r="N1323" s="97">
        <v>182</v>
      </c>
      <c r="O1323" s="97">
        <v>368</v>
      </c>
      <c r="P1323" s="96" t="s">
        <v>48</v>
      </c>
      <c r="Q1323" s="96">
        <v>19699</v>
      </c>
      <c r="R1323" s="96">
        <v>18775</v>
      </c>
      <c r="S1323" s="96">
        <v>16856</v>
      </c>
      <c r="T1323" s="98">
        <v>0.79300000000000004</v>
      </c>
      <c r="U1323" s="95">
        <v>45627</v>
      </c>
      <c r="V1323" s="95">
        <v>45657</v>
      </c>
      <c r="W1323" s="96">
        <v>30</v>
      </c>
      <c r="X1323" s="98">
        <v>0.14710000000000001</v>
      </c>
      <c r="Y1323" s="98">
        <v>0.27500000000000002</v>
      </c>
      <c r="Z1323" s="96">
        <v>56</v>
      </c>
      <c r="AA1323" s="96">
        <v>27</v>
      </c>
      <c r="AB1323" s="98">
        <v>0.13239999999999999</v>
      </c>
      <c r="AC1323" s="98">
        <v>0.28849999999999998</v>
      </c>
      <c r="AD1323" s="96">
        <v>59</v>
      </c>
      <c r="AE1323" s="96">
        <v>22</v>
      </c>
      <c r="AF1323" s="98">
        <v>0.10780000000000001</v>
      </c>
      <c r="AG1323" s="98">
        <v>0.32140000000000002</v>
      </c>
      <c r="AH1323" s="96">
        <v>66</v>
      </c>
      <c r="AI1323" s="96">
        <v>91</v>
      </c>
      <c r="AJ1323" s="96">
        <v>154</v>
      </c>
      <c r="AK1323" s="96">
        <v>1488</v>
      </c>
      <c r="AL1323" s="96">
        <v>1384</v>
      </c>
      <c r="AM1323" s="96">
        <v>108</v>
      </c>
      <c r="AN1323" s="96">
        <v>1352</v>
      </c>
      <c r="AO1323" s="96">
        <v>1266</v>
      </c>
      <c r="AP1323" s="96">
        <v>36</v>
      </c>
      <c r="AQ1323" s="96">
        <v>292</v>
      </c>
      <c r="AR1323" s="96">
        <v>204</v>
      </c>
      <c r="AS1323" s="98">
        <v>0.69899999999999995</v>
      </c>
      <c r="AT1323" s="98">
        <v>0.755</v>
      </c>
      <c r="AU1323" s="98">
        <v>2.8000000000000001E-2</v>
      </c>
      <c r="AV1323" s="101">
        <v>95014</v>
      </c>
      <c r="AW1323" s="101">
        <v>67552</v>
      </c>
      <c r="AX1323" s="96">
        <v>3011</v>
      </c>
      <c r="AY1323" s="96">
        <v>5660</v>
      </c>
      <c r="AZ1323" s="96">
        <v>8767</v>
      </c>
      <c r="BA1323" s="96">
        <v>14512891</v>
      </c>
      <c r="BC1323" s="117"/>
      <c r="BD1323" s="93">
        <v>47.01</v>
      </c>
      <c r="BE1323" s="93">
        <v>1459</v>
      </c>
      <c r="BF1323" s="94">
        <v>42</v>
      </c>
      <c r="BG1323" s="155">
        <v>0.2059</v>
      </c>
      <c r="BH1323" s="94">
        <v>62</v>
      </c>
      <c r="BI1323" s="155">
        <v>0.3039</v>
      </c>
      <c r="BJ1323" s="94">
        <v>11</v>
      </c>
    </row>
    <row r="1324" spans="1:62" ht="14.25" customHeight="1" thickBot="1">
      <c r="A1324" s="93" t="s">
        <v>316</v>
      </c>
      <c r="B1324" s="95">
        <v>45689</v>
      </c>
      <c r="C1324" s="96">
        <v>571665</v>
      </c>
      <c r="D1324" s="96">
        <v>66428</v>
      </c>
      <c r="E1324" s="96" t="s">
        <v>48</v>
      </c>
      <c r="F1324" s="96">
        <v>390691</v>
      </c>
      <c r="G1324" s="96" t="s">
        <v>48</v>
      </c>
      <c r="H1324" s="96">
        <v>47757</v>
      </c>
      <c r="I1324" s="96"/>
      <c r="J1324" s="96"/>
      <c r="K1324" s="96"/>
      <c r="L1324" s="96">
        <v>1076542</v>
      </c>
      <c r="M1324" s="97">
        <v>206</v>
      </c>
      <c r="N1324" s="97">
        <v>190</v>
      </c>
      <c r="O1324" s="97">
        <v>396</v>
      </c>
      <c r="P1324" s="96" t="s">
        <v>48</v>
      </c>
      <c r="Q1324" s="96">
        <v>14627</v>
      </c>
      <c r="R1324" s="96">
        <v>14796</v>
      </c>
      <c r="S1324" s="96">
        <v>16030</v>
      </c>
      <c r="T1324" s="98">
        <v>0.63400000000000001</v>
      </c>
      <c r="U1324" s="95">
        <v>45628</v>
      </c>
      <c r="V1324" s="95">
        <v>45658</v>
      </c>
      <c r="W1324" s="96">
        <v>40</v>
      </c>
      <c r="X1324" s="98">
        <v>0.2326</v>
      </c>
      <c r="Y1324" s="98">
        <v>0.4279</v>
      </c>
      <c r="Z1324" s="96">
        <v>74</v>
      </c>
      <c r="AA1324" s="96">
        <v>34</v>
      </c>
      <c r="AB1324" s="98">
        <v>0.19769999999999999</v>
      </c>
      <c r="AC1324" s="98">
        <v>0.42299999999999999</v>
      </c>
      <c r="AD1324" s="96">
        <v>73</v>
      </c>
      <c r="AE1324" s="96">
        <v>23</v>
      </c>
      <c r="AF1324" s="98">
        <v>0.13370000000000001</v>
      </c>
      <c r="AG1324" s="98">
        <v>0.39050000000000001</v>
      </c>
      <c r="AH1324" s="96">
        <v>67</v>
      </c>
      <c r="AI1324" s="96">
        <v>98</v>
      </c>
      <c r="AJ1324" s="96">
        <v>113</v>
      </c>
      <c r="AK1324" s="96">
        <v>1115</v>
      </c>
      <c r="AL1324" s="96">
        <v>1095</v>
      </c>
      <c r="AM1324" s="96">
        <v>100</v>
      </c>
      <c r="AN1324" s="96">
        <v>1004</v>
      </c>
      <c r="AO1324" s="96">
        <v>991</v>
      </c>
      <c r="AP1324" s="96">
        <v>23</v>
      </c>
      <c r="AQ1324" s="96">
        <v>251</v>
      </c>
      <c r="AR1324" s="96">
        <v>172</v>
      </c>
      <c r="AS1324" s="98">
        <v>0.68500000000000005</v>
      </c>
      <c r="AT1324" s="98">
        <v>0.65700000000000003</v>
      </c>
      <c r="AU1324" s="98">
        <v>2.3E-2</v>
      </c>
      <c r="AV1324" s="101">
        <v>95265</v>
      </c>
      <c r="AW1324" s="101">
        <v>67724</v>
      </c>
      <c r="AX1324" s="96">
        <v>3225</v>
      </c>
      <c r="AY1324" s="96">
        <v>5899</v>
      </c>
      <c r="AZ1324" s="96">
        <v>8763</v>
      </c>
      <c r="BA1324" s="96">
        <v>11091302</v>
      </c>
      <c r="BC1324" s="117"/>
      <c r="BD1324" s="93">
        <v>45.53</v>
      </c>
      <c r="BE1324" s="93">
        <v>1459</v>
      </c>
      <c r="BF1324" s="94">
        <v>52</v>
      </c>
      <c r="BG1324" s="155">
        <v>0.30230000000000001</v>
      </c>
      <c r="BH1324" s="94">
        <v>67</v>
      </c>
      <c r="BI1324" s="155">
        <v>0.38950000000000001</v>
      </c>
      <c r="BJ1324" s="94">
        <v>12</v>
      </c>
    </row>
    <row r="1325" spans="1:62" ht="14.25" customHeight="1" thickBot="1">
      <c r="A1325" s="93" t="s">
        <v>317</v>
      </c>
      <c r="B1325" s="95">
        <v>45690</v>
      </c>
      <c r="C1325" s="96">
        <v>682764</v>
      </c>
      <c r="D1325" s="96">
        <v>78100</v>
      </c>
      <c r="E1325" s="96" t="s">
        <v>48</v>
      </c>
      <c r="F1325" s="96">
        <v>413959</v>
      </c>
      <c r="G1325" s="96" t="s">
        <v>48</v>
      </c>
      <c r="H1325" s="96">
        <v>48178</v>
      </c>
      <c r="I1325" s="96"/>
      <c r="J1325" s="96"/>
      <c r="K1325" s="96"/>
      <c r="L1325" s="96">
        <v>1223001</v>
      </c>
      <c r="M1325" s="97">
        <v>246</v>
      </c>
      <c r="N1325" s="97">
        <v>214</v>
      </c>
      <c r="O1325" s="97">
        <v>460</v>
      </c>
      <c r="P1325" s="96" t="s">
        <v>48</v>
      </c>
      <c r="Q1325" s="96">
        <v>15826</v>
      </c>
      <c r="R1325" s="96">
        <v>15875</v>
      </c>
      <c r="S1325" s="96">
        <v>16753</v>
      </c>
      <c r="T1325" s="98">
        <v>0.63900000000000001</v>
      </c>
      <c r="U1325" s="95">
        <v>45629</v>
      </c>
      <c r="V1325" s="95">
        <v>45659</v>
      </c>
      <c r="W1325" s="96">
        <v>42</v>
      </c>
      <c r="X1325" s="98">
        <v>0.1736</v>
      </c>
      <c r="Y1325" s="98">
        <v>0.31929999999999997</v>
      </c>
      <c r="Z1325" s="96">
        <v>77</v>
      </c>
      <c r="AA1325" s="96">
        <v>36</v>
      </c>
      <c r="AB1325" s="98">
        <v>0.14879999999999999</v>
      </c>
      <c r="AC1325" s="98">
        <v>0.31830000000000003</v>
      </c>
      <c r="AD1325" s="96">
        <v>77</v>
      </c>
      <c r="AE1325" s="96">
        <v>25</v>
      </c>
      <c r="AF1325" s="98">
        <v>0.1033</v>
      </c>
      <c r="AG1325" s="98">
        <v>0.30170000000000002</v>
      </c>
      <c r="AH1325" s="96">
        <v>73</v>
      </c>
      <c r="AI1325" s="96">
        <v>97</v>
      </c>
      <c r="AJ1325" s="96">
        <v>136</v>
      </c>
      <c r="AK1325" s="96">
        <v>1105</v>
      </c>
      <c r="AL1325" s="96">
        <v>1086</v>
      </c>
      <c r="AM1325" s="96">
        <v>70</v>
      </c>
      <c r="AN1325" s="96">
        <v>1022</v>
      </c>
      <c r="AO1325" s="96">
        <v>1011</v>
      </c>
      <c r="AP1325" s="96">
        <v>28</v>
      </c>
      <c r="AQ1325" s="96">
        <v>294</v>
      </c>
      <c r="AR1325" s="96">
        <v>242</v>
      </c>
      <c r="AS1325" s="98">
        <v>0.82299999999999995</v>
      </c>
      <c r="AT1325" s="98">
        <v>0.56200000000000006</v>
      </c>
      <c r="AU1325" s="98">
        <v>2.7E-2</v>
      </c>
      <c r="AV1325" s="101">
        <v>95559</v>
      </c>
      <c r="AW1325" s="101">
        <v>67966</v>
      </c>
      <c r="AX1325" s="96">
        <v>3326</v>
      </c>
      <c r="AY1325" s="96">
        <v>6052</v>
      </c>
      <c r="AZ1325" s="96">
        <v>8771</v>
      </c>
      <c r="BA1325" s="96">
        <v>11131124</v>
      </c>
      <c r="BC1325" s="117"/>
      <c r="BD1325" s="93">
        <v>53.53</v>
      </c>
      <c r="BE1325" s="93">
        <v>1459</v>
      </c>
      <c r="BF1325" s="94">
        <v>72</v>
      </c>
      <c r="BG1325" s="155">
        <v>0.29749999999999999</v>
      </c>
      <c r="BH1325" s="94">
        <v>96</v>
      </c>
      <c r="BI1325" s="155">
        <v>0.3967</v>
      </c>
      <c r="BJ1325" s="94">
        <v>17</v>
      </c>
    </row>
    <row r="1326" spans="1:62" ht="14.25" customHeight="1" thickBot="1">
      <c r="A1326" s="93" t="s">
        <v>311</v>
      </c>
      <c r="B1326" s="95">
        <v>45691</v>
      </c>
      <c r="C1326" s="96">
        <v>612565</v>
      </c>
      <c r="D1326" s="96">
        <v>58407</v>
      </c>
      <c r="E1326" s="96">
        <v>17</v>
      </c>
      <c r="F1326" s="96">
        <v>476207</v>
      </c>
      <c r="G1326" s="96" t="s">
        <v>48</v>
      </c>
      <c r="H1326" s="96">
        <v>48223</v>
      </c>
      <c r="I1326" s="96"/>
      <c r="J1326" s="96"/>
      <c r="K1326" s="96"/>
      <c r="L1326" s="96">
        <v>1195419</v>
      </c>
      <c r="M1326" s="97">
        <v>216</v>
      </c>
      <c r="N1326" s="97">
        <v>160</v>
      </c>
      <c r="O1326" s="97">
        <v>376</v>
      </c>
      <c r="P1326" s="96" t="s">
        <v>48</v>
      </c>
      <c r="Q1326" s="96">
        <v>18047</v>
      </c>
      <c r="R1326" s="96">
        <v>18020</v>
      </c>
      <c r="S1326" s="96">
        <v>20470</v>
      </c>
      <c r="T1326" s="98">
        <v>0.70499999999999996</v>
      </c>
      <c r="U1326" s="95">
        <v>45630</v>
      </c>
      <c r="V1326" s="95">
        <v>45660</v>
      </c>
      <c r="W1326" s="96">
        <v>36</v>
      </c>
      <c r="X1326" s="98">
        <v>0.1885</v>
      </c>
      <c r="Y1326" s="98">
        <v>0.3468</v>
      </c>
      <c r="Z1326" s="96">
        <v>66</v>
      </c>
      <c r="AA1326" s="96">
        <v>31</v>
      </c>
      <c r="AB1326" s="98">
        <v>0.1623</v>
      </c>
      <c r="AC1326" s="98">
        <v>0.3473</v>
      </c>
      <c r="AD1326" s="96">
        <v>66</v>
      </c>
      <c r="AE1326" s="96">
        <v>20</v>
      </c>
      <c r="AF1326" s="98">
        <v>0.1047</v>
      </c>
      <c r="AG1326" s="98">
        <v>0.30580000000000002</v>
      </c>
      <c r="AH1326" s="96">
        <v>58</v>
      </c>
      <c r="AI1326" s="96">
        <v>89</v>
      </c>
      <c r="AJ1326" s="96">
        <v>68</v>
      </c>
      <c r="AK1326" s="96">
        <v>856</v>
      </c>
      <c r="AL1326" s="96">
        <v>768</v>
      </c>
      <c r="AM1326" s="96">
        <v>42</v>
      </c>
      <c r="AN1326" s="96">
        <v>796</v>
      </c>
      <c r="AO1326" s="96">
        <v>724</v>
      </c>
      <c r="AP1326" s="96">
        <v>24</v>
      </c>
      <c r="AQ1326" s="96">
        <v>265</v>
      </c>
      <c r="AR1326" s="96">
        <v>191</v>
      </c>
      <c r="AS1326" s="98">
        <v>0.72099999999999997</v>
      </c>
      <c r="AT1326" s="98">
        <v>0.35599999999999998</v>
      </c>
      <c r="AU1326" s="98">
        <v>3.2000000000000001E-2</v>
      </c>
      <c r="AV1326" s="101">
        <v>95824</v>
      </c>
      <c r="AW1326" s="101">
        <v>68157</v>
      </c>
      <c r="AX1326" s="96">
        <v>3464</v>
      </c>
      <c r="AY1326" s="96">
        <v>6088</v>
      </c>
      <c r="AZ1326" s="96">
        <v>8876</v>
      </c>
      <c r="BA1326" s="96">
        <v>7711544</v>
      </c>
      <c r="BC1326" s="117"/>
      <c r="BD1326" s="93">
        <v>40.06</v>
      </c>
      <c r="BE1326" s="93">
        <v>1458</v>
      </c>
      <c r="BF1326" s="94">
        <v>51</v>
      </c>
      <c r="BG1326" s="155">
        <v>0.26700000000000002</v>
      </c>
      <c r="BH1326" s="94">
        <v>69</v>
      </c>
      <c r="BI1326" s="155">
        <v>0.36130000000000001</v>
      </c>
      <c r="BJ1326" s="94">
        <v>11</v>
      </c>
    </row>
    <row r="1327" spans="1:62" ht="14.25" customHeight="1" thickBot="1">
      <c r="A1327" s="93" t="s">
        <v>312</v>
      </c>
      <c r="B1327" s="95">
        <v>45692</v>
      </c>
      <c r="C1327" s="96">
        <v>601310</v>
      </c>
      <c r="D1327" s="96">
        <v>74724</v>
      </c>
      <c r="E1327" s="96" t="s">
        <v>48</v>
      </c>
      <c r="F1327" s="96">
        <v>557396</v>
      </c>
      <c r="G1327" s="96" t="s">
        <v>48</v>
      </c>
      <c r="H1327" s="96">
        <v>18930</v>
      </c>
      <c r="I1327" s="96"/>
      <c r="J1327" s="96"/>
      <c r="K1327" s="96"/>
      <c r="L1327" s="96">
        <v>1252361</v>
      </c>
      <c r="M1327" s="97">
        <v>201</v>
      </c>
      <c r="N1327" s="97">
        <v>193</v>
      </c>
      <c r="O1327" s="97">
        <v>394</v>
      </c>
      <c r="P1327" s="96" t="s">
        <v>48</v>
      </c>
      <c r="Q1327" s="96">
        <v>22688</v>
      </c>
      <c r="R1327" s="96">
        <v>22508</v>
      </c>
      <c r="S1327" s="96">
        <v>18647</v>
      </c>
      <c r="T1327" s="98">
        <v>0.59399999999999997</v>
      </c>
      <c r="U1327" s="95">
        <v>45661</v>
      </c>
      <c r="V1327" s="95">
        <v>45684</v>
      </c>
      <c r="W1327" s="96">
        <v>30</v>
      </c>
      <c r="X1327" s="98">
        <v>0.18629999999999999</v>
      </c>
      <c r="Y1327" s="98">
        <v>0.34289999999999998</v>
      </c>
      <c r="Z1327" s="96">
        <v>55</v>
      </c>
      <c r="AA1327" s="96">
        <v>26</v>
      </c>
      <c r="AB1327" s="98">
        <v>0.1615</v>
      </c>
      <c r="AC1327" s="98">
        <v>0.34560000000000002</v>
      </c>
      <c r="AD1327" s="96">
        <v>56</v>
      </c>
      <c r="AE1327" s="96">
        <v>23</v>
      </c>
      <c r="AF1327" s="98">
        <v>0.1429</v>
      </c>
      <c r="AG1327" s="98">
        <v>0.41710000000000003</v>
      </c>
      <c r="AH1327" s="96">
        <v>67</v>
      </c>
      <c r="AI1327" s="96">
        <v>72</v>
      </c>
      <c r="AJ1327" s="96">
        <v>105</v>
      </c>
      <c r="AK1327" s="96">
        <v>843</v>
      </c>
      <c r="AL1327" s="96">
        <v>761</v>
      </c>
      <c r="AM1327" s="96">
        <v>38</v>
      </c>
      <c r="AN1327" s="96">
        <v>788</v>
      </c>
      <c r="AO1327" s="96">
        <v>717</v>
      </c>
      <c r="AP1327" s="96">
        <v>16</v>
      </c>
      <c r="AQ1327" s="96">
        <v>234</v>
      </c>
      <c r="AR1327" s="96">
        <v>161</v>
      </c>
      <c r="AS1327" s="98">
        <v>0.68799999999999994</v>
      </c>
      <c r="AT1327" s="98">
        <v>0.65200000000000002</v>
      </c>
      <c r="AU1327" s="98">
        <v>2.1999999999999999E-2</v>
      </c>
      <c r="AV1327" s="101">
        <v>96058</v>
      </c>
      <c r="AW1327" s="101">
        <v>68318</v>
      </c>
      <c r="AX1327" s="96">
        <v>3456</v>
      </c>
      <c r="AY1327" s="96">
        <v>6086</v>
      </c>
      <c r="AZ1327" s="96">
        <v>8877</v>
      </c>
      <c r="BA1327" s="96">
        <v>7500103</v>
      </c>
      <c r="BB1327" s="96" t="s">
        <v>376</v>
      </c>
      <c r="BC1327" s="117"/>
      <c r="BD1327" s="93">
        <v>51.41</v>
      </c>
      <c r="BE1327" s="93">
        <v>1453.5</v>
      </c>
      <c r="BF1327" s="94">
        <v>42</v>
      </c>
      <c r="BG1327" s="155">
        <v>0.26090000000000002</v>
      </c>
      <c r="BH1327" s="94">
        <v>63</v>
      </c>
      <c r="BI1327" s="155">
        <v>0.39129999999999998</v>
      </c>
      <c r="BJ1327" s="94">
        <v>1</v>
      </c>
    </row>
    <row r="1328" spans="1:62" ht="14.25" customHeight="1" thickBot="1">
      <c r="A1328" s="93" t="s">
        <v>313</v>
      </c>
      <c r="B1328" s="95">
        <v>45693</v>
      </c>
      <c r="C1328" s="96">
        <v>544018</v>
      </c>
      <c r="D1328" s="96">
        <v>39115</v>
      </c>
      <c r="E1328" s="96">
        <v>30000</v>
      </c>
      <c r="F1328" s="96">
        <v>534573</v>
      </c>
      <c r="G1328" s="96" t="s">
        <v>48</v>
      </c>
      <c r="H1328" s="96" t="s">
        <v>48</v>
      </c>
      <c r="I1328" s="96"/>
      <c r="J1328" s="96"/>
      <c r="K1328" s="96"/>
      <c r="L1328" s="96">
        <v>1147706</v>
      </c>
      <c r="M1328" s="97">
        <v>197</v>
      </c>
      <c r="N1328" s="97">
        <v>181</v>
      </c>
      <c r="O1328" s="97">
        <v>378</v>
      </c>
      <c r="P1328" s="96" t="s">
        <v>48</v>
      </c>
      <c r="Q1328" s="96">
        <v>20121</v>
      </c>
      <c r="R1328" s="96">
        <v>21452</v>
      </c>
      <c r="S1328" s="96">
        <v>17866</v>
      </c>
      <c r="T1328" s="98">
        <v>0.65100000000000002</v>
      </c>
      <c r="U1328" s="95">
        <v>45662</v>
      </c>
      <c r="V1328" s="95">
        <v>45685</v>
      </c>
      <c r="W1328" s="96">
        <v>31</v>
      </c>
      <c r="X1328" s="98">
        <v>0.1658</v>
      </c>
      <c r="Y1328" s="98">
        <v>0.30499999999999999</v>
      </c>
      <c r="Z1328" s="96">
        <v>57</v>
      </c>
      <c r="AA1328" s="96">
        <v>25</v>
      </c>
      <c r="AB1328" s="98">
        <v>0.13370000000000001</v>
      </c>
      <c r="AC1328" s="98">
        <v>0.28610000000000002</v>
      </c>
      <c r="AD1328" s="96">
        <v>54</v>
      </c>
      <c r="AE1328" s="96">
        <v>22</v>
      </c>
      <c r="AF1328" s="98">
        <v>0.1176</v>
      </c>
      <c r="AG1328" s="98">
        <v>0.34350000000000003</v>
      </c>
      <c r="AH1328" s="96">
        <v>64</v>
      </c>
      <c r="AI1328" s="96">
        <v>67</v>
      </c>
      <c r="AJ1328" s="96">
        <v>69</v>
      </c>
      <c r="AK1328" s="96">
        <v>759</v>
      </c>
      <c r="AL1328" s="96">
        <v>689</v>
      </c>
      <c r="AM1328" s="96">
        <v>33</v>
      </c>
      <c r="AN1328" s="96">
        <v>713</v>
      </c>
      <c r="AO1328" s="96">
        <v>653</v>
      </c>
      <c r="AP1328" s="96">
        <v>15</v>
      </c>
      <c r="AQ1328" s="96">
        <v>246</v>
      </c>
      <c r="AR1328" s="96">
        <v>187</v>
      </c>
      <c r="AS1328" s="98">
        <v>0.76</v>
      </c>
      <c r="AT1328" s="98">
        <v>0.36899999999999999</v>
      </c>
      <c r="AU1328" s="98">
        <v>2.1999999999999999E-2</v>
      </c>
      <c r="AV1328" s="101">
        <v>96304</v>
      </c>
      <c r="AW1328" s="101">
        <v>68505</v>
      </c>
      <c r="AX1328" s="96">
        <v>3913</v>
      </c>
      <c r="AY1328" s="96">
        <v>6128</v>
      </c>
      <c r="AZ1328" s="96">
        <v>8893</v>
      </c>
      <c r="BA1328" s="96">
        <v>6672902</v>
      </c>
      <c r="BC1328" s="117"/>
      <c r="BD1328" s="93">
        <v>27.06</v>
      </c>
      <c r="BE1328" s="93">
        <v>1445.5</v>
      </c>
      <c r="BF1328" s="94">
        <v>49</v>
      </c>
      <c r="BG1328" s="155">
        <v>0.26200000000000001</v>
      </c>
      <c r="BH1328" s="94">
        <v>66</v>
      </c>
      <c r="BI1328" s="155">
        <v>0.35289999999999999</v>
      </c>
      <c r="BJ1328" s="94">
        <v>14</v>
      </c>
    </row>
    <row r="1329" spans="1:62" ht="14.25" customHeight="1" thickBot="1">
      <c r="A1329" s="93" t="s">
        <v>314</v>
      </c>
      <c r="B1329" s="95">
        <v>45694</v>
      </c>
      <c r="C1329" s="96">
        <v>568868</v>
      </c>
      <c r="D1329" s="96">
        <v>56505</v>
      </c>
      <c r="E1329" s="96">
        <v>29774</v>
      </c>
      <c r="F1329" s="96">
        <v>548295</v>
      </c>
      <c r="G1329" s="96" t="s">
        <v>48</v>
      </c>
      <c r="H1329" s="96" t="s">
        <v>48</v>
      </c>
      <c r="I1329" s="96"/>
      <c r="J1329" s="96"/>
      <c r="K1329" s="96"/>
      <c r="L1329" s="96">
        <v>1203442</v>
      </c>
      <c r="M1329" s="97">
        <v>209</v>
      </c>
      <c r="N1329" s="97">
        <v>219</v>
      </c>
      <c r="O1329" s="97">
        <v>428</v>
      </c>
      <c r="P1329" s="96" t="s">
        <v>48</v>
      </c>
      <c r="Q1329" s="96">
        <v>21098</v>
      </c>
      <c r="R1329" s="96">
        <v>20084</v>
      </c>
      <c r="S1329" s="96">
        <v>19626</v>
      </c>
      <c r="T1329" s="98">
        <v>0.54900000000000004</v>
      </c>
      <c r="U1329" s="95">
        <v>45663</v>
      </c>
      <c r="V1329" s="95">
        <v>45686</v>
      </c>
      <c r="W1329" s="96">
        <v>31</v>
      </c>
      <c r="X1329" s="98">
        <v>0.17219999999999999</v>
      </c>
      <c r="Y1329" s="98">
        <v>0.31690000000000002</v>
      </c>
      <c r="Z1329" s="96">
        <v>57</v>
      </c>
      <c r="AA1329" s="96">
        <v>28</v>
      </c>
      <c r="AB1329" s="98">
        <v>0.15559999999999999</v>
      </c>
      <c r="AC1329" s="98">
        <v>0.33289999999999997</v>
      </c>
      <c r="AD1329" s="96">
        <v>60</v>
      </c>
      <c r="AE1329" s="96">
        <v>21</v>
      </c>
      <c r="AF1329" s="98">
        <v>0.1167</v>
      </c>
      <c r="AG1329" s="98">
        <v>0.3407</v>
      </c>
      <c r="AH1329" s="96">
        <v>61</v>
      </c>
      <c r="AI1329" s="96">
        <v>81</v>
      </c>
      <c r="AJ1329" s="96">
        <v>67</v>
      </c>
      <c r="AK1329" s="96">
        <v>759</v>
      </c>
      <c r="AL1329" s="96">
        <v>677</v>
      </c>
      <c r="AM1329" s="96">
        <v>34</v>
      </c>
      <c r="AN1329" s="96">
        <v>710</v>
      </c>
      <c r="AO1329" s="96">
        <v>642</v>
      </c>
      <c r="AP1329" s="96">
        <v>16</v>
      </c>
      <c r="AQ1329" s="96">
        <v>235</v>
      </c>
      <c r="AR1329" s="96">
        <v>180</v>
      </c>
      <c r="AS1329" s="98">
        <v>0.76600000000000001</v>
      </c>
      <c r="AT1329" s="98">
        <v>0.372</v>
      </c>
      <c r="AU1329" s="98">
        <v>2.4E-2</v>
      </c>
      <c r="AV1329" s="101">
        <v>96539</v>
      </c>
      <c r="AW1329" s="101">
        <v>68685</v>
      </c>
      <c r="AX1329" s="96">
        <v>4287</v>
      </c>
      <c r="AY1329" s="96">
        <v>6124</v>
      </c>
      <c r="AZ1329" s="96">
        <v>8903</v>
      </c>
      <c r="BA1329" s="96">
        <v>6631774</v>
      </c>
      <c r="BC1329" s="117"/>
      <c r="BD1329" s="93">
        <v>39.049999999999997</v>
      </c>
      <c r="BE1329" s="93">
        <v>1447</v>
      </c>
      <c r="BF1329" s="94">
        <v>50</v>
      </c>
      <c r="BG1329" s="155">
        <v>0.27779999999999999</v>
      </c>
      <c r="BH1329" s="94">
        <v>73</v>
      </c>
      <c r="BI1329" s="155">
        <v>0.40560000000000002</v>
      </c>
      <c r="BJ1329" s="94">
        <v>8</v>
      </c>
    </row>
    <row r="1330" spans="1:62" ht="14.25" customHeight="1" thickBot="1">
      <c r="A1330" s="93" t="s">
        <v>315</v>
      </c>
      <c r="B1330" s="95">
        <v>45695</v>
      </c>
      <c r="C1330" s="96">
        <v>719064</v>
      </c>
      <c r="D1330" s="96">
        <v>34521</v>
      </c>
      <c r="E1330" s="96">
        <v>30000</v>
      </c>
      <c r="F1330" s="96">
        <v>428827</v>
      </c>
      <c r="G1330" s="96" t="s">
        <v>48</v>
      </c>
      <c r="H1330" s="96" t="s">
        <v>48</v>
      </c>
      <c r="I1330" s="96"/>
      <c r="J1330" s="96"/>
      <c r="K1330" s="96"/>
      <c r="L1330" s="96">
        <v>1212412</v>
      </c>
      <c r="M1330" s="97">
        <v>178</v>
      </c>
      <c r="N1330" s="97">
        <v>283</v>
      </c>
      <c r="O1330" s="97">
        <v>461</v>
      </c>
      <c r="P1330" s="96" t="s">
        <v>48</v>
      </c>
      <c r="Q1330" s="96">
        <v>18826</v>
      </c>
      <c r="R1330" s="96">
        <v>20234</v>
      </c>
      <c r="S1330" s="96">
        <v>23067</v>
      </c>
      <c r="T1330" s="98">
        <v>0.57899999999999996</v>
      </c>
      <c r="U1330" s="95">
        <v>45664</v>
      </c>
      <c r="V1330" s="95">
        <v>45687</v>
      </c>
      <c r="W1330" s="96">
        <v>35</v>
      </c>
      <c r="X1330" s="98">
        <v>0.1832</v>
      </c>
      <c r="Y1330" s="98">
        <v>0.3372</v>
      </c>
      <c r="Z1330" s="96">
        <v>64</v>
      </c>
      <c r="AA1330" s="96">
        <v>28</v>
      </c>
      <c r="AB1330" s="98">
        <v>0.14660000000000001</v>
      </c>
      <c r="AC1330" s="98">
        <v>0.31369999999999998</v>
      </c>
      <c r="AD1330" s="96">
        <v>60</v>
      </c>
      <c r="AE1330" s="96">
        <v>18</v>
      </c>
      <c r="AF1330" s="98">
        <v>9.4200000000000006E-2</v>
      </c>
      <c r="AG1330" s="98">
        <v>0.2752</v>
      </c>
      <c r="AH1330" s="96">
        <v>53</v>
      </c>
      <c r="AI1330" s="96">
        <v>79</v>
      </c>
      <c r="AJ1330" s="96">
        <v>107</v>
      </c>
      <c r="AK1330" s="96">
        <v>898</v>
      </c>
      <c r="AL1330" s="96">
        <v>799</v>
      </c>
      <c r="AM1330" s="96">
        <v>50</v>
      </c>
      <c r="AN1330" s="96">
        <v>829</v>
      </c>
      <c r="AO1330" s="96">
        <v>742</v>
      </c>
      <c r="AP1330" s="96">
        <v>20</v>
      </c>
      <c r="AQ1330" s="96">
        <v>267</v>
      </c>
      <c r="AR1330" s="96">
        <v>191</v>
      </c>
      <c r="AS1330" s="98">
        <v>0.71499999999999997</v>
      </c>
      <c r="AT1330" s="98">
        <v>0.56000000000000005</v>
      </c>
      <c r="AU1330" s="98">
        <v>2.5999999999999999E-2</v>
      </c>
      <c r="AV1330" s="101">
        <v>96806</v>
      </c>
      <c r="AW1330" s="101">
        <v>68876</v>
      </c>
      <c r="AX1330" s="96">
        <v>4600</v>
      </c>
      <c r="AY1330" s="96">
        <v>6053</v>
      </c>
      <c r="AZ1330" s="96">
        <v>8911</v>
      </c>
      <c r="BA1330" s="96">
        <v>7735221</v>
      </c>
      <c r="BC1330" s="117"/>
      <c r="BD1330" s="93">
        <v>23.68</v>
      </c>
      <c r="BE1330" s="93">
        <v>1457.8</v>
      </c>
      <c r="BF1330" s="94">
        <v>44</v>
      </c>
      <c r="BG1330" s="155">
        <v>0.23039999999999999</v>
      </c>
      <c r="BH1330" s="94">
        <v>65</v>
      </c>
      <c r="BI1330" s="155">
        <v>0.34029999999999999</v>
      </c>
      <c r="BJ1330" s="94">
        <v>3</v>
      </c>
    </row>
    <row r="1331" spans="1:62" ht="14.25" customHeight="1" thickBot="1">
      <c r="A1331" s="93" t="s">
        <v>316</v>
      </c>
      <c r="B1331" s="95">
        <v>45696</v>
      </c>
      <c r="C1331" s="96">
        <v>835006</v>
      </c>
      <c r="D1331" s="96">
        <v>48895</v>
      </c>
      <c r="E1331" s="96">
        <v>29997</v>
      </c>
      <c r="F1331" s="96">
        <v>446650</v>
      </c>
      <c r="G1331" s="96" t="s">
        <v>48</v>
      </c>
      <c r="H1331" s="96" t="s">
        <v>48</v>
      </c>
      <c r="I1331" s="96"/>
      <c r="J1331" s="96"/>
      <c r="K1331" s="96"/>
      <c r="L1331" s="96">
        <v>1360547</v>
      </c>
      <c r="M1331" s="97">
        <v>230</v>
      </c>
      <c r="N1331" s="97">
        <v>251</v>
      </c>
      <c r="O1331" s="97">
        <v>481</v>
      </c>
      <c r="P1331" s="96" t="s">
        <v>48</v>
      </c>
      <c r="Q1331" s="96">
        <v>22407</v>
      </c>
      <c r="R1331" s="96">
        <v>33462</v>
      </c>
      <c r="S1331" s="96">
        <v>31063</v>
      </c>
      <c r="T1331" s="98">
        <v>0.61299999999999999</v>
      </c>
      <c r="U1331" s="95">
        <v>45665</v>
      </c>
      <c r="V1331" s="95">
        <v>45688</v>
      </c>
      <c r="W1331" s="96">
        <v>33</v>
      </c>
      <c r="X1331" s="98">
        <v>0.15939999999999999</v>
      </c>
      <c r="Y1331" s="98">
        <v>0.29330000000000001</v>
      </c>
      <c r="Z1331" s="96">
        <v>61</v>
      </c>
      <c r="AA1331" s="96">
        <v>19</v>
      </c>
      <c r="AB1331" s="98">
        <v>9.1800000000000007E-2</v>
      </c>
      <c r="AC1331" s="98">
        <v>0.19639999999999999</v>
      </c>
      <c r="AD1331" s="96">
        <v>41</v>
      </c>
      <c r="AE1331" s="96">
        <v>15</v>
      </c>
      <c r="AF1331" s="98">
        <v>7.2499999999999995E-2</v>
      </c>
      <c r="AG1331" s="98">
        <v>0.21160000000000001</v>
      </c>
      <c r="AH1331" s="96">
        <v>44</v>
      </c>
      <c r="AI1331" s="96">
        <v>86</v>
      </c>
      <c r="AJ1331" s="96">
        <v>83</v>
      </c>
      <c r="AK1331" s="96">
        <v>841</v>
      </c>
      <c r="AL1331" s="96">
        <v>826</v>
      </c>
      <c r="AM1331" s="96">
        <v>51</v>
      </c>
      <c r="AN1331" s="96">
        <v>783</v>
      </c>
      <c r="AO1331" s="96">
        <v>772</v>
      </c>
      <c r="AP1331" s="96">
        <v>16</v>
      </c>
      <c r="AQ1331" s="96">
        <v>295</v>
      </c>
      <c r="AR1331" s="96">
        <v>207</v>
      </c>
      <c r="AS1331" s="98">
        <v>0.70199999999999996</v>
      </c>
      <c r="AT1331" s="98">
        <v>0.40100000000000002</v>
      </c>
      <c r="AU1331" s="98">
        <v>0.02</v>
      </c>
      <c r="AV1331" s="101">
        <v>97101</v>
      </c>
      <c r="AW1331" s="101">
        <v>69083</v>
      </c>
      <c r="AX1331" s="96">
        <v>4293</v>
      </c>
      <c r="AY1331" s="96">
        <v>5964</v>
      </c>
      <c r="AZ1331" s="96">
        <v>8956</v>
      </c>
      <c r="BA1331" s="96">
        <v>8040090</v>
      </c>
      <c r="BB1331" s="96" t="s">
        <v>377</v>
      </c>
      <c r="BC1331" s="117"/>
      <c r="BD1331" s="93">
        <v>33.54</v>
      </c>
      <c r="BE1331" s="93">
        <v>1457.8</v>
      </c>
      <c r="BF1331" s="94">
        <v>49</v>
      </c>
      <c r="BG1331" s="155">
        <v>0.23669999999999999</v>
      </c>
      <c r="BH1331" s="94">
        <v>78</v>
      </c>
      <c r="BI1331" s="155">
        <v>0.37680000000000002</v>
      </c>
      <c r="BJ1331" s="94">
        <v>13</v>
      </c>
    </row>
    <row r="1332" spans="1:62" ht="14.25" customHeight="1" thickBot="1">
      <c r="A1332" s="93" t="s">
        <v>317</v>
      </c>
      <c r="B1332" s="95">
        <v>45697</v>
      </c>
      <c r="C1332" s="96">
        <v>951917</v>
      </c>
      <c r="D1332" s="96">
        <v>53108</v>
      </c>
      <c r="E1332" s="96">
        <v>29988</v>
      </c>
      <c r="F1332" s="96">
        <v>425832</v>
      </c>
      <c r="G1332" s="96" t="s">
        <v>48</v>
      </c>
      <c r="H1332" s="96" t="s">
        <v>48</v>
      </c>
      <c r="I1332" s="96"/>
      <c r="J1332" s="96"/>
      <c r="K1332" s="96"/>
      <c r="L1332" s="96">
        <v>1460845</v>
      </c>
      <c r="M1332" s="97">
        <v>214</v>
      </c>
      <c r="N1332" s="97">
        <v>194</v>
      </c>
      <c r="O1332" s="97">
        <v>408</v>
      </c>
      <c r="P1332" s="96" t="s">
        <v>48</v>
      </c>
      <c r="Q1332" s="96">
        <v>15879</v>
      </c>
      <c r="R1332" s="96">
        <v>14840</v>
      </c>
      <c r="S1332" s="96">
        <v>15634</v>
      </c>
      <c r="T1332" s="98">
        <v>0.85299999999999998</v>
      </c>
      <c r="U1332" s="95">
        <v>45666</v>
      </c>
      <c r="V1332" s="95">
        <v>45689</v>
      </c>
      <c r="W1332" s="96">
        <v>50</v>
      </c>
      <c r="X1332" s="98">
        <v>0.18179999999999999</v>
      </c>
      <c r="Y1332" s="98">
        <v>0.33450000000000002</v>
      </c>
      <c r="Z1332" s="96">
        <v>92</v>
      </c>
      <c r="AA1332" s="96">
        <v>46</v>
      </c>
      <c r="AB1332" s="98">
        <v>0.1673</v>
      </c>
      <c r="AC1332" s="98">
        <v>0.35799999999999998</v>
      </c>
      <c r="AD1332" s="96">
        <v>98</v>
      </c>
      <c r="AE1332" s="96">
        <v>32</v>
      </c>
      <c r="AF1332" s="98">
        <v>0.1164</v>
      </c>
      <c r="AG1332" s="98">
        <v>0.33979999999999999</v>
      </c>
      <c r="AH1332" s="96">
        <v>93</v>
      </c>
      <c r="AI1332" s="96">
        <v>109</v>
      </c>
      <c r="AJ1332" s="96">
        <v>110</v>
      </c>
      <c r="AK1332" s="96">
        <v>1117</v>
      </c>
      <c r="AL1332" s="96">
        <v>1105</v>
      </c>
      <c r="AM1332" s="96">
        <v>60</v>
      </c>
      <c r="AN1332" s="96">
        <v>1047</v>
      </c>
      <c r="AO1332" s="96">
        <v>1038</v>
      </c>
      <c r="AP1332" s="96">
        <v>21</v>
      </c>
      <c r="AQ1332" s="96">
        <v>348</v>
      </c>
      <c r="AR1332" s="96">
        <v>275</v>
      </c>
      <c r="AS1332" s="98">
        <v>0.79</v>
      </c>
      <c r="AT1332" s="98">
        <v>0.4</v>
      </c>
      <c r="AU1332" s="98">
        <v>0.02</v>
      </c>
      <c r="AV1332" s="101">
        <v>97449</v>
      </c>
      <c r="AW1332" s="101">
        <v>69358</v>
      </c>
      <c r="AX1332" s="96">
        <v>4150</v>
      </c>
      <c r="AY1332" s="96">
        <v>5918</v>
      </c>
      <c r="AZ1332" s="96">
        <v>8978</v>
      </c>
      <c r="BA1332" s="96">
        <v>10970338</v>
      </c>
      <c r="BB1332" s="96" t="s">
        <v>378</v>
      </c>
      <c r="BC1332" s="117"/>
      <c r="BD1332" s="93">
        <v>36.43</v>
      </c>
      <c r="BE1332" s="93">
        <v>1457.8</v>
      </c>
      <c r="BF1332" s="94">
        <v>73</v>
      </c>
      <c r="BG1332" s="155">
        <v>0.26550000000000001</v>
      </c>
      <c r="BH1332" s="94">
        <v>111</v>
      </c>
      <c r="BI1332" s="155">
        <v>0.40360000000000001</v>
      </c>
      <c r="BJ1332" s="94">
        <v>8</v>
      </c>
    </row>
    <row r="1333" spans="1:62" ht="14.25" customHeight="1" thickBot="1">
      <c r="A1333" s="93" t="s">
        <v>311</v>
      </c>
      <c r="B1333" s="95">
        <v>45698</v>
      </c>
      <c r="C1333" s="96">
        <v>863825</v>
      </c>
      <c r="D1333" s="96">
        <v>39572</v>
      </c>
      <c r="E1333" s="96">
        <v>30000</v>
      </c>
      <c r="F1333" s="96">
        <v>346297</v>
      </c>
      <c r="G1333" s="96" t="s">
        <v>48</v>
      </c>
      <c r="H1333" s="96" t="s">
        <v>48</v>
      </c>
      <c r="I1333" s="96"/>
      <c r="J1333" s="96"/>
      <c r="K1333" s="96"/>
      <c r="L1333" s="96">
        <v>1279694</v>
      </c>
      <c r="M1333" s="97">
        <v>181</v>
      </c>
      <c r="N1333" s="97">
        <v>259</v>
      </c>
      <c r="O1333" s="97">
        <v>440</v>
      </c>
      <c r="P1333" s="96" t="s">
        <v>48</v>
      </c>
      <c r="Q1333" s="96">
        <v>19319</v>
      </c>
      <c r="R1333" s="96">
        <v>22148</v>
      </c>
      <c r="S1333" s="96">
        <v>20869</v>
      </c>
      <c r="T1333" s="98">
        <v>0.60199999999999998</v>
      </c>
      <c r="U1333" s="95">
        <v>45667</v>
      </c>
      <c r="V1333" s="95">
        <v>45690</v>
      </c>
      <c r="W1333" s="96">
        <v>36</v>
      </c>
      <c r="X1333" s="98">
        <v>0.17480000000000001</v>
      </c>
      <c r="Y1333" s="98">
        <v>0.3216</v>
      </c>
      <c r="Z1333" s="96">
        <v>66</v>
      </c>
      <c r="AA1333" s="96">
        <v>27</v>
      </c>
      <c r="AB1333" s="98">
        <v>0.13109999999999999</v>
      </c>
      <c r="AC1333" s="98">
        <v>0.28050000000000003</v>
      </c>
      <c r="AD1333" s="96">
        <v>58</v>
      </c>
      <c r="AE1333" s="96">
        <v>21</v>
      </c>
      <c r="AF1333" s="98">
        <v>0.1019</v>
      </c>
      <c r="AG1333" s="98">
        <v>0.29770000000000002</v>
      </c>
      <c r="AH1333" s="96">
        <v>61</v>
      </c>
      <c r="AI1333" s="96">
        <v>176</v>
      </c>
      <c r="AJ1333" s="96">
        <v>91</v>
      </c>
      <c r="AK1333" s="96">
        <v>870</v>
      </c>
      <c r="AL1333" s="96">
        <v>779</v>
      </c>
      <c r="AM1333" s="96">
        <v>45</v>
      </c>
      <c r="AN1333" s="96">
        <v>802</v>
      </c>
      <c r="AO1333" s="96">
        <v>727</v>
      </c>
      <c r="AP1333" s="96">
        <v>27</v>
      </c>
      <c r="AQ1333" s="96">
        <v>265</v>
      </c>
      <c r="AR1333" s="96">
        <v>206</v>
      </c>
      <c r="AS1333" s="98">
        <v>0.77700000000000002</v>
      </c>
      <c r="AT1333" s="98">
        <v>0.442</v>
      </c>
      <c r="AU1333" s="98">
        <v>3.5999999999999997E-2</v>
      </c>
      <c r="AV1333" s="101">
        <v>97714</v>
      </c>
      <c r="AW1333" s="101">
        <v>69564</v>
      </c>
      <c r="AX1333" s="96">
        <v>4154</v>
      </c>
      <c r="AY1333" s="96">
        <v>5994</v>
      </c>
      <c r="AZ1333" s="96">
        <v>9062</v>
      </c>
      <c r="BA1333" s="96">
        <v>7227830</v>
      </c>
      <c r="BB1333" s="96" t="s">
        <v>379</v>
      </c>
      <c r="BC1333" s="117"/>
      <c r="BD1333" s="93">
        <v>27.25</v>
      </c>
      <c r="BE1333" s="93">
        <v>1452.2</v>
      </c>
      <c r="BF1333" s="94">
        <v>53</v>
      </c>
      <c r="BG1333" s="155">
        <v>0.25729999999999997</v>
      </c>
      <c r="BH1333" s="94">
        <v>77</v>
      </c>
      <c r="BI1333" s="155">
        <v>0.37380000000000002</v>
      </c>
      <c r="BJ1333" s="94">
        <v>8</v>
      </c>
    </row>
    <row r="1334" spans="1:62" ht="14.25" customHeight="1" thickBot="1">
      <c r="A1334" s="93" t="s">
        <v>312</v>
      </c>
      <c r="B1334" s="95">
        <v>45699</v>
      </c>
      <c r="C1334" s="96">
        <v>834233</v>
      </c>
      <c r="D1334" s="96">
        <v>19769</v>
      </c>
      <c r="E1334" s="96">
        <v>11473</v>
      </c>
      <c r="F1334" s="96">
        <v>485037</v>
      </c>
      <c r="G1334" s="96" t="s">
        <v>48</v>
      </c>
      <c r="H1334" s="96" t="s">
        <v>48</v>
      </c>
      <c r="I1334" s="96"/>
      <c r="J1334" s="96"/>
      <c r="K1334" s="96"/>
      <c r="L1334" s="96">
        <v>1350512</v>
      </c>
      <c r="M1334" s="97">
        <v>187</v>
      </c>
      <c r="N1334" s="97">
        <v>234</v>
      </c>
      <c r="O1334" s="97">
        <v>421</v>
      </c>
      <c r="P1334" s="96" t="s">
        <v>48</v>
      </c>
      <c r="Q1334" s="96">
        <v>16681</v>
      </c>
      <c r="R1334" s="96">
        <v>16607</v>
      </c>
      <c r="S1334" s="96">
        <v>15948</v>
      </c>
      <c r="T1334" s="98">
        <v>0.73399999999999999</v>
      </c>
      <c r="U1334" s="95">
        <v>45668</v>
      </c>
      <c r="V1334" s="95">
        <v>45691</v>
      </c>
      <c r="W1334" s="96">
        <v>44</v>
      </c>
      <c r="X1334" s="98">
        <v>0.18410000000000001</v>
      </c>
      <c r="Y1334" s="98">
        <v>0.3387</v>
      </c>
      <c r="Z1334" s="96">
        <v>81</v>
      </c>
      <c r="AA1334" s="96">
        <v>38</v>
      </c>
      <c r="AB1334" s="98">
        <v>0.159</v>
      </c>
      <c r="AC1334" s="98">
        <v>0.34029999999999999</v>
      </c>
      <c r="AD1334" s="96">
        <v>81</v>
      </c>
      <c r="AE1334" s="96">
        <v>29</v>
      </c>
      <c r="AF1334" s="98">
        <v>0.12130000000000001</v>
      </c>
      <c r="AG1334" s="98">
        <v>0.3543</v>
      </c>
      <c r="AH1334" s="96">
        <v>85</v>
      </c>
      <c r="AI1334" s="96">
        <v>108</v>
      </c>
      <c r="AJ1334" s="96">
        <v>108</v>
      </c>
      <c r="AK1334" s="96">
        <v>884</v>
      </c>
      <c r="AL1334" s="96">
        <v>794</v>
      </c>
      <c r="AM1334" s="96">
        <v>48</v>
      </c>
      <c r="AN1334" s="96">
        <v>812</v>
      </c>
      <c r="AO1334" s="96">
        <v>740</v>
      </c>
      <c r="AP1334" s="96">
        <v>20</v>
      </c>
      <c r="AQ1334" s="96">
        <v>309</v>
      </c>
      <c r="AR1334" s="96">
        <v>239</v>
      </c>
      <c r="AS1334" s="98">
        <v>0.77300000000000002</v>
      </c>
      <c r="AT1334" s="98">
        <v>0.45200000000000001</v>
      </c>
      <c r="AU1334" s="98">
        <v>2.5999999999999999E-2</v>
      </c>
      <c r="AV1334" s="101">
        <v>98023</v>
      </c>
      <c r="AW1334" s="101">
        <v>69803</v>
      </c>
      <c r="AX1334" s="96">
        <v>4202</v>
      </c>
      <c r="AY1334" s="96">
        <v>6009</v>
      </c>
      <c r="AZ1334" s="96">
        <v>9090</v>
      </c>
      <c r="BA1334" s="96">
        <v>7739840</v>
      </c>
      <c r="BC1334" s="117"/>
      <c r="BD1334" s="93">
        <v>13.61</v>
      </c>
      <c r="BE1334" s="93">
        <v>1452.5</v>
      </c>
      <c r="BF1334" s="94">
        <v>63</v>
      </c>
      <c r="BG1334" s="155">
        <v>0.2636</v>
      </c>
      <c r="BH1334" s="94">
        <v>92</v>
      </c>
      <c r="BI1334" s="155">
        <v>0.38490000000000002</v>
      </c>
      <c r="BJ1334" s="94">
        <v>18</v>
      </c>
    </row>
    <row r="1335" spans="1:62" ht="14.25" customHeight="1" thickBot="1">
      <c r="A1335" s="93" t="s">
        <v>313</v>
      </c>
      <c r="B1335" s="95">
        <v>45700</v>
      </c>
      <c r="C1335" s="96">
        <v>854147</v>
      </c>
      <c r="D1335" s="96">
        <v>46134</v>
      </c>
      <c r="E1335" s="96" t="s">
        <v>48</v>
      </c>
      <c r="F1335" s="96">
        <v>446635</v>
      </c>
      <c r="G1335" s="96" t="s">
        <v>48</v>
      </c>
      <c r="H1335" s="96" t="s">
        <v>48</v>
      </c>
      <c r="I1335" s="96"/>
      <c r="J1335" s="96"/>
      <c r="K1335" s="96"/>
      <c r="L1335" s="96">
        <v>1346916</v>
      </c>
      <c r="M1335" s="97">
        <v>172</v>
      </c>
      <c r="N1335" s="97">
        <v>201</v>
      </c>
      <c r="O1335" s="97">
        <v>373</v>
      </c>
      <c r="P1335" s="96" t="s">
        <v>48</v>
      </c>
      <c r="Q1335" s="96">
        <v>18300</v>
      </c>
      <c r="R1335" s="96">
        <v>17983</v>
      </c>
      <c r="S1335" s="96">
        <v>20967</v>
      </c>
      <c r="T1335" s="98">
        <v>0.74</v>
      </c>
      <c r="U1335" s="95">
        <v>45669</v>
      </c>
      <c r="V1335" s="95">
        <v>45692</v>
      </c>
      <c r="W1335" s="96">
        <v>40</v>
      </c>
      <c r="X1335" s="98">
        <v>0.17699999999999999</v>
      </c>
      <c r="Y1335" s="98">
        <v>0.32569999999999999</v>
      </c>
      <c r="Z1335" s="96">
        <v>74</v>
      </c>
      <c r="AA1335" s="96">
        <v>35</v>
      </c>
      <c r="AB1335" s="98">
        <v>0.15490000000000001</v>
      </c>
      <c r="AC1335" s="98">
        <v>0.33139999999999997</v>
      </c>
      <c r="AD1335" s="96">
        <v>75</v>
      </c>
      <c r="AE1335" s="96">
        <v>22</v>
      </c>
      <c r="AF1335" s="98">
        <v>9.7299999999999998E-2</v>
      </c>
      <c r="AG1335" s="98">
        <v>0.28420000000000001</v>
      </c>
      <c r="AH1335" s="96">
        <v>64</v>
      </c>
      <c r="AI1335" s="96">
        <v>102</v>
      </c>
      <c r="AJ1335" s="96">
        <v>72</v>
      </c>
      <c r="AK1335" s="96">
        <v>791</v>
      </c>
      <c r="AL1335" s="96">
        <v>720</v>
      </c>
      <c r="AM1335" s="96">
        <v>39</v>
      </c>
      <c r="AN1335" s="96">
        <v>740</v>
      </c>
      <c r="AO1335" s="96">
        <v>681</v>
      </c>
      <c r="AP1335" s="96">
        <v>26</v>
      </c>
      <c r="AQ1335" s="96">
        <v>276</v>
      </c>
      <c r="AR1335" s="96">
        <v>226</v>
      </c>
      <c r="AS1335" s="98">
        <v>0.81899999999999995</v>
      </c>
      <c r="AT1335" s="98">
        <v>0.31900000000000001</v>
      </c>
      <c r="AU1335" s="98">
        <v>3.6999999999999998E-2</v>
      </c>
      <c r="AV1335" s="101">
        <v>98299</v>
      </c>
      <c r="AW1335" s="101">
        <v>70029</v>
      </c>
      <c r="AX1335" s="96">
        <v>4235</v>
      </c>
      <c r="AY1335" s="96">
        <v>6315</v>
      </c>
      <c r="AZ1335" s="96">
        <v>9118</v>
      </c>
      <c r="BA1335" s="96">
        <v>7031405</v>
      </c>
      <c r="BC1335" s="117"/>
      <c r="BD1335" s="93">
        <v>31.74</v>
      </c>
      <c r="BE1335" s="93">
        <v>1453.5</v>
      </c>
      <c r="BF1335" s="94">
        <v>53</v>
      </c>
      <c r="BG1335" s="155">
        <v>0.23449999999999999</v>
      </c>
      <c r="BH1335" s="94">
        <v>68</v>
      </c>
      <c r="BI1335" s="155">
        <v>0.3009</v>
      </c>
      <c r="BJ1335" s="94">
        <v>7</v>
      </c>
    </row>
    <row r="1336" spans="1:62" ht="14.25" customHeight="1" thickBot="1">
      <c r="A1336" s="93" t="s">
        <v>314</v>
      </c>
      <c r="B1336" s="95">
        <v>45701</v>
      </c>
      <c r="C1336" s="96">
        <v>867979</v>
      </c>
      <c r="D1336" s="96">
        <v>32309</v>
      </c>
      <c r="E1336" s="96" t="s">
        <v>48</v>
      </c>
      <c r="F1336" s="96">
        <v>460787</v>
      </c>
      <c r="G1336" s="96" t="s">
        <v>48</v>
      </c>
      <c r="H1336" s="96" t="s">
        <v>48</v>
      </c>
      <c r="I1336" s="96"/>
      <c r="J1336" s="96"/>
      <c r="K1336" s="96"/>
      <c r="L1336" s="96">
        <v>1361074</v>
      </c>
      <c r="M1336" s="97">
        <v>162</v>
      </c>
      <c r="N1336" s="97">
        <v>227</v>
      </c>
      <c r="O1336" s="97">
        <v>389</v>
      </c>
      <c r="P1336" s="96" t="s">
        <v>48</v>
      </c>
      <c r="Q1336" s="96">
        <v>26418</v>
      </c>
      <c r="R1336" s="96">
        <v>28910</v>
      </c>
      <c r="S1336" s="96">
        <v>31075</v>
      </c>
      <c r="T1336" s="98">
        <v>0.63800000000000001</v>
      </c>
      <c r="U1336" s="95">
        <v>45670</v>
      </c>
      <c r="V1336" s="95">
        <v>45693</v>
      </c>
      <c r="W1336" s="96">
        <v>28</v>
      </c>
      <c r="X1336" s="98">
        <v>0.1414</v>
      </c>
      <c r="Y1336" s="98">
        <v>0.26019999999999999</v>
      </c>
      <c r="Z1336" s="96">
        <v>52</v>
      </c>
      <c r="AA1336" s="96">
        <v>22</v>
      </c>
      <c r="AB1336" s="98">
        <v>0.1111</v>
      </c>
      <c r="AC1336" s="98">
        <v>0.23780000000000001</v>
      </c>
      <c r="AD1336" s="96">
        <v>47</v>
      </c>
      <c r="AE1336" s="96">
        <v>15</v>
      </c>
      <c r="AF1336" s="98">
        <v>7.5800000000000006E-2</v>
      </c>
      <c r="AG1336" s="98">
        <v>0.22120000000000001</v>
      </c>
      <c r="AH1336" s="96">
        <v>44</v>
      </c>
      <c r="AI1336" s="96">
        <v>79</v>
      </c>
      <c r="AJ1336" s="96">
        <v>79</v>
      </c>
      <c r="AK1336" s="96">
        <v>864</v>
      </c>
      <c r="AL1336" s="96">
        <v>782</v>
      </c>
      <c r="AM1336" s="96">
        <v>34</v>
      </c>
      <c r="AN1336" s="96">
        <v>812</v>
      </c>
      <c r="AO1336" s="96">
        <v>743</v>
      </c>
      <c r="AP1336" s="96">
        <v>20</v>
      </c>
      <c r="AQ1336" s="96">
        <v>248</v>
      </c>
      <c r="AR1336" s="96">
        <v>198</v>
      </c>
      <c r="AS1336" s="98">
        <v>0.79800000000000004</v>
      </c>
      <c r="AT1336" s="98">
        <v>0.39900000000000002</v>
      </c>
      <c r="AU1336" s="98">
        <v>2.5999999999999999E-2</v>
      </c>
      <c r="AV1336" s="101">
        <v>98547</v>
      </c>
      <c r="AW1336" s="101">
        <v>70227</v>
      </c>
      <c r="AX1336" s="96">
        <v>4247</v>
      </c>
      <c r="AY1336" s="96">
        <v>6539</v>
      </c>
      <c r="AZ1336" s="96">
        <v>9122</v>
      </c>
      <c r="BA1336" s="96">
        <v>7423306</v>
      </c>
      <c r="BB1336" s="96" t="s">
        <v>380</v>
      </c>
      <c r="BC1336" s="117"/>
      <c r="BD1336" s="93">
        <v>22.39</v>
      </c>
      <c r="BE1336" s="93">
        <v>1443</v>
      </c>
      <c r="BF1336" s="94">
        <v>36</v>
      </c>
      <c r="BG1336" s="155">
        <v>0.18179999999999999</v>
      </c>
      <c r="BH1336" s="94">
        <v>66</v>
      </c>
      <c r="BI1336" s="155">
        <v>0.33329999999999999</v>
      </c>
      <c r="BJ1336" s="94">
        <v>5</v>
      </c>
    </row>
    <row r="1337" spans="1:62" ht="14.25" customHeight="1" thickBot="1">
      <c r="A1337" s="93" t="s">
        <v>315</v>
      </c>
      <c r="B1337" s="95">
        <v>45702</v>
      </c>
      <c r="C1337" s="96">
        <v>901587</v>
      </c>
      <c r="D1337" s="96">
        <v>32153</v>
      </c>
      <c r="E1337" s="96" t="s">
        <v>48</v>
      </c>
      <c r="F1337" s="96">
        <v>499936</v>
      </c>
      <c r="G1337" s="96" t="s">
        <v>48</v>
      </c>
      <c r="H1337" s="96" t="s">
        <v>48</v>
      </c>
      <c r="I1337" s="96"/>
      <c r="J1337" s="96"/>
      <c r="K1337" s="96"/>
      <c r="L1337" s="96">
        <v>1433676</v>
      </c>
      <c r="M1337" s="97">
        <v>168</v>
      </c>
      <c r="N1337" s="97">
        <v>212</v>
      </c>
      <c r="O1337" s="97">
        <v>380</v>
      </c>
      <c r="P1337" s="96" t="s">
        <v>48</v>
      </c>
      <c r="Q1337" s="96">
        <v>22262</v>
      </c>
      <c r="R1337" s="96">
        <v>21611</v>
      </c>
      <c r="S1337" s="96">
        <v>20458</v>
      </c>
      <c r="T1337" s="98">
        <v>0.64500000000000002</v>
      </c>
      <c r="U1337" s="95">
        <v>45671</v>
      </c>
      <c r="V1337" s="95">
        <v>45694</v>
      </c>
      <c r="W1337" s="96">
        <v>35</v>
      </c>
      <c r="X1337" s="98">
        <v>0.17499999999999999</v>
      </c>
      <c r="Y1337" s="98">
        <v>0.32200000000000001</v>
      </c>
      <c r="Z1337" s="96">
        <v>64</v>
      </c>
      <c r="AA1337" s="96">
        <v>31</v>
      </c>
      <c r="AB1337" s="98">
        <v>0.155</v>
      </c>
      <c r="AC1337" s="98">
        <v>0.33169999999999999</v>
      </c>
      <c r="AD1337" s="96">
        <v>66</v>
      </c>
      <c r="AE1337" s="96">
        <v>24</v>
      </c>
      <c r="AF1337" s="98">
        <v>0.12</v>
      </c>
      <c r="AG1337" s="98">
        <v>0.35039999999999999</v>
      </c>
      <c r="AH1337" s="96">
        <v>70</v>
      </c>
      <c r="AI1337" s="96">
        <v>86</v>
      </c>
      <c r="AJ1337" s="96">
        <v>108</v>
      </c>
      <c r="AK1337" s="96">
        <v>943</v>
      </c>
      <c r="AL1337" s="96">
        <v>844</v>
      </c>
      <c r="AM1337" s="96">
        <v>59</v>
      </c>
      <c r="AN1337" s="96">
        <v>865</v>
      </c>
      <c r="AO1337" s="96">
        <v>781</v>
      </c>
      <c r="AP1337" s="96">
        <v>16</v>
      </c>
      <c r="AQ1337" s="96">
        <v>245</v>
      </c>
      <c r="AR1337" s="96">
        <v>200</v>
      </c>
      <c r="AS1337" s="98">
        <v>0.81599999999999995</v>
      </c>
      <c r="AT1337" s="98">
        <v>0.54</v>
      </c>
      <c r="AU1337" s="98">
        <v>0.02</v>
      </c>
      <c r="AV1337" s="101">
        <v>98792</v>
      </c>
      <c r="AW1337" s="101">
        <v>70427</v>
      </c>
      <c r="AX1337" s="96">
        <v>4323</v>
      </c>
      <c r="AY1337" s="96">
        <v>6778</v>
      </c>
      <c r="AZ1337" s="96">
        <v>9152</v>
      </c>
      <c r="BA1337" s="96">
        <v>8077621</v>
      </c>
      <c r="BC1337" s="117"/>
      <c r="BD1337" s="93">
        <v>22.27</v>
      </c>
      <c r="BE1337" s="93">
        <v>1443.8</v>
      </c>
      <c r="BF1337" s="94">
        <v>48</v>
      </c>
      <c r="BG1337" s="155">
        <v>0.24</v>
      </c>
      <c r="BH1337" s="94">
        <v>67</v>
      </c>
      <c r="BI1337" s="155">
        <v>0.33500000000000002</v>
      </c>
      <c r="BJ1337" s="94">
        <v>9</v>
      </c>
    </row>
    <row r="1338" spans="1:62" ht="14.25" customHeight="1" thickBot="1">
      <c r="A1338" s="93" t="s">
        <v>316</v>
      </c>
      <c r="B1338" s="95">
        <v>45703</v>
      </c>
      <c r="C1338" s="96">
        <v>901969</v>
      </c>
      <c r="D1338" s="96">
        <v>30406</v>
      </c>
      <c r="E1338" s="96" t="s">
        <v>48</v>
      </c>
      <c r="F1338" s="96">
        <v>466506</v>
      </c>
      <c r="G1338" s="96" t="s">
        <v>48</v>
      </c>
      <c r="H1338" s="96" t="s">
        <v>48</v>
      </c>
      <c r="I1338" s="96"/>
      <c r="J1338" s="96"/>
      <c r="K1338" s="96"/>
      <c r="L1338" s="96">
        <v>1398881</v>
      </c>
      <c r="M1338" s="97">
        <v>190</v>
      </c>
      <c r="N1338" s="97">
        <v>279</v>
      </c>
      <c r="O1338" s="97">
        <v>469</v>
      </c>
      <c r="P1338" s="96" t="s">
        <v>48</v>
      </c>
      <c r="Q1338" s="96">
        <v>18101</v>
      </c>
      <c r="R1338" s="96">
        <v>17202</v>
      </c>
      <c r="S1338" s="96">
        <v>17743</v>
      </c>
      <c r="T1338" s="98">
        <v>0.57799999999999996</v>
      </c>
      <c r="U1338" s="95">
        <v>45672</v>
      </c>
      <c r="V1338" s="95">
        <v>45695</v>
      </c>
      <c r="W1338" s="96">
        <v>42</v>
      </c>
      <c r="X1338" s="98">
        <v>0.1875</v>
      </c>
      <c r="Y1338" s="98">
        <v>0.34499999999999997</v>
      </c>
      <c r="Z1338" s="96">
        <v>77</v>
      </c>
      <c r="AA1338" s="96">
        <v>38</v>
      </c>
      <c r="AB1338" s="98">
        <v>0.1696</v>
      </c>
      <c r="AC1338" s="98">
        <v>0.36299999999999999</v>
      </c>
      <c r="AD1338" s="96">
        <v>81</v>
      </c>
      <c r="AE1338" s="96">
        <v>27</v>
      </c>
      <c r="AF1338" s="98">
        <v>0.1205</v>
      </c>
      <c r="AG1338" s="98">
        <v>0.35199999999999998</v>
      </c>
      <c r="AH1338" s="96">
        <v>79</v>
      </c>
      <c r="AI1338" s="96">
        <v>93</v>
      </c>
      <c r="AJ1338" s="96">
        <v>87</v>
      </c>
      <c r="AK1338" s="96">
        <v>825</v>
      </c>
      <c r="AL1338" s="96">
        <v>812</v>
      </c>
      <c r="AM1338" s="96">
        <v>34</v>
      </c>
      <c r="AN1338" s="96">
        <v>785</v>
      </c>
      <c r="AO1338" s="96">
        <v>775</v>
      </c>
      <c r="AP1338" s="96">
        <v>16</v>
      </c>
      <c r="AQ1338" s="96">
        <v>271</v>
      </c>
      <c r="AR1338" s="96">
        <v>224</v>
      </c>
      <c r="AS1338" s="98">
        <v>0.82699999999999996</v>
      </c>
      <c r="AT1338" s="98">
        <v>0.38800000000000001</v>
      </c>
      <c r="AU1338" s="98">
        <v>0.02</v>
      </c>
      <c r="AV1338" s="101">
        <v>99063</v>
      </c>
      <c r="AW1338" s="101">
        <v>70651</v>
      </c>
      <c r="AX1338" s="96">
        <v>4343</v>
      </c>
      <c r="AY1338" s="96">
        <v>6651</v>
      </c>
      <c r="AZ1338" s="96">
        <v>9210</v>
      </c>
      <c r="BA1338" s="96">
        <v>8158524</v>
      </c>
      <c r="BC1338" s="117"/>
      <c r="BD1338" s="93">
        <v>21.06</v>
      </c>
      <c r="BE1338" s="93">
        <v>1443.8</v>
      </c>
      <c r="BF1338" s="94">
        <v>53</v>
      </c>
      <c r="BG1338" s="155">
        <v>0.2366</v>
      </c>
      <c r="BH1338" s="94">
        <v>86</v>
      </c>
      <c r="BI1338" s="155">
        <v>0.38390000000000002</v>
      </c>
      <c r="BJ1338" s="94">
        <v>5</v>
      </c>
    </row>
    <row r="1339" spans="1:62" ht="14.25" customHeight="1" thickBot="1">
      <c r="A1339" s="93" t="s">
        <v>317</v>
      </c>
      <c r="B1339" s="95">
        <v>45704</v>
      </c>
      <c r="C1339" s="96">
        <v>998254</v>
      </c>
      <c r="D1339" s="96">
        <v>30970</v>
      </c>
      <c r="E1339" s="96" t="s">
        <v>48</v>
      </c>
      <c r="F1339" s="96">
        <v>413074</v>
      </c>
      <c r="G1339" s="96" t="s">
        <v>48</v>
      </c>
      <c r="H1339" s="96" t="s">
        <v>48</v>
      </c>
      <c r="I1339" s="96"/>
      <c r="J1339" s="96"/>
      <c r="K1339" s="96"/>
      <c r="L1339" s="96">
        <v>1442298</v>
      </c>
      <c r="M1339" s="97">
        <v>205</v>
      </c>
      <c r="N1339" s="97">
        <v>264</v>
      </c>
      <c r="O1339" s="97">
        <v>469</v>
      </c>
      <c r="P1339" s="96" t="s">
        <v>48</v>
      </c>
      <c r="Q1339" s="96">
        <v>21774</v>
      </c>
      <c r="R1339" s="96">
        <v>24070</v>
      </c>
      <c r="S1339" s="96">
        <v>29055</v>
      </c>
      <c r="T1339" s="98">
        <v>0.625</v>
      </c>
      <c r="U1339" s="95">
        <v>45673</v>
      </c>
      <c r="V1339" s="95">
        <v>45696</v>
      </c>
      <c r="W1339" s="96">
        <v>36</v>
      </c>
      <c r="X1339" s="98">
        <v>0.1532</v>
      </c>
      <c r="Y1339" s="98">
        <v>0.28189999999999998</v>
      </c>
      <c r="Z1339" s="96">
        <v>66</v>
      </c>
      <c r="AA1339" s="96">
        <v>28</v>
      </c>
      <c r="AB1339" s="98">
        <v>0.1191</v>
      </c>
      <c r="AC1339" s="98">
        <v>0.255</v>
      </c>
      <c r="AD1339" s="96">
        <v>60</v>
      </c>
      <c r="AE1339" s="96">
        <v>17</v>
      </c>
      <c r="AF1339" s="98">
        <v>7.2300000000000003E-2</v>
      </c>
      <c r="AG1339" s="98">
        <v>0.2112</v>
      </c>
      <c r="AH1339" s="96">
        <v>50</v>
      </c>
      <c r="AI1339" s="96">
        <v>118</v>
      </c>
      <c r="AJ1339" s="96">
        <v>133</v>
      </c>
      <c r="AK1339" s="96">
        <v>1141</v>
      </c>
      <c r="AL1339" s="96">
        <v>1129</v>
      </c>
      <c r="AM1339" s="96">
        <v>50</v>
      </c>
      <c r="AN1339" s="96">
        <v>1080</v>
      </c>
      <c r="AO1339" s="96">
        <v>1069</v>
      </c>
      <c r="AP1339" s="96">
        <v>23</v>
      </c>
      <c r="AQ1339" s="96">
        <v>293</v>
      </c>
      <c r="AR1339" s="96">
        <v>235</v>
      </c>
      <c r="AS1339" s="98">
        <v>0.80200000000000005</v>
      </c>
      <c r="AT1339" s="98">
        <v>0.56599999999999995</v>
      </c>
      <c r="AU1339" s="98">
        <v>2.1000000000000001E-2</v>
      </c>
      <c r="AV1339" s="101">
        <v>99356</v>
      </c>
      <c r="AW1339" s="101">
        <v>70886</v>
      </c>
      <c r="AX1339" s="96">
        <v>4349</v>
      </c>
      <c r="AY1339" s="96">
        <v>6569</v>
      </c>
      <c r="AZ1339" s="96">
        <v>9239</v>
      </c>
      <c r="BA1339" s="96">
        <v>10639152</v>
      </c>
      <c r="BC1339" s="117"/>
      <c r="BD1339" s="93">
        <v>21.45</v>
      </c>
      <c r="BE1339" s="93">
        <v>1443.8</v>
      </c>
      <c r="BF1339" s="94">
        <v>59</v>
      </c>
      <c r="BG1339" s="155">
        <v>0.25109999999999999</v>
      </c>
      <c r="BH1339" s="94">
        <v>89</v>
      </c>
      <c r="BI1339" s="155">
        <v>0.37869999999999998</v>
      </c>
      <c r="BJ1339" s="94">
        <v>11</v>
      </c>
    </row>
    <row r="1340" spans="1:62" ht="14.25" customHeight="1" thickBot="1">
      <c r="A1340" s="93" t="s">
        <v>311</v>
      </c>
      <c r="B1340" s="95">
        <v>45705</v>
      </c>
      <c r="C1340" s="96">
        <v>901095</v>
      </c>
      <c r="D1340" s="96">
        <v>35714</v>
      </c>
      <c r="E1340" s="96" t="s">
        <v>48</v>
      </c>
      <c r="F1340" s="96">
        <v>411478</v>
      </c>
      <c r="G1340" s="96" t="s">
        <v>48</v>
      </c>
      <c r="H1340" s="96" t="s">
        <v>48</v>
      </c>
      <c r="I1340" s="96"/>
      <c r="J1340" s="96"/>
      <c r="K1340" s="96"/>
      <c r="L1340" s="96">
        <v>1348287</v>
      </c>
      <c r="M1340" s="97">
        <v>184</v>
      </c>
      <c r="N1340" s="97">
        <v>174</v>
      </c>
      <c r="O1340" s="97">
        <v>358</v>
      </c>
      <c r="P1340" s="96" t="s">
        <v>48</v>
      </c>
      <c r="Q1340" s="96">
        <v>20355</v>
      </c>
      <c r="R1340" s="96">
        <v>19689</v>
      </c>
      <c r="S1340" s="96">
        <v>20988</v>
      </c>
      <c r="T1340" s="98">
        <v>0.78500000000000003</v>
      </c>
      <c r="U1340" s="95">
        <v>45674</v>
      </c>
      <c r="V1340" s="95">
        <v>45697</v>
      </c>
      <c r="W1340" s="96">
        <v>36</v>
      </c>
      <c r="X1340" s="98">
        <v>0.16220000000000001</v>
      </c>
      <c r="Y1340" s="98">
        <v>0.2984</v>
      </c>
      <c r="Z1340" s="96">
        <v>66</v>
      </c>
      <c r="AA1340" s="96">
        <v>32</v>
      </c>
      <c r="AB1340" s="98">
        <v>0.14410000000000001</v>
      </c>
      <c r="AC1340" s="98">
        <v>0.3085</v>
      </c>
      <c r="AD1340" s="96">
        <v>68</v>
      </c>
      <c r="AE1340" s="96">
        <v>22</v>
      </c>
      <c r="AF1340" s="98">
        <v>9.9099999999999994E-2</v>
      </c>
      <c r="AG1340" s="98">
        <v>0.28939999999999999</v>
      </c>
      <c r="AH1340" s="96">
        <v>64</v>
      </c>
      <c r="AI1340" s="96">
        <v>91</v>
      </c>
      <c r="AJ1340" s="96">
        <v>88</v>
      </c>
      <c r="AK1340" s="96">
        <v>894</v>
      </c>
      <c r="AL1340" s="96">
        <v>802</v>
      </c>
      <c r="AM1340" s="96">
        <v>27</v>
      </c>
      <c r="AN1340" s="96">
        <v>849</v>
      </c>
      <c r="AO1340" s="96">
        <v>768</v>
      </c>
      <c r="AP1340" s="96">
        <v>23</v>
      </c>
      <c r="AQ1340" s="96">
        <v>281</v>
      </c>
      <c r="AR1340" s="96">
        <v>222</v>
      </c>
      <c r="AS1340" s="98">
        <v>0.79</v>
      </c>
      <c r="AT1340" s="98">
        <v>0.39600000000000002</v>
      </c>
      <c r="AU1340" s="98">
        <v>2.9000000000000001E-2</v>
      </c>
      <c r="AV1340" s="101">
        <v>99637</v>
      </c>
      <c r="AW1340" s="101">
        <v>71108</v>
      </c>
      <c r="AX1340" s="96">
        <v>4406</v>
      </c>
      <c r="AY1340" s="96">
        <v>6582</v>
      </c>
      <c r="AZ1340" s="96">
        <v>9361</v>
      </c>
      <c r="BA1340" s="96">
        <v>7824964</v>
      </c>
      <c r="BC1340" s="117"/>
      <c r="BD1340" s="93">
        <v>24.75</v>
      </c>
      <c r="BE1340" s="93">
        <v>1443</v>
      </c>
      <c r="BF1340" s="94">
        <v>47</v>
      </c>
      <c r="BG1340" s="155">
        <v>0.2117</v>
      </c>
      <c r="BH1340" s="94">
        <v>66</v>
      </c>
      <c r="BI1340" s="155">
        <v>0.29730000000000001</v>
      </c>
      <c r="BJ1340" s="94">
        <v>6</v>
      </c>
    </row>
    <row r="1341" spans="1:62" ht="14.25" customHeight="1" thickBot="1">
      <c r="A1341" s="93" t="s">
        <v>312</v>
      </c>
      <c r="B1341" s="95">
        <v>45706</v>
      </c>
      <c r="C1341" s="96">
        <v>798273</v>
      </c>
      <c r="D1341" s="96">
        <v>48583</v>
      </c>
      <c r="E1341" s="96" t="s">
        <v>48</v>
      </c>
      <c r="F1341" s="96">
        <v>501068</v>
      </c>
      <c r="G1341" s="96" t="s">
        <v>48</v>
      </c>
      <c r="H1341" s="96" t="s">
        <v>48</v>
      </c>
      <c r="I1341" s="96"/>
      <c r="J1341" s="96"/>
      <c r="K1341" s="96"/>
      <c r="L1341" s="96">
        <v>1347924</v>
      </c>
      <c r="M1341" s="97">
        <v>240</v>
      </c>
      <c r="N1341" s="97">
        <v>218</v>
      </c>
      <c r="O1341" s="97">
        <v>458</v>
      </c>
      <c r="P1341" s="96" t="s">
        <v>48</v>
      </c>
      <c r="Q1341" s="96">
        <v>17867</v>
      </c>
      <c r="R1341" s="96">
        <v>18526</v>
      </c>
      <c r="S1341" s="96">
        <v>17097</v>
      </c>
      <c r="T1341" s="98">
        <v>0.59</v>
      </c>
      <c r="U1341" s="95">
        <v>45675</v>
      </c>
      <c r="V1341" s="95">
        <v>45698</v>
      </c>
      <c r="W1341" s="96">
        <v>41</v>
      </c>
      <c r="X1341" s="98">
        <v>0.20499999999999999</v>
      </c>
      <c r="Y1341" s="98">
        <v>0.37719999999999998</v>
      </c>
      <c r="Z1341" s="96">
        <v>75</v>
      </c>
      <c r="AA1341" s="96">
        <v>34</v>
      </c>
      <c r="AB1341" s="98">
        <v>0.17</v>
      </c>
      <c r="AC1341" s="98">
        <v>0.36380000000000001</v>
      </c>
      <c r="AD1341" s="96">
        <v>73</v>
      </c>
      <c r="AE1341" s="96">
        <v>27</v>
      </c>
      <c r="AF1341" s="98">
        <v>0.13500000000000001</v>
      </c>
      <c r="AG1341" s="98">
        <v>0.39419999999999999</v>
      </c>
      <c r="AH1341" s="96">
        <v>79</v>
      </c>
      <c r="AI1341" s="96">
        <v>95</v>
      </c>
      <c r="AJ1341" s="96">
        <v>126</v>
      </c>
      <c r="AK1341" s="96">
        <v>867</v>
      </c>
      <c r="AL1341" s="96">
        <v>773</v>
      </c>
      <c r="AM1341" s="96">
        <v>36</v>
      </c>
      <c r="AN1341" s="96">
        <v>813</v>
      </c>
      <c r="AO1341" s="96">
        <v>734</v>
      </c>
      <c r="AP1341" s="96">
        <v>13</v>
      </c>
      <c r="AQ1341" s="96">
        <v>270</v>
      </c>
      <c r="AR1341" s="96">
        <v>200</v>
      </c>
      <c r="AS1341" s="98">
        <v>0.74099999999999999</v>
      </c>
      <c r="AT1341" s="98">
        <v>0.63</v>
      </c>
      <c r="AU1341" s="98">
        <v>1.7000000000000001E-2</v>
      </c>
      <c r="AV1341" s="101">
        <v>99907</v>
      </c>
      <c r="AW1341" s="101">
        <v>71308</v>
      </c>
      <c r="AX1341" s="96">
        <v>4430</v>
      </c>
      <c r="AY1341" s="96">
        <v>6628</v>
      </c>
      <c r="AZ1341" s="96">
        <v>9400</v>
      </c>
      <c r="BA1341" s="96">
        <v>7872287</v>
      </c>
      <c r="BC1341" s="117"/>
      <c r="BD1341" s="93">
        <v>33.68</v>
      </c>
      <c r="BE1341" s="93">
        <v>1442.5</v>
      </c>
      <c r="BF1341" s="94">
        <v>59</v>
      </c>
      <c r="BG1341" s="155">
        <v>0.29499999999999998</v>
      </c>
      <c r="BH1341" s="94">
        <v>72</v>
      </c>
      <c r="BI1341" s="155">
        <v>0.36</v>
      </c>
      <c r="BJ1341" s="94">
        <v>7</v>
      </c>
    </row>
    <row r="1342" spans="1:62" ht="14.25" customHeight="1" thickBot="1">
      <c r="A1342" s="93" t="s">
        <v>313</v>
      </c>
      <c r="B1342" s="95">
        <v>45707</v>
      </c>
      <c r="C1342" s="96">
        <v>707177</v>
      </c>
      <c r="D1342" s="96">
        <v>50147</v>
      </c>
      <c r="E1342" s="96" t="s">
        <v>48</v>
      </c>
      <c r="F1342" s="96">
        <v>513807</v>
      </c>
      <c r="G1342" s="96" t="s">
        <v>48</v>
      </c>
      <c r="H1342" s="96" t="s">
        <v>48</v>
      </c>
      <c r="I1342" s="96"/>
      <c r="J1342" s="96"/>
      <c r="K1342" s="96"/>
      <c r="L1342" s="96">
        <v>1271131</v>
      </c>
      <c r="M1342" s="97">
        <v>151</v>
      </c>
      <c r="N1342" s="97">
        <v>179</v>
      </c>
      <c r="O1342" s="97">
        <v>330</v>
      </c>
      <c r="P1342" s="96" t="s">
        <v>48</v>
      </c>
      <c r="Q1342" s="96">
        <v>23822</v>
      </c>
      <c r="R1342" s="96">
        <v>25825</v>
      </c>
      <c r="S1342" s="96">
        <v>22912</v>
      </c>
      <c r="T1342" s="98">
        <v>0.81499999999999995</v>
      </c>
      <c r="U1342" s="95">
        <v>45676</v>
      </c>
      <c r="V1342" s="95">
        <v>45699</v>
      </c>
      <c r="W1342" s="96">
        <v>29</v>
      </c>
      <c r="X1342" s="98">
        <v>0.14430000000000001</v>
      </c>
      <c r="Y1342" s="98">
        <v>0.26550000000000001</v>
      </c>
      <c r="Z1342" s="96">
        <v>53</v>
      </c>
      <c r="AA1342" s="96">
        <v>23</v>
      </c>
      <c r="AB1342" s="98">
        <v>0.1144</v>
      </c>
      <c r="AC1342" s="98">
        <v>0.24490000000000001</v>
      </c>
      <c r="AD1342" s="96">
        <v>49</v>
      </c>
      <c r="AE1342" s="96">
        <v>19</v>
      </c>
      <c r="AF1342" s="98">
        <v>9.4500000000000001E-2</v>
      </c>
      <c r="AG1342" s="98">
        <v>0.27600000000000002</v>
      </c>
      <c r="AH1342" s="96">
        <v>55</v>
      </c>
      <c r="AI1342" s="96">
        <v>86</v>
      </c>
      <c r="AJ1342" s="96">
        <v>54</v>
      </c>
      <c r="AK1342" s="96">
        <v>805</v>
      </c>
      <c r="AL1342" s="96">
        <v>733</v>
      </c>
      <c r="AM1342" s="96">
        <v>41</v>
      </c>
      <c r="AN1342" s="96">
        <v>754</v>
      </c>
      <c r="AO1342" s="96">
        <v>690</v>
      </c>
      <c r="AP1342" s="96">
        <v>19</v>
      </c>
      <c r="AQ1342" s="96">
        <v>269</v>
      </c>
      <c r="AR1342" s="96">
        <v>201</v>
      </c>
      <c r="AS1342" s="98">
        <v>0.747</v>
      </c>
      <c r="AT1342" s="98">
        <v>0.26900000000000002</v>
      </c>
      <c r="AU1342" s="98">
        <v>2.7E-2</v>
      </c>
      <c r="AV1342" s="101">
        <v>100176</v>
      </c>
      <c r="AW1342" s="101">
        <v>71509</v>
      </c>
      <c r="AX1342" s="96">
        <v>4431</v>
      </c>
      <c r="AY1342" s="96">
        <v>6635</v>
      </c>
      <c r="AZ1342" s="96">
        <v>9410</v>
      </c>
      <c r="BA1342" s="96">
        <v>7094572</v>
      </c>
      <c r="BB1342" s="96" t="s">
        <v>381</v>
      </c>
      <c r="BC1342" s="117"/>
      <c r="BD1342" s="93">
        <v>34.74</v>
      </c>
      <c r="BE1342" s="93">
        <v>1443.5</v>
      </c>
      <c r="BF1342" s="94">
        <v>48</v>
      </c>
      <c r="BG1342" s="155">
        <v>0.23880000000000001</v>
      </c>
      <c r="BH1342" s="94">
        <v>69</v>
      </c>
      <c r="BI1342" s="155">
        <v>0.34329999999999999</v>
      </c>
      <c r="BJ1342" s="94">
        <v>6</v>
      </c>
    </row>
    <row r="1343" spans="1:62" ht="14.25" customHeight="1" thickBot="1">
      <c r="A1343" s="93" t="s">
        <v>314</v>
      </c>
      <c r="B1343" s="95">
        <v>45708</v>
      </c>
      <c r="C1343" s="96">
        <v>728756</v>
      </c>
      <c r="D1343" s="96">
        <v>41893</v>
      </c>
      <c r="E1343" s="96" t="s">
        <v>48</v>
      </c>
      <c r="F1343" s="96">
        <v>490818</v>
      </c>
      <c r="G1343" s="96" t="s">
        <v>48</v>
      </c>
      <c r="H1343" s="96" t="s">
        <v>48</v>
      </c>
      <c r="I1343" s="96"/>
      <c r="J1343" s="96"/>
      <c r="K1343" s="96"/>
      <c r="L1343" s="96">
        <v>1261467</v>
      </c>
      <c r="M1343" s="97">
        <v>164</v>
      </c>
      <c r="N1343" s="97">
        <v>165</v>
      </c>
      <c r="O1343" s="97">
        <v>329</v>
      </c>
      <c r="P1343" s="96" t="s">
        <v>48</v>
      </c>
      <c r="Q1343" s="96">
        <v>15944</v>
      </c>
      <c r="R1343" s="96">
        <v>15512</v>
      </c>
      <c r="S1343" s="96">
        <v>15429</v>
      </c>
      <c r="T1343" s="98">
        <v>0.80200000000000005</v>
      </c>
      <c r="U1343" s="95">
        <v>45677</v>
      </c>
      <c r="V1343" s="95">
        <v>45700</v>
      </c>
      <c r="W1343" s="96">
        <v>43</v>
      </c>
      <c r="X1343" s="98">
        <v>0.20979999999999999</v>
      </c>
      <c r="Y1343" s="98">
        <v>0.38600000000000001</v>
      </c>
      <c r="Z1343" s="96">
        <v>79</v>
      </c>
      <c r="AA1343" s="96">
        <v>38</v>
      </c>
      <c r="AB1343" s="98">
        <v>0.18540000000000001</v>
      </c>
      <c r="AC1343" s="98">
        <v>0.3967</v>
      </c>
      <c r="AD1343" s="96">
        <v>81</v>
      </c>
      <c r="AE1343" s="96">
        <v>28</v>
      </c>
      <c r="AF1343" s="98">
        <v>0.1366</v>
      </c>
      <c r="AG1343" s="98">
        <v>0.39879999999999999</v>
      </c>
      <c r="AH1343" s="96">
        <v>82</v>
      </c>
      <c r="AI1343" s="96">
        <v>77</v>
      </c>
      <c r="AJ1343" s="96">
        <v>79</v>
      </c>
      <c r="AK1343" s="96">
        <v>814</v>
      </c>
      <c r="AL1343" s="96">
        <v>730</v>
      </c>
      <c r="AM1343" s="96">
        <v>32</v>
      </c>
      <c r="AN1343" s="96">
        <v>766</v>
      </c>
      <c r="AO1343" s="96">
        <v>696</v>
      </c>
      <c r="AP1343" s="96">
        <v>21</v>
      </c>
      <c r="AQ1343" s="96">
        <v>264</v>
      </c>
      <c r="AR1343" s="96">
        <v>205</v>
      </c>
      <c r="AS1343" s="98">
        <v>0.77700000000000002</v>
      </c>
      <c r="AT1343" s="98">
        <v>0.38500000000000001</v>
      </c>
      <c r="AU1343" s="98">
        <v>2.9000000000000001E-2</v>
      </c>
      <c r="AV1343" s="101">
        <v>100070</v>
      </c>
      <c r="AW1343" s="101">
        <v>74478</v>
      </c>
      <c r="AX1343" s="96">
        <v>4461</v>
      </c>
      <c r="AY1343" s="96">
        <v>6650</v>
      </c>
      <c r="AZ1343" s="96">
        <v>9405</v>
      </c>
      <c r="BA1343" s="96">
        <v>7080725</v>
      </c>
      <c r="BC1343" s="117"/>
      <c r="BD1343" s="93">
        <v>29.2</v>
      </c>
      <c r="BE1343" s="93">
        <v>1434.7</v>
      </c>
      <c r="BF1343" s="94">
        <v>56</v>
      </c>
      <c r="BG1343" s="155">
        <v>0.2732</v>
      </c>
      <c r="BH1343" s="94">
        <v>74</v>
      </c>
      <c r="BI1343" s="155">
        <v>0.36099999999999999</v>
      </c>
      <c r="BJ1343" s="94">
        <v>10</v>
      </c>
    </row>
    <row r="1344" spans="1:62" ht="14.25" customHeight="1" thickBot="1">
      <c r="A1344" s="93" t="s">
        <v>315</v>
      </c>
      <c r="B1344" s="95">
        <v>45709</v>
      </c>
      <c r="C1344" s="96">
        <v>581594</v>
      </c>
      <c r="D1344" s="96">
        <v>46687</v>
      </c>
      <c r="E1344" s="96" t="s">
        <v>48</v>
      </c>
      <c r="F1344" s="96">
        <v>508096</v>
      </c>
      <c r="G1344" s="96" t="s">
        <v>48</v>
      </c>
      <c r="H1344" s="96" t="s">
        <v>48</v>
      </c>
      <c r="I1344" s="96"/>
      <c r="J1344" s="96"/>
      <c r="K1344" s="96"/>
      <c r="L1344" s="96">
        <v>1136377</v>
      </c>
      <c r="M1344" s="97">
        <v>168</v>
      </c>
      <c r="N1344" s="97">
        <v>233</v>
      </c>
      <c r="O1344" s="97">
        <v>401</v>
      </c>
      <c r="P1344" s="96" t="s">
        <v>48</v>
      </c>
      <c r="Q1344" s="96">
        <v>15836</v>
      </c>
      <c r="R1344" s="96">
        <v>15618</v>
      </c>
      <c r="S1344" s="96">
        <v>18532</v>
      </c>
      <c r="T1344" s="98">
        <v>0.52900000000000003</v>
      </c>
      <c r="U1344" s="95">
        <v>45678</v>
      </c>
      <c r="V1344" s="95">
        <v>45701</v>
      </c>
      <c r="W1344" s="96">
        <v>39</v>
      </c>
      <c r="X1344" s="98">
        <v>0.25319999999999998</v>
      </c>
      <c r="Y1344" s="98">
        <v>0.46600000000000003</v>
      </c>
      <c r="Z1344" s="96">
        <v>72</v>
      </c>
      <c r="AA1344" s="96">
        <v>34</v>
      </c>
      <c r="AB1344" s="98">
        <v>0.2208</v>
      </c>
      <c r="AC1344" s="98">
        <v>0.47249999999999998</v>
      </c>
      <c r="AD1344" s="96">
        <v>73</v>
      </c>
      <c r="AE1344" s="96">
        <v>21</v>
      </c>
      <c r="AF1344" s="98">
        <v>0.13639999999999999</v>
      </c>
      <c r="AG1344" s="98">
        <v>0.3982</v>
      </c>
      <c r="AH1344" s="96">
        <v>61</v>
      </c>
      <c r="AI1344" s="96">
        <v>99</v>
      </c>
      <c r="AJ1344" s="96">
        <v>119</v>
      </c>
      <c r="AK1344" s="96">
        <v>1005</v>
      </c>
      <c r="AL1344" s="96">
        <v>900</v>
      </c>
      <c r="AM1344" s="96">
        <v>51</v>
      </c>
      <c r="AN1344" s="96">
        <v>938</v>
      </c>
      <c r="AO1344" s="96">
        <v>845</v>
      </c>
      <c r="AP1344" s="96">
        <v>15</v>
      </c>
      <c r="AQ1344" s="96">
        <v>212</v>
      </c>
      <c r="AR1344" s="96">
        <v>154</v>
      </c>
      <c r="AS1344" s="98">
        <v>0.72599999999999998</v>
      </c>
      <c r="AT1344" s="98">
        <v>0.77300000000000002</v>
      </c>
      <c r="AU1344" s="98">
        <v>1.7000000000000001E-2</v>
      </c>
      <c r="AV1344" s="101">
        <v>100282</v>
      </c>
      <c r="AW1344" s="101">
        <v>74632</v>
      </c>
      <c r="AX1344" s="96">
        <v>4401</v>
      </c>
      <c r="AY1344" s="96">
        <v>6685</v>
      </c>
      <c r="AZ1344" s="96">
        <v>9414</v>
      </c>
      <c r="BA1344" s="96">
        <v>9080840</v>
      </c>
      <c r="BB1344" s="96" t="s">
        <v>382</v>
      </c>
      <c r="BC1344" s="117"/>
      <c r="BD1344" s="93">
        <v>32.46</v>
      </c>
      <c r="BE1344" s="93">
        <v>1438.3</v>
      </c>
      <c r="BF1344" s="94">
        <v>51</v>
      </c>
      <c r="BG1344" s="155">
        <v>0.33119999999999999</v>
      </c>
      <c r="BH1344" s="94">
        <v>74</v>
      </c>
      <c r="BI1344" s="155">
        <v>0.48049999999999998</v>
      </c>
      <c r="BJ1344" s="94">
        <v>9</v>
      </c>
    </row>
    <row r="1345" spans="1:62" ht="14.25" customHeight="1" thickBot="1">
      <c r="A1345" s="93" t="s">
        <v>316</v>
      </c>
      <c r="B1345" s="95">
        <v>45710</v>
      </c>
      <c r="C1345" s="96">
        <v>595767</v>
      </c>
      <c r="D1345" s="96">
        <v>65500</v>
      </c>
      <c r="E1345" s="96" t="s">
        <v>48</v>
      </c>
      <c r="F1345" s="96">
        <v>540814</v>
      </c>
      <c r="G1345" s="96" t="s">
        <v>48</v>
      </c>
      <c r="H1345" s="96" t="s">
        <v>48</v>
      </c>
      <c r="I1345" s="96"/>
      <c r="J1345" s="96"/>
      <c r="K1345" s="96"/>
      <c r="L1345" s="96">
        <v>1202081</v>
      </c>
      <c r="M1345" s="97">
        <v>206</v>
      </c>
      <c r="N1345" s="97">
        <v>213</v>
      </c>
      <c r="O1345" s="97">
        <v>419</v>
      </c>
      <c r="P1345" s="96" t="s">
        <v>48</v>
      </c>
      <c r="Q1345" s="96">
        <v>13611</v>
      </c>
      <c r="R1345" s="96">
        <v>15182</v>
      </c>
      <c r="S1345" s="96">
        <v>15247</v>
      </c>
      <c r="T1345" s="98">
        <v>0.67800000000000005</v>
      </c>
      <c r="U1345" s="95">
        <v>45679</v>
      </c>
      <c r="V1345" s="95">
        <v>45702</v>
      </c>
      <c r="W1345" s="96">
        <v>48</v>
      </c>
      <c r="X1345" s="98">
        <v>0.2319</v>
      </c>
      <c r="Y1345" s="98">
        <v>0.42670000000000002</v>
      </c>
      <c r="Z1345" s="96">
        <v>88</v>
      </c>
      <c r="AA1345" s="96">
        <v>37</v>
      </c>
      <c r="AB1345" s="98">
        <v>0.1787</v>
      </c>
      <c r="AC1345" s="98">
        <v>0.38250000000000001</v>
      </c>
      <c r="AD1345" s="96">
        <v>79</v>
      </c>
      <c r="AE1345" s="96">
        <v>27</v>
      </c>
      <c r="AF1345" s="98">
        <v>0.13039999999999999</v>
      </c>
      <c r="AG1345" s="98">
        <v>0.38090000000000002</v>
      </c>
      <c r="AH1345" s="96">
        <v>79</v>
      </c>
      <c r="AI1345" s="96">
        <v>110</v>
      </c>
      <c r="AJ1345" s="96">
        <v>88</v>
      </c>
      <c r="AK1345" s="96">
        <v>822</v>
      </c>
      <c r="AL1345" s="96">
        <v>808</v>
      </c>
      <c r="AM1345" s="96">
        <v>44</v>
      </c>
      <c r="AN1345" s="96">
        <v>773</v>
      </c>
      <c r="AO1345" s="96">
        <v>763</v>
      </c>
      <c r="AP1345" s="96">
        <v>8</v>
      </c>
      <c r="AQ1345" s="96">
        <v>284</v>
      </c>
      <c r="AR1345" s="96">
        <v>207</v>
      </c>
      <c r="AS1345" s="98">
        <v>0.72899999999999998</v>
      </c>
      <c r="AT1345" s="98">
        <v>0.42499999999999999</v>
      </c>
      <c r="AU1345" s="98">
        <v>0.01</v>
      </c>
      <c r="AV1345" s="101">
        <v>100566</v>
      </c>
      <c r="AW1345" s="101">
        <v>74839</v>
      </c>
      <c r="AX1345" s="96">
        <v>4449</v>
      </c>
      <c r="AY1345" s="96">
        <v>6751</v>
      </c>
      <c r="AZ1345" s="96">
        <v>9476</v>
      </c>
      <c r="BA1345" s="96">
        <v>8221577</v>
      </c>
      <c r="BC1345" s="117"/>
      <c r="BD1345" s="93">
        <v>45.54</v>
      </c>
      <c r="BE1345" s="93">
        <v>1438.3</v>
      </c>
      <c r="BF1345" s="94">
        <v>71</v>
      </c>
      <c r="BG1345" s="155">
        <v>0.34300000000000003</v>
      </c>
      <c r="BH1345" s="94">
        <v>88</v>
      </c>
      <c r="BI1345" s="155">
        <v>0.42509999999999998</v>
      </c>
      <c r="BJ1345" s="94">
        <v>9</v>
      </c>
    </row>
    <row r="1346" spans="1:62" ht="14.25" customHeight="1" thickBot="1">
      <c r="A1346" s="93" t="s">
        <v>317</v>
      </c>
      <c r="B1346" s="95">
        <v>45711</v>
      </c>
      <c r="C1346" s="96">
        <v>659095</v>
      </c>
      <c r="D1346" s="96">
        <v>56957</v>
      </c>
      <c r="E1346" s="96" t="s">
        <v>48</v>
      </c>
      <c r="F1346" s="96">
        <v>589975</v>
      </c>
      <c r="G1346" s="96" t="s">
        <v>48</v>
      </c>
      <c r="H1346" s="96" t="s">
        <v>48</v>
      </c>
      <c r="I1346" s="96"/>
      <c r="J1346" s="96"/>
      <c r="K1346" s="96"/>
      <c r="L1346" s="96">
        <v>1306027</v>
      </c>
      <c r="M1346" s="97">
        <v>230</v>
      </c>
      <c r="N1346" s="97">
        <v>350</v>
      </c>
      <c r="O1346" s="97">
        <v>580</v>
      </c>
      <c r="P1346" s="96" t="s">
        <v>48</v>
      </c>
      <c r="Q1346" s="96">
        <v>22897</v>
      </c>
      <c r="R1346" s="96">
        <v>27741</v>
      </c>
      <c r="S1346" s="96">
        <v>31948</v>
      </c>
      <c r="T1346" s="98">
        <v>0.56699999999999995</v>
      </c>
      <c r="U1346" s="95">
        <v>45680</v>
      </c>
      <c r="V1346" s="95">
        <v>45703</v>
      </c>
      <c r="W1346" s="96">
        <v>31</v>
      </c>
      <c r="X1346" s="98">
        <v>0.1192</v>
      </c>
      <c r="Y1346" s="98">
        <v>0.21940000000000001</v>
      </c>
      <c r="Z1346" s="96">
        <v>57</v>
      </c>
      <c r="AA1346" s="96">
        <v>22</v>
      </c>
      <c r="AB1346" s="98">
        <v>8.4599999999999995E-2</v>
      </c>
      <c r="AC1346" s="98">
        <v>0.18110000000000001</v>
      </c>
      <c r="AD1346" s="96">
        <v>47</v>
      </c>
      <c r="AE1346" s="96">
        <v>14</v>
      </c>
      <c r="AF1346" s="98">
        <v>5.3800000000000001E-2</v>
      </c>
      <c r="AG1346" s="98">
        <v>0.15720000000000001</v>
      </c>
      <c r="AH1346" s="96">
        <v>41</v>
      </c>
      <c r="AI1346" s="96">
        <v>113</v>
      </c>
      <c r="AJ1346" s="96">
        <v>135</v>
      </c>
      <c r="AK1346" s="96">
        <v>1128</v>
      </c>
      <c r="AL1346" s="96">
        <v>1114</v>
      </c>
      <c r="AM1346" s="96">
        <v>62</v>
      </c>
      <c r="AN1346" s="96">
        <v>1055</v>
      </c>
      <c r="AO1346" s="96">
        <v>1044</v>
      </c>
      <c r="AP1346" s="96">
        <v>28</v>
      </c>
      <c r="AQ1346" s="96">
        <v>329</v>
      </c>
      <c r="AR1346" s="96">
        <v>260</v>
      </c>
      <c r="AS1346" s="98">
        <v>0.79</v>
      </c>
      <c r="AT1346" s="98">
        <v>0.51900000000000002</v>
      </c>
      <c r="AU1346" s="98">
        <v>2.5999999999999999E-2</v>
      </c>
      <c r="AV1346" s="101">
        <v>100895</v>
      </c>
      <c r="AW1346" s="101">
        <v>75099</v>
      </c>
      <c r="AX1346" s="96">
        <v>4429</v>
      </c>
      <c r="AY1346" s="96">
        <v>6770</v>
      </c>
      <c r="AZ1346" s="96">
        <v>9510</v>
      </c>
      <c r="BA1346" s="96">
        <v>11303472</v>
      </c>
      <c r="BC1346" s="117"/>
      <c r="BD1346" s="93">
        <v>39.6</v>
      </c>
      <c r="BE1346" s="93">
        <v>1438.3</v>
      </c>
      <c r="BF1346" s="94">
        <v>44</v>
      </c>
      <c r="BG1346" s="155">
        <v>0.16919999999999999</v>
      </c>
      <c r="BI1346" s="155">
        <v>0</v>
      </c>
      <c r="BJ1346" s="94">
        <v>6</v>
      </c>
    </row>
    <row r="1347" spans="1:62" ht="14.25" customHeight="1" thickBot="1">
      <c r="A1347" s="93" t="s">
        <v>311</v>
      </c>
      <c r="B1347" s="95">
        <v>45712</v>
      </c>
      <c r="C1347" s="96">
        <v>620298</v>
      </c>
      <c r="D1347" s="96">
        <v>46868</v>
      </c>
      <c r="E1347" s="96" t="s">
        <v>48</v>
      </c>
      <c r="F1347" s="96">
        <v>539340</v>
      </c>
      <c r="G1347" s="96" t="s">
        <v>48</v>
      </c>
      <c r="H1347" s="96" t="s">
        <v>48</v>
      </c>
      <c r="I1347" s="96"/>
      <c r="J1347" s="96"/>
      <c r="K1347" s="96"/>
      <c r="L1347" s="96">
        <v>1206506</v>
      </c>
      <c r="M1347" s="97">
        <v>200</v>
      </c>
      <c r="N1347" s="97">
        <v>283</v>
      </c>
      <c r="O1347" s="97">
        <v>483</v>
      </c>
      <c r="P1347" s="96" t="s">
        <v>48</v>
      </c>
      <c r="Q1347" s="96">
        <v>13114</v>
      </c>
      <c r="R1347" s="96">
        <v>14095</v>
      </c>
      <c r="S1347" s="96">
        <v>17965</v>
      </c>
      <c r="T1347" s="98">
        <v>0.59399999999999997</v>
      </c>
      <c r="U1347" s="95">
        <v>45681</v>
      </c>
      <c r="V1347" s="95">
        <v>45704</v>
      </c>
      <c r="W1347" s="96">
        <v>50</v>
      </c>
      <c r="X1347" s="98">
        <v>0.2283</v>
      </c>
      <c r="Y1347" s="98">
        <v>0.42009999999999997</v>
      </c>
      <c r="Z1347" s="96">
        <v>92</v>
      </c>
      <c r="AA1347" s="96">
        <v>40</v>
      </c>
      <c r="AB1347" s="98">
        <v>0.18260000000000001</v>
      </c>
      <c r="AC1347" s="98">
        <v>0.39090000000000003</v>
      </c>
      <c r="AD1347" s="96">
        <v>86</v>
      </c>
      <c r="AE1347" s="96">
        <v>23</v>
      </c>
      <c r="AF1347" s="98">
        <v>0.105</v>
      </c>
      <c r="AG1347" s="98">
        <v>0.30669999999999997</v>
      </c>
      <c r="AH1347" s="96">
        <v>67</v>
      </c>
      <c r="AI1347" s="96">
        <v>127</v>
      </c>
      <c r="AJ1347" s="96">
        <v>75</v>
      </c>
      <c r="AK1347" s="96">
        <v>928</v>
      </c>
      <c r="AL1347" s="96">
        <v>838</v>
      </c>
      <c r="AM1347" s="96">
        <v>40</v>
      </c>
      <c r="AN1347" s="96">
        <v>869</v>
      </c>
      <c r="AO1347" s="96">
        <v>794</v>
      </c>
      <c r="AP1347" s="96">
        <v>20</v>
      </c>
      <c r="AQ1347" s="96">
        <v>287</v>
      </c>
      <c r="AR1347" s="96">
        <v>219</v>
      </c>
      <c r="AS1347" s="98">
        <v>0.76300000000000001</v>
      </c>
      <c r="AT1347" s="98">
        <v>0.34200000000000003</v>
      </c>
      <c r="AU1347" s="98">
        <v>2.5000000000000001E-2</v>
      </c>
      <c r="AV1347" s="101">
        <v>101182</v>
      </c>
      <c r="AW1347" s="101">
        <v>75318</v>
      </c>
      <c r="AX1347" s="96">
        <v>4403</v>
      </c>
      <c r="AY1347" s="96">
        <v>6801</v>
      </c>
      <c r="AZ1347" s="96">
        <v>9563</v>
      </c>
      <c r="BA1347" s="96">
        <v>8114964</v>
      </c>
      <c r="BC1347" s="117"/>
      <c r="BD1347" s="93">
        <v>32.770000000000003</v>
      </c>
      <c r="BE1347" s="93">
        <v>1430.2</v>
      </c>
      <c r="BF1347" s="94">
        <v>76</v>
      </c>
      <c r="BG1347" s="155">
        <v>0.34699999999999998</v>
      </c>
      <c r="BI1347" s="155">
        <v>0</v>
      </c>
      <c r="BJ1347" s="94">
        <v>12</v>
      </c>
    </row>
    <row r="1348" spans="1:62" ht="14.25" customHeight="1" thickBot="1">
      <c r="A1348" s="93" t="s">
        <v>312</v>
      </c>
      <c r="B1348" s="95">
        <v>45713</v>
      </c>
      <c r="C1348" s="96">
        <v>632793</v>
      </c>
      <c r="D1348" s="96">
        <v>36551</v>
      </c>
      <c r="E1348" s="96" t="s">
        <v>48</v>
      </c>
      <c r="F1348" s="96">
        <v>531708</v>
      </c>
      <c r="G1348" s="96" t="s">
        <v>48</v>
      </c>
      <c r="H1348" s="96" t="s">
        <v>48</v>
      </c>
      <c r="I1348" s="96"/>
      <c r="J1348" s="96"/>
      <c r="K1348" s="96"/>
      <c r="L1348" s="96">
        <v>1201052</v>
      </c>
      <c r="M1348" s="97">
        <v>153</v>
      </c>
      <c r="N1348" s="97">
        <v>235</v>
      </c>
      <c r="O1348" s="97">
        <v>388</v>
      </c>
      <c r="P1348" s="96" t="s">
        <v>48</v>
      </c>
      <c r="Q1348" s="96">
        <v>18132</v>
      </c>
      <c r="R1348" s="96">
        <v>18708</v>
      </c>
      <c r="S1348" s="96">
        <v>19587</v>
      </c>
      <c r="T1348" s="98">
        <v>0.64200000000000002</v>
      </c>
      <c r="U1348" s="95">
        <v>45682</v>
      </c>
      <c r="V1348" s="95">
        <v>45705</v>
      </c>
      <c r="W1348" s="96">
        <v>36</v>
      </c>
      <c r="X1348" s="98">
        <v>0.2034</v>
      </c>
      <c r="Y1348" s="98">
        <v>0.37419999999999998</v>
      </c>
      <c r="Z1348" s="96">
        <v>66</v>
      </c>
      <c r="AA1348" s="96">
        <v>30</v>
      </c>
      <c r="AB1348" s="98">
        <v>0.16950000000000001</v>
      </c>
      <c r="AC1348" s="98">
        <v>0.36270000000000002</v>
      </c>
      <c r="AD1348" s="96">
        <v>64</v>
      </c>
      <c r="AE1348" s="96">
        <v>21</v>
      </c>
      <c r="AF1348" s="98">
        <v>0.1186</v>
      </c>
      <c r="AG1348" s="98">
        <v>0.34639999999999999</v>
      </c>
      <c r="AH1348" s="96">
        <v>61</v>
      </c>
      <c r="AI1348" s="96">
        <v>108</v>
      </c>
      <c r="AJ1348" s="96">
        <v>130</v>
      </c>
      <c r="AK1348" s="96">
        <v>980</v>
      </c>
      <c r="AL1348" s="96">
        <v>893</v>
      </c>
      <c r="AM1348" s="96">
        <v>49</v>
      </c>
      <c r="AN1348" s="96">
        <v>914</v>
      </c>
      <c r="AO1348" s="96">
        <v>835</v>
      </c>
      <c r="AP1348" s="96">
        <v>24</v>
      </c>
      <c r="AQ1348" s="96">
        <v>249</v>
      </c>
      <c r="AR1348" s="96">
        <v>177</v>
      </c>
      <c r="AS1348" s="98">
        <v>0.71099999999999997</v>
      </c>
      <c r="AT1348" s="98">
        <v>0.73399999999999999</v>
      </c>
      <c r="AU1348" s="98">
        <v>2.8000000000000001E-2</v>
      </c>
      <c r="AV1348" s="101">
        <v>101431</v>
      </c>
      <c r="AW1348" s="101">
        <v>75495</v>
      </c>
      <c r="AX1348" s="96">
        <v>4451</v>
      </c>
      <c r="AY1348" s="96">
        <v>6856</v>
      </c>
      <c r="AZ1348" s="96">
        <v>9575</v>
      </c>
      <c r="BA1348" s="96">
        <v>9282262</v>
      </c>
      <c r="BC1348" s="117"/>
      <c r="BD1348" s="93">
        <v>25.51</v>
      </c>
      <c r="BE1348" s="93">
        <v>1432.8</v>
      </c>
      <c r="BF1348" s="94">
        <v>46</v>
      </c>
      <c r="BG1348" s="155">
        <v>0.25990000000000002</v>
      </c>
      <c r="BI1348" s="155">
        <v>0</v>
      </c>
      <c r="BJ1348" s="94">
        <v>6</v>
      </c>
    </row>
    <row r="1349" spans="1:62" ht="14.25" customHeight="1" thickBot="1">
      <c r="A1349" s="93" t="s">
        <v>313</v>
      </c>
      <c r="B1349" s="95">
        <v>45714</v>
      </c>
      <c r="C1349" s="96">
        <v>646564</v>
      </c>
      <c r="D1349" s="96">
        <v>27016</v>
      </c>
      <c r="E1349" s="96" t="s">
        <v>48</v>
      </c>
      <c r="F1349" s="96">
        <v>534215</v>
      </c>
      <c r="G1349" s="96" t="s">
        <v>48</v>
      </c>
      <c r="H1349" s="96" t="s">
        <v>48</v>
      </c>
      <c r="I1349" s="96"/>
      <c r="J1349" s="96"/>
      <c r="K1349" s="96"/>
      <c r="L1349" s="96">
        <v>1207795</v>
      </c>
      <c r="M1349" s="97">
        <v>176</v>
      </c>
      <c r="N1349" s="97">
        <v>251</v>
      </c>
      <c r="O1349" s="97">
        <v>427</v>
      </c>
      <c r="P1349" s="96" t="s">
        <v>48</v>
      </c>
      <c r="Q1349" s="96">
        <v>16010</v>
      </c>
      <c r="R1349" s="96">
        <v>17637</v>
      </c>
      <c r="S1349" s="96">
        <v>17984</v>
      </c>
      <c r="T1349" s="98">
        <v>0.57599999999999996</v>
      </c>
      <c r="U1349" s="95">
        <v>45683</v>
      </c>
      <c r="V1349" s="95">
        <v>45706</v>
      </c>
      <c r="W1349" s="96">
        <v>41</v>
      </c>
      <c r="X1349" s="98">
        <v>0.21129999999999999</v>
      </c>
      <c r="Y1349" s="98">
        <v>0.38890000000000002</v>
      </c>
      <c r="Z1349" s="96">
        <v>75</v>
      </c>
      <c r="AA1349" s="96">
        <v>32</v>
      </c>
      <c r="AB1349" s="98">
        <v>0.16489999999999999</v>
      </c>
      <c r="AC1349" s="98">
        <v>0.35299999999999998</v>
      </c>
      <c r="AD1349" s="96">
        <v>68</v>
      </c>
      <c r="AE1349" s="96">
        <v>23</v>
      </c>
      <c r="AF1349" s="98">
        <v>0.1186</v>
      </c>
      <c r="AG1349" s="98">
        <v>0.34620000000000001</v>
      </c>
      <c r="AH1349" s="96">
        <v>67</v>
      </c>
      <c r="AI1349" s="96">
        <v>101</v>
      </c>
      <c r="AJ1349" s="96">
        <v>79</v>
      </c>
      <c r="AK1349" s="96">
        <v>812</v>
      </c>
      <c r="AL1349" s="96">
        <v>733</v>
      </c>
      <c r="AM1349" s="96">
        <v>32</v>
      </c>
      <c r="AN1349" s="96">
        <v>773</v>
      </c>
      <c r="AO1349" s="96">
        <v>702</v>
      </c>
      <c r="AP1349" s="96">
        <v>13</v>
      </c>
      <c r="AQ1349" s="96">
        <v>246</v>
      </c>
      <c r="AR1349" s="96">
        <v>194</v>
      </c>
      <c r="AS1349" s="98">
        <v>0.78900000000000003</v>
      </c>
      <c r="AT1349" s="98">
        <v>0.40699999999999997</v>
      </c>
      <c r="AU1349" s="98">
        <v>1.7999999999999999E-2</v>
      </c>
      <c r="AV1349" s="101">
        <v>101677</v>
      </c>
      <c r="AW1349" s="101">
        <v>75689</v>
      </c>
      <c r="AX1349" s="96">
        <v>4521</v>
      </c>
      <c r="AY1349" s="96">
        <v>6907</v>
      </c>
      <c r="AZ1349" s="96">
        <v>9611</v>
      </c>
      <c r="BA1349" s="96">
        <v>7686312</v>
      </c>
      <c r="BB1349" s="96" t="s">
        <v>383</v>
      </c>
      <c r="BC1349" s="117"/>
      <c r="BD1349" s="93">
        <v>18.82</v>
      </c>
      <c r="BE1349" s="93">
        <v>1435.5</v>
      </c>
      <c r="BF1349" s="94">
        <v>47</v>
      </c>
      <c r="BG1349" s="155">
        <v>0.24229999999999999</v>
      </c>
      <c r="BI1349" s="155">
        <v>0</v>
      </c>
      <c r="BJ1349" s="94">
        <v>10</v>
      </c>
    </row>
    <row r="1350" spans="1:62" ht="15.75" customHeight="1" thickBot="1">
      <c r="A1350" s="93" t="s">
        <v>314</v>
      </c>
      <c r="B1350" s="95">
        <v>45715</v>
      </c>
      <c r="C1350" s="96">
        <v>609506</v>
      </c>
      <c r="D1350" s="96">
        <v>18699</v>
      </c>
      <c r="E1350" s="96" t="s">
        <v>48</v>
      </c>
      <c r="F1350" s="96">
        <v>521299</v>
      </c>
      <c r="G1350" s="96" t="s">
        <v>48</v>
      </c>
      <c r="H1350" s="96" t="s">
        <v>48</v>
      </c>
      <c r="I1350" s="96"/>
      <c r="J1350" s="96"/>
      <c r="K1350" s="96"/>
      <c r="L1350" s="96">
        <v>1149503</v>
      </c>
      <c r="M1350" s="97">
        <v>125</v>
      </c>
      <c r="N1350" s="97">
        <v>198</v>
      </c>
      <c r="O1350" s="97">
        <v>323</v>
      </c>
      <c r="P1350" s="96" t="s">
        <v>48</v>
      </c>
      <c r="Q1350" s="96">
        <v>13581</v>
      </c>
      <c r="R1350" s="96">
        <v>14136</v>
      </c>
      <c r="S1350" s="96">
        <v>13575</v>
      </c>
      <c r="T1350" s="98">
        <v>0.88500000000000001</v>
      </c>
      <c r="U1350" s="95">
        <v>45684</v>
      </c>
      <c r="V1350" s="95">
        <v>45707</v>
      </c>
      <c r="W1350" s="96">
        <v>46</v>
      </c>
      <c r="X1350" s="98">
        <v>0.215</v>
      </c>
      <c r="Y1350" s="98">
        <v>0.39550000000000002</v>
      </c>
      <c r="Z1350" s="96">
        <v>85</v>
      </c>
      <c r="AA1350" s="96">
        <v>38</v>
      </c>
      <c r="AB1350" s="98">
        <v>0.17760000000000001</v>
      </c>
      <c r="AC1350" s="98">
        <v>0.38</v>
      </c>
      <c r="AD1350" s="96">
        <v>81</v>
      </c>
      <c r="AE1350" s="96">
        <v>29</v>
      </c>
      <c r="AF1350" s="98">
        <v>0.13550000000000001</v>
      </c>
      <c r="AG1350" s="98">
        <v>0.3957</v>
      </c>
      <c r="AH1350" s="96">
        <v>85</v>
      </c>
      <c r="AI1350" s="96">
        <v>112</v>
      </c>
      <c r="AJ1350" s="96">
        <v>93</v>
      </c>
      <c r="AK1350" s="96">
        <v>939</v>
      </c>
      <c r="AL1350" s="96">
        <v>855</v>
      </c>
      <c r="AM1350" s="96">
        <v>27</v>
      </c>
      <c r="AN1350" s="96">
        <v>892</v>
      </c>
      <c r="AO1350" s="96">
        <v>820</v>
      </c>
      <c r="AP1350" s="96">
        <v>36</v>
      </c>
      <c r="AQ1350" s="96">
        <v>286</v>
      </c>
      <c r="AR1350" s="96">
        <v>214</v>
      </c>
      <c r="AS1350" s="98">
        <v>0.748</v>
      </c>
      <c r="AT1350" s="98">
        <v>0.435</v>
      </c>
      <c r="AU1350" s="98">
        <v>4.2000000000000003E-2</v>
      </c>
      <c r="AV1350" s="101">
        <v>101963</v>
      </c>
      <c r="AW1350" s="101">
        <v>75903</v>
      </c>
      <c r="AX1350" s="96">
        <v>4504</v>
      </c>
      <c r="AY1350" s="96">
        <v>6940</v>
      </c>
      <c r="AZ1350" s="96">
        <v>9613</v>
      </c>
      <c r="BA1350" s="96">
        <v>8960113</v>
      </c>
      <c r="BC1350" s="117"/>
      <c r="BD1350" s="93">
        <v>12.9</v>
      </c>
      <c r="BE1350" s="93">
        <v>1449.5</v>
      </c>
      <c r="BF1350" s="94">
        <v>60</v>
      </c>
      <c r="BG1350" s="155">
        <v>0.28039999999999998</v>
      </c>
      <c r="BI1350" s="155">
        <v>0</v>
      </c>
      <c r="BJ1350" s="94">
        <v>11</v>
      </c>
    </row>
    <row r="1351" spans="1:62" ht="15.75" customHeight="1" thickBot="1">
      <c r="A1351" s="93" t="s">
        <v>315</v>
      </c>
      <c r="B1351" s="95">
        <v>45716</v>
      </c>
      <c r="C1351" s="96">
        <v>639403</v>
      </c>
      <c r="D1351" s="96">
        <v>24138</v>
      </c>
      <c r="E1351" s="96" t="s">
        <v>48</v>
      </c>
      <c r="F1351" s="96">
        <v>655717</v>
      </c>
      <c r="G1351" s="96" t="s">
        <v>48</v>
      </c>
      <c r="H1351" s="96" t="s">
        <v>48</v>
      </c>
      <c r="I1351" s="96"/>
      <c r="J1351" s="96"/>
      <c r="K1351" s="96"/>
      <c r="L1351" s="96">
        <v>1319257</v>
      </c>
      <c r="M1351" s="97">
        <v>132</v>
      </c>
      <c r="N1351" s="97">
        <v>307</v>
      </c>
      <c r="O1351" s="97">
        <v>439</v>
      </c>
      <c r="P1351" s="96" t="s">
        <v>48</v>
      </c>
      <c r="Q1351" s="96">
        <v>19916</v>
      </c>
      <c r="R1351" s="96">
        <v>22832</v>
      </c>
      <c r="S1351" s="96">
        <v>23779</v>
      </c>
      <c r="T1351" s="98">
        <v>0.501</v>
      </c>
      <c r="U1351" s="95">
        <v>45685</v>
      </c>
      <c r="V1351" s="95">
        <v>45708</v>
      </c>
      <c r="W1351" s="96">
        <v>36</v>
      </c>
      <c r="X1351" s="98">
        <v>0.2069</v>
      </c>
      <c r="Y1351" s="98">
        <v>0.38069999999999998</v>
      </c>
      <c r="Z1351" s="96">
        <v>66</v>
      </c>
      <c r="AA1351" s="96">
        <v>27</v>
      </c>
      <c r="AB1351" s="98">
        <v>0.1552</v>
      </c>
      <c r="AC1351" s="98">
        <v>0.33210000000000001</v>
      </c>
      <c r="AD1351" s="96">
        <v>58</v>
      </c>
      <c r="AE1351" s="96">
        <v>19</v>
      </c>
      <c r="AF1351" s="98">
        <v>0.10920000000000001</v>
      </c>
      <c r="AG1351" s="98">
        <v>0.31890000000000002</v>
      </c>
      <c r="AH1351" s="96">
        <v>55</v>
      </c>
      <c r="AI1351" s="96">
        <v>92</v>
      </c>
      <c r="AJ1351" s="96">
        <v>98</v>
      </c>
      <c r="AK1351" s="96">
        <v>1023</v>
      </c>
      <c r="AL1351" s="96">
        <v>922</v>
      </c>
      <c r="AM1351" s="96">
        <v>71</v>
      </c>
      <c r="AN1351" s="96">
        <v>921</v>
      </c>
      <c r="AO1351" s="96">
        <v>839</v>
      </c>
      <c r="AP1351" s="96">
        <v>28</v>
      </c>
      <c r="AQ1351" s="96">
        <v>220</v>
      </c>
      <c r="AR1351" s="96">
        <v>174</v>
      </c>
      <c r="AS1351" s="98">
        <v>0.79100000000000004</v>
      </c>
      <c r="AT1351" s="98">
        <v>0.56299999999999994</v>
      </c>
      <c r="AU1351" s="98">
        <v>3.2000000000000001E-2</v>
      </c>
      <c r="AV1351" s="101">
        <v>102183</v>
      </c>
      <c r="AW1351" s="101">
        <v>76077</v>
      </c>
      <c r="AX1351" s="96">
        <v>4576</v>
      </c>
      <c r="AY1351" s="96">
        <v>6930</v>
      </c>
      <c r="AZ1351" s="96">
        <v>9775</v>
      </c>
      <c r="BA1351" s="96">
        <v>9055583</v>
      </c>
      <c r="BC1351" s="117"/>
      <c r="BD1351" s="93">
        <v>16.510000000000002</v>
      </c>
      <c r="BE1351" s="93">
        <v>1462</v>
      </c>
      <c r="BF1351" s="94">
        <v>49</v>
      </c>
      <c r="BG1351" s="155">
        <v>0.28160000000000002</v>
      </c>
      <c r="BI1351" s="155">
        <v>0</v>
      </c>
      <c r="BJ1351" s="94">
        <v>10</v>
      </c>
    </row>
    <row r="1352" spans="1:62" ht="15.75" customHeight="1" thickBot="1">
      <c r="A1352" s="93" t="s">
        <v>316</v>
      </c>
      <c r="B1352" s="95">
        <v>45717</v>
      </c>
      <c r="C1352" s="96">
        <v>742628</v>
      </c>
      <c r="D1352" s="96">
        <v>20541</v>
      </c>
      <c r="E1352" s="96" t="s">
        <v>48</v>
      </c>
      <c r="F1352" s="96">
        <v>660980</v>
      </c>
      <c r="G1352" s="96" t="s">
        <v>48</v>
      </c>
      <c r="H1352" s="96" t="s">
        <v>48</v>
      </c>
      <c r="I1352" s="96"/>
      <c r="J1352" s="96"/>
      <c r="K1352" s="96"/>
      <c r="L1352" s="96">
        <v>1424149</v>
      </c>
      <c r="M1352" s="97">
        <v>126</v>
      </c>
      <c r="N1352" s="97">
        <v>379</v>
      </c>
      <c r="O1352" s="97">
        <v>505</v>
      </c>
      <c r="P1352" s="96" t="s">
        <v>48</v>
      </c>
      <c r="Q1352" s="96">
        <v>14913</v>
      </c>
      <c r="R1352" s="96">
        <v>13527</v>
      </c>
      <c r="S1352" s="96">
        <v>16535</v>
      </c>
      <c r="T1352" s="98">
        <v>0.55000000000000004</v>
      </c>
      <c r="U1352" s="95">
        <v>45686</v>
      </c>
      <c r="V1352" s="95">
        <v>45709</v>
      </c>
      <c r="W1352" s="96">
        <v>50</v>
      </c>
      <c r="X1352" s="98">
        <v>0.23039999999999999</v>
      </c>
      <c r="Y1352" s="98">
        <v>0.44009999999999999</v>
      </c>
      <c r="Z1352" s="96">
        <v>96</v>
      </c>
      <c r="AA1352" s="96">
        <v>47</v>
      </c>
      <c r="AB1352" s="98">
        <v>0.21659999999999999</v>
      </c>
      <c r="AC1352" s="98">
        <v>0.48520000000000002</v>
      </c>
      <c r="AD1352" s="96">
        <v>105</v>
      </c>
      <c r="AE1352" s="96">
        <v>29</v>
      </c>
      <c r="AF1352" s="98">
        <v>0.1336</v>
      </c>
      <c r="AG1352" s="98">
        <v>0.39689999999999998</v>
      </c>
      <c r="AH1352" s="96">
        <v>86</v>
      </c>
      <c r="AI1352" s="96">
        <v>128</v>
      </c>
      <c r="AJ1352" s="96">
        <v>80</v>
      </c>
      <c r="AK1352" s="96">
        <v>865</v>
      </c>
      <c r="AL1352" s="96">
        <v>845</v>
      </c>
      <c r="AM1352" s="96">
        <v>46</v>
      </c>
      <c r="AN1352" s="96">
        <v>805</v>
      </c>
      <c r="AO1352" s="96">
        <v>796</v>
      </c>
      <c r="AP1352" s="96">
        <v>25</v>
      </c>
      <c r="AQ1352" s="96">
        <v>278</v>
      </c>
      <c r="AR1352" s="96">
        <v>217</v>
      </c>
      <c r="AS1352" s="98">
        <v>0.78100000000000003</v>
      </c>
      <c r="AT1352" s="98">
        <v>0.36899999999999999</v>
      </c>
      <c r="AU1352" s="98">
        <v>0.03</v>
      </c>
      <c r="AV1352" s="101">
        <v>102461</v>
      </c>
      <c r="AW1352" s="101">
        <v>76294</v>
      </c>
      <c r="AX1352" s="96">
        <v>4583</v>
      </c>
      <c r="AY1352" s="96">
        <v>6933</v>
      </c>
      <c r="AZ1352" s="96">
        <v>9952</v>
      </c>
      <c r="BA1352" s="96">
        <v>8913015</v>
      </c>
      <c r="BC1352" s="117"/>
      <c r="BD1352" s="93">
        <v>14.05</v>
      </c>
      <c r="BE1352" s="93">
        <v>1462</v>
      </c>
      <c r="BF1352" s="94">
        <v>66</v>
      </c>
      <c r="BG1352" s="155">
        <v>0.30409999999999998</v>
      </c>
      <c r="BH1352" s="94">
        <v>89</v>
      </c>
      <c r="BI1352" s="155">
        <v>0.41010000000000002</v>
      </c>
      <c r="BJ1352" s="94">
        <v>5</v>
      </c>
    </row>
    <row r="1353" spans="1:62" ht="15.75" customHeight="1" thickBot="1">
      <c r="A1353" s="93" t="s">
        <v>317</v>
      </c>
      <c r="B1353" s="95">
        <v>45718</v>
      </c>
      <c r="C1353" s="96">
        <v>818286</v>
      </c>
      <c r="D1353" s="96">
        <v>41126</v>
      </c>
      <c r="E1353" s="96" t="s">
        <v>48</v>
      </c>
      <c r="F1353" s="96">
        <v>694318</v>
      </c>
      <c r="G1353" s="96" t="s">
        <v>48</v>
      </c>
      <c r="H1353" s="96" t="s">
        <v>48</v>
      </c>
      <c r="I1353" s="96"/>
      <c r="J1353" s="96"/>
      <c r="K1353" s="96"/>
      <c r="L1353" s="96">
        <v>1553730</v>
      </c>
      <c r="M1353" s="97">
        <v>172</v>
      </c>
      <c r="N1353" s="97">
        <v>326</v>
      </c>
      <c r="O1353" s="97">
        <v>498</v>
      </c>
      <c r="P1353" s="96" t="s">
        <v>48</v>
      </c>
      <c r="Q1353" s="96">
        <v>19368</v>
      </c>
      <c r="R1353" s="96">
        <v>20401</v>
      </c>
      <c r="S1353" s="96">
        <v>24911</v>
      </c>
      <c r="T1353" s="98">
        <v>0.627</v>
      </c>
      <c r="U1353" s="95">
        <v>45687</v>
      </c>
      <c r="V1353" s="95">
        <v>45710</v>
      </c>
      <c r="W1353" s="96">
        <v>42</v>
      </c>
      <c r="X1353" s="98">
        <v>0.17</v>
      </c>
      <c r="Y1353" s="98">
        <v>0.32479999999999998</v>
      </c>
      <c r="Z1353" s="96">
        <v>80</v>
      </c>
      <c r="AA1353" s="96">
        <v>34</v>
      </c>
      <c r="AB1353" s="98">
        <v>0.13769999999999999</v>
      </c>
      <c r="AC1353" s="98">
        <v>0.30830000000000002</v>
      </c>
      <c r="AD1353" s="96">
        <v>76</v>
      </c>
      <c r="AE1353" s="96">
        <v>21</v>
      </c>
      <c r="AF1353" s="98">
        <v>8.5000000000000006E-2</v>
      </c>
      <c r="AG1353" s="98">
        <v>0.2525</v>
      </c>
      <c r="AH1353" s="96">
        <v>62</v>
      </c>
      <c r="AI1353" s="96">
        <v>142</v>
      </c>
      <c r="AJ1353" s="96">
        <v>141</v>
      </c>
      <c r="AK1353" s="96">
        <v>1038</v>
      </c>
      <c r="AL1353" s="96">
        <v>1026</v>
      </c>
      <c r="AM1353" s="96">
        <v>48</v>
      </c>
      <c r="AN1353" s="96">
        <v>974</v>
      </c>
      <c r="AO1353" s="96">
        <v>965</v>
      </c>
      <c r="AP1353" s="96">
        <v>35</v>
      </c>
      <c r="AQ1353" s="96">
        <v>312</v>
      </c>
      <c r="AR1353" s="96">
        <v>247</v>
      </c>
      <c r="AS1353" s="98">
        <v>0.79200000000000004</v>
      </c>
      <c r="AT1353" s="98">
        <v>0.57099999999999995</v>
      </c>
      <c r="AU1353" s="98">
        <v>3.5000000000000003E-2</v>
      </c>
      <c r="AV1353" s="101">
        <v>102773</v>
      </c>
      <c r="AW1353" s="101">
        <v>76541</v>
      </c>
      <c r="AX1353" s="96">
        <v>4606</v>
      </c>
      <c r="AY1353" s="96">
        <v>6952</v>
      </c>
      <c r="AZ1353" s="96">
        <v>10115</v>
      </c>
      <c r="BA1353" s="96">
        <v>10938521</v>
      </c>
      <c r="BC1353" s="117"/>
      <c r="BD1353" s="93">
        <v>28.13</v>
      </c>
      <c r="BE1353" s="93">
        <v>1462</v>
      </c>
      <c r="BF1353" s="94">
        <v>65</v>
      </c>
      <c r="BG1353" s="155">
        <v>0.26319999999999999</v>
      </c>
      <c r="BH1353" s="94">
        <v>95</v>
      </c>
      <c r="BI1353" s="155">
        <v>0.3846</v>
      </c>
      <c r="BJ1353" s="94">
        <v>6</v>
      </c>
    </row>
    <row r="1354" spans="1:62" ht="15.75" customHeight="1" thickBot="1">
      <c r="A1354" s="93" t="s">
        <v>311</v>
      </c>
      <c r="B1354" s="95">
        <v>45719</v>
      </c>
      <c r="C1354" s="96">
        <v>815274</v>
      </c>
      <c r="D1354" s="96">
        <v>26184</v>
      </c>
      <c r="E1354" s="96" t="s">
        <v>48</v>
      </c>
      <c r="F1354" s="96">
        <v>672916</v>
      </c>
      <c r="G1354" s="96" t="s">
        <v>48</v>
      </c>
      <c r="H1354" s="96" t="s">
        <v>48</v>
      </c>
      <c r="I1354" s="96"/>
      <c r="J1354" s="96"/>
      <c r="K1354" s="96"/>
      <c r="L1354" s="96">
        <v>1514375</v>
      </c>
      <c r="M1354" s="97">
        <v>171</v>
      </c>
      <c r="N1354" s="97">
        <v>230</v>
      </c>
      <c r="O1354" s="97">
        <v>401</v>
      </c>
      <c r="P1354" s="96" t="s">
        <v>48</v>
      </c>
      <c r="Q1354" s="96">
        <v>21429</v>
      </c>
      <c r="R1354" s="96">
        <v>21808</v>
      </c>
      <c r="S1354" s="96">
        <v>28327</v>
      </c>
      <c r="T1354" s="98">
        <v>0.84299999999999997</v>
      </c>
      <c r="U1354" s="95">
        <v>45688</v>
      </c>
      <c r="V1354" s="95">
        <v>45711</v>
      </c>
      <c r="W1354" s="96">
        <v>37</v>
      </c>
      <c r="X1354" s="98">
        <v>0.14449999999999999</v>
      </c>
      <c r="Y1354" s="98">
        <v>0.27610000000000001</v>
      </c>
      <c r="Z1354" s="96">
        <v>71</v>
      </c>
      <c r="AA1354" s="96">
        <v>31</v>
      </c>
      <c r="AB1354" s="98">
        <v>0.1211</v>
      </c>
      <c r="AC1354" s="98">
        <v>0.27129999999999999</v>
      </c>
      <c r="AD1354" s="96">
        <v>69</v>
      </c>
      <c r="AE1354" s="96">
        <v>18</v>
      </c>
      <c r="AF1354" s="98">
        <v>7.0300000000000001E-2</v>
      </c>
      <c r="AG1354" s="98">
        <v>0.20880000000000001</v>
      </c>
      <c r="AH1354" s="96">
        <v>53</v>
      </c>
      <c r="AI1354" s="96">
        <v>131</v>
      </c>
      <c r="AJ1354" s="96">
        <v>99</v>
      </c>
      <c r="AK1354" s="96">
        <v>1145</v>
      </c>
      <c r="AL1354" s="96">
        <v>1058</v>
      </c>
      <c r="AM1354" s="96">
        <v>38</v>
      </c>
      <c r="AN1354" s="96">
        <v>1036</v>
      </c>
      <c r="AO1354" s="96">
        <v>1009</v>
      </c>
      <c r="AP1354" s="96">
        <v>32</v>
      </c>
      <c r="AQ1354" s="96">
        <v>338</v>
      </c>
      <c r="AR1354" s="96">
        <v>256</v>
      </c>
      <c r="AS1354" s="98">
        <v>0.75700000000000001</v>
      </c>
      <c r="AT1354" s="98">
        <v>0.38700000000000001</v>
      </c>
      <c r="AU1354" s="98">
        <v>3.1E-2</v>
      </c>
      <c r="AV1354" s="101">
        <v>103111</v>
      </c>
      <c r="AW1354" s="101">
        <v>76797</v>
      </c>
      <c r="AX1354" s="96">
        <v>4538</v>
      </c>
      <c r="AY1354" s="96">
        <v>6937</v>
      </c>
      <c r="AZ1354" s="96">
        <v>10094</v>
      </c>
      <c r="BA1354" s="96">
        <v>10710042</v>
      </c>
      <c r="BC1354" s="117"/>
      <c r="BD1354" s="93">
        <v>17.91</v>
      </c>
      <c r="BE1354" s="93">
        <v>1462</v>
      </c>
      <c r="BF1354" s="94">
        <v>67</v>
      </c>
      <c r="BG1354" s="155">
        <v>0.26169999999999999</v>
      </c>
      <c r="BH1354" s="94">
        <v>102</v>
      </c>
      <c r="BI1354" s="155">
        <v>0.39839999999999998</v>
      </c>
      <c r="BJ1354" s="94">
        <v>12</v>
      </c>
    </row>
    <row r="1355" spans="1:62" ht="15.75" customHeight="1" thickBot="1">
      <c r="A1355" s="93" t="s">
        <v>312</v>
      </c>
      <c r="B1355" s="95">
        <v>45720</v>
      </c>
      <c r="C1355" s="96">
        <v>571725</v>
      </c>
      <c r="D1355" s="96">
        <v>12765</v>
      </c>
      <c r="E1355" s="96" t="s">
        <v>48</v>
      </c>
      <c r="F1355" s="96">
        <v>665809</v>
      </c>
      <c r="G1355" s="96" t="s">
        <v>48</v>
      </c>
      <c r="H1355" s="96" t="s">
        <v>48</v>
      </c>
      <c r="I1355" s="96"/>
      <c r="J1355" s="96"/>
      <c r="K1355" s="96"/>
      <c r="L1355" s="96">
        <v>1250299</v>
      </c>
      <c r="M1355" s="97">
        <v>165</v>
      </c>
      <c r="N1355" s="97">
        <v>281</v>
      </c>
      <c r="O1355" s="97">
        <v>446</v>
      </c>
      <c r="P1355" s="96" t="s">
        <v>48</v>
      </c>
      <c r="Q1355" s="96">
        <v>16365</v>
      </c>
      <c r="R1355" s="96">
        <v>18606</v>
      </c>
      <c r="S1355" s="96">
        <v>22157</v>
      </c>
      <c r="T1355" s="98">
        <v>0.59</v>
      </c>
      <c r="U1355" s="95">
        <v>45689</v>
      </c>
      <c r="V1355" s="95">
        <v>45712</v>
      </c>
      <c r="W1355" s="96">
        <v>40</v>
      </c>
      <c r="X1355" s="98">
        <v>0.20730000000000001</v>
      </c>
      <c r="Y1355" s="98">
        <v>0.39589999999999997</v>
      </c>
      <c r="Z1355" s="96">
        <v>76</v>
      </c>
      <c r="AA1355" s="96">
        <v>30</v>
      </c>
      <c r="AB1355" s="98">
        <v>0.15540000000000001</v>
      </c>
      <c r="AC1355" s="98">
        <v>0.34820000000000001</v>
      </c>
      <c r="AD1355" s="96">
        <v>67</v>
      </c>
      <c r="AE1355" s="96">
        <v>19</v>
      </c>
      <c r="AF1355" s="98">
        <v>9.8400000000000001E-2</v>
      </c>
      <c r="AG1355" s="98">
        <v>0.29239999999999999</v>
      </c>
      <c r="AH1355" s="96">
        <v>56</v>
      </c>
      <c r="AI1355" s="96">
        <v>120</v>
      </c>
      <c r="AJ1355" s="96">
        <v>110</v>
      </c>
      <c r="AK1355" s="96">
        <v>997</v>
      </c>
      <c r="AL1355" s="96">
        <v>909</v>
      </c>
      <c r="AM1355" s="96">
        <v>55</v>
      </c>
      <c r="AN1355" s="96">
        <v>920</v>
      </c>
      <c r="AO1355" s="96">
        <v>851</v>
      </c>
      <c r="AP1355" s="96">
        <v>22</v>
      </c>
      <c r="AQ1355" s="96">
        <v>263</v>
      </c>
      <c r="AR1355" s="96">
        <v>193</v>
      </c>
      <c r="AS1355" s="98">
        <v>0.73399999999999999</v>
      </c>
      <c r="AT1355" s="98">
        <v>0.56999999999999995</v>
      </c>
      <c r="AU1355" s="98">
        <v>2.5000000000000001E-2</v>
      </c>
      <c r="AV1355" s="101">
        <v>103374</v>
      </c>
      <c r="AW1355" s="101">
        <v>76990</v>
      </c>
      <c r="AX1355" s="96">
        <v>4693</v>
      </c>
      <c r="AY1355" s="96">
        <v>7009</v>
      </c>
      <c r="AZ1355" s="96">
        <v>10116</v>
      </c>
      <c r="BA1355" s="96">
        <v>8706274</v>
      </c>
      <c r="BC1355" s="117"/>
      <c r="BD1355" s="93">
        <v>8.77</v>
      </c>
      <c r="BE1355" s="93">
        <v>1455.5</v>
      </c>
      <c r="BF1355" s="94">
        <v>56</v>
      </c>
      <c r="BG1355" s="155">
        <v>0.29020000000000001</v>
      </c>
      <c r="BH1355" s="94">
        <v>83</v>
      </c>
      <c r="BI1355" s="155">
        <v>0.43009999999999998</v>
      </c>
      <c r="BJ1355" s="94">
        <v>6</v>
      </c>
    </row>
    <row r="1356" spans="1:62" ht="15.75" customHeight="1" thickBot="1">
      <c r="A1356" s="93" t="s">
        <v>313</v>
      </c>
      <c r="B1356" s="95">
        <v>45721</v>
      </c>
      <c r="C1356" s="96">
        <v>682272</v>
      </c>
      <c r="D1356" s="96">
        <v>41269</v>
      </c>
      <c r="E1356" s="96" t="s">
        <v>48</v>
      </c>
      <c r="F1356" s="96">
        <v>687486</v>
      </c>
      <c r="G1356" s="96" t="s">
        <v>48</v>
      </c>
      <c r="H1356" s="96" t="s">
        <v>48</v>
      </c>
      <c r="I1356" s="96"/>
      <c r="J1356" s="96"/>
      <c r="K1356" s="96"/>
      <c r="L1356" s="96">
        <v>1411027</v>
      </c>
      <c r="M1356" s="97">
        <v>164</v>
      </c>
      <c r="N1356" s="97">
        <v>312</v>
      </c>
      <c r="O1356" s="97">
        <v>476</v>
      </c>
      <c r="P1356" s="96" t="s">
        <v>48</v>
      </c>
      <c r="Q1356" s="96">
        <v>19966</v>
      </c>
      <c r="R1356" s="96">
        <v>22497</v>
      </c>
      <c r="S1356" s="96">
        <v>27947</v>
      </c>
      <c r="T1356" s="98">
        <v>0.64300000000000002</v>
      </c>
      <c r="U1356" s="95">
        <v>45690</v>
      </c>
      <c r="V1356" s="95">
        <v>45713</v>
      </c>
      <c r="W1356" s="96">
        <v>37</v>
      </c>
      <c r="X1356" s="98">
        <v>0.15809999999999999</v>
      </c>
      <c r="Y1356" s="98">
        <v>0.30199999999999999</v>
      </c>
      <c r="Z1356" s="96">
        <v>71</v>
      </c>
      <c r="AA1356" s="96">
        <v>28</v>
      </c>
      <c r="AB1356" s="98">
        <v>0.1197</v>
      </c>
      <c r="AC1356" s="98">
        <v>0.26800000000000002</v>
      </c>
      <c r="AD1356" s="96">
        <v>63</v>
      </c>
      <c r="AE1356" s="96">
        <v>17</v>
      </c>
      <c r="AF1356" s="98">
        <v>7.2599999999999998E-2</v>
      </c>
      <c r="AG1356" s="98">
        <v>0.21579999999999999</v>
      </c>
      <c r="AH1356" s="96">
        <v>50</v>
      </c>
      <c r="AI1356" s="96">
        <v>115</v>
      </c>
      <c r="AJ1356" s="96">
        <v>68</v>
      </c>
      <c r="AK1356" s="96">
        <v>815</v>
      </c>
      <c r="AL1356" s="96">
        <v>745</v>
      </c>
      <c r="AM1356" s="96">
        <v>36</v>
      </c>
      <c r="AN1356" s="96">
        <v>760</v>
      </c>
      <c r="AO1356" s="96">
        <v>700</v>
      </c>
      <c r="AP1356" s="96">
        <v>23</v>
      </c>
      <c r="AQ1356" s="96">
        <v>306</v>
      </c>
      <c r="AR1356" s="96">
        <v>234</v>
      </c>
      <c r="AS1356" s="98">
        <v>0.76500000000000001</v>
      </c>
      <c r="AT1356" s="98">
        <v>0.29099999999999998</v>
      </c>
      <c r="AU1356" s="98">
        <v>3.2000000000000001E-2</v>
      </c>
      <c r="AV1356" s="101">
        <v>103680</v>
      </c>
      <c r="AW1356" s="101">
        <v>77224</v>
      </c>
      <c r="AX1356" s="96">
        <v>4709</v>
      </c>
      <c r="AY1356" s="96">
        <v>7067</v>
      </c>
      <c r="AZ1356" s="96">
        <v>10096</v>
      </c>
      <c r="BA1356" s="96">
        <v>7171499</v>
      </c>
      <c r="BC1356" s="117"/>
      <c r="BD1356" s="93">
        <v>28.54</v>
      </c>
      <c r="BE1356" s="93">
        <v>1446</v>
      </c>
      <c r="BF1356" s="94">
        <v>52</v>
      </c>
      <c r="BG1356" s="155">
        <v>0.22220000000000001</v>
      </c>
      <c r="BH1356" s="94">
        <v>74</v>
      </c>
      <c r="BI1356" s="155">
        <v>0.31619999999999998</v>
      </c>
      <c r="BJ1356" s="94">
        <v>5</v>
      </c>
    </row>
    <row r="1357" spans="1:62" ht="15.75" customHeight="1" thickBot="1">
      <c r="A1357" s="93" t="s">
        <v>314</v>
      </c>
      <c r="B1357" s="95">
        <v>45722</v>
      </c>
      <c r="C1357" s="96">
        <v>686722</v>
      </c>
      <c r="D1357" s="96">
        <v>47424</v>
      </c>
      <c r="E1357" s="96" t="s">
        <v>48</v>
      </c>
      <c r="F1357" s="96">
        <v>664972</v>
      </c>
      <c r="G1357" s="96" t="s">
        <v>48</v>
      </c>
      <c r="H1357" s="96" t="s">
        <v>48</v>
      </c>
      <c r="I1357" s="96"/>
      <c r="J1357" s="96"/>
      <c r="K1357" s="96"/>
      <c r="L1357" s="96">
        <v>1399118</v>
      </c>
      <c r="M1357" s="97">
        <v>117</v>
      </c>
      <c r="N1357" s="97">
        <v>506</v>
      </c>
      <c r="O1357" s="97">
        <v>623</v>
      </c>
      <c r="P1357" s="96" t="s">
        <v>48</v>
      </c>
      <c r="Q1357" s="96">
        <v>17866</v>
      </c>
      <c r="R1357" s="96">
        <v>17846</v>
      </c>
      <c r="S1357" s="96">
        <v>17448</v>
      </c>
      <c r="T1357" s="98">
        <v>0.41599999999999998</v>
      </c>
      <c r="U1357" s="95">
        <v>45691</v>
      </c>
      <c r="V1357" s="95">
        <v>45714</v>
      </c>
      <c r="W1357" s="96">
        <v>41</v>
      </c>
      <c r="X1357" s="98">
        <v>0.1822</v>
      </c>
      <c r="Y1357" s="98">
        <v>0.34799999999999998</v>
      </c>
      <c r="Z1357" s="96">
        <v>78</v>
      </c>
      <c r="AA1357" s="96">
        <v>35</v>
      </c>
      <c r="AB1357" s="98">
        <v>0.15559999999999999</v>
      </c>
      <c r="AC1357" s="98">
        <v>0.34839999999999999</v>
      </c>
      <c r="AD1357" s="96">
        <v>78</v>
      </c>
      <c r="AE1357" s="96">
        <v>27</v>
      </c>
      <c r="AF1357" s="98">
        <v>0.12</v>
      </c>
      <c r="AG1357" s="98">
        <v>0.35639999999999999</v>
      </c>
      <c r="AH1357" s="96">
        <v>80</v>
      </c>
      <c r="AI1357" s="96">
        <v>117</v>
      </c>
      <c r="AJ1357" s="96">
        <v>84</v>
      </c>
      <c r="AK1357" s="96">
        <v>881</v>
      </c>
      <c r="AL1357" s="96">
        <v>801</v>
      </c>
      <c r="AM1357" s="96">
        <v>42</v>
      </c>
      <c r="AN1357" s="96">
        <v>821</v>
      </c>
      <c r="AO1357" s="96">
        <v>758</v>
      </c>
      <c r="AP1357" s="96">
        <v>26</v>
      </c>
      <c r="AQ1357" s="96">
        <v>259</v>
      </c>
      <c r="AR1357" s="96">
        <v>225</v>
      </c>
      <c r="AS1357" s="98">
        <v>0.86899999999999999</v>
      </c>
      <c r="AT1357" s="98">
        <v>0.373</v>
      </c>
      <c r="AU1357" s="98">
        <v>3.3000000000000002E-2</v>
      </c>
      <c r="AV1357" s="101">
        <v>103939</v>
      </c>
      <c r="AW1357" s="101">
        <v>77449</v>
      </c>
      <c r="AX1357" s="96">
        <v>4758</v>
      </c>
      <c r="AY1357" s="96">
        <v>7088</v>
      </c>
      <c r="AZ1357" s="96">
        <v>10127</v>
      </c>
      <c r="BA1357" s="96">
        <v>7713851</v>
      </c>
      <c r="BC1357" s="117"/>
      <c r="BD1357" s="93">
        <v>32.74</v>
      </c>
      <c r="BE1357" s="93">
        <v>1448.5</v>
      </c>
      <c r="BF1357" s="94">
        <v>59</v>
      </c>
      <c r="BG1357" s="155">
        <v>0.26219999999999999</v>
      </c>
      <c r="BH1357" s="94">
        <v>82</v>
      </c>
      <c r="BI1357" s="155">
        <v>0.3644</v>
      </c>
      <c r="BJ1357" s="94">
        <v>5</v>
      </c>
    </row>
    <row r="1358" spans="1:62" ht="15.75" customHeight="1" thickBot="1">
      <c r="A1358" s="93" t="s">
        <v>315</v>
      </c>
      <c r="B1358" s="95">
        <v>45723</v>
      </c>
      <c r="C1358" s="96">
        <v>808483</v>
      </c>
      <c r="D1358" s="96">
        <v>69605</v>
      </c>
      <c r="E1358" s="96" t="s">
        <v>48</v>
      </c>
      <c r="F1358" s="96">
        <v>715517</v>
      </c>
      <c r="G1358" s="96" t="s">
        <v>48</v>
      </c>
      <c r="H1358" s="96" t="s">
        <v>48</v>
      </c>
      <c r="I1358" s="96"/>
      <c r="J1358" s="96"/>
      <c r="K1358" s="96"/>
      <c r="L1358" s="96">
        <v>1593605</v>
      </c>
      <c r="M1358" s="97">
        <v>221</v>
      </c>
      <c r="N1358" s="97">
        <v>322</v>
      </c>
      <c r="O1358" s="97">
        <v>543</v>
      </c>
      <c r="P1358" s="96" t="s">
        <v>48</v>
      </c>
      <c r="Q1358" s="96">
        <v>23839</v>
      </c>
      <c r="R1358" s="96">
        <v>22949</v>
      </c>
      <c r="S1358" s="96">
        <v>25551</v>
      </c>
      <c r="T1358" s="98">
        <v>0.51600000000000001</v>
      </c>
      <c r="U1358" s="95">
        <v>45692</v>
      </c>
      <c r="V1358" s="95">
        <v>45715</v>
      </c>
      <c r="W1358" s="96">
        <v>35</v>
      </c>
      <c r="X1358" s="98">
        <v>0.1429</v>
      </c>
      <c r="Y1358" s="98">
        <v>0.27289999999999998</v>
      </c>
      <c r="Z1358" s="96">
        <v>67</v>
      </c>
      <c r="AA1358" s="96">
        <v>31</v>
      </c>
      <c r="AB1358" s="98">
        <v>0.1265</v>
      </c>
      <c r="AC1358" s="98">
        <v>0.28339999999999999</v>
      </c>
      <c r="AD1358" s="96">
        <v>69</v>
      </c>
      <c r="AE1358" s="96">
        <v>21</v>
      </c>
      <c r="AF1358" s="98">
        <v>8.5699999999999998E-2</v>
      </c>
      <c r="AG1358" s="98">
        <v>0.25459999999999999</v>
      </c>
      <c r="AH1358" s="96">
        <v>62</v>
      </c>
      <c r="AI1358" s="96">
        <v>115</v>
      </c>
      <c r="AJ1358" s="96">
        <v>130</v>
      </c>
      <c r="AK1358" s="96">
        <v>1005</v>
      </c>
      <c r="AL1358" s="96">
        <v>903</v>
      </c>
      <c r="AM1358" s="96">
        <v>46</v>
      </c>
      <c r="AN1358" s="96">
        <v>942</v>
      </c>
      <c r="AO1358" s="96">
        <v>853</v>
      </c>
      <c r="AP1358" s="96">
        <v>22</v>
      </c>
      <c r="AQ1358" s="96">
        <v>280</v>
      </c>
      <c r="AR1358" s="96">
        <v>245</v>
      </c>
      <c r="AS1358" s="98">
        <v>0.875</v>
      </c>
      <c r="AT1358" s="98">
        <v>0.53100000000000003</v>
      </c>
      <c r="AU1358" s="98">
        <v>2.5000000000000001E-2</v>
      </c>
      <c r="AV1358" s="101">
        <v>104219</v>
      </c>
      <c r="AW1358" s="101">
        <v>77694</v>
      </c>
      <c r="AX1358" s="96">
        <v>4709</v>
      </c>
      <c r="AY1358" s="96">
        <v>7144</v>
      </c>
      <c r="AZ1358" s="96">
        <v>10145</v>
      </c>
      <c r="BA1358" s="96">
        <v>8905066</v>
      </c>
      <c r="BC1358" s="117"/>
      <c r="BD1358" s="93">
        <v>48.01</v>
      </c>
      <c r="BE1358" s="93">
        <v>1449.8</v>
      </c>
      <c r="BF1358" s="94">
        <v>63</v>
      </c>
      <c r="BG1358" s="155">
        <v>0.2571</v>
      </c>
      <c r="BH1358" s="94">
        <v>91</v>
      </c>
      <c r="BI1358" s="155">
        <v>0.37140000000000001</v>
      </c>
      <c r="BJ1358" s="94">
        <v>8</v>
      </c>
    </row>
    <row r="1359" spans="1:62" ht="15.75" customHeight="1" thickBot="1">
      <c r="A1359" s="93" t="s">
        <v>316</v>
      </c>
      <c r="B1359" s="95">
        <v>45724</v>
      </c>
      <c r="C1359" s="96">
        <v>825274</v>
      </c>
      <c r="D1359" s="96">
        <v>68590</v>
      </c>
      <c r="E1359" s="96" t="s">
        <v>48</v>
      </c>
      <c r="F1359" s="96">
        <v>706032</v>
      </c>
      <c r="G1359" s="96" t="s">
        <v>48</v>
      </c>
      <c r="H1359" s="96" t="s">
        <v>48</v>
      </c>
      <c r="I1359" s="96"/>
      <c r="J1359" s="96"/>
      <c r="K1359" s="96"/>
      <c r="L1359" s="96">
        <v>1599896</v>
      </c>
      <c r="M1359" s="97">
        <v>204</v>
      </c>
      <c r="N1359" s="97">
        <v>346</v>
      </c>
      <c r="O1359" s="97">
        <v>550</v>
      </c>
      <c r="P1359" s="96" t="s">
        <v>48</v>
      </c>
      <c r="Q1359" s="96">
        <v>18614</v>
      </c>
      <c r="R1359" s="96">
        <v>21644</v>
      </c>
      <c r="S1359" s="96">
        <v>19951</v>
      </c>
      <c r="T1359" s="98">
        <v>0.59099999999999997</v>
      </c>
      <c r="U1359" s="95">
        <v>45693</v>
      </c>
      <c r="V1359" s="95">
        <v>45716</v>
      </c>
      <c r="W1359" s="96">
        <v>45</v>
      </c>
      <c r="X1359" s="98">
        <v>0.16189999999999999</v>
      </c>
      <c r="Y1359" s="98">
        <v>0.30919999999999997</v>
      </c>
      <c r="Z1359" s="96">
        <v>86</v>
      </c>
      <c r="AA1359" s="96">
        <v>33</v>
      </c>
      <c r="AB1359" s="98">
        <v>0.1187</v>
      </c>
      <c r="AC1359" s="98">
        <v>0.26590000000000003</v>
      </c>
      <c r="AD1359" s="96">
        <v>74</v>
      </c>
      <c r="AE1359" s="96">
        <v>27</v>
      </c>
      <c r="AF1359" s="98">
        <v>9.7100000000000006E-2</v>
      </c>
      <c r="AG1359" s="98">
        <v>0.28849999999999998</v>
      </c>
      <c r="AH1359" s="96">
        <v>80</v>
      </c>
      <c r="AI1359" s="96">
        <v>134</v>
      </c>
      <c r="AJ1359" s="96">
        <v>84</v>
      </c>
      <c r="AK1359" s="96">
        <v>863</v>
      </c>
      <c r="AL1359" s="96">
        <v>842</v>
      </c>
      <c r="AM1359" s="96">
        <v>32</v>
      </c>
      <c r="AN1359" s="96">
        <v>812</v>
      </c>
      <c r="AO1359" s="96">
        <v>796</v>
      </c>
      <c r="AP1359" s="96">
        <v>28</v>
      </c>
      <c r="AQ1359" s="96">
        <v>325</v>
      </c>
      <c r="AR1359" s="96">
        <v>278</v>
      </c>
      <c r="AS1359" s="98">
        <v>0.85499999999999998</v>
      </c>
      <c r="AT1359" s="98">
        <v>0.30199999999999999</v>
      </c>
      <c r="AU1359" s="98">
        <v>3.4000000000000002E-2</v>
      </c>
      <c r="AV1359" s="101">
        <v>104544</v>
      </c>
      <c r="AW1359" s="101">
        <v>77972</v>
      </c>
      <c r="AX1359" s="96">
        <v>4723</v>
      </c>
      <c r="AY1359" s="96">
        <v>7191</v>
      </c>
      <c r="AZ1359" s="96">
        <v>10231</v>
      </c>
      <c r="BA1359" s="96">
        <v>8466384</v>
      </c>
      <c r="BC1359" s="117"/>
      <c r="BD1359" s="93">
        <v>47.31</v>
      </c>
      <c r="BE1359" s="93">
        <v>1449.8</v>
      </c>
      <c r="BF1359" s="94">
        <v>66</v>
      </c>
      <c r="BG1359" s="155">
        <v>0.2374</v>
      </c>
      <c r="BH1359" s="94">
        <v>105</v>
      </c>
      <c r="BI1359" s="155">
        <v>0.37769999999999998</v>
      </c>
      <c r="BJ1359" s="94">
        <v>11</v>
      </c>
    </row>
    <row r="1360" spans="1:62" ht="15.75" customHeight="1" thickBot="1">
      <c r="A1360" s="93" t="s">
        <v>317</v>
      </c>
      <c r="B1360" s="95">
        <v>45725</v>
      </c>
      <c r="C1360" s="96">
        <v>936201</v>
      </c>
      <c r="D1360" s="96">
        <v>61283</v>
      </c>
      <c r="E1360" s="96" t="s">
        <v>48</v>
      </c>
      <c r="F1360" s="96">
        <v>686761</v>
      </c>
      <c r="G1360" s="96" t="s">
        <v>48</v>
      </c>
      <c r="H1360" s="96" t="s">
        <v>48</v>
      </c>
      <c r="I1360" s="96"/>
      <c r="J1360" s="96"/>
      <c r="K1360" s="96"/>
      <c r="L1360" s="96">
        <v>1684245</v>
      </c>
      <c r="M1360" s="97">
        <v>207</v>
      </c>
      <c r="N1360" s="97">
        <v>262</v>
      </c>
      <c r="O1360" s="97">
        <v>469</v>
      </c>
      <c r="P1360" s="96" t="s">
        <v>48</v>
      </c>
      <c r="Q1360" s="96">
        <v>16958</v>
      </c>
      <c r="R1360" s="96">
        <v>17089</v>
      </c>
      <c r="S1360" s="96">
        <v>18903</v>
      </c>
      <c r="T1360" s="98">
        <v>0.81699999999999995</v>
      </c>
      <c r="U1360" s="95">
        <v>45694</v>
      </c>
      <c r="V1360" s="95">
        <v>45717</v>
      </c>
      <c r="W1360" s="96">
        <v>52</v>
      </c>
      <c r="X1360" s="98">
        <v>0.15709999999999999</v>
      </c>
      <c r="Y1360" s="98">
        <v>0.30009999999999998</v>
      </c>
      <c r="Z1360" s="96">
        <v>99</v>
      </c>
      <c r="AA1360" s="96">
        <v>44</v>
      </c>
      <c r="AB1360" s="98">
        <v>0.13289999999999999</v>
      </c>
      <c r="AC1360" s="98">
        <v>0.29780000000000001</v>
      </c>
      <c r="AD1360" s="96">
        <v>99</v>
      </c>
      <c r="AE1360" s="96">
        <v>30</v>
      </c>
      <c r="AF1360" s="98">
        <v>9.06E-2</v>
      </c>
      <c r="AG1360" s="98">
        <v>0.26919999999999999</v>
      </c>
      <c r="AH1360" s="96">
        <v>89</v>
      </c>
      <c r="AI1360" s="96">
        <v>165</v>
      </c>
      <c r="AJ1360" s="96">
        <v>153</v>
      </c>
      <c r="AK1360" s="96">
        <v>1257</v>
      </c>
      <c r="AL1360" s="96">
        <v>1242</v>
      </c>
      <c r="AM1360" s="96">
        <v>56</v>
      </c>
      <c r="AN1360" s="96">
        <v>1193</v>
      </c>
      <c r="AO1360" s="96">
        <v>1183</v>
      </c>
      <c r="AP1360" s="96">
        <v>21</v>
      </c>
      <c r="AQ1360" s="96">
        <v>383</v>
      </c>
      <c r="AR1360" s="96">
        <v>331</v>
      </c>
      <c r="AS1360" s="98">
        <v>0.86399999999999999</v>
      </c>
      <c r="AT1360" s="98">
        <v>0.46200000000000002</v>
      </c>
      <c r="AU1360" s="98">
        <v>1.7000000000000001E-2</v>
      </c>
      <c r="AV1360" s="101">
        <v>104927</v>
      </c>
      <c r="AW1360" s="101">
        <v>78303</v>
      </c>
      <c r="AX1360" s="96">
        <v>4728</v>
      </c>
      <c r="AY1360" s="96">
        <v>7187</v>
      </c>
      <c r="AZ1360" s="96">
        <v>10271</v>
      </c>
      <c r="BA1360" s="96">
        <v>12353228</v>
      </c>
      <c r="BC1360" s="117"/>
      <c r="BD1360" s="93">
        <v>42.27</v>
      </c>
      <c r="BE1360" s="93">
        <v>1449.8</v>
      </c>
      <c r="BF1360" s="94">
        <v>79</v>
      </c>
      <c r="BG1360" s="155">
        <v>0.2387</v>
      </c>
      <c r="BH1360" s="94">
        <v>125</v>
      </c>
      <c r="BI1360" s="155">
        <v>0.37759999999999999</v>
      </c>
      <c r="BJ1360" s="94">
        <v>9</v>
      </c>
    </row>
    <row r="1361" spans="1:62" ht="15.75" customHeight="1" thickBot="1">
      <c r="A1361" s="93" t="s">
        <v>311</v>
      </c>
      <c r="B1361" s="95">
        <v>45726</v>
      </c>
      <c r="C1361" s="96">
        <v>1249173</v>
      </c>
      <c r="D1361" s="96">
        <v>70659</v>
      </c>
      <c r="E1361" s="96" t="s">
        <v>48</v>
      </c>
      <c r="F1361" s="96">
        <v>747865</v>
      </c>
      <c r="G1361" s="96" t="s">
        <v>48</v>
      </c>
      <c r="H1361" s="96" t="s">
        <v>48</v>
      </c>
      <c r="I1361" s="96"/>
      <c r="J1361" s="96"/>
      <c r="K1361" s="96"/>
      <c r="L1361" s="96">
        <v>2067697</v>
      </c>
      <c r="M1361" s="97">
        <v>330</v>
      </c>
      <c r="N1361" s="97">
        <v>630</v>
      </c>
      <c r="O1361" s="97">
        <v>960</v>
      </c>
      <c r="P1361" s="96" t="s">
        <v>48</v>
      </c>
      <c r="Q1361" s="96">
        <v>18043</v>
      </c>
      <c r="R1361" s="96">
        <v>18838</v>
      </c>
      <c r="S1361" s="96">
        <v>22458</v>
      </c>
      <c r="T1361" s="98">
        <v>0.42</v>
      </c>
      <c r="U1361" s="95">
        <v>45695</v>
      </c>
      <c r="V1361" s="95">
        <v>45718</v>
      </c>
      <c r="W1361" s="96">
        <v>60</v>
      </c>
      <c r="X1361" s="98">
        <v>0.16900000000000001</v>
      </c>
      <c r="Y1361" s="98">
        <v>0.32279999999999998</v>
      </c>
      <c r="Z1361" s="96">
        <v>115</v>
      </c>
      <c r="AA1361" s="96">
        <v>49</v>
      </c>
      <c r="AB1361" s="98">
        <v>0.13800000000000001</v>
      </c>
      <c r="AC1361" s="98">
        <v>0.30919999999999997</v>
      </c>
      <c r="AD1361" s="96">
        <v>110</v>
      </c>
      <c r="AE1361" s="96">
        <v>31</v>
      </c>
      <c r="AF1361" s="98">
        <v>8.7300000000000003E-2</v>
      </c>
      <c r="AG1361" s="98">
        <v>0.25940000000000002</v>
      </c>
      <c r="AH1361" s="96">
        <v>92</v>
      </c>
      <c r="AI1361" s="96">
        <v>652</v>
      </c>
      <c r="AJ1361" s="96">
        <v>124</v>
      </c>
      <c r="AK1361" s="96">
        <v>933</v>
      </c>
      <c r="AL1361" s="96">
        <v>841</v>
      </c>
      <c r="AM1361" s="96">
        <v>42</v>
      </c>
      <c r="AN1361" s="96">
        <v>871</v>
      </c>
      <c r="AO1361" s="96">
        <v>796</v>
      </c>
      <c r="AP1361" s="96">
        <v>25</v>
      </c>
      <c r="AQ1361" s="96">
        <v>403</v>
      </c>
      <c r="AR1361" s="96">
        <v>355</v>
      </c>
      <c r="AS1361" s="98">
        <v>0.88100000000000001</v>
      </c>
      <c r="AT1361" s="98">
        <v>0.34899999999999998</v>
      </c>
      <c r="AU1361" s="98">
        <v>0.03</v>
      </c>
      <c r="AV1361" s="101">
        <v>105330</v>
      </c>
      <c r="AW1361" s="101">
        <v>78658</v>
      </c>
      <c r="AX1361" s="96">
        <v>4877</v>
      </c>
      <c r="AY1361" s="96">
        <v>7252</v>
      </c>
      <c r="AZ1361" s="96">
        <v>10369</v>
      </c>
      <c r="BA1361" s="96">
        <v>7881584</v>
      </c>
      <c r="BB1361" s="96" t="s">
        <v>384</v>
      </c>
      <c r="BC1361" s="117"/>
      <c r="BD1361" s="93">
        <v>48.43</v>
      </c>
      <c r="BE1361" s="93">
        <v>1459</v>
      </c>
      <c r="BF1361" s="94">
        <v>96</v>
      </c>
      <c r="BG1361" s="155">
        <v>0.27039999999999997</v>
      </c>
      <c r="BH1361" s="94">
        <v>128</v>
      </c>
      <c r="BI1361" s="155">
        <v>0.36059999999999998</v>
      </c>
      <c r="BJ1361" s="94">
        <v>15</v>
      </c>
    </row>
    <row r="1362" spans="1:62" ht="15.75" customHeight="1" thickBot="1">
      <c r="A1362" s="93" t="s">
        <v>312</v>
      </c>
      <c r="B1362" s="95">
        <v>45727</v>
      </c>
      <c r="C1362" s="96">
        <v>872215</v>
      </c>
      <c r="D1362" s="96">
        <v>41846</v>
      </c>
      <c r="E1362" s="96" t="s">
        <v>48</v>
      </c>
      <c r="F1362" s="96">
        <v>843931</v>
      </c>
      <c r="G1362" s="96" t="s">
        <v>48</v>
      </c>
      <c r="H1362" s="96" t="s">
        <v>48</v>
      </c>
      <c r="I1362" s="96"/>
      <c r="J1362" s="96"/>
      <c r="K1362" s="96"/>
      <c r="L1362" s="96">
        <v>1757992</v>
      </c>
      <c r="M1362" s="97">
        <v>290</v>
      </c>
      <c r="N1362" s="97">
        <v>561</v>
      </c>
      <c r="O1362" s="97">
        <v>851</v>
      </c>
      <c r="P1362" s="96" t="s">
        <v>48</v>
      </c>
      <c r="Q1362" s="96">
        <v>13946</v>
      </c>
      <c r="R1362" s="96">
        <v>15093</v>
      </c>
      <c r="S1362" s="96">
        <v>17409</v>
      </c>
      <c r="T1362" s="98">
        <v>0.57499999999999996</v>
      </c>
      <c r="U1362" s="95">
        <v>45696</v>
      </c>
      <c r="V1362" s="95">
        <v>45719</v>
      </c>
      <c r="W1362" s="96">
        <v>66</v>
      </c>
      <c r="X1362" s="98">
        <v>0.1598</v>
      </c>
      <c r="Y1362" s="98">
        <v>0.30520000000000003</v>
      </c>
      <c r="Z1362" s="96">
        <v>126</v>
      </c>
      <c r="AA1362" s="96">
        <v>52</v>
      </c>
      <c r="AB1362" s="98">
        <v>0.12590000000000001</v>
      </c>
      <c r="AC1362" s="98">
        <v>0.28199999999999997</v>
      </c>
      <c r="AD1362" s="96">
        <v>116</v>
      </c>
      <c r="AE1362" s="96">
        <v>34</v>
      </c>
      <c r="AF1362" s="98">
        <v>8.2299999999999998E-2</v>
      </c>
      <c r="AG1362" s="98">
        <v>0.2445</v>
      </c>
      <c r="AH1362" s="96">
        <v>101</v>
      </c>
      <c r="AI1362" s="96">
        <v>336</v>
      </c>
      <c r="AJ1362" s="96">
        <v>176</v>
      </c>
      <c r="AK1362" s="96">
        <v>1019</v>
      </c>
      <c r="AL1362" s="96">
        <v>930</v>
      </c>
      <c r="AM1362" s="96">
        <v>55</v>
      </c>
      <c r="AN1362" s="96">
        <v>946</v>
      </c>
      <c r="AO1362" s="96">
        <v>873</v>
      </c>
      <c r="AP1362" s="96">
        <v>34</v>
      </c>
      <c r="AQ1362" s="96">
        <v>489</v>
      </c>
      <c r="AR1362" s="96">
        <v>413</v>
      </c>
      <c r="AS1362" s="98">
        <v>0.84499999999999997</v>
      </c>
      <c r="AT1362" s="98">
        <v>0.42599999999999999</v>
      </c>
      <c r="AU1362" s="98">
        <v>3.6999999999999998E-2</v>
      </c>
      <c r="AV1362" s="101">
        <v>105819</v>
      </c>
      <c r="AW1362" s="101">
        <v>79071</v>
      </c>
      <c r="AX1362" s="96">
        <v>4769</v>
      </c>
      <c r="AY1362" s="96">
        <v>7276</v>
      </c>
      <c r="AZ1362" s="96">
        <v>10424</v>
      </c>
      <c r="BA1362" s="96">
        <v>9357745</v>
      </c>
      <c r="BC1362" s="117"/>
      <c r="BD1362" s="93">
        <v>28.8</v>
      </c>
      <c r="BE1362" s="93">
        <v>1453</v>
      </c>
      <c r="BF1362" s="94">
        <v>106</v>
      </c>
      <c r="BG1362" s="155">
        <v>0.25669999999999998</v>
      </c>
      <c r="BH1362" s="94">
        <v>154</v>
      </c>
      <c r="BI1362" s="155">
        <v>0.37290000000000001</v>
      </c>
      <c r="BJ1362" s="94">
        <v>16</v>
      </c>
    </row>
    <row r="1363" spans="1:62" ht="15.75" customHeight="1" thickBot="1">
      <c r="A1363" s="93" t="s">
        <v>313</v>
      </c>
      <c r="B1363" s="95">
        <v>45728</v>
      </c>
      <c r="C1363" s="96">
        <v>906126</v>
      </c>
      <c r="D1363" s="96">
        <v>39886</v>
      </c>
      <c r="E1363" s="96" t="s">
        <v>48</v>
      </c>
      <c r="F1363" s="96">
        <v>859406</v>
      </c>
      <c r="G1363" s="96" t="s">
        <v>48</v>
      </c>
      <c r="H1363" s="96" t="s">
        <v>48</v>
      </c>
      <c r="I1363" s="96"/>
      <c r="J1363" s="96"/>
      <c r="K1363" s="96"/>
      <c r="L1363" s="96">
        <v>1805418</v>
      </c>
      <c r="M1363" s="97">
        <v>280</v>
      </c>
      <c r="N1363" s="97">
        <v>491</v>
      </c>
      <c r="O1363" s="97">
        <v>771</v>
      </c>
      <c r="P1363" s="96" t="s">
        <v>48</v>
      </c>
      <c r="Q1363" s="96">
        <v>12603</v>
      </c>
      <c r="R1363" s="96">
        <v>13661</v>
      </c>
      <c r="S1363" s="96">
        <v>19609</v>
      </c>
      <c r="T1363" s="98">
        <v>0.74199999999999999</v>
      </c>
      <c r="U1363" s="95">
        <v>45697</v>
      </c>
      <c r="V1363" s="95">
        <v>45720</v>
      </c>
      <c r="W1363" s="96">
        <v>75</v>
      </c>
      <c r="X1363" s="98">
        <v>0.15690000000000001</v>
      </c>
      <c r="Y1363" s="98">
        <v>0.29970000000000002</v>
      </c>
      <c r="Z1363" s="96">
        <v>143</v>
      </c>
      <c r="AA1363" s="96">
        <v>59</v>
      </c>
      <c r="AB1363" s="98">
        <v>0.1234</v>
      </c>
      <c r="AC1363" s="98">
        <v>0.27650000000000002</v>
      </c>
      <c r="AD1363" s="96">
        <v>132</v>
      </c>
      <c r="AE1363" s="96">
        <v>31</v>
      </c>
      <c r="AF1363" s="98">
        <v>6.4899999999999999E-2</v>
      </c>
      <c r="AG1363" s="98">
        <v>0.19259999999999999</v>
      </c>
      <c r="AH1363" s="96">
        <v>92</v>
      </c>
      <c r="AI1363" s="96">
        <v>297</v>
      </c>
      <c r="AJ1363" s="96">
        <v>194</v>
      </c>
      <c r="AK1363" s="96">
        <v>998</v>
      </c>
      <c r="AL1363" s="96">
        <v>923</v>
      </c>
      <c r="AM1363" s="96">
        <v>60</v>
      </c>
      <c r="AN1363" s="96">
        <v>918</v>
      </c>
      <c r="AO1363" s="96">
        <v>857</v>
      </c>
      <c r="AP1363" s="96">
        <v>24</v>
      </c>
      <c r="AQ1363" s="96">
        <v>572</v>
      </c>
      <c r="AR1363" s="96">
        <v>478</v>
      </c>
      <c r="AS1363" s="98">
        <v>0.83599999999999997</v>
      </c>
      <c r="AT1363" s="98">
        <v>0.40600000000000003</v>
      </c>
      <c r="AU1363" s="98">
        <v>2.7E-2</v>
      </c>
      <c r="AV1363" s="101">
        <v>106391</v>
      </c>
      <c r="AW1363" s="101">
        <v>79549</v>
      </c>
      <c r="AX1363" s="96">
        <v>4817</v>
      </c>
      <c r="AY1363" s="96">
        <v>7368</v>
      </c>
      <c r="AZ1363" s="96">
        <v>10475</v>
      </c>
      <c r="BA1363" s="96">
        <v>9141090</v>
      </c>
      <c r="BC1363" s="117"/>
      <c r="BD1363" s="93">
        <v>27.47</v>
      </c>
      <c r="BE1363" s="93">
        <v>1452</v>
      </c>
      <c r="BF1363" s="94">
        <v>112</v>
      </c>
      <c r="BG1363" s="155">
        <v>0.23430000000000001</v>
      </c>
      <c r="BH1363" s="94">
        <v>165</v>
      </c>
      <c r="BI1363" s="155">
        <v>0.34520000000000001</v>
      </c>
      <c r="BJ1363" s="94">
        <v>7</v>
      </c>
    </row>
    <row r="1364" spans="1:62" ht="15.75" customHeight="1" thickBot="1">
      <c r="A1364" s="93" t="s">
        <v>314</v>
      </c>
      <c r="B1364" s="95">
        <v>45729</v>
      </c>
      <c r="C1364" s="96">
        <v>841103</v>
      </c>
      <c r="D1364" s="96">
        <v>23906</v>
      </c>
      <c r="E1364" s="96" t="s">
        <v>48</v>
      </c>
      <c r="F1364" s="96">
        <v>864480</v>
      </c>
      <c r="G1364" s="96" t="s">
        <v>48</v>
      </c>
      <c r="H1364" s="96" t="s">
        <v>48</v>
      </c>
      <c r="I1364" s="96"/>
      <c r="J1364" s="96"/>
      <c r="K1364" s="96"/>
      <c r="L1364" s="96">
        <v>1729489</v>
      </c>
      <c r="M1364" s="97">
        <v>278</v>
      </c>
      <c r="N1364" s="97">
        <v>458</v>
      </c>
      <c r="O1364" s="97">
        <v>736</v>
      </c>
      <c r="P1364" s="96" t="s">
        <v>48</v>
      </c>
      <c r="Q1364" s="96">
        <v>15886</v>
      </c>
      <c r="R1364" s="96">
        <v>17158</v>
      </c>
      <c r="S1364" s="96">
        <v>16638</v>
      </c>
      <c r="T1364" s="98">
        <v>0.59499999999999997</v>
      </c>
      <c r="U1364" s="95">
        <v>45698</v>
      </c>
      <c r="V1364" s="95">
        <v>45721</v>
      </c>
      <c r="W1364" s="96">
        <v>57</v>
      </c>
      <c r="X1364" s="98">
        <v>0.15079999999999999</v>
      </c>
      <c r="Y1364" s="98">
        <v>0.28799999999999998</v>
      </c>
      <c r="Z1364" s="96">
        <v>109</v>
      </c>
      <c r="AA1364" s="96">
        <v>45</v>
      </c>
      <c r="AB1364" s="98">
        <v>0.11899999999999999</v>
      </c>
      <c r="AC1364" s="98">
        <v>0.26669999999999999</v>
      </c>
      <c r="AD1364" s="96">
        <v>101</v>
      </c>
      <c r="AE1364" s="96">
        <v>35</v>
      </c>
      <c r="AF1364" s="98">
        <v>9.2600000000000002E-2</v>
      </c>
      <c r="AG1364" s="98">
        <v>0.27500000000000002</v>
      </c>
      <c r="AH1364" s="96">
        <v>104</v>
      </c>
      <c r="AI1364" s="96">
        <v>245</v>
      </c>
      <c r="AJ1364" s="96">
        <v>112</v>
      </c>
      <c r="AK1364" s="96">
        <v>914</v>
      </c>
      <c r="AL1364" s="96">
        <v>831</v>
      </c>
      <c r="AM1364" s="96">
        <v>44</v>
      </c>
      <c r="AN1364" s="96">
        <v>850</v>
      </c>
      <c r="AO1364" s="96">
        <v>782</v>
      </c>
      <c r="AP1364" s="96">
        <v>26</v>
      </c>
      <c r="AQ1364" s="96">
        <v>438</v>
      </c>
      <c r="AR1364" s="96">
        <v>378</v>
      </c>
      <c r="AS1364" s="98">
        <v>0.86299999999999999</v>
      </c>
      <c r="AT1364" s="98">
        <v>0.29599999999999999</v>
      </c>
      <c r="AU1364" s="98">
        <v>3.2000000000000001E-2</v>
      </c>
      <c r="AV1364" s="101">
        <v>106829</v>
      </c>
      <c r="AW1364" s="101">
        <v>79927</v>
      </c>
      <c r="AX1364" s="96">
        <v>4944</v>
      </c>
      <c r="AY1364" s="96">
        <v>7496</v>
      </c>
      <c r="AZ1364" s="96">
        <v>10601</v>
      </c>
      <c r="BA1364" s="96">
        <v>7971787</v>
      </c>
      <c r="BC1364" s="117"/>
      <c r="BD1364" s="93">
        <v>16.43</v>
      </c>
      <c r="BE1364" s="93">
        <v>1455</v>
      </c>
      <c r="BF1364" s="94">
        <v>100</v>
      </c>
      <c r="BG1364" s="155">
        <v>0.2646</v>
      </c>
      <c r="BH1364" s="94">
        <v>149</v>
      </c>
      <c r="BI1364" s="155">
        <v>0.39419999999999999</v>
      </c>
      <c r="BJ1364" s="94">
        <v>18</v>
      </c>
    </row>
    <row r="1365" spans="1:62" ht="15.75" customHeight="1" thickBot="1">
      <c r="A1365" s="93" t="s">
        <v>315</v>
      </c>
      <c r="B1365" s="95">
        <v>45730</v>
      </c>
      <c r="C1365" s="96">
        <v>904510</v>
      </c>
      <c r="D1365" s="96">
        <v>24625</v>
      </c>
      <c r="E1365" s="96" t="s">
        <v>48</v>
      </c>
      <c r="F1365" s="96">
        <v>851899</v>
      </c>
      <c r="G1365" s="96" t="s">
        <v>48</v>
      </c>
      <c r="H1365" s="96" t="s">
        <v>48</v>
      </c>
      <c r="I1365" s="96"/>
      <c r="J1365" s="96"/>
      <c r="K1365" s="96"/>
      <c r="L1365" s="96">
        <v>1781034</v>
      </c>
      <c r="M1365" s="97">
        <v>243</v>
      </c>
      <c r="N1365" s="97">
        <v>547</v>
      </c>
      <c r="O1365" s="97">
        <v>790</v>
      </c>
      <c r="P1365" s="96" t="s">
        <v>48</v>
      </c>
      <c r="Q1365" s="96">
        <v>14570</v>
      </c>
      <c r="R1365" s="96">
        <v>15290</v>
      </c>
      <c r="S1365" s="96">
        <v>17134</v>
      </c>
      <c r="T1365" s="98">
        <v>0.52</v>
      </c>
      <c r="U1365" s="95">
        <v>45699</v>
      </c>
      <c r="V1365" s="95">
        <v>45722</v>
      </c>
      <c r="W1365" s="96">
        <v>64</v>
      </c>
      <c r="X1365" s="98">
        <v>0.17829999999999999</v>
      </c>
      <c r="Y1365" s="98">
        <v>0.34050000000000002</v>
      </c>
      <c r="Z1365" s="96">
        <v>122</v>
      </c>
      <c r="AA1365" s="96">
        <v>52</v>
      </c>
      <c r="AB1365" s="98">
        <v>0.14480000000000001</v>
      </c>
      <c r="AC1365" s="98">
        <v>0.32450000000000001</v>
      </c>
      <c r="AD1365" s="96">
        <v>116</v>
      </c>
      <c r="AE1365" s="96">
        <v>35</v>
      </c>
      <c r="AF1365" s="98">
        <v>9.7500000000000003E-2</v>
      </c>
      <c r="AG1365" s="98">
        <v>0.28960000000000002</v>
      </c>
      <c r="AH1365" s="96">
        <v>104</v>
      </c>
      <c r="AI1365" s="96">
        <v>249</v>
      </c>
      <c r="AJ1365" s="96">
        <v>183</v>
      </c>
      <c r="AK1365" s="96">
        <v>1133</v>
      </c>
      <c r="AL1365" s="96">
        <v>1036</v>
      </c>
      <c r="AM1365" s="96">
        <v>64</v>
      </c>
      <c r="AN1365" s="96">
        <v>1043</v>
      </c>
      <c r="AO1365" s="96">
        <v>961</v>
      </c>
      <c r="AP1365" s="96">
        <v>39</v>
      </c>
      <c r="AQ1365" s="96">
        <v>411</v>
      </c>
      <c r="AR1365" s="96">
        <v>359</v>
      </c>
      <c r="AS1365" s="98">
        <v>0.873</v>
      </c>
      <c r="AT1365" s="98">
        <v>0.51</v>
      </c>
      <c r="AU1365" s="98">
        <v>3.9E-2</v>
      </c>
      <c r="AV1365" s="101">
        <v>107240</v>
      </c>
      <c r="AW1365" s="101">
        <v>80286</v>
      </c>
      <c r="AX1365" s="96">
        <v>4988</v>
      </c>
      <c r="AY1365" s="96">
        <v>7488</v>
      </c>
      <c r="AZ1365" s="96">
        <v>10630</v>
      </c>
      <c r="BA1365" s="96">
        <v>10428945</v>
      </c>
      <c r="BC1365" s="117"/>
      <c r="BD1365" s="93">
        <v>16.93</v>
      </c>
      <c r="BE1365" s="93">
        <v>1454.5</v>
      </c>
      <c r="BF1365" s="94">
        <v>95</v>
      </c>
      <c r="BG1365" s="155">
        <v>0.2646</v>
      </c>
      <c r="BH1365" s="94">
        <v>141</v>
      </c>
      <c r="BI1365" s="155">
        <v>0.39279999999999998</v>
      </c>
      <c r="BJ1365" s="94">
        <v>11</v>
      </c>
    </row>
    <row r="1366" spans="1:62" ht="15.75" customHeight="1" thickBot="1">
      <c r="A1366" s="93" t="s">
        <v>316</v>
      </c>
      <c r="B1366" s="95">
        <v>45731</v>
      </c>
      <c r="C1366" s="96">
        <v>1025617</v>
      </c>
      <c r="D1366" s="96">
        <v>26806</v>
      </c>
      <c r="E1366" s="96" t="s">
        <v>48</v>
      </c>
      <c r="F1366" s="96">
        <v>887965</v>
      </c>
      <c r="G1366" s="96" t="s">
        <v>48</v>
      </c>
      <c r="H1366" s="96" t="s">
        <v>48</v>
      </c>
      <c r="I1366" s="96"/>
      <c r="J1366" s="96"/>
      <c r="K1366" s="96"/>
      <c r="L1366" s="96">
        <v>1940389</v>
      </c>
      <c r="M1366" s="97">
        <v>316</v>
      </c>
      <c r="N1366" s="97">
        <v>595</v>
      </c>
      <c r="O1366" s="97">
        <v>911</v>
      </c>
      <c r="P1366" s="96" t="s">
        <v>48</v>
      </c>
      <c r="Q1366" s="96">
        <v>18141</v>
      </c>
      <c r="R1366" s="96">
        <v>18831</v>
      </c>
      <c r="S1366" s="96">
        <v>31111</v>
      </c>
      <c r="T1366" s="98">
        <v>0.54800000000000004</v>
      </c>
      <c r="U1366" s="95">
        <v>45700</v>
      </c>
      <c r="V1366" s="95">
        <v>45723</v>
      </c>
      <c r="W1366" s="96">
        <v>56</v>
      </c>
      <c r="X1366" s="98">
        <v>0.1293</v>
      </c>
      <c r="Y1366" s="98">
        <v>0.247</v>
      </c>
      <c r="Z1366" s="96">
        <v>107</v>
      </c>
      <c r="AA1366" s="96">
        <v>46</v>
      </c>
      <c r="AB1366" s="98">
        <v>0.1062</v>
      </c>
      <c r="AC1366" s="98">
        <v>0.23799999999999999</v>
      </c>
      <c r="AD1366" s="96">
        <v>103</v>
      </c>
      <c r="AE1366" s="96">
        <v>21</v>
      </c>
      <c r="AF1366" s="98">
        <v>4.8500000000000001E-2</v>
      </c>
      <c r="AG1366" s="98">
        <v>0.14399999999999999</v>
      </c>
      <c r="AH1366" s="96">
        <v>62</v>
      </c>
      <c r="AI1366" s="96">
        <v>249</v>
      </c>
      <c r="AJ1366" s="96">
        <v>140</v>
      </c>
      <c r="AK1366" s="96">
        <v>971</v>
      </c>
      <c r="AL1366" s="96">
        <v>951</v>
      </c>
      <c r="AM1366" s="96">
        <v>61</v>
      </c>
      <c r="AN1366" s="96">
        <v>897</v>
      </c>
      <c r="AO1366" s="96">
        <v>885</v>
      </c>
      <c r="AP1366" s="96">
        <v>31</v>
      </c>
      <c r="AQ1366" s="96">
        <v>499</v>
      </c>
      <c r="AR1366" s="96">
        <v>433</v>
      </c>
      <c r="AS1366" s="98">
        <v>0.86799999999999999</v>
      </c>
      <c r="AT1366" s="98">
        <v>0.32300000000000001</v>
      </c>
      <c r="AU1366" s="98">
        <v>3.4000000000000002E-2</v>
      </c>
      <c r="AV1366" s="101">
        <v>107739</v>
      </c>
      <c r="AW1366" s="101">
        <v>80719</v>
      </c>
      <c r="AX1366" s="96">
        <v>5079</v>
      </c>
      <c r="AY1366" s="96">
        <v>7570</v>
      </c>
      <c r="AZ1366" s="96">
        <v>10760</v>
      </c>
      <c r="BA1366" s="96">
        <v>9187058</v>
      </c>
      <c r="BC1366" s="117"/>
      <c r="BD1366" s="93">
        <v>18.43</v>
      </c>
      <c r="BE1366" s="93">
        <v>1454.5</v>
      </c>
      <c r="BF1366" s="94">
        <v>94</v>
      </c>
      <c r="BG1366" s="155">
        <v>0.21709999999999999</v>
      </c>
      <c r="BH1366" s="94">
        <v>153</v>
      </c>
      <c r="BI1366" s="155">
        <v>0.3533</v>
      </c>
      <c r="BJ1366" s="94">
        <v>8</v>
      </c>
    </row>
    <row r="1367" spans="1:62" ht="15.75" customHeight="1" thickBot="1">
      <c r="A1367" s="93" t="s">
        <v>317</v>
      </c>
      <c r="B1367" s="95">
        <v>45732</v>
      </c>
      <c r="C1367" s="96">
        <v>1252765</v>
      </c>
      <c r="D1367" s="96">
        <v>52187</v>
      </c>
      <c r="E1367" s="96" t="s">
        <v>48</v>
      </c>
      <c r="F1367" s="96">
        <v>899351</v>
      </c>
      <c r="G1367" s="96" t="s">
        <v>48</v>
      </c>
      <c r="H1367" s="96" t="s">
        <v>48</v>
      </c>
      <c r="I1367" s="96"/>
      <c r="J1367" s="96"/>
      <c r="K1367" s="96"/>
      <c r="L1367" s="96">
        <v>2204304</v>
      </c>
      <c r="M1367" s="97">
        <v>274</v>
      </c>
      <c r="N1367" s="97">
        <v>417</v>
      </c>
      <c r="O1367" s="97">
        <v>691</v>
      </c>
      <c r="P1367" s="96" t="s">
        <v>48</v>
      </c>
      <c r="Q1367" s="96">
        <v>12823</v>
      </c>
      <c r="R1367" s="96">
        <v>14688</v>
      </c>
      <c r="S1367" s="96">
        <v>18555</v>
      </c>
      <c r="T1367" s="98">
        <v>0.86</v>
      </c>
      <c r="U1367" s="95">
        <v>45701</v>
      </c>
      <c r="V1367" s="95">
        <v>45724</v>
      </c>
      <c r="W1367" s="96">
        <v>90</v>
      </c>
      <c r="X1367" s="98">
        <v>0.17269999999999999</v>
      </c>
      <c r="Y1367" s="98">
        <v>0.32990000000000003</v>
      </c>
      <c r="Z1367" s="96">
        <v>172</v>
      </c>
      <c r="AA1367" s="96">
        <v>67</v>
      </c>
      <c r="AB1367" s="98">
        <v>0.12859999999999999</v>
      </c>
      <c r="AC1367" s="98">
        <v>0.28810000000000002</v>
      </c>
      <c r="AD1367" s="96">
        <v>150</v>
      </c>
      <c r="AE1367" s="96">
        <v>40</v>
      </c>
      <c r="AF1367" s="98">
        <v>7.6799999999999993E-2</v>
      </c>
      <c r="AG1367" s="98">
        <v>0.22800000000000001</v>
      </c>
      <c r="AH1367" s="96">
        <v>119</v>
      </c>
      <c r="AI1367" s="96">
        <v>286</v>
      </c>
      <c r="AJ1367" s="96">
        <v>270</v>
      </c>
      <c r="AK1367" s="96">
        <v>1443</v>
      </c>
      <c r="AL1367" s="96">
        <v>1423</v>
      </c>
      <c r="AM1367" s="96">
        <v>75</v>
      </c>
      <c r="AN1367" s="96">
        <v>1358</v>
      </c>
      <c r="AO1367" s="96">
        <v>1341</v>
      </c>
      <c r="AP1367" s="96">
        <v>28</v>
      </c>
      <c r="AQ1367" s="96">
        <v>594</v>
      </c>
      <c r="AR1367" s="96">
        <v>521</v>
      </c>
      <c r="AS1367" s="98">
        <v>0.877</v>
      </c>
      <c r="AT1367" s="98">
        <v>0.51800000000000002</v>
      </c>
      <c r="AU1367" s="98">
        <v>0.02</v>
      </c>
      <c r="AV1367" s="101">
        <v>108333</v>
      </c>
      <c r="AW1367" s="101">
        <v>81240</v>
      </c>
      <c r="AX1367" s="96">
        <v>5107</v>
      </c>
      <c r="AY1367" s="96">
        <v>7615</v>
      </c>
      <c r="AZ1367" s="96">
        <v>10824</v>
      </c>
      <c r="BA1367" s="96">
        <v>14498015</v>
      </c>
      <c r="BC1367" s="117"/>
      <c r="BD1367" s="93">
        <v>35.880000000000003</v>
      </c>
      <c r="BE1367" s="93">
        <v>1454.5</v>
      </c>
      <c r="BF1367" s="94">
        <v>137</v>
      </c>
      <c r="BG1367" s="155">
        <v>0.26300000000000001</v>
      </c>
      <c r="BH1367" s="94">
        <v>188</v>
      </c>
      <c r="BI1367" s="155">
        <v>0.36080000000000001</v>
      </c>
      <c r="BJ1367" s="94">
        <v>18</v>
      </c>
    </row>
    <row r="1368" spans="1:62" ht="15.75" customHeight="1" thickBot="1">
      <c r="A1368" s="93" t="s">
        <v>311</v>
      </c>
      <c r="B1368" s="95">
        <v>45733</v>
      </c>
      <c r="C1368" s="96">
        <v>997471</v>
      </c>
      <c r="D1368" s="96">
        <v>36139</v>
      </c>
      <c r="E1368" s="96" t="s">
        <v>48</v>
      </c>
      <c r="F1368" s="96">
        <v>799971</v>
      </c>
      <c r="G1368" s="96" t="s">
        <v>48</v>
      </c>
      <c r="H1368" s="96" t="s">
        <v>48</v>
      </c>
      <c r="I1368" s="96"/>
      <c r="J1368" s="96"/>
      <c r="K1368" s="96"/>
      <c r="L1368" s="96">
        <v>1833581</v>
      </c>
      <c r="M1368" s="97">
        <v>289</v>
      </c>
      <c r="N1368" s="97">
        <v>389</v>
      </c>
      <c r="O1368" s="97">
        <v>678</v>
      </c>
      <c r="P1368" s="96" t="s">
        <v>48</v>
      </c>
      <c r="Q1368" s="96">
        <v>20000</v>
      </c>
      <c r="R1368" s="96">
        <v>20989</v>
      </c>
      <c r="S1368" s="96">
        <v>29398</v>
      </c>
      <c r="T1368" s="98">
        <v>0.68600000000000005</v>
      </c>
      <c r="U1368" s="95">
        <v>45702</v>
      </c>
      <c r="V1368" s="95">
        <v>45725</v>
      </c>
      <c r="W1368" s="96">
        <v>48</v>
      </c>
      <c r="X1368" s="98">
        <v>0.1159</v>
      </c>
      <c r="Y1368" s="98">
        <v>0.22140000000000001</v>
      </c>
      <c r="Z1368" s="96">
        <v>92</v>
      </c>
      <c r="AA1368" s="96">
        <v>39</v>
      </c>
      <c r="AB1368" s="98">
        <v>9.4200000000000006E-2</v>
      </c>
      <c r="AC1368" s="98">
        <v>0.21099999999999999</v>
      </c>
      <c r="AD1368" s="96">
        <v>87</v>
      </c>
      <c r="AE1368" s="96">
        <v>21</v>
      </c>
      <c r="AF1368" s="98">
        <v>5.0700000000000002E-2</v>
      </c>
      <c r="AG1368" s="98">
        <v>0.1507</v>
      </c>
      <c r="AH1368" s="96">
        <v>62</v>
      </c>
      <c r="AI1368" s="96">
        <v>245</v>
      </c>
      <c r="AJ1368" s="96">
        <v>187</v>
      </c>
      <c r="AK1368" s="96">
        <v>1044</v>
      </c>
      <c r="AL1368" s="96">
        <v>952</v>
      </c>
      <c r="AM1368" s="96">
        <v>67</v>
      </c>
      <c r="AN1368" s="96">
        <v>956</v>
      </c>
      <c r="AO1368" s="96">
        <v>884</v>
      </c>
      <c r="AP1368" s="96">
        <v>27</v>
      </c>
      <c r="AQ1368" s="96">
        <v>465</v>
      </c>
      <c r="AR1368" s="96">
        <v>414</v>
      </c>
      <c r="AS1368" s="98">
        <v>0.89</v>
      </c>
      <c r="AT1368" s="98">
        <v>0.45200000000000001</v>
      </c>
      <c r="AU1368" s="98">
        <v>0.03</v>
      </c>
      <c r="AV1368" s="101">
        <v>108798</v>
      </c>
      <c r="AW1368" s="101">
        <v>81654</v>
      </c>
      <c r="AX1368" s="96">
        <v>5212</v>
      </c>
      <c r="AY1368" s="96">
        <v>7816</v>
      </c>
      <c r="AZ1368" s="96">
        <v>11028</v>
      </c>
      <c r="BA1368" s="96">
        <v>9161135</v>
      </c>
      <c r="BC1368" s="117"/>
      <c r="BD1368" s="93">
        <v>25.01</v>
      </c>
      <c r="BE1368" s="93">
        <v>1445</v>
      </c>
      <c r="BF1368" s="94">
        <v>87</v>
      </c>
      <c r="BG1368" s="155">
        <v>0.21010000000000001</v>
      </c>
      <c r="BH1368" s="94">
        <v>143</v>
      </c>
      <c r="BI1368" s="155">
        <v>0.34539999999999998</v>
      </c>
      <c r="BJ1368" s="94">
        <v>7</v>
      </c>
    </row>
    <row r="1369" spans="1:62" ht="15.75" customHeight="1" thickBot="1">
      <c r="A1369" s="93" t="s">
        <v>312</v>
      </c>
      <c r="B1369" s="95">
        <v>45734</v>
      </c>
      <c r="C1369" s="96">
        <v>1287729</v>
      </c>
      <c r="D1369" s="96">
        <v>49303</v>
      </c>
      <c r="E1369" s="96" t="s">
        <v>48</v>
      </c>
      <c r="F1369" s="96">
        <v>851664</v>
      </c>
      <c r="G1369" s="96" t="s">
        <v>48</v>
      </c>
      <c r="H1369" s="96" t="s">
        <v>48</v>
      </c>
      <c r="I1369" s="96"/>
      <c r="J1369" s="96"/>
      <c r="K1369" s="96"/>
      <c r="L1369" s="96">
        <v>2188696</v>
      </c>
      <c r="M1369" s="97">
        <v>349</v>
      </c>
      <c r="N1369" s="97">
        <v>735</v>
      </c>
      <c r="O1369" s="97">
        <v>1084</v>
      </c>
      <c r="P1369" s="96" t="s">
        <v>48</v>
      </c>
      <c r="Q1369" s="96">
        <v>19757</v>
      </c>
      <c r="R1369" s="96">
        <v>21713</v>
      </c>
      <c r="S1369" s="96">
        <v>29477</v>
      </c>
      <c r="T1369" s="98">
        <v>0.48099999999999998</v>
      </c>
      <c r="U1369" s="95">
        <v>45703</v>
      </c>
      <c r="V1369" s="95">
        <v>45726</v>
      </c>
      <c r="W1369" s="96">
        <v>58</v>
      </c>
      <c r="X1369" s="98">
        <v>0.1283</v>
      </c>
      <c r="Y1369" s="98">
        <v>0.24510000000000001</v>
      </c>
      <c r="Z1369" s="96">
        <v>111</v>
      </c>
      <c r="AA1369" s="96">
        <v>45</v>
      </c>
      <c r="AB1369" s="98">
        <v>9.9599999999999994E-2</v>
      </c>
      <c r="AC1369" s="98">
        <v>0.223</v>
      </c>
      <c r="AD1369" s="96">
        <v>101</v>
      </c>
      <c r="AE1369" s="96">
        <v>25</v>
      </c>
      <c r="AF1369" s="98">
        <v>5.5300000000000002E-2</v>
      </c>
      <c r="AG1369" s="98">
        <v>0.1643</v>
      </c>
      <c r="AH1369" s="96">
        <v>74</v>
      </c>
      <c r="AI1369" s="96">
        <v>237</v>
      </c>
      <c r="AJ1369" s="96">
        <v>154</v>
      </c>
      <c r="AK1369" s="96">
        <v>1047</v>
      </c>
      <c r="AL1369" s="96">
        <v>954</v>
      </c>
      <c r="AM1369" s="96">
        <v>62</v>
      </c>
      <c r="AN1369" s="96">
        <v>968</v>
      </c>
      <c r="AO1369" s="96">
        <v>888</v>
      </c>
      <c r="AP1369" s="96">
        <v>17</v>
      </c>
      <c r="AQ1369" s="96">
        <v>521</v>
      </c>
      <c r="AR1369" s="96">
        <v>452</v>
      </c>
      <c r="AS1369" s="98">
        <v>0.86799999999999999</v>
      </c>
      <c r="AT1369" s="98">
        <v>0.34100000000000003</v>
      </c>
      <c r="AU1369" s="98">
        <v>1.9E-2</v>
      </c>
      <c r="AV1369" s="101">
        <v>109146</v>
      </c>
      <c r="AW1369" s="101">
        <v>94522</v>
      </c>
      <c r="AX1369" s="96">
        <v>5323</v>
      </c>
      <c r="AY1369" s="96">
        <v>7850</v>
      </c>
      <c r="AZ1369" s="96">
        <v>11155</v>
      </c>
      <c r="BA1369" s="96">
        <v>9344131</v>
      </c>
      <c r="BC1369" s="117"/>
      <c r="BD1369" s="93">
        <v>33.96</v>
      </c>
      <c r="BE1369" s="93">
        <v>1451.8</v>
      </c>
      <c r="BF1369" s="94">
        <v>108</v>
      </c>
      <c r="BG1369" s="155">
        <v>0.2389</v>
      </c>
      <c r="BH1369" s="94">
        <v>160</v>
      </c>
      <c r="BI1369" s="155">
        <v>0.35399999999999998</v>
      </c>
      <c r="BJ1369" s="94">
        <v>16</v>
      </c>
    </row>
    <row r="1370" spans="1:62" ht="15.75" customHeight="1" thickBot="1">
      <c r="A1370" s="93" t="s">
        <v>313</v>
      </c>
      <c r="B1370" s="95">
        <v>45735</v>
      </c>
      <c r="C1370" s="96">
        <v>1390681</v>
      </c>
      <c r="D1370" s="96">
        <v>54584</v>
      </c>
      <c r="E1370" s="96" t="s">
        <v>48</v>
      </c>
      <c r="F1370" s="96">
        <v>955094</v>
      </c>
      <c r="G1370" s="96" t="s">
        <v>48</v>
      </c>
      <c r="H1370" s="96" t="s">
        <v>48</v>
      </c>
      <c r="I1370" s="96"/>
      <c r="J1370" s="96"/>
      <c r="K1370" s="96"/>
      <c r="L1370" s="96">
        <v>2400359</v>
      </c>
      <c r="M1370" s="97">
        <v>310</v>
      </c>
      <c r="N1370" s="97">
        <v>598</v>
      </c>
      <c r="O1370" s="97">
        <v>908</v>
      </c>
      <c r="P1370" s="96" t="s">
        <v>48</v>
      </c>
      <c r="Q1370" s="96">
        <v>17700</v>
      </c>
      <c r="R1370" s="96">
        <v>19483</v>
      </c>
      <c r="S1370" s="96">
        <v>23091</v>
      </c>
      <c r="T1370" s="98">
        <v>0.68500000000000005</v>
      </c>
      <c r="U1370" s="95">
        <v>45704</v>
      </c>
      <c r="V1370" s="95">
        <v>45727</v>
      </c>
      <c r="W1370" s="96">
        <v>71</v>
      </c>
      <c r="X1370" s="98">
        <v>0.1368</v>
      </c>
      <c r="Y1370" s="98">
        <v>0.26129999999999998</v>
      </c>
      <c r="Z1370" s="96">
        <v>136</v>
      </c>
      <c r="AA1370" s="96">
        <v>55</v>
      </c>
      <c r="AB1370" s="98">
        <v>0.106</v>
      </c>
      <c r="AC1370" s="98">
        <v>0.2374</v>
      </c>
      <c r="AD1370" s="96">
        <v>123</v>
      </c>
      <c r="AE1370" s="96">
        <v>35</v>
      </c>
      <c r="AF1370" s="98">
        <v>6.7400000000000002E-2</v>
      </c>
      <c r="AG1370" s="98">
        <v>0.20030000000000001</v>
      </c>
      <c r="AH1370" s="96">
        <v>104</v>
      </c>
      <c r="AI1370" s="96">
        <v>287</v>
      </c>
      <c r="AJ1370" s="96">
        <v>174</v>
      </c>
      <c r="AK1370" s="96">
        <v>1011</v>
      </c>
      <c r="AL1370" s="96">
        <v>934</v>
      </c>
      <c r="AM1370" s="96">
        <v>58</v>
      </c>
      <c r="AN1370" s="96">
        <v>940</v>
      </c>
      <c r="AO1370" s="96">
        <v>870</v>
      </c>
      <c r="AP1370" s="96">
        <v>18</v>
      </c>
      <c r="AQ1370" s="96">
        <v>622</v>
      </c>
      <c r="AR1370" s="96">
        <v>519</v>
      </c>
      <c r="AS1370" s="98">
        <v>0.83399999999999996</v>
      </c>
      <c r="AT1370" s="98">
        <v>0.33500000000000002</v>
      </c>
      <c r="AU1370" s="98">
        <v>0.02</v>
      </c>
      <c r="AV1370" s="101">
        <v>109768</v>
      </c>
      <c r="AW1370" s="101">
        <v>95041</v>
      </c>
      <c r="AX1370" s="96">
        <v>5318</v>
      </c>
      <c r="AY1370" s="96">
        <v>7872</v>
      </c>
      <c r="AZ1370" s="96">
        <v>11155</v>
      </c>
      <c r="BA1370" s="96">
        <v>9170171</v>
      </c>
      <c r="BC1370" s="117"/>
      <c r="BD1370" s="93">
        <v>37.43</v>
      </c>
      <c r="BE1370" s="93">
        <v>1458.3</v>
      </c>
      <c r="BF1370" s="94">
        <v>106</v>
      </c>
      <c r="BG1370" s="155">
        <v>0.20419999999999999</v>
      </c>
      <c r="BH1370" s="94">
        <v>172</v>
      </c>
      <c r="BI1370" s="155">
        <v>0.33139999999999997</v>
      </c>
      <c r="BJ1370" s="94">
        <v>9</v>
      </c>
    </row>
    <row r="1371" spans="1:62" ht="15.75" customHeight="1" thickBot="1">
      <c r="A1371" s="93" t="s">
        <v>314</v>
      </c>
      <c r="B1371" s="95">
        <v>45736</v>
      </c>
      <c r="C1371" s="96">
        <v>1468565</v>
      </c>
      <c r="D1371" s="96">
        <v>47368</v>
      </c>
      <c r="E1371" s="96" t="s">
        <v>48</v>
      </c>
      <c r="F1371" s="96">
        <v>921833</v>
      </c>
      <c r="G1371" s="96" t="s">
        <v>48</v>
      </c>
      <c r="H1371" s="96" t="s">
        <v>48</v>
      </c>
      <c r="I1371" s="96"/>
      <c r="J1371" s="96"/>
      <c r="K1371" s="96"/>
      <c r="L1371" s="96">
        <v>2437766</v>
      </c>
      <c r="M1371" s="97">
        <v>318</v>
      </c>
      <c r="N1371" s="97">
        <v>658</v>
      </c>
      <c r="O1371" s="97">
        <v>976</v>
      </c>
      <c r="P1371" s="96" t="s">
        <v>48</v>
      </c>
      <c r="Q1371" s="96">
        <v>21272</v>
      </c>
      <c r="R1371" s="96">
        <v>21339</v>
      </c>
      <c r="S1371" s="96">
        <v>24873</v>
      </c>
      <c r="T1371" s="98">
        <v>0.56999999999999995</v>
      </c>
      <c r="U1371" s="95">
        <v>45705</v>
      </c>
      <c r="V1371" s="95">
        <v>45728</v>
      </c>
      <c r="W1371" s="96">
        <v>60</v>
      </c>
      <c r="X1371" s="98">
        <v>0.123</v>
      </c>
      <c r="Y1371" s="98">
        <v>0.23480000000000001</v>
      </c>
      <c r="Z1371" s="96">
        <v>115</v>
      </c>
      <c r="AA1371" s="96">
        <v>51</v>
      </c>
      <c r="AB1371" s="98">
        <v>0.1045</v>
      </c>
      <c r="AC1371" s="98">
        <v>0.2341</v>
      </c>
      <c r="AD1371" s="96">
        <v>114</v>
      </c>
      <c r="AE1371" s="96">
        <v>33</v>
      </c>
      <c r="AF1371" s="98">
        <v>6.7599999999999993E-2</v>
      </c>
      <c r="AG1371" s="98">
        <v>0.20080000000000001</v>
      </c>
      <c r="AH1371" s="96">
        <v>98</v>
      </c>
      <c r="AI1371" s="96">
        <v>262</v>
      </c>
      <c r="AJ1371" s="96">
        <v>149</v>
      </c>
      <c r="AK1371" s="96">
        <v>983</v>
      </c>
      <c r="AL1371" s="96">
        <v>904</v>
      </c>
      <c r="AM1371" s="96">
        <v>47</v>
      </c>
      <c r="AN1371" s="96">
        <v>915</v>
      </c>
      <c r="AO1371" s="96">
        <v>849</v>
      </c>
      <c r="AP1371" s="96">
        <v>30</v>
      </c>
      <c r="AQ1371" s="96">
        <v>556</v>
      </c>
      <c r="AR1371" s="96">
        <v>488</v>
      </c>
      <c r="AS1371" s="98">
        <v>0.878</v>
      </c>
      <c r="AT1371" s="98">
        <v>0.30499999999999999</v>
      </c>
      <c r="AU1371" s="98">
        <v>3.4000000000000002E-2</v>
      </c>
      <c r="AV1371" s="101">
        <v>110324</v>
      </c>
      <c r="AW1371" s="101">
        <v>95529</v>
      </c>
      <c r="AX1371" s="96">
        <v>5385</v>
      </c>
      <c r="AY1371" s="96">
        <v>7995</v>
      </c>
      <c r="AZ1371" s="96">
        <v>11247</v>
      </c>
      <c r="BA1371" s="96">
        <v>8714962</v>
      </c>
      <c r="BC1371" s="117"/>
      <c r="BD1371" s="93">
        <v>32.299999999999997</v>
      </c>
      <c r="BE1371" s="93">
        <v>1466.5</v>
      </c>
      <c r="BF1371" s="94">
        <v>114</v>
      </c>
      <c r="BG1371" s="155">
        <v>0.2336</v>
      </c>
      <c r="BH1371" s="94">
        <v>168</v>
      </c>
      <c r="BI1371" s="155">
        <v>0.34429999999999999</v>
      </c>
      <c r="BJ1371" s="94">
        <v>10</v>
      </c>
    </row>
    <row r="1372" spans="1:62" ht="15.75" customHeight="1" thickBot="1">
      <c r="A1372" s="93" t="s">
        <v>315</v>
      </c>
      <c r="B1372" s="95">
        <v>45737</v>
      </c>
      <c r="C1372" s="96">
        <v>1359090</v>
      </c>
      <c r="D1372" s="96">
        <v>41181</v>
      </c>
      <c r="E1372" s="96" t="s">
        <v>48</v>
      </c>
      <c r="F1372" s="96">
        <v>855545</v>
      </c>
      <c r="G1372" s="96" t="s">
        <v>48</v>
      </c>
      <c r="H1372" s="96" t="s">
        <v>48</v>
      </c>
      <c r="I1372" s="96"/>
      <c r="J1372" s="96"/>
      <c r="K1372" s="96"/>
      <c r="L1372" s="96">
        <v>2255815</v>
      </c>
      <c r="M1372" s="97">
        <v>275</v>
      </c>
      <c r="N1372" s="97">
        <v>595</v>
      </c>
      <c r="O1372" s="97">
        <v>870</v>
      </c>
      <c r="P1372" s="96" t="s">
        <v>48</v>
      </c>
      <c r="Q1372" s="96">
        <v>22284</v>
      </c>
      <c r="R1372" s="96">
        <v>23978</v>
      </c>
      <c r="S1372" s="96">
        <v>26191</v>
      </c>
      <c r="T1372" s="98">
        <v>0.53400000000000003</v>
      </c>
      <c r="U1372" s="95">
        <v>45706</v>
      </c>
      <c r="V1372" s="95">
        <v>45729</v>
      </c>
      <c r="W1372" s="96">
        <v>53</v>
      </c>
      <c r="X1372" s="98">
        <v>0.13320000000000001</v>
      </c>
      <c r="Y1372" s="98">
        <v>0.25430000000000003</v>
      </c>
      <c r="Z1372" s="96">
        <v>101</v>
      </c>
      <c r="AA1372" s="96">
        <v>42</v>
      </c>
      <c r="AB1372" s="98">
        <v>0.1055</v>
      </c>
      <c r="AC1372" s="98">
        <v>0.2364</v>
      </c>
      <c r="AD1372" s="96">
        <v>94</v>
      </c>
      <c r="AE1372" s="96">
        <v>29</v>
      </c>
      <c r="AF1372" s="98">
        <v>7.2900000000000006E-2</v>
      </c>
      <c r="AG1372" s="98">
        <v>0.21640000000000001</v>
      </c>
      <c r="AH1372" s="96">
        <v>86</v>
      </c>
      <c r="AI1372" s="96">
        <v>240</v>
      </c>
      <c r="AJ1372" s="96">
        <v>184</v>
      </c>
      <c r="AK1372" s="96">
        <v>1123</v>
      </c>
      <c r="AL1372" s="96">
        <v>1019</v>
      </c>
      <c r="AM1372" s="96">
        <v>60</v>
      </c>
      <c r="AN1372" s="96">
        <v>1043</v>
      </c>
      <c r="AO1372" s="96">
        <v>951</v>
      </c>
      <c r="AP1372" s="96">
        <v>28</v>
      </c>
      <c r="AQ1372" s="96">
        <v>465</v>
      </c>
      <c r="AR1372" s="96">
        <v>398</v>
      </c>
      <c r="AS1372" s="98">
        <v>0.85599999999999998</v>
      </c>
      <c r="AT1372" s="98">
        <v>0.46200000000000002</v>
      </c>
      <c r="AU1372" s="98">
        <v>2.9000000000000001E-2</v>
      </c>
      <c r="AV1372" s="101">
        <v>110789</v>
      </c>
      <c r="AW1372" s="101">
        <v>95927</v>
      </c>
      <c r="AX1372" s="96">
        <v>5437</v>
      </c>
      <c r="AY1372" s="96">
        <v>8053</v>
      </c>
      <c r="AZ1372" s="96">
        <v>11305</v>
      </c>
      <c r="BA1372" s="96">
        <v>9950186</v>
      </c>
      <c r="BC1372" s="117"/>
      <c r="BD1372" s="93">
        <v>28.1</v>
      </c>
      <c r="BE1372" s="93">
        <v>1465.5</v>
      </c>
      <c r="BF1372" s="94">
        <v>90</v>
      </c>
      <c r="BG1372" s="155">
        <v>0.2261</v>
      </c>
      <c r="BH1372" s="94">
        <v>142</v>
      </c>
      <c r="BI1372" s="155">
        <v>0.35680000000000001</v>
      </c>
      <c r="BJ1372" s="94">
        <v>14</v>
      </c>
    </row>
    <row r="1373" spans="1:62" ht="15.75" customHeight="1" thickBot="1">
      <c r="A1373" s="93" t="s">
        <v>316</v>
      </c>
      <c r="B1373" s="95">
        <v>45738</v>
      </c>
      <c r="C1373" s="96">
        <v>1556642</v>
      </c>
      <c r="D1373" s="96">
        <v>40213</v>
      </c>
      <c r="E1373" s="96" t="s">
        <v>48</v>
      </c>
      <c r="F1373" s="96">
        <v>826148</v>
      </c>
      <c r="G1373" s="96" t="s">
        <v>48</v>
      </c>
      <c r="H1373" s="96" t="s">
        <v>48</v>
      </c>
      <c r="I1373" s="96"/>
      <c r="J1373" s="96"/>
      <c r="K1373" s="96"/>
      <c r="L1373" s="96">
        <v>2423004</v>
      </c>
      <c r="M1373" s="97">
        <v>292</v>
      </c>
      <c r="N1373" s="97">
        <v>636</v>
      </c>
      <c r="O1373" s="97">
        <v>928</v>
      </c>
      <c r="P1373" s="96" t="s">
        <v>48</v>
      </c>
      <c r="Q1373" s="96">
        <v>21872</v>
      </c>
      <c r="R1373" s="96">
        <v>22075</v>
      </c>
      <c r="S1373" s="96">
        <v>42938</v>
      </c>
      <c r="T1373" s="98">
        <v>0.625</v>
      </c>
      <c r="U1373" s="95">
        <v>45707</v>
      </c>
      <c r="V1373" s="95">
        <v>45730</v>
      </c>
      <c r="W1373" s="96">
        <v>58</v>
      </c>
      <c r="X1373" s="98">
        <v>0.1139</v>
      </c>
      <c r="Y1373" s="98">
        <v>0.21759999999999999</v>
      </c>
      <c r="Z1373" s="96">
        <v>111</v>
      </c>
      <c r="AA1373" s="96">
        <v>49</v>
      </c>
      <c r="AB1373" s="98">
        <v>9.6299999999999997E-2</v>
      </c>
      <c r="AC1373" s="98">
        <v>0.21560000000000001</v>
      </c>
      <c r="AD1373" s="96">
        <v>110</v>
      </c>
      <c r="AE1373" s="96">
        <v>19</v>
      </c>
      <c r="AF1373" s="98">
        <v>3.73E-2</v>
      </c>
      <c r="AG1373" s="98">
        <v>0.1109</v>
      </c>
      <c r="AH1373" s="96">
        <v>56</v>
      </c>
      <c r="AI1373" s="96">
        <v>281</v>
      </c>
      <c r="AJ1373" s="96">
        <v>143</v>
      </c>
      <c r="AK1373" s="96">
        <v>1017</v>
      </c>
      <c r="AL1373" s="96">
        <v>1001</v>
      </c>
      <c r="AM1373" s="96">
        <v>62</v>
      </c>
      <c r="AN1373" s="96">
        <v>945</v>
      </c>
      <c r="AO1373" s="96">
        <v>934</v>
      </c>
      <c r="AP1373" s="96">
        <v>26</v>
      </c>
      <c r="AQ1373" s="96">
        <v>580</v>
      </c>
      <c r="AR1373" s="96">
        <v>509</v>
      </c>
      <c r="AS1373" s="98">
        <v>0.878</v>
      </c>
      <c r="AT1373" s="98">
        <v>0.28100000000000003</v>
      </c>
      <c r="AU1373" s="98">
        <v>2.7E-2</v>
      </c>
      <c r="AV1373" s="101">
        <v>111369</v>
      </c>
      <c r="AW1373" s="101">
        <v>96436</v>
      </c>
      <c r="AX1373" s="96">
        <v>5428</v>
      </c>
      <c r="AY1373" s="96">
        <v>8114</v>
      </c>
      <c r="AZ1373" s="96">
        <v>11439</v>
      </c>
      <c r="BA1373" s="96">
        <v>9920762</v>
      </c>
      <c r="BC1373" s="117"/>
      <c r="BD1373" s="93">
        <v>27.44</v>
      </c>
      <c r="BE1373" s="93">
        <v>1465.5</v>
      </c>
      <c r="BF1373" s="94">
        <v>94</v>
      </c>
      <c r="BG1373" s="155">
        <v>0.1847</v>
      </c>
      <c r="BH1373" s="94">
        <v>145</v>
      </c>
      <c r="BI1373" s="155">
        <v>0.28489999999999999</v>
      </c>
      <c r="BJ1373" s="94">
        <v>9</v>
      </c>
    </row>
    <row r="1374" spans="1:62" ht="15.75" customHeight="1" thickBot="1">
      <c r="A1374" s="93" t="s">
        <v>317</v>
      </c>
      <c r="B1374" s="95">
        <v>45739</v>
      </c>
      <c r="C1374" s="96">
        <v>1924569</v>
      </c>
      <c r="D1374" s="96">
        <v>69992</v>
      </c>
      <c r="E1374" s="96" t="s">
        <v>48</v>
      </c>
      <c r="F1374" s="96">
        <v>820133</v>
      </c>
      <c r="G1374" s="96" t="s">
        <v>48</v>
      </c>
      <c r="H1374" s="96" t="s">
        <v>48</v>
      </c>
      <c r="I1374" s="96"/>
      <c r="J1374" s="96"/>
      <c r="K1374" s="96"/>
      <c r="L1374" s="96">
        <v>2814694</v>
      </c>
      <c r="M1374" s="97">
        <v>348</v>
      </c>
      <c r="N1374" s="97">
        <v>376</v>
      </c>
      <c r="O1374" s="97">
        <v>724</v>
      </c>
      <c r="P1374" s="96" t="s">
        <v>48</v>
      </c>
      <c r="Q1374" s="96">
        <v>18193</v>
      </c>
      <c r="R1374" s="96">
        <v>19945</v>
      </c>
      <c r="S1374" s="96">
        <v>24300</v>
      </c>
      <c r="T1374" s="98">
        <v>0.85499999999999998</v>
      </c>
      <c r="U1374" s="95">
        <v>45708</v>
      </c>
      <c r="V1374" s="95">
        <v>45731</v>
      </c>
      <c r="W1374" s="96">
        <v>81</v>
      </c>
      <c r="X1374" s="98">
        <v>0.1555</v>
      </c>
      <c r="Y1374" s="98">
        <v>0.2969</v>
      </c>
      <c r="Z1374" s="96">
        <v>155</v>
      </c>
      <c r="AA1374" s="96">
        <v>63</v>
      </c>
      <c r="AB1374" s="98">
        <v>0.12089999999999999</v>
      </c>
      <c r="AC1374" s="98">
        <v>0.27089999999999997</v>
      </c>
      <c r="AD1374" s="96">
        <v>141</v>
      </c>
      <c r="AE1374" s="96">
        <v>39</v>
      </c>
      <c r="AF1374" s="98">
        <v>7.4899999999999994E-2</v>
      </c>
      <c r="AG1374" s="98">
        <v>0.2223</v>
      </c>
      <c r="AH1374" s="96">
        <v>116</v>
      </c>
      <c r="AI1374" s="96">
        <v>276</v>
      </c>
      <c r="AJ1374" s="96">
        <v>270</v>
      </c>
      <c r="AK1374" s="96">
        <v>1531</v>
      </c>
      <c r="AL1374" s="96">
        <v>1514</v>
      </c>
      <c r="AM1374" s="96">
        <v>74</v>
      </c>
      <c r="AN1374" s="96">
        <v>1441</v>
      </c>
      <c r="AO1374" s="96">
        <v>1430</v>
      </c>
      <c r="AP1374" s="96">
        <v>30</v>
      </c>
      <c r="AQ1374" s="96">
        <v>619</v>
      </c>
      <c r="AR1374" s="96">
        <v>521</v>
      </c>
      <c r="AS1374" s="98">
        <v>0.84199999999999997</v>
      </c>
      <c r="AT1374" s="98">
        <v>0.51800000000000002</v>
      </c>
      <c r="AU1374" s="98">
        <v>2.1000000000000001E-2</v>
      </c>
      <c r="AV1374" s="101">
        <v>111988</v>
      </c>
      <c r="AW1374" s="101">
        <v>96957</v>
      </c>
      <c r="AX1374" s="96">
        <v>5467</v>
      </c>
      <c r="AY1374" s="96">
        <v>8202</v>
      </c>
      <c r="AZ1374" s="96">
        <v>11541</v>
      </c>
      <c r="BA1374" s="96">
        <v>15896604</v>
      </c>
      <c r="BC1374" s="117"/>
      <c r="BD1374" s="93">
        <v>47.76</v>
      </c>
      <c r="BE1374" s="93">
        <v>1465.5</v>
      </c>
      <c r="BF1374" s="94">
        <v>125</v>
      </c>
      <c r="BG1374" s="155">
        <v>0.2399</v>
      </c>
      <c r="BH1374" s="94">
        <v>178</v>
      </c>
      <c r="BI1374" s="155">
        <v>0.3417</v>
      </c>
      <c r="BJ1374" s="94">
        <v>15</v>
      </c>
    </row>
    <row r="1375" spans="1:62" ht="15.75" customHeight="1" thickBot="1">
      <c r="A1375" s="93" t="s">
        <v>311</v>
      </c>
      <c r="B1375" s="95">
        <v>45740</v>
      </c>
      <c r="C1375" s="96">
        <v>1424407</v>
      </c>
      <c r="D1375" s="96">
        <v>48419</v>
      </c>
      <c r="E1375" s="96" t="s">
        <v>48</v>
      </c>
      <c r="F1375" s="96">
        <v>815990</v>
      </c>
      <c r="G1375" s="96" t="s">
        <v>48</v>
      </c>
      <c r="H1375" s="96" t="s">
        <v>48</v>
      </c>
      <c r="I1375" s="96"/>
      <c r="J1375" s="96"/>
      <c r="K1375" s="96"/>
      <c r="L1375" s="96">
        <v>2288816</v>
      </c>
      <c r="M1375" s="97">
        <v>314</v>
      </c>
      <c r="N1375" s="97">
        <v>370</v>
      </c>
      <c r="O1375" s="97">
        <v>684</v>
      </c>
      <c r="P1375" s="96" t="s">
        <v>48</v>
      </c>
      <c r="Q1375" s="96">
        <v>12228</v>
      </c>
      <c r="R1375" s="96">
        <v>12021</v>
      </c>
      <c r="S1375" s="96">
        <v>14012</v>
      </c>
      <c r="T1375" s="98">
        <v>0.72199999999999998</v>
      </c>
      <c r="U1375" s="95">
        <v>45709</v>
      </c>
      <c r="V1375" s="95">
        <v>45732</v>
      </c>
      <c r="W1375" s="96">
        <v>98</v>
      </c>
      <c r="X1375" s="98">
        <v>0.23499999999999999</v>
      </c>
      <c r="Y1375" s="98">
        <v>0.44890000000000002</v>
      </c>
      <c r="Z1375" s="96">
        <v>187</v>
      </c>
      <c r="AA1375" s="96">
        <v>85</v>
      </c>
      <c r="AB1375" s="98">
        <v>0.20380000000000001</v>
      </c>
      <c r="AC1375" s="98">
        <v>0.45660000000000001</v>
      </c>
      <c r="AD1375" s="96">
        <v>190</v>
      </c>
      <c r="AE1375" s="96">
        <v>55</v>
      </c>
      <c r="AF1375" s="98">
        <v>0.13189999999999999</v>
      </c>
      <c r="AG1375" s="98">
        <v>0.39169999999999999</v>
      </c>
      <c r="AH1375" s="96">
        <v>163</v>
      </c>
      <c r="AI1375" s="96">
        <v>259</v>
      </c>
      <c r="AJ1375" s="96">
        <v>189</v>
      </c>
      <c r="AK1375" s="96">
        <v>1125</v>
      </c>
      <c r="AL1375" s="96">
        <v>1033</v>
      </c>
      <c r="AM1375" s="96">
        <v>63</v>
      </c>
      <c r="AN1375" s="96">
        <v>1042</v>
      </c>
      <c r="AO1375" s="96">
        <v>966</v>
      </c>
      <c r="AP1375" s="96">
        <v>18</v>
      </c>
      <c r="AQ1375" s="96">
        <v>494</v>
      </c>
      <c r="AR1375" s="96">
        <v>417</v>
      </c>
      <c r="AS1375" s="98">
        <v>0.84399999999999997</v>
      </c>
      <c r="AT1375" s="98">
        <v>0.45300000000000001</v>
      </c>
      <c r="AU1375" s="98">
        <v>1.7999999999999999E-2</v>
      </c>
      <c r="AV1375" s="101">
        <v>112482</v>
      </c>
      <c r="AW1375" s="101">
        <v>97374</v>
      </c>
      <c r="AX1375" s="96">
        <v>5491</v>
      </c>
      <c r="AY1375" s="96">
        <v>8322</v>
      </c>
      <c r="AZ1375" s="96">
        <v>11741</v>
      </c>
      <c r="BA1375" s="96">
        <v>10872031</v>
      </c>
      <c r="BC1375" s="117"/>
      <c r="BD1375" s="93">
        <v>32.99</v>
      </c>
      <c r="BE1375" s="93">
        <v>1467.7</v>
      </c>
      <c r="BF1375" s="94">
        <v>122</v>
      </c>
      <c r="BG1375" s="155">
        <v>0.29260000000000003</v>
      </c>
      <c r="BH1375" s="94">
        <v>173</v>
      </c>
      <c r="BI1375" s="155">
        <v>0.41489999999999999</v>
      </c>
      <c r="BJ1375" s="94">
        <v>15</v>
      </c>
    </row>
    <row r="1376" spans="1:62" ht="15.75" customHeight="1" thickBot="1">
      <c r="A1376" s="93" t="s">
        <v>312</v>
      </c>
      <c r="B1376" s="95">
        <v>45741</v>
      </c>
      <c r="C1376" s="96">
        <v>1836962</v>
      </c>
      <c r="D1376" s="96">
        <v>32587</v>
      </c>
      <c r="E1376" s="96" t="s">
        <v>48</v>
      </c>
      <c r="F1376" s="96">
        <v>649244</v>
      </c>
      <c r="G1376" s="96" t="s">
        <v>48</v>
      </c>
      <c r="H1376" s="96" t="s">
        <v>48</v>
      </c>
      <c r="I1376" s="96"/>
      <c r="J1376" s="96"/>
      <c r="K1376" s="96"/>
      <c r="L1376" s="96">
        <v>2518794</v>
      </c>
      <c r="M1376" s="97">
        <v>314</v>
      </c>
      <c r="N1376" s="97">
        <v>379</v>
      </c>
      <c r="O1376" s="97">
        <v>693</v>
      </c>
      <c r="P1376" s="96" t="s">
        <v>48</v>
      </c>
      <c r="Q1376" s="96">
        <v>17126</v>
      </c>
      <c r="R1376" s="96">
        <v>16536</v>
      </c>
      <c r="S1376" s="96">
        <v>18044</v>
      </c>
      <c r="T1376" s="98">
        <v>0.69699999999999995</v>
      </c>
      <c r="U1376" s="95">
        <v>45710</v>
      </c>
      <c r="V1376" s="95">
        <v>45733</v>
      </c>
      <c r="W1376" s="96">
        <v>77</v>
      </c>
      <c r="X1376" s="98">
        <v>0.18640000000000001</v>
      </c>
      <c r="Y1376" s="98">
        <v>0.35610000000000003</v>
      </c>
      <c r="Z1376" s="96">
        <v>147</v>
      </c>
      <c r="AA1376" s="96">
        <v>68</v>
      </c>
      <c r="AB1376" s="98">
        <v>0.1646</v>
      </c>
      <c r="AC1376" s="98">
        <v>0.36880000000000002</v>
      </c>
      <c r="AD1376" s="96">
        <v>152</v>
      </c>
      <c r="AE1376" s="96">
        <v>47</v>
      </c>
      <c r="AF1376" s="98">
        <v>0.1138</v>
      </c>
      <c r="AG1376" s="98">
        <v>0.33800000000000002</v>
      </c>
      <c r="AH1376" s="96">
        <v>140</v>
      </c>
      <c r="AI1376" s="96">
        <v>267</v>
      </c>
      <c r="AJ1376" s="96">
        <v>203</v>
      </c>
      <c r="AK1376" s="96">
        <v>1129</v>
      </c>
      <c r="AL1376" s="96">
        <v>1035</v>
      </c>
      <c r="AM1376" s="96">
        <v>69</v>
      </c>
      <c r="AN1376" s="96">
        <v>1035</v>
      </c>
      <c r="AO1376" s="96">
        <v>959</v>
      </c>
      <c r="AP1376" s="96">
        <v>31</v>
      </c>
      <c r="AQ1376" s="96">
        <v>483</v>
      </c>
      <c r="AR1376" s="96">
        <v>413</v>
      </c>
      <c r="AS1376" s="98">
        <v>0.85499999999999998</v>
      </c>
      <c r="AT1376" s="98">
        <v>0.49199999999999999</v>
      </c>
      <c r="AU1376" s="98">
        <v>3.1E-2</v>
      </c>
      <c r="AV1376" s="101">
        <v>112965</v>
      </c>
      <c r="AW1376" s="101">
        <v>97787</v>
      </c>
      <c r="AX1376" s="96">
        <v>5570</v>
      </c>
      <c r="AY1376" s="96">
        <v>8420</v>
      </c>
      <c r="AZ1376" s="96">
        <v>11845</v>
      </c>
      <c r="BA1376" s="96">
        <v>10374170</v>
      </c>
      <c r="BC1376" s="117"/>
      <c r="BD1376" s="93">
        <v>22.25</v>
      </c>
      <c r="BE1376" s="93">
        <v>1464.6</v>
      </c>
      <c r="BF1376" s="94">
        <v>120</v>
      </c>
      <c r="BG1376" s="155">
        <v>0.29060000000000002</v>
      </c>
      <c r="BH1376" s="94">
        <v>156</v>
      </c>
      <c r="BI1376" s="155">
        <v>0.37769999999999998</v>
      </c>
      <c r="BJ1376" s="94">
        <v>7</v>
      </c>
    </row>
    <row r="1377" spans="1:62" ht="15.75" customHeight="1" thickBot="1">
      <c r="A1377" s="93" t="s">
        <v>313</v>
      </c>
      <c r="B1377" s="95">
        <v>45742</v>
      </c>
      <c r="C1377" s="96">
        <v>1821118</v>
      </c>
      <c r="D1377" s="96">
        <v>39457</v>
      </c>
      <c r="E1377" s="96" t="s">
        <v>48</v>
      </c>
      <c r="F1377" s="96">
        <v>673099</v>
      </c>
      <c r="G1377" s="96" t="s">
        <v>48</v>
      </c>
      <c r="H1377" s="96" t="s">
        <v>48</v>
      </c>
      <c r="I1377" s="96"/>
      <c r="J1377" s="96"/>
      <c r="K1377" s="96"/>
      <c r="L1377" s="96">
        <v>2533674</v>
      </c>
      <c r="M1377" s="97">
        <v>283</v>
      </c>
      <c r="N1377" s="97">
        <v>376</v>
      </c>
      <c r="O1377" s="97">
        <v>659</v>
      </c>
      <c r="P1377" s="96" t="s">
        <v>48</v>
      </c>
      <c r="Q1377" s="96">
        <v>21056</v>
      </c>
      <c r="R1377" s="96">
        <v>22622</v>
      </c>
      <c r="S1377" s="96">
        <v>29417</v>
      </c>
      <c r="T1377" s="98">
        <v>0.71599999999999997</v>
      </c>
      <c r="U1377" s="95">
        <v>45711</v>
      </c>
      <c r="V1377" s="95">
        <v>45734</v>
      </c>
      <c r="W1377" s="96">
        <v>63</v>
      </c>
      <c r="X1377" s="98">
        <v>0.16109999999999999</v>
      </c>
      <c r="Y1377" s="98">
        <v>0.30769999999999997</v>
      </c>
      <c r="Z1377" s="96">
        <v>120</v>
      </c>
      <c r="AA1377" s="96">
        <v>50</v>
      </c>
      <c r="AB1377" s="98">
        <v>0.12790000000000001</v>
      </c>
      <c r="AC1377" s="98">
        <v>0.28639999999999999</v>
      </c>
      <c r="AD1377" s="96">
        <v>112</v>
      </c>
      <c r="AE1377" s="96">
        <v>29</v>
      </c>
      <c r="AF1377" s="98">
        <v>7.4200000000000002E-2</v>
      </c>
      <c r="AG1377" s="98">
        <v>0.2203</v>
      </c>
      <c r="AH1377" s="96">
        <v>86</v>
      </c>
      <c r="AI1377" s="96">
        <v>262</v>
      </c>
      <c r="AJ1377" s="96">
        <v>191</v>
      </c>
      <c r="AK1377" s="96">
        <v>1161</v>
      </c>
      <c r="AL1377" s="96">
        <v>1088</v>
      </c>
      <c r="AM1377" s="96">
        <v>61</v>
      </c>
      <c r="AN1377" s="96">
        <v>1086</v>
      </c>
      <c r="AO1377" s="96">
        <v>1021</v>
      </c>
      <c r="AP1377" s="96">
        <v>25</v>
      </c>
      <c r="AQ1377" s="96">
        <v>472</v>
      </c>
      <c r="AR1377" s="96">
        <v>391</v>
      </c>
      <c r="AS1377" s="98">
        <v>0.82799999999999996</v>
      </c>
      <c r="AT1377" s="98">
        <v>0.48799999999999999</v>
      </c>
      <c r="AU1377" s="98">
        <v>2.4E-2</v>
      </c>
      <c r="AV1377" s="101">
        <v>113437</v>
      </c>
      <c r="AW1377" s="101">
        <v>98178</v>
      </c>
      <c r="AX1377" s="96">
        <v>5666</v>
      </c>
      <c r="AY1377" s="96">
        <v>8488</v>
      </c>
      <c r="AZ1377" s="96">
        <v>11920</v>
      </c>
      <c r="BA1377" s="96">
        <v>11905976</v>
      </c>
      <c r="BC1377" s="117"/>
      <c r="BD1377" s="93">
        <v>26.86</v>
      </c>
      <c r="BE1377" s="93">
        <v>1469</v>
      </c>
      <c r="BF1377" s="94">
        <v>104</v>
      </c>
      <c r="BG1377" s="155">
        <v>0.26600000000000001</v>
      </c>
      <c r="BH1377" s="94">
        <v>155</v>
      </c>
      <c r="BI1377" s="155">
        <v>0.39639999999999997</v>
      </c>
      <c r="BJ1377" s="94">
        <v>14</v>
      </c>
    </row>
    <row r="1378" spans="1:62" ht="15.75" customHeight="1" thickBot="1">
      <c r="A1378" s="93" t="s">
        <v>314</v>
      </c>
      <c r="B1378" s="95">
        <v>45743</v>
      </c>
      <c r="C1378" s="96">
        <v>1806312</v>
      </c>
      <c r="D1378" s="96">
        <v>37251</v>
      </c>
      <c r="E1378" s="96" t="s">
        <v>48</v>
      </c>
      <c r="F1378" s="96">
        <v>660914</v>
      </c>
      <c r="G1378" s="96" t="s">
        <v>48</v>
      </c>
      <c r="H1378" s="96" t="s">
        <v>48</v>
      </c>
      <c r="I1378" s="96"/>
      <c r="J1378" s="96"/>
      <c r="K1378" s="96"/>
      <c r="L1378" s="96">
        <v>2504477</v>
      </c>
      <c r="M1378" s="97">
        <v>291</v>
      </c>
      <c r="N1378" s="97">
        <v>481</v>
      </c>
      <c r="O1378" s="97">
        <v>772</v>
      </c>
      <c r="P1378" s="96" t="s">
        <v>48</v>
      </c>
      <c r="Q1378" s="96">
        <v>17720</v>
      </c>
      <c r="R1378" s="96">
        <v>16940</v>
      </c>
      <c r="S1378" s="96">
        <v>22791</v>
      </c>
      <c r="T1378" s="98">
        <v>0.64100000000000001</v>
      </c>
      <c r="U1378" s="95">
        <v>45712</v>
      </c>
      <c r="V1378" s="95">
        <v>45735</v>
      </c>
      <c r="W1378" s="96">
        <v>74</v>
      </c>
      <c r="X1378" s="98">
        <v>0.1749</v>
      </c>
      <c r="Y1378" s="98">
        <v>0.33410000000000001</v>
      </c>
      <c r="Z1378" s="96">
        <v>141</v>
      </c>
      <c r="AA1378" s="96">
        <v>66</v>
      </c>
      <c r="AB1378" s="98">
        <v>0.156</v>
      </c>
      <c r="AC1378" s="98">
        <v>0.34949999999999998</v>
      </c>
      <c r="AD1378" s="96">
        <v>148</v>
      </c>
      <c r="AE1378" s="96">
        <v>37</v>
      </c>
      <c r="AF1378" s="98">
        <v>8.7499999999999994E-2</v>
      </c>
      <c r="AG1378" s="98">
        <v>0.25979999999999998</v>
      </c>
      <c r="AH1378" s="96">
        <v>110</v>
      </c>
      <c r="AI1378" s="96">
        <v>274</v>
      </c>
      <c r="AJ1378" s="96">
        <v>135</v>
      </c>
      <c r="AK1378" s="96">
        <v>1045</v>
      </c>
      <c r="AL1378" s="96">
        <v>971</v>
      </c>
      <c r="AM1378" s="96">
        <v>55</v>
      </c>
      <c r="AN1378" s="96">
        <v>967</v>
      </c>
      <c r="AO1378" s="96">
        <v>908</v>
      </c>
      <c r="AP1378" s="96">
        <v>29</v>
      </c>
      <c r="AQ1378" s="96">
        <v>495</v>
      </c>
      <c r="AR1378" s="96">
        <v>423</v>
      </c>
      <c r="AS1378" s="98">
        <v>0.85499999999999998</v>
      </c>
      <c r="AT1378" s="98">
        <v>0.31900000000000001</v>
      </c>
      <c r="AU1378" s="98">
        <v>3.1E-2</v>
      </c>
      <c r="AV1378" s="101">
        <v>113932</v>
      </c>
      <c r="AW1378" s="101">
        <v>98601</v>
      </c>
      <c r="AX1378" s="96">
        <v>5773</v>
      </c>
      <c r="AY1378" s="96">
        <v>8622</v>
      </c>
      <c r="AZ1378" s="96">
        <v>12038</v>
      </c>
      <c r="BA1378" s="96">
        <v>9574779</v>
      </c>
      <c r="BC1378" s="117"/>
      <c r="BD1378" s="93">
        <v>25.41</v>
      </c>
      <c r="BE1378" s="93">
        <v>1466</v>
      </c>
      <c r="BF1378" s="94">
        <v>118</v>
      </c>
      <c r="BG1378" s="155">
        <v>0.27900000000000003</v>
      </c>
      <c r="BH1378" s="94">
        <v>179</v>
      </c>
      <c r="BI1378" s="155">
        <v>0.42320000000000002</v>
      </c>
      <c r="BJ1378" s="94">
        <v>11</v>
      </c>
    </row>
    <row r="1379" spans="1:62" ht="15.75" customHeight="1" thickBot="1">
      <c r="A1379" s="93" t="s">
        <v>315</v>
      </c>
      <c r="B1379" s="95">
        <v>45744</v>
      </c>
      <c r="C1379" s="96">
        <v>1606336</v>
      </c>
      <c r="D1379" s="96">
        <v>34642</v>
      </c>
      <c r="E1379" s="96" t="s">
        <v>48</v>
      </c>
      <c r="F1379" s="96">
        <v>661384</v>
      </c>
      <c r="G1379" s="96" t="s">
        <v>48</v>
      </c>
      <c r="H1379" s="96" t="s">
        <v>48</v>
      </c>
      <c r="I1379" s="96"/>
      <c r="J1379" s="96"/>
      <c r="K1379" s="96"/>
      <c r="L1379" s="96">
        <v>2302362</v>
      </c>
      <c r="M1379" s="97">
        <v>327</v>
      </c>
      <c r="N1379" s="97">
        <v>304</v>
      </c>
      <c r="O1379" s="97">
        <v>631</v>
      </c>
      <c r="P1379" s="96" t="s">
        <v>48</v>
      </c>
      <c r="Q1379" s="96">
        <v>21148</v>
      </c>
      <c r="R1379" s="96">
        <v>24472</v>
      </c>
      <c r="S1379" s="96">
        <v>25840</v>
      </c>
      <c r="T1379" s="98">
        <v>0.72399999999999998</v>
      </c>
      <c r="U1379" s="95">
        <v>45713</v>
      </c>
      <c r="V1379" s="95">
        <v>45736</v>
      </c>
      <c r="W1379" s="96">
        <v>57</v>
      </c>
      <c r="X1379" s="98">
        <v>0.1447</v>
      </c>
      <c r="Y1379" s="98">
        <v>0.27629999999999999</v>
      </c>
      <c r="Z1379" s="96">
        <v>109</v>
      </c>
      <c r="AA1379" s="96">
        <v>42</v>
      </c>
      <c r="AB1379" s="98">
        <v>0.1066</v>
      </c>
      <c r="AC1379" s="98">
        <v>0.23880000000000001</v>
      </c>
      <c r="AD1379" s="96">
        <v>94</v>
      </c>
      <c r="AE1379" s="96">
        <v>30</v>
      </c>
      <c r="AF1379" s="98">
        <v>7.6100000000000001E-2</v>
      </c>
      <c r="AG1379" s="98">
        <v>0.2261</v>
      </c>
      <c r="AH1379" s="96">
        <v>89</v>
      </c>
      <c r="AI1379" s="96">
        <v>234</v>
      </c>
      <c r="AJ1379" s="96">
        <v>224</v>
      </c>
      <c r="AK1379" s="96">
        <v>1233</v>
      </c>
      <c r="AL1379" s="96">
        <v>1123</v>
      </c>
      <c r="AM1379" s="96">
        <v>68</v>
      </c>
      <c r="AN1379" s="96">
        <v>1146</v>
      </c>
      <c r="AO1379" s="96">
        <v>1052</v>
      </c>
      <c r="AP1379" s="96">
        <v>25</v>
      </c>
      <c r="AQ1379" s="96">
        <v>457</v>
      </c>
      <c r="AR1379" s="96">
        <v>394</v>
      </c>
      <c r="AS1379" s="98">
        <v>0.86199999999999999</v>
      </c>
      <c r="AT1379" s="98">
        <v>0.56899999999999995</v>
      </c>
      <c r="AU1379" s="98">
        <v>2.3E-2</v>
      </c>
      <c r="AV1379" s="101">
        <v>114389</v>
      </c>
      <c r="AW1379" s="101">
        <v>98995</v>
      </c>
      <c r="AX1379" s="96">
        <v>5801</v>
      </c>
      <c r="AY1379" s="96">
        <v>8669</v>
      </c>
      <c r="AZ1379" s="96">
        <v>12066</v>
      </c>
      <c r="BA1379" s="96">
        <v>12068784</v>
      </c>
      <c r="BC1379" s="117"/>
      <c r="BD1379" s="93">
        <v>23.55</v>
      </c>
      <c r="BE1379" s="93">
        <v>1471</v>
      </c>
      <c r="BF1379" s="94">
        <v>96</v>
      </c>
      <c r="BG1379" s="155">
        <v>0.2437</v>
      </c>
      <c r="BH1379" s="94">
        <v>149</v>
      </c>
      <c r="BI1379" s="155">
        <v>0.37819999999999998</v>
      </c>
      <c r="BJ1379" s="94">
        <v>9</v>
      </c>
    </row>
    <row r="1380" spans="1:62" ht="15.75" customHeight="1" thickBot="1">
      <c r="A1380" s="93" t="s">
        <v>316</v>
      </c>
      <c r="B1380" s="95">
        <v>45745</v>
      </c>
      <c r="C1380" s="96" t="s">
        <v>48</v>
      </c>
      <c r="D1380" s="96">
        <v>38423</v>
      </c>
      <c r="E1380" s="96" t="s">
        <v>48</v>
      </c>
      <c r="F1380" s="96">
        <v>646631</v>
      </c>
      <c r="G1380" s="96" t="s">
        <v>48</v>
      </c>
      <c r="H1380" s="96" t="s">
        <v>48</v>
      </c>
      <c r="I1380" s="96"/>
      <c r="J1380" s="96"/>
      <c r="K1380" s="96"/>
      <c r="L1380" s="96">
        <v>685053</v>
      </c>
      <c r="M1380" s="97">
        <v>106</v>
      </c>
      <c r="N1380" s="97">
        <v>150</v>
      </c>
      <c r="O1380" s="97">
        <v>256</v>
      </c>
      <c r="P1380" s="96" t="s">
        <v>48</v>
      </c>
      <c r="Q1380" s="96">
        <v>9439</v>
      </c>
      <c r="R1380" s="96">
        <v>8495</v>
      </c>
      <c r="S1380" s="96">
        <v>10029</v>
      </c>
      <c r="T1380" s="98">
        <v>1.0429999999999999</v>
      </c>
      <c r="U1380" s="95">
        <v>45714</v>
      </c>
      <c r="V1380" s="95">
        <v>45737</v>
      </c>
      <c r="W1380" s="96">
        <v>38</v>
      </c>
      <c r="X1380" s="98">
        <v>0.1759</v>
      </c>
      <c r="Y1380" s="98">
        <v>0.33600000000000002</v>
      </c>
      <c r="Z1380" s="96">
        <v>73</v>
      </c>
      <c r="AA1380" s="96">
        <v>36</v>
      </c>
      <c r="AB1380" s="98">
        <v>0.16669999999999999</v>
      </c>
      <c r="AC1380" s="98">
        <v>0.37330000000000002</v>
      </c>
      <c r="AD1380" s="96">
        <v>81</v>
      </c>
      <c r="AE1380" s="96">
        <v>23</v>
      </c>
      <c r="AF1380" s="98">
        <v>0.1065</v>
      </c>
      <c r="AG1380" s="98">
        <v>0.31630000000000003</v>
      </c>
      <c r="AH1380" s="96">
        <v>68</v>
      </c>
      <c r="AI1380" s="96">
        <v>125</v>
      </c>
      <c r="AJ1380" s="96">
        <v>143</v>
      </c>
      <c r="AK1380" s="96">
        <v>951</v>
      </c>
      <c r="AL1380" s="96">
        <v>936</v>
      </c>
      <c r="AM1380" s="96">
        <v>69</v>
      </c>
      <c r="AN1380" s="96">
        <v>877</v>
      </c>
      <c r="AO1380" s="96">
        <v>867</v>
      </c>
      <c r="AP1380" s="96">
        <v>24</v>
      </c>
      <c r="AQ1380" s="96">
        <v>267</v>
      </c>
      <c r="AR1380" s="96">
        <v>216</v>
      </c>
      <c r="AS1380" s="98">
        <v>0.80900000000000005</v>
      </c>
      <c r="AT1380" s="98">
        <v>0.66200000000000003</v>
      </c>
      <c r="AU1380" s="98">
        <v>2.7E-2</v>
      </c>
      <c r="AV1380" s="101">
        <v>114656</v>
      </c>
      <c r="AW1380" s="101">
        <v>99211</v>
      </c>
      <c r="AX1380" s="96">
        <v>5871</v>
      </c>
      <c r="AY1380" s="96">
        <v>8750</v>
      </c>
      <c r="AZ1380" s="96">
        <v>12215</v>
      </c>
      <c r="BA1380" s="96">
        <v>9934520</v>
      </c>
      <c r="BB1380" s="96" t="s">
        <v>385</v>
      </c>
      <c r="BC1380" s="117"/>
      <c r="BD1380" s="93">
        <v>26.12</v>
      </c>
      <c r="BE1380" s="93">
        <v>1471</v>
      </c>
      <c r="BF1380" s="94">
        <v>55</v>
      </c>
      <c r="BG1380" s="155">
        <v>0.25459999999999999</v>
      </c>
      <c r="BH1380" s="94">
        <v>81</v>
      </c>
      <c r="BI1380" s="155">
        <v>0.375</v>
      </c>
      <c r="BJ1380" s="94">
        <v>9</v>
      </c>
    </row>
    <row r="1381" spans="1:62" ht="15.75" customHeight="1" thickBot="1">
      <c r="A1381" s="93" t="s">
        <v>317</v>
      </c>
      <c r="B1381" s="95">
        <v>45746</v>
      </c>
      <c r="C1381" s="96">
        <v>2586892</v>
      </c>
      <c r="D1381" s="96">
        <v>38952</v>
      </c>
      <c r="E1381" s="96" t="s">
        <v>48</v>
      </c>
      <c r="F1381" s="96">
        <v>620631</v>
      </c>
      <c r="G1381" s="96" t="s">
        <v>48</v>
      </c>
      <c r="H1381" s="96" t="s">
        <v>48</v>
      </c>
      <c r="I1381" s="96"/>
      <c r="J1381" s="96"/>
      <c r="K1381" s="96"/>
      <c r="L1381" s="96">
        <v>3246475</v>
      </c>
      <c r="M1381" s="97">
        <v>478</v>
      </c>
      <c r="N1381" s="97">
        <v>424</v>
      </c>
      <c r="O1381" s="97">
        <v>902</v>
      </c>
      <c r="P1381" s="96" t="s">
        <v>48</v>
      </c>
      <c r="Q1381" s="96">
        <v>23940</v>
      </c>
      <c r="R1381" s="96">
        <v>23376</v>
      </c>
      <c r="S1381" s="96">
        <v>28766</v>
      </c>
      <c r="T1381" s="98">
        <v>0.57099999999999995</v>
      </c>
      <c r="U1381" s="95">
        <v>45715</v>
      </c>
      <c r="V1381" s="95">
        <v>45738</v>
      </c>
      <c r="W1381" s="96">
        <v>71</v>
      </c>
      <c r="X1381" s="98">
        <v>0.15989999999999999</v>
      </c>
      <c r="Y1381" s="98">
        <v>0.3054</v>
      </c>
      <c r="Z1381" s="96">
        <v>136</v>
      </c>
      <c r="AA1381" s="96">
        <v>62</v>
      </c>
      <c r="AB1381" s="98">
        <v>0.1396</v>
      </c>
      <c r="AC1381" s="98">
        <v>0.31280000000000002</v>
      </c>
      <c r="AD1381" s="96">
        <v>139</v>
      </c>
      <c r="AE1381" s="96">
        <v>38</v>
      </c>
      <c r="AF1381" s="98">
        <v>8.5599999999999996E-2</v>
      </c>
      <c r="AG1381" s="98">
        <v>0.25419999999999998</v>
      </c>
      <c r="AH1381" s="96">
        <v>113</v>
      </c>
      <c r="AI1381" s="96">
        <v>272</v>
      </c>
      <c r="AJ1381" s="96">
        <v>249</v>
      </c>
      <c r="AK1381" s="96">
        <v>1529</v>
      </c>
      <c r="AL1381" s="96">
        <v>1512</v>
      </c>
      <c r="AM1381" s="96">
        <v>81</v>
      </c>
      <c r="AN1381" s="96">
        <v>1435</v>
      </c>
      <c r="AO1381" s="96">
        <v>1424</v>
      </c>
      <c r="AP1381" s="96">
        <v>24</v>
      </c>
      <c r="AQ1381" s="96">
        <v>515</v>
      </c>
      <c r="AR1381" s="96">
        <v>444</v>
      </c>
      <c r="AS1381" s="98">
        <v>0.86199999999999999</v>
      </c>
      <c r="AT1381" s="98">
        <v>0.56100000000000005</v>
      </c>
      <c r="AU1381" s="98">
        <v>1.7000000000000001E-2</v>
      </c>
      <c r="AV1381" s="101">
        <v>115171</v>
      </c>
      <c r="AW1381" s="101">
        <v>99655</v>
      </c>
      <c r="AX1381" s="96">
        <v>5827</v>
      </c>
      <c r="AY1381" s="96">
        <v>8773</v>
      </c>
      <c r="AZ1381" s="96">
        <v>12243</v>
      </c>
      <c r="BA1381" s="96">
        <v>15384349</v>
      </c>
      <c r="BC1381" s="117"/>
      <c r="BD1381" s="93">
        <v>26.48</v>
      </c>
      <c r="BE1381" s="93">
        <v>1471</v>
      </c>
      <c r="BF1381" s="94">
        <v>116</v>
      </c>
      <c r="BG1381" s="155">
        <v>0.26129999999999998</v>
      </c>
      <c r="BH1381" s="94">
        <v>193</v>
      </c>
      <c r="BI1381" s="155">
        <v>0.43469999999999998</v>
      </c>
      <c r="BJ1381" s="94">
        <v>5</v>
      </c>
    </row>
    <row r="1382" spans="1:62" ht="15.75" customHeight="1" thickBot="1">
      <c r="A1382" s="93" t="s">
        <v>311</v>
      </c>
      <c r="B1382" s="95">
        <v>45747</v>
      </c>
      <c r="C1382" s="96">
        <v>2052045</v>
      </c>
      <c r="D1382" s="96">
        <v>44323</v>
      </c>
      <c r="E1382" s="96" t="s">
        <v>48</v>
      </c>
      <c r="F1382" s="96">
        <v>528461</v>
      </c>
      <c r="G1382" s="96" t="s">
        <v>48</v>
      </c>
      <c r="H1382" s="96" t="s">
        <v>48</v>
      </c>
      <c r="I1382" s="96"/>
      <c r="J1382" s="96"/>
      <c r="K1382" s="96"/>
      <c r="L1382" s="96">
        <v>2624829</v>
      </c>
      <c r="M1382" s="97">
        <v>286</v>
      </c>
      <c r="N1382" s="97">
        <v>322</v>
      </c>
      <c r="O1382" s="97">
        <v>608</v>
      </c>
      <c r="P1382" s="96" t="s">
        <v>48</v>
      </c>
      <c r="Q1382" s="96">
        <v>18571</v>
      </c>
      <c r="R1382" s="96">
        <v>20203</v>
      </c>
      <c r="S1382" s="96">
        <v>22661</v>
      </c>
      <c r="T1382" s="98">
        <v>0.78300000000000003</v>
      </c>
      <c r="U1382" s="95">
        <v>45716</v>
      </c>
      <c r="V1382" s="95">
        <v>45739</v>
      </c>
      <c r="W1382" s="96">
        <v>74</v>
      </c>
      <c r="X1382" s="98">
        <v>0.17580000000000001</v>
      </c>
      <c r="Y1382" s="98">
        <v>0.3357</v>
      </c>
      <c r="Z1382" s="96">
        <v>141</v>
      </c>
      <c r="AA1382" s="96">
        <v>58</v>
      </c>
      <c r="AB1382" s="98">
        <v>0.13780000000000001</v>
      </c>
      <c r="AC1382" s="98">
        <v>0.30859999999999999</v>
      </c>
      <c r="AD1382" s="96">
        <v>130</v>
      </c>
      <c r="AE1382" s="96">
        <v>39</v>
      </c>
      <c r="AF1382" s="98">
        <v>9.2600000000000002E-2</v>
      </c>
      <c r="AG1382" s="98">
        <v>0.27510000000000001</v>
      </c>
      <c r="AH1382" s="96">
        <v>116</v>
      </c>
      <c r="AI1382" s="96">
        <v>246</v>
      </c>
      <c r="AJ1382" s="96">
        <v>178</v>
      </c>
      <c r="AK1382" s="96">
        <v>1148</v>
      </c>
      <c r="AL1382" s="96">
        <v>1061</v>
      </c>
      <c r="AM1382" s="96">
        <v>58</v>
      </c>
      <c r="AN1382" s="96">
        <v>1075</v>
      </c>
      <c r="AO1382" s="96">
        <v>1004</v>
      </c>
      <c r="AP1382" s="96">
        <v>24</v>
      </c>
      <c r="AQ1382" s="96">
        <v>476</v>
      </c>
      <c r="AR1382" s="96">
        <v>421</v>
      </c>
      <c r="AS1382" s="98">
        <v>0.88400000000000001</v>
      </c>
      <c r="AT1382" s="98">
        <v>0.42299999999999999</v>
      </c>
      <c r="AU1382" s="98">
        <v>2.3E-2</v>
      </c>
      <c r="AV1382" s="101">
        <v>115647</v>
      </c>
      <c r="AW1382" s="101">
        <v>100076</v>
      </c>
      <c r="AX1382" s="96">
        <v>5814</v>
      </c>
      <c r="AY1382" s="96">
        <v>8811</v>
      </c>
      <c r="AZ1382" s="96">
        <v>12430</v>
      </c>
      <c r="BA1382" s="96">
        <v>10951203</v>
      </c>
      <c r="BC1382" s="117"/>
      <c r="BD1382" s="93">
        <v>30.07</v>
      </c>
      <c r="BE1382" s="93">
        <v>1474</v>
      </c>
      <c r="BF1382" s="94">
        <v>117</v>
      </c>
      <c r="BG1382" s="155">
        <v>0.27789999999999998</v>
      </c>
      <c r="BH1382" s="94">
        <v>171</v>
      </c>
      <c r="BI1382" s="155">
        <v>0.40620000000000001</v>
      </c>
      <c r="BJ1382" s="94">
        <v>9</v>
      </c>
    </row>
    <row r="1383" spans="1:62" ht="15.75" customHeight="1" thickBot="1">
      <c r="A1383" s="93" t="s">
        <v>312</v>
      </c>
      <c r="B1383" s="95">
        <v>45748</v>
      </c>
      <c r="C1383" s="96">
        <v>1654056</v>
      </c>
      <c r="D1383" s="96">
        <v>44925</v>
      </c>
      <c r="E1383" s="96" t="s">
        <v>48</v>
      </c>
      <c r="F1383" s="96">
        <v>549349</v>
      </c>
      <c r="G1383" s="96" t="s">
        <v>48</v>
      </c>
      <c r="H1383" s="96" t="s">
        <v>48</v>
      </c>
      <c r="I1383" s="96"/>
      <c r="J1383" s="96"/>
      <c r="K1383" s="96"/>
      <c r="L1383" s="96">
        <v>2248330</v>
      </c>
      <c r="M1383" s="97">
        <v>332</v>
      </c>
      <c r="N1383" s="97">
        <v>349</v>
      </c>
      <c r="O1383" s="97">
        <v>681</v>
      </c>
      <c r="P1383" s="96" t="s">
        <v>48</v>
      </c>
      <c r="Q1383" s="96">
        <v>18002</v>
      </c>
      <c r="R1383" s="96">
        <v>20600</v>
      </c>
      <c r="S1383" s="96">
        <v>22305</v>
      </c>
      <c r="T1383" s="98">
        <v>0.66100000000000003</v>
      </c>
      <c r="U1383" s="95">
        <v>45717</v>
      </c>
      <c r="V1383" s="95">
        <v>45740</v>
      </c>
      <c r="W1383" s="96">
        <v>69</v>
      </c>
      <c r="X1383" s="98">
        <v>0.1802</v>
      </c>
      <c r="Y1383" s="98">
        <v>0.3261</v>
      </c>
      <c r="Z1383" s="96">
        <v>125</v>
      </c>
      <c r="AA1383" s="96">
        <v>51</v>
      </c>
      <c r="AB1383" s="98">
        <v>0.13320000000000001</v>
      </c>
      <c r="AC1383" s="98">
        <v>0.28499999999999998</v>
      </c>
      <c r="AD1383" s="96">
        <v>109</v>
      </c>
      <c r="AE1383" s="96">
        <v>35</v>
      </c>
      <c r="AF1383" s="98">
        <v>9.1399999999999995E-2</v>
      </c>
      <c r="AG1383" s="98">
        <v>0.26319999999999999</v>
      </c>
      <c r="AH1383" s="96">
        <v>101</v>
      </c>
      <c r="AI1383" s="96">
        <v>232</v>
      </c>
      <c r="AJ1383" s="96">
        <v>175</v>
      </c>
      <c r="AK1383" s="96">
        <v>1141</v>
      </c>
      <c r="AL1383" s="96">
        <v>1052</v>
      </c>
      <c r="AM1383" s="96">
        <v>67</v>
      </c>
      <c r="AN1383" s="96">
        <v>1053</v>
      </c>
      <c r="AO1383" s="96">
        <v>980</v>
      </c>
      <c r="AP1383" s="96">
        <v>17</v>
      </c>
      <c r="AQ1383" s="96">
        <v>450</v>
      </c>
      <c r="AR1383" s="96">
        <v>383</v>
      </c>
      <c r="AS1383" s="98">
        <v>0.85099999999999998</v>
      </c>
      <c r="AT1383" s="98">
        <v>0.45700000000000002</v>
      </c>
      <c r="AU1383" s="98">
        <v>1.7000000000000001E-2</v>
      </c>
      <c r="AV1383" s="101">
        <v>116097</v>
      </c>
      <c r="AW1383" s="101">
        <v>100459</v>
      </c>
      <c r="AX1383" s="96">
        <v>5822</v>
      </c>
      <c r="AY1383" s="96">
        <v>8892</v>
      </c>
      <c r="AZ1383" s="96">
        <v>12530</v>
      </c>
      <c r="BA1383" s="96">
        <v>10363302</v>
      </c>
      <c r="BC1383" s="117"/>
      <c r="BD1383" s="93">
        <v>30.53</v>
      </c>
      <c r="BE1383" s="93">
        <v>1471.5</v>
      </c>
      <c r="BF1383" s="94">
        <v>108</v>
      </c>
      <c r="BG1383" s="155">
        <v>0.28199999999999997</v>
      </c>
      <c r="BH1383" s="94">
        <v>142</v>
      </c>
      <c r="BI1383" s="155">
        <v>0.37080000000000002</v>
      </c>
      <c r="BJ1383" s="94">
        <v>12</v>
      </c>
    </row>
    <row r="1384" spans="1:62" ht="15.75" customHeight="1" thickBot="1">
      <c r="A1384" s="93" t="s">
        <v>313</v>
      </c>
      <c r="B1384" s="95">
        <v>45749</v>
      </c>
      <c r="C1384" s="96">
        <v>1861115</v>
      </c>
      <c r="D1384" s="96">
        <v>26180</v>
      </c>
      <c r="E1384" s="96" t="s">
        <v>48</v>
      </c>
      <c r="F1384" s="96">
        <v>574856</v>
      </c>
      <c r="G1384" s="96" t="s">
        <v>48</v>
      </c>
      <c r="H1384" s="96" t="s">
        <v>48</v>
      </c>
      <c r="I1384" s="96"/>
      <c r="J1384" s="96"/>
      <c r="K1384" s="96"/>
      <c r="L1384" s="96">
        <v>2462151</v>
      </c>
      <c r="M1384" s="97">
        <v>335</v>
      </c>
      <c r="N1384" s="97">
        <v>325</v>
      </c>
      <c r="O1384" s="97">
        <v>660</v>
      </c>
      <c r="P1384" s="96" t="s">
        <v>48</v>
      </c>
      <c r="Q1384" s="96">
        <v>15458</v>
      </c>
      <c r="R1384" s="96">
        <v>16674</v>
      </c>
      <c r="S1384" s="96">
        <v>20355</v>
      </c>
      <c r="T1384" s="98">
        <v>0.76500000000000001</v>
      </c>
      <c r="U1384" s="95">
        <v>45718</v>
      </c>
      <c r="V1384" s="95">
        <v>45741</v>
      </c>
      <c r="W1384" s="96">
        <v>88</v>
      </c>
      <c r="X1384" s="98">
        <v>0.2</v>
      </c>
      <c r="Y1384" s="98">
        <v>0.36199999999999999</v>
      </c>
      <c r="Z1384" s="96">
        <v>159</v>
      </c>
      <c r="AA1384" s="96">
        <v>69</v>
      </c>
      <c r="AB1384" s="98">
        <v>0.15679999999999999</v>
      </c>
      <c r="AC1384" s="98">
        <v>0.33560000000000001</v>
      </c>
      <c r="AD1384" s="96">
        <v>148</v>
      </c>
      <c r="AE1384" s="96">
        <v>42</v>
      </c>
      <c r="AF1384" s="98">
        <v>9.5500000000000002E-2</v>
      </c>
      <c r="AG1384" s="98">
        <v>0.27489999999999998</v>
      </c>
      <c r="AH1384" s="96">
        <v>121</v>
      </c>
      <c r="AI1384" s="96">
        <v>269</v>
      </c>
      <c r="AJ1384" s="96">
        <v>189</v>
      </c>
      <c r="AK1384" s="96">
        <v>1183</v>
      </c>
      <c r="AL1384" s="96">
        <v>1103</v>
      </c>
      <c r="AM1384" s="96">
        <v>66</v>
      </c>
      <c r="AN1384" s="96">
        <v>1095</v>
      </c>
      <c r="AO1384" s="96">
        <v>1028</v>
      </c>
      <c r="AP1384" s="96">
        <v>24</v>
      </c>
      <c r="AQ1384" s="96">
        <v>505</v>
      </c>
      <c r="AR1384" s="96">
        <v>440</v>
      </c>
      <c r="AS1384" s="98">
        <v>0.871</v>
      </c>
      <c r="AT1384" s="98">
        <v>0.43</v>
      </c>
      <c r="AU1384" s="98">
        <v>2.3E-2</v>
      </c>
      <c r="AV1384" s="101">
        <v>116602</v>
      </c>
      <c r="AW1384" s="101">
        <v>100899</v>
      </c>
      <c r="AX1384" s="96">
        <v>5832</v>
      </c>
      <c r="AY1384" s="96">
        <v>8968</v>
      </c>
      <c r="AZ1384" s="96">
        <v>12564</v>
      </c>
      <c r="BA1384" s="96">
        <v>11375135</v>
      </c>
      <c r="BC1384" s="117"/>
      <c r="BD1384" s="93">
        <v>17.84</v>
      </c>
      <c r="BE1384" s="93">
        <v>1467.5</v>
      </c>
      <c r="BF1384" s="94">
        <v>131</v>
      </c>
      <c r="BG1384" s="155">
        <v>0.29770000000000002</v>
      </c>
      <c r="BH1384" s="94">
        <v>187</v>
      </c>
      <c r="BI1384" s="155">
        <v>0.42499999999999999</v>
      </c>
      <c r="BJ1384" s="94">
        <v>12</v>
      </c>
    </row>
    <row r="1385" spans="1:62" ht="15.75" customHeight="1" thickBot="1">
      <c r="A1385" s="93" t="s">
        <v>314</v>
      </c>
      <c r="B1385" s="95">
        <v>45750</v>
      </c>
      <c r="C1385" s="96">
        <v>1733816</v>
      </c>
      <c r="D1385" s="96">
        <v>33865</v>
      </c>
      <c r="E1385" s="96" t="s">
        <v>48</v>
      </c>
      <c r="F1385" s="96">
        <v>572682</v>
      </c>
      <c r="G1385" s="96" t="s">
        <v>48</v>
      </c>
      <c r="H1385" s="96" t="s">
        <v>48</v>
      </c>
      <c r="I1385" s="96"/>
      <c r="J1385" s="96"/>
      <c r="K1385" s="96"/>
      <c r="L1385" s="96">
        <v>2340363</v>
      </c>
      <c r="M1385" s="97">
        <v>314</v>
      </c>
      <c r="N1385" s="97">
        <v>333</v>
      </c>
      <c r="O1385" s="97">
        <v>647</v>
      </c>
      <c r="P1385" s="96" t="s">
        <v>48</v>
      </c>
      <c r="Q1385" s="96">
        <v>17959</v>
      </c>
      <c r="R1385" s="96">
        <v>19884</v>
      </c>
      <c r="S1385" s="96">
        <v>21385</v>
      </c>
      <c r="T1385" s="98">
        <v>0.70599999999999996</v>
      </c>
      <c r="U1385" s="95">
        <v>45719</v>
      </c>
      <c r="V1385" s="95">
        <v>45742</v>
      </c>
      <c r="W1385" s="96">
        <v>72</v>
      </c>
      <c r="X1385" s="98">
        <v>0.18179999999999999</v>
      </c>
      <c r="Y1385" s="98">
        <v>0.3291</v>
      </c>
      <c r="Z1385" s="96">
        <v>130</v>
      </c>
      <c r="AA1385" s="96">
        <v>55</v>
      </c>
      <c r="AB1385" s="98">
        <v>0.1389</v>
      </c>
      <c r="AC1385" s="98">
        <v>0.29720000000000002</v>
      </c>
      <c r="AD1385" s="96">
        <v>118</v>
      </c>
      <c r="AE1385" s="96">
        <v>38</v>
      </c>
      <c r="AF1385" s="98">
        <v>9.6000000000000002E-2</v>
      </c>
      <c r="AG1385" s="98">
        <v>0.27639999999999998</v>
      </c>
      <c r="AH1385" s="96">
        <v>109</v>
      </c>
      <c r="AI1385" s="96">
        <v>237</v>
      </c>
      <c r="AJ1385" s="96">
        <v>120</v>
      </c>
      <c r="AK1385" s="96">
        <v>1063</v>
      </c>
      <c r="AL1385" s="96">
        <v>984</v>
      </c>
      <c r="AM1385" s="96">
        <v>59</v>
      </c>
      <c r="AN1385" s="96">
        <v>988</v>
      </c>
      <c r="AO1385" s="96">
        <v>921</v>
      </c>
      <c r="AP1385" s="96">
        <v>21</v>
      </c>
      <c r="AQ1385" s="96">
        <v>457</v>
      </c>
      <c r="AR1385" s="96">
        <v>396</v>
      </c>
      <c r="AS1385" s="98">
        <v>0.86699999999999999</v>
      </c>
      <c r="AT1385" s="98">
        <v>0.30299999999999999</v>
      </c>
      <c r="AU1385" s="98">
        <v>2.1999999999999999E-2</v>
      </c>
      <c r="AV1385" s="101">
        <v>117059</v>
      </c>
      <c r="AW1385" s="101">
        <v>101295</v>
      </c>
      <c r="AX1385" s="96">
        <v>5833</v>
      </c>
      <c r="AY1385" s="96">
        <v>9046</v>
      </c>
      <c r="AZ1385" s="96">
        <v>12623</v>
      </c>
      <c r="BA1385" s="96">
        <v>9371905</v>
      </c>
      <c r="BC1385" s="117"/>
      <c r="BD1385" s="93">
        <v>23.32</v>
      </c>
      <c r="BE1385" s="93">
        <v>1452.2</v>
      </c>
      <c r="BF1385" s="94">
        <v>110</v>
      </c>
      <c r="BG1385" s="155">
        <v>0.27779999999999999</v>
      </c>
      <c r="BH1385" s="94">
        <v>155</v>
      </c>
      <c r="BI1385" s="155">
        <v>0.39140000000000003</v>
      </c>
      <c r="BJ1385" s="94">
        <v>8</v>
      </c>
    </row>
    <row r="1386" spans="1:62" ht="15.75" customHeight="1" thickBot="1">
      <c r="A1386" s="93" t="s">
        <v>315</v>
      </c>
      <c r="B1386" s="95">
        <v>45751</v>
      </c>
      <c r="C1386" s="96">
        <v>1738743</v>
      </c>
      <c r="D1386" s="96">
        <v>27432</v>
      </c>
      <c r="E1386" s="96" t="s">
        <v>48</v>
      </c>
      <c r="F1386" s="96">
        <v>463299</v>
      </c>
      <c r="G1386" s="96" t="s">
        <v>48</v>
      </c>
      <c r="H1386" s="96" t="s">
        <v>48</v>
      </c>
      <c r="I1386" s="96"/>
      <c r="J1386" s="96"/>
      <c r="K1386" s="96"/>
      <c r="L1386" s="96">
        <v>2229474</v>
      </c>
      <c r="M1386" s="97">
        <v>316</v>
      </c>
      <c r="N1386" s="97">
        <v>226</v>
      </c>
      <c r="O1386" s="97">
        <v>542</v>
      </c>
      <c r="P1386" s="96" t="s">
        <v>48</v>
      </c>
      <c r="Q1386" s="96">
        <v>19552</v>
      </c>
      <c r="R1386" s="96">
        <v>20428</v>
      </c>
      <c r="S1386" s="96">
        <v>26694</v>
      </c>
      <c r="T1386" s="98">
        <v>0.74399999999999999</v>
      </c>
      <c r="U1386" s="95">
        <v>45720</v>
      </c>
      <c r="V1386" s="95">
        <v>45743</v>
      </c>
      <c r="W1386" s="96">
        <v>63</v>
      </c>
      <c r="X1386" s="98">
        <v>0.17799999999999999</v>
      </c>
      <c r="Y1386" s="98">
        <v>0.3221</v>
      </c>
      <c r="Z1386" s="96">
        <v>114</v>
      </c>
      <c r="AA1386" s="96">
        <v>51</v>
      </c>
      <c r="AB1386" s="98">
        <v>0.14410000000000001</v>
      </c>
      <c r="AC1386" s="98">
        <v>0.30830000000000002</v>
      </c>
      <c r="AD1386" s="96">
        <v>109</v>
      </c>
      <c r="AE1386" s="96">
        <v>29</v>
      </c>
      <c r="AF1386" s="98">
        <v>8.1900000000000001E-2</v>
      </c>
      <c r="AG1386" s="98">
        <v>0.2359</v>
      </c>
      <c r="AH1386" s="96">
        <v>84</v>
      </c>
      <c r="AI1386" s="96">
        <v>221</v>
      </c>
      <c r="AJ1386" s="96">
        <v>189</v>
      </c>
      <c r="AK1386" s="96">
        <v>1263</v>
      </c>
      <c r="AL1386" s="96">
        <v>1160</v>
      </c>
      <c r="AM1386" s="96">
        <v>86</v>
      </c>
      <c r="AN1386" s="96">
        <v>1157</v>
      </c>
      <c r="AO1386" s="96">
        <v>1069</v>
      </c>
      <c r="AP1386" s="96">
        <v>31</v>
      </c>
      <c r="AQ1386" s="96">
        <v>403</v>
      </c>
      <c r="AR1386" s="96">
        <v>354</v>
      </c>
      <c r="AS1386" s="98">
        <v>0.878</v>
      </c>
      <c r="AT1386" s="98">
        <v>0.53400000000000003</v>
      </c>
      <c r="AU1386" s="98">
        <v>2.8000000000000001E-2</v>
      </c>
      <c r="AV1386" s="101">
        <v>117462</v>
      </c>
      <c r="AW1386" s="101">
        <v>101649</v>
      </c>
      <c r="AX1386" s="96">
        <v>5843</v>
      </c>
      <c r="AY1386" s="96">
        <v>9054</v>
      </c>
      <c r="AZ1386" s="96">
        <v>12646</v>
      </c>
      <c r="BA1386" s="96">
        <v>11014036</v>
      </c>
      <c r="BC1386" s="117"/>
      <c r="BD1386" s="93">
        <v>18.77</v>
      </c>
      <c r="BE1386" s="93">
        <v>1461.5</v>
      </c>
      <c r="BF1386" s="94">
        <v>98</v>
      </c>
      <c r="BG1386" s="155">
        <v>0.27679999999999999</v>
      </c>
      <c r="BH1386" s="94">
        <v>135</v>
      </c>
      <c r="BI1386" s="155">
        <v>0.38140000000000002</v>
      </c>
      <c r="BJ1386" s="94">
        <v>7</v>
      </c>
    </row>
    <row r="1387" spans="1:62" ht="15.75" customHeight="1" thickBot="1">
      <c r="A1387" s="93" t="s">
        <v>316</v>
      </c>
      <c r="B1387" s="95">
        <v>45752</v>
      </c>
      <c r="C1387" s="96">
        <v>1472039</v>
      </c>
      <c r="D1387" s="96">
        <v>37458</v>
      </c>
      <c r="E1387" s="96" t="s">
        <v>48</v>
      </c>
      <c r="F1387" s="96">
        <v>478134</v>
      </c>
      <c r="G1387" s="96" t="s">
        <v>48</v>
      </c>
      <c r="H1387" s="96" t="s">
        <v>48</v>
      </c>
      <c r="I1387" s="96"/>
      <c r="J1387" s="96"/>
      <c r="K1387" s="96"/>
      <c r="L1387" s="96">
        <v>1987631</v>
      </c>
      <c r="M1387" s="97">
        <v>305</v>
      </c>
      <c r="N1387" s="97">
        <v>256</v>
      </c>
      <c r="O1387" s="97">
        <v>561</v>
      </c>
      <c r="P1387" s="96" t="s">
        <v>48</v>
      </c>
      <c r="Q1387" s="96">
        <v>18302</v>
      </c>
      <c r="R1387" s="96">
        <v>18212</v>
      </c>
      <c r="S1387" s="96">
        <v>22263</v>
      </c>
      <c r="T1387" s="98">
        <v>0.67200000000000004</v>
      </c>
      <c r="U1387" s="95">
        <v>45721</v>
      </c>
      <c r="V1387" s="95">
        <v>45744</v>
      </c>
      <c r="W1387" s="96">
        <v>60</v>
      </c>
      <c r="X1387" s="98">
        <v>0.1807</v>
      </c>
      <c r="Y1387" s="98">
        <v>0.3271</v>
      </c>
      <c r="Z1387" s="96">
        <v>109</v>
      </c>
      <c r="AA1387" s="96">
        <v>51</v>
      </c>
      <c r="AB1387" s="98">
        <v>0.15359999999999999</v>
      </c>
      <c r="AC1387" s="98">
        <v>0.32869999999999999</v>
      </c>
      <c r="AD1387" s="96">
        <v>109</v>
      </c>
      <c r="AE1387" s="96">
        <v>31</v>
      </c>
      <c r="AF1387" s="98">
        <v>9.3399999999999997E-2</v>
      </c>
      <c r="AG1387" s="98">
        <v>0.26889999999999997</v>
      </c>
      <c r="AH1387" s="96">
        <v>89</v>
      </c>
      <c r="AI1387" s="96">
        <v>195</v>
      </c>
      <c r="AJ1387" s="96">
        <v>188</v>
      </c>
      <c r="AK1387" s="96">
        <v>1148</v>
      </c>
      <c r="AL1387" s="96">
        <v>1132</v>
      </c>
      <c r="AM1387" s="96">
        <v>55</v>
      </c>
      <c r="AN1387" s="96">
        <v>1082</v>
      </c>
      <c r="AO1387" s="96">
        <v>1071</v>
      </c>
      <c r="AP1387" s="96">
        <v>23</v>
      </c>
      <c r="AQ1387" s="96">
        <v>377</v>
      </c>
      <c r="AR1387" s="96">
        <v>332</v>
      </c>
      <c r="AS1387" s="98">
        <v>0.88100000000000001</v>
      </c>
      <c r="AT1387" s="98">
        <v>0.56599999999999995</v>
      </c>
      <c r="AU1387" s="98">
        <v>2.1000000000000001E-2</v>
      </c>
      <c r="AV1387" s="101">
        <v>117839</v>
      </c>
      <c r="AW1387" s="101">
        <v>101981</v>
      </c>
      <c r="AX1387" s="96">
        <v>5876</v>
      </c>
      <c r="AY1387" s="96">
        <v>9144</v>
      </c>
      <c r="AZ1387" s="96">
        <v>12794</v>
      </c>
      <c r="BA1387" s="96">
        <v>11771127</v>
      </c>
      <c r="BC1387" s="117"/>
      <c r="BD1387" s="93">
        <v>25.63</v>
      </c>
      <c r="BE1387" s="93">
        <v>1461.5</v>
      </c>
      <c r="BF1387" s="94">
        <v>99</v>
      </c>
      <c r="BG1387" s="155">
        <v>0.29820000000000002</v>
      </c>
      <c r="BH1387" s="94">
        <v>144</v>
      </c>
      <c r="BI1387" s="155">
        <v>0.43369999999999997</v>
      </c>
      <c r="BJ1387" s="94">
        <v>4</v>
      </c>
    </row>
    <row r="1388" spans="1:62" ht="15.75" customHeight="1" thickBot="1">
      <c r="A1388" s="93" t="s">
        <v>317</v>
      </c>
      <c r="B1388" s="95">
        <v>45753</v>
      </c>
      <c r="C1388" s="96">
        <v>1805284</v>
      </c>
      <c r="D1388" s="96">
        <v>66396</v>
      </c>
      <c r="E1388" s="96" t="s">
        <v>48</v>
      </c>
      <c r="F1388" s="96">
        <v>449743</v>
      </c>
      <c r="G1388" s="96" t="s">
        <v>48</v>
      </c>
      <c r="H1388" s="96" t="s">
        <v>48</v>
      </c>
      <c r="I1388" s="96"/>
      <c r="J1388" s="96"/>
      <c r="K1388" s="96"/>
      <c r="L1388" s="96">
        <v>2321423</v>
      </c>
      <c r="M1388" s="97">
        <v>356</v>
      </c>
      <c r="N1388" s="97">
        <v>287</v>
      </c>
      <c r="O1388" s="97">
        <v>643</v>
      </c>
      <c r="P1388" s="96" t="s">
        <v>48</v>
      </c>
      <c r="Q1388" s="96">
        <v>14913</v>
      </c>
      <c r="R1388" s="96">
        <v>15279</v>
      </c>
      <c r="S1388" s="96">
        <v>19660</v>
      </c>
      <c r="T1388" s="98">
        <v>0.745</v>
      </c>
      <c r="U1388" s="95">
        <v>45722</v>
      </c>
      <c r="V1388" s="95">
        <v>45745</v>
      </c>
      <c r="W1388" s="96">
        <v>86</v>
      </c>
      <c r="X1388" s="98">
        <v>0.20380000000000001</v>
      </c>
      <c r="Y1388" s="98">
        <v>0.36890000000000001</v>
      </c>
      <c r="Z1388" s="96">
        <v>156</v>
      </c>
      <c r="AA1388" s="96">
        <v>71</v>
      </c>
      <c r="AB1388" s="98">
        <v>0.16819999999999999</v>
      </c>
      <c r="AC1388" s="98">
        <v>0.36</v>
      </c>
      <c r="AD1388" s="96">
        <v>152</v>
      </c>
      <c r="AE1388" s="96">
        <v>41</v>
      </c>
      <c r="AF1388" s="98">
        <v>9.7199999999999995E-2</v>
      </c>
      <c r="AG1388" s="98">
        <v>0.27979999999999999</v>
      </c>
      <c r="AH1388" s="96">
        <v>118</v>
      </c>
      <c r="AI1388" s="96">
        <v>246</v>
      </c>
      <c r="AJ1388" s="96">
        <v>285</v>
      </c>
      <c r="AK1388" s="96">
        <v>1645</v>
      </c>
      <c r="AL1388" s="96">
        <v>1622</v>
      </c>
      <c r="AM1388" s="96">
        <v>74</v>
      </c>
      <c r="AN1388" s="96">
        <v>1557</v>
      </c>
      <c r="AO1388" s="96">
        <v>1542</v>
      </c>
      <c r="AP1388" s="96">
        <v>26</v>
      </c>
      <c r="AQ1388" s="96">
        <v>479</v>
      </c>
      <c r="AR1388" s="96">
        <v>422</v>
      </c>
      <c r="AS1388" s="98">
        <v>0.88100000000000001</v>
      </c>
      <c r="AT1388" s="98">
        <v>0.67500000000000004</v>
      </c>
      <c r="AU1388" s="98">
        <v>1.7000000000000001E-2</v>
      </c>
      <c r="AV1388" s="101">
        <v>118318</v>
      </c>
      <c r="AW1388" s="101">
        <v>102403</v>
      </c>
      <c r="AX1388" s="96">
        <v>5985</v>
      </c>
      <c r="AY1388" s="96">
        <v>9195</v>
      </c>
      <c r="AZ1388" s="96">
        <v>12934</v>
      </c>
      <c r="BA1388" s="96">
        <v>17699586</v>
      </c>
      <c r="BC1388" s="117"/>
      <c r="BD1388" s="93">
        <v>45.43</v>
      </c>
      <c r="BE1388" s="93">
        <v>1461.5</v>
      </c>
      <c r="BF1388" s="94">
        <v>126</v>
      </c>
      <c r="BG1388" s="155">
        <v>0.29859999999999998</v>
      </c>
      <c r="BH1388" s="94">
        <v>185</v>
      </c>
      <c r="BI1388" s="155">
        <v>0.43840000000000001</v>
      </c>
      <c r="BJ1388" s="94">
        <v>14</v>
      </c>
    </row>
    <row r="1389" spans="1:62" ht="15.75" customHeight="1" thickBot="1">
      <c r="A1389" s="93" t="s">
        <v>311</v>
      </c>
      <c r="B1389" s="95">
        <v>45754</v>
      </c>
      <c r="C1389" s="96">
        <v>1792655</v>
      </c>
      <c r="D1389" s="96">
        <v>56041</v>
      </c>
      <c r="E1389" s="96" t="s">
        <v>48</v>
      </c>
      <c r="F1389" s="96">
        <v>485098</v>
      </c>
      <c r="G1389" s="96" t="s">
        <v>48</v>
      </c>
      <c r="H1389" s="96" t="s">
        <v>48</v>
      </c>
      <c r="I1389" s="96"/>
      <c r="J1389" s="96"/>
      <c r="K1389" s="96"/>
      <c r="L1389" s="96">
        <v>2333794</v>
      </c>
      <c r="M1389" s="97">
        <v>367</v>
      </c>
      <c r="N1389" s="97">
        <v>293</v>
      </c>
      <c r="O1389" s="97">
        <v>660</v>
      </c>
      <c r="P1389" s="96" t="s">
        <v>48</v>
      </c>
      <c r="Q1389" s="96">
        <v>20466</v>
      </c>
      <c r="R1389" s="96">
        <v>19474</v>
      </c>
      <c r="S1389" s="96">
        <v>19294</v>
      </c>
      <c r="T1389" s="98">
        <v>0.69699999999999995</v>
      </c>
      <c r="U1389" s="95">
        <v>45723</v>
      </c>
      <c r="V1389" s="95">
        <v>45746</v>
      </c>
      <c r="W1389" s="96">
        <v>63</v>
      </c>
      <c r="X1389" s="98">
        <v>0.1595</v>
      </c>
      <c r="Y1389" s="98">
        <v>0.28870000000000001</v>
      </c>
      <c r="Z1389" s="96">
        <v>114</v>
      </c>
      <c r="AA1389" s="96">
        <v>56</v>
      </c>
      <c r="AB1389" s="98">
        <v>0.14180000000000001</v>
      </c>
      <c r="AC1389" s="98">
        <v>0.3034</v>
      </c>
      <c r="AD1389" s="96">
        <v>120</v>
      </c>
      <c r="AE1389" s="96">
        <v>42</v>
      </c>
      <c r="AF1389" s="98">
        <v>0.10630000000000001</v>
      </c>
      <c r="AG1389" s="98">
        <v>0.30620000000000003</v>
      </c>
      <c r="AH1389" s="96">
        <v>121</v>
      </c>
      <c r="AI1389" s="96">
        <v>161</v>
      </c>
      <c r="AJ1389" s="96">
        <v>187</v>
      </c>
      <c r="AK1389" s="96">
        <v>1220</v>
      </c>
      <c r="AL1389" s="96">
        <v>1135</v>
      </c>
      <c r="AM1389" s="96">
        <v>68</v>
      </c>
      <c r="AN1389" s="96">
        <v>1138</v>
      </c>
      <c r="AO1389" s="96">
        <v>1062</v>
      </c>
      <c r="AP1389" s="96">
        <v>27</v>
      </c>
      <c r="AQ1389" s="96">
        <v>460</v>
      </c>
      <c r="AR1389" s="96">
        <v>395</v>
      </c>
      <c r="AS1389" s="98">
        <v>0.85899999999999999</v>
      </c>
      <c r="AT1389" s="98">
        <v>0.47299999999999998</v>
      </c>
      <c r="AU1389" s="98">
        <v>2.5000000000000001E-2</v>
      </c>
      <c r="AV1389" s="101">
        <v>118778</v>
      </c>
      <c r="AW1389" s="101">
        <v>102798</v>
      </c>
      <c r="AX1389" s="96">
        <v>6099</v>
      </c>
      <c r="AY1389" s="96">
        <v>9280</v>
      </c>
      <c r="AZ1389" s="96">
        <v>13168</v>
      </c>
      <c r="BA1389" s="96">
        <v>11280363</v>
      </c>
      <c r="BC1389" s="117"/>
      <c r="BD1389" s="93">
        <v>38.11</v>
      </c>
      <c r="BE1389" s="93">
        <v>1470.5</v>
      </c>
      <c r="BF1389" s="94">
        <v>104</v>
      </c>
      <c r="BG1389" s="155">
        <v>0.26329999999999998</v>
      </c>
      <c r="BH1389" s="94">
        <v>146</v>
      </c>
      <c r="BI1389" s="155">
        <v>0.36959999999999998</v>
      </c>
      <c r="BJ1389" s="94">
        <v>10</v>
      </c>
    </row>
    <row r="1390" spans="1:62" ht="15.75" customHeight="1" thickBot="1">
      <c r="A1390" s="93" t="s">
        <v>312</v>
      </c>
      <c r="B1390" s="95">
        <v>45755</v>
      </c>
      <c r="C1390" s="96">
        <v>2256647</v>
      </c>
      <c r="D1390" s="96">
        <v>57542</v>
      </c>
      <c r="E1390" s="96" t="s">
        <v>48</v>
      </c>
      <c r="F1390" s="96">
        <v>406529</v>
      </c>
      <c r="G1390" s="96" t="s">
        <v>48</v>
      </c>
      <c r="H1390" s="96" t="s">
        <v>48</v>
      </c>
      <c r="I1390" s="96"/>
      <c r="J1390" s="96"/>
      <c r="K1390" s="96"/>
      <c r="L1390" s="96">
        <v>2720719</v>
      </c>
      <c r="M1390" s="97">
        <v>362</v>
      </c>
      <c r="N1390" s="97">
        <v>267</v>
      </c>
      <c r="O1390" s="97">
        <v>629</v>
      </c>
      <c r="P1390" s="96" t="s">
        <v>48</v>
      </c>
      <c r="Q1390" s="96">
        <v>15823</v>
      </c>
      <c r="R1390" s="96">
        <v>17181</v>
      </c>
      <c r="S1390" s="96">
        <v>19279</v>
      </c>
      <c r="T1390" s="98">
        <v>0.81200000000000006</v>
      </c>
      <c r="U1390" s="95">
        <v>45724</v>
      </c>
      <c r="V1390" s="95">
        <v>45747</v>
      </c>
      <c r="W1390" s="96">
        <v>95</v>
      </c>
      <c r="X1390" s="98">
        <v>0.20519999999999999</v>
      </c>
      <c r="Y1390" s="98">
        <v>0.37140000000000001</v>
      </c>
      <c r="Z1390" s="96">
        <v>172</v>
      </c>
      <c r="AA1390" s="96">
        <v>74</v>
      </c>
      <c r="AB1390" s="98">
        <v>0.1598</v>
      </c>
      <c r="AC1390" s="98">
        <v>0.34200000000000003</v>
      </c>
      <c r="AD1390" s="96">
        <v>158</v>
      </c>
      <c r="AE1390" s="96">
        <v>49</v>
      </c>
      <c r="AF1390" s="98">
        <v>0.10580000000000001</v>
      </c>
      <c r="AG1390" s="98">
        <v>0.30480000000000002</v>
      </c>
      <c r="AH1390" s="96">
        <v>141</v>
      </c>
      <c r="AI1390" s="96">
        <v>216</v>
      </c>
      <c r="AJ1390" s="96">
        <v>193</v>
      </c>
      <c r="AK1390" s="96">
        <v>1237</v>
      </c>
      <c r="AL1390" s="96">
        <v>1147</v>
      </c>
      <c r="AM1390" s="96">
        <v>60</v>
      </c>
      <c r="AN1390" s="96">
        <v>1155</v>
      </c>
      <c r="AO1390" s="96">
        <v>1078</v>
      </c>
      <c r="AP1390" s="96">
        <v>35</v>
      </c>
      <c r="AQ1390" s="96">
        <v>511</v>
      </c>
      <c r="AR1390" s="96">
        <v>463</v>
      </c>
      <c r="AS1390" s="98">
        <v>0.90600000000000003</v>
      </c>
      <c r="AT1390" s="98">
        <v>0.41699999999999998</v>
      </c>
      <c r="AU1390" s="98">
        <v>3.1E-2</v>
      </c>
      <c r="AV1390" s="101">
        <v>119289</v>
      </c>
      <c r="AW1390" s="101">
        <v>103261</v>
      </c>
      <c r="AX1390" s="96">
        <v>6163</v>
      </c>
      <c r="AY1390" s="96">
        <v>9323</v>
      </c>
      <c r="AZ1390" s="96">
        <v>13285</v>
      </c>
      <c r="BA1390" s="96">
        <v>11892856</v>
      </c>
      <c r="BB1390" s="96" t="s">
        <v>386</v>
      </c>
      <c r="BC1390" s="117"/>
      <c r="BD1390" s="93">
        <v>38.71</v>
      </c>
      <c r="BE1390" s="93">
        <v>1486.5</v>
      </c>
      <c r="BF1390" s="94">
        <v>145</v>
      </c>
      <c r="BG1390" s="155">
        <v>0.31319999999999998</v>
      </c>
      <c r="BH1390" s="94">
        <v>192</v>
      </c>
      <c r="BI1390" s="155">
        <v>0.41470000000000001</v>
      </c>
      <c r="BJ1390" s="94">
        <v>8</v>
      </c>
    </row>
    <row r="1391" spans="1:62" ht="15.75" customHeight="1" thickBot="1">
      <c r="A1391" s="93" t="s">
        <v>313</v>
      </c>
      <c r="B1391" s="95">
        <v>45756</v>
      </c>
      <c r="C1391" s="96">
        <v>2306893</v>
      </c>
      <c r="D1391" s="96">
        <v>55213</v>
      </c>
      <c r="E1391" s="96" t="s">
        <v>48</v>
      </c>
      <c r="F1391" s="96">
        <v>383446</v>
      </c>
      <c r="G1391" s="96" t="s">
        <v>48</v>
      </c>
      <c r="H1391" s="96" t="s">
        <v>48</v>
      </c>
      <c r="I1391" s="96"/>
      <c r="J1391" s="96"/>
      <c r="K1391" s="96"/>
      <c r="L1391" s="96">
        <v>2745552</v>
      </c>
      <c r="M1391" s="97">
        <v>368</v>
      </c>
      <c r="N1391" s="97">
        <v>249</v>
      </c>
      <c r="O1391" s="97">
        <v>617</v>
      </c>
      <c r="P1391" s="96" t="s">
        <v>48</v>
      </c>
      <c r="Q1391" s="96">
        <v>21670</v>
      </c>
      <c r="R1391" s="96">
        <v>19738</v>
      </c>
      <c r="S1391" s="96">
        <v>20724</v>
      </c>
      <c r="T1391" s="98">
        <v>0.76700000000000002</v>
      </c>
      <c r="U1391" s="95">
        <v>45725</v>
      </c>
      <c r="V1391" s="95">
        <v>45748</v>
      </c>
      <c r="W1391" s="96">
        <v>70</v>
      </c>
      <c r="X1391" s="98">
        <v>0.1691</v>
      </c>
      <c r="Y1391" s="98">
        <v>0.30599999999999999</v>
      </c>
      <c r="Z1391" s="96">
        <v>127</v>
      </c>
      <c r="AA1391" s="96">
        <v>65</v>
      </c>
      <c r="AB1391" s="98">
        <v>0.157</v>
      </c>
      <c r="AC1391" s="98">
        <v>0.33600000000000002</v>
      </c>
      <c r="AD1391" s="96">
        <v>139</v>
      </c>
      <c r="AE1391" s="96">
        <v>46</v>
      </c>
      <c r="AF1391" s="98">
        <v>0.1111</v>
      </c>
      <c r="AG1391" s="98">
        <v>0.32</v>
      </c>
      <c r="AH1391" s="96">
        <v>132</v>
      </c>
      <c r="AI1391" s="96">
        <v>210</v>
      </c>
      <c r="AJ1391" s="96">
        <v>191</v>
      </c>
      <c r="AK1391" s="96">
        <v>1201</v>
      </c>
      <c r="AL1391" s="96">
        <v>1124</v>
      </c>
      <c r="AM1391" s="96">
        <v>52</v>
      </c>
      <c r="AN1391" s="96">
        <v>1130</v>
      </c>
      <c r="AO1391" s="96">
        <v>1064</v>
      </c>
      <c r="AP1391" s="96">
        <v>32</v>
      </c>
      <c r="AQ1391" s="96">
        <v>473</v>
      </c>
      <c r="AR1391" s="96">
        <v>414</v>
      </c>
      <c r="AS1391" s="98">
        <v>0.875</v>
      </c>
      <c r="AT1391" s="98">
        <v>0.46100000000000002</v>
      </c>
      <c r="AU1391" s="98">
        <v>2.9000000000000001E-2</v>
      </c>
      <c r="AV1391" s="101">
        <v>120025</v>
      </c>
      <c r="AW1391" s="101">
        <v>104386</v>
      </c>
      <c r="AX1391" s="96">
        <v>6255</v>
      </c>
      <c r="AY1391" s="96">
        <v>9399</v>
      </c>
      <c r="AZ1391" s="96">
        <v>13358</v>
      </c>
      <c r="BA1391" s="96">
        <v>11656403</v>
      </c>
      <c r="BB1391" s="96" t="s">
        <v>387</v>
      </c>
      <c r="BC1391" s="117"/>
      <c r="BD1391" s="93">
        <v>37.96</v>
      </c>
      <c r="BE1391" s="93">
        <v>1454.5</v>
      </c>
      <c r="BF1391" s="94">
        <v>107</v>
      </c>
      <c r="BG1391" s="155">
        <v>0.25850000000000001</v>
      </c>
      <c r="BH1391" s="94">
        <v>150</v>
      </c>
      <c r="BI1391" s="155">
        <v>0.36230000000000001</v>
      </c>
      <c r="BJ1391" s="94">
        <v>13</v>
      </c>
    </row>
    <row r="1392" spans="1:62" ht="15.75" customHeight="1" thickBot="1">
      <c r="A1392" s="93" t="s">
        <v>314</v>
      </c>
      <c r="B1392" s="95">
        <v>45757</v>
      </c>
      <c r="C1392" s="96">
        <v>1920948</v>
      </c>
      <c r="D1392" s="96">
        <v>39970</v>
      </c>
      <c r="E1392" s="96" t="s">
        <v>48</v>
      </c>
      <c r="F1392" s="96">
        <v>382478</v>
      </c>
      <c r="G1392" s="96" t="s">
        <v>48</v>
      </c>
      <c r="H1392" s="96" t="s">
        <v>48</v>
      </c>
      <c r="I1392" s="96"/>
      <c r="J1392" s="96"/>
      <c r="K1392" s="96"/>
      <c r="L1392" s="96">
        <v>2343396</v>
      </c>
      <c r="M1392" s="97">
        <v>280</v>
      </c>
      <c r="N1392" s="97">
        <v>215</v>
      </c>
      <c r="O1392" s="97">
        <v>495</v>
      </c>
      <c r="P1392" s="96" t="s">
        <v>48</v>
      </c>
      <c r="Q1392" s="96">
        <v>17736</v>
      </c>
      <c r="R1392" s="96">
        <v>17382</v>
      </c>
      <c r="S1392" s="96">
        <v>18493</v>
      </c>
      <c r="T1392" s="98">
        <v>0.88500000000000001</v>
      </c>
      <c r="U1392" s="95">
        <v>45726</v>
      </c>
      <c r="V1392" s="95">
        <v>45749</v>
      </c>
      <c r="W1392" s="96">
        <v>73</v>
      </c>
      <c r="X1392" s="98">
        <v>0.19209999999999999</v>
      </c>
      <c r="Y1392" s="98">
        <v>0.34770000000000001</v>
      </c>
      <c r="Z1392" s="96">
        <v>132</v>
      </c>
      <c r="AA1392" s="96">
        <v>63</v>
      </c>
      <c r="AB1392" s="98">
        <v>0.1658</v>
      </c>
      <c r="AC1392" s="98">
        <v>0.3548</v>
      </c>
      <c r="AD1392" s="96">
        <v>135</v>
      </c>
      <c r="AE1392" s="96">
        <v>44</v>
      </c>
      <c r="AF1392" s="98">
        <v>0.1158</v>
      </c>
      <c r="AG1392" s="98">
        <v>0.33350000000000002</v>
      </c>
      <c r="AH1392" s="96">
        <v>127</v>
      </c>
      <c r="AI1392" s="96">
        <v>153</v>
      </c>
      <c r="AJ1392" s="96">
        <v>155</v>
      </c>
      <c r="AK1392" s="96">
        <v>1135</v>
      </c>
      <c r="AL1392" s="96">
        <v>1044</v>
      </c>
      <c r="AM1392" s="96">
        <v>55</v>
      </c>
      <c r="AN1392" s="96">
        <v>1066</v>
      </c>
      <c r="AO1392" s="96">
        <v>990</v>
      </c>
      <c r="AP1392" s="96">
        <v>24</v>
      </c>
      <c r="AQ1392" s="96">
        <v>438</v>
      </c>
      <c r="AR1392" s="96">
        <v>380</v>
      </c>
      <c r="AS1392" s="98">
        <v>0.86799999999999999</v>
      </c>
      <c r="AT1392" s="98">
        <v>0.40799999999999997</v>
      </c>
      <c r="AU1392" s="98">
        <v>2.4E-2</v>
      </c>
      <c r="AV1392" s="101">
        <v>120463</v>
      </c>
      <c r="AW1392" s="101">
        <v>104766</v>
      </c>
      <c r="AX1392" s="96">
        <v>6325</v>
      </c>
      <c r="AY1392" s="96">
        <v>9445</v>
      </c>
      <c r="AZ1392" s="96">
        <v>13499</v>
      </c>
      <c r="BA1392" s="96">
        <v>10621883</v>
      </c>
      <c r="BC1392" s="117"/>
      <c r="BD1392" s="93">
        <v>27.49</v>
      </c>
      <c r="BE1392" s="93">
        <v>1454</v>
      </c>
      <c r="BF1392" s="94">
        <v>120</v>
      </c>
      <c r="BG1392" s="155">
        <v>0.31580000000000003</v>
      </c>
      <c r="BH1392" s="94">
        <v>158</v>
      </c>
      <c r="BI1392" s="155">
        <v>0.4158</v>
      </c>
      <c r="BJ1392" s="94">
        <v>5</v>
      </c>
    </row>
    <row r="1393" spans="1:64" ht="15.75" customHeight="1" thickBot="1">
      <c r="A1393" s="93" t="s">
        <v>315</v>
      </c>
      <c r="B1393" s="95">
        <v>45758</v>
      </c>
      <c r="C1393" s="96">
        <v>2168746</v>
      </c>
      <c r="D1393" s="96">
        <v>50009</v>
      </c>
      <c r="E1393" s="96" t="s">
        <v>48</v>
      </c>
      <c r="F1393" s="96">
        <v>381426</v>
      </c>
      <c r="G1393" s="96" t="s">
        <v>48</v>
      </c>
      <c r="H1393" s="96" t="s">
        <v>48</v>
      </c>
      <c r="I1393" s="96"/>
      <c r="J1393" s="96"/>
      <c r="K1393" s="96"/>
      <c r="L1393" s="96">
        <v>2600181</v>
      </c>
      <c r="M1393" s="97">
        <v>350</v>
      </c>
      <c r="N1393" s="97">
        <v>324</v>
      </c>
      <c r="O1393" s="97">
        <v>674</v>
      </c>
      <c r="P1393" s="96" t="s">
        <v>48</v>
      </c>
      <c r="Q1393" s="96">
        <v>22446</v>
      </c>
      <c r="R1393" s="96">
        <v>21316</v>
      </c>
      <c r="S1393" s="96">
        <v>22571</v>
      </c>
      <c r="T1393" s="98">
        <v>0.63600000000000001</v>
      </c>
      <c r="U1393" s="95">
        <v>45727</v>
      </c>
      <c r="V1393" s="95">
        <v>45750</v>
      </c>
      <c r="W1393" s="96">
        <v>64</v>
      </c>
      <c r="X1393" s="98">
        <v>0.16619999999999999</v>
      </c>
      <c r="Y1393" s="98">
        <v>0.3009</v>
      </c>
      <c r="Z1393" s="96">
        <v>116</v>
      </c>
      <c r="AA1393" s="96">
        <v>57</v>
      </c>
      <c r="AB1393" s="98">
        <v>0.14810000000000001</v>
      </c>
      <c r="AC1393" s="98">
        <v>0.31680000000000003</v>
      </c>
      <c r="AD1393" s="96">
        <v>122</v>
      </c>
      <c r="AE1393" s="96">
        <v>40</v>
      </c>
      <c r="AF1393" s="98">
        <v>0.10390000000000001</v>
      </c>
      <c r="AG1393" s="98">
        <v>0.29920000000000002</v>
      </c>
      <c r="AH1393" s="96">
        <v>115</v>
      </c>
      <c r="AI1393" s="96">
        <v>146</v>
      </c>
      <c r="AJ1393" s="96">
        <v>207</v>
      </c>
      <c r="AK1393" s="96">
        <v>1323</v>
      </c>
      <c r="AL1393" s="96">
        <v>1225</v>
      </c>
      <c r="AM1393" s="96">
        <v>74</v>
      </c>
      <c r="AN1393" s="96">
        <v>1233</v>
      </c>
      <c r="AO1393" s="96">
        <v>1145</v>
      </c>
      <c r="AP1393" s="96">
        <v>30</v>
      </c>
      <c r="AQ1393" s="96">
        <v>429</v>
      </c>
      <c r="AR1393" s="96">
        <v>385</v>
      </c>
      <c r="AS1393" s="98">
        <v>0.89700000000000002</v>
      </c>
      <c r="AT1393" s="98">
        <v>0.53800000000000003</v>
      </c>
      <c r="AU1393" s="98">
        <v>2.5999999999999999E-2</v>
      </c>
      <c r="AV1393" s="101">
        <v>120892</v>
      </c>
      <c r="AW1393" s="101">
        <v>105151</v>
      </c>
      <c r="AX1393" s="96">
        <v>6392</v>
      </c>
      <c r="AY1393" s="96">
        <v>9517</v>
      </c>
      <c r="AZ1393" s="96">
        <v>13542</v>
      </c>
      <c r="BA1393" s="96">
        <v>11974628</v>
      </c>
      <c r="BC1393" s="117"/>
      <c r="BD1393" s="93">
        <v>35.04</v>
      </c>
      <c r="BE1393" s="93">
        <v>1427.2</v>
      </c>
      <c r="BF1393" s="94">
        <v>96</v>
      </c>
      <c r="BG1393" s="155">
        <v>0.24940000000000001</v>
      </c>
      <c r="BH1393" s="94">
        <v>141</v>
      </c>
      <c r="BI1393" s="155">
        <v>0.36620000000000003</v>
      </c>
      <c r="BJ1393" s="94">
        <v>9</v>
      </c>
    </row>
    <row r="1394" spans="1:64" ht="15.75" customHeight="1" thickBot="1">
      <c r="A1394" s="93" t="s">
        <v>316</v>
      </c>
      <c r="B1394" s="95">
        <v>45759</v>
      </c>
      <c r="C1394" s="96">
        <v>2187100</v>
      </c>
      <c r="D1394" s="96">
        <v>40575</v>
      </c>
      <c r="E1394" s="96" t="s">
        <v>48</v>
      </c>
      <c r="F1394" s="96">
        <v>380409</v>
      </c>
      <c r="G1394" s="96" t="s">
        <v>48</v>
      </c>
      <c r="H1394" s="96" t="s">
        <v>48</v>
      </c>
      <c r="I1394" s="96"/>
      <c r="J1394" s="96"/>
      <c r="K1394" s="96"/>
      <c r="L1394" s="96">
        <v>2608084</v>
      </c>
      <c r="M1394" s="97">
        <v>349</v>
      </c>
      <c r="N1394" s="97">
        <v>348</v>
      </c>
      <c r="O1394" s="97">
        <v>697</v>
      </c>
      <c r="P1394" s="96" t="s">
        <v>48</v>
      </c>
      <c r="Q1394" s="96">
        <v>16952</v>
      </c>
      <c r="R1394" s="96">
        <v>16036</v>
      </c>
      <c r="S1394" s="96">
        <v>17757</v>
      </c>
      <c r="T1394" s="98">
        <v>0.69299999999999995</v>
      </c>
      <c r="U1394" s="95">
        <v>45728</v>
      </c>
      <c r="V1394" s="95">
        <v>45751</v>
      </c>
      <c r="W1394" s="96">
        <v>85</v>
      </c>
      <c r="X1394" s="98">
        <v>0.19950000000000001</v>
      </c>
      <c r="Y1394" s="98">
        <v>0.36120000000000002</v>
      </c>
      <c r="Z1394" s="96">
        <v>154</v>
      </c>
      <c r="AA1394" s="96">
        <v>76</v>
      </c>
      <c r="AB1394" s="98">
        <v>0.1784</v>
      </c>
      <c r="AC1394" s="98">
        <v>0.38179999999999997</v>
      </c>
      <c r="AD1394" s="96">
        <v>163</v>
      </c>
      <c r="AE1394" s="96">
        <v>51</v>
      </c>
      <c r="AF1394" s="98">
        <v>0.1197</v>
      </c>
      <c r="AG1394" s="98">
        <v>0.3448</v>
      </c>
      <c r="AH1394" s="96">
        <v>147</v>
      </c>
      <c r="AI1394" s="96">
        <v>169</v>
      </c>
      <c r="AJ1394" s="96">
        <v>176</v>
      </c>
      <c r="AK1394" s="96">
        <v>1221</v>
      </c>
      <c r="AL1394" s="96">
        <v>1202</v>
      </c>
      <c r="AM1394" s="96">
        <v>89</v>
      </c>
      <c r="AN1394" s="96">
        <v>1122</v>
      </c>
      <c r="AO1394" s="96">
        <v>1110</v>
      </c>
      <c r="AP1394" s="96">
        <v>27</v>
      </c>
      <c r="AQ1394" s="96">
        <v>483</v>
      </c>
      <c r="AR1394" s="96">
        <v>426</v>
      </c>
      <c r="AS1394" s="98">
        <v>0.88200000000000001</v>
      </c>
      <c r="AT1394" s="98">
        <v>0.41299999999999998</v>
      </c>
      <c r="AU1394" s="98">
        <v>2.4E-2</v>
      </c>
      <c r="AV1394" s="101">
        <v>121375</v>
      </c>
      <c r="AW1394" s="101">
        <v>105577</v>
      </c>
      <c r="AX1394" s="96">
        <v>6438</v>
      </c>
      <c r="AY1394" s="96">
        <v>9577</v>
      </c>
      <c r="AZ1394" s="96">
        <v>13681</v>
      </c>
      <c r="BA1394" s="96">
        <v>11982246</v>
      </c>
      <c r="BC1394" s="117"/>
      <c r="BD1394" s="93">
        <v>28.43</v>
      </c>
      <c r="BE1394" s="93">
        <v>1427.2</v>
      </c>
      <c r="BF1394" s="94">
        <v>113</v>
      </c>
      <c r="BG1394" s="155">
        <v>0.26529999999999998</v>
      </c>
      <c r="BH1394" s="94">
        <v>171</v>
      </c>
      <c r="BI1394" s="155">
        <v>0.40139999999999998</v>
      </c>
      <c r="BJ1394" s="94">
        <v>5</v>
      </c>
    </row>
    <row r="1395" spans="1:64" ht="15.75" customHeight="1" thickBot="1">
      <c r="A1395" s="93" t="s">
        <v>317</v>
      </c>
      <c r="B1395" s="95">
        <v>45760</v>
      </c>
      <c r="C1395" s="96">
        <v>2400331</v>
      </c>
      <c r="D1395" s="96">
        <v>60856</v>
      </c>
      <c r="E1395" s="96" t="s">
        <v>48</v>
      </c>
      <c r="F1395" s="96">
        <v>379500</v>
      </c>
      <c r="G1395" s="96" t="s">
        <v>48</v>
      </c>
      <c r="H1395" s="96" t="s">
        <v>48</v>
      </c>
      <c r="I1395" s="96"/>
      <c r="J1395" s="96"/>
      <c r="K1395" s="96"/>
      <c r="L1395" s="96">
        <v>2840687</v>
      </c>
      <c r="M1395" s="97">
        <v>414</v>
      </c>
      <c r="N1395" s="97">
        <v>338</v>
      </c>
      <c r="O1395" s="97">
        <v>752</v>
      </c>
      <c r="P1395" s="96" t="s">
        <v>48</v>
      </c>
      <c r="Q1395" s="96">
        <v>19618</v>
      </c>
      <c r="R1395" s="96">
        <v>21070</v>
      </c>
      <c r="S1395" s="96">
        <v>22938</v>
      </c>
      <c r="T1395" s="98">
        <v>0.77900000000000003</v>
      </c>
      <c r="U1395" s="95">
        <v>45729</v>
      </c>
      <c r="V1395" s="95">
        <v>45752</v>
      </c>
      <c r="W1395" s="96">
        <v>80</v>
      </c>
      <c r="X1395" s="98">
        <v>0.15090000000000001</v>
      </c>
      <c r="Y1395" s="98">
        <v>0.2732</v>
      </c>
      <c r="Z1395" s="96">
        <v>145</v>
      </c>
      <c r="AA1395" s="96">
        <v>63</v>
      </c>
      <c r="AB1395" s="98">
        <v>0.11890000000000001</v>
      </c>
      <c r="AC1395" s="98">
        <v>0.25440000000000002</v>
      </c>
      <c r="AD1395" s="96">
        <v>135</v>
      </c>
      <c r="AE1395" s="96">
        <v>43</v>
      </c>
      <c r="AF1395" s="98">
        <v>8.1100000000000005E-2</v>
      </c>
      <c r="AG1395" s="98">
        <v>0.23369999999999999</v>
      </c>
      <c r="AH1395" s="96">
        <v>124</v>
      </c>
      <c r="AI1395" s="96">
        <v>211</v>
      </c>
      <c r="AJ1395" s="96">
        <v>277</v>
      </c>
      <c r="AK1395" s="96">
        <v>1795</v>
      </c>
      <c r="AL1395" s="96">
        <v>1781</v>
      </c>
      <c r="AM1395" s="96">
        <v>110</v>
      </c>
      <c r="AN1395" s="96">
        <v>1672</v>
      </c>
      <c r="AO1395" s="96">
        <v>1662</v>
      </c>
      <c r="AP1395" s="96">
        <v>33</v>
      </c>
      <c r="AQ1395" s="96">
        <v>586</v>
      </c>
      <c r="AR1395" s="96">
        <v>530</v>
      </c>
      <c r="AS1395" s="98">
        <v>0.90400000000000003</v>
      </c>
      <c r="AT1395" s="98">
        <v>0.52300000000000002</v>
      </c>
      <c r="AU1395" s="98">
        <v>1.9E-2</v>
      </c>
      <c r="AV1395" s="101">
        <v>121961</v>
      </c>
      <c r="AW1395" s="101">
        <v>106107</v>
      </c>
      <c r="AX1395" s="96">
        <v>6483</v>
      </c>
      <c r="AY1395" s="96">
        <v>9694</v>
      </c>
      <c r="AZ1395" s="96">
        <v>13817</v>
      </c>
      <c r="BA1395" s="96">
        <v>18656748</v>
      </c>
      <c r="BC1395" s="117"/>
      <c r="BD1395" s="93">
        <v>42.64</v>
      </c>
      <c r="BE1395" s="93">
        <v>1427.2</v>
      </c>
      <c r="BF1395" s="94">
        <v>118</v>
      </c>
      <c r="BG1395" s="155">
        <v>0.22259999999999999</v>
      </c>
      <c r="BH1395" s="94">
        <v>181</v>
      </c>
      <c r="BI1395" s="155">
        <v>0.34150000000000003</v>
      </c>
      <c r="BJ1395" s="94">
        <v>10</v>
      </c>
    </row>
    <row r="1396" spans="1:64" ht="15.75" customHeight="1" thickBot="1">
      <c r="A1396" s="93" t="s">
        <v>311</v>
      </c>
      <c r="B1396" s="95">
        <v>45761</v>
      </c>
      <c r="C1396" s="96">
        <v>2276204</v>
      </c>
      <c r="D1396" s="96">
        <v>42546</v>
      </c>
      <c r="E1396" s="96" t="s">
        <v>48</v>
      </c>
      <c r="F1396" s="96">
        <v>379414</v>
      </c>
      <c r="G1396" s="96" t="s">
        <v>48</v>
      </c>
      <c r="H1396" s="96" t="s">
        <v>48</v>
      </c>
      <c r="I1396" s="96"/>
      <c r="J1396" s="96"/>
      <c r="K1396" s="96"/>
      <c r="L1396" s="96">
        <v>2698164</v>
      </c>
      <c r="M1396" s="97">
        <v>383</v>
      </c>
      <c r="N1396" s="97">
        <v>271</v>
      </c>
      <c r="O1396" s="97">
        <v>654</v>
      </c>
      <c r="P1396" s="96" t="s">
        <v>48</v>
      </c>
      <c r="Q1396" s="96">
        <v>20704</v>
      </c>
      <c r="R1396" s="96">
        <v>21014</v>
      </c>
      <c r="S1396" s="96">
        <v>22850</v>
      </c>
      <c r="T1396" s="98">
        <v>0.755</v>
      </c>
      <c r="U1396" s="95">
        <v>45730</v>
      </c>
      <c r="V1396" s="95">
        <v>45753</v>
      </c>
      <c r="W1396" s="96">
        <v>72</v>
      </c>
      <c r="X1396" s="98">
        <v>0.1671</v>
      </c>
      <c r="Y1396" s="98">
        <v>0.3024</v>
      </c>
      <c r="Z1396" s="96">
        <v>130</v>
      </c>
      <c r="AA1396" s="96">
        <v>60</v>
      </c>
      <c r="AB1396" s="98">
        <v>0.13919999999999999</v>
      </c>
      <c r="AC1396" s="98">
        <v>0.2979</v>
      </c>
      <c r="AD1396" s="96">
        <v>128</v>
      </c>
      <c r="AE1396" s="96">
        <v>41</v>
      </c>
      <c r="AF1396" s="98">
        <v>9.5100000000000004E-2</v>
      </c>
      <c r="AG1396" s="98">
        <v>0.27400000000000002</v>
      </c>
      <c r="AH1396" s="96">
        <v>118</v>
      </c>
      <c r="AI1396" s="96">
        <v>175</v>
      </c>
      <c r="AJ1396" s="96">
        <v>181</v>
      </c>
      <c r="AK1396" s="96">
        <v>1318</v>
      </c>
      <c r="AL1396" s="96">
        <v>1220</v>
      </c>
      <c r="AM1396" s="96">
        <v>68</v>
      </c>
      <c r="AN1396" s="96">
        <v>1229</v>
      </c>
      <c r="AO1396" s="96">
        <v>1147</v>
      </c>
      <c r="AP1396" s="96">
        <v>25</v>
      </c>
      <c r="AQ1396" s="96">
        <v>494</v>
      </c>
      <c r="AR1396" s="96">
        <v>431</v>
      </c>
      <c r="AS1396" s="98">
        <v>0.872</v>
      </c>
      <c r="AT1396" s="98">
        <v>0.42</v>
      </c>
      <c r="AU1396" s="98">
        <v>2.1000000000000001E-2</v>
      </c>
      <c r="AV1396" s="101">
        <v>122455</v>
      </c>
      <c r="AW1396" s="101">
        <v>106538</v>
      </c>
      <c r="AX1396" s="96">
        <v>6525</v>
      </c>
      <c r="AY1396" s="96">
        <v>9828</v>
      </c>
      <c r="AZ1396" s="96">
        <v>14024</v>
      </c>
      <c r="BA1396" s="96">
        <v>12835351</v>
      </c>
      <c r="BC1396" s="117"/>
      <c r="BD1396" s="93">
        <v>29.92</v>
      </c>
      <c r="BE1396" s="93">
        <v>1422</v>
      </c>
      <c r="BF1396" s="94">
        <v>109</v>
      </c>
      <c r="BG1396" s="155">
        <v>0.25290000000000001</v>
      </c>
      <c r="BH1396" s="94">
        <v>152</v>
      </c>
      <c r="BI1396" s="155">
        <v>0.35270000000000001</v>
      </c>
      <c r="BJ1396" s="94">
        <v>17</v>
      </c>
    </row>
    <row r="1397" spans="1:64" ht="15.75" customHeight="1" thickBot="1">
      <c r="A1397" s="93" t="s">
        <v>312</v>
      </c>
      <c r="B1397" s="95">
        <v>45762</v>
      </c>
      <c r="C1397" s="96">
        <v>2131933</v>
      </c>
      <c r="D1397" s="96">
        <v>40669</v>
      </c>
      <c r="E1397" s="96" t="s">
        <v>48</v>
      </c>
      <c r="F1397" s="96">
        <v>275238</v>
      </c>
      <c r="G1397" s="96" t="s">
        <v>48</v>
      </c>
      <c r="H1397" s="96" t="s">
        <v>48</v>
      </c>
      <c r="I1397" s="96"/>
      <c r="J1397" s="96"/>
      <c r="K1397" s="96"/>
      <c r="L1397" s="96">
        <v>2447840</v>
      </c>
      <c r="M1397" s="97">
        <v>352</v>
      </c>
      <c r="N1397" s="97">
        <v>215</v>
      </c>
      <c r="O1397" s="97">
        <v>567</v>
      </c>
      <c r="P1397" s="96" t="s">
        <v>48</v>
      </c>
      <c r="Q1397" s="96">
        <v>19320</v>
      </c>
      <c r="R1397" s="96">
        <v>22877</v>
      </c>
      <c r="S1397" s="96">
        <v>24284</v>
      </c>
      <c r="T1397" s="98">
        <v>0.83099999999999996</v>
      </c>
      <c r="U1397" s="95">
        <v>45731</v>
      </c>
      <c r="V1397" s="95">
        <v>45754</v>
      </c>
      <c r="W1397" s="96">
        <v>70</v>
      </c>
      <c r="X1397" s="98">
        <v>0.16320000000000001</v>
      </c>
      <c r="Y1397" s="98">
        <v>0.29530000000000001</v>
      </c>
      <c r="Z1397" s="96">
        <v>127</v>
      </c>
      <c r="AA1397" s="96">
        <v>50</v>
      </c>
      <c r="AB1397" s="98">
        <v>0.1166</v>
      </c>
      <c r="AC1397" s="98">
        <v>0.24940000000000001</v>
      </c>
      <c r="AD1397" s="96">
        <v>107</v>
      </c>
      <c r="AE1397" s="96">
        <v>35</v>
      </c>
      <c r="AF1397" s="98">
        <v>8.1600000000000006E-2</v>
      </c>
      <c r="AG1397" s="98">
        <v>0.23499999999999999</v>
      </c>
      <c r="AH1397" s="96">
        <v>101</v>
      </c>
      <c r="AI1397" s="96">
        <v>172</v>
      </c>
      <c r="AJ1397" s="96">
        <v>171</v>
      </c>
      <c r="AK1397" s="96">
        <v>1235</v>
      </c>
      <c r="AL1397" s="96">
        <v>1146</v>
      </c>
      <c r="AM1397" s="96">
        <v>58</v>
      </c>
      <c r="AN1397" s="96">
        <v>1159</v>
      </c>
      <c r="AO1397" s="96">
        <v>1082</v>
      </c>
      <c r="AP1397" s="96">
        <v>24</v>
      </c>
      <c r="AQ1397" s="96">
        <v>471</v>
      </c>
      <c r="AR1397" s="96">
        <v>429</v>
      </c>
      <c r="AS1397" s="98">
        <v>0.91100000000000003</v>
      </c>
      <c r="AT1397" s="98">
        <v>0.39900000000000002</v>
      </c>
      <c r="AU1397" s="98">
        <v>2.1999999999999999E-2</v>
      </c>
      <c r="AV1397" s="101">
        <v>122926</v>
      </c>
      <c r="AW1397" s="101">
        <v>106967</v>
      </c>
      <c r="AX1397" s="96">
        <v>6565</v>
      </c>
      <c r="AY1397" s="96">
        <v>9902</v>
      </c>
      <c r="AZ1397" s="96">
        <v>14136</v>
      </c>
      <c r="BA1397" s="96">
        <v>11861448</v>
      </c>
      <c r="BC1397" s="117"/>
      <c r="BD1397" s="93">
        <v>28.47</v>
      </c>
      <c r="BE1397" s="93">
        <v>1428.5</v>
      </c>
      <c r="BF1397" s="94">
        <v>117</v>
      </c>
      <c r="BG1397" s="155">
        <v>0.2727</v>
      </c>
      <c r="BH1397" s="94">
        <v>170</v>
      </c>
      <c r="BI1397" s="155">
        <v>0.39629999999999999</v>
      </c>
      <c r="BJ1397" s="94">
        <v>9</v>
      </c>
    </row>
    <row r="1398" spans="1:64" ht="15.75" customHeight="1" thickBot="1">
      <c r="A1398" s="93" t="s">
        <v>313</v>
      </c>
      <c r="B1398" s="95">
        <v>45763</v>
      </c>
      <c r="C1398" s="96">
        <v>2091082</v>
      </c>
      <c r="D1398" s="96">
        <v>38826</v>
      </c>
      <c r="E1398" s="96" t="s">
        <v>48</v>
      </c>
      <c r="F1398" s="96">
        <v>264839</v>
      </c>
      <c r="G1398" s="96" t="s">
        <v>48</v>
      </c>
      <c r="H1398" s="96" t="s">
        <v>48</v>
      </c>
      <c r="I1398" s="96"/>
      <c r="J1398" s="96" t="s">
        <v>48</v>
      </c>
      <c r="K1398" s="96">
        <v>1550</v>
      </c>
      <c r="L1398" s="96">
        <v>2396297</v>
      </c>
      <c r="M1398" s="97">
        <v>339</v>
      </c>
      <c r="N1398" s="97">
        <v>228</v>
      </c>
      <c r="O1398" s="97">
        <v>567</v>
      </c>
      <c r="P1398" s="96" t="s">
        <v>48</v>
      </c>
      <c r="Q1398" s="96">
        <v>17420</v>
      </c>
      <c r="R1398" s="96">
        <v>17774</v>
      </c>
      <c r="S1398" s="96">
        <v>20801</v>
      </c>
      <c r="T1398" s="98">
        <v>0.77100000000000002</v>
      </c>
      <c r="U1398" s="95">
        <v>45732</v>
      </c>
      <c r="V1398" s="95">
        <v>45755</v>
      </c>
      <c r="W1398" s="96">
        <v>76</v>
      </c>
      <c r="X1398" s="98">
        <v>0.19389999999999999</v>
      </c>
      <c r="Y1398" s="98">
        <v>0.35089999999999999</v>
      </c>
      <c r="Z1398" s="96">
        <v>138</v>
      </c>
      <c r="AA1398" s="96">
        <v>63</v>
      </c>
      <c r="AB1398" s="98">
        <v>0.16070000000000001</v>
      </c>
      <c r="AC1398" s="98">
        <v>0.34389999999999998</v>
      </c>
      <c r="AD1398" s="96">
        <v>135</v>
      </c>
      <c r="AE1398" s="96">
        <v>40</v>
      </c>
      <c r="AF1398" s="98">
        <v>0.10199999999999999</v>
      </c>
      <c r="AG1398" s="98">
        <v>0.29389999999999999</v>
      </c>
      <c r="AH1398" s="96">
        <v>115</v>
      </c>
      <c r="AI1398" s="96">
        <v>170</v>
      </c>
      <c r="AJ1398" s="96">
        <v>193</v>
      </c>
      <c r="AK1398" s="96">
        <v>1214</v>
      </c>
      <c r="AL1398" s="96">
        <v>1131</v>
      </c>
      <c r="AM1398" s="96">
        <v>71</v>
      </c>
      <c r="AN1398" s="96">
        <v>1115</v>
      </c>
      <c r="AO1398" s="96">
        <v>1048</v>
      </c>
      <c r="AP1398" s="96">
        <v>26</v>
      </c>
      <c r="AQ1398" s="96">
        <v>437</v>
      </c>
      <c r="AR1398" s="96">
        <v>392</v>
      </c>
      <c r="AS1398" s="98">
        <v>0.89700000000000002</v>
      </c>
      <c r="AT1398" s="98">
        <v>0.49199999999999999</v>
      </c>
      <c r="AU1398" s="98">
        <v>2.4E-2</v>
      </c>
      <c r="AV1398" s="101">
        <v>123363</v>
      </c>
      <c r="AW1398" s="101">
        <v>107359</v>
      </c>
      <c r="AX1398" s="96">
        <v>6601</v>
      </c>
      <c r="AY1398" s="96">
        <v>9972</v>
      </c>
      <c r="AZ1398" s="96">
        <v>14113</v>
      </c>
      <c r="BA1398" s="96">
        <v>11696584</v>
      </c>
      <c r="BC1398" s="117"/>
      <c r="BD1398" s="93">
        <v>27.4</v>
      </c>
      <c r="BE1398" s="93">
        <v>1417</v>
      </c>
      <c r="BF1398" s="94">
        <v>116</v>
      </c>
      <c r="BG1398" s="155">
        <v>0.2959</v>
      </c>
      <c r="BH1398" s="94">
        <v>166</v>
      </c>
      <c r="BI1398" s="155">
        <v>0.42349999999999999</v>
      </c>
      <c r="BJ1398" s="94">
        <v>12</v>
      </c>
      <c r="BK1398" s="94" t="s">
        <v>388</v>
      </c>
      <c r="BL1398" s="94">
        <v>9300</v>
      </c>
    </row>
    <row r="1399" spans="1:64" ht="15.75" customHeight="1" thickBot="1">
      <c r="A1399" s="93" t="s">
        <v>314</v>
      </c>
      <c r="B1399" s="95">
        <v>45764</v>
      </c>
      <c r="C1399" s="96">
        <v>2117643</v>
      </c>
      <c r="D1399" s="96">
        <v>40711</v>
      </c>
      <c r="E1399" s="96" t="s">
        <v>48</v>
      </c>
      <c r="F1399" s="96">
        <v>260817</v>
      </c>
      <c r="G1399" s="96" t="s">
        <v>48</v>
      </c>
      <c r="H1399" s="96" t="s">
        <v>48</v>
      </c>
      <c r="I1399" s="96"/>
      <c r="J1399" s="96" t="s">
        <v>48</v>
      </c>
      <c r="K1399" s="96">
        <v>1550</v>
      </c>
      <c r="L1399" s="96">
        <v>2420721</v>
      </c>
      <c r="M1399" s="97">
        <v>349</v>
      </c>
      <c r="N1399" s="97">
        <v>200</v>
      </c>
      <c r="O1399" s="97">
        <v>549</v>
      </c>
      <c r="P1399" s="96" t="s">
        <v>48</v>
      </c>
      <c r="Q1399" s="96">
        <v>16310</v>
      </c>
      <c r="R1399" s="96">
        <v>16635</v>
      </c>
      <c r="S1399" s="96">
        <v>16811</v>
      </c>
      <c r="T1399" s="98">
        <v>0.78100000000000003</v>
      </c>
      <c r="U1399" s="95">
        <v>45733</v>
      </c>
      <c r="V1399" s="95">
        <v>45756</v>
      </c>
      <c r="W1399" s="96">
        <v>82</v>
      </c>
      <c r="X1399" s="98">
        <v>0.21410000000000001</v>
      </c>
      <c r="Y1399" s="98">
        <v>0.38750000000000001</v>
      </c>
      <c r="Z1399" s="96">
        <v>148</v>
      </c>
      <c r="AA1399" s="96">
        <v>68</v>
      </c>
      <c r="AB1399" s="98">
        <v>0.17749999999999999</v>
      </c>
      <c r="AC1399" s="98">
        <v>0.37990000000000002</v>
      </c>
      <c r="AD1399" s="96">
        <v>146</v>
      </c>
      <c r="AE1399" s="96">
        <v>50</v>
      </c>
      <c r="AF1399" s="98">
        <v>0.1305</v>
      </c>
      <c r="AG1399" s="98">
        <v>0.376</v>
      </c>
      <c r="AH1399" s="96">
        <v>144</v>
      </c>
      <c r="AI1399" s="96">
        <v>156</v>
      </c>
      <c r="AJ1399" s="96">
        <v>155</v>
      </c>
      <c r="AK1399" s="96">
        <v>1206</v>
      </c>
      <c r="AL1399" s="96">
        <v>1120</v>
      </c>
      <c r="AM1399" s="96">
        <v>59</v>
      </c>
      <c r="AN1399" s="96">
        <v>1125</v>
      </c>
      <c r="AO1399" s="96">
        <v>1053</v>
      </c>
      <c r="AP1399" s="96">
        <v>34</v>
      </c>
      <c r="AQ1399" s="96">
        <v>429</v>
      </c>
      <c r="AR1399" s="96">
        <v>383</v>
      </c>
      <c r="AS1399" s="98">
        <v>0.89300000000000002</v>
      </c>
      <c r="AT1399" s="98">
        <v>0.40500000000000003</v>
      </c>
      <c r="AU1399" s="98">
        <v>3.1E-2</v>
      </c>
      <c r="AV1399" s="101">
        <v>123792</v>
      </c>
      <c r="AW1399" s="101">
        <v>107742</v>
      </c>
      <c r="AX1399" s="96">
        <v>6601</v>
      </c>
      <c r="AY1399" s="96">
        <v>10001</v>
      </c>
      <c r="AZ1399" s="96">
        <v>14201</v>
      </c>
      <c r="BA1399" s="96">
        <v>11509626</v>
      </c>
      <c r="BC1399" s="117"/>
      <c r="BD1399" s="93">
        <v>28.68</v>
      </c>
      <c r="BE1399" s="93">
        <v>1419.5</v>
      </c>
      <c r="BF1399" s="94">
        <v>128</v>
      </c>
      <c r="BG1399" s="155">
        <v>0.3342</v>
      </c>
      <c r="BH1399" s="94">
        <v>164</v>
      </c>
      <c r="BI1399" s="155">
        <v>0.42820000000000003</v>
      </c>
      <c r="BJ1399" s="94">
        <v>9</v>
      </c>
    </row>
    <row r="1400" spans="1:64" ht="15.75" customHeight="1" thickBot="1">
      <c r="A1400" s="93" t="s">
        <v>315</v>
      </c>
      <c r="B1400" s="95">
        <v>45765</v>
      </c>
      <c r="C1400" s="96">
        <v>2183446</v>
      </c>
      <c r="D1400" s="96">
        <v>31680</v>
      </c>
      <c r="E1400" s="96" t="s">
        <v>48</v>
      </c>
      <c r="F1400" s="96">
        <v>257723</v>
      </c>
      <c r="G1400" s="96" t="s">
        <v>48</v>
      </c>
      <c r="H1400" s="96" t="s">
        <v>48</v>
      </c>
      <c r="I1400" s="96"/>
      <c r="J1400" s="96" t="s">
        <v>48</v>
      </c>
      <c r="K1400" s="96">
        <v>1550</v>
      </c>
      <c r="L1400" s="96">
        <v>2474399</v>
      </c>
      <c r="M1400" s="97">
        <v>301</v>
      </c>
      <c r="N1400" s="97">
        <v>220</v>
      </c>
      <c r="O1400" s="97">
        <v>521</v>
      </c>
      <c r="P1400" s="96" t="s">
        <v>48</v>
      </c>
      <c r="Q1400" s="96">
        <v>19813</v>
      </c>
      <c r="R1400" s="96">
        <v>19936</v>
      </c>
      <c r="S1400" s="96">
        <v>25270</v>
      </c>
      <c r="T1400" s="98">
        <v>0.749</v>
      </c>
      <c r="U1400" s="95">
        <v>45734</v>
      </c>
      <c r="V1400" s="95">
        <v>45757</v>
      </c>
      <c r="W1400" s="96">
        <v>69</v>
      </c>
      <c r="X1400" s="98">
        <v>0.2029</v>
      </c>
      <c r="Y1400" s="98">
        <v>0.36730000000000002</v>
      </c>
      <c r="Z1400" s="96">
        <v>125</v>
      </c>
      <c r="AA1400" s="96">
        <v>58</v>
      </c>
      <c r="AB1400" s="98">
        <v>0.1706</v>
      </c>
      <c r="AC1400" s="98">
        <v>0.36509999999999998</v>
      </c>
      <c r="AD1400" s="96">
        <v>124</v>
      </c>
      <c r="AE1400" s="96">
        <v>34</v>
      </c>
      <c r="AF1400" s="98">
        <v>0.1</v>
      </c>
      <c r="AG1400" s="98">
        <v>0.28799999999999998</v>
      </c>
      <c r="AH1400" s="96">
        <v>98</v>
      </c>
      <c r="AI1400" s="96">
        <v>157</v>
      </c>
      <c r="AJ1400" s="96">
        <v>200</v>
      </c>
      <c r="AK1400" s="96">
        <v>1386</v>
      </c>
      <c r="AL1400" s="96">
        <v>1285</v>
      </c>
      <c r="AM1400" s="96">
        <v>102</v>
      </c>
      <c r="AN1400" s="96">
        <v>1259</v>
      </c>
      <c r="AO1400" s="96">
        <v>1173</v>
      </c>
      <c r="AP1400" s="96">
        <v>33</v>
      </c>
      <c r="AQ1400" s="96">
        <v>390</v>
      </c>
      <c r="AR1400" s="96">
        <v>340</v>
      </c>
      <c r="AS1400" s="98">
        <v>0.872</v>
      </c>
      <c r="AT1400" s="98">
        <v>0.58799999999999997</v>
      </c>
      <c r="AU1400" s="98">
        <v>2.7E-2</v>
      </c>
      <c r="AV1400" s="101">
        <v>124182</v>
      </c>
      <c r="AW1400" s="101">
        <v>108082</v>
      </c>
      <c r="AX1400" s="96">
        <v>6635</v>
      </c>
      <c r="AY1400" s="96">
        <v>10120</v>
      </c>
      <c r="AZ1400" s="96">
        <v>14287</v>
      </c>
      <c r="BA1400" s="96">
        <v>12965363</v>
      </c>
      <c r="BC1400" s="117"/>
      <c r="BD1400" s="93">
        <v>22.25</v>
      </c>
      <c r="BE1400" s="93">
        <v>1423.8</v>
      </c>
      <c r="BF1400" s="94">
        <v>86</v>
      </c>
      <c r="BG1400" s="155">
        <v>0.25290000000000001</v>
      </c>
      <c r="BH1400" s="94">
        <v>135</v>
      </c>
      <c r="BI1400" s="155">
        <v>0.39710000000000001</v>
      </c>
      <c r="BJ1400" s="94">
        <v>8</v>
      </c>
    </row>
    <row r="1401" spans="1:64" ht="15.75" customHeight="1" thickBot="1">
      <c r="A1401" s="93" t="s">
        <v>316</v>
      </c>
      <c r="B1401" s="95">
        <v>45766</v>
      </c>
      <c r="C1401" s="96">
        <v>2306632</v>
      </c>
      <c r="D1401" s="96">
        <v>56952</v>
      </c>
      <c r="E1401" s="96" t="s">
        <v>48</v>
      </c>
      <c r="F1401" s="96">
        <v>266504</v>
      </c>
      <c r="G1401" s="96" t="s">
        <v>48</v>
      </c>
      <c r="H1401" s="96" t="s">
        <v>48</v>
      </c>
      <c r="I1401" s="96"/>
      <c r="J1401" s="96" t="s">
        <v>48</v>
      </c>
      <c r="K1401" s="96">
        <v>1550</v>
      </c>
      <c r="L1401" s="96">
        <v>2631638</v>
      </c>
      <c r="M1401" s="97">
        <v>344</v>
      </c>
      <c r="N1401" s="97">
        <v>275</v>
      </c>
      <c r="O1401" s="97">
        <v>619</v>
      </c>
      <c r="P1401" s="96" t="s">
        <v>48</v>
      </c>
      <c r="Q1401" s="96">
        <v>16906</v>
      </c>
      <c r="R1401" s="96">
        <v>15766</v>
      </c>
      <c r="S1401" s="96">
        <v>17572</v>
      </c>
      <c r="T1401" s="98">
        <v>0.70599999999999996</v>
      </c>
      <c r="U1401" s="95">
        <v>45735</v>
      </c>
      <c r="V1401" s="95">
        <v>45758</v>
      </c>
      <c r="W1401" s="96">
        <v>86</v>
      </c>
      <c r="X1401" s="98">
        <v>0.22450000000000001</v>
      </c>
      <c r="Y1401" s="98">
        <v>0.40639999999999998</v>
      </c>
      <c r="Z1401" s="96">
        <v>156</v>
      </c>
      <c r="AA1401" s="96">
        <v>78</v>
      </c>
      <c r="AB1401" s="98">
        <v>0.20369999999999999</v>
      </c>
      <c r="AC1401" s="98">
        <v>0.43580000000000002</v>
      </c>
      <c r="AD1401" s="96">
        <v>167</v>
      </c>
      <c r="AE1401" s="96">
        <v>52</v>
      </c>
      <c r="AF1401" s="98">
        <v>0.1358</v>
      </c>
      <c r="AG1401" s="98">
        <v>0.39100000000000001</v>
      </c>
      <c r="AH1401" s="96">
        <v>150</v>
      </c>
      <c r="AI1401" s="96">
        <v>154</v>
      </c>
      <c r="AJ1401" s="96">
        <v>180</v>
      </c>
      <c r="AK1401" s="96">
        <v>1256</v>
      </c>
      <c r="AL1401" s="96">
        <v>1239</v>
      </c>
      <c r="AM1401" s="96">
        <v>80</v>
      </c>
      <c r="AN1401" s="96">
        <v>1158</v>
      </c>
      <c r="AO1401" s="96">
        <v>1151</v>
      </c>
      <c r="AP1401" s="96">
        <v>37</v>
      </c>
      <c r="AQ1401" s="96">
        <v>437</v>
      </c>
      <c r="AR1401" s="96">
        <v>383</v>
      </c>
      <c r="AS1401" s="98">
        <v>0.876</v>
      </c>
      <c r="AT1401" s="98">
        <v>0.47</v>
      </c>
      <c r="AU1401" s="98">
        <v>3.1E-2</v>
      </c>
      <c r="AV1401" s="101">
        <v>124619</v>
      </c>
      <c r="AW1401" s="101">
        <v>108465</v>
      </c>
      <c r="AX1401" s="96">
        <v>6693</v>
      </c>
      <c r="AY1401" s="96">
        <v>10170</v>
      </c>
      <c r="AZ1401" s="96">
        <v>14403</v>
      </c>
      <c r="BA1401" s="96">
        <v>12450906</v>
      </c>
      <c r="BC1401" s="117"/>
      <c r="BD1401" s="93">
        <v>40</v>
      </c>
      <c r="BE1401" s="93">
        <v>1423.8</v>
      </c>
      <c r="BF1401" s="94">
        <v>117</v>
      </c>
      <c r="BG1401" s="155">
        <v>0.30549999999999999</v>
      </c>
      <c r="BH1401" s="94">
        <v>169</v>
      </c>
      <c r="BI1401" s="155">
        <v>0.44130000000000003</v>
      </c>
      <c r="BJ1401" s="94">
        <v>15</v>
      </c>
    </row>
    <row r="1402" spans="1:64" ht="15.75" customHeight="1" thickBot="1">
      <c r="A1402" s="93" t="s">
        <v>317</v>
      </c>
      <c r="B1402" s="95">
        <v>45767</v>
      </c>
      <c r="C1402" s="96">
        <v>2381138</v>
      </c>
      <c r="D1402" s="96">
        <v>71218</v>
      </c>
      <c r="E1402" s="96" t="s">
        <v>48</v>
      </c>
      <c r="F1402" s="96">
        <v>264249</v>
      </c>
      <c r="G1402" s="96" t="s">
        <v>48</v>
      </c>
      <c r="H1402" s="96" t="s">
        <v>48</v>
      </c>
      <c r="I1402" s="96"/>
      <c r="J1402" s="96" t="s">
        <v>48</v>
      </c>
      <c r="K1402" s="96">
        <v>1550</v>
      </c>
      <c r="L1402" s="96">
        <v>2718155</v>
      </c>
      <c r="M1402" s="97">
        <v>371</v>
      </c>
      <c r="N1402" s="97">
        <v>237</v>
      </c>
      <c r="O1402" s="97">
        <v>608</v>
      </c>
      <c r="P1402" s="96" t="s">
        <v>48</v>
      </c>
      <c r="Q1402" s="96">
        <v>17261</v>
      </c>
      <c r="R1402" s="96">
        <v>17164</v>
      </c>
      <c r="S1402" s="96">
        <v>18506</v>
      </c>
      <c r="T1402" s="98">
        <v>0.86199999999999999</v>
      </c>
      <c r="U1402" s="95">
        <v>45736</v>
      </c>
      <c r="V1402" s="95">
        <v>45759</v>
      </c>
      <c r="W1402" s="96">
        <v>87</v>
      </c>
      <c r="X1402" s="98">
        <v>0.18790000000000001</v>
      </c>
      <c r="Y1402" s="98">
        <v>0.34010000000000001</v>
      </c>
      <c r="Z1402" s="96">
        <v>157</v>
      </c>
      <c r="AA1402" s="96">
        <v>74</v>
      </c>
      <c r="AB1402" s="98">
        <v>0.1598</v>
      </c>
      <c r="AC1402" s="98">
        <v>0.34200000000000003</v>
      </c>
      <c r="AD1402" s="96">
        <v>158</v>
      </c>
      <c r="AE1402" s="96">
        <v>51</v>
      </c>
      <c r="AF1402" s="98">
        <v>0.11020000000000001</v>
      </c>
      <c r="AG1402" s="98">
        <v>0.31719999999999998</v>
      </c>
      <c r="AH1402" s="96">
        <v>147</v>
      </c>
      <c r="AI1402" s="96">
        <v>180</v>
      </c>
      <c r="AJ1402" s="96">
        <v>278</v>
      </c>
      <c r="AK1402" s="96">
        <v>1835</v>
      </c>
      <c r="AL1402" s="96">
        <v>1818</v>
      </c>
      <c r="AM1402" s="96">
        <v>101</v>
      </c>
      <c r="AN1402" s="96">
        <v>1718</v>
      </c>
      <c r="AO1402" s="96">
        <v>1704</v>
      </c>
      <c r="AP1402" s="96">
        <v>37</v>
      </c>
      <c r="AQ1402" s="96">
        <v>524</v>
      </c>
      <c r="AR1402" s="96">
        <v>463</v>
      </c>
      <c r="AS1402" s="98">
        <v>0.88400000000000001</v>
      </c>
      <c r="AT1402" s="98">
        <v>0.6</v>
      </c>
      <c r="AU1402" s="98">
        <v>2.1000000000000001E-2</v>
      </c>
      <c r="AV1402" s="101">
        <v>125143</v>
      </c>
      <c r="AW1402" s="101">
        <v>108928</v>
      </c>
      <c r="AX1402" s="96">
        <v>6716</v>
      </c>
      <c r="AY1402" s="96">
        <v>10220</v>
      </c>
      <c r="AZ1402" s="96">
        <v>14517</v>
      </c>
      <c r="BA1402" s="96">
        <v>19201568</v>
      </c>
      <c r="BC1402" s="117"/>
      <c r="BD1402" s="93">
        <v>50.02</v>
      </c>
      <c r="BE1402" s="93">
        <v>1423.8</v>
      </c>
      <c r="BF1402" s="94">
        <v>122</v>
      </c>
      <c r="BG1402" s="155">
        <v>0.26350000000000001</v>
      </c>
      <c r="BH1402" s="94">
        <v>179</v>
      </c>
      <c r="BI1402" s="155">
        <v>0.3866</v>
      </c>
      <c r="BJ1402" s="94">
        <v>13</v>
      </c>
    </row>
    <row r="1403" spans="1:64" ht="15.75" customHeight="1" thickBot="1">
      <c r="A1403" s="93" t="s">
        <v>311</v>
      </c>
      <c r="B1403" s="95">
        <v>45768</v>
      </c>
      <c r="C1403" s="96">
        <v>2143476</v>
      </c>
      <c r="D1403" s="96">
        <v>60229</v>
      </c>
      <c r="E1403" s="96" t="s">
        <v>48</v>
      </c>
      <c r="F1403" s="96">
        <v>259307</v>
      </c>
      <c r="G1403" s="96" t="s">
        <v>48</v>
      </c>
      <c r="H1403" s="96" t="s">
        <v>48</v>
      </c>
      <c r="I1403" s="96"/>
      <c r="J1403" s="96" t="s">
        <v>48</v>
      </c>
      <c r="K1403" s="96">
        <v>1550</v>
      </c>
      <c r="L1403" s="96">
        <v>2464562</v>
      </c>
      <c r="M1403" s="97">
        <v>357</v>
      </c>
      <c r="N1403" s="97">
        <v>259</v>
      </c>
      <c r="O1403" s="97">
        <v>616</v>
      </c>
      <c r="P1403" s="96" t="s">
        <v>48</v>
      </c>
      <c r="Q1403" s="96">
        <v>20323</v>
      </c>
      <c r="R1403" s="96">
        <v>19194</v>
      </c>
      <c r="S1403" s="96">
        <v>22520</v>
      </c>
      <c r="T1403" s="98">
        <v>0.77100000000000002</v>
      </c>
      <c r="U1403" s="95">
        <v>45737</v>
      </c>
      <c r="V1403" s="95">
        <v>45760</v>
      </c>
      <c r="W1403" s="96">
        <v>67</v>
      </c>
      <c r="X1403" s="98">
        <v>0.16919999999999999</v>
      </c>
      <c r="Y1403" s="98">
        <v>0.30620000000000003</v>
      </c>
      <c r="Z1403" s="96">
        <v>121</v>
      </c>
      <c r="AA1403" s="96">
        <v>60</v>
      </c>
      <c r="AB1403" s="98">
        <v>0.1515</v>
      </c>
      <c r="AC1403" s="98">
        <v>0.32419999999999999</v>
      </c>
      <c r="AD1403" s="96">
        <v>128</v>
      </c>
      <c r="AE1403" s="96">
        <v>38</v>
      </c>
      <c r="AF1403" s="98">
        <v>9.6000000000000002E-2</v>
      </c>
      <c r="AG1403" s="98">
        <v>0.27639999999999998</v>
      </c>
      <c r="AH1403" s="96">
        <v>109</v>
      </c>
      <c r="AI1403" s="96">
        <v>175</v>
      </c>
      <c r="AJ1403" s="96">
        <v>204</v>
      </c>
      <c r="AK1403" s="96">
        <v>1397</v>
      </c>
      <c r="AL1403" s="96">
        <v>1304</v>
      </c>
      <c r="AM1403" s="96">
        <v>76</v>
      </c>
      <c r="AN1403" s="96">
        <v>1302</v>
      </c>
      <c r="AO1403" s="96">
        <v>1225</v>
      </c>
      <c r="AP1403" s="96">
        <v>26</v>
      </c>
      <c r="AQ1403" s="96">
        <v>475</v>
      </c>
      <c r="AR1403" s="96">
        <v>396</v>
      </c>
      <c r="AS1403" s="98">
        <v>0.83399999999999996</v>
      </c>
      <c r="AT1403" s="98">
        <v>0.51500000000000001</v>
      </c>
      <c r="AU1403" s="98">
        <v>2.1000000000000001E-2</v>
      </c>
      <c r="AV1403" s="101">
        <v>125618</v>
      </c>
      <c r="AW1403" s="101">
        <v>109324</v>
      </c>
      <c r="AX1403" s="96">
        <v>6797</v>
      </c>
      <c r="AY1403" s="96">
        <v>10307</v>
      </c>
      <c r="AZ1403" s="96">
        <v>14757</v>
      </c>
      <c r="BA1403" s="96">
        <v>13478154</v>
      </c>
      <c r="BC1403" s="117"/>
      <c r="BD1403" s="93">
        <v>42.37</v>
      </c>
      <c r="BE1403" s="93">
        <v>1421.5</v>
      </c>
      <c r="BF1403" s="94">
        <v>103</v>
      </c>
      <c r="BG1403" s="155">
        <v>0.2601</v>
      </c>
      <c r="BH1403" s="94">
        <v>146</v>
      </c>
      <c r="BI1403" s="155">
        <v>0.36870000000000003</v>
      </c>
      <c r="BJ1403" s="94">
        <v>7</v>
      </c>
    </row>
    <row r="1404" spans="1:64" ht="15.75" customHeight="1" thickBot="1">
      <c r="A1404" s="93" t="s">
        <v>312</v>
      </c>
      <c r="B1404" s="95">
        <v>45769</v>
      </c>
      <c r="C1404" s="96">
        <v>1573908</v>
      </c>
      <c r="D1404" s="96">
        <v>61397</v>
      </c>
      <c r="E1404" s="96" t="s">
        <v>48</v>
      </c>
      <c r="F1404" s="96">
        <v>183021</v>
      </c>
      <c r="G1404" s="96" t="s">
        <v>48</v>
      </c>
      <c r="H1404" s="96" t="s">
        <v>48</v>
      </c>
      <c r="I1404" s="96"/>
      <c r="J1404" s="96" t="s">
        <v>48</v>
      </c>
      <c r="K1404" s="96">
        <v>1550</v>
      </c>
      <c r="L1404" s="96">
        <v>1819876</v>
      </c>
      <c r="M1404" s="97">
        <v>310</v>
      </c>
      <c r="N1404" s="97">
        <v>323</v>
      </c>
      <c r="O1404" s="97">
        <v>633</v>
      </c>
      <c r="P1404" s="96" t="s">
        <v>48</v>
      </c>
      <c r="Q1404" s="96">
        <v>13058</v>
      </c>
      <c r="R1404" s="96">
        <v>14173</v>
      </c>
      <c r="S1404" s="96">
        <v>18585</v>
      </c>
      <c r="T1404" s="98">
        <v>0.63300000000000001</v>
      </c>
      <c r="U1404" s="95">
        <v>45738</v>
      </c>
      <c r="V1404" s="95">
        <v>45761</v>
      </c>
      <c r="W1404" s="96">
        <v>77</v>
      </c>
      <c r="X1404" s="98">
        <v>0.21879999999999999</v>
      </c>
      <c r="Y1404" s="98">
        <v>0.39589999999999997</v>
      </c>
      <c r="Z1404" s="96">
        <v>139</v>
      </c>
      <c r="AA1404" s="96">
        <v>60</v>
      </c>
      <c r="AB1404" s="98">
        <v>0.17050000000000001</v>
      </c>
      <c r="AC1404" s="98">
        <v>0.36480000000000001</v>
      </c>
      <c r="AD1404" s="96">
        <v>128</v>
      </c>
      <c r="AE1404" s="96">
        <v>34</v>
      </c>
      <c r="AF1404" s="98">
        <v>9.6600000000000005E-2</v>
      </c>
      <c r="AG1404" s="98">
        <v>0.2782</v>
      </c>
      <c r="AH1404" s="96">
        <v>98</v>
      </c>
      <c r="AI1404" s="96">
        <v>218</v>
      </c>
      <c r="AJ1404" s="96">
        <v>175</v>
      </c>
      <c r="AK1404" s="96">
        <v>1371</v>
      </c>
      <c r="AL1404" s="96">
        <v>1284</v>
      </c>
      <c r="AM1404" s="96">
        <v>76</v>
      </c>
      <c r="AN1404" s="96">
        <v>1280</v>
      </c>
      <c r="AO1404" s="96">
        <v>1203</v>
      </c>
      <c r="AP1404" s="96">
        <v>31</v>
      </c>
      <c r="AQ1404" s="96">
        <v>401</v>
      </c>
      <c r="AR1404" s="96">
        <v>352</v>
      </c>
      <c r="AS1404" s="98">
        <v>0.878</v>
      </c>
      <c r="AT1404" s="98">
        <v>0.497</v>
      </c>
      <c r="AU1404" s="98">
        <v>2.5000000000000001E-2</v>
      </c>
      <c r="AV1404" s="101">
        <v>126019</v>
      </c>
      <c r="AW1404" s="101">
        <v>109676</v>
      </c>
      <c r="AX1404" s="96">
        <v>6884</v>
      </c>
      <c r="AY1404" s="96">
        <v>10383</v>
      </c>
      <c r="AZ1404" s="96">
        <v>14867</v>
      </c>
      <c r="BA1404" s="96">
        <v>12191604</v>
      </c>
      <c r="BC1404" s="117"/>
      <c r="BD1404" s="93">
        <v>42.86</v>
      </c>
      <c r="BE1404" s="93">
        <v>1432.5</v>
      </c>
      <c r="BF1404" s="94">
        <v>109</v>
      </c>
      <c r="BG1404" s="155">
        <v>0.30969999999999998</v>
      </c>
      <c r="BH1404" s="94">
        <v>156</v>
      </c>
      <c r="BI1404" s="155">
        <v>0.44319999999999998</v>
      </c>
      <c r="BJ1404" s="94">
        <v>5</v>
      </c>
    </row>
    <row r="1405" spans="1:64" ht="15.75" customHeight="1" thickBot="1">
      <c r="A1405" s="93" t="s">
        <v>313</v>
      </c>
      <c r="B1405" s="95">
        <v>45770</v>
      </c>
      <c r="C1405" s="96">
        <v>1539145</v>
      </c>
      <c r="D1405" s="96">
        <v>64322</v>
      </c>
      <c r="E1405" s="96" t="s">
        <v>48</v>
      </c>
      <c r="F1405" s="96">
        <v>442482</v>
      </c>
      <c r="G1405" s="96" t="s">
        <v>48</v>
      </c>
      <c r="H1405" s="96" t="s">
        <v>48</v>
      </c>
      <c r="I1405" s="96"/>
      <c r="J1405" s="96" t="s">
        <v>48</v>
      </c>
      <c r="K1405" s="96" t="s">
        <v>48</v>
      </c>
      <c r="L1405" s="96">
        <v>2045949</v>
      </c>
      <c r="M1405" s="97">
        <v>340</v>
      </c>
      <c r="N1405" s="97">
        <v>340</v>
      </c>
      <c r="O1405" s="97">
        <v>680</v>
      </c>
      <c r="P1405" s="96" t="s">
        <v>48</v>
      </c>
      <c r="Q1405" s="96">
        <v>14492</v>
      </c>
      <c r="R1405" s="96">
        <v>14269</v>
      </c>
      <c r="S1405" s="96">
        <v>13662</v>
      </c>
      <c r="T1405" s="98">
        <v>0.68400000000000005</v>
      </c>
      <c r="U1405" s="95">
        <v>45739</v>
      </c>
      <c r="V1405" s="95">
        <v>45762</v>
      </c>
      <c r="W1405" s="96">
        <v>78</v>
      </c>
      <c r="X1405" s="98">
        <v>0.19950000000000001</v>
      </c>
      <c r="Y1405" s="98">
        <v>0.36109999999999998</v>
      </c>
      <c r="Z1405" s="96">
        <v>141</v>
      </c>
      <c r="AA1405" s="96">
        <v>67</v>
      </c>
      <c r="AB1405" s="98">
        <v>0.1714</v>
      </c>
      <c r="AC1405" s="98">
        <v>0.36670000000000003</v>
      </c>
      <c r="AD1405" s="96">
        <v>143</v>
      </c>
      <c r="AE1405" s="96">
        <v>52</v>
      </c>
      <c r="AF1405" s="98">
        <v>0.13300000000000001</v>
      </c>
      <c r="AG1405" s="98">
        <v>0.38300000000000001</v>
      </c>
      <c r="AH1405" s="96">
        <v>150</v>
      </c>
      <c r="AI1405" s="96">
        <v>285</v>
      </c>
      <c r="AJ1405" s="96">
        <v>188</v>
      </c>
      <c r="AK1405" s="96">
        <v>1329</v>
      </c>
      <c r="AL1405" s="96">
        <v>1255</v>
      </c>
      <c r="AM1405" s="96">
        <v>79</v>
      </c>
      <c r="AN1405" s="96">
        <v>1237</v>
      </c>
      <c r="AO1405" s="96">
        <v>1174</v>
      </c>
      <c r="AP1405" s="96">
        <v>30</v>
      </c>
      <c r="AQ1405" s="96">
        <v>465</v>
      </c>
      <c r="AR1405" s="96">
        <v>391</v>
      </c>
      <c r="AS1405" s="98">
        <v>0.84099999999999997</v>
      </c>
      <c r="AT1405" s="98">
        <v>0.48099999999999998</v>
      </c>
      <c r="AU1405" s="98">
        <v>2.5000000000000001E-2</v>
      </c>
      <c r="AV1405" s="101">
        <v>126484</v>
      </c>
      <c r="AW1405" s="101">
        <v>110067</v>
      </c>
      <c r="AX1405" s="96">
        <v>6942</v>
      </c>
      <c r="AY1405" s="96">
        <v>10420</v>
      </c>
      <c r="AZ1405" s="96">
        <v>14851</v>
      </c>
      <c r="BA1405" s="96">
        <v>11907225</v>
      </c>
      <c r="BC1405" s="117"/>
      <c r="BD1405" s="93">
        <v>44.99</v>
      </c>
      <c r="BE1405" s="93">
        <v>1429.7</v>
      </c>
      <c r="BF1405" s="94">
        <v>119</v>
      </c>
      <c r="BG1405" s="155">
        <v>0.30430000000000001</v>
      </c>
      <c r="BH1405" s="94">
        <v>166</v>
      </c>
      <c r="BI1405" s="155">
        <v>0.42459999999999998</v>
      </c>
      <c r="BJ1405" s="94">
        <v>10</v>
      </c>
    </row>
    <row r="1406" spans="1:64" ht="15.75" customHeight="1" thickBot="1">
      <c r="A1406" s="93" t="s">
        <v>314</v>
      </c>
      <c r="B1406" s="95">
        <v>45771</v>
      </c>
      <c r="C1406" s="96">
        <v>1524204</v>
      </c>
      <c r="D1406" s="96">
        <v>61146</v>
      </c>
      <c r="E1406" s="96" t="s">
        <v>48</v>
      </c>
      <c r="F1406" s="96">
        <v>370767</v>
      </c>
      <c r="G1406" s="96" t="s">
        <v>48</v>
      </c>
      <c r="H1406" s="96" t="s">
        <v>48</v>
      </c>
      <c r="I1406" s="96"/>
      <c r="J1406" s="96" t="s">
        <v>48</v>
      </c>
      <c r="K1406" s="96" t="s">
        <v>48</v>
      </c>
      <c r="L1406" s="96">
        <v>1956118</v>
      </c>
      <c r="M1406" s="97">
        <v>287</v>
      </c>
      <c r="N1406" s="97">
        <v>227</v>
      </c>
      <c r="O1406" s="97">
        <v>514</v>
      </c>
      <c r="P1406" s="96" t="s">
        <v>48</v>
      </c>
      <c r="Q1406" s="96">
        <v>16627</v>
      </c>
      <c r="R1406" s="96">
        <v>17247</v>
      </c>
      <c r="S1406" s="96">
        <v>18357</v>
      </c>
      <c r="T1406" s="98">
        <v>0.78800000000000003</v>
      </c>
      <c r="U1406" s="95">
        <v>45740</v>
      </c>
      <c r="V1406" s="95">
        <v>45763</v>
      </c>
      <c r="W1406" s="96">
        <v>65</v>
      </c>
      <c r="X1406" s="98">
        <v>0.19009999999999999</v>
      </c>
      <c r="Y1406" s="98">
        <v>0.34399999999999997</v>
      </c>
      <c r="Z1406" s="96">
        <v>118</v>
      </c>
      <c r="AA1406" s="96">
        <v>53</v>
      </c>
      <c r="AB1406" s="98">
        <v>0.155</v>
      </c>
      <c r="AC1406" s="98">
        <v>0.33160000000000001</v>
      </c>
      <c r="AD1406" s="96">
        <v>113</v>
      </c>
      <c r="AE1406" s="96">
        <v>37</v>
      </c>
      <c r="AF1406" s="98">
        <v>0.1082</v>
      </c>
      <c r="AG1406" s="98">
        <v>0.31159999999999999</v>
      </c>
      <c r="AH1406" s="96">
        <v>107</v>
      </c>
      <c r="AI1406" s="96">
        <v>245</v>
      </c>
      <c r="AJ1406" s="96">
        <v>155</v>
      </c>
      <c r="AK1406" s="96">
        <v>1168</v>
      </c>
      <c r="AL1406" s="96">
        <v>1088</v>
      </c>
      <c r="AM1406" s="96">
        <v>62</v>
      </c>
      <c r="AN1406" s="96">
        <v>1087</v>
      </c>
      <c r="AO1406" s="96">
        <v>1018</v>
      </c>
      <c r="AP1406" s="96">
        <v>27</v>
      </c>
      <c r="AQ1406" s="96">
        <v>405</v>
      </c>
      <c r="AR1406" s="96">
        <v>342</v>
      </c>
      <c r="AS1406" s="98">
        <v>0.84399999999999997</v>
      </c>
      <c r="AT1406" s="98">
        <v>0.45300000000000001</v>
      </c>
      <c r="AU1406" s="98">
        <v>2.5999999999999999E-2</v>
      </c>
      <c r="AV1406" s="101">
        <v>126889</v>
      </c>
      <c r="AW1406" s="101">
        <v>110409</v>
      </c>
      <c r="AX1406" s="96">
        <v>7044</v>
      </c>
      <c r="AY1406" s="96">
        <v>10486</v>
      </c>
      <c r="AZ1406" s="96">
        <v>14937</v>
      </c>
      <c r="BA1406" s="96">
        <v>10755002</v>
      </c>
      <c r="BC1406" s="117"/>
      <c r="BD1406" s="93">
        <v>42.7</v>
      </c>
      <c r="BE1406" s="93">
        <v>1432</v>
      </c>
      <c r="BF1406" s="94">
        <v>103</v>
      </c>
      <c r="BG1406" s="155">
        <v>0.30120000000000002</v>
      </c>
      <c r="BH1406" s="94">
        <v>148</v>
      </c>
      <c r="BI1406" s="155">
        <v>0.43269999999999997</v>
      </c>
      <c r="BJ1406" s="94">
        <v>7</v>
      </c>
    </row>
    <row r="1407" spans="1:64" ht="15.75" customHeight="1" thickBot="1">
      <c r="A1407" s="93" t="s">
        <v>315</v>
      </c>
      <c r="B1407" s="95">
        <v>45772</v>
      </c>
      <c r="C1407" s="96">
        <v>1434811</v>
      </c>
      <c r="D1407" s="96">
        <v>44740</v>
      </c>
      <c r="E1407" s="96" t="s">
        <v>48</v>
      </c>
      <c r="F1407" s="96">
        <v>311727</v>
      </c>
      <c r="G1407" s="96" t="s">
        <v>48</v>
      </c>
      <c r="H1407" s="96" t="s">
        <v>48</v>
      </c>
      <c r="I1407" s="96"/>
      <c r="J1407" s="96" t="s">
        <v>48</v>
      </c>
      <c r="K1407" s="96" t="s">
        <v>48</v>
      </c>
      <c r="L1407" s="96">
        <v>1791277</v>
      </c>
      <c r="M1407" s="97">
        <v>262</v>
      </c>
      <c r="N1407" s="97">
        <v>212</v>
      </c>
      <c r="O1407" s="97">
        <v>474</v>
      </c>
      <c r="P1407" s="96" t="s">
        <v>48</v>
      </c>
      <c r="Q1407" s="96">
        <v>15709</v>
      </c>
      <c r="R1407" s="96">
        <v>15219</v>
      </c>
      <c r="S1407" s="96">
        <v>14464</v>
      </c>
      <c r="T1407" s="98">
        <v>0.71499999999999997</v>
      </c>
      <c r="U1407" s="95">
        <v>45741</v>
      </c>
      <c r="V1407" s="95">
        <v>45764</v>
      </c>
      <c r="W1407" s="96">
        <v>63</v>
      </c>
      <c r="X1407" s="98">
        <v>0.21429999999999999</v>
      </c>
      <c r="Y1407" s="98">
        <v>0.38790000000000002</v>
      </c>
      <c r="Z1407" s="96">
        <v>114</v>
      </c>
      <c r="AA1407" s="96">
        <v>55</v>
      </c>
      <c r="AB1407" s="98">
        <v>0.18709999999999999</v>
      </c>
      <c r="AC1407" s="98">
        <v>0.40029999999999999</v>
      </c>
      <c r="AD1407" s="96">
        <v>118</v>
      </c>
      <c r="AE1407" s="96">
        <v>43</v>
      </c>
      <c r="AF1407" s="98">
        <v>0.14630000000000001</v>
      </c>
      <c r="AG1407" s="98">
        <v>0.42120000000000002</v>
      </c>
      <c r="AH1407" s="96">
        <v>124</v>
      </c>
      <c r="AI1407" s="96">
        <v>194</v>
      </c>
      <c r="AJ1407" s="96">
        <v>176</v>
      </c>
      <c r="AK1407" s="96">
        <v>1357</v>
      </c>
      <c r="AL1407" s="96">
        <v>1260</v>
      </c>
      <c r="AM1407" s="96">
        <v>95</v>
      </c>
      <c r="AN1407" s="96">
        <v>1242</v>
      </c>
      <c r="AO1407" s="96">
        <v>1156</v>
      </c>
      <c r="AP1407" s="96">
        <v>38</v>
      </c>
      <c r="AQ1407" s="96">
        <v>339</v>
      </c>
      <c r="AR1407" s="96">
        <v>294</v>
      </c>
      <c r="AS1407" s="98">
        <v>0.86699999999999999</v>
      </c>
      <c r="AT1407" s="98">
        <v>0.59899999999999998</v>
      </c>
      <c r="AU1407" s="98">
        <v>3.2000000000000001E-2</v>
      </c>
      <c r="AV1407" s="101">
        <v>127228</v>
      </c>
      <c r="AW1407" s="101">
        <v>110703</v>
      </c>
      <c r="AX1407" s="96">
        <v>7010</v>
      </c>
      <c r="AY1407" s="96">
        <v>10531</v>
      </c>
      <c r="AZ1407" s="96">
        <v>14972</v>
      </c>
      <c r="BA1407" s="96">
        <v>11367510</v>
      </c>
      <c r="BC1407" s="117"/>
      <c r="BD1407" s="93">
        <v>31.08</v>
      </c>
      <c r="BE1407" s="93">
        <v>1439.5</v>
      </c>
      <c r="BF1407" s="94">
        <v>94</v>
      </c>
      <c r="BG1407" s="155">
        <v>0.31969999999999998</v>
      </c>
      <c r="BH1407" s="94">
        <v>131</v>
      </c>
      <c r="BI1407" s="155">
        <v>0.4456</v>
      </c>
      <c r="BJ1407" s="94">
        <v>6</v>
      </c>
    </row>
    <row r="1408" spans="1:64" ht="15.75" customHeight="1" thickBot="1">
      <c r="A1408" s="93" t="s">
        <v>316</v>
      </c>
      <c r="B1408" s="95">
        <v>45773</v>
      </c>
      <c r="C1408" s="96">
        <v>1447428</v>
      </c>
      <c r="D1408" s="96">
        <v>46021</v>
      </c>
      <c r="E1408" s="96" t="s">
        <v>48</v>
      </c>
      <c r="F1408" s="96">
        <v>313712</v>
      </c>
      <c r="G1408" s="96" t="s">
        <v>48</v>
      </c>
      <c r="H1408" s="96" t="s">
        <v>48</v>
      </c>
      <c r="I1408" s="96"/>
      <c r="J1408" s="96" t="s">
        <v>48</v>
      </c>
      <c r="K1408" s="96" t="s">
        <v>48</v>
      </c>
      <c r="L1408" s="96">
        <v>1807161</v>
      </c>
      <c r="M1408" s="97">
        <v>281</v>
      </c>
      <c r="N1408" s="97">
        <v>207</v>
      </c>
      <c r="O1408" s="97">
        <v>488</v>
      </c>
      <c r="P1408" s="96" t="s">
        <v>48</v>
      </c>
      <c r="Q1408" s="96">
        <v>12800</v>
      </c>
      <c r="R1408" s="96">
        <v>11729</v>
      </c>
      <c r="S1408" s="96">
        <v>13944</v>
      </c>
      <c r="T1408" s="98">
        <v>0.75</v>
      </c>
      <c r="U1408" s="95">
        <v>45742</v>
      </c>
      <c r="V1408" s="95">
        <v>45765</v>
      </c>
      <c r="W1408" s="96">
        <v>78</v>
      </c>
      <c r="X1408" s="98">
        <v>0.2445</v>
      </c>
      <c r="Y1408" s="98">
        <v>0.44259999999999999</v>
      </c>
      <c r="Z1408" s="96">
        <v>141</v>
      </c>
      <c r="AA1408" s="96">
        <v>72</v>
      </c>
      <c r="AB1408" s="98">
        <v>0.22570000000000001</v>
      </c>
      <c r="AC1408" s="98">
        <v>0.48299999999999998</v>
      </c>
      <c r="AD1408" s="96">
        <v>154</v>
      </c>
      <c r="AE1408" s="96">
        <v>45</v>
      </c>
      <c r="AF1408" s="98">
        <v>0.1411</v>
      </c>
      <c r="AG1408" s="98">
        <v>0.40629999999999999</v>
      </c>
      <c r="AH1408" s="96">
        <v>130</v>
      </c>
      <c r="AI1408" s="96">
        <v>214</v>
      </c>
      <c r="AJ1408" s="96">
        <v>184</v>
      </c>
      <c r="AK1408" s="96">
        <v>1300</v>
      </c>
      <c r="AL1408" s="96">
        <v>1280</v>
      </c>
      <c r="AM1408" s="96">
        <v>92</v>
      </c>
      <c r="AN1408" s="96">
        <v>1199</v>
      </c>
      <c r="AO1408" s="96">
        <v>1189</v>
      </c>
      <c r="AP1408" s="96">
        <v>21</v>
      </c>
      <c r="AQ1408" s="96">
        <v>366</v>
      </c>
      <c r="AR1408" s="96">
        <v>319</v>
      </c>
      <c r="AS1408" s="98">
        <v>0.872</v>
      </c>
      <c r="AT1408" s="98">
        <v>0.57699999999999996</v>
      </c>
      <c r="AU1408" s="98">
        <v>1.7000000000000001E-2</v>
      </c>
      <c r="AV1408" s="101">
        <v>127594</v>
      </c>
      <c r="AW1408" s="101">
        <v>111022</v>
      </c>
      <c r="AX1408" s="96">
        <v>7036</v>
      </c>
      <c r="AY1408" s="96">
        <v>10578</v>
      </c>
      <c r="AZ1408" s="96">
        <v>15021</v>
      </c>
      <c r="BA1408" s="96">
        <v>12922072</v>
      </c>
      <c r="BC1408" s="117"/>
      <c r="BD1408" s="93">
        <v>31.97</v>
      </c>
      <c r="BE1408" s="93">
        <v>1439.5</v>
      </c>
      <c r="BF1408" s="94">
        <v>106</v>
      </c>
      <c r="BG1408" s="155">
        <v>0.33229999999999998</v>
      </c>
      <c r="BH1408" s="94">
        <v>153</v>
      </c>
      <c r="BI1408" s="155">
        <v>0.47960000000000003</v>
      </c>
      <c r="BJ1408" s="94">
        <v>10</v>
      </c>
    </row>
    <row r="1409" spans="1:65" ht="15.75" customHeight="1" thickBot="1">
      <c r="A1409" s="93" t="s">
        <v>317</v>
      </c>
      <c r="B1409" s="95">
        <v>45774</v>
      </c>
      <c r="C1409" s="96">
        <v>1751103</v>
      </c>
      <c r="D1409" s="96">
        <v>59048</v>
      </c>
      <c r="E1409" s="96" t="s">
        <v>48</v>
      </c>
      <c r="F1409" s="96">
        <v>309407</v>
      </c>
      <c r="G1409" s="96" t="s">
        <v>48</v>
      </c>
      <c r="H1409" s="96" t="s">
        <v>48</v>
      </c>
      <c r="I1409" s="96"/>
      <c r="J1409" s="96" t="s">
        <v>48</v>
      </c>
      <c r="K1409" s="96" t="s">
        <v>48</v>
      </c>
      <c r="L1409" s="96">
        <v>2119558</v>
      </c>
      <c r="M1409" s="97">
        <v>334</v>
      </c>
      <c r="N1409" s="97">
        <v>193</v>
      </c>
      <c r="O1409" s="97">
        <v>527</v>
      </c>
      <c r="P1409" s="96" t="s">
        <v>48</v>
      </c>
      <c r="Q1409" s="96">
        <v>13777</v>
      </c>
      <c r="R1409" s="96">
        <v>13756</v>
      </c>
      <c r="S1409" s="96">
        <v>15332</v>
      </c>
      <c r="T1409" s="98">
        <v>0.80300000000000005</v>
      </c>
      <c r="U1409" s="95">
        <v>45743</v>
      </c>
      <c r="V1409" s="95">
        <v>45766</v>
      </c>
      <c r="W1409" s="96">
        <v>85</v>
      </c>
      <c r="X1409" s="98">
        <v>0.2243</v>
      </c>
      <c r="Y1409" s="98">
        <v>0.40589999999999998</v>
      </c>
      <c r="Z1409" s="96">
        <v>154</v>
      </c>
      <c r="AA1409" s="96">
        <v>72</v>
      </c>
      <c r="AB1409" s="98">
        <v>0.19</v>
      </c>
      <c r="AC1409" s="98">
        <v>0.40649999999999997</v>
      </c>
      <c r="AD1409" s="96">
        <v>154</v>
      </c>
      <c r="AE1409" s="96">
        <v>48</v>
      </c>
      <c r="AF1409" s="98">
        <v>0.12659999999999999</v>
      </c>
      <c r="AG1409" s="98">
        <v>0.36470000000000002</v>
      </c>
      <c r="AH1409" s="96">
        <v>138</v>
      </c>
      <c r="AI1409" s="96">
        <v>257</v>
      </c>
      <c r="AJ1409" s="96">
        <v>287</v>
      </c>
      <c r="AK1409" s="96">
        <v>1814</v>
      </c>
      <c r="AL1409" s="96">
        <v>1792</v>
      </c>
      <c r="AM1409" s="96">
        <v>110</v>
      </c>
      <c r="AN1409" s="96">
        <v>1686</v>
      </c>
      <c r="AO1409" s="96">
        <v>1671</v>
      </c>
      <c r="AP1409" s="96">
        <v>50</v>
      </c>
      <c r="AQ1409" s="96">
        <v>423</v>
      </c>
      <c r="AR1409" s="96">
        <v>379</v>
      </c>
      <c r="AS1409" s="98">
        <v>0.89600000000000002</v>
      </c>
      <c r="AT1409" s="98">
        <v>0.75700000000000001</v>
      </c>
      <c r="AU1409" s="98">
        <v>2.9000000000000001E-2</v>
      </c>
      <c r="AV1409" s="101">
        <v>128017</v>
      </c>
      <c r="AW1409" s="101">
        <v>111401</v>
      </c>
      <c r="AX1409" s="96">
        <v>7015</v>
      </c>
      <c r="AY1409" s="96">
        <v>10642</v>
      </c>
      <c r="AZ1409" s="96">
        <v>15119</v>
      </c>
      <c r="BA1409" s="96">
        <v>17568227</v>
      </c>
      <c r="BC1409" s="117"/>
      <c r="BD1409" s="93">
        <v>41.02</v>
      </c>
      <c r="BE1409" s="93">
        <v>1439.5</v>
      </c>
      <c r="BF1409" s="94">
        <v>113</v>
      </c>
      <c r="BG1409" s="155">
        <v>0.2797</v>
      </c>
      <c r="BH1409" s="94">
        <v>169</v>
      </c>
      <c r="BI1409" s="155">
        <v>0.44590000000000002</v>
      </c>
      <c r="BJ1409" s="94">
        <v>8</v>
      </c>
    </row>
    <row r="1410" spans="1:65" ht="15.75" customHeight="1" thickBot="1">
      <c r="A1410" s="93" t="s">
        <v>311</v>
      </c>
      <c r="B1410" s="95">
        <v>45775</v>
      </c>
      <c r="C1410" s="96">
        <v>1542856</v>
      </c>
      <c r="D1410" s="96">
        <v>63113</v>
      </c>
      <c r="E1410" s="96" t="s">
        <v>48</v>
      </c>
      <c r="F1410" s="96">
        <v>242039</v>
      </c>
      <c r="G1410" s="96" t="s">
        <v>48</v>
      </c>
      <c r="H1410" s="96" t="s">
        <v>48</v>
      </c>
      <c r="I1410" s="96"/>
      <c r="J1410" s="96" t="s">
        <v>48</v>
      </c>
      <c r="K1410" s="96" t="s">
        <v>48</v>
      </c>
      <c r="L1410" s="96">
        <v>1848008</v>
      </c>
      <c r="M1410" s="97">
        <v>278</v>
      </c>
      <c r="N1410" s="97">
        <v>219</v>
      </c>
      <c r="O1410" s="97">
        <v>497</v>
      </c>
      <c r="P1410" s="96" t="s">
        <v>48</v>
      </c>
      <c r="Q1410" s="96">
        <v>13260</v>
      </c>
      <c r="R1410" s="96">
        <v>12515</v>
      </c>
      <c r="S1410" s="96">
        <v>19445</v>
      </c>
      <c r="T1410" s="98">
        <v>0.77900000000000003</v>
      </c>
      <c r="U1410" s="95">
        <v>45744</v>
      </c>
      <c r="V1410" s="95">
        <v>45767</v>
      </c>
      <c r="W1410" s="96">
        <v>77</v>
      </c>
      <c r="X1410" s="98">
        <v>0.2213</v>
      </c>
      <c r="Y1410" s="98">
        <v>0.40050000000000002</v>
      </c>
      <c r="Z1410" s="96">
        <v>139</v>
      </c>
      <c r="AA1410" s="96">
        <v>69</v>
      </c>
      <c r="AB1410" s="98">
        <v>0.1983</v>
      </c>
      <c r="AC1410" s="98">
        <v>0.42430000000000001</v>
      </c>
      <c r="AD1410" s="96">
        <v>148</v>
      </c>
      <c r="AE1410" s="96">
        <v>33</v>
      </c>
      <c r="AF1410" s="98">
        <v>9.4799999999999995E-2</v>
      </c>
      <c r="AG1410" s="98">
        <v>0.27310000000000001</v>
      </c>
      <c r="AH1410" s="96">
        <v>95</v>
      </c>
      <c r="AI1410" s="96">
        <v>230</v>
      </c>
      <c r="AJ1410" s="96">
        <v>161</v>
      </c>
      <c r="AK1410" s="96">
        <v>1314</v>
      </c>
      <c r="AL1410" s="96">
        <v>1220</v>
      </c>
      <c r="AM1410" s="96">
        <v>72</v>
      </c>
      <c r="AN1410" s="96">
        <v>1207</v>
      </c>
      <c r="AO1410" s="96">
        <v>1131</v>
      </c>
      <c r="AP1410" s="96">
        <v>43</v>
      </c>
      <c r="AQ1410" s="96">
        <v>387</v>
      </c>
      <c r="AR1410" s="96">
        <v>348</v>
      </c>
      <c r="AS1410" s="98">
        <v>0.89900000000000002</v>
      </c>
      <c r="AT1410" s="98">
        <v>0.46300000000000002</v>
      </c>
      <c r="AU1410" s="98">
        <v>3.6999999999999998E-2</v>
      </c>
      <c r="AV1410" s="101">
        <v>128404</v>
      </c>
      <c r="AW1410" s="101">
        <v>111749</v>
      </c>
      <c r="AX1410" s="96">
        <v>7001</v>
      </c>
      <c r="AY1410" s="96">
        <v>10705</v>
      </c>
      <c r="AZ1410" s="96">
        <v>15282</v>
      </c>
      <c r="BA1410" s="96">
        <v>12030337</v>
      </c>
      <c r="BC1410" s="117"/>
      <c r="BD1410" s="93">
        <v>43.92</v>
      </c>
      <c r="BE1410" s="93">
        <v>1437</v>
      </c>
      <c r="BF1410" s="94">
        <v>108</v>
      </c>
      <c r="BG1410" s="155">
        <v>0.31030000000000002</v>
      </c>
      <c r="BH1410" s="94">
        <v>131</v>
      </c>
      <c r="BI1410" s="155">
        <v>0.37640000000000001</v>
      </c>
      <c r="BJ1410" s="94">
        <v>7</v>
      </c>
    </row>
    <row r="1411" spans="1:65" ht="15.75" customHeight="1" thickBot="1">
      <c r="A1411" s="93" t="s">
        <v>312</v>
      </c>
      <c r="B1411" s="95">
        <v>45776</v>
      </c>
      <c r="C1411" s="96">
        <v>1568511</v>
      </c>
      <c r="D1411" s="96">
        <v>47136</v>
      </c>
      <c r="E1411" s="96" t="s">
        <v>48</v>
      </c>
      <c r="F1411" s="96">
        <v>281959</v>
      </c>
      <c r="G1411" s="96" t="s">
        <v>48</v>
      </c>
      <c r="H1411" s="96" t="s">
        <v>48</v>
      </c>
      <c r="I1411" s="96"/>
      <c r="J1411" s="96" t="s">
        <v>48</v>
      </c>
      <c r="K1411" s="96" t="s">
        <v>48</v>
      </c>
      <c r="L1411" s="96">
        <v>1897605</v>
      </c>
      <c r="M1411" s="97">
        <v>262</v>
      </c>
      <c r="N1411" s="97">
        <v>229</v>
      </c>
      <c r="O1411" s="97">
        <v>491</v>
      </c>
      <c r="P1411" s="96" t="s">
        <v>48</v>
      </c>
      <c r="Q1411" s="96">
        <v>17473</v>
      </c>
      <c r="R1411" s="96">
        <v>19277</v>
      </c>
      <c r="S1411" s="96">
        <v>23532</v>
      </c>
      <c r="T1411" s="98">
        <v>0.73299999999999998</v>
      </c>
      <c r="U1411" s="95">
        <v>45745</v>
      </c>
      <c r="V1411" s="95">
        <v>45768</v>
      </c>
      <c r="W1411" s="96">
        <v>60</v>
      </c>
      <c r="X1411" s="98">
        <v>0.19170000000000001</v>
      </c>
      <c r="Y1411" s="98">
        <v>0.34699999999999998</v>
      </c>
      <c r="Z1411" s="96">
        <v>109</v>
      </c>
      <c r="AA1411" s="96">
        <v>46</v>
      </c>
      <c r="AB1411" s="98">
        <v>0.14699999999999999</v>
      </c>
      <c r="AC1411" s="98">
        <v>0.3145</v>
      </c>
      <c r="AD1411" s="96">
        <v>98</v>
      </c>
      <c r="AE1411" s="96">
        <v>28</v>
      </c>
      <c r="AF1411" s="98">
        <v>8.9499999999999996E-2</v>
      </c>
      <c r="AG1411" s="98">
        <v>0.2576</v>
      </c>
      <c r="AH1411" s="96">
        <v>81</v>
      </c>
      <c r="AI1411" s="96">
        <v>219</v>
      </c>
      <c r="AJ1411" s="96">
        <v>189</v>
      </c>
      <c r="AK1411" s="96">
        <v>1261</v>
      </c>
      <c r="AL1411" s="96">
        <v>1170</v>
      </c>
      <c r="AM1411" s="96">
        <v>79</v>
      </c>
      <c r="AN1411" s="96">
        <v>1157</v>
      </c>
      <c r="AO1411" s="96">
        <v>1081</v>
      </c>
      <c r="AP1411" s="96">
        <v>30</v>
      </c>
      <c r="AQ1411" s="96">
        <v>360</v>
      </c>
      <c r="AR1411" s="96">
        <v>313</v>
      </c>
      <c r="AS1411" s="98">
        <v>0.86899999999999999</v>
      </c>
      <c r="AT1411" s="98">
        <v>0.60399999999999998</v>
      </c>
      <c r="AU1411" s="98">
        <v>2.7E-2</v>
      </c>
      <c r="AV1411" s="101">
        <v>128764</v>
      </c>
      <c r="AW1411" s="101">
        <v>112062</v>
      </c>
      <c r="AX1411" s="96">
        <v>6956</v>
      </c>
      <c r="AY1411" s="96">
        <v>10715</v>
      </c>
      <c r="AZ1411" s="96">
        <v>15361</v>
      </c>
      <c r="BA1411" s="96">
        <v>11539376</v>
      </c>
      <c r="BC1411" s="117"/>
      <c r="BD1411" s="93">
        <v>32.869999999999997</v>
      </c>
      <c r="BE1411" s="93">
        <v>1434</v>
      </c>
      <c r="BF1411" s="94">
        <v>90</v>
      </c>
      <c r="BG1411" s="155">
        <v>0.28749999999999998</v>
      </c>
      <c r="BH1411" s="94">
        <v>137</v>
      </c>
      <c r="BI1411" s="155">
        <v>0.43769999999999998</v>
      </c>
      <c r="BJ1411" s="94">
        <v>9</v>
      </c>
    </row>
    <row r="1412" spans="1:65" ht="15.75" customHeight="1" thickBot="1">
      <c r="A1412" s="93" t="s">
        <v>313</v>
      </c>
      <c r="B1412" s="95">
        <v>45777</v>
      </c>
      <c r="C1412" s="96">
        <v>1583225</v>
      </c>
      <c r="D1412" s="96">
        <v>52167</v>
      </c>
      <c r="E1412" s="96" t="s">
        <v>48</v>
      </c>
      <c r="F1412" s="96">
        <v>307438</v>
      </c>
      <c r="G1412" s="96" t="s">
        <v>48</v>
      </c>
      <c r="H1412" s="96" t="s">
        <v>48</v>
      </c>
      <c r="I1412" s="96"/>
      <c r="J1412" s="96" t="s">
        <v>48</v>
      </c>
      <c r="K1412" s="96" t="s">
        <v>48</v>
      </c>
      <c r="L1412" s="96">
        <v>1942830</v>
      </c>
      <c r="M1412" s="97">
        <v>294</v>
      </c>
      <c r="N1412" s="97">
        <v>258</v>
      </c>
      <c r="O1412" s="97">
        <v>552</v>
      </c>
      <c r="P1412" s="96" t="s">
        <v>48</v>
      </c>
      <c r="Q1412" s="96">
        <v>18193</v>
      </c>
      <c r="R1412" s="96">
        <v>17459</v>
      </c>
      <c r="S1412" s="96">
        <v>19841</v>
      </c>
      <c r="T1412" s="98">
        <v>0.63</v>
      </c>
      <c r="U1412" s="95">
        <v>45746</v>
      </c>
      <c r="V1412" s="95">
        <v>45769</v>
      </c>
      <c r="W1412" s="96">
        <v>59</v>
      </c>
      <c r="X1412" s="98">
        <v>0.18970000000000001</v>
      </c>
      <c r="Y1412" s="98">
        <v>0.34339999999999998</v>
      </c>
      <c r="Z1412" s="96">
        <v>107</v>
      </c>
      <c r="AA1412" s="96">
        <v>52</v>
      </c>
      <c r="AB1412" s="98">
        <v>0.16719999999999999</v>
      </c>
      <c r="AC1412" s="98">
        <v>0.35780000000000001</v>
      </c>
      <c r="AD1412" s="96">
        <v>111</v>
      </c>
      <c r="AE1412" s="96">
        <v>34</v>
      </c>
      <c r="AF1412" s="98">
        <v>0.10929999999999999</v>
      </c>
      <c r="AG1412" s="98">
        <v>0.31490000000000001</v>
      </c>
      <c r="AH1412" s="96">
        <v>98</v>
      </c>
      <c r="AI1412" s="96">
        <v>200</v>
      </c>
      <c r="AJ1412" s="96">
        <v>191</v>
      </c>
      <c r="AK1412" s="96">
        <v>1429</v>
      </c>
      <c r="AL1412" s="96">
        <v>1351</v>
      </c>
      <c r="AM1412" s="96">
        <v>92</v>
      </c>
      <c r="AN1412" s="96">
        <v>1322</v>
      </c>
      <c r="AO1412" s="96">
        <v>1256</v>
      </c>
      <c r="AP1412" s="96">
        <v>34</v>
      </c>
      <c r="AQ1412" s="96">
        <v>348</v>
      </c>
      <c r="AR1412" s="96">
        <v>311</v>
      </c>
      <c r="AS1412" s="98">
        <v>0.89400000000000002</v>
      </c>
      <c r="AT1412" s="98">
        <v>0.61399999999999999</v>
      </c>
      <c r="AU1412" s="98">
        <v>2.5999999999999999E-2</v>
      </c>
      <c r="AV1412" s="101">
        <v>129112</v>
      </c>
      <c r="AW1412" s="101">
        <v>112373</v>
      </c>
      <c r="AX1412" s="96">
        <v>6922</v>
      </c>
      <c r="AY1412" s="96">
        <v>10742</v>
      </c>
      <c r="AZ1412" s="96">
        <v>15366</v>
      </c>
      <c r="BA1412" s="96">
        <v>13165690</v>
      </c>
      <c r="BC1412" s="117"/>
      <c r="BD1412" s="93">
        <v>36.29</v>
      </c>
      <c r="BE1412" s="93">
        <v>1437.5</v>
      </c>
      <c r="BF1412" s="94">
        <v>78</v>
      </c>
      <c r="BG1412" s="155">
        <v>0.25080000000000002</v>
      </c>
      <c r="BH1412" s="94">
        <v>113</v>
      </c>
      <c r="BI1412" s="155">
        <v>0.36330000000000001</v>
      </c>
      <c r="BJ1412" s="94">
        <v>10</v>
      </c>
    </row>
    <row r="1413" spans="1:65" ht="15.75" customHeight="1" thickBot="1">
      <c r="A1413" s="93" t="s">
        <v>314</v>
      </c>
      <c r="B1413" s="95">
        <v>45778</v>
      </c>
      <c r="C1413" s="96">
        <v>1550566</v>
      </c>
      <c r="D1413" s="96">
        <v>73370</v>
      </c>
      <c r="E1413" s="96" t="s">
        <v>48</v>
      </c>
      <c r="F1413" s="96">
        <v>310815</v>
      </c>
      <c r="G1413" s="96" t="s">
        <v>48</v>
      </c>
      <c r="H1413" s="96" t="s">
        <v>48</v>
      </c>
      <c r="I1413" s="96"/>
      <c r="J1413" s="96" t="s">
        <v>48</v>
      </c>
      <c r="K1413" s="96" t="s">
        <v>48</v>
      </c>
      <c r="L1413" s="96">
        <v>1934751</v>
      </c>
      <c r="M1413" s="97">
        <v>369</v>
      </c>
      <c r="N1413" s="97">
        <v>242</v>
      </c>
      <c r="O1413" s="97">
        <v>611</v>
      </c>
      <c r="P1413" s="96" t="s">
        <v>48</v>
      </c>
      <c r="Q1413" s="96">
        <v>12339</v>
      </c>
      <c r="R1413" s="96">
        <v>11881</v>
      </c>
      <c r="S1413" s="96">
        <v>13165</v>
      </c>
      <c r="T1413" s="98">
        <v>0.72699999999999998</v>
      </c>
      <c r="U1413" s="95">
        <v>45747</v>
      </c>
      <c r="V1413" s="95">
        <v>45770</v>
      </c>
      <c r="W1413" s="96">
        <v>80</v>
      </c>
      <c r="X1413" s="98">
        <v>0.21279999999999999</v>
      </c>
      <c r="Y1413" s="98">
        <v>0.41699999999999998</v>
      </c>
      <c r="Z1413" s="96">
        <v>157</v>
      </c>
      <c r="AA1413" s="96">
        <v>69</v>
      </c>
      <c r="AB1413" s="98">
        <v>0.1835</v>
      </c>
      <c r="AC1413" s="98">
        <v>0.43309999999999998</v>
      </c>
      <c r="AD1413" s="96">
        <v>163</v>
      </c>
      <c r="AE1413" s="96">
        <v>44</v>
      </c>
      <c r="AF1413" s="98">
        <v>0.11700000000000001</v>
      </c>
      <c r="AG1413" s="98">
        <v>0.39090000000000003</v>
      </c>
      <c r="AH1413" s="96">
        <v>147</v>
      </c>
      <c r="AI1413" s="96">
        <v>232</v>
      </c>
      <c r="AJ1413" s="96">
        <v>176</v>
      </c>
      <c r="AK1413" s="96">
        <v>1509</v>
      </c>
      <c r="AL1413" s="96">
        <v>1433</v>
      </c>
      <c r="AM1413" s="96">
        <v>68</v>
      </c>
      <c r="AN1413" s="96">
        <v>1373</v>
      </c>
      <c r="AO1413" s="96">
        <v>1355</v>
      </c>
      <c r="AP1413" s="96">
        <v>50</v>
      </c>
      <c r="AQ1413" s="96">
        <v>444</v>
      </c>
      <c r="AR1413" s="96">
        <v>376</v>
      </c>
      <c r="AS1413" s="98">
        <v>0.84699999999999998</v>
      </c>
      <c r="AT1413" s="98">
        <v>0.46800000000000003</v>
      </c>
      <c r="AU1413" s="98">
        <v>3.5999999999999997E-2</v>
      </c>
      <c r="AV1413" s="101">
        <v>129556</v>
      </c>
      <c r="AW1413" s="101">
        <v>112749</v>
      </c>
      <c r="AX1413" s="96">
        <v>6974</v>
      </c>
      <c r="AY1413" s="96">
        <v>10862</v>
      </c>
      <c r="AZ1413" s="96">
        <v>15443</v>
      </c>
      <c r="BA1413" s="96">
        <v>13848621</v>
      </c>
      <c r="BC1413" s="117"/>
      <c r="BD1413" s="93">
        <v>51.04</v>
      </c>
      <c r="BE1413" s="93">
        <v>1437.5</v>
      </c>
      <c r="BF1413" s="94">
        <v>113</v>
      </c>
      <c r="BG1413" s="155">
        <v>0.30049999999999999</v>
      </c>
      <c r="BH1413" s="94">
        <v>167</v>
      </c>
      <c r="BI1413" s="155">
        <v>0.44409999999999999</v>
      </c>
      <c r="BJ1413" s="94">
        <v>14</v>
      </c>
      <c r="BM1413" s="94">
        <v>32571</v>
      </c>
    </row>
    <row r="1414" spans="1:65" ht="15.75" customHeight="1" thickBot="1">
      <c r="A1414" s="93" t="s">
        <v>315</v>
      </c>
      <c r="B1414" s="95">
        <v>45779</v>
      </c>
      <c r="C1414" s="96">
        <v>1535867</v>
      </c>
      <c r="D1414" s="96">
        <v>59633</v>
      </c>
      <c r="E1414" s="96" t="s">
        <v>48</v>
      </c>
      <c r="F1414" s="96">
        <v>386723</v>
      </c>
      <c r="G1414" s="96" t="s">
        <v>48</v>
      </c>
      <c r="H1414" s="96" t="s">
        <v>48</v>
      </c>
      <c r="I1414" s="96"/>
      <c r="J1414" s="96" t="s">
        <v>48</v>
      </c>
      <c r="K1414" s="96" t="s">
        <v>48</v>
      </c>
      <c r="L1414" s="96">
        <v>1982223</v>
      </c>
      <c r="M1414" s="97">
        <v>246</v>
      </c>
      <c r="N1414" s="97">
        <v>231</v>
      </c>
      <c r="O1414" s="97">
        <v>477</v>
      </c>
      <c r="P1414" s="96" t="s">
        <v>48</v>
      </c>
      <c r="Q1414" s="96">
        <v>15323</v>
      </c>
      <c r="R1414" s="96">
        <v>14999</v>
      </c>
      <c r="S1414" s="96">
        <v>15618</v>
      </c>
      <c r="T1414" s="98">
        <v>0.84899999999999998</v>
      </c>
      <c r="U1414" s="95">
        <v>45748</v>
      </c>
      <c r="V1414" s="95">
        <v>45771</v>
      </c>
      <c r="W1414" s="96">
        <v>66</v>
      </c>
      <c r="X1414" s="98">
        <v>0.18079999999999999</v>
      </c>
      <c r="Y1414" s="98">
        <v>0.35439999999999999</v>
      </c>
      <c r="Z1414" s="96">
        <v>129</v>
      </c>
      <c r="AA1414" s="96">
        <v>56</v>
      </c>
      <c r="AB1414" s="98">
        <v>0.15340000000000001</v>
      </c>
      <c r="AC1414" s="98">
        <v>0.36209999999999998</v>
      </c>
      <c r="AD1414" s="96">
        <v>132</v>
      </c>
      <c r="AE1414" s="96">
        <v>38</v>
      </c>
      <c r="AF1414" s="98">
        <v>0.1041</v>
      </c>
      <c r="AG1414" s="98">
        <v>0.34770000000000001</v>
      </c>
      <c r="AH1414" s="96">
        <v>127</v>
      </c>
      <c r="AI1414" s="96">
        <v>203</v>
      </c>
      <c r="AJ1414" s="96">
        <v>214</v>
      </c>
      <c r="AK1414" s="96">
        <v>1603</v>
      </c>
      <c r="AL1414" s="96">
        <v>1508</v>
      </c>
      <c r="AM1414" s="96">
        <v>87</v>
      </c>
      <c r="AN1414" s="96">
        <v>1503</v>
      </c>
      <c r="AO1414" s="96">
        <v>1421</v>
      </c>
      <c r="AP1414" s="96">
        <v>31</v>
      </c>
      <c r="AQ1414" s="96">
        <v>405</v>
      </c>
      <c r="AR1414" s="96">
        <v>365</v>
      </c>
      <c r="AS1414" s="98">
        <v>0.90100000000000002</v>
      </c>
      <c r="AT1414" s="98">
        <v>0.58599999999999997</v>
      </c>
      <c r="AU1414" s="98">
        <v>2.1000000000000001E-2</v>
      </c>
      <c r="AV1414" s="101">
        <v>129961</v>
      </c>
      <c r="AW1414" s="101">
        <v>113114</v>
      </c>
      <c r="AX1414" s="96">
        <v>7133</v>
      </c>
      <c r="AY1414" s="96">
        <v>10961</v>
      </c>
      <c r="AZ1414" s="96">
        <v>15534</v>
      </c>
      <c r="BA1414" s="96">
        <v>14190882</v>
      </c>
      <c r="BC1414" s="117"/>
      <c r="BD1414" s="93">
        <v>43.15</v>
      </c>
      <c r="BE1414" s="93">
        <v>1382</v>
      </c>
      <c r="BF1414" s="94">
        <v>102</v>
      </c>
      <c r="BG1414" s="155">
        <v>0.27950000000000003</v>
      </c>
      <c r="BH1414" s="94">
        <v>140</v>
      </c>
      <c r="BI1414" s="155">
        <v>0.3836</v>
      </c>
      <c r="BJ1414" s="94">
        <v>7</v>
      </c>
      <c r="BM1414" s="94">
        <v>27555</v>
      </c>
    </row>
    <row r="1415" spans="1:65" ht="15.75" customHeight="1" thickBot="1">
      <c r="A1415" s="93" t="s">
        <v>316</v>
      </c>
      <c r="B1415" s="95">
        <v>45780</v>
      </c>
      <c r="C1415" s="96">
        <v>1731291</v>
      </c>
      <c r="D1415" s="96">
        <v>58804</v>
      </c>
      <c r="E1415" s="96" t="s">
        <v>48</v>
      </c>
      <c r="F1415" s="96">
        <v>378769</v>
      </c>
      <c r="G1415" s="96" t="s">
        <v>48</v>
      </c>
      <c r="H1415" s="96" t="s">
        <v>48</v>
      </c>
      <c r="I1415" s="96"/>
      <c r="J1415" s="96" t="s">
        <v>48</v>
      </c>
      <c r="K1415" s="96" t="s">
        <v>48</v>
      </c>
      <c r="L1415" s="96">
        <v>2168864</v>
      </c>
      <c r="M1415" s="97">
        <v>276</v>
      </c>
      <c r="N1415" s="97">
        <v>267</v>
      </c>
      <c r="O1415" s="97">
        <v>543</v>
      </c>
      <c r="P1415" s="96" t="s">
        <v>48</v>
      </c>
      <c r="Q1415" s="96">
        <v>16766</v>
      </c>
      <c r="R1415" s="96">
        <v>18755</v>
      </c>
      <c r="S1415" s="96">
        <v>20947</v>
      </c>
      <c r="T1415" s="98">
        <v>0.67400000000000004</v>
      </c>
      <c r="U1415" s="95">
        <v>45749</v>
      </c>
      <c r="V1415" s="95">
        <v>45772</v>
      </c>
      <c r="W1415" s="96">
        <v>66</v>
      </c>
      <c r="X1415" s="98">
        <v>0.1953</v>
      </c>
      <c r="Y1415" s="98">
        <v>0.38269999999999998</v>
      </c>
      <c r="Z1415" s="96">
        <v>129</v>
      </c>
      <c r="AA1415" s="96">
        <v>49</v>
      </c>
      <c r="AB1415" s="98">
        <v>0.14499999999999999</v>
      </c>
      <c r="AC1415" s="98">
        <v>0.34210000000000002</v>
      </c>
      <c r="AD1415" s="96">
        <v>116</v>
      </c>
      <c r="AE1415" s="96">
        <v>31</v>
      </c>
      <c r="AF1415" s="98">
        <v>9.1700000000000004E-2</v>
      </c>
      <c r="AG1415" s="98">
        <v>0.30630000000000002</v>
      </c>
      <c r="AH1415" s="96">
        <v>104</v>
      </c>
      <c r="AI1415" s="96">
        <v>158</v>
      </c>
      <c r="AJ1415" s="96">
        <v>150</v>
      </c>
      <c r="AK1415" s="96">
        <v>1326</v>
      </c>
      <c r="AL1415" s="96">
        <v>1310</v>
      </c>
      <c r="AM1415" s="96">
        <v>81</v>
      </c>
      <c r="AN1415" s="96">
        <v>1232</v>
      </c>
      <c r="AO1415" s="96">
        <v>1219</v>
      </c>
      <c r="AP1415" s="96">
        <v>34</v>
      </c>
      <c r="AQ1415" s="96">
        <v>366</v>
      </c>
      <c r="AR1415" s="96">
        <v>338</v>
      </c>
      <c r="AS1415" s="98">
        <v>0.92300000000000004</v>
      </c>
      <c r="AT1415" s="98">
        <v>0.44400000000000001</v>
      </c>
      <c r="AU1415" s="98">
        <v>2.7E-2</v>
      </c>
      <c r="AV1415" s="101">
        <v>130327</v>
      </c>
      <c r="AW1415" s="101">
        <v>113452</v>
      </c>
      <c r="AX1415" s="96">
        <v>7293</v>
      </c>
      <c r="AY1415" s="96">
        <v>11047</v>
      </c>
      <c r="AZ1415" s="96">
        <v>15650</v>
      </c>
      <c r="BA1415" s="96">
        <v>12103011</v>
      </c>
      <c r="BC1415" s="117"/>
      <c r="BD1415" s="93">
        <v>42.55</v>
      </c>
      <c r="BE1415" s="93">
        <v>1382</v>
      </c>
      <c r="BF1415" s="94">
        <v>96</v>
      </c>
      <c r="BG1415" s="155">
        <v>0.28399999999999997</v>
      </c>
      <c r="BH1415" s="94">
        <v>129</v>
      </c>
      <c r="BI1415" s="155">
        <v>0.38169999999999998</v>
      </c>
      <c r="BJ1415" s="94">
        <v>6</v>
      </c>
      <c r="BM1415" s="94">
        <v>6556</v>
      </c>
    </row>
    <row r="1416" spans="1:65" ht="15.75" customHeight="1" thickBot="1">
      <c r="A1416" s="93" t="s">
        <v>317</v>
      </c>
      <c r="B1416" s="95">
        <v>45781</v>
      </c>
      <c r="C1416" s="96">
        <v>1862376</v>
      </c>
      <c r="D1416" s="96">
        <v>65313</v>
      </c>
      <c r="E1416" s="96" t="s">
        <v>48</v>
      </c>
      <c r="F1416" s="96">
        <v>361682</v>
      </c>
      <c r="G1416" s="96" t="s">
        <v>48</v>
      </c>
      <c r="H1416" s="96" t="s">
        <v>48</v>
      </c>
      <c r="I1416" s="96"/>
      <c r="J1416" s="96" t="s">
        <v>48</v>
      </c>
      <c r="K1416" s="96" t="s">
        <v>48</v>
      </c>
      <c r="L1416" s="96">
        <v>2289372</v>
      </c>
      <c r="M1416" s="97">
        <v>314</v>
      </c>
      <c r="N1416" s="97">
        <v>273</v>
      </c>
      <c r="O1416" s="97">
        <v>587</v>
      </c>
      <c r="P1416" s="96" t="s">
        <v>48</v>
      </c>
      <c r="Q1416" s="96">
        <v>13124</v>
      </c>
      <c r="R1416" s="96">
        <v>13289</v>
      </c>
      <c r="S1416" s="96">
        <v>14901</v>
      </c>
      <c r="T1416" s="98">
        <v>0.76800000000000002</v>
      </c>
      <c r="U1416" s="95">
        <v>45750</v>
      </c>
      <c r="V1416" s="95">
        <v>45773</v>
      </c>
      <c r="W1416" s="96">
        <v>89</v>
      </c>
      <c r="X1416" s="98">
        <v>0.2145</v>
      </c>
      <c r="Y1416" s="98">
        <v>0.42030000000000001</v>
      </c>
      <c r="Z1416" s="96">
        <v>174</v>
      </c>
      <c r="AA1416" s="96">
        <v>73</v>
      </c>
      <c r="AB1416" s="98">
        <v>0.1759</v>
      </c>
      <c r="AC1416" s="98">
        <v>0.41510000000000002</v>
      </c>
      <c r="AD1416" s="96">
        <v>172</v>
      </c>
      <c r="AE1416" s="96">
        <v>46</v>
      </c>
      <c r="AF1416" s="98">
        <v>0.1108</v>
      </c>
      <c r="AG1416" s="98">
        <v>0.37019999999999997</v>
      </c>
      <c r="AH1416" s="96">
        <v>154</v>
      </c>
      <c r="AI1416" s="96">
        <v>220</v>
      </c>
      <c r="AJ1416" s="96">
        <v>193</v>
      </c>
      <c r="AK1416" s="96">
        <v>1423</v>
      </c>
      <c r="AL1416" s="96">
        <v>1408</v>
      </c>
      <c r="AM1416" s="96">
        <v>83</v>
      </c>
      <c r="AN1416" s="96">
        <v>1331</v>
      </c>
      <c r="AO1416" s="96">
        <v>1317</v>
      </c>
      <c r="AP1416" s="96">
        <v>25</v>
      </c>
      <c r="AQ1416" s="96">
        <v>451</v>
      </c>
      <c r="AR1416" s="96">
        <v>415</v>
      </c>
      <c r="AS1416" s="98">
        <v>0.92</v>
      </c>
      <c r="AT1416" s="98">
        <v>0.46500000000000002</v>
      </c>
      <c r="AU1416" s="98">
        <v>1.9E-2</v>
      </c>
      <c r="AV1416" s="101">
        <v>130778</v>
      </c>
      <c r="AW1416" s="101">
        <v>113867</v>
      </c>
      <c r="AX1416" s="96">
        <v>7316</v>
      </c>
      <c r="AY1416" s="96">
        <v>11056</v>
      </c>
      <c r="AZ1416" s="96">
        <v>15747</v>
      </c>
      <c r="BA1416" s="96">
        <v>15241744</v>
      </c>
      <c r="BC1416" s="117"/>
      <c r="BD1416" s="93">
        <v>47.26</v>
      </c>
      <c r="BE1416" s="93">
        <v>1382</v>
      </c>
      <c r="BF1416" s="94">
        <v>121</v>
      </c>
      <c r="BG1416" s="155">
        <v>0.29160000000000003</v>
      </c>
      <c r="BH1416" s="94">
        <v>162</v>
      </c>
      <c r="BI1416" s="155">
        <v>0.39040000000000002</v>
      </c>
      <c r="BJ1416" s="94">
        <v>10</v>
      </c>
      <c r="BM1416" s="94">
        <v>28721</v>
      </c>
    </row>
    <row r="1417" spans="1:65" ht="15.75" customHeight="1" thickBot="1">
      <c r="A1417" s="93" t="s">
        <v>311</v>
      </c>
      <c r="B1417" s="95">
        <v>45782</v>
      </c>
      <c r="C1417" s="96">
        <v>1832547</v>
      </c>
      <c r="D1417" s="96">
        <v>64235</v>
      </c>
      <c r="E1417" s="96" t="s">
        <v>48</v>
      </c>
      <c r="F1417" s="96">
        <v>359064</v>
      </c>
      <c r="G1417" s="96" t="s">
        <v>48</v>
      </c>
      <c r="H1417" s="96" t="s">
        <v>48</v>
      </c>
      <c r="I1417" s="96"/>
      <c r="J1417" s="96" t="s">
        <v>48</v>
      </c>
      <c r="K1417" s="96" t="s">
        <v>48</v>
      </c>
      <c r="L1417" s="96">
        <v>2255847</v>
      </c>
      <c r="M1417" s="97">
        <v>309</v>
      </c>
      <c r="N1417" s="97">
        <v>249</v>
      </c>
      <c r="O1417" s="97">
        <v>558</v>
      </c>
      <c r="P1417" s="96" t="s">
        <v>48</v>
      </c>
      <c r="Q1417" s="96">
        <v>13540</v>
      </c>
      <c r="R1417" s="96">
        <v>12745</v>
      </c>
      <c r="S1417" s="96">
        <v>15707</v>
      </c>
      <c r="T1417" s="98">
        <v>0.9</v>
      </c>
      <c r="U1417" s="95">
        <v>45751</v>
      </c>
      <c r="V1417" s="95">
        <v>45774</v>
      </c>
      <c r="W1417" s="96">
        <v>85</v>
      </c>
      <c r="X1417" s="98">
        <v>0.182</v>
      </c>
      <c r="Y1417" s="98">
        <v>0.35670000000000002</v>
      </c>
      <c r="Z1417" s="96">
        <v>167</v>
      </c>
      <c r="AA1417" s="96">
        <v>75</v>
      </c>
      <c r="AB1417" s="98">
        <v>0.16059999999999999</v>
      </c>
      <c r="AC1417" s="98">
        <v>0.379</v>
      </c>
      <c r="AD1417" s="96">
        <v>177</v>
      </c>
      <c r="AE1417" s="96">
        <v>43</v>
      </c>
      <c r="AF1417" s="98">
        <v>9.2100000000000001E-2</v>
      </c>
      <c r="AG1417" s="98">
        <v>0.3075</v>
      </c>
      <c r="AH1417" s="96">
        <v>144</v>
      </c>
      <c r="AI1417" s="96">
        <v>252</v>
      </c>
      <c r="AJ1417" s="96">
        <v>178</v>
      </c>
      <c r="AK1417" s="96">
        <v>1290</v>
      </c>
      <c r="AL1417" s="96">
        <v>1213</v>
      </c>
      <c r="AM1417" s="96">
        <v>66</v>
      </c>
      <c r="AN1417" s="96">
        <v>1160</v>
      </c>
      <c r="AO1417" s="96">
        <v>1143</v>
      </c>
      <c r="AP1417" s="96">
        <v>27</v>
      </c>
      <c r="AQ1417" s="96">
        <v>502</v>
      </c>
      <c r="AR1417" s="96">
        <v>467</v>
      </c>
      <c r="AS1417" s="98">
        <v>0.93</v>
      </c>
      <c r="AT1417" s="98">
        <v>0.38100000000000001</v>
      </c>
      <c r="AU1417" s="98">
        <v>2.3E-2</v>
      </c>
      <c r="AV1417" s="101">
        <v>131280</v>
      </c>
      <c r="AW1417" s="101">
        <v>114334</v>
      </c>
      <c r="AX1417" s="96">
        <v>7082</v>
      </c>
      <c r="AY1417" s="96">
        <v>10934</v>
      </c>
      <c r="AZ1417" s="96">
        <v>15816</v>
      </c>
      <c r="BA1417" s="96">
        <v>12839718</v>
      </c>
      <c r="BC1417" s="117"/>
      <c r="BD1417" s="93">
        <v>46.48</v>
      </c>
      <c r="BE1417" s="93">
        <v>1382</v>
      </c>
      <c r="BF1417" s="94">
        <v>125</v>
      </c>
      <c r="BG1417" s="155">
        <v>0.26769999999999999</v>
      </c>
      <c r="BH1417" s="94">
        <v>174</v>
      </c>
      <c r="BI1417" s="155">
        <v>0.37259999999999999</v>
      </c>
      <c r="BJ1417" s="94">
        <v>14</v>
      </c>
      <c r="BM1417" s="94">
        <v>37202</v>
      </c>
    </row>
    <row r="1418" spans="1:65" ht="15.75" customHeight="1" thickBot="1">
      <c r="A1418" s="93" t="s">
        <v>312</v>
      </c>
      <c r="B1418" s="95">
        <v>45783</v>
      </c>
      <c r="C1418" s="96">
        <v>1833260</v>
      </c>
      <c r="D1418" s="96">
        <v>67953</v>
      </c>
      <c r="E1418" s="96" t="s">
        <v>48</v>
      </c>
      <c r="F1418" s="96">
        <v>301047</v>
      </c>
      <c r="G1418" s="96" t="s">
        <v>48</v>
      </c>
      <c r="H1418" s="96" t="s">
        <v>48</v>
      </c>
      <c r="I1418" s="96"/>
      <c r="J1418" s="96" t="s">
        <v>48</v>
      </c>
      <c r="K1418" s="96" t="s">
        <v>48</v>
      </c>
      <c r="L1418" s="96">
        <v>2202260</v>
      </c>
      <c r="M1418" s="97">
        <v>332</v>
      </c>
      <c r="N1418" s="97">
        <v>305</v>
      </c>
      <c r="O1418" s="97">
        <v>637</v>
      </c>
      <c r="P1418" s="96" t="s">
        <v>48</v>
      </c>
      <c r="Q1418" s="96">
        <v>13702</v>
      </c>
      <c r="R1418" s="96">
        <v>13331</v>
      </c>
      <c r="S1418" s="96">
        <v>14652</v>
      </c>
      <c r="T1418" s="98">
        <v>0.81</v>
      </c>
      <c r="U1418" s="95">
        <v>45752</v>
      </c>
      <c r="V1418" s="95">
        <v>45775</v>
      </c>
      <c r="W1418" s="96">
        <v>82</v>
      </c>
      <c r="X1418" s="98">
        <v>0.17710000000000001</v>
      </c>
      <c r="Y1418" s="98">
        <v>0.34710000000000002</v>
      </c>
      <c r="Z1418" s="96">
        <v>161</v>
      </c>
      <c r="AA1418" s="96">
        <v>70</v>
      </c>
      <c r="AB1418" s="98">
        <v>0.1512</v>
      </c>
      <c r="AC1418" s="98">
        <v>0.35680000000000001</v>
      </c>
      <c r="AD1418" s="96">
        <v>165</v>
      </c>
      <c r="AE1418" s="96">
        <v>45</v>
      </c>
      <c r="AF1418" s="98">
        <v>9.7199999999999995E-2</v>
      </c>
      <c r="AG1418" s="98">
        <v>0.3246</v>
      </c>
      <c r="AH1418" s="96">
        <v>150</v>
      </c>
      <c r="AI1418" s="96">
        <v>242</v>
      </c>
      <c r="AJ1418" s="96">
        <v>245</v>
      </c>
      <c r="AK1418" s="96">
        <v>1677</v>
      </c>
      <c r="AL1418" s="96">
        <v>1602</v>
      </c>
      <c r="AM1418" s="96">
        <v>89</v>
      </c>
      <c r="AN1418" s="96">
        <v>1518</v>
      </c>
      <c r="AO1418" s="96">
        <v>1503</v>
      </c>
      <c r="AP1418" s="96">
        <v>26</v>
      </c>
      <c r="AQ1418" s="96">
        <v>516</v>
      </c>
      <c r="AR1418" s="96">
        <v>463</v>
      </c>
      <c r="AS1418" s="98">
        <v>0.89700000000000002</v>
      </c>
      <c r="AT1418" s="98">
        <v>0.52900000000000003</v>
      </c>
      <c r="AU1418" s="98">
        <v>1.7000000000000001E-2</v>
      </c>
      <c r="AV1418" s="101">
        <v>131796</v>
      </c>
      <c r="AW1418" s="101">
        <v>114797</v>
      </c>
      <c r="AX1418" s="96">
        <v>7093</v>
      </c>
      <c r="AY1418" s="96">
        <v>10932</v>
      </c>
      <c r="AZ1418" s="96">
        <v>15883</v>
      </c>
      <c r="BA1418" s="96">
        <v>16559484</v>
      </c>
      <c r="BC1418" s="117"/>
      <c r="BD1418" s="93">
        <v>49.17</v>
      </c>
      <c r="BE1418" s="93">
        <v>1382</v>
      </c>
      <c r="BF1418" s="94">
        <v>121</v>
      </c>
      <c r="BG1418" s="155">
        <v>0.26129999999999998</v>
      </c>
      <c r="BH1418" s="94">
        <v>177</v>
      </c>
      <c r="BI1418" s="155">
        <v>0.38229999999999997</v>
      </c>
      <c r="BJ1418" s="94">
        <v>13</v>
      </c>
      <c r="BM1418" s="94">
        <v>19404</v>
      </c>
    </row>
    <row r="1419" spans="1:65" ht="15.75" customHeight="1" thickBot="1">
      <c r="A1419" s="93" t="s">
        <v>313</v>
      </c>
      <c r="B1419" s="95">
        <v>45784</v>
      </c>
      <c r="C1419" s="96">
        <v>1708663</v>
      </c>
      <c r="D1419" s="96">
        <v>58178</v>
      </c>
      <c r="E1419" s="96" t="s">
        <v>48</v>
      </c>
      <c r="F1419" s="96">
        <v>326912</v>
      </c>
      <c r="G1419" s="96" t="s">
        <v>48</v>
      </c>
      <c r="H1419" s="96" t="s">
        <v>48</v>
      </c>
      <c r="I1419" s="96"/>
      <c r="J1419" s="96" t="s">
        <v>48</v>
      </c>
      <c r="K1419" s="96" t="s">
        <v>48</v>
      </c>
      <c r="L1419" s="96">
        <v>2093753</v>
      </c>
      <c r="M1419" s="97">
        <v>291</v>
      </c>
      <c r="N1419" s="97">
        <v>297</v>
      </c>
      <c r="O1419" s="97">
        <v>588</v>
      </c>
      <c r="P1419" s="96" t="s">
        <v>48</v>
      </c>
      <c r="Q1419" s="96">
        <v>15482</v>
      </c>
      <c r="R1419" s="96">
        <v>15565</v>
      </c>
      <c r="S1419" s="96">
        <v>15672</v>
      </c>
      <c r="T1419" s="98">
        <v>0.84499999999999997</v>
      </c>
      <c r="U1419" s="95">
        <v>45753</v>
      </c>
      <c r="V1419" s="95">
        <v>45776</v>
      </c>
      <c r="W1419" s="96">
        <v>69</v>
      </c>
      <c r="X1419" s="98">
        <v>0.15129999999999999</v>
      </c>
      <c r="Y1419" s="98">
        <v>0.29659999999999997</v>
      </c>
      <c r="Z1419" s="96">
        <v>135</v>
      </c>
      <c r="AA1419" s="96">
        <v>57</v>
      </c>
      <c r="AB1419" s="98">
        <v>0.125</v>
      </c>
      <c r="AC1419" s="98">
        <v>0.29499999999999998</v>
      </c>
      <c r="AD1419" s="96">
        <v>135</v>
      </c>
      <c r="AE1419" s="96">
        <v>40</v>
      </c>
      <c r="AF1419" s="98">
        <v>8.77E-2</v>
      </c>
      <c r="AG1419" s="98">
        <v>0.29299999999999998</v>
      </c>
      <c r="AH1419" s="96">
        <v>134</v>
      </c>
      <c r="AI1419" s="96">
        <v>260</v>
      </c>
      <c r="AJ1419" s="96">
        <v>191</v>
      </c>
      <c r="AK1419" s="96">
        <v>1373</v>
      </c>
      <c r="AL1419" s="96">
        <v>1296</v>
      </c>
      <c r="AM1419" s="96">
        <v>66</v>
      </c>
      <c r="AN1419" s="96">
        <v>1290</v>
      </c>
      <c r="AO1419" s="96">
        <v>1225</v>
      </c>
      <c r="AP1419" s="96">
        <v>37</v>
      </c>
      <c r="AQ1419" s="96">
        <v>497</v>
      </c>
      <c r="AR1419" s="96">
        <v>456</v>
      </c>
      <c r="AS1419" s="98">
        <v>0.91800000000000004</v>
      </c>
      <c r="AT1419" s="98">
        <v>0.41899999999999998</v>
      </c>
      <c r="AU1419" s="98">
        <v>2.9000000000000001E-2</v>
      </c>
      <c r="AV1419" s="101">
        <v>132293</v>
      </c>
      <c r="AW1419" s="101">
        <v>115253</v>
      </c>
      <c r="AX1419" s="96">
        <v>7377</v>
      </c>
      <c r="AY1419" s="96">
        <v>11080</v>
      </c>
      <c r="AZ1419" s="96">
        <v>15923</v>
      </c>
      <c r="BA1419" s="96">
        <v>13380017</v>
      </c>
      <c r="BC1419" s="117"/>
      <c r="BD1419" s="93">
        <v>41.6</v>
      </c>
      <c r="BE1419" s="93">
        <v>1398.5</v>
      </c>
      <c r="BF1419" s="94">
        <v>115</v>
      </c>
      <c r="BG1419" s="155">
        <v>0.25219999999999998</v>
      </c>
      <c r="BH1419" s="94">
        <v>177</v>
      </c>
      <c r="BI1419" s="155">
        <v>0.38819999999999999</v>
      </c>
      <c r="BJ1419" s="94">
        <v>11</v>
      </c>
      <c r="BM1419" s="94">
        <v>47476</v>
      </c>
    </row>
    <row r="1420" spans="1:65" ht="15.75" customHeight="1" thickBot="1">
      <c r="A1420" s="93" t="s">
        <v>314</v>
      </c>
      <c r="B1420" s="95">
        <v>45785</v>
      </c>
      <c r="C1420" s="96">
        <v>1750394</v>
      </c>
      <c r="D1420" s="96">
        <v>55622</v>
      </c>
      <c r="E1420" s="96" t="s">
        <v>48</v>
      </c>
      <c r="F1420" s="96">
        <v>348589</v>
      </c>
      <c r="G1420" s="96" t="s">
        <v>48</v>
      </c>
      <c r="H1420" s="96" t="s">
        <v>48</v>
      </c>
      <c r="I1420" s="96"/>
      <c r="J1420" s="96" t="s">
        <v>48</v>
      </c>
      <c r="K1420" s="96" t="s">
        <v>48</v>
      </c>
      <c r="L1420" s="96">
        <v>2154605</v>
      </c>
      <c r="M1420" s="97">
        <v>298</v>
      </c>
      <c r="N1420" s="97">
        <v>331</v>
      </c>
      <c r="O1420" s="97">
        <v>629</v>
      </c>
      <c r="P1420" s="96" t="s">
        <v>48</v>
      </c>
      <c r="Q1420" s="96">
        <v>15268</v>
      </c>
      <c r="R1420" s="96">
        <v>13833</v>
      </c>
      <c r="S1420" s="96">
        <v>15002</v>
      </c>
      <c r="T1420" s="98">
        <v>0.74199999999999999</v>
      </c>
      <c r="U1420" s="95">
        <v>45754</v>
      </c>
      <c r="V1420" s="95">
        <v>45777</v>
      </c>
      <c r="W1420" s="96">
        <v>72</v>
      </c>
      <c r="X1420" s="98">
        <v>0.17019999999999999</v>
      </c>
      <c r="Y1420" s="98">
        <v>0.33360000000000001</v>
      </c>
      <c r="Z1420" s="96">
        <v>141</v>
      </c>
      <c r="AA1420" s="96">
        <v>66</v>
      </c>
      <c r="AB1420" s="98">
        <v>0.156</v>
      </c>
      <c r="AC1420" s="98">
        <v>0.36820000000000003</v>
      </c>
      <c r="AD1420" s="96">
        <v>156</v>
      </c>
      <c r="AE1420" s="96">
        <v>43</v>
      </c>
      <c r="AF1420" s="98">
        <v>0.1017</v>
      </c>
      <c r="AG1420" s="98">
        <v>0.33950000000000002</v>
      </c>
      <c r="AH1420" s="96">
        <v>144</v>
      </c>
      <c r="AI1420" s="96">
        <v>251</v>
      </c>
      <c r="AJ1420" s="96">
        <v>158</v>
      </c>
      <c r="AK1420" s="96">
        <v>1163</v>
      </c>
      <c r="AL1420" s="96">
        <v>1081</v>
      </c>
      <c r="AM1420" s="96">
        <v>55</v>
      </c>
      <c r="AN1420" s="96">
        <v>1091</v>
      </c>
      <c r="AO1420" s="96">
        <v>1016</v>
      </c>
      <c r="AP1420" s="96">
        <v>37</v>
      </c>
      <c r="AQ1420" s="96">
        <v>467</v>
      </c>
      <c r="AR1420" s="96">
        <v>423</v>
      </c>
      <c r="AS1420" s="98">
        <v>0.90600000000000003</v>
      </c>
      <c r="AT1420" s="98">
        <v>0.374</v>
      </c>
      <c r="AU1420" s="98">
        <v>3.5000000000000003E-2</v>
      </c>
      <c r="AV1420" s="101">
        <v>132760</v>
      </c>
      <c r="AW1420" s="101">
        <v>115676</v>
      </c>
      <c r="AX1420" s="96">
        <v>7335</v>
      </c>
      <c r="AY1420" s="96">
        <v>11111</v>
      </c>
      <c r="AZ1420" s="96">
        <v>16013</v>
      </c>
      <c r="BA1420" s="96">
        <v>10956727</v>
      </c>
      <c r="BC1420" s="117"/>
      <c r="BD1420" s="93">
        <v>39.58</v>
      </c>
      <c r="BE1420" s="93">
        <v>1405.3</v>
      </c>
      <c r="BF1420" s="94">
        <v>107</v>
      </c>
      <c r="BG1420" s="155">
        <v>0.253</v>
      </c>
      <c r="BH1420" s="94">
        <v>159</v>
      </c>
      <c r="BI1420" s="155">
        <v>0.37590000000000001</v>
      </c>
      <c r="BJ1420" s="94">
        <v>9</v>
      </c>
      <c r="BM1420" s="94">
        <v>21659</v>
      </c>
    </row>
    <row r="1421" spans="1:65" ht="15.75" customHeight="1" thickBot="1">
      <c r="A1421" s="93" t="s">
        <v>315</v>
      </c>
      <c r="B1421" s="95">
        <v>45786</v>
      </c>
      <c r="C1421" s="96">
        <v>1818784</v>
      </c>
      <c r="D1421" s="96">
        <v>56330</v>
      </c>
      <c r="E1421" s="96" t="s">
        <v>48</v>
      </c>
      <c r="F1421" s="96">
        <v>376847</v>
      </c>
      <c r="G1421" s="96" t="s">
        <v>48</v>
      </c>
      <c r="H1421" s="96" t="s">
        <v>48</v>
      </c>
      <c r="I1421" s="96"/>
      <c r="J1421" s="96" t="s">
        <v>48</v>
      </c>
      <c r="K1421" s="96" t="s">
        <v>48</v>
      </c>
      <c r="L1421" s="96">
        <v>2251961</v>
      </c>
      <c r="M1421" s="97">
        <v>235</v>
      </c>
      <c r="N1421" s="97">
        <v>336</v>
      </c>
      <c r="O1421" s="97">
        <v>571</v>
      </c>
      <c r="P1421" s="96" t="s">
        <v>48</v>
      </c>
      <c r="Q1421" s="96">
        <v>17952</v>
      </c>
      <c r="R1421" s="96">
        <v>19084</v>
      </c>
      <c r="S1421" s="96">
        <v>19264</v>
      </c>
      <c r="T1421" s="98">
        <v>0.76700000000000002</v>
      </c>
      <c r="U1421" s="95">
        <v>45755</v>
      </c>
      <c r="V1421" s="95">
        <v>45778</v>
      </c>
      <c r="W1421" s="96">
        <v>64</v>
      </c>
      <c r="X1421" s="98">
        <v>0.15920000000000001</v>
      </c>
      <c r="Y1421" s="98">
        <v>0.312</v>
      </c>
      <c r="Z1421" s="96">
        <v>125</v>
      </c>
      <c r="AA1421" s="96">
        <v>50</v>
      </c>
      <c r="AB1421" s="98">
        <v>0.1244</v>
      </c>
      <c r="AC1421" s="98">
        <v>0.29349999999999998</v>
      </c>
      <c r="AD1421" s="96">
        <v>118</v>
      </c>
      <c r="AE1421" s="96">
        <v>35</v>
      </c>
      <c r="AF1421" s="98">
        <v>8.7099999999999997E-2</v>
      </c>
      <c r="AG1421" s="98">
        <v>0.2908</v>
      </c>
      <c r="AH1421" s="96">
        <v>117</v>
      </c>
      <c r="AI1421" s="96">
        <v>198</v>
      </c>
      <c r="AJ1421" s="96">
        <v>210</v>
      </c>
      <c r="AK1421" s="96">
        <v>1422</v>
      </c>
      <c r="AL1421" s="96">
        <v>1328</v>
      </c>
      <c r="AM1421" s="96">
        <v>84</v>
      </c>
      <c r="AN1421" s="96">
        <v>1317</v>
      </c>
      <c r="AO1421" s="96">
        <v>1229</v>
      </c>
      <c r="AP1421" s="96">
        <v>41</v>
      </c>
      <c r="AQ1421" s="96">
        <v>438</v>
      </c>
      <c r="AR1421" s="96">
        <v>402</v>
      </c>
      <c r="AS1421" s="98">
        <v>0.91800000000000004</v>
      </c>
      <c r="AT1421" s="98">
        <v>0.52200000000000002</v>
      </c>
      <c r="AU1421" s="98">
        <v>3.2000000000000001E-2</v>
      </c>
      <c r="AV1421" s="101">
        <v>133198</v>
      </c>
      <c r="AW1421" s="101">
        <v>116078</v>
      </c>
      <c r="AX1421" s="96">
        <v>7155</v>
      </c>
      <c r="AY1421" s="96">
        <v>11122</v>
      </c>
      <c r="AZ1421" s="96">
        <v>16038</v>
      </c>
      <c r="BA1421" s="96">
        <v>12916564</v>
      </c>
      <c r="BC1421" s="117"/>
      <c r="BD1421" s="93">
        <v>40.25</v>
      </c>
      <c r="BE1421" s="93">
        <v>1399.5</v>
      </c>
      <c r="BF1421" s="94">
        <v>99</v>
      </c>
      <c r="BG1421" s="155">
        <v>0.24629999999999999</v>
      </c>
      <c r="BH1421" s="94">
        <v>144</v>
      </c>
      <c r="BI1421" s="155">
        <v>0.35820000000000002</v>
      </c>
      <c r="BJ1421" s="94">
        <v>13</v>
      </c>
      <c r="BM1421" s="94">
        <v>37609</v>
      </c>
    </row>
    <row r="1422" spans="1:65" ht="15.75" customHeight="1" thickBot="1">
      <c r="A1422" s="93" t="s">
        <v>316</v>
      </c>
      <c r="B1422" s="95">
        <v>45787</v>
      </c>
      <c r="C1422" s="96">
        <v>1642690</v>
      </c>
      <c r="D1422" s="96">
        <v>70955</v>
      </c>
      <c r="E1422" s="96" t="s">
        <v>48</v>
      </c>
      <c r="F1422" s="96">
        <v>413675</v>
      </c>
      <c r="G1422" s="96" t="s">
        <v>48</v>
      </c>
      <c r="H1422" s="96" t="s">
        <v>48</v>
      </c>
      <c r="I1422" s="96"/>
      <c r="J1422" s="96" t="s">
        <v>48</v>
      </c>
      <c r="K1422" s="96" t="s">
        <v>48</v>
      </c>
      <c r="L1422" s="96">
        <v>2127319</v>
      </c>
      <c r="M1422" s="97">
        <v>244</v>
      </c>
      <c r="N1422" s="97">
        <v>326</v>
      </c>
      <c r="O1422" s="97">
        <v>570</v>
      </c>
      <c r="P1422" s="96" t="s">
        <v>48</v>
      </c>
      <c r="Q1422" s="96">
        <v>13400</v>
      </c>
      <c r="R1422" s="96">
        <v>13064</v>
      </c>
      <c r="S1422" s="96">
        <v>16761</v>
      </c>
      <c r="T1422" s="98">
        <v>0.73899999999999999</v>
      </c>
      <c r="U1422" s="95">
        <v>45756</v>
      </c>
      <c r="V1422" s="95">
        <v>45779</v>
      </c>
      <c r="W1422" s="96">
        <v>81</v>
      </c>
      <c r="X1422" s="98">
        <v>0.2082</v>
      </c>
      <c r="Y1422" s="98">
        <v>0.40810000000000002</v>
      </c>
      <c r="Z1422" s="96">
        <v>159</v>
      </c>
      <c r="AA1422" s="96">
        <v>69</v>
      </c>
      <c r="AB1422" s="98">
        <v>0.1774</v>
      </c>
      <c r="AC1422" s="98">
        <v>0.41860000000000003</v>
      </c>
      <c r="AD1422" s="96">
        <v>163</v>
      </c>
      <c r="AE1422" s="96">
        <v>38</v>
      </c>
      <c r="AF1422" s="98">
        <v>9.7699999999999995E-2</v>
      </c>
      <c r="AG1422" s="98">
        <v>0.32629999999999998</v>
      </c>
      <c r="AH1422" s="96">
        <v>127</v>
      </c>
      <c r="AI1422" s="96">
        <v>214</v>
      </c>
      <c r="AJ1422" s="96">
        <v>180</v>
      </c>
      <c r="AK1422" s="96">
        <v>1361</v>
      </c>
      <c r="AL1422" s="96">
        <v>1345</v>
      </c>
      <c r="AM1422" s="96">
        <v>70</v>
      </c>
      <c r="AN1422" s="96">
        <v>1278</v>
      </c>
      <c r="AO1422" s="96">
        <v>1266</v>
      </c>
      <c r="AP1422" s="96">
        <v>38</v>
      </c>
      <c r="AQ1422" s="96">
        <v>421</v>
      </c>
      <c r="AR1422" s="96">
        <v>389</v>
      </c>
      <c r="AS1422" s="98">
        <v>0.92400000000000004</v>
      </c>
      <c r="AT1422" s="98">
        <v>0.46300000000000002</v>
      </c>
      <c r="AU1422" s="98">
        <v>2.9000000000000001E-2</v>
      </c>
      <c r="AV1422" s="101">
        <v>133619</v>
      </c>
      <c r="AW1422" s="101">
        <v>116467</v>
      </c>
      <c r="AX1422" s="96">
        <v>7029</v>
      </c>
      <c r="AY1422" s="96">
        <v>11159</v>
      </c>
      <c r="AZ1422" s="96">
        <v>16134</v>
      </c>
      <c r="BA1422" s="96">
        <v>13618680</v>
      </c>
      <c r="BC1422" s="117"/>
      <c r="BD1422" s="93">
        <v>50.7</v>
      </c>
      <c r="BE1422" s="93">
        <v>1399.5</v>
      </c>
      <c r="BF1422" s="94">
        <v>108</v>
      </c>
      <c r="BG1422" s="155">
        <v>0.27760000000000001</v>
      </c>
      <c r="BH1422" s="94">
        <v>155</v>
      </c>
      <c r="BI1422" s="155">
        <v>0.39850000000000002</v>
      </c>
      <c r="BJ1422" s="94">
        <v>9</v>
      </c>
      <c r="BM1422" s="94">
        <v>6952</v>
      </c>
    </row>
    <row r="1423" spans="1:65" ht="15.75" customHeight="1" thickBot="1">
      <c r="A1423" s="93" t="s">
        <v>317</v>
      </c>
      <c r="B1423" s="95">
        <v>45788</v>
      </c>
      <c r="C1423" s="96">
        <v>1904646</v>
      </c>
      <c r="D1423" s="96">
        <v>72130</v>
      </c>
      <c r="E1423" s="96" t="s">
        <v>48</v>
      </c>
      <c r="F1423" s="96">
        <v>347189</v>
      </c>
      <c r="G1423" s="96" t="s">
        <v>48</v>
      </c>
      <c r="H1423" s="96" t="s">
        <v>48</v>
      </c>
      <c r="I1423" s="96"/>
      <c r="J1423" s="96" t="s">
        <v>48</v>
      </c>
      <c r="K1423" s="96" t="s">
        <v>48</v>
      </c>
      <c r="L1423" s="96">
        <v>2323965</v>
      </c>
      <c r="M1423" s="97">
        <v>286</v>
      </c>
      <c r="N1423" s="97">
        <v>295</v>
      </c>
      <c r="O1423" s="97">
        <v>581</v>
      </c>
      <c r="P1423" s="96" t="s">
        <v>48</v>
      </c>
      <c r="Q1423" s="96">
        <v>15809</v>
      </c>
      <c r="R1423" s="96">
        <v>15883</v>
      </c>
      <c r="S1423" s="96">
        <v>19328</v>
      </c>
      <c r="T1423" s="98">
        <v>0.81399999999999995</v>
      </c>
      <c r="U1423" s="95">
        <v>45757</v>
      </c>
      <c r="V1423" s="95">
        <v>45780</v>
      </c>
      <c r="W1423" s="96">
        <v>75</v>
      </c>
      <c r="X1423" s="98">
        <v>0.17519999999999999</v>
      </c>
      <c r="Y1423" s="98">
        <v>0.34350000000000003</v>
      </c>
      <c r="Z1423" s="96">
        <v>147</v>
      </c>
      <c r="AA1423" s="96">
        <v>62</v>
      </c>
      <c r="AB1423" s="98">
        <v>0.1449</v>
      </c>
      <c r="AC1423" s="98">
        <v>0.34189999999999998</v>
      </c>
      <c r="AD1423" s="96">
        <v>146</v>
      </c>
      <c r="AE1423" s="96">
        <v>36</v>
      </c>
      <c r="AF1423" s="98">
        <v>8.4099999999999994E-2</v>
      </c>
      <c r="AG1423" s="98">
        <v>0.28089999999999998</v>
      </c>
      <c r="AH1423" s="96">
        <v>120</v>
      </c>
      <c r="AI1423" s="96">
        <v>224</v>
      </c>
      <c r="AJ1423" s="96">
        <v>260</v>
      </c>
      <c r="AK1423" s="96">
        <v>1962</v>
      </c>
      <c r="AL1423" s="96">
        <v>1944</v>
      </c>
      <c r="AM1423" s="96">
        <v>111</v>
      </c>
      <c r="AN1423" s="96">
        <v>1828</v>
      </c>
      <c r="AO1423" s="96">
        <v>1813</v>
      </c>
      <c r="AP1423" s="96">
        <v>45</v>
      </c>
      <c r="AQ1423" s="96">
        <v>473</v>
      </c>
      <c r="AR1423" s="96">
        <v>428</v>
      </c>
      <c r="AS1423" s="98">
        <v>0.90500000000000003</v>
      </c>
      <c r="AT1423" s="98">
        <v>0.60699999999999998</v>
      </c>
      <c r="AU1423" s="98">
        <v>2.4E-2</v>
      </c>
      <c r="AV1423" s="101">
        <v>134092</v>
      </c>
      <c r="AW1423" s="101">
        <v>116895</v>
      </c>
      <c r="AX1423" s="96">
        <v>7061</v>
      </c>
      <c r="AY1423" s="96">
        <v>11206</v>
      </c>
      <c r="AZ1423" s="96">
        <v>16240</v>
      </c>
      <c r="BA1423" s="96">
        <v>19393860</v>
      </c>
      <c r="BC1423" s="117"/>
      <c r="BD1423" s="93">
        <v>51.54</v>
      </c>
      <c r="BE1423" s="93">
        <v>1399.5</v>
      </c>
      <c r="BF1423" s="94">
        <v>118</v>
      </c>
      <c r="BG1423" s="155">
        <v>0.2757</v>
      </c>
      <c r="BH1423" s="94">
        <v>169</v>
      </c>
      <c r="BI1423" s="155">
        <v>0.39489999999999997</v>
      </c>
      <c r="BJ1423" s="94">
        <v>15</v>
      </c>
      <c r="BM1423" s="94">
        <v>891</v>
      </c>
    </row>
    <row r="1424" spans="1:65" ht="15.75" customHeight="1" thickBot="1">
      <c r="A1424" s="93" t="s">
        <v>311</v>
      </c>
      <c r="B1424" s="95">
        <v>45789</v>
      </c>
      <c r="C1424" s="96">
        <v>1651644</v>
      </c>
      <c r="D1424" s="96">
        <v>73696</v>
      </c>
      <c r="E1424" s="96" t="s">
        <v>48</v>
      </c>
      <c r="F1424" s="96">
        <v>316884</v>
      </c>
      <c r="G1424" s="96" t="s">
        <v>48</v>
      </c>
      <c r="H1424" s="96" t="s">
        <v>48</v>
      </c>
      <c r="I1424" s="96"/>
      <c r="J1424" s="96" t="s">
        <v>48</v>
      </c>
      <c r="K1424" s="96" t="s">
        <v>48</v>
      </c>
      <c r="L1424" s="96">
        <v>2042223</v>
      </c>
      <c r="M1424" s="97">
        <v>243</v>
      </c>
      <c r="N1424" s="97">
        <v>278</v>
      </c>
      <c r="O1424" s="97">
        <v>521</v>
      </c>
      <c r="P1424" s="96" t="s">
        <v>48</v>
      </c>
      <c r="Q1424" s="96">
        <v>12116</v>
      </c>
      <c r="R1424" s="96">
        <v>12188</v>
      </c>
      <c r="S1424" s="96">
        <v>14558</v>
      </c>
      <c r="T1424" s="98">
        <v>0.94399999999999995</v>
      </c>
      <c r="U1424" s="95">
        <v>45758</v>
      </c>
      <c r="V1424" s="95">
        <v>45781</v>
      </c>
      <c r="W1424" s="96">
        <v>86</v>
      </c>
      <c r="X1424" s="98">
        <v>0.19409999999999999</v>
      </c>
      <c r="Y1424" s="98">
        <v>0.3805</v>
      </c>
      <c r="Z1424" s="96">
        <v>169</v>
      </c>
      <c r="AA1424" s="96">
        <v>71</v>
      </c>
      <c r="AB1424" s="98">
        <v>0.1603</v>
      </c>
      <c r="AC1424" s="98">
        <v>0.37819999999999998</v>
      </c>
      <c r="AD1424" s="96">
        <v>168</v>
      </c>
      <c r="AE1424" s="96">
        <v>42</v>
      </c>
      <c r="AF1424" s="98">
        <v>9.4799999999999995E-2</v>
      </c>
      <c r="AG1424" s="98">
        <v>0.31669999999999998</v>
      </c>
      <c r="AH1424" s="96">
        <v>140</v>
      </c>
      <c r="AI1424" s="96">
        <v>242</v>
      </c>
      <c r="AJ1424" s="96">
        <v>186</v>
      </c>
      <c r="AK1424" s="96">
        <v>1422</v>
      </c>
      <c r="AL1424" s="96">
        <v>1324</v>
      </c>
      <c r="AM1424" s="96">
        <v>87</v>
      </c>
      <c r="AN1424" s="96">
        <v>1311</v>
      </c>
      <c r="AO1424" s="96">
        <v>1222</v>
      </c>
      <c r="AP1424" s="96">
        <v>42</v>
      </c>
      <c r="AQ1424" s="96">
        <v>492</v>
      </c>
      <c r="AR1424" s="96">
        <v>443</v>
      </c>
      <c r="AS1424" s="98">
        <v>0.9</v>
      </c>
      <c r="AT1424" s="98">
        <v>0.42</v>
      </c>
      <c r="AU1424" s="98">
        <v>3.3000000000000002E-2</v>
      </c>
      <c r="AV1424" s="101">
        <v>134584</v>
      </c>
      <c r="AW1424" s="101">
        <v>117338</v>
      </c>
      <c r="AX1424" s="96">
        <v>7404</v>
      </c>
      <c r="AY1424" s="96">
        <v>11302</v>
      </c>
      <c r="AZ1424" s="96">
        <v>16448</v>
      </c>
      <c r="BA1424" s="96">
        <v>12428423</v>
      </c>
      <c r="BC1424" s="117"/>
      <c r="BD1424" s="93">
        <v>51.88</v>
      </c>
      <c r="BE1424" s="93">
        <v>1420.5</v>
      </c>
      <c r="BF1424" s="94">
        <v>120</v>
      </c>
      <c r="BG1424" s="155">
        <v>0.27089999999999997</v>
      </c>
      <c r="BH1424" s="94">
        <v>170</v>
      </c>
      <c r="BI1424" s="155">
        <v>0.38369999999999999</v>
      </c>
      <c r="BJ1424" s="94">
        <v>15</v>
      </c>
      <c r="BM1424" s="94">
        <v>13442</v>
      </c>
    </row>
    <row r="1425" spans="1:65" ht="15.75" customHeight="1" thickBot="1">
      <c r="A1425" s="93" t="s">
        <v>312</v>
      </c>
      <c r="B1425" s="95">
        <v>45790</v>
      </c>
      <c r="C1425" s="96">
        <v>1763234</v>
      </c>
      <c r="D1425" s="96">
        <v>69146</v>
      </c>
      <c r="E1425" s="96" t="s">
        <v>48</v>
      </c>
      <c r="F1425" s="96">
        <v>347318</v>
      </c>
      <c r="G1425" s="96" t="s">
        <v>48</v>
      </c>
      <c r="H1425" s="96" t="s">
        <v>48</v>
      </c>
      <c r="I1425" s="96"/>
      <c r="J1425" s="96" t="s">
        <v>48</v>
      </c>
      <c r="K1425" s="96" t="s">
        <v>48</v>
      </c>
      <c r="L1425" s="96">
        <v>2179698</v>
      </c>
      <c r="M1425" s="97">
        <v>256</v>
      </c>
      <c r="N1425" s="97">
        <v>337</v>
      </c>
      <c r="O1425" s="97">
        <v>593</v>
      </c>
      <c r="P1425" s="96" t="s">
        <v>48</v>
      </c>
      <c r="Q1425" s="96">
        <v>17937</v>
      </c>
      <c r="R1425" s="96">
        <v>18472</v>
      </c>
      <c r="S1425" s="96">
        <v>19776</v>
      </c>
      <c r="T1425" s="98">
        <v>0.72499999999999998</v>
      </c>
      <c r="U1425" s="95">
        <v>45759</v>
      </c>
      <c r="V1425" s="95">
        <v>45782</v>
      </c>
      <c r="W1425" s="96">
        <v>62</v>
      </c>
      <c r="X1425" s="98">
        <v>0.16020000000000001</v>
      </c>
      <c r="Y1425" s="98">
        <v>0.314</v>
      </c>
      <c r="Z1425" s="96">
        <v>122</v>
      </c>
      <c r="AA1425" s="96">
        <v>50</v>
      </c>
      <c r="AB1425" s="98">
        <v>0.12920000000000001</v>
      </c>
      <c r="AC1425" s="98">
        <v>0.3049</v>
      </c>
      <c r="AD1425" s="96">
        <v>118</v>
      </c>
      <c r="AE1425" s="96">
        <v>33</v>
      </c>
      <c r="AF1425" s="98">
        <v>8.5300000000000001E-2</v>
      </c>
      <c r="AG1425" s="98">
        <v>0.2848</v>
      </c>
      <c r="AH1425" s="96">
        <v>110</v>
      </c>
      <c r="AI1425" s="96">
        <v>243</v>
      </c>
      <c r="AJ1425" s="96">
        <v>207</v>
      </c>
      <c r="AK1425" s="96">
        <v>1487</v>
      </c>
      <c r="AL1425" s="96">
        <v>1399</v>
      </c>
      <c r="AM1425" s="96">
        <v>82</v>
      </c>
      <c r="AN1425" s="96">
        <v>1375</v>
      </c>
      <c r="AO1425" s="96">
        <v>1305</v>
      </c>
      <c r="AP1425" s="96">
        <v>42</v>
      </c>
      <c r="AQ1425" s="96">
        <v>430</v>
      </c>
      <c r="AR1425" s="96">
        <v>387</v>
      </c>
      <c r="AS1425" s="98">
        <v>0.9</v>
      </c>
      <c r="AT1425" s="98">
        <v>0.53500000000000003</v>
      </c>
      <c r="AU1425" s="98">
        <v>3.1E-2</v>
      </c>
      <c r="AV1425" s="101">
        <v>135014</v>
      </c>
      <c r="AW1425" s="101">
        <v>117725</v>
      </c>
      <c r="AX1425" s="96">
        <v>7478</v>
      </c>
      <c r="AY1425" s="96">
        <v>11366</v>
      </c>
      <c r="AZ1425" s="96">
        <v>16517</v>
      </c>
      <c r="BA1425" s="96">
        <v>14329167</v>
      </c>
      <c r="BC1425" s="117"/>
      <c r="BD1425" s="93">
        <v>48.78</v>
      </c>
      <c r="BE1425" s="93">
        <v>1417.5</v>
      </c>
      <c r="BF1425" s="94">
        <v>102</v>
      </c>
      <c r="BG1425" s="155">
        <v>0.2636</v>
      </c>
      <c r="BH1425" s="94">
        <v>166</v>
      </c>
      <c r="BI1425" s="155">
        <v>0.4289</v>
      </c>
      <c r="BJ1425" s="94">
        <v>6</v>
      </c>
      <c r="BM1425" s="94">
        <v>9966</v>
      </c>
    </row>
    <row r="1426" spans="1:65" ht="15.75" customHeight="1" thickBot="1">
      <c r="A1426" s="93" t="s">
        <v>313</v>
      </c>
      <c r="B1426" s="95">
        <v>45791</v>
      </c>
      <c r="C1426" s="96">
        <v>1844974</v>
      </c>
      <c r="D1426" s="96">
        <v>72155</v>
      </c>
      <c r="E1426" s="96" t="s">
        <v>48</v>
      </c>
      <c r="F1426" s="96">
        <v>516383</v>
      </c>
      <c r="G1426" s="96" t="s">
        <v>48</v>
      </c>
      <c r="H1426" s="96" t="s">
        <v>48</v>
      </c>
      <c r="I1426" s="96"/>
      <c r="J1426" s="96">
        <v>13805</v>
      </c>
      <c r="K1426" s="96" t="s">
        <v>48</v>
      </c>
      <c r="L1426" s="96">
        <v>2447317</v>
      </c>
      <c r="M1426" s="97">
        <v>280</v>
      </c>
      <c r="N1426" s="97">
        <v>393</v>
      </c>
      <c r="O1426" s="97">
        <v>673</v>
      </c>
      <c r="P1426" s="96" t="s">
        <v>48</v>
      </c>
      <c r="Q1426" s="96">
        <v>19210</v>
      </c>
      <c r="R1426" s="96">
        <v>19204</v>
      </c>
      <c r="S1426" s="96">
        <v>21551</v>
      </c>
      <c r="T1426" s="98">
        <v>0.66400000000000003</v>
      </c>
      <c r="U1426" s="95">
        <v>45760</v>
      </c>
      <c r="V1426" s="95">
        <v>45783</v>
      </c>
      <c r="W1426" s="96">
        <v>65</v>
      </c>
      <c r="X1426" s="98">
        <v>0.1633</v>
      </c>
      <c r="Y1426" s="98">
        <v>0.3201</v>
      </c>
      <c r="Z1426" s="96">
        <v>127</v>
      </c>
      <c r="AA1426" s="96">
        <v>54</v>
      </c>
      <c r="AB1426" s="98">
        <v>0.13569999999999999</v>
      </c>
      <c r="AC1426" s="98">
        <v>0.32019999999999998</v>
      </c>
      <c r="AD1426" s="96">
        <v>127</v>
      </c>
      <c r="AE1426" s="96">
        <v>34</v>
      </c>
      <c r="AF1426" s="98">
        <v>8.5400000000000004E-2</v>
      </c>
      <c r="AG1426" s="98">
        <v>0.2853</v>
      </c>
      <c r="AH1426" s="96">
        <v>114</v>
      </c>
      <c r="AI1426" s="96">
        <v>216</v>
      </c>
      <c r="AJ1426" s="96">
        <v>203</v>
      </c>
      <c r="AK1426" s="96">
        <v>1443</v>
      </c>
      <c r="AL1426" s="96">
        <v>1370</v>
      </c>
      <c r="AM1426" s="96">
        <v>65</v>
      </c>
      <c r="AN1426" s="96">
        <v>1360</v>
      </c>
      <c r="AO1426" s="96">
        <v>1294</v>
      </c>
      <c r="AP1426" s="96">
        <v>37</v>
      </c>
      <c r="AQ1426" s="96">
        <v>447</v>
      </c>
      <c r="AR1426" s="96">
        <v>398</v>
      </c>
      <c r="AS1426" s="98">
        <v>0.89</v>
      </c>
      <c r="AT1426" s="98">
        <v>0.51</v>
      </c>
      <c r="AU1426" s="98">
        <v>2.8000000000000001E-2</v>
      </c>
      <c r="AV1426" s="101">
        <v>135461</v>
      </c>
      <c r="AW1426" s="101">
        <v>118123</v>
      </c>
      <c r="AX1426" s="96">
        <v>7365</v>
      </c>
      <c r="AY1426" s="96">
        <v>11492</v>
      </c>
      <c r="AZ1426" s="96">
        <v>16482</v>
      </c>
      <c r="BA1426" s="96">
        <v>13338249</v>
      </c>
      <c r="BC1426" s="117"/>
      <c r="BD1426" s="93">
        <v>51.21</v>
      </c>
      <c r="BE1426" s="93">
        <v>1409</v>
      </c>
      <c r="BF1426" s="94">
        <v>92</v>
      </c>
      <c r="BG1426" s="155">
        <v>0.23119999999999999</v>
      </c>
      <c r="BH1426" s="94">
        <v>146</v>
      </c>
      <c r="BI1426" s="155">
        <v>0.36680000000000001</v>
      </c>
      <c r="BJ1426" s="94">
        <v>5</v>
      </c>
      <c r="BM1426" s="94">
        <v>2343</v>
      </c>
    </row>
    <row r="1427" spans="1:65" ht="15.75" customHeight="1" thickBot="1">
      <c r="A1427" s="93" t="s">
        <v>314</v>
      </c>
      <c r="B1427" s="95">
        <v>45792</v>
      </c>
      <c r="C1427" s="96">
        <v>1780425</v>
      </c>
      <c r="D1427" s="96">
        <v>47572</v>
      </c>
      <c r="E1427" s="96" t="s">
        <v>48</v>
      </c>
      <c r="F1427" s="96">
        <v>841862</v>
      </c>
      <c r="G1427" s="96" t="s">
        <v>48</v>
      </c>
      <c r="H1427" s="96" t="s">
        <v>48</v>
      </c>
      <c r="I1427" s="96"/>
      <c r="J1427" s="96">
        <v>9526</v>
      </c>
      <c r="K1427" s="96" t="s">
        <v>48</v>
      </c>
      <c r="L1427" s="96">
        <v>2679385</v>
      </c>
      <c r="M1427" s="97">
        <v>246</v>
      </c>
      <c r="N1427" s="97">
        <v>361</v>
      </c>
      <c r="O1427" s="97">
        <v>607</v>
      </c>
      <c r="P1427" s="96" t="s">
        <v>48</v>
      </c>
      <c r="Q1427" s="96">
        <v>21360</v>
      </c>
      <c r="R1427" s="96">
        <v>21421</v>
      </c>
      <c r="S1427" s="96">
        <v>20570</v>
      </c>
      <c r="T1427" s="98">
        <v>0.80400000000000005</v>
      </c>
      <c r="U1427" s="95">
        <v>45761</v>
      </c>
      <c r="V1427" s="95">
        <v>45784</v>
      </c>
      <c r="W1427" s="96">
        <v>64</v>
      </c>
      <c r="X1427" s="98">
        <v>0.14510000000000001</v>
      </c>
      <c r="Y1427" s="98">
        <v>0.28439999999999999</v>
      </c>
      <c r="Z1427" s="96">
        <v>125</v>
      </c>
      <c r="AA1427" s="96">
        <v>53</v>
      </c>
      <c r="AB1427" s="98">
        <v>0.1202</v>
      </c>
      <c r="AC1427" s="98">
        <v>0.28360000000000002</v>
      </c>
      <c r="AD1427" s="96">
        <v>125</v>
      </c>
      <c r="AE1427" s="96">
        <v>39</v>
      </c>
      <c r="AF1427" s="98">
        <v>8.8400000000000006E-2</v>
      </c>
      <c r="AG1427" s="98">
        <v>0.2954</v>
      </c>
      <c r="AH1427" s="96">
        <v>130</v>
      </c>
      <c r="AI1427" s="96">
        <v>228</v>
      </c>
      <c r="AJ1427" s="96">
        <v>156</v>
      </c>
      <c r="AK1427" s="96">
        <v>1290</v>
      </c>
      <c r="AL1427" s="96">
        <v>1205</v>
      </c>
      <c r="AM1427" s="96">
        <v>59</v>
      </c>
      <c r="AN1427" s="96">
        <v>1210</v>
      </c>
      <c r="AO1427" s="96">
        <v>1135</v>
      </c>
      <c r="AP1427" s="96">
        <v>42</v>
      </c>
      <c r="AQ1427" s="96">
        <v>488</v>
      </c>
      <c r="AR1427" s="96">
        <v>441</v>
      </c>
      <c r="AS1427" s="98">
        <v>0.90400000000000003</v>
      </c>
      <c r="AT1427" s="98">
        <v>0.35399999999999998</v>
      </c>
      <c r="AU1427" s="98">
        <v>3.5999999999999997E-2</v>
      </c>
      <c r="AV1427" s="101">
        <v>135949</v>
      </c>
      <c r="AW1427" s="101">
        <v>118564</v>
      </c>
      <c r="AX1427" s="96">
        <v>7455</v>
      </c>
      <c r="AY1427" s="96">
        <v>11510</v>
      </c>
      <c r="AZ1427" s="96">
        <v>16566</v>
      </c>
      <c r="BA1427" s="96">
        <v>12182122</v>
      </c>
      <c r="BC1427" s="117"/>
      <c r="BD1427" s="93">
        <v>33.979999999999997</v>
      </c>
      <c r="BE1427" s="93">
        <v>1400</v>
      </c>
      <c r="BF1427" s="94">
        <v>97</v>
      </c>
      <c r="BG1427" s="155">
        <v>0.22</v>
      </c>
      <c r="BH1427" s="94">
        <v>152</v>
      </c>
      <c r="BI1427" s="155">
        <v>0.34470000000000001</v>
      </c>
      <c r="BJ1427" s="94">
        <v>11</v>
      </c>
      <c r="BM1427" s="94">
        <v>7381</v>
      </c>
    </row>
    <row r="1428" spans="1:65" ht="15.75" customHeight="1" thickBot="1">
      <c r="A1428" s="93" t="s">
        <v>315</v>
      </c>
      <c r="B1428" s="95">
        <v>45793</v>
      </c>
      <c r="C1428" s="96">
        <v>1760745</v>
      </c>
      <c r="D1428" s="96">
        <v>63305</v>
      </c>
      <c r="E1428" s="96" t="s">
        <v>48</v>
      </c>
      <c r="F1428" s="96">
        <v>553275</v>
      </c>
      <c r="G1428" s="96" t="s">
        <v>48</v>
      </c>
      <c r="H1428" s="96" t="s">
        <v>48</v>
      </c>
      <c r="I1428" s="96"/>
      <c r="J1428" s="96">
        <v>10758</v>
      </c>
      <c r="K1428" s="96" t="s">
        <v>48</v>
      </c>
      <c r="L1428" s="96">
        <v>2388082</v>
      </c>
      <c r="M1428" s="97">
        <v>254</v>
      </c>
      <c r="N1428" s="97">
        <v>273</v>
      </c>
      <c r="O1428" s="97">
        <v>527</v>
      </c>
      <c r="P1428" s="96" t="s">
        <v>48</v>
      </c>
      <c r="Q1428" s="96">
        <v>17161</v>
      </c>
      <c r="R1428" s="96">
        <v>17151</v>
      </c>
      <c r="S1428" s="96">
        <v>19324</v>
      </c>
      <c r="T1428" s="98">
        <v>0.81200000000000006</v>
      </c>
      <c r="U1428" s="95">
        <v>45762</v>
      </c>
      <c r="V1428" s="95">
        <v>45785</v>
      </c>
      <c r="W1428" s="96">
        <v>71</v>
      </c>
      <c r="X1428" s="98">
        <v>0.18640000000000001</v>
      </c>
      <c r="Y1428" s="98">
        <v>0.36520000000000002</v>
      </c>
      <c r="Z1428" s="96">
        <v>139</v>
      </c>
      <c r="AA1428" s="96">
        <v>59</v>
      </c>
      <c r="AB1428" s="98">
        <v>0.15490000000000001</v>
      </c>
      <c r="AC1428" s="98">
        <v>0.36549999999999999</v>
      </c>
      <c r="AD1428" s="96">
        <v>139</v>
      </c>
      <c r="AE1428" s="96">
        <v>37</v>
      </c>
      <c r="AF1428" s="98">
        <v>9.7100000000000006E-2</v>
      </c>
      <c r="AG1428" s="98">
        <v>0.32440000000000002</v>
      </c>
      <c r="AH1428" s="96">
        <v>124</v>
      </c>
      <c r="AI1428" s="96">
        <v>204</v>
      </c>
      <c r="AJ1428" s="96">
        <v>196</v>
      </c>
      <c r="AK1428" s="96">
        <v>1576</v>
      </c>
      <c r="AL1428" s="96">
        <v>1482</v>
      </c>
      <c r="AM1428" s="96">
        <v>111</v>
      </c>
      <c r="AN1428" s="96">
        <v>1446</v>
      </c>
      <c r="AO1428" s="96">
        <v>1364</v>
      </c>
      <c r="AP1428" s="96">
        <v>39</v>
      </c>
      <c r="AQ1428" s="96">
        <v>428</v>
      </c>
      <c r="AR1428" s="96">
        <v>381</v>
      </c>
      <c r="AS1428" s="98">
        <v>0.89</v>
      </c>
      <c r="AT1428" s="98">
        <v>0.51400000000000001</v>
      </c>
      <c r="AU1428" s="98">
        <v>2.8000000000000001E-2</v>
      </c>
      <c r="AV1428" s="101">
        <v>136377</v>
      </c>
      <c r="AW1428" s="101">
        <v>118945</v>
      </c>
      <c r="AX1428" s="96">
        <v>7541</v>
      </c>
      <c r="AY1428" s="96">
        <v>11450</v>
      </c>
      <c r="AZ1428" s="96">
        <v>16584</v>
      </c>
      <c r="BA1428" s="96">
        <v>13612877</v>
      </c>
      <c r="BC1428" s="117"/>
      <c r="BD1428" s="93">
        <v>45.25</v>
      </c>
      <c r="BE1428" s="93">
        <v>1399</v>
      </c>
      <c r="BF1428" s="94">
        <v>103</v>
      </c>
      <c r="BG1428" s="155">
        <v>0.27029999999999998</v>
      </c>
      <c r="BH1428" s="94">
        <v>149</v>
      </c>
      <c r="BI1428" s="155">
        <v>0.3911</v>
      </c>
      <c r="BJ1428" s="94">
        <v>6</v>
      </c>
      <c r="BM1428" s="94">
        <v>23199</v>
      </c>
    </row>
    <row r="1429" spans="1:65" ht="15.75" customHeight="1" thickBot="1">
      <c r="A1429" s="93" t="s">
        <v>316</v>
      </c>
      <c r="B1429" s="95">
        <v>45794</v>
      </c>
      <c r="C1429" s="96">
        <v>1874171</v>
      </c>
      <c r="D1429" s="96">
        <v>61472</v>
      </c>
      <c r="E1429" s="96" t="s">
        <v>48</v>
      </c>
      <c r="F1429" s="96">
        <v>448326</v>
      </c>
      <c r="G1429" s="96" t="s">
        <v>48</v>
      </c>
      <c r="H1429" s="96" t="s">
        <v>48</v>
      </c>
      <c r="I1429" s="96"/>
      <c r="J1429" s="96" t="s">
        <v>48</v>
      </c>
      <c r="K1429" s="96" t="s">
        <v>48</v>
      </c>
      <c r="L1429" s="96">
        <v>2383969</v>
      </c>
      <c r="M1429" s="97">
        <v>303</v>
      </c>
      <c r="N1429" s="97">
        <v>389</v>
      </c>
      <c r="O1429" s="97">
        <v>692</v>
      </c>
      <c r="P1429" s="96" t="s">
        <v>48</v>
      </c>
      <c r="Q1429" s="96">
        <v>15016</v>
      </c>
      <c r="R1429" s="96">
        <v>14030</v>
      </c>
      <c r="S1429" s="96">
        <v>16994</v>
      </c>
      <c r="T1429" s="98">
        <v>0.63200000000000001</v>
      </c>
      <c r="U1429" s="95">
        <v>45763</v>
      </c>
      <c r="V1429" s="95">
        <v>45786</v>
      </c>
      <c r="W1429" s="96">
        <v>81</v>
      </c>
      <c r="X1429" s="98">
        <v>0.20050000000000001</v>
      </c>
      <c r="Y1429" s="98">
        <v>0.39300000000000002</v>
      </c>
      <c r="Z1429" s="96">
        <v>159</v>
      </c>
      <c r="AA1429" s="96">
        <v>72</v>
      </c>
      <c r="AB1429" s="98">
        <v>0.1782</v>
      </c>
      <c r="AC1429" s="98">
        <v>0.42059999999999997</v>
      </c>
      <c r="AD1429" s="96">
        <v>170</v>
      </c>
      <c r="AE1429" s="96">
        <v>42</v>
      </c>
      <c r="AF1429" s="98">
        <v>0.104</v>
      </c>
      <c r="AG1429" s="98">
        <v>0.34720000000000001</v>
      </c>
      <c r="AH1429" s="96">
        <v>140</v>
      </c>
      <c r="AI1429" s="96">
        <v>254</v>
      </c>
      <c r="AJ1429" s="96">
        <v>195</v>
      </c>
      <c r="AK1429" s="96">
        <v>1409</v>
      </c>
      <c r="AL1429" s="96">
        <v>1396</v>
      </c>
      <c r="AM1429" s="96">
        <v>68</v>
      </c>
      <c r="AN1429" s="96">
        <v>1328</v>
      </c>
      <c r="AO1429" s="96">
        <v>1317</v>
      </c>
      <c r="AP1429" s="96">
        <v>27</v>
      </c>
      <c r="AQ1429" s="96">
        <v>437</v>
      </c>
      <c r="AR1429" s="96">
        <v>404</v>
      </c>
      <c r="AS1429" s="98">
        <v>0.92400000000000004</v>
      </c>
      <c r="AT1429" s="98">
        <v>0.48299999999999998</v>
      </c>
      <c r="AU1429" s="98">
        <v>0.02</v>
      </c>
      <c r="AV1429" s="101">
        <v>136814</v>
      </c>
      <c r="AW1429" s="101">
        <v>119349</v>
      </c>
      <c r="AX1429" s="96">
        <v>7597</v>
      </c>
      <c r="AY1429" s="96">
        <v>11380</v>
      </c>
      <c r="AZ1429" s="96">
        <v>16666</v>
      </c>
      <c r="BA1429" s="96">
        <v>13766052</v>
      </c>
      <c r="BC1429" s="117"/>
      <c r="BD1429" s="93">
        <v>43.94</v>
      </c>
      <c r="BE1429" s="93">
        <v>1399</v>
      </c>
      <c r="BF1429" s="94">
        <v>110</v>
      </c>
      <c r="BG1429" s="155">
        <v>0.27229999999999999</v>
      </c>
      <c r="BH1429" s="94">
        <v>166</v>
      </c>
      <c r="BI1429" s="155">
        <v>0.41089999999999999</v>
      </c>
      <c r="BJ1429" s="94">
        <v>12</v>
      </c>
      <c r="BM1429" s="94">
        <v>16346</v>
      </c>
    </row>
    <row r="1430" spans="1:65" ht="15.75" customHeight="1" thickBot="1">
      <c r="A1430" s="93" t="s">
        <v>317</v>
      </c>
      <c r="B1430" s="95">
        <v>45795</v>
      </c>
      <c r="C1430" s="96">
        <v>2163549</v>
      </c>
      <c r="D1430" s="96">
        <v>70691</v>
      </c>
      <c r="E1430" s="96" t="s">
        <v>48</v>
      </c>
      <c r="F1430" s="96">
        <v>685816</v>
      </c>
      <c r="G1430" s="96" t="s">
        <v>48</v>
      </c>
      <c r="H1430" s="96" t="s">
        <v>48</v>
      </c>
      <c r="I1430" s="96"/>
      <c r="J1430" s="96" t="s">
        <v>48</v>
      </c>
      <c r="K1430" s="96" t="s">
        <v>48</v>
      </c>
      <c r="L1430" s="96">
        <v>2920056</v>
      </c>
      <c r="M1430" s="97">
        <v>396</v>
      </c>
      <c r="N1430" s="97">
        <v>428</v>
      </c>
      <c r="O1430" s="97">
        <v>824</v>
      </c>
      <c r="P1430" s="96" t="s">
        <v>48</v>
      </c>
      <c r="Q1430" s="96">
        <v>14189</v>
      </c>
      <c r="R1430" s="96">
        <v>15275</v>
      </c>
      <c r="S1430" s="96">
        <v>16190</v>
      </c>
      <c r="T1430" s="98">
        <v>0.748</v>
      </c>
      <c r="U1430" s="95">
        <v>45764</v>
      </c>
      <c r="V1430" s="95">
        <v>45787</v>
      </c>
      <c r="W1430" s="96">
        <v>105</v>
      </c>
      <c r="X1430" s="98">
        <v>0.18579999999999999</v>
      </c>
      <c r="Y1430" s="98">
        <v>0.36420000000000002</v>
      </c>
      <c r="Z1430" s="96">
        <v>206</v>
      </c>
      <c r="AA1430" s="96">
        <v>81</v>
      </c>
      <c r="AB1430" s="98">
        <v>0.1434</v>
      </c>
      <c r="AC1430" s="98">
        <v>0.33829999999999999</v>
      </c>
      <c r="AD1430" s="96">
        <v>191</v>
      </c>
      <c r="AE1430" s="96">
        <v>54</v>
      </c>
      <c r="AF1430" s="98">
        <v>9.5600000000000004E-2</v>
      </c>
      <c r="AG1430" s="98">
        <v>0.31919999999999998</v>
      </c>
      <c r="AH1430" s="96">
        <v>180</v>
      </c>
      <c r="AI1430" s="96">
        <v>302</v>
      </c>
      <c r="AJ1430" s="96">
        <v>269</v>
      </c>
      <c r="AK1430" s="96">
        <v>1961</v>
      </c>
      <c r="AL1430" s="96">
        <v>1935</v>
      </c>
      <c r="AM1430" s="96">
        <v>105</v>
      </c>
      <c r="AN1430" s="96">
        <v>1824</v>
      </c>
      <c r="AO1430" s="96">
        <v>1804</v>
      </c>
      <c r="AP1430" s="96">
        <v>58</v>
      </c>
      <c r="AQ1430" s="96">
        <v>616</v>
      </c>
      <c r="AR1430" s="96">
        <v>565</v>
      </c>
      <c r="AS1430" s="98">
        <v>0.91700000000000004</v>
      </c>
      <c r="AT1430" s="98">
        <v>0.47599999999999998</v>
      </c>
      <c r="AU1430" s="98">
        <v>3.1E-2</v>
      </c>
      <c r="AV1430" s="101">
        <v>137430</v>
      </c>
      <c r="AW1430" s="101">
        <v>119914</v>
      </c>
      <c r="AX1430" s="96">
        <v>7650</v>
      </c>
      <c r="AY1430" s="96">
        <v>11463</v>
      </c>
      <c r="AZ1430" s="96">
        <v>16758</v>
      </c>
      <c r="BA1430" s="96">
        <v>19412932</v>
      </c>
      <c r="BC1430" s="117"/>
      <c r="BD1430" s="93">
        <v>50.53</v>
      </c>
      <c r="BE1430" s="93">
        <v>1399</v>
      </c>
      <c r="BF1430" s="94">
        <v>169</v>
      </c>
      <c r="BG1430" s="155">
        <v>0.29909999999999998</v>
      </c>
      <c r="BH1430" s="94">
        <v>245</v>
      </c>
      <c r="BI1430" s="155">
        <v>0.43359999999999999</v>
      </c>
      <c r="BJ1430" s="94">
        <v>9</v>
      </c>
      <c r="BM1430" s="94">
        <v>26378</v>
      </c>
    </row>
    <row r="1431" spans="1:65" ht="15.75" customHeight="1" thickBot="1">
      <c r="A1431" s="93" t="s">
        <v>311</v>
      </c>
      <c r="B1431" s="95">
        <v>45796</v>
      </c>
      <c r="C1431" s="96">
        <v>1965312</v>
      </c>
      <c r="D1431" s="96">
        <v>69575</v>
      </c>
      <c r="E1431" s="96" t="s">
        <v>48</v>
      </c>
      <c r="F1431" s="96">
        <v>673500</v>
      </c>
      <c r="G1431" s="96" t="s">
        <v>48</v>
      </c>
      <c r="H1431" s="96" t="s">
        <v>48</v>
      </c>
      <c r="I1431" s="96"/>
      <c r="J1431" s="96">
        <v>10417</v>
      </c>
      <c r="K1431" s="96" t="s">
        <v>48</v>
      </c>
      <c r="L1431" s="96">
        <v>2718804</v>
      </c>
      <c r="M1431" s="97">
        <v>291</v>
      </c>
      <c r="N1431" s="97">
        <v>361</v>
      </c>
      <c r="O1431" s="97">
        <v>652</v>
      </c>
      <c r="P1431" s="96" t="s">
        <v>48</v>
      </c>
      <c r="Q1431" s="96">
        <v>20104</v>
      </c>
      <c r="R1431" s="96">
        <v>21334</v>
      </c>
      <c r="S1431" s="96">
        <v>20872</v>
      </c>
      <c r="T1431" s="98">
        <v>0.80400000000000005</v>
      </c>
      <c r="U1431" s="95">
        <v>45765</v>
      </c>
      <c r="V1431" s="95">
        <v>45788</v>
      </c>
      <c r="W1431" s="96">
        <v>69</v>
      </c>
      <c r="X1431" s="98">
        <v>0.1474</v>
      </c>
      <c r="Y1431" s="98">
        <v>0.28899999999999998</v>
      </c>
      <c r="Z1431" s="96">
        <v>135</v>
      </c>
      <c r="AA1431" s="96">
        <v>54</v>
      </c>
      <c r="AB1431" s="98">
        <v>0.1154</v>
      </c>
      <c r="AC1431" s="98">
        <v>0.27229999999999999</v>
      </c>
      <c r="AD1431" s="96">
        <v>127</v>
      </c>
      <c r="AE1431" s="96">
        <v>39</v>
      </c>
      <c r="AF1431" s="98">
        <v>8.3299999999999999E-2</v>
      </c>
      <c r="AG1431" s="98">
        <v>0.27829999999999999</v>
      </c>
      <c r="AH1431" s="96">
        <v>130</v>
      </c>
      <c r="AI1431" s="96">
        <v>262</v>
      </c>
      <c r="AJ1431" s="96">
        <v>172</v>
      </c>
      <c r="AK1431" s="96">
        <v>1473</v>
      </c>
      <c r="AL1431" s="96">
        <v>1384</v>
      </c>
      <c r="AM1431" s="96">
        <v>75</v>
      </c>
      <c r="AN1431" s="96">
        <v>1383</v>
      </c>
      <c r="AO1431" s="96">
        <v>1302</v>
      </c>
      <c r="AP1431" s="96">
        <v>38</v>
      </c>
      <c r="AQ1431" s="96">
        <v>524</v>
      </c>
      <c r="AR1431" s="96">
        <v>468</v>
      </c>
      <c r="AS1431" s="98">
        <v>0.89300000000000002</v>
      </c>
      <c r="AT1431" s="98">
        <v>0.36799999999999999</v>
      </c>
      <c r="AU1431" s="98">
        <v>2.8000000000000001E-2</v>
      </c>
      <c r="AV1431" s="101">
        <v>137954</v>
      </c>
      <c r="AW1431" s="101">
        <v>120382</v>
      </c>
      <c r="AX1431" s="96">
        <v>7610</v>
      </c>
      <c r="AY1431" s="96">
        <v>11674</v>
      </c>
      <c r="AZ1431" s="96">
        <v>16981</v>
      </c>
      <c r="BA1431" s="96">
        <v>13328749</v>
      </c>
      <c r="BC1431" s="117"/>
      <c r="BD1431" s="93">
        <v>50.05</v>
      </c>
      <c r="BE1431" s="93">
        <v>1390.1</v>
      </c>
      <c r="BF1431" s="94">
        <v>113</v>
      </c>
      <c r="BG1431" s="155">
        <v>0.24149999999999999</v>
      </c>
      <c r="BH1431" s="94">
        <v>181</v>
      </c>
      <c r="BI1431" s="155">
        <v>0.38679999999999998</v>
      </c>
      <c r="BJ1431" s="94">
        <v>13</v>
      </c>
      <c r="BM1431" s="94">
        <v>33616</v>
      </c>
    </row>
    <row r="1432" spans="1:65" ht="15.75" customHeight="1" thickBot="1">
      <c r="A1432" s="93" t="s">
        <v>312</v>
      </c>
      <c r="B1432" s="95">
        <v>45797</v>
      </c>
      <c r="C1432" s="96">
        <v>1944626</v>
      </c>
      <c r="D1432" s="96">
        <v>62905</v>
      </c>
      <c r="E1432" s="96" t="s">
        <v>48</v>
      </c>
      <c r="F1432" s="96">
        <v>621030</v>
      </c>
      <c r="G1432" s="96" t="s">
        <v>48</v>
      </c>
      <c r="H1432" s="96" t="s">
        <v>48</v>
      </c>
      <c r="I1432" s="96"/>
      <c r="J1432" s="96">
        <v>9570</v>
      </c>
      <c r="K1432" s="96">
        <v>20000</v>
      </c>
      <c r="L1432" s="96">
        <v>2658132</v>
      </c>
      <c r="M1432" s="97">
        <v>313</v>
      </c>
      <c r="N1432" s="97">
        <v>313</v>
      </c>
      <c r="O1432" s="97">
        <v>626</v>
      </c>
      <c r="P1432" s="96" t="s">
        <v>48</v>
      </c>
      <c r="Q1432" s="96">
        <v>17167</v>
      </c>
      <c r="R1432" s="96">
        <v>17328</v>
      </c>
      <c r="S1432" s="96">
        <v>19411</v>
      </c>
      <c r="T1432" s="98">
        <v>0.77500000000000002</v>
      </c>
      <c r="U1432" s="95">
        <v>45766</v>
      </c>
      <c r="V1432" s="95">
        <v>45789</v>
      </c>
      <c r="W1432" s="96">
        <v>79</v>
      </c>
      <c r="X1432" s="98">
        <v>0.18459999999999999</v>
      </c>
      <c r="Y1432" s="98">
        <v>0.36180000000000001</v>
      </c>
      <c r="Z1432" s="96">
        <v>155</v>
      </c>
      <c r="AA1432" s="96">
        <v>65</v>
      </c>
      <c r="AB1432" s="98">
        <v>0.15190000000000001</v>
      </c>
      <c r="AC1432" s="98">
        <v>0.3584</v>
      </c>
      <c r="AD1432" s="96">
        <v>153</v>
      </c>
      <c r="AE1432" s="96">
        <v>41</v>
      </c>
      <c r="AF1432" s="98">
        <v>9.5799999999999996E-2</v>
      </c>
      <c r="AG1432" s="98">
        <v>0.32</v>
      </c>
      <c r="AH1432" s="96">
        <v>137</v>
      </c>
      <c r="AI1432" s="96">
        <v>263</v>
      </c>
      <c r="AJ1432" s="96">
        <v>192</v>
      </c>
      <c r="AK1432" s="96">
        <v>1413</v>
      </c>
      <c r="AL1432" s="96">
        <v>1323</v>
      </c>
      <c r="AM1432" s="96">
        <v>80</v>
      </c>
      <c r="AN1432" s="96">
        <v>1306</v>
      </c>
      <c r="AO1432" s="96">
        <v>1232</v>
      </c>
      <c r="AP1432" s="96">
        <v>45</v>
      </c>
      <c r="AQ1432" s="96">
        <v>485</v>
      </c>
      <c r="AR1432" s="96">
        <v>428</v>
      </c>
      <c r="AS1432" s="98">
        <v>0.88200000000000001</v>
      </c>
      <c r="AT1432" s="98">
        <v>0.44900000000000001</v>
      </c>
      <c r="AU1432" s="98">
        <v>3.5000000000000003E-2</v>
      </c>
      <c r="AV1432" s="101">
        <v>138439</v>
      </c>
      <c r="AW1432" s="101">
        <v>120810</v>
      </c>
      <c r="AX1432" s="96">
        <v>7665</v>
      </c>
      <c r="AY1432" s="96">
        <v>11735</v>
      </c>
      <c r="AZ1432" s="96">
        <v>17024</v>
      </c>
      <c r="BA1432" s="96">
        <v>12935004</v>
      </c>
      <c r="BC1432" s="117"/>
      <c r="BD1432" s="93">
        <v>45.1</v>
      </c>
      <c r="BE1432" s="93">
        <v>1394.8</v>
      </c>
      <c r="BF1432" s="94">
        <v>120</v>
      </c>
      <c r="BG1432" s="155">
        <v>0.28039999999999998</v>
      </c>
      <c r="BH1432" s="94">
        <v>160</v>
      </c>
      <c r="BI1432" s="155">
        <v>0.37380000000000002</v>
      </c>
      <c r="BJ1432" s="94">
        <v>6</v>
      </c>
      <c r="BK1432" s="94" t="s">
        <v>389</v>
      </c>
      <c r="BL1432" s="94">
        <v>100000</v>
      </c>
      <c r="BM1432" s="94">
        <v>19921</v>
      </c>
    </row>
    <row r="1433" spans="1:65" ht="15.75" customHeight="1" thickBot="1">
      <c r="A1433" s="93" t="s">
        <v>313</v>
      </c>
      <c r="B1433" s="95">
        <v>45798</v>
      </c>
      <c r="C1433" s="96">
        <v>2000805</v>
      </c>
      <c r="D1433" s="96">
        <v>73587</v>
      </c>
      <c r="E1433" s="96" t="s">
        <v>48</v>
      </c>
      <c r="F1433" s="96">
        <v>561001</v>
      </c>
      <c r="G1433" s="96" t="s">
        <v>48</v>
      </c>
      <c r="H1433" s="96" t="s">
        <v>48</v>
      </c>
      <c r="I1433" s="96"/>
      <c r="J1433" s="96">
        <v>10142</v>
      </c>
      <c r="K1433" s="96">
        <v>20000</v>
      </c>
      <c r="L1433" s="96">
        <v>2665535</v>
      </c>
      <c r="M1433" s="97">
        <v>317</v>
      </c>
      <c r="N1433" s="97">
        <v>355</v>
      </c>
      <c r="O1433" s="97">
        <v>672</v>
      </c>
      <c r="P1433" s="96" t="s">
        <v>48</v>
      </c>
      <c r="Q1433" s="96">
        <v>15632</v>
      </c>
      <c r="R1433" s="96">
        <v>17113</v>
      </c>
      <c r="S1433" s="96">
        <v>20463</v>
      </c>
      <c r="T1433" s="98">
        <v>0.77400000000000002</v>
      </c>
      <c r="U1433" s="95">
        <v>45767</v>
      </c>
      <c r="V1433" s="95">
        <v>45790</v>
      </c>
      <c r="W1433" s="96">
        <v>87</v>
      </c>
      <c r="X1433" s="98">
        <v>0.18629999999999999</v>
      </c>
      <c r="Y1433" s="98">
        <v>0.36509999999999998</v>
      </c>
      <c r="Z1433" s="96">
        <v>171</v>
      </c>
      <c r="AA1433" s="96">
        <v>66</v>
      </c>
      <c r="AB1433" s="98">
        <v>0.14130000000000001</v>
      </c>
      <c r="AC1433" s="98">
        <v>0.33350000000000002</v>
      </c>
      <c r="AD1433" s="96">
        <v>156</v>
      </c>
      <c r="AE1433" s="96">
        <v>39</v>
      </c>
      <c r="AF1433" s="98">
        <v>8.3500000000000005E-2</v>
      </c>
      <c r="AG1433" s="98">
        <v>0.27889999999999998</v>
      </c>
      <c r="AH1433" s="96">
        <v>130</v>
      </c>
      <c r="AI1433" s="96">
        <v>276</v>
      </c>
      <c r="AJ1433" s="96">
        <v>222</v>
      </c>
      <c r="AK1433" s="96">
        <v>1557</v>
      </c>
      <c r="AL1433" s="96">
        <v>1477</v>
      </c>
      <c r="AM1433" s="96">
        <v>88</v>
      </c>
      <c r="AN1433" s="96">
        <v>1450</v>
      </c>
      <c r="AO1433" s="96">
        <v>1379</v>
      </c>
      <c r="AP1433" s="96">
        <v>39</v>
      </c>
      <c r="AQ1433" s="96">
        <v>520</v>
      </c>
      <c r="AR1433" s="96">
        <v>467</v>
      </c>
      <c r="AS1433" s="98">
        <v>0.89800000000000002</v>
      </c>
      <c r="AT1433" s="98">
        <v>0.47499999999999998</v>
      </c>
      <c r="AU1433" s="98">
        <v>2.8000000000000001E-2</v>
      </c>
      <c r="AV1433" s="101">
        <v>138959</v>
      </c>
      <c r="AW1433" s="101">
        <v>121277</v>
      </c>
      <c r="AX1433" s="96">
        <v>7633</v>
      </c>
      <c r="AY1433" s="96">
        <v>11628</v>
      </c>
      <c r="AZ1433" s="96">
        <v>16959</v>
      </c>
      <c r="BA1433" s="96">
        <v>14948910</v>
      </c>
      <c r="BC1433" s="117"/>
      <c r="BD1433" s="93">
        <v>53.44</v>
      </c>
      <c r="BE1433" s="93">
        <v>1377</v>
      </c>
      <c r="BF1433" s="94">
        <v>116</v>
      </c>
      <c r="BG1433" s="155">
        <v>0.24840000000000001</v>
      </c>
      <c r="BH1433" s="94">
        <v>179</v>
      </c>
      <c r="BI1433" s="155">
        <v>0.38329999999999997</v>
      </c>
      <c r="BJ1433" s="94">
        <v>14</v>
      </c>
      <c r="BM1433" s="94">
        <v>20944</v>
      </c>
    </row>
    <row r="1434" spans="1:65" ht="15.75" customHeight="1" thickBot="1">
      <c r="A1434" s="93" t="s">
        <v>314</v>
      </c>
      <c r="B1434" s="95">
        <v>45799</v>
      </c>
      <c r="C1434" s="96">
        <v>2038766</v>
      </c>
      <c r="D1434" s="96">
        <v>74931</v>
      </c>
      <c r="E1434" s="96" t="s">
        <v>48</v>
      </c>
      <c r="F1434" s="96">
        <v>524517</v>
      </c>
      <c r="G1434" s="96" t="s">
        <v>48</v>
      </c>
      <c r="H1434" s="96" t="s">
        <v>48</v>
      </c>
      <c r="I1434" s="96"/>
      <c r="J1434" s="96">
        <v>9603</v>
      </c>
      <c r="K1434" s="96">
        <v>20000</v>
      </c>
      <c r="L1434" s="96">
        <v>2667817</v>
      </c>
      <c r="M1434" s="97">
        <v>272</v>
      </c>
      <c r="N1434" s="97">
        <v>309</v>
      </c>
      <c r="O1434" s="97">
        <v>581</v>
      </c>
      <c r="P1434" s="96" t="s">
        <v>48</v>
      </c>
      <c r="Q1434" s="96">
        <v>20623</v>
      </c>
      <c r="R1434" s="96">
        <v>21739</v>
      </c>
      <c r="S1434" s="96">
        <v>29583</v>
      </c>
      <c r="T1434" s="98">
        <v>0.86199999999999999</v>
      </c>
      <c r="U1434" s="95">
        <v>45768</v>
      </c>
      <c r="V1434" s="95">
        <v>45791</v>
      </c>
      <c r="W1434" s="96">
        <v>66</v>
      </c>
      <c r="X1434" s="98">
        <v>0.1517</v>
      </c>
      <c r="Y1434" s="98">
        <v>0.2974</v>
      </c>
      <c r="Z1434" s="96">
        <v>129</v>
      </c>
      <c r="AA1434" s="96">
        <v>52</v>
      </c>
      <c r="AB1434" s="98">
        <v>0.1195</v>
      </c>
      <c r="AC1434" s="98">
        <v>0.28210000000000002</v>
      </c>
      <c r="AD1434" s="96">
        <v>123</v>
      </c>
      <c r="AE1434" s="96">
        <v>27</v>
      </c>
      <c r="AF1434" s="98">
        <v>6.2100000000000002E-2</v>
      </c>
      <c r="AG1434" s="98">
        <v>0.20730000000000001</v>
      </c>
      <c r="AH1434" s="96">
        <v>90</v>
      </c>
      <c r="AI1434" s="96">
        <v>248</v>
      </c>
      <c r="AJ1434" s="96">
        <v>187</v>
      </c>
      <c r="AK1434" s="96">
        <v>1462</v>
      </c>
      <c r="AL1434" s="96">
        <v>1373</v>
      </c>
      <c r="AM1434" s="96">
        <v>69</v>
      </c>
      <c r="AN1434" s="96">
        <v>1370</v>
      </c>
      <c r="AO1434" s="96">
        <v>1296</v>
      </c>
      <c r="AP1434" s="96">
        <v>36</v>
      </c>
      <c r="AQ1434" s="96">
        <v>501</v>
      </c>
      <c r="AR1434" s="96">
        <v>435</v>
      </c>
      <c r="AS1434" s="98">
        <v>0.86799999999999999</v>
      </c>
      <c r="AT1434" s="98">
        <v>0.43</v>
      </c>
      <c r="AU1434" s="98">
        <v>2.7E-2</v>
      </c>
      <c r="AV1434" s="101">
        <v>139460</v>
      </c>
      <c r="AW1434" s="101">
        <v>121712</v>
      </c>
      <c r="AX1434" s="96">
        <v>7755</v>
      </c>
      <c r="AY1434" s="96">
        <v>11789</v>
      </c>
      <c r="AZ1434" s="96">
        <v>17082</v>
      </c>
      <c r="BA1434" s="96">
        <v>13496512</v>
      </c>
      <c r="BC1434" s="117"/>
      <c r="BD1434" s="93">
        <v>54.18</v>
      </c>
      <c r="BE1434" s="93">
        <v>1383</v>
      </c>
      <c r="BF1434" s="94">
        <v>102</v>
      </c>
      <c r="BG1434" s="155">
        <v>0.23449999999999999</v>
      </c>
      <c r="BH1434" s="94">
        <v>147</v>
      </c>
      <c r="BI1434" s="155">
        <v>0.33789999999999998</v>
      </c>
      <c r="BJ1434" s="94">
        <v>12</v>
      </c>
      <c r="BM1434" s="94">
        <v>34881</v>
      </c>
    </row>
    <row r="1435" spans="1:65" ht="15.75" customHeight="1" thickBot="1">
      <c r="A1435" s="93" t="s">
        <v>315</v>
      </c>
      <c r="B1435" s="95">
        <v>45800</v>
      </c>
      <c r="C1435" s="96">
        <v>2079459</v>
      </c>
      <c r="D1435" s="96">
        <v>56553</v>
      </c>
      <c r="E1435" s="96" t="s">
        <v>48</v>
      </c>
      <c r="F1435" s="96">
        <v>588213</v>
      </c>
      <c r="G1435" s="96" t="s">
        <v>48</v>
      </c>
      <c r="H1435" s="96" t="s">
        <v>48</v>
      </c>
      <c r="I1435" s="96"/>
      <c r="J1435" s="96">
        <v>10538</v>
      </c>
      <c r="K1435" s="96">
        <v>20000</v>
      </c>
      <c r="L1435" s="96">
        <v>2754763</v>
      </c>
      <c r="M1435" s="97">
        <v>372</v>
      </c>
      <c r="N1435" s="97">
        <v>377</v>
      </c>
      <c r="O1435" s="97">
        <v>749</v>
      </c>
      <c r="P1435" s="96" t="s">
        <v>48</v>
      </c>
      <c r="Q1435" s="96">
        <v>19253</v>
      </c>
      <c r="R1435" s="96">
        <v>20125</v>
      </c>
      <c r="S1435" s="96">
        <v>24258</v>
      </c>
      <c r="T1435" s="98">
        <v>0.626</v>
      </c>
      <c r="U1435" s="95">
        <v>45769</v>
      </c>
      <c r="V1435" s="95">
        <v>45792</v>
      </c>
      <c r="W1435" s="96">
        <v>73</v>
      </c>
      <c r="X1435" s="98">
        <v>0.1734</v>
      </c>
      <c r="Y1435" s="98">
        <v>0.33989999999999998</v>
      </c>
      <c r="Z1435" s="96">
        <v>143</v>
      </c>
      <c r="AA1435" s="96">
        <v>58</v>
      </c>
      <c r="AB1435" s="98">
        <v>0.13780000000000001</v>
      </c>
      <c r="AC1435" s="98">
        <v>0.3251</v>
      </c>
      <c r="AD1435" s="96">
        <v>137</v>
      </c>
      <c r="AE1435" s="96">
        <v>34</v>
      </c>
      <c r="AF1435" s="98">
        <v>8.0799999999999997E-2</v>
      </c>
      <c r="AG1435" s="98">
        <v>0.2697</v>
      </c>
      <c r="AH1435" s="96">
        <v>114</v>
      </c>
      <c r="AI1435" s="96">
        <v>251</v>
      </c>
      <c r="AJ1435" s="96">
        <v>209</v>
      </c>
      <c r="AK1435" s="96">
        <v>1727</v>
      </c>
      <c r="AL1435" s="96">
        <v>1629</v>
      </c>
      <c r="AM1435" s="96">
        <v>129</v>
      </c>
      <c r="AN1435" s="96">
        <v>1578</v>
      </c>
      <c r="AO1435" s="96">
        <v>1489</v>
      </c>
      <c r="AP1435" s="96">
        <v>46</v>
      </c>
      <c r="AQ1435" s="96">
        <v>469</v>
      </c>
      <c r="AR1435" s="96">
        <v>421</v>
      </c>
      <c r="AS1435" s="98">
        <v>0.89800000000000002</v>
      </c>
      <c r="AT1435" s="98">
        <v>0.496</v>
      </c>
      <c r="AU1435" s="98">
        <v>0.03</v>
      </c>
      <c r="AV1435" s="101">
        <v>139929</v>
      </c>
      <c r="AW1435" s="101">
        <v>122133</v>
      </c>
      <c r="AX1435" s="96">
        <v>7872</v>
      </c>
      <c r="AY1435" s="96">
        <v>11898</v>
      </c>
      <c r="AZ1435" s="96">
        <v>17135</v>
      </c>
      <c r="BA1435" s="96">
        <v>14589669</v>
      </c>
      <c r="BC1435" s="117"/>
      <c r="BD1435" s="93">
        <v>41.34</v>
      </c>
      <c r="BE1435" s="93">
        <v>1368</v>
      </c>
      <c r="BF1435" s="94">
        <v>116</v>
      </c>
      <c r="BG1435" s="155">
        <v>0.27550000000000002</v>
      </c>
      <c r="BH1435" s="94">
        <v>169</v>
      </c>
      <c r="BI1435" s="155">
        <v>0.40139999999999998</v>
      </c>
      <c r="BJ1435" s="94">
        <v>13</v>
      </c>
      <c r="BM1435" s="94">
        <v>40612</v>
      </c>
    </row>
    <row r="1436" spans="1:65" ht="15.75" customHeight="1" thickBot="1">
      <c r="A1436" s="93" t="s">
        <v>316</v>
      </c>
      <c r="B1436" s="95">
        <v>45801</v>
      </c>
      <c r="C1436" s="96">
        <v>2201841</v>
      </c>
      <c r="D1436" s="96">
        <v>59440</v>
      </c>
      <c r="E1436" s="96" t="s">
        <v>48</v>
      </c>
      <c r="F1436" s="96">
        <v>843136</v>
      </c>
      <c r="G1436" s="96" t="s">
        <v>48</v>
      </c>
      <c r="H1436" s="96" t="s">
        <v>48</v>
      </c>
      <c r="I1436" s="96"/>
      <c r="J1436" s="96" t="s">
        <v>48</v>
      </c>
      <c r="K1436" s="96">
        <v>20000</v>
      </c>
      <c r="L1436" s="96">
        <v>3124416</v>
      </c>
      <c r="M1436" s="97">
        <v>362</v>
      </c>
      <c r="N1436" s="97">
        <v>384</v>
      </c>
      <c r="O1436" s="97">
        <v>746</v>
      </c>
      <c r="P1436" s="96" t="s">
        <v>48</v>
      </c>
      <c r="Q1436" s="96">
        <v>18323</v>
      </c>
      <c r="R1436" s="96">
        <v>18647</v>
      </c>
      <c r="S1436" s="96">
        <v>30176</v>
      </c>
      <c r="T1436" s="98">
        <v>0.71699999999999997</v>
      </c>
      <c r="U1436" s="95">
        <v>45770</v>
      </c>
      <c r="V1436" s="95">
        <v>45793</v>
      </c>
      <c r="W1436" s="96">
        <v>87</v>
      </c>
      <c r="X1436" s="98">
        <v>0.18129999999999999</v>
      </c>
      <c r="Y1436" s="98">
        <v>0.3553</v>
      </c>
      <c r="Z1436" s="96">
        <v>171</v>
      </c>
      <c r="AA1436" s="96">
        <v>71</v>
      </c>
      <c r="AB1436" s="98">
        <v>0.1479</v>
      </c>
      <c r="AC1436" s="98">
        <v>0.34910000000000002</v>
      </c>
      <c r="AD1436" s="96">
        <v>168</v>
      </c>
      <c r="AE1436" s="96">
        <v>31</v>
      </c>
      <c r="AF1436" s="98">
        <v>6.4600000000000005E-2</v>
      </c>
      <c r="AG1436" s="98">
        <v>0.2157</v>
      </c>
      <c r="AH1436" s="96">
        <v>104</v>
      </c>
      <c r="AI1436" s="96">
        <v>257</v>
      </c>
      <c r="AJ1436" s="96">
        <v>219</v>
      </c>
      <c r="AK1436" s="96">
        <v>1504</v>
      </c>
      <c r="AL1436" s="96">
        <v>1483</v>
      </c>
      <c r="AM1436" s="96">
        <v>94</v>
      </c>
      <c r="AN1436" s="96">
        <v>1394</v>
      </c>
      <c r="AO1436" s="96">
        <v>1378</v>
      </c>
      <c r="AP1436" s="96">
        <v>39</v>
      </c>
      <c r="AQ1436" s="96">
        <v>535</v>
      </c>
      <c r="AR1436" s="96">
        <v>480</v>
      </c>
      <c r="AS1436" s="98">
        <v>0.89700000000000002</v>
      </c>
      <c r="AT1436" s="98">
        <v>0.45600000000000002</v>
      </c>
      <c r="AU1436" s="98">
        <v>2.8000000000000001E-2</v>
      </c>
      <c r="AV1436" s="101">
        <v>140464</v>
      </c>
      <c r="AW1436" s="101">
        <v>122613</v>
      </c>
      <c r="AX1436" s="96">
        <v>7962</v>
      </c>
      <c r="AY1436" s="96">
        <v>11996</v>
      </c>
      <c r="AZ1436" s="96">
        <v>17222</v>
      </c>
      <c r="BA1436" s="96">
        <v>14668096</v>
      </c>
      <c r="BC1436" s="117"/>
      <c r="BD1436" s="93">
        <v>43.45</v>
      </c>
      <c r="BE1436" s="93">
        <v>1368</v>
      </c>
      <c r="BF1436" s="94">
        <v>135</v>
      </c>
      <c r="BG1436" s="155">
        <v>0.28129999999999999</v>
      </c>
      <c r="BH1436" s="94">
        <v>195</v>
      </c>
      <c r="BI1436" s="155">
        <v>0.40629999999999999</v>
      </c>
      <c r="BJ1436" s="94">
        <v>16</v>
      </c>
      <c r="BM1436" s="94">
        <v>3311</v>
      </c>
    </row>
    <row r="1437" spans="1:65" ht="15.75" customHeight="1" thickBot="1">
      <c r="A1437" s="93" t="s">
        <v>317</v>
      </c>
      <c r="B1437" s="95">
        <v>45802</v>
      </c>
      <c r="C1437" s="96">
        <v>2609745</v>
      </c>
      <c r="D1437" s="96">
        <v>76553</v>
      </c>
      <c r="E1437" s="96" t="s">
        <v>48</v>
      </c>
      <c r="F1437" s="96">
        <v>665437</v>
      </c>
      <c r="G1437" s="96" t="s">
        <v>48</v>
      </c>
      <c r="H1437" s="96" t="s">
        <v>48</v>
      </c>
      <c r="I1437" s="96"/>
      <c r="J1437" s="96" t="s">
        <v>48</v>
      </c>
      <c r="K1437" s="96" t="s">
        <v>48</v>
      </c>
      <c r="L1437" s="96">
        <v>3351736</v>
      </c>
      <c r="M1437" s="97">
        <v>446</v>
      </c>
      <c r="N1437" s="97">
        <v>361</v>
      </c>
      <c r="O1437" s="97">
        <v>807</v>
      </c>
      <c r="P1437" s="96" t="s">
        <v>48</v>
      </c>
      <c r="Q1437" s="96">
        <v>20603</v>
      </c>
      <c r="R1437" s="96">
        <v>22191</v>
      </c>
      <c r="S1437" s="96">
        <v>22300</v>
      </c>
      <c r="T1437" s="98">
        <v>0.77600000000000002</v>
      </c>
      <c r="U1437" s="95">
        <v>45771</v>
      </c>
      <c r="V1437" s="95">
        <v>45794</v>
      </c>
      <c r="W1437" s="96">
        <v>83</v>
      </c>
      <c r="X1437" s="98">
        <v>0.14510000000000001</v>
      </c>
      <c r="Y1437" s="98">
        <v>0.28439999999999999</v>
      </c>
      <c r="Z1437" s="96">
        <v>163</v>
      </c>
      <c r="AA1437" s="96">
        <v>64</v>
      </c>
      <c r="AB1437" s="98">
        <v>0.1119</v>
      </c>
      <c r="AC1437" s="98">
        <v>0.2641</v>
      </c>
      <c r="AD1437" s="96">
        <v>151</v>
      </c>
      <c r="AE1437" s="96">
        <v>45</v>
      </c>
      <c r="AF1437" s="98">
        <v>7.8700000000000006E-2</v>
      </c>
      <c r="AG1437" s="98">
        <v>0.26279999999999998</v>
      </c>
      <c r="AH1437" s="96">
        <v>150</v>
      </c>
      <c r="AI1437" s="96">
        <v>310</v>
      </c>
      <c r="AJ1437" s="96">
        <v>308</v>
      </c>
      <c r="AK1437" s="96">
        <v>2054</v>
      </c>
      <c r="AL1437" s="96">
        <v>2033</v>
      </c>
      <c r="AM1437" s="96">
        <v>114</v>
      </c>
      <c r="AN1437" s="96">
        <v>1918</v>
      </c>
      <c r="AO1437" s="96">
        <v>1902</v>
      </c>
      <c r="AP1437" s="96">
        <v>41</v>
      </c>
      <c r="AQ1437" s="96">
        <v>626</v>
      </c>
      <c r="AR1437" s="96">
        <v>572</v>
      </c>
      <c r="AS1437" s="98">
        <v>0.91400000000000003</v>
      </c>
      <c r="AT1437" s="98">
        <v>0.53800000000000003</v>
      </c>
      <c r="AU1437" s="98">
        <v>2.1000000000000001E-2</v>
      </c>
      <c r="AV1437" s="101">
        <v>141090</v>
      </c>
      <c r="AW1437" s="101">
        <v>123185</v>
      </c>
      <c r="AX1437" s="96">
        <v>8018</v>
      </c>
      <c r="AY1437" s="96">
        <v>12084</v>
      </c>
      <c r="AZ1437" s="96">
        <v>17345</v>
      </c>
      <c r="BA1437" s="96">
        <v>21447714</v>
      </c>
      <c r="BC1437" s="117"/>
      <c r="BD1437" s="93">
        <v>55.96</v>
      </c>
      <c r="BE1437" s="93">
        <v>1368</v>
      </c>
      <c r="BF1437" s="94">
        <v>139</v>
      </c>
      <c r="BG1437" s="155">
        <v>0.24299999999999999</v>
      </c>
      <c r="BH1437" s="94">
        <v>205</v>
      </c>
      <c r="BI1437" s="155">
        <v>0.3584</v>
      </c>
      <c r="BJ1437" s="94">
        <v>9</v>
      </c>
      <c r="BM1437" s="94">
        <v>9306</v>
      </c>
    </row>
    <row r="1438" spans="1:65" ht="15.75" customHeight="1" thickBot="1">
      <c r="A1438" s="93" t="s">
        <v>311</v>
      </c>
      <c r="B1438" s="95">
        <v>45803</v>
      </c>
      <c r="C1438" s="96">
        <v>2242595</v>
      </c>
      <c r="D1438" s="96">
        <v>79186</v>
      </c>
      <c r="E1438" s="96" t="s">
        <v>48</v>
      </c>
      <c r="F1438" s="96">
        <v>666533</v>
      </c>
      <c r="G1438" s="96" t="s">
        <v>48</v>
      </c>
      <c r="H1438" s="96" t="s">
        <v>48</v>
      </c>
      <c r="I1438" s="96"/>
      <c r="J1438" s="96">
        <v>9658</v>
      </c>
      <c r="K1438" s="96" t="s">
        <v>48</v>
      </c>
      <c r="L1438" s="96">
        <v>2997972</v>
      </c>
      <c r="M1438" s="97">
        <v>385</v>
      </c>
      <c r="N1438" s="97">
        <v>390</v>
      </c>
      <c r="O1438" s="97">
        <v>775</v>
      </c>
      <c r="P1438" s="96" t="s">
        <v>48</v>
      </c>
      <c r="Q1438" s="96">
        <v>23900</v>
      </c>
      <c r="R1438" s="96">
        <v>24429</v>
      </c>
      <c r="S1438" s="96">
        <v>34523</v>
      </c>
      <c r="T1438" s="98">
        <v>0.64800000000000002</v>
      </c>
      <c r="U1438" s="95">
        <v>45772</v>
      </c>
      <c r="V1438" s="95">
        <v>45795</v>
      </c>
      <c r="W1438" s="96">
        <v>64</v>
      </c>
      <c r="X1438" s="98">
        <v>0.1429</v>
      </c>
      <c r="Y1438" s="98">
        <v>0.28000000000000003</v>
      </c>
      <c r="Z1438" s="96">
        <v>125</v>
      </c>
      <c r="AA1438" s="96">
        <v>52</v>
      </c>
      <c r="AB1438" s="98">
        <v>0.11609999999999999</v>
      </c>
      <c r="AC1438" s="98">
        <v>0.27389999999999998</v>
      </c>
      <c r="AD1438" s="96">
        <v>123</v>
      </c>
      <c r="AE1438" s="96">
        <v>26</v>
      </c>
      <c r="AF1438" s="98">
        <v>5.8000000000000003E-2</v>
      </c>
      <c r="AG1438" s="98">
        <v>0.1938</v>
      </c>
      <c r="AH1438" s="96">
        <v>87</v>
      </c>
      <c r="AI1438" s="96">
        <v>272</v>
      </c>
      <c r="AJ1438" s="96">
        <v>183</v>
      </c>
      <c r="AK1438" s="96">
        <v>1442</v>
      </c>
      <c r="AL1438" s="96">
        <v>1350</v>
      </c>
      <c r="AM1438" s="96">
        <v>78</v>
      </c>
      <c r="AN1438" s="96">
        <v>1333</v>
      </c>
      <c r="AO1438" s="96">
        <v>1251</v>
      </c>
      <c r="AP1438" s="96">
        <v>55</v>
      </c>
      <c r="AQ1438" s="96">
        <v>502</v>
      </c>
      <c r="AR1438" s="96">
        <v>448</v>
      </c>
      <c r="AS1438" s="98">
        <v>0.89200000000000002</v>
      </c>
      <c r="AT1438" s="98">
        <v>0.40799999999999997</v>
      </c>
      <c r="AU1438" s="98">
        <v>4.2000000000000003E-2</v>
      </c>
      <c r="AV1438" s="101">
        <v>141592</v>
      </c>
      <c r="AW1438" s="101">
        <v>123633</v>
      </c>
      <c r="AX1438" s="96">
        <v>8047</v>
      </c>
      <c r="AY1438" s="96">
        <v>12145</v>
      </c>
      <c r="AZ1438" s="96">
        <v>17574</v>
      </c>
      <c r="BA1438" s="96">
        <v>13201388</v>
      </c>
      <c r="BC1438" s="117"/>
      <c r="BD1438" s="93">
        <v>57.8</v>
      </c>
      <c r="BE1438" s="93">
        <v>1370</v>
      </c>
      <c r="BF1438" s="94">
        <v>128</v>
      </c>
      <c r="BG1438" s="155">
        <v>0.28570000000000001</v>
      </c>
      <c r="BH1438" s="94">
        <v>178</v>
      </c>
      <c r="BI1438" s="155">
        <v>0.39729999999999999</v>
      </c>
      <c r="BJ1438" s="94">
        <v>12</v>
      </c>
      <c r="BM1438" s="94">
        <v>8734</v>
      </c>
    </row>
    <row r="1439" spans="1:65" ht="15.75" customHeight="1" thickBot="1">
      <c r="A1439" s="93" t="s">
        <v>312</v>
      </c>
      <c r="B1439" s="95">
        <v>45804</v>
      </c>
      <c r="C1439" s="96">
        <v>2385912</v>
      </c>
      <c r="D1439" s="96">
        <v>49481</v>
      </c>
      <c r="E1439" s="96" t="s">
        <v>48</v>
      </c>
      <c r="F1439" s="96">
        <v>648786</v>
      </c>
      <c r="G1439" s="96" t="s">
        <v>48</v>
      </c>
      <c r="H1439" s="96" t="s">
        <v>48</v>
      </c>
      <c r="I1439" s="96"/>
      <c r="J1439" s="96">
        <v>10296</v>
      </c>
      <c r="K1439" s="96" t="s">
        <v>48</v>
      </c>
      <c r="L1439" s="96">
        <v>3094474</v>
      </c>
      <c r="M1439" s="97">
        <v>335</v>
      </c>
      <c r="N1439" s="97">
        <v>303</v>
      </c>
      <c r="O1439" s="97">
        <v>638</v>
      </c>
      <c r="P1439" s="96" t="s">
        <v>48</v>
      </c>
      <c r="Q1439" s="96">
        <v>22237</v>
      </c>
      <c r="R1439" s="96">
        <v>22224</v>
      </c>
      <c r="S1439" s="96">
        <v>30883</v>
      </c>
      <c r="T1439" s="98">
        <v>0.69599999999999995</v>
      </c>
      <c r="U1439" s="95">
        <v>45773</v>
      </c>
      <c r="V1439" s="95">
        <v>45796</v>
      </c>
      <c r="W1439" s="96">
        <v>71</v>
      </c>
      <c r="X1439" s="98">
        <v>0.17879999999999999</v>
      </c>
      <c r="Y1439" s="98">
        <v>0.35049999999999998</v>
      </c>
      <c r="Z1439" s="96">
        <v>139</v>
      </c>
      <c r="AA1439" s="96">
        <v>59</v>
      </c>
      <c r="AB1439" s="98">
        <v>0.14860000000000001</v>
      </c>
      <c r="AC1439" s="98">
        <v>0.35070000000000001</v>
      </c>
      <c r="AD1439" s="96">
        <v>139</v>
      </c>
      <c r="AE1439" s="96">
        <v>30</v>
      </c>
      <c r="AF1439" s="98">
        <v>7.5600000000000001E-2</v>
      </c>
      <c r="AG1439" s="98">
        <v>0.25240000000000001</v>
      </c>
      <c r="AH1439" s="96">
        <v>100</v>
      </c>
      <c r="AI1439" s="96">
        <v>252</v>
      </c>
      <c r="AJ1439" s="96">
        <v>210</v>
      </c>
      <c r="AK1439" s="96">
        <v>1507</v>
      </c>
      <c r="AL1439" s="96">
        <v>1421</v>
      </c>
      <c r="AM1439" s="96">
        <v>75</v>
      </c>
      <c r="AN1439" s="96">
        <v>1412</v>
      </c>
      <c r="AO1439" s="96">
        <v>1337</v>
      </c>
      <c r="AP1439" s="96">
        <v>44</v>
      </c>
      <c r="AQ1439" s="96">
        <v>444</v>
      </c>
      <c r="AR1439" s="96">
        <v>397</v>
      </c>
      <c r="AS1439" s="98">
        <v>0.89400000000000002</v>
      </c>
      <c r="AT1439" s="98">
        <v>0.52900000000000003</v>
      </c>
      <c r="AU1439" s="98">
        <v>3.2000000000000001E-2</v>
      </c>
      <c r="AV1439" s="101">
        <v>142036</v>
      </c>
      <c r="AW1439" s="101">
        <v>124030</v>
      </c>
      <c r="AX1439" s="96">
        <v>8024</v>
      </c>
      <c r="AY1439" s="96">
        <v>12150</v>
      </c>
      <c r="AZ1439" s="96">
        <v>17619</v>
      </c>
      <c r="BA1439" s="96">
        <v>14603810</v>
      </c>
      <c r="BC1439" s="117"/>
      <c r="BD1439" s="93">
        <v>35.96</v>
      </c>
      <c r="BE1439" s="93">
        <v>1376</v>
      </c>
      <c r="BF1439" s="94">
        <v>114</v>
      </c>
      <c r="BG1439" s="155">
        <v>0.28720000000000001</v>
      </c>
      <c r="BH1439" s="94">
        <v>166</v>
      </c>
      <c r="BI1439" s="155">
        <v>0.41810000000000003</v>
      </c>
      <c r="BJ1439" s="94">
        <v>9</v>
      </c>
      <c r="BM1439" s="94">
        <v>21978</v>
      </c>
    </row>
    <row r="1440" spans="1:65" ht="15.75" customHeight="1" thickBot="1">
      <c r="A1440" s="93" t="s">
        <v>313</v>
      </c>
      <c r="B1440" s="95">
        <v>45805</v>
      </c>
      <c r="C1440" s="96">
        <v>2295976</v>
      </c>
      <c r="D1440" s="96">
        <v>46503</v>
      </c>
      <c r="E1440" s="96" t="s">
        <v>48</v>
      </c>
      <c r="F1440" s="96">
        <v>636218</v>
      </c>
      <c r="G1440" s="96" t="s">
        <v>48</v>
      </c>
      <c r="H1440" s="96" t="s">
        <v>48</v>
      </c>
      <c r="I1440" s="96"/>
      <c r="J1440" s="96">
        <v>9933</v>
      </c>
      <c r="K1440" s="96" t="s">
        <v>48</v>
      </c>
      <c r="L1440" s="96">
        <v>2988630</v>
      </c>
      <c r="M1440" s="97">
        <v>322</v>
      </c>
      <c r="N1440" s="97">
        <v>299</v>
      </c>
      <c r="O1440" s="97">
        <v>621</v>
      </c>
      <c r="P1440" s="96" t="s">
        <v>48</v>
      </c>
      <c r="Q1440" s="96">
        <v>18595</v>
      </c>
      <c r="R1440" s="96">
        <v>19187</v>
      </c>
      <c r="S1440" s="96">
        <v>18642</v>
      </c>
      <c r="T1440" s="98">
        <v>0.76200000000000001</v>
      </c>
      <c r="U1440" s="95">
        <v>45774</v>
      </c>
      <c r="V1440" s="95">
        <v>45797</v>
      </c>
      <c r="W1440" s="96">
        <v>82</v>
      </c>
      <c r="X1440" s="98">
        <v>0.1903</v>
      </c>
      <c r="Y1440" s="98">
        <v>0.37290000000000001</v>
      </c>
      <c r="Z1440" s="96">
        <v>161</v>
      </c>
      <c r="AA1440" s="96">
        <v>66</v>
      </c>
      <c r="AB1440" s="98">
        <v>0.15310000000000001</v>
      </c>
      <c r="AC1440" s="98">
        <v>0.3614</v>
      </c>
      <c r="AD1440" s="96">
        <v>156</v>
      </c>
      <c r="AE1440" s="96">
        <v>48</v>
      </c>
      <c r="AF1440" s="98">
        <v>0.1114</v>
      </c>
      <c r="AG1440" s="98">
        <v>0.372</v>
      </c>
      <c r="AH1440" s="96">
        <v>160</v>
      </c>
      <c r="AI1440" s="96">
        <v>249</v>
      </c>
      <c r="AJ1440" s="96">
        <v>206</v>
      </c>
      <c r="AK1440" s="96">
        <v>1538</v>
      </c>
      <c r="AL1440" s="96">
        <v>1461</v>
      </c>
      <c r="AM1440" s="96">
        <v>96</v>
      </c>
      <c r="AN1440" s="96">
        <v>1421</v>
      </c>
      <c r="AO1440" s="96">
        <v>1352</v>
      </c>
      <c r="AP1440" s="96">
        <v>47</v>
      </c>
      <c r="AQ1440" s="96">
        <v>473</v>
      </c>
      <c r="AR1440" s="96">
        <v>431</v>
      </c>
      <c r="AS1440" s="98">
        <v>0.91100000000000003</v>
      </c>
      <c r="AT1440" s="98">
        <v>0.47799999999999998</v>
      </c>
      <c r="AU1440" s="98">
        <v>3.4000000000000002E-2</v>
      </c>
      <c r="AV1440" s="101">
        <v>142509</v>
      </c>
      <c r="AW1440" s="101">
        <v>124461</v>
      </c>
      <c r="AX1440" s="96">
        <v>8076</v>
      </c>
      <c r="AY1440" s="96">
        <v>12179</v>
      </c>
      <c r="AZ1440" s="96">
        <v>17593</v>
      </c>
      <c r="BA1440" s="96">
        <v>15475938</v>
      </c>
      <c r="BC1440" s="117"/>
      <c r="BD1440" s="93">
        <v>33.82</v>
      </c>
      <c r="BE1440" s="93">
        <v>1375</v>
      </c>
      <c r="BF1440" s="94">
        <v>128</v>
      </c>
      <c r="BG1440" s="155">
        <v>0.29699999999999999</v>
      </c>
      <c r="BH1440" s="94">
        <v>168</v>
      </c>
      <c r="BI1440" s="155">
        <v>0.38979999999999998</v>
      </c>
      <c r="BJ1440" s="94">
        <v>5</v>
      </c>
      <c r="BM1440" s="94">
        <v>8349</v>
      </c>
    </row>
    <row r="1441" spans="1:65" ht="15.75" customHeight="1" thickBot="1">
      <c r="A1441" s="93" t="s">
        <v>314</v>
      </c>
      <c r="B1441" s="95">
        <v>45806</v>
      </c>
      <c r="C1441" s="96">
        <v>2354873</v>
      </c>
      <c r="D1441" s="96">
        <v>54592</v>
      </c>
      <c r="E1441" s="96" t="s">
        <v>48</v>
      </c>
      <c r="F1441" s="96">
        <v>576472</v>
      </c>
      <c r="G1441" s="96" t="s">
        <v>48</v>
      </c>
      <c r="H1441" s="96" t="s">
        <v>48</v>
      </c>
      <c r="I1441" s="96"/>
      <c r="J1441" s="96">
        <v>9834</v>
      </c>
      <c r="K1441" s="96" t="s">
        <v>48</v>
      </c>
      <c r="L1441" s="96">
        <v>2995770</v>
      </c>
      <c r="M1441" s="97">
        <v>350</v>
      </c>
      <c r="N1441" s="97">
        <v>314</v>
      </c>
      <c r="O1441" s="97">
        <v>664</v>
      </c>
      <c r="P1441" s="96" t="s">
        <v>48</v>
      </c>
      <c r="Q1441" s="96">
        <v>20379</v>
      </c>
      <c r="R1441" s="96">
        <v>20810</v>
      </c>
      <c r="S1441" s="96">
        <v>20859</v>
      </c>
      <c r="T1441" s="98">
        <v>0.70299999999999996</v>
      </c>
      <c r="U1441" s="95">
        <v>45775</v>
      </c>
      <c r="V1441" s="95">
        <v>45798</v>
      </c>
      <c r="W1441" s="96">
        <v>75</v>
      </c>
      <c r="X1441" s="98">
        <v>0.1777</v>
      </c>
      <c r="Y1441" s="98">
        <v>0.3483</v>
      </c>
      <c r="Z1441" s="96">
        <v>147</v>
      </c>
      <c r="AA1441" s="96">
        <v>61</v>
      </c>
      <c r="AB1441" s="98">
        <v>0.14449999999999999</v>
      </c>
      <c r="AC1441" s="98">
        <v>0.34110000000000001</v>
      </c>
      <c r="AD1441" s="96">
        <v>144</v>
      </c>
      <c r="AE1441" s="96">
        <v>43</v>
      </c>
      <c r="AF1441" s="98">
        <v>0.1019</v>
      </c>
      <c r="AG1441" s="98">
        <v>0.34029999999999999</v>
      </c>
      <c r="AH1441" s="96">
        <v>144</v>
      </c>
      <c r="AI1441" s="96">
        <v>221</v>
      </c>
      <c r="AJ1441" s="96">
        <v>167</v>
      </c>
      <c r="AK1441" s="96">
        <v>1388</v>
      </c>
      <c r="AL1441" s="96">
        <v>1299</v>
      </c>
      <c r="AM1441" s="96">
        <v>87</v>
      </c>
      <c r="AN1441" s="96">
        <v>1287</v>
      </c>
      <c r="AO1441" s="96">
        <v>1206</v>
      </c>
      <c r="AP1441" s="96">
        <v>37</v>
      </c>
      <c r="AQ1441" s="96">
        <v>467</v>
      </c>
      <c r="AR1441" s="96">
        <v>422</v>
      </c>
      <c r="AS1441" s="98">
        <v>0.90400000000000003</v>
      </c>
      <c r="AT1441" s="98">
        <v>0.39600000000000002</v>
      </c>
      <c r="AU1441" s="98">
        <v>0.03</v>
      </c>
      <c r="AV1441" s="101">
        <v>142976</v>
      </c>
      <c r="AW1441" s="101">
        <v>124883</v>
      </c>
      <c r="AX1441" s="96">
        <v>8072</v>
      </c>
      <c r="AY1441" s="96">
        <v>12251</v>
      </c>
      <c r="AZ1441" s="96">
        <v>17671</v>
      </c>
      <c r="BA1441" s="96">
        <v>12393112</v>
      </c>
      <c r="BC1441" s="117"/>
      <c r="BD1441" s="93">
        <v>39.79</v>
      </c>
      <c r="BE1441" s="93">
        <v>1372</v>
      </c>
      <c r="BF1441" s="94">
        <v>110</v>
      </c>
      <c r="BG1441" s="155">
        <v>0.26069999999999999</v>
      </c>
      <c r="BH1441" s="94">
        <v>162</v>
      </c>
      <c r="BI1441" s="155">
        <v>0.38390000000000002</v>
      </c>
      <c r="BJ1441" s="94">
        <v>14</v>
      </c>
      <c r="BM1441" s="94">
        <v>25372</v>
      </c>
    </row>
    <row r="1442" spans="1:65" ht="15.75" customHeight="1" thickBot="1">
      <c r="A1442" s="93" t="s">
        <v>315</v>
      </c>
      <c r="B1442" s="95">
        <v>45807</v>
      </c>
      <c r="C1442" s="96">
        <v>2274748</v>
      </c>
      <c r="D1442" s="96">
        <v>71961</v>
      </c>
      <c r="E1442" s="96" t="s">
        <v>48</v>
      </c>
      <c r="F1442" s="96">
        <v>487469</v>
      </c>
      <c r="G1442" s="96" t="s">
        <v>48</v>
      </c>
      <c r="H1442" s="96" t="s">
        <v>48</v>
      </c>
      <c r="I1442" s="96"/>
      <c r="J1442" s="96">
        <v>9966</v>
      </c>
      <c r="K1442" s="96" t="s">
        <v>48</v>
      </c>
      <c r="L1442" s="96">
        <v>2844144</v>
      </c>
      <c r="M1442" s="97">
        <v>335</v>
      </c>
      <c r="N1442" s="97">
        <v>254</v>
      </c>
      <c r="O1442" s="97">
        <v>589</v>
      </c>
      <c r="P1442" s="96" t="s">
        <v>48</v>
      </c>
      <c r="Q1442" s="96">
        <v>20154</v>
      </c>
      <c r="R1442" s="96">
        <v>20778</v>
      </c>
      <c r="S1442" s="96">
        <v>21289</v>
      </c>
      <c r="T1442" s="98">
        <v>0.81499999999999995</v>
      </c>
      <c r="U1442" s="95">
        <v>45776</v>
      </c>
      <c r="V1442" s="95">
        <v>45799</v>
      </c>
      <c r="W1442" s="96">
        <v>72</v>
      </c>
      <c r="X1442" s="98">
        <v>0.1694</v>
      </c>
      <c r="Y1442" s="98">
        <v>0.33200000000000002</v>
      </c>
      <c r="Z1442" s="96">
        <v>141</v>
      </c>
      <c r="AA1442" s="96">
        <v>58</v>
      </c>
      <c r="AB1442" s="98">
        <v>0.13650000000000001</v>
      </c>
      <c r="AC1442" s="98">
        <v>0.3221</v>
      </c>
      <c r="AD1442" s="96">
        <v>137</v>
      </c>
      <c r="AE1442" s="96">
        <v>40</v>
      </c>
      <c r="AF1442" s="98">
        <v>9.4100000000000003E-2</v>
      </c>
      <c r="AG1442" s="98">
        <v>0.31440000000000001</v>
      </c>
      <c r="AH1442" s="96">
        <v>134</v>
      </c>
      <c r="AI1442" s="96">
        <v>264</v>
      </c>
      <c r="AJ1442" s="96">
        <v>214</v>
      </c>
      <c r="AK1442" s="96">
        <v>1886</v>
      </c>
      <c r="AL1442" s="96">
        <v>1792</v>
      </c>
      <c r="AM1442" s="96">
        <v>100</v>
      </c>
      <c r="AN1442" s="96">
        <v>1519</v>
      </c>
      <c r="AO1442" s="96">
        <v>1435</v>
      </c>
      <c r="AP1442" s="96">
        <v>46</v>
      </c>
      <c r="AQ1442" s="96">
        <v>480</v>
      </c>
      <c r="AR1442" s="96">
        <v>425</v>
      </c>
      <c r="AS1442" s="98">
        <v>0.88500000000000001</v>
      </c>
      <c r="AT1442" s="98">
        <v>0.504</v>
      </c>
      <c r="AU1442" s="98">
        <v>3.1E-2</v>
      </c>
      <c r="AV1442" s="101">
        <v>143456</v>
      </c>
      <c r="AW1442" s="101">
        <v>125308</v>
      </c>
      <c r="AX1442" s="96">
        <v>8023</v>
      </c>
      <c r="AY1442" s="96">
        <v>12286</v>
      </c>
      <c r="AZ1442" s="96">
        <v>17699</v>
      </c>
      <c r="BA1442" s="96">
        <v>15484603</v>
      </c>
      <c r="BC1442" s="117"/>
      <c r="BD1442" s="93">
        <v>52.01</v>
      </c>
      <c r="BE1442" s="93">
        <v>1383.6</v>
      </c>
      <c r="BF1442" s="94">
        <v>109</v>
      </c>
      <c r="BG1442" s="155">
        <v>0.25650000000000001</v>
      </c>
      <c r="BH1442" s="94">
        <v>169</v>
      </c>
      <c r="BI1442" s="155">
        <v>0.39760000000000001</v>
      </c>
      <c r="BJ1442" s="94">
        <v>12</v>
      </c>
      <c r="BM1442" s="94">
        <v>50012</v>
      </c>
    </row>
    <row r="1443" spans="1:65" ht="15.75" customHeight="1" thickBot="1">
      <c r="A1443" s="93" t="s">
        <v>316</v>
      </c>
      <c r="B1443" s="95">
        <v>45808</v>
      </c>
      <c r="C1443" s="96">
        <v>2288990</v>
      </c>
      <c r="D1443" s="96">
        <v>76472</v>
      </c>
      <c r="E1443" s="96" t="s">
        <v>48</v>
      </c>
      <c r="F1443" s="96">
        <v>401419</v>
      </c>
      <c r="G1443" s="96" t="s">
        <v>48</v>
      </c>
      <c r="H1443" s="96" t="s">
        <v>48</v>
      </c>
      <c r="I1443" s="96"/>
      <c r="J1443" s="96" t="s">
        <v>48</v>
      </c>
      <c r="K1443" s="96" t="s">
        <v>48</v>
      </c>
      <c r="L1443" s="96">
        <v>2766880</v>
      </c>
      <c r="M1443" s="97">
        <v>370</v>
      </c>
      <c r="N1443" s="97">
        <v>282</v>
      </c>
      <c r="O1443" s="97">
        <v>652</v>
      </c>
      <c r="P1443" s="96" t="s">
        <v>48</v>
      </c>
      <c r="Q1443" s="96">
        <v>16806</v>
      </c>
      <c r="R1443" s="96">
        <v>16991</v>
      </c>
      <c r="S1443" s="96">
        <v>17626</v>
      </c>
      <c r="T1443" s="98">
        <v>0.73299999999999998</v>
      </c>
      <c r="U1443" s="95">
        <v>45777</v>
      </c>
      <c r="V1443" s="95">
        <v>45800</v>
      </c>
      <c r="W1443" s="96">
        <v>84</v>
      </c>
      <c r="X1443" s="98">
        <v>0.19400000000000001</v>
      </c>
      <c r="Y1443" s="98">
        <v>0.38019999999999998</v>
      </c>
      <c r="Z1443" s="96">
        <v>165</v>
      </c>
      <c r="AA1443" s="96">
        <v>69</v>
      </c>
      <c r="AB1443" s="98">
        <v>0.15939999999999999</v>
      </c>
      <c r="AC1443" s="98">
        <v>0.37609999999999999</v>
      </c>
      <c r="AD1443" s="96">
        <v>163</v>
      </c>
      <c r="AE1443" s="96">
        <v>47</v>
      </c>
      <c r="AF1443" s="98">
        <v>0.1085</v>
      </c>
      <c r="AG1443" s="98">
        <v>0.36249999999999999</v>
      </c>
      <c r="AH1443" s="96">
        <v>157</v>
      </c>
      <c r="AI1443" s="96">
        <v>246</v>
      </c>
      <c r="AJ1443" s="96">
        <v>237</v>
      </c>
      <c r="AK1443" s="96">
        <v>1930</v>
      </c>
      <c r="AL1443" s="96">
        <v>1912</v>
      </c>
      <c r="AM1443" s="96">
        <v>114</v>
      </c>
      <c r="AN1443" s="96">
        <v>1547</v>
      </c>
      <c r="AO1443" s="96">
        <v>1535</v>
      </c>
      <c r="AP1443" s="96">
        <v>46</v>
      </c>
      <c r="AQ1443" s="96">
        <v>478</v>
      </c>
      <c r="AR1443" s="96">
        <v>433</v>
      </c>
      <c r="AS1443" s="98">
        <v>0.90600000000000003</v>
      </c>
      <c r="AT1443" s="98">
        <v>0.54700000000000004</v>
      </c>
      <c r="AU1443" s="98">
        <v>2.9000000000000001E-2</v>
      </c>
      <c r="AV1443" s="101">
        <v>143934</v>
      </c>
      <c r="AW1443" s="101">
        <v>125741</v>
      </c>
      <c r="AX1443" s="96">
        <v>8025</v>
      </c>
      <c r="AY1443" s="96">
        <v>12364</v>
      </c>
      <c r="AZ1443" s="96">
        <v>17757</v>
      </c>
      <c r="BA1443" s="96">
        <v>16420408</v>
      </c>
      <c r="BC1443" s="117"/>
      <c r="BD1443" s="93">
        <v>55.27</v>
      </c>
      <c r="BE1443" s="93">
        <v>1383.6</v>
      </c>
      <c r="BF1443" s="94">
        <v>115</v>
      </c>
      <c r="BG1443" s="155">
        <v>0.2656</v>
      </c>
      <c r="BH1443" s="94">
        <v>170</v>
      </c>
      <c r="BI1443" s="155">
        <v>0.3926</v>
      </c>
      <c r="BJ1443" s="94">
        <v>5</v>
      </c>
      <c r="BM1443" s="94">
        <v>39784</v>
      </c>
    </row>
    <row r="1444" spans="1:65" ht="15.75" customHeight="1" thickBot="1">
      <c r="A1444" s="93" t="s">
        <v>317</v>
      </c>
      <c r="B1444" s="95">
        <v>45809</v>
      </c>
      <c r="C1444" s="96">
        <v>2502499</v>
      </c>
      <c r="D1444" s="96">
        <v>70591</v>
      </c>
      <c r="E1444" s="96" t="s">
        <v>48</v>
      </c>
      <c r="F1444" s="96">
        <v>153504</v>
      </c>
      <c r="G1444" s="96" t="s">
        <v>48</v>
      </c>
      <c r="H1444" s="96" t="s">
        <v>48</v>
      </c>
      <c r="I1444" s="96"/>
      <c r="J1444" s="96">
        <v>9977</v>
      </c>
      <c r="K1444" s="96" t="s">
        <v>48</v>
      </c>
      <c r="L1444" s="96">
        <v>2736571</v>
      </c>
      <c r="M1444" s="97">
        <v>393</v>
      </c>
      <c r="N1444" s="97">
        <v>346</v>
      </c>
      <c r="O1444" s="97">
        <v>739</v>
      </c>
      <c r="P1444" s="96" t="s">
        <v>48</v>
      </c>
      <c r="Q1444" s="96">
        <v>14713</v>
      </c>
      <c r="R1444" s="96">
        <v>15409</v>
      </c>
      <c r="S1444" s="96">
        <v>16477</v>
      </c>
      <c r="T1444" s="98">
        <v>0.73699999999999999</v>
      </c>
      <c r="U1444" s="95">
        <v>45778</v>
      </c>
      <c r="V1444" s="95">
        <v>45801</v>
      </c>
      <c r="W1444" s="96">
        <v>93</v>
      </c>
      <c r="X1444" s="98">
        <v>0.18529999999999999</v>
      </c>
      <c r="Y1444" s="98">
        <v>0.3705</v>
      </c>
      <c r="Z1444" s="96">
        <v>186</v>
      </c>
      <c r="AA1444" s="96">
        <v>74</v>
      </c>
      <c r="AB1444" s="98">
        <v>0.1474</v>
      </c>
      <c r="AC1444" s="98">
        <v>0.3538</v>
      </c>
      <c r="AD1444" s="96">
        <v>178</v>
      </c>
      <c r="AE1444" s="96">
        <v>48</v>
      </c>
      <c r="AF1444" s="98">
        <v>9.5600000000000004E-2</v>
      </c>
      <c r="AG1444" s="98">
        <v>0.33079999999999998</v>
      </c>
      <c r="AH1444" s="96">
        <v>166</v>
      </c>
      <c r="AI1444" s="96">
        <v>296</v>
      </c>
      <c r="AJ1444" s="96">
        <v>341</v>
      </c>
      <c r="AK1444" s="96">
        <v>2595</v>
      </c>
      <c r="AL1444" s="96">
        <v>2574</v>
      </c>
      <c r="AM1444" s="96">
        <v>141</v>
      </c>
      <c r="AN1444" s="96">
        <v>2169</v>
      </c>
      <c r="AO1444" s="96">
        <v>2153</v>
      </c>
      <c r="AP1444" s="96">
        <v>64</v>
      </c>
      <c r="AQ1444" s="96">
        <v>545</v>
      </c>
      <c r="AR1444" s="96">
        <v>502</v>
      </c>
      <c r="AS1444" s="98">
        <v>0.92100000000000004</v>
      </c>
      <c r="AT1444" s="98">
        <v>0.67900000000000005</v>
      </c>
      <c r="AU1444" s="98">
        <v>2.9000000000000001E-2</v>
      </c>
      <c r="AV1444" s="101">
        <v>144479</v>
      </c>
      <c r="AW1444" s="101">
        <v>126243</v>
      </c>
      <c r="AX1444" s="96">
        <v>8138</v>
      </c>
      <c r="AY1444" s="96">
        <v>12496</v>
      </c>
      <c r="AZ1444" s="96">
        <v>17839</v>
      </c>
      <c r="BA1444" s="96">
        <v>24111400</v>
      </c>
      <c r="BC1444" s="117"/>
      <c r="BD1444" s="93">
        <v>51.02</v>
      </c>
      <c r="BE1444" s="93">
        <v>1383.6</v>
      </c>
      <c r="BF1444" s="94">
        <v>145</v>
      </c>
      <c r="BG1444" s="155">
        <v>0.2888</v>
      </c>
      <c r="BH1444" s="94">
        <v>200</v>
      </c>
      <c r="BI1444" s="155">
        <v>0.39839999999999998</v>
      </c>
      <c r="BJ1444" s="94">
        <v>15</v>
      </c>
      <c r="BM1444" s="94">
        <v>56481</v>
      </c>
    </row>
    <row r="1445" spans="1:65" ht="15.75" customHeight="1" thickBot="1">
      <c r="A1445" s="93" t="s">
        <v>311</v>
      </c>
      <c r="B1445" s="95">
        <v>45810</v>
      </c>
      <c r="C1445" s="96">
        <v>2284662</v>
      </c>
      <c r="D1445" s="96">
        <v>60069</v>
      </c>
      <c r="E1445" s="96" t="s">
        <v>48</v>
      </c>
      <c r="F1445" s="96">
        <v>529538</v>
      </c>
      <c r="G1445" s="96" t="s">
        <v>48</v>
      </c>
      <c r="H1445" s="96" t="s">
        <v>48</v>
      </c>
      <c r="I1445" s="96"/>
      <c r="J1445" s="96">
        <v>9977</v>
      </c>
      <c r="K1445" s="96" t="s">
        <v>48</v>
      </c>
      <c r="L1445" s="96">
        <v>2884246</v>
      </c>
      <c r="M1445" s="97">
        <v>339</v>
      </c>
      <c r="N1445" s="97">
        <v>331</v>
      </c>
      <c r="O1445" s="97">
        <v>670</v>
      </c>
      <c r="P1445" s="96" t="s">
        <v>48</v>
      </c>
      <c r="Q1445" s="96">
        <v>16024</v>
      </c>
      <c r="R1445" s="96">
        <v>16240</v>
      </c>
      <c r="S1445" s="96">
        <v>21937</v>
      </c>
      <c r="T1445" s="98">
        <v>0.81499999999999995</v>
      </c>
      <c r="U1445" s="95">
        <v>45779</v>
      </c>
      <c r="V1445" s="95">
        <v>45802</v>
      </c>
      <c r="W1445" s="96">
        <v>90</v>
      </c>
      <c r="X1445" s="98">
        <v>0.18149999999999999</v>
      </c>
      <c r="Y1445" s="98">
        <v>0.3629</v>
      </c>
      <c r="Z1445" s="96">
        <v>180</v>
      </c>
      <c r="AA1445" s="96">
        <v>74</v>
      </c>
      <c r="AB1445" s="98">
        <v>0.1492</v>
      </c>
      <c r="AC1445" s="98">
        <v>0.35809999999999997</v>
      </c>
      <c r="AD1445" s="96">
        <v>178</v>
      </c>
      <c r="AE1445" s="96">
        <v>38</v>
      </c>
      <c r="AF1445" s="98">
        <v>7.6600000000000001E-2</v>
      </c>
      <c r="AG1445" s="98">
        <v>0.2651</v>
      </c>
      <c r="AH1445" s="96">
        <v>131</v>
      </c>
      <c r="AI1445" s="96">
        <v>302</v>
      </c>
      <c r="AJ1445" s="96">
        <v>199</v>
      </c>
      <c r="AK1445" s="96">
        <v>1984</v>
      </c>
      <c r="AL1445" s="96">
        <v>1890</v>
      </c>
      <c r="AM1445" s="96">
        <v>109</v>
      </c>
      <c r="AN1445" s="96">
        <v>1507</v>
      </c>
      <c r="AO1445" s="96">
        <v>1425</v>
      </c>
      <c r="AP1445" s="96">
        <v>55</v>
      </c>
      <c r="AQ1445" s="96">
        <v>546</v>
      </c>
      <c r="AR1445" s="96">
        <v>496</v>
      </c>
      <c r="AS1445" s="98">
        <v>0.90800000000000003</v>
      </c>
      <c r="AT1445" s="98">
        <v>0.40100000000000002</v>
      </c>
      <c r="AU1445" s="98">
        <v>3.6999999999999998E-2</v>
      </c>
      <c r="AV1445" s="101">
        <v>145025</v>
      </c>
      <c r="AW1445" s="101">
        <v>126739</v>
      </c>
      <c r="AX1445" s="96">
        <v>8322</v>
      </c>
      <c r="AY1445" s="96">
        <v>12653</v>
      </c>
      <c r="AZ1445" s="96">
        <v>18069</v>
      </c>
      <c r="BA1445" s="96">
        <v>15548120</v>
      </c>
      <c r="BC1445" s="117"/>
      <c r="BD1445" s="93">
        <v>43.56</v>
      </c>
      <c r="BE1445" s="93">
        <v>1379</v>
      </c>
      <c r="BF1445" s="94">
        <v>139</v>
      </c>
      <c r="BG1445" s="155">
        <v>0.2802</v>
      </c>
      <c r="BH1445" s="94">
        <v>209</v>
      </c>
      <c r="BI1445" s="155">
        <v>0.4214</v>
      </c>
      <c r="BJ1445" s="94">
        <v>18</v>
      </c>
      <c r="BM1445" s="94">
        <v>63029</v>
      </c>
    </row>
    <row r="1446" spans="1:65" ht="15.75" customHeight="1" thickBot="1">
      <c r="A1446" s="93" t="s">
        <v>312</v>
      </c>
      <c r="B1446" s="95">
        <v>45811</v>
      </c>
      <c r="C1446" s="96">
        <v>2394128</v>
      </c>
      <c r="D1446" s="96">
        <v>70991</v>
      </c>
      <c r="E1446" s="96" t="s">
        <v>48</v>
      </c>
      <c r="F1446" s="96">
        <v>717888</v>
      </c>
      <c r="G1446" s="96" t="s">
        <v>48</v>
      </c>
      <c r="H1446" s="96" t="s">
        <v>48</v>
      </c>
      <c r="I1446" s="96"/>
      <c r="J1446" s="96">
        <v>9944</v>
      </c>
      <c r="K1446" s="96" t="s">
        <v>48</v>
      </c>
      <c r="L1446" s="96">
        <v>3192950</v>
      </c>
      <c r="M1446" s="97">
        <v>360</v>
      </c>
      <c r="N1446" s="97">
        <v>334</v>
      </c>
      <c r="O1446" s="97">
        <v>694</v>
      </c>
      <c r="P1446" s="96" t="s">
        <v>48</v>
      </c>
      <c r="Q1446" s="96">
        <v>21006</v>
      </c>
      <c r="R1446" s="96">
        <v>20468</v>
      </c>
      <c r="S1446" s="96">
        <v>25634</v>
      </c>
      <c r="T1446" s="98">
        <v>0.83399999999999996</v>
      </c>
      <c r="U1446" s="95">
        <v>45780</v>
      </c>
      <c r="V1446" s="95">
        <v>45803</v>
      </c>
      <c r="W1446" s="96">
        <v>76</v>
      </c>
      <c r="X1446" s="98">
        <v>0.14729999999999999</v>
      </c>
      <c r="Y1446" s="98">
        <v>0.29459999999999997</v>
      </c>
      <c r="Z1446" s="96">
        <v>152</v>
      </c>
      <c r="AA1446" s="96">
        <v>65</v>
      </c>
      <c r="AB1446" s="98">
        <v>0.126</v>
      </c>
      <c r="AC1446" s="98">
        <v>0.30230000000000001</v>
      </c>
      <c r="AD1446" s="96">
        <v>156</v>
      </c>
      <c r="AE1446" s="96">
        <v>36</v>
      </c>
      <c r="AF1446" s="98">
        <v>6.9800000000000001E-2</v>
      </c>
      <c r="AG1446" s="98">
        <v>0.2414</v>
      </c>
      <c r="AH1446" s="96">
        <v>125</v>
      </c>
      <c r="AI1446" s="96">
        <v>307</v>
      </c>
      <c r="AJ1446" s="96">
        <v>234</v>
      </c>
      <c r="AK1446" s="96">
        <v>2075</v>
      </c>
      <c r="AL1446" s="96">
        <v>1987</v>
      </c>
      <c r="AM1446" s="96">
        <v>100</v>
      </c>
      <c r="AN1446" s="96">
        <v>1596</v>
      </c>
      <c r="AO1446" s="96">
        <v>1574</v>
      </c>
      <c r="AP1446" s="96">
        <v>54</v>
      </c>
      <c r="AQ1446" s="96">
        <v>579</v>
      </c>
      <c r="AR1446" s="96">
        <v>516</v>
      </c>
      <c r="AS1446" s="98">
        <v>0.89100000000000001</v>
      </c>
      <c r="AT1446" s="98">
        <v>0.45300000000000001</v>
      </c>
      <c r="AU1446" s="98">
        <v>3.3000000000000002E-2</v>
      </c>
      <c r="AV1446" s="101">
        <v>145604</v>
      </c>
      <c r="AW1446" s="101">
        <v>127255</v>
      </c>
      <c r="AX1446" s="96">
        <v>8477</v>
      </c>
      <c r="AY1446" s="96">
        <v>12736</v>
      </c>
      <c r="AZ1446" s="96">
        <v>18189</v>
      </c>
      <c r="BA1446" s="96">
        <v>17598027</v>
      </c>
      <c r="BC1446" s="117"/>
      <c r="BD1446" s="93">
        <v>51.48</v>
      </c>
      <c r="BE1446" s="93">
        <v>1379</v>
      </c>
      <c r="BF1446" s="94">
        <v>124</v>
      </c>
      <c r="BG1446" s="155">
        <v>0.24030000000000001</v>
      </c>
      <c r="BH1446" s="94">
        <v>194</v>
      </c>
      <c r="BI1446" s="155">
        <v>0.376</v>
      </c>
      <c r="BJ1446" s="94">
        <v>16</v>
      </c>
      <c r="BM1446" s="94">
        <v>34527</v>
      </c>
    </row>
    <row r="1447" spans="1:65" ht="15.75" customHeight="1" thickBot="1">
      <c r="A1447" s="93" t="s">
        <v>313</v>
      </c>
      <c r="B1447" s="95">
        <v>45812</v>
      </c>
      <c r="C1447" s="96">
        <v>2015651</v>
      </c>
      <c r="D1447" s="96">
        <v>66307</v>
      </c>
      <c r="E1447" s="96" t="s">
        <v>48</v>
      </c>
      <c r="F1447" s="96">
        <v>535915</v>
      </c>
      <c r="G1447" s="96" t="s">
        <v>48</v>
      </c>
      <c r="H1447" s="96" t="s">
        <v>48</v>
      </c>
      <c r="I1447" s="96"/>
      <c r="J1447" s="96">
        <v>8305</v>
      </c>
      <c r="K1447" s="96" t="s">
        <v>48</v>
      </c>
      <c r="L1447" s="96">
        <v>2626178</v>
      </c>
      <c r="M1447" s="97">
        <v>305</v>
      </c>
      <c r="N1447" s="97">
        <v>398</v>
      </c>
      <c r="O1447" s="97">
        <v>703</v>
      </c>
      <c r="P1447" s="96" t="s">
        <v>48</v>
      </c>
      <c r="Q1447" s="96">
        <v>18758</v>
      </c>
      <c r="R1447" s="96">
        <v>21043</v>
      </c>
      <c r="S1447" s="96">
        <v>25300</v>
      </c>
      <c r="T1447" s="98">
        <v>0.75</v>
      </c>
      <c r="U1447" s="95">
        <v>45781</v>
      </c>
      <c r="V1447" s="95">
        <v>45804</v>
      </c>
      <c r="W1447" s="96">
        <v>70</v>
      </c>
      <c r="X1447" s="98">
        <v>0.14829999999999999</v>
      </c>
      <c r="Y1447" s="98">
        <v>0.29659999999999997</v>
      </c>
      <c r="Z1447" s="96">
        <v>140</v>
      </c>
      <c r="AA1447" s="96">
        <v>52</v>
      </c>
      <c r="AB1447" s="98">
        <v>0.11020000000000001</v>
      </c>
      <c r="AC1447" s="98">
        <v>0.26440000000000002</v>
      </c>
      <c r="AD1447" s="96">
        <v>125</v>
      </c>
      <c r="AE1447" s="96">
        <v>30</v>
      </c>
      <c r="AF1447" s="98">
        <v>6.3600000000000004E-2</v>
      </c>
      <c r="AG1447" s="98">
        <v>0.21990000000000001</v>
      </c>
      <c r="AH1447" s="96">
        <v>104</v>
      </c>
      <c r="AI1447" s="96">
        <v>253</v>
      </c>
      <c r="AJ1447" s="96">
        <v>205</v>
      </c>
      <c r="AK1447" s="96">
        <v>1967</v>
      </c>
      <c r="AL1447" s="96">
        <v>1890</v>
      </c>
      <c r="AM1447" s="96">
        <v>102</v>
      </c>
      <c r="AN1447" s="96">
        <v>1571</v>
      </c>
      <c r="AO1447" s="96">
        <v>1502</v>
      </c>
      <c r="AP1447" s="96">
        <v>47</v>
      </c>
      <c r="AQ1447" s="96">
        <v>527</v>
      </c>
      <c r="AR1447" s="96">
        <v>472</v>
      </c>
      <c r="AS1447" s="98">
        <v>0.89600000000000002</v>
      </c>
      <c r="AT1447" s="98">
        <v>0.434</v>
      </c>
      <c r="AU1447" s="98">
        <v>0.03</v>
      </c>
      <c r="AV1447" s="101">
        <v>146131</v>
      </c>
      <c r="AW1447" s="101">
        <v>127727</v>
      </c>
      <c r="AX1447" s="96">
        <v>8648</v>
      </c>
      <c r="AY1447" s="96">
        <v>12884</v>
      </c>
      <c r="AZ1447" s="96">
        <v>18291</v>
      </c>
      <c r="BA1447" s="96">
        <v>16235509</v>
      </c>
      <c r="BC1447" s="117"/>
      <c r="BD1447" s="93">
        <v>48.63</v>
      </c>
      <c r="BE1447" s="93">
        <v>1363.5</v>
      </c>
      <c r="BF1447" s="94">
        <v>114</v>
      </c>
      <c r="BG1447" s="155">
        <v>0.24149999999999999</v>
      </c>
      <c r="BH1447" s="94">
        <v>174</v>
      </c>
      <c r="BI1447" s="155">
        <v>0.36859999999999998</v>
      </c>
      <c r="BJ1447" s="94">
        <v>19</v>
      </c>
      <c r="BM1447" s="94">
        <v>35492</v>
      </c>
    </row>
    <row r="1448" spans="1:65" ht="15.75" customHeight="1" thickBot="1">
      <c r="A1448" s="93" t="s">
        <v>314</v>
      </c>
      <c r="B1448" s="95">
        <v>45813</v>
      </c>
      <c r="C1448" s="96">
        <v>2283101</v>
      </c>
      <c r="D1448" s="96">
        <v>69484</v>
      </c>
      <c r="E1448" s="96" t="s">
        <v>48</v>
      </c>
      <c r="F1448" s="96">
        <v>471126</v>
      </c>
      <c r="G1448" s="96" t="s">
        <v>48</v>
      </c>
      <c r="H1448" s="96" t="s">
        <v>48</v>
      </c>
      <c r="I1448" s="96"/>
      <c r="J1448" s="96">
        <v>8349</v>
      </c>
      <c r="K1448" s="96" t="s">
        <v>48</v>
      </c>
      <c r="L1448" s="96">
        <v>2832060</v>
      </c>
      <c r="M1448" s="97">
        <v>301</v>
      </c>
      <c r="N1448" s="97">
        <v>332</v>
      </c>
      <c r="O1448" s="97">
        <v>633</v>
      </c>
      <c r="P1448" s="96" t="s">
        <v>48</v>
      </c>
      <c r="Q1448" s="96">
        <v>20522</v>
      </c>
      <c r="R1448" s="96">
        <v>20000</v>
      </c>
      <c r="S1448" s="96">
        <v>19488</v>
      </c>
      <c r="T1448" s="98">
        <v>0.77400000000000002</v>
      </c>
      <c r="U1448" s="95">
        <v>45782</v>
      </c>
      <c r="V1448" s="95">
        <v>45805</v>
      </c>
      <c r="W1448" s="96">
        <v>69</v>
      </c>
      <c r="X1448" s="98">
        <v>0.15679999999999999</v>
      </c>
      <c r="Y1448" s="98">
        <v>0.31359999999999999</v>
      </c>
      <c r="Z1448" s="96">
        <v>138</v>
      </c>
      <c r="AA1448" s="96">
        <v>59</v>
      </c>
      <c r="AB1448" s="98">
        <v>0.1341</v>
      </c>
      <c r="AC1448" s="98">
        <v>0.32179999999999997</v>
      </c>
      <c r="AD1448" s="96">
        <v>142</v>
      </c>
      <c r="AE1448" s="96">
        <v>42</v>
      </c>
      <c r="AF1448" s="98">
        <v>9.5500000000000002E-2</v>
      </c>
      <c r="AG1448" s="98">
        <v>0.33029999999999998</v>
      </c>
      <c r="AH1448" s="96">
        <v>145</v>
      </c>
      <c r="AI1448" s="96">
        <v>259</v>
      </c>
      <c r="AJ1448" s="96">
        <v>206</v>
      </c>
      <c r="AK1448" s="96">
        <v>1901</v>
      </c>
      <c r="AL1448" s="96">
        <v>1818</v>
      </c>
      <c r="AM1448" s="96">
        <v>90</v>
      </c>
      <c r="AN1448" s="96">
        <v>1515</v>
      </c>
      <c r="AO1448" s="96">
        <v>1443</v>
      </c>
      <c r="AP1448" s="96">
        <v>53</v>
      </c>
      <c r="AQ1448" s="96">
        <v>490</v>
      </c>
      <c r="AR1448" s="96">
        <v>440</v>
      </c>
      <c r="AS1448" s="98">
        <v>0.89800000000000002</v>
      </c>
      <c r="AT1448" s="98">
        <v>0.46800000000000003</v>
      </c>
      <c r="AU1448" s="98">
        <v>3.5000000000000003E-2</v>
      </c>
      <c r="AV1448" s="101">
        <v>146621</v>
      </c>
      <c r="AW1448" s="101">
        <v>128167</v>
      </c>
      <c r="AX1448" s="96">
        <v>8755</v>
      </c>
      <c r="AY1448" s="96">
        <v>12959</v>
      </c>
      <c r="AZ1448" s="96">
        <v>18389</v>
      </c>
      <c r="BA1448" s="96">
        <v>15038011</v>
      </c>
      <c r="BC1448" s="117"/>
      <c r="BD1448" s="93">
        <v>50.99</v>
      </c>
      <c r="BE1448" s="93">
        <v>1362.7</v>
      </c>
      <c r="BF1448" s="94">
        <v>108</v>
      </c>
      <c r="BG1448" s="155">
        <v>0.2455</v>
      </c>
      <c r="BH1448" s="94">
        <v>170</v>
      </c>
      <c r="BI1448" s="155">
        <v>0.38640000000000002</v>
      </c>
      <c r="BJ1448" s="94">
        <v>17</v>
      </c>
      <c r="BM1448" s="94">
        <v>27623</v>
      </c>
    </row>
    <row r="1449" spans="1:65" ht="15.75" customHeight="1" thickBot="1">
      <c r="A1449" s="93" t="s">
        <v>315</v>
      </c>
      <c r="B1449" s="95">
        <v>45814</v>
      </c>
      <c r="C1449" s="96">
        <v>2215135</v>
      </c>
      <c r="D1449" s="96">
        <v>63965</v>
      </c>
      <c r="E1449" s="96" t="s">
        <v>48</v>
      </c>
      <c r="F1449" s="96">
        <v>542999</v>
      </c>
      <c r="G1449" s="96" t="s">
        <v>48</v>
      </c>
      <c r="H1449" s="96" t="s">
        <v>48</v>
      </c>
      <c r="I1449" s="96"/>
      <c r="J1449" s="96">
        <v>5830</v>
      </c>
      <c r="K1449" s="96" t="s">
        <v>48</v>
      </c>
      <c r="L1449" s="96">
        <v>2827929</v>
      </c>
      <c r="M1449" s="97">
        <v>332</v>
      </c>
      <c r="N1449" s="97">
        <v>453</v>
      </c>
      <c r="O1449" s="97">
        <v>785</v>
      </c>
      <c r="P1449" s="96" t="s">
        <v>48</v>
      </c>
      <c r="Q1449" s="96">
        <v>15538</v>
      </c>
      <c r="R1449" s="96">
        <v>17077</v>
      </c>
      <c r="S1449" s="96">
        <v>20433</v>
      </c>
      <c r="T1449" s="98">
        <v>0.69899999999999995</v>
      </c>
      <c r="U1449" s="95">
        <v>45783</v>
      </c>
      <c r="V1449" s="95">
        <v>45806</v>
      </c>
      <c r="W1449" s="96">
        <v>91</v>
      </c>
      <c r="X1449" s="98">
        <v>0.1777</v>
      </c>
      <c r="Y1449" s="98">
        <v>0.35549999999999998</v>
      </c>
      <c r="Z1449" s="96">
        <v>182</v>
      </c>
      <c r="AA1449" s="96">
        <v>69</v>
      </c>
      <c r="AB1449" s="98">
        <v>0.1348</v>
      </c>
      <c r="AC1449" s="98">
        <v>0.32340000000000002</v>
      </c>
      <c r="AD1449" s="96">
        <v>166</v>
      </c>
      <c r="AE1449" s="96">
        <v>40</v>
      </c>
      <c r="AF1449" s="98">
        <v>7.8100000000000003E-2</v>
      </c>
      <c r="AG1449" s="98">
        <v>0.27029999999999998</v>
      </c>
      <c r="AH1449" s="96">
        <v>138</v>
      </c>
      <c r="AI1449" s="96">
        <v>288</v>
      </c>
      <c r="AJ1449" s="96">
        <v>234</v>
      </c>
      <c r="AK1449" s="96">
        <v>1979</v>
      </c>
      <c r="AL1449" s="96">
        <v>1882</v>
      </c>
      <c r="AM1449" s="96">
        <v>94</v>
      </c>
      <c r="AN1449" s="96">
        <v>1544</v>
      </c>
      <c r="AO1449" s="96">
        <v>1523</v>
      </c>
      <c r="AP1449" s="96">
        <v>43</v>
      </c>
      <c r="AQ1449" s="96">
        <v>549</v>
      </c>
      <c r="AR1449" s="96">
        <v>512</v>
      </c>
      <c r="AS1449" s="98">
        <v>0.93300000000000005</v>
      </c>
      <c r="AT1449" s="98">
        <v>0.45700000000000002</v>
      </c>
      <c r="AU1449" s="98">
        <v>2.7E-2</v>
      </c>
      <c r="AV1449" s="101">
        <v>147170</v>
      </c>
      <c r="AW1449" s="101">
        <v>128679</v>
      </c>
      <c r="AX1449" s="96">
        <v>8865</v>
      </c>
      <c r="AY1449" s="96">
        <v>13052</v>
      </c>
      <c r="AZ1449" s="96">
        <v>18387</v>
      </c>
      <c r="BA1449" s="96">
        <v>16227409</v>
      </c>
      <c r="BC1449" s="117"/>
      <c r="BD1449" s="93">
        <v>46.94</v>
      </c>
      <c r="BE1449" s="93">
        <v>1362.7</v>
      </c>
      <c r="BF1449" s="94">
        <v>133</v>
      </c>
      <c r="BG1449" s="155">
        <v>0.25979999999999998</v>
      </c>
      <c r="BH1449" s="94">
        <v>189</v>
      </c>
      <c r="BI1449" s="155">
        <v>0.36909999999999998</v>
      </c>
      <c r="BJ1449" s="94">
        <v>15</v>
      </c>
      <c r="BM1449" s="94">
        <v>8228</v>
      </c>
    </row>
    <row r="1450" spans="1:65" ht="15.75" customHeight="1" thickBot="1">
      <c r="A1450" s="93" t="s">
        <v>316</v>
      </c>
      <c r="B1450" s="95">
        <v>45815</v>
      </c>
      <c r="C1450" s="96">
        <v>2294808</v>
      </c>
      <c r="D1450" s="96">
        <v>69470</v>
      </c>
      <c r="E1450" s="96" t="s">
        <v>48</v>
      </c>
      <c r="F1450" s="96">
        <v>564786</v>
      </c>
      <c r="G1450" s="96" t="s">
        <v>48</v>
      </c>
      <c r="H1450" s="96" t="s">
        <v>48</v>
      </c>
      <c r="I1450" s="96"/>
      <c r="J1450" s="96">
        <v>5071</v>
      </c>
      <c r="K1450" s="96" t="s">
        <v>48</v>
      </c>
      <c r="L1450" s="96">
        <v>2934136</v>
      </c>
      <c r="M1450" s="97">
        <v>360</v>
      </c>
      <c r="N1450" s="97">
        <v>508</v>
      </c>
      <c r="O1450" s="97">
        <v>868</v>
      </c>
      <c r="P1450" s="96" t="s">
        <v>48</v>
      </c>
      <c r="Q1450" s="96">
        <v>17676</v>
      </c>
      <c r="R1450" s="96">
        <v>17219</v>
      </c>
      <c r="S1450" s="96">
        <v>19721</v>
      </c>
      <c r="T1450" s="98">
        <v>0.61899999999999999</v>
      </c>
      <c r="U1450" s="95">
        <v>45784</v>
      </c>
      <c r="V1450" s="95">
        <v>45807</v>
      </c>
      <c r="W1450" s="96">
        <v>83</v>
      </c>
      <c r="X1450" s="98">
        <v>0.1744</v>
      </c>
      <c r="Y1450" s="98">
        <v>0.34870000000000001</v>
      </c>
      <c r="Z1450" s="96">
        <v>166</v>
      </c>
      <c r="AA1450" s="96">
        <v>71</v>
      </c>
      <c r="AB1450" s="98">
        <v>0.1492</v>
      </c>
      <c r="AC1450" s="98">
        <v>0.35799999999999998</v>
      </c>
      <c r="AD1450" s="96">
        <v>170</v>
      </c>
      <c r="AE1450" s="96">
        <v>43</v>
      </c>
      <c r="AF1450" s="98">
        <v>9.0300000000000005E-2</v>
      </c>
      <c r="AG1450" s="98">
        <v>0.31259999999999999</v>
      </c>
      <c r="AH1450" s="96">
        <v>149</v>
      </c>
      <c r="AI1450" s="96">
        <v>250</v>
      </c>
      <c r="AJ1450" s="96">
        <v>188</v>
      </c>
      <c r="AK1450" s="96">
        <v>1875</v>
      </c>
      <c r="AL1450" s="96">
        <v>1852</v>
      </c>
      <c r="AM1450" s="96">
        <v>77</v>
      </c>
      <c r="AN1450" s="96">
        <v>1499</v>
      </c>
      <c r="AO1450" s="96">
        <v>1484</v>
      </c>
      <c r="AP1450" s="96">
        <v>43</v>
      </c>
      <c r="AQ1450" s="96">
        <v>537</v>
      </c>
      <c r="AR1450" s="96">
        <v>476</v>
      </c>
      <c r="AS1450" s="98">
        <v>0.88600000000000001</v>
      </c>
      <c r="AT1450" s="98">
        <v>0.39500000000000002</v>
      </c>
      <c r="AU1450" s="98">
        <v>2.8000000000000001E-2</v>
      </c>
      <c r="AV1450" s="101">
        <v>147707</v>
      </c>
      <c r="AW1450" s="101">
        <v>129155</v>
      </c>
      <c r="AX1450" s="96">
        <v>8909</v>
      </c>
      <c r="AY1450" s="96">
        <v>13112</v>
      </c>
      <c r="AZ1450" s="96">
        <v>18523</v>
      </c>
      <c r="BA1450" s="96">
        <v>15291730</v>
      </c>
      <c r="BC1450" s="117"/>
      <c r="BD1450" s="93">
        <v>50.98</v>
      </c>
      <c r="BE1450" s="93">
        <v>1362.7</v>
      </c>
      <c r="BF1450" s="94">
        <v>115</v>
      </c>
      <c r="BG1450" s="155">
        <v>0.24160000000000001</v>
      </c>
      <c r="BH1450" s="94">
        <v>176</v>
      </c>
      <c r="BI1450" s="155">
        <v>0.36969999999999997</v>
      </c>
      <c r="BJ1450" s="94">
        <v>11</v>
      </c>
      <c r="BM1450" s="94">
        <v>29414</v>
      </c>
    </row>
    <row r="1451" spans="1:65" ht="15.75" customHeight="1" thickBot="1">
      <c r="A1451" s="93" t="s">
        <v>317</v>
      </c>
      <c r="B1451" s="95">
        <v>45816</v>
      </c>
      <c r="C1451" s="96">
        <v>2612017</v>
      </c>
      <c r="D1451" s="96">
        <v>70383</v>
      </c>
      <c r="E1451" s="96" t="s">
        <v>48</v>
      </c>
      <c r="F1451" s="96">
        <v>560175</v>
      </c>
      <c r="G1451" s="96" t="s">
        <v>48</v>
      </c>
      <c r="H1451" s="96" t="s">
        <v>48</v>
      </c>
      <c r="I1451" s="96"/>
      <c r="J1451" s="96">
        <v>9383</v>
      </c>
      <c r="K1451" s="96" t="s">
        <v>48</v>
      </c>
      <c r="L1451" s="96">
        <v>3251958</v>
      </c>
      <c r="M1451" s="97">
        <v>434</v>
      </c>
      <c r="N1451" s="97">
        <v>536</v>
      </c>
      <c r="O1451" s="97">
        <v>970</v>
      </c>
      <c r="P1451" s="96" t="s">
        <v>48</v>
      </c>
      <c r="Q1451" s="96">
        <v>16424</v>
      </c>
      <c r="R1451" s="96">
        <v>16937</v>
      </c>
      <c r="S1451" s="96">
        <v>17733</v>
      </c>
      <c r="T1451" s="98">
        <v>0.72</v>
      </c>
      <c r="U1451" s="95">
        <v>45785</v>
      </c>
      <c r="V1451" s="95">
        <v>45808</v>
      </c>
      <c r="W1451" s="96">
        <v>99</v>
      </c>
      <c r="X1451" s="98">
        <v>0.15740000000000001</v>
      </c>
      <c r="Y1451" s="98">
        <v>0.31480000000000002</v>
      </c>
      <c r="Z1451" s="96">
        <v>198</v>
      </c>
      <c r="AA1451" s="96">
        <v>80</v>
      </c>
      <c r="AB1451" s="98">
        <v>0.12720000000000001</v>
      </c>
      <c r="AC1451" s="98">
        <v>0.30520000000000003</v>
      </c>
      <c r="AD1451" s="96">
        <v>192</v>
      </c>
      <c r="AE1451" s="96">
        <v>53</v>
      </c>
      <c r="AF1451" s="98">
        <v>8.43E-2</v>
      </c>
      <c r="AG1451" s="98">
        <v>0.29149999999999998</v>
      </c>
      <c r="AH1451" s="96">
        <v>183</v>
      </c>
      <c r="AI1451" s="96">
        <v>356</v>
      </c>
      <c r="AJ1451" s="96">
        <v>325</v>
      </c>
      <c r="AK1451" s="96">
        <v>2653</v>
      </c>
      <c r="AL1451" s="96">
        <v>2629</v>
      </c>
      <c r="AM1451" s="96">
        <v>103</v>
      </c>
      <c r="AN1451" s="96">
        <v>2226</v>
      </c>
      <c r="AO1451" s="96">
        <v>2208</v>
      </c>
      <c r="AP1451" s="96">
        <v>62</v>
      </c>
      <c r="AQ1451" s="96">
        <v>698</v>
      </c>
      <c r="AR1451" s="96">
        <v>629</v>
      </c>
      <c r="AS1451" s="98">
        <v>0.90100000000000002</v>
      </c>
      <c r="AT1451" s="98">
        <v>0.51700000000000002</v>
      </c>
      <c r="AU1451" s="98">
        <v>2.7E-2</v>
      </c>
      <c r="AV1451" s="101">
        <v>148405</v>
      </c>
      <c r="AW1451" s="101">
        <v>129784</v>
      </c>
      <c r="AX1451" s="96">
        <v>8836</v>
      </c>
      <c r="AY1451" s="96">
        <v>13110</v>
      </c>
      <c r="AZ1451" s="96">
        <v>18644</v>
      </c>
      <c r="BA1451" s="96">
        <v>24161098</v>
      </c>
      <c r="BC1451" s="117"/>
      <c r="BD1451" s="93">
        <v>51.65</v>
      </c>
      <c r="BE1451" s="93">
        <v>1362.7</v>
      </c>
      <c r="BF1451" s="94">
        <v>148</v>
      </c>
      <c r="BG1451" s="155">
        <v>0.23530000000000001</v>
      </c>
      <c r="BH1451" s="94">
        <v>228</v>
      </c>
      <c r="BI1451" s="155">
        <v>0.36249999999999999</v>
      </c>
      <c r="BJ1451" s="94">
        <v>25</v>
      </c>
      <c r="BM1451" s="94">
        <v>16533</v>
      </c>
    </row>
    <row r="1452" spans="1:65" ht="15.75" customHeight="1" thickBot="1">
      <c r="A1452" s="93" t="s">
        <v>311</v>
      </c>
      <c r="B1452" s="95">
        <v>45817</v>
      </c>
      <c r="C1452" s="96">
        <v>2148507</v>
      </c>
      <c r="D1452" s="96">
        <v>69508</v>
      </c>
      <c r="E1452" s="96" t="s">
        <v>48</v>
      </c>
      <c r="F1452" s="96">
        <v>533875</v>
      </c>
      <c r="G1452" s="96" t="s">
        <v>48</v>
      </c>
      <c r="H1452" s="96" t="s">
        <v>48</v>
      </c>
      <c r="I1452" s="96"/>
      <c r="J1452" s="96">
        <v>10175</v>
      </c>
      <c r="K1452" s="96" t="s">
        <v>48</v>
      </c>
      <c r="L1452" s="96">
        <v>2762065</v>
      </c>
      <c r="M1452" s="97">
        <v>434</v>
      </c>
      <c r="N1452" s="97">
        <v>483</v>
      </c>
      <c r="O1452" s="97">
        <v>917</v>
      </c>
      <c r="P1452" s="96" t="s">
        <v>48</v>
      </c>
      <c r="Q1452" s="96">
        <v>17263</v>
      </c>
      <c r="R1452" s="96">
        <v>15984</v>
      </c>
      <c r="S1452" s="96">
        <v>18565</v>
      </c>
      <c r="T1452" s="98">
        <v>0.71</v>
      </c>
      <c r="U1452" s="95">
        <v>45786</v>
      </c>
      <c r="V1452" s="95">
        <v>45809</v>
      </c>
      <c r="W1452" s="96">
        <v>80</v>
      </c>
      <c r="X1452" s="98">
        <v>0.1363</v>
      </c>
      <c r="Y1452" s="98">
        <v>0.27260000000000001</v>
      </c>
      <c r="Z1452" s="96">
        <v>160</v>
      </c>
      <c r="AA1452" s="96">
        <v>72</v>
      </c>
      <c r="AB1452" s="98">
        <v>0.1227</v>
      </c>
      <c r="AC1452" s="98">
        <v>0.2944</v>
      </c>
      <c r="AD1452" s="96">
        <v>173</v>
      </c>
      <c r="AE1452" s="96">
        <v>43</v>
      </c>
      <c r="AF1452" s="98">
        <v>7.3300000000000004E-2</v>
      </c>
      <c r="AG1452" s="98">
        <v>0.2535</v>
      </c>
      <c r="AH1452" s="96">
        <v>149</v>
      </c>
      <c r="AI1452" s="96">
        <v>329</v>
      </c>
      <c r="AJ1452" s="96">
        <v>216</v>
      </c>
      <c r="AK1452" s="96">
        <v>2100</v>
      </c>
      <c r="AL1452" s="96">
        <v>2007</v>
      </c>
      <c r="AM1452" s="96">
        <v>112</v>
      </c>
      <c r="AN1452" s="96">
        <v>1605</v>
      </c>
      <c r="AO1452" s="96">
        <v>1522</v>
      </c>
      <c r="AP1452" s="96">
        <v>51</v>
      </c>
      <c r="AQ1452" s="96">
        <v>651</v>
      </c>
      <c r="AR1452" s="96">
        <v>587</v>
      </c>
      <c r="AS1452" s="98">
        <v>0.90200000000000002</v>
      </c>
      <c r="AT1452" s="98">
        <v>0.36799999999999999</v>
      </c>
      <c r="AU1452" s="98">
        <v>3.2000000000000001E-2</v>
      </c>
      <c r="AV1452" s="101">
        <v>149056</v>
      </c>
      <c r="AW1452" s="101">
        <v>130371</v>
      </c>
      <c r="AX1452" s="96">
        <v>8898</v>
      </c>
      <c r="AY1452" s="96">
        <v>13309</v>
      </c>
      <c r="AZ1452" s="96">
        <v>18918</v>
      </c>
      <c r="BA1452" s="96">
        <v>16714037</v>
      </c>
      <c r="BC1452" s="117"/>
      <c r="BD1452" s="93">
        <v>51.29</v>
      </c>
      <c r="BE1452" s="93">
        <v>1355.2</v>
      </c>
      <c r="BF1452" s="94">
        <v>135</v>
      </c>
      <c r="BG1452" s="155">
        <v>0.23</v>
      </c>
      <c r="BH1452" s="94">
        <v>209</v>
      </c>
      <c r="BI1452" s="155">
        <v>0.35599999999999998</v>
      </c>
      <c r="BJ1452" s="94">
        <v>15</v>
      </c>
      <c r="BM1452" s="94">
        <v>31834</v>
      </c>
    </row>
    <row r="1453" spans="1:65" ht="15.75" customHeight="1" thickBot="1">
      <c r="A1453" s="93" t="s">
        <v>312</v>
      </c>
      <c r="B1453" s="95">
        <v>45818</v>
      </c>
      <c r="C1453" s="96">
        <v>2124676</v>
      </c>
      <c r="D1453" s="96">
        <v>70142</v>
      </c>
      <c r="E1453" s="96" t="s">
        <v>48</v>
      </c>
      <c r="F1453" s="96">
        <v>761108</v>
      </c>
      <c r="G1453" s="96" t="s">
        <v>48</v>
      </c>
      <c r="H1453" s="96" t="s">
        <v>48</v>
      </c>
      <c r="I1453" s="96"/>
      <c r="J1453" s="96">
        <v>9548</v>
      </c>
      <c r="K1453" s="96">
        <v>62333</v>
      </c>
      <c r="L1453" s="96">
        <v>3027807</v>
      </c>
      <c r="M1453" s="97">
        <v>395</v>
      </c>
      <c r="N1453" s="97">
        <v>455</v>
      </c>
      <c r="O1453" s="97">
        <v>850</v>
      </c>
      <c r="P1453" s="96" t="s">
        <v>48</v>
      </c>
      <c r="Q1453" s="96">
        <v>16455</v>
      </c>
      <c r="R1453" s="96">
        <v>18023</v>
      </c>
      <c r="S1453" s="96">
        <v>24308</v>
      </c>
      <c r="T1453" s="98">
        <v>0.82</v>
      </c>
      <c r="U1453" s="95">
        <v>45787</v>
      </c>
      <c r="V1453" s="95">
        <v>45810</v>
      </c>
      <c r="W1453" s="96">
        <v>92</v>
      </c>
      <c r="X1453" s="98">
        <v>0.15210000000000001</v>
      </c>
      <c r="Y1453" s="98">
        <v>0.30409999999999998</v>
      </c>
      <c r="Z1453" s="96">
        <v>184</v>
      </c>
      <c r="AA1453" s="96">
        <v>70</v>
      </c>
      <c r="AB1453" s="98">
        <v>0.1157</v>
      </c>
      <c r="AC1453" s="98">
        <v>0.2777</v>
      </c>
      <c r="AD1453" s="96">
        <v>168</v>
      </c>
      <c r="AE1453" s="96">
        <v>36</v>
      </c>
      <c r="AF1453" s="98">
        <v>5.9499999999999997E-2</v>
      </c>
      <c r="AG1453" s="98">
        <v>0.2059</v>
      </c>
      <c r="AH1453" s="96">
        <v>125</v>
      </c>
      <c r="AI1453" s="96">
        <v>305</v>
      </c>
      <c r="AJ1453" s="96">
        <v>204</v>
      </c>
      <c r="AK1453" s="96">
        <v>1939</v>
      </c>
      <c r="AL1453" s="96">
        <v>1840</v>
      </c>
      <c r="AM1453" s="96">
        <v>94</v>
      </c>
      <c r="AN1453" s="96">
        <v>1505</v>
      </c>
      <c r="AO1453" s="96">
        <v>1416</v>
      </c>
      <c r="AP1453" s="96">
        <v>48</v>
      </c>
      <c r="AQ1453" s="96">
        <v>697</v>
      </c>
      <c r="AR1453" s="96">
        <v>605</v>
      </c>
      <c r="AS1453" s="98">
        <v>0.86799999999999999</v>
      </c>
      <c r="AT1453" s="98">
        <v>0.33700000000000002</v>
      </c>
      <c r="AU1453" s="98">
        <v>3.3000000000000002E-2</v>
      </c>
      <c r="AV1453" s="101">
        <v>149753</v>
      </c>
      <c r="AW1453" s="101">
        <v>130976</v>
      </c>
      <c r="AX1453" s="96">
        <v>8969</v>
      </c>
      <c r="AY1453" s="96">
        <v>13437</v>
      </c>
      <c r="AZ1453" s="96">
        <v>19035</v>
      </c>
      <c r="BA1453" s="96">
        <v>14928847</v>
      </c>
      <c r="BC1453" s="117"/>
      <c r="BD1453" s="93">
        <v>51.3</v>
      </c>
      <c r="BE1453" s="93">
        <v>1367.3</v>
      </c>
      <c r="BF1453" s="94">
        <v>147</v>
      </c>
      <c r="BG1453" s="155">
        <v>0.24299999999999999</v>
      </c>
      <c r="BH1453" s="94">
        <v>211</v>
      </c>
      <c r="BI1453" s="155">
        <v>0.3488</v>
      </c>
      <c r="BJ1453" s="94">
        <v>11</v>
      </c>
      <c r="BK1453" s="94" t="s">
        <v>390</v>
      </c>
      <c r="BL1453" s="94">
        <v>1870000</v>
      </c>
      <c r="BM1453" s="94">
        <v>15631</v>
      </c>
    </row>
    <row r="1454" spans="1:65" ht="15.75" customHeight="1" thickBot="1">
      <c r="A1454" s="93" t="s">
        <v>313</v>
      </c>
      <c r="B1454" s="95">
        <v>45819</v>
      </c>
      <c r="C1454" s="96">
        <v>2177696</v>
      </c>
      <c r="D1454" s="96">
        <v>70745</v>
      </c>
      <c r="E1454" s="96" t="s">
        <v>48</v>
      </c>
      <c r="F1454" s="96">
        <v>837015</v>
      </c>
      <c r="G1454" s="96" t="s">
        <v>48</v>
      </c>
      <c r="H1454" s="96" t="s">
        <v>48</v>
      </c>
      <c r="I1454" s="96"/>
      <c r="J1454" s="96">
        <v>9757</v>
      </c>
      <c r="K1454" s="96">
        <v>62333</v>
      </c>
      <c r="L1454" s="96">
        <v>3157547</v>
      </c>
      <c r="M1454" s="97">
        <v>380</v>
      </c>
      <c r="N1454" s="97">
        <v>620</v>
      </c>
      <c r="O1454" s="97">
        <v>1000</v>
      </c>
      <c r="P1454" s="96" t="s">
        <v>48</v>
      </c>
      <c r="Q1454" s="96">
        <v>17739</v>
      </c>
      <c r="R1454" s="96">
        <v>18273</v>
      </c>
      <c r="S1454" s="96">
        <v>17894</v>
      </c>
      <c r="T1454" s="98">
        <v>0.621</v>
      </c>
      <c r="U1454" s="95">
        <v>45788</v>
      </c>
      <c r="V1454" s="95">
        <v>45811</v>
      </c>
      <c r="W1454" s="96">
        <v>89</v>
      </c>
      <c r="X1454" s="98">
        <v>0.16039999999999999</v>
      </c>
      <c r="Y1454" s="98">
        <v>0.32069999999999999</v>
      </c>
      <c r="Z1454" s="96">
        <v>178</v>
      </c>
      <c r="AA1454" s="96">
        <v>72</v>
      </c>
      <c r="AB1454" s="98">
        <v>0.12970000000000001</v>
      </c>
      <c r="AC1454" s="98">
        <v>0.31140000000000001</v>
      </c>
      <c r="AD1454" s="96">
        <v>173</v>
      </c>
      <c r="AE1454" s="96">
        <v>51</v>
      </c>
      <c r="AF1454" s="98">
        <v>9.1899999999999996E-2</v>
      </c>
      <c r="AG1454" s="98">
        <v>0.31790000000000002</v>
      </c>
      <c r="AH1454" s="96">
        <v>176</v>
      </c>
      <c r="AI1454" s="96">
        <v>306</v>
      </c>
      <c r="AJ1454" s="96">
        <v>243</v>
      </c>
      <c r="AK1454" s="96">
        <v>2017</v>
      </c>
      <c r="AL1454" s="96">
        <v>1939</v>
      </c>
      <c r="AM1454" s="96">
        <v>90</v>
      </c>
      <c r="AN1454" s="96">
        <v>1607</v>
      </c>
      <c r="AO1454" s="96">
        <v>1537</v>
      </c>
      <c r="AP1454" s="96">
        <v>44</v>
      </c>
      <c r="AQ1454" s="96">
        <v>621</v>
      </c>
      <c r="AR1454" s="96">
        <v>555</v>
      </c>
      <c r="AS1454" s="98">
        <v>0.89400000000000002</v>
      </c>
      <c r="AT1454" s="98">
        <v>0.438</v>
      </c>
      <c r="AU1454" s="98">
        <v>2.8000000000000001E-2</v>
      </c>
      <c r="AV1454" s="101">
        <v>150374</v>
      </c>
      <c r="AW1454" s="101">
        <v>131531</v>
      </c>
      <c r="AX1454" s="96">
        <v>8925</v>
      </c>
      <c r="AY1454" s="96">
        <v>13518</v>
      </c>
      <c r="AZ1454" s="96">
        <v>19026</v>
      </c>
      <c r="BA1454" s="96">
        <v>17122730</v>
      </c>
      <c r="BC1454" s="117"/>
      <c r="BD1454" s="93">
        <v>51.62</v>
      </c>
      <c r="BE1454" s="93">
        <v>1370.5</v>
      </c>
      <c r="BF1454" s="94">
        <v>143</v>
      </c>
      <c r="BG1454" s="155">
        <v>0.25769999999999998</v>
      </c>
      <c r="BH1454" s="94">
        <v>211</v>
      </c>
      <c r="BI1454" s="155">
        <v>0.38019999999999998</v>
      </c>
      <c r="BJ1454" s="94">
        <v>16</v>
      </c>
      <c r="BM1454" s="94">
        <v>51885</v>
      </c>
    </row>
    <row r="1455" spans="1:65" ht="15.75" customHeight="1" thickBot="1">
      <c r="A1455" s="93" t="s">
        <v>314</v>
      </c>
      <c r="B1455" s="95">
        <v>45820</v>
      </c>
      <c r="C1455" s="96">
        <v>2083615</v>
      </c>
      <c r="D1455" s="96">
        <v>65419</v>
      </c>
      <c r="E1455" s="96" t="s">
        <v>48</v>
      </c>
      <c r="F1455" s="96">
        <v>1115396</v>
      </c>
      <c r="G1455" s="96" t="s">
        <v>48</v>
      </c>
      <c r="H1455" s="96" t="s">
        <v>48</v>
      </c>
      <c r="I1455" s="96"/>
      <c r="J1455" s="96">
        <v>9735</v>
      </c>
      <c r="K1455" s="96">
        <v>62333</v>
      </c>
      <c r="L1455" s="96">
        <v>3336498</v>
      </c>
      <c r="M1455" s="97">
        <v>389</v>
      </c>
      <c r="N1455" s="97">
        <v>366</v>
      </c>
      <c r="O1455" s="97">
        <v>755</v>
      </c>
      <c r="P1455" s="96" t="s">
        <v>48</v>
      </c>
      <c r="Q1455" s="96">
        <v>17561</v>
      </c>
      <c r="R1455" s="96">
        <v>17378</v>
      </c>
      <c r="S1455" s="96">
        <v>21916</v>
      </c>
      <c r="T1455" s="98">
        <v>0.874</v>
      </c>
      <c r="U1455" s="95">
        <v>45789</v>
      </c>
      <c r="V1455" s="95">
        <v>45812</v>
      </c>
      <c r="W1455" s="96">
        <v>95</v>
      </c>
      <c r="X1455" s="98">
        <v>0.16209999999999999</v>
      </c>
      <c r="Y1455" s="98">
        <v>0.32419999999999999</v>
      </c>
      <c r="Z1455" s="96">
        <v>190</v>
      </c>
      <c r="AA1455" s="96">
        <v>80</v>
      </c>
      <c r="AB1455" s="98">
        <v>0.13650000000000001</v>
      </c>
      <c r="AC1455" s="98">
        <v>0.3276</v>
      </c>
      <c r="AD1455" s="96">
        <v>192</v>
      </c>
      <c r="AE1455" s="96">
        <v>44</v>
      </c>
      <c r="AF1455" s="98">
        <v>7.51E-2</v>
      </c>
      <c r="AG1455" s="98">
        <v>0.25979999999999998</v>
      </c>
      <c r="AH1455" s="96">
        <v>152</v>
      </c>
      <c r="AI1455" s="96">
        <v>343</v>
      </c>
      <c r="AJ1455" s="96">
        <v>232</v>
      </c>
      <c r="AK1455" s="96">
        <v>2092</v>
      </c>
      <c r="AL1455" s="96">
        <v>2006</v>
      </c>
      <c r="AM1455" s="96">
        <v>113</v>
      </c>
      <c r="AN1455" s="96">
        <v>1608</v>
      </c>
      <c r="AO1455" s="96">
        <v>1533</v>
      </c>
      <c r="AP1455" s="96">
        <v>48</v>
      </c>
      <c r="AQ1455" s="96">
        <v>660</v>
      </c>
      <c r="AR1455" s="96">
        <v>586</v>
      </c>
      <c r="AS1455" s="98">
        <v>0.88800000000000001</v>
      </c>
      <c r="AT1455" s="98">
        <v>0.39600000000000002</v>
      </c>
      <c r="AU1455" s="98">
        <v>0.03</v>
      </c>
      <c r="AV1455" s="101">
        <v>151034</v>
      </c>
      <c r="AW1455" s="101">
        <v>132117</v>
      </c>
      <c r="AX1455" s="96">
        <v>8975</v>
      </c>
      <c r="AY1455" s="96">
        <v>13612</v>
      </c>
      <c r="AZ1455" s="96">
        <v>19155</v>
      </c>
      <c r="BA1455" s="96">
        <v>16857976</v>
      </c>
      <c r="BC1455" s="117"/>
      <c r="BD1455" s="93">
        <v>48.23</v>
      </c>
      <c r="BE1455" s="93">
        <v>1356.4</v>
      </c>
      <c r="BF1455" s="94">
        <v>155</v>
      </c>
      <c r="BG1455" s="155">
        <v>0.26450000000000001</v>
      </c>
      <c r="BH1455" s="94">
        <v>226</v>
      </c>
      <c r="BI1455" s="155">
        <v>0.38569999999999999</v>
      </c>
      <c r="BJ1455" s="94">
        <v>17</v>
      </c>
      <c r="BM1455" s="94">
        <v>72582</v>
      </c>
    </row>
    <row r="1456" spans="1:65" ht="15.75" customHeight="1" thickBot="1">
      <c r="A1456" s="93" t="s">
        <v>315</v>
      </c>
      <c r="B1456" s="95">
        <v>45821</v>
      </c>
      <c r="C1456" s="96">
        <v>2101089</v>
      </c>
      <c r="D1456" s="96">
        <v>70259</v>
      </c>
      <c r="E1456" s="96" t="s">
        <v>48</v>
      </c>
      <c r="F1456" s="96">
        <v>1125771</v>
      </c>
      <c r="G1456" s="96" t="s">
        <v>48</v>
      </c>
      <c r="H1456" s="96" t="s">
        <v>48</v>
      </c>
      <c r="I1456" s="96"/>
      <c r="J1456" s="96">
        <v>9779</v>
      </c>
      <c r="K1456" s="96">
        <v>62333</v>
      </c>
      <c r="L1456" s="96">
        <v>3369231</v>
      </c>
      <c r="M1456" s="97">
        <v>315</v>
      </c>
      <c r="N1456" s="97">
        <v>431</v>
      </c>
      <c r="O1456" s="97">
        <v>746</v>
      </c>
      <c r="P1456" s="96" t="s">
        <v>48</v>
      </c>
      <c r="Q1456" s="96">
        <v>22166</v>
      </c>
      <c r="R1456" s="96">
        <v>23397</v>
      </c>
      <c r="S1456" s="96">
        <v>24968</v>
      </c>
      <c r="T1456" s="98">
        <v>0.68200000000000005</v>
      </c>
      <c r="U1456" s="95">
        <v>45790</v>
      </c>
      <c r="V1456" s="95">
        <v>45813</v>
      </c>
      <c r="W1456" s="96">
        <v>76</v>
      </c>
      <c r="X1456" s="98">
        <v>0.16669999999999999</v>
      </c>
      <c r="Y1456" s="98">
        <v>0.33329999999999999</v>
      </c>
      <c r="Z1456" s="96">
        <v>152</v>
      </c>
      <c r="AA1456" s="96">
        <v>60</v>
      </c>
      <c r="AB1456" s="98">
        <v>0.13159999999999999</v>
      </c>
      <c r="AC1456" s="98">
        <v>0.31580000000000003</v>
      </c>
      <c r="AD1456" s="96">
        <v>144</v>
      </c>
      <c r="AE1456" s="96">
        <v>39</v>
      </c>
      <c r="AF1456" s="98">
        <v>8.5500000000000007E-2</v>
      </c>
      <c r="AG1456" s="98">
        <v>0.2959</v>
      </c>
      <c r="AH1456" s="96">
        <v>135</v>
      </c>
      <c r="AI1456" s="96">
        <v>267</v>
      </c>
      <c r="AJ1456" s="96">
        <v>242</v>
      </c>
      <c r="AK1456" s="96">
        <v>2090</v>
      </c>
      <c r="AL1456" s="96">
        <v>1985</v>
      </c>
      <c r="AM1456" s="96">
        <v>108</v>
      </c>
      <c r="AN1456" s="96">
        <v>1658</v>
      </c>
      <c r="AO1456" s="96">
        <v>1569</v>
      </c>
      <c r="AP1456" s="96">
        <v>54</v>
      </c>
      <c r="AQ1456" s="96">
        <v>509</v>
      </c>
      <c r="AR1456" s="96">
        <v>456</v>
      </c>
      <c r="AS1456" s="98">
        <v>0.89600000000000002</v>
      </c>
      <c r="AT1456" s="98">
        <v>0.53100000000000003</v>
      </c>
      <c r="AU1456" s="98">
        <v>3.3000000000000002E-2</v>
      </c>
      <c r="AV1456" s="101">
        <v>151543</v>
      </c>
      <c r="AW1456" s="101">
        <v>132573</v>
      </c>
      <c r="AX1456" s="96">
        <v>9057</v>
      </c>
      <c r="AY1456" s="96">
        <v>13761</v>
      </c>
      <c r="AZ1456" s="96">
        <v>19273</v>
      </c>
      <c r="BA1456" s="96">
        <v>16209187</v>
      </c>
      <c r="BC1456" s="117"/>
      <c r="BD1456" s="93">
        <v>51.34</v>
      </c>
      <c r="BE1456" s="93">
        <v>1368.5</v>
      </c>
      <c r="BF1456" s="94">
        <v>120</v>
      </c>
      <c r="BG1456" s="155">
        <v>0.26319999999999999</v>
      </c>
      <c r="BH1456" s="94">
        <v>177</v>
      </c>
      <c r="BI1456" s="155">
        <v>0.38819999999999999</v>
      </c>
      <c r="BJ1456" s="94">
        <v>13</v>
      </c>
      <c r="BM1456" s="94">
        <v>74392</v>
      </c>
    </row>
    <row r="1457" spans="1:67" ht="15.75" customHeight="1" thickBot="1">
      <c r="A1457" s="93" t="s">
        <v>316</v>
      </c>
      <c r="B1457" s="95">
        <v>45822</v>
      </c>
      <c r="C1457" s="96">
        <v>2278687</v>
      </c>
      <c r="D1457" s="96">
        <v>70122</v>
      </c>
      <c r="E1457" s="96" t="s">
        <v>48</v>
      </c>
      <c r="F1457" s="96">
        <v>1126114</v>
      </c>
      <c r="G1457" s="96" t="s">
        <v>48</v>
      </c>
      <c r="H1457" s="96" t="s">
        <v>48</v>
      </c>
      <c r="I1457" s="96"/>
      <c r="J1457" s="96">
        <v>7986</v>
      </c>
      <c r="K1457" s="96">
        <v>62333</v>
      </c>
      <c r="L1457" s="96">
        <v>3545242</v>
      </c>
      <c r="M1457" s="97">
        <v>316</v>
      </c>
      <c r="N1457" s="97">
        <v>338</v>
      </c>
      <c r="O1457" s="97">
        <v>654</v>
      </c>
      <c r="P1457" s="96" t="s">
        <v>48</v>
      </c>
      <c r="Q1457" s="96">
        <v>21884</v>
      </c>
      <c r="R1457" s="96">
        <v>21103</v>
      </c>
      <c r="S1457" s="96">
        <v>21347</v>
      </c>
      <c r="T1457" s="98">
        <v>0.87</v>
      </c>
      <c r="U1457" s="95">
        <v>45791</v>
      </c>
      <c r="V1457" s="95">
        <v>45814</v>
      </c>
      <c r="W1457" s="96">
        <v>81</v>
      </c>
      <c r="X1457" s="98">
        <v>0.16139999999999999</v>
      </c>
      <c r="Y1457" s="98">
        <v>0.32269999999999999</v>
      </c>
      <c r="Z1457" s="96">
        <v>162</v>
      </c>
      <c r="AA1457" s="96">
        <v>70</v>
      </c>
      <c r="AB1457" s="98">
        <v>0.1394</v>
      </c>
      <c r="AC1457" s="98">
        <v>0.3347</v>
      </c>
      <c r="AD1457" s="96">
        <v>168</v>
      </c>
      <c r="AE1457" s="96">
        <v>48</v>
      </c>
      <c r="AF1457" s="98">
        <v>9.5600000000000004E-2</v>
      </c>
      <c r="AG1457" s="98">
        <v>0.33079999999999998</v>
      </c>
      <c r="AH1457" s="96">
        <v>166</v>
      </c>
      <c r="AI1457" s="96">
        <v>262</v>
      </c>
      <c r="AJ1457" s="96">
        <v>209</v>
      </c>
      <c r="AK1457" s="96">
        <v>1896</v>
      </c>
      <c r="AL1457" s="96">
        <v>1878</v>
      </c>
      <c r="AM1457" s="96">
        <v>115</v>
      </c>
      <c r="AN1457" s="96">
        <v>1516</v>
      </c>
      <c r="AO1457" s="96">
        <v>1501</v>
      </c>
      <c r="AP1457" s="96">
        <v>43</v>
      </c>
      <c r="AQ1457" s="96">
        <v>569</v>
      </c>
      <c r="AR1457" s="96">
        <v>502</v>
      </c>
      <c r="AS1457" s="98">
        <v>0.88200000000000001</v>
      </c>
      <c r="AT1457" s="98">
        <v>0.41599999999999998</v>
      </c>
      <c r="AU1457" s="98">
        <v>2.8000000000000001E-2</v>
      </c>
      <c r="AV1457" s="101">
        <v>152112</v>
      </c>
      <c r="AW1457" s="101">
        <v>133075</v>
      </c>
      <c r="AX1457" s="96">
        <v>9066</v>
      </c>
      <c r="AY1457" s="96">
        <v>13821</v>
      </c>
      <c r="AZ1457" s="96">
        <v>19384</v>
      </c>
      <c r="BA1457" s="96">
        <v>16011014</v>
      </c>
      <c r="BC1457" s="117"/>
      <c r="BD1457" s="93">
        <v>51.24</v>
      </c>
      <c r="BE1457" s="93">
        <v>1368.5</v>
      </c>
      <c r="BF1457" s="94">
        <v>130</v>
      </c>
      <c r="BG1457" s="155">
        <v>0.25900000000000001</v>
      </c>
      <c r="BH1457" s="94">
        <v>188</v>
      </c>
      <c r="BI1457" s="155">
        <v>0.3745</v>
      </c>
      <c r="BJ1457" s="94">
        <v>5</v>
      </c>
      <c r="BM1457" s="94">
        <v>73056</v>
      </c>
    </row>
    <row r="1458" spans="1:67" ht="15.75" customHeight="1" thickBot="1">
      <c r="A1458" s="93" t="s">
        <v>317</v>
      </c>
      <c r="B1458" s="95">
        <v>45823</v>
      </c>
      <c r="C1458" s="96">
        <v>2370691</v>
      </c>
      <c r="D1458" s="96">
        <v>71367</v>
      </c>
      <c r="E1458" s="96" t="s">
        <v>48</v>
      </c>
      <c r="F1458" s="96">
        <v>771227</v>
      </c>
      <c r="G1458" s="96" t="s">
        <v>48</v>
      </c>
      <c r="H1458" s="96" t="s">
        <v>48</v>
      </c>
      <c r="I1458" s="96"/>
      <c r="J1458" s="96">
        <v>8173</v>
      </c>
      <c r="K1458" s="96">
        <v>62333</v>
      </c>
      <c r="L1458" s="96">
        <v>3283791</v>
      </c>
      <c r="M1458" s="97">
        <v>381</v>
      </c>
      <c r="N1458" s="97">
        <v>292</v>
      </c>
      <c r="O1458" s="97">
        <v>673</v>
      </c>
      <c r="P1458" s="96" t="s">
        <v>48</v>
      </c>
      <c r="Q1458" s="96">
        <v>18043</v>
      </c>
      <c r="R1458" s="96">
        <v>19003</v>
      </c>
      <c r="S1458" s="96">
        <v>17575</v>
      </c>
      <c r="T1458" s="98">
        <v>0.89300000000000002</v>
      </c>
      <c r="U1458" s="95">
        <v>45792</v>
      </c>
      <c r="V1458" s="95">
        <v>45815</v>
      </c>
      <c r="W1458" s="96">
        <v>91</v>
      </c>
      <c r="X1458" s="98">
        <v>0.16520000000000001</v>
      </c>
      <c r="Y1458" s="98">
        <v>0.33029999999999998</v>
      </c>
      <c r="Z1458" s="96">
        <v>182</v>
      </c>
      <c r="AA1458" s="96">
        <v>72</v>
      </c>
      <c r="AB1458" s="98">
        <v>0.13070000000000001</v>
      </c>
      <c r="AC1458" s="98">
        <v>0.31359999999999999</v>
      </c>
      <c r="AD1458" s="96">
        <v>173</v>
      </c>
      <c r="AE1458" s="96">
        <v>54</v>
      </c>
      <c r="AF1458" s="98">
        <v>9.8000000000000004E-2</v>
      </c>
      <c r="AG1458" s="98">
        <v>0.33910000000000001</v>
      </c>
      <c r="AH1458" s="96">
        <v>187</v>
      </c>
      <c r="AI1458" s="96">
        <v>317</v>
      </c>
      <c r="AJ1458" s="96">
        <v>323</v>
      </c>
      <c r="AK1458" s="96">
        <v>2742</v>
      </c>
      <c r="AL1458" s="96">
        <v>2720</v>
      </c>
      <c r="AM1458" s="96">
        <v>111</v>
      </c>
      <c r="AN1458" s="96">
        <v>2314</v>
      </c>
      <c r="AO1458" s="96">
        <v>2297</v>
      </c>
      <c r="AP1458" s="96">
        <v>63</v>
      </c>
      <c r="AQ1458" s="96">
        <v>601</v>
      </c>
      <c r="AR1458" s="96">
        <v>551</v>
      </c>
      <c r="AS1458" s="98">
        <v>0.91700000000000004</v>
      </c>
      <c r="AT1458" s="98">
        <v>0.58599999999999997</v>
      </c>
      <c r="AU1458" s="98">
        <v>2.7E-2</v>
      </c>
      <c r="AV1458" s="101">
        <v>152713</v>
      </c>
      <c r="AW1458" s="101">
        <v>133626</v>
      </c>
      <c r="AX1458" s="96">
        <v>9030</v>
      </c>
      <c r="AY1458" s="96">
        <v>13782</v>
      </c>
      <c r="AZ1458" s="96">
        <v>19485</v>
      </c>
      <c r="BA1458" s="96">
        <v>24810840</v>
      </c>
      <c r="BC1458" s="117"/>
      <c r="BD1458" s="93">
        <v>52.15</v>
      </c>
      <c r="BE1458" s="93">
        <v>1368.5</v>
      </c>
      <c r="BF1458" s="94">
        <v>148</v>
      </c>
      <c r="BG1458" s="155">
        <v>0.26860000000000001</v>
      </c>
      <c r="BH1458" s="94">
        <v>228</v>
      </c>
      <c r="BI1458" s="155">
        <v>0.4138</v>
      </c>
      <c r="BJ1458" s="94">
        <v>10</v>
      </c>
      <c r="BM1458" s="94">
        <v>56577</v>
      </c>
    </row>
    <row r="1459" spans="1:67" ht="15.75" customHeight="1" thickBot="1">
      <c r="A1459" s="93" t="s">
        <v>311</v>
      </c>
      <c r="B1459" s="95">
        <v>45824</v>
      </c>
      <c r="C1459" s="96">
        <v>2176665</v>
      </c>
      <c r="D1459" s="96">
        <v>71062</v>
      </c>
      <c r="E1459" s="96" t="s">
        <v>48</v>
      </c>
      <c r="F1459" s="96">
        <v>764728</v>
      </c>
      <c r="G1459" s="96" t="s">
        <v>48</v>
      </c>
      <c r="H1459" s="96" t="s">
        <v>48</v>
      </c>
      <c r="I1459" s="96"/>
      <c r="J1459" s="96">
        <v>10010</v>
      </c>
      <c r="K1459" s="96">
        <v>205333</v>
      </c>
      <c r="L1459" s="96">
        <v>3227798</v>
      </c>
      <c r="M1459" s="97">
        <v>308</v>
      </c>
      <c r="N1459" s="97">
        <v>368</v>
      </c>
      <c r="O1459" s="97">
        <v>676</v>
      </c>
      <c r="P1459" s="96" t="s">
        <v>48</v>
      </c>
      <c r="Q1459" s="96">
        <v>18340</v>
      </c>
      <c r="R1459" s="96">
        <v>19213</v>
      </c>
      <c r="S1459" s="96">
        <v>19849</v>
      </c>
      <c r="T1459" s="98">
        <v>0.78800000000000003</v>
      </c>
      <c r="U1459" s="95">
        <v>45793</v>
      </c>
      <c r="V1459" s="95">
        <v>45816</v>
      </c>
      <c r="W1459" s="96">
        <v>88</v>
      </c>
      <c r="X1459" s="98">
        <v>0.18840000000000001</v>
      </c>
      <c r="Y1459" s="98">
        <v>0.37690000000000001</v>
      </c>
      <c r="Z1459" s="96">
        <v>176</v>
      </c>
      <c r="AA1459" s="96">
        <v>70</v>
      </c>
      <c r="AB1459" s="98">
        <v>0.14990000000000001</v>
      </c>
      <c r="AC1459" s="98">
        <v>0.35970000000000002</v>
      </c>
      <c r="AD1459" s="96">
        <v>168</v>
      </c>
      <c r="AE1459" s="96">
        <v>47</v>
      </c>
      <c r="AF1459" s="98">
        <v>0.10059999999999999</v>
      </c>
      <c r="AG1459" s="98">
        <v>0.34820000000000001</v>
      </c>
      <c r="AH1459" s="96">
        <v>163</v>
      </c>
      <c r="AI1459" s="96">
        <v>280</v>
      </c>
      <c r="AJ1459" s="96">
        <v>239</v>
      </c>
      <c r="AK1459" s="96">
        <v>2142</v>
      </c>
      <c r="AL1459" s="96">
        <v>2055</v>
      </c>
      <c r="AM1459" s="96">
        <v>103</v>
      </c>
      <c r="AN1459" s="96">
        <v>1702</v>
      </c>
      <c r="AO1459" s="96">
        <v>1625</v>
      </c>
      <c r="AP1459" s="96">
        <v>65</v>
      </c>
      <c r="AQ1459" s="96">
        <v>533</v>
      </c>
      <c r="AR1459" s="96">
        <v>467</v>
      </c>
      <c r="AS1459" s="98">
        <v>0.876</v>
      </c>
      <c r="AT1459" s="98">
        <v>0.51200000000000001</v>
      </c>
      <c r="AU1459" s="98">
        <v>3.7999999999999999E-2</v>
      </c>
      <c r="AV1459" s="101">
        <v>153246</v>
      </c>
      <c r="AW1459" s="101">
        <v>134093</v>
      </c>
      <c r="AX1459" s="96">
        <v>9059</v>
      </c>
      <c r="AY1459" s="96">
        <v>13814</v>
      </c>
      <c r="AZ1459" s="96">
        <v>19748</v>
      </c>
      <c r="BA1459" s="96">
        <v>17252441</v>
      </c>
      <c r="BC1459" s="117"/>
      <c r="BD1459" s="93">
        <v>52.29</v>
      </c>
      <c r="BE1459" s="93">
        <v>1359</v>
      </c>
      <c r="BF1459" s="94">
        <v>139</v>
      </c>
      <c r="BG1459" s="155">
        <v>0.29759999999999998</v>
      </c>
      <c r="BH1459" s="94">
        <v>185</v>
      </c>
      <c r="BI1459" s="155">
        <v>0.39610000000000001</v>
      </c>
      <c r="BJ1459" s="94">
        <v>10</v>
      </c>
      <c r="BK1459" s="94" t="s">
        <v>391</v>
      </c>
      <c r="BL1459" s="94">
        <v>4290000</v>
      </c>
      <c r="BM1459" s="94">
        <v>37119</v>
      </c>
    </row>
    <row r="1460" spans="1:67" ht="15.75" customHeight="1" thickBot="1">
      <c r="A1460" s="93" t="s">
        <v>312</v>
      </c>
      <c r="B1460" s="95">
        <v>45825</v>
      </c>
      <c r="C1460" s="96">
        <v>2113478</v>
      </c>
      <c r="D1460" s="96">
        <v>72520</v>
      </c>
      <c r="E1460" s="96" t="s">
        <v>48</v>
      </c>
      <c r="F1460" s="96">
        <v>948983</v>
      </c>
      <c r="G1460" s="96" t="s">
        <v>48</v>
      </c>
      <c r="H1460" s="96" t="s">
        <v>48</v>
      </c>
      <c r="I1460" s="96"/>
      <c r="J1460" s="96">
        <v>10736</v>
      </c>
      <c r="K1460" s="96">
        <v>205333</v>
      </c>
      <c r="L1460" s="96">
        <v>3351051</v>
      </c>
      <c r="M1460" s="97">
        <v>319</v>
      </c>
      <c r="N1460" s="97">
        <v>315</v>
      </c>
      <c r="O1460" s="97">
        <v>634</v>
      </c>
      <c r="P1460" s="96" t="s">
        <v>48</v>
      </c>
      <c r="Q1460" s="96">
        <v>21209</v>
      </c>
      <c r="R1460" s="96">
        <v>20840</v>
      </c>
      <c r="S1460" s="96">
        <v>23622</v>
      </c>
      <c r="T1460" s="98">
        <v>0.84499999999999997</v>
      </c>
      <c r="U1460" s="95">
        <v>45794</v>
      </c>
      <c r="V1460" s="95">
        <v>45817</v>
      </c>
      <c r="W1460" s="96">
        <v>79</v>
      </c>
      <c r="X1460" s="98">
        <v>0.16669999999999999</v>
      </c>
      <c r="Y1460" s="98">
        <v>0.33329999999999999</v>
      </c>
      <c r="Z1460" s="96">
        <v>158</v>
      </c>
      <c r="AA1460" s="96">
        <v>67</v>
      </c>
      <c r="AB1460" s="98">
        <v>0.1414</v>
      </c>
      <c r="AC1460" s="98">
        <v>0.3392</v>
      </c>
      <c r="AD1460" s="96">
        <v>161</v>
      </c>
      <c r="AE1460" s="96">
        <v>41</v>
      </c>
      <c r="AF1460" s="98">
        <v>8.6499999999999994E-2</v>
      </c>
      <c r="AG1460" s="98">
        <v>0.29930000000000001</v>
      </c>
      <c r="AH1460" s="96">
        <v>142</v>
      </c>
      <c r="AI1460" s="96">
        <v>278</v>
      </c>
      <c r="AJ1460" s="96">
        <v>212</v>
      </c>
      <c r="AK1460" s="96">
        <v>1987</v>
      </c>
      <c r="AL1460" s="96">
        <v>1892</v>
      </c>
      <c r="AM1460" s="96">
        <v>98</v>
      </c>
      <c r="AN1460" s="96">
        <v>1570</v>
      </c>
      <c r="AO1460" s="96">
        <v>1489</v>
      </c>
      <c r="AP1460" s="96">
        <v>34</v>
      </c>
      <c r="AQ1460" s="96">
        <v>536</v>
      </c>
      <c r="AR1460" s="96">
        <v>474</v>
      </c>
      <c r="AS1460" s="98">
        <v>0.88400000000000001</v>
      </c>
      <c r="AT1460" s="98">
        <v>0.44700000000000001</v>
      </c>
      <c r="AU1460" s="98">
        <v>2.1999999999999999E-2</v>
      </c>
      <c r="AV1460" s="101">
        <v>153782</v>
      </c>
      <c r="AW1460" s="101">
        <v>134567</v>
      </c>
      <c r="AX1460" s="96">
        <v>9133</v>
      </c>
      <c r="AY1460" s="96">
        <v>13937</v>
      </c>
      <c r="AZ1460" s="96">
        <v>19875</v>
      </c>
      <c r="BA1460" s="96">
        <v>15412569</v>
      </c>
      <c r="BC1460" s="117"/>
      <c r="BD1460" s="93">
        <v>52.57</v>
      </c>
      <c r="BE1460" s="93">
        <v>1379.5</v>
      </c>
      <c r="BF1460" s="94">
        <v>124</v>
      </c>
      <c r="BG1460" s="155">
        <v>0.2616</v>
      </c>
      <c r="BH1460" s="94">
        <v>181</v>
      </c>
      <c r="BI1460" s="155">
        <v>0.38190000000000002</v>
      </c>
      <c r="BJ1460" s="94">
        <v>14</v>
      </c>
      <c r="BM1460" s="94">
        <v>35679</v>
      </c>
    </row>
    <row r="1461" spans="1:67" ht="15.75" customHeight="1" thickBot="1">
      <c r="A1461" s="93" t="s">
        <v>313</v>
      </c>
      <c r="B1461" s="95">
        <v>45826</v>
      </c>
      <c r="C1461" s="96">
        <v>1988785</v>
      </c>
      <c r="D1461" s="96">
        <v>64918</v>
      </c>
      <c r="E1461" s="96" t="s">
        <v>48</v>
      </c>
      <c r="F1461" s="96">
        <v>887206</v>
      </c>
      <c r="G1461" s="96" t="s">
        <v>48</v>
      </c>
      <c r="H1461" s="96" t="s">
        <v>48</v>
      </c>
      <c r="I1461" s="96"/>
      <c r="J1461" s="96">
        <v>10263</v>
      </c>
      <c r="K1461" s="96">
        <v>205333</v>
      </c>
      <c r="L1461" s="96">
        <v>3156505</v>
      </c>
      <c r="M1461" s="97">
        <v>282</v>
      </c>
      <c r="N1461" s="97">
        <v>319</v>
      </c>
      <c r="O1461" s="97">
        <v>601</v>
      </c>
      <c r="P1461" s="96" t="s">
        <v>48</v>
      </c>
      <c r="Q1461" s="96">
        <v>18568</v>
      </c>
      <c r="R1461" s="96">
        <v>18017</v>
      </c>
      <c r="S1461" s="96">
        <v>19410</v>
      </c>
      <c r="T1461" s="98">
        <v>0.81</v>
      </c>
      <c r="U1461" s="95">
        <v>45795</v>
      </c>
      <c r="V1461" s="95">
        <v>45818</v>
      </c>
      <c r="W1461" s="96">
        <v>85</v>
      </c>
      <c r="X1461" s="98">
        <v>0.1981</v>
      </c>
      <c r="Y1461" s="98">
        <v>0.39629999999999999</v>
      </c>
      <c r="Z1461" s="96">
        <v>170</v>
      </c>
      <c r="AA1461" s="96">
        <v>73</v>
      </c>
      <c r="AB1461" s="98">
        <v>0.17019999999999999</v>
      </c>
      <c r="AC1461" s="98">
        <v>0.40839999999999999</v>
      </c>
      <c r="AD1461" s="96">
        <v>175</v>
      </c>
      <c r="AE1461" s="96">
        <v>47</v>
      </c>
      <c r="AF1461" s="98">
        <v>0.1096</v>
      </c>
      <c r="AG1461" s="98">
        <v>0.37909999999999999</v>
      </c>
      <c r="AH1461" s="96">
        <v>163</v>
      </c>
      <c r="AI1461" s="96">
        <v>272</v>
      </c>
      <c r="AJ1461" s="96">
        <v>257</v>
      </c>
      <c r="AK1461" s="96">
        <v>2112</v>
      </c>
      <c r="AL1461" s="96">
        <v>2031</v>
      </c>
      <c r="AM1461" s="96">
        <v>118</v>
      </c>
      <c r="AN1461" s="96">
        <v>1715</v>
      </c>
      <c r="AO1461" s="96">
        <v>1644</v>
      </c>
      <c r="AP1461" s="96">
        <v>44</v>
      </c>
      <c r="AQ1461" s="96">
        <v>487</v>
      </c>
      <c r="AR1461" s="96">
        <v>429</v>
      </c>
      <c r="AS1461" s="98">
        <v>0.88100000000000001</v>
      </c>
      <c r="AT1461" s="98">
        <v>0.59899999999999998</v>
      </c>
      <c r="AU1461" s="98">
        <v>2.5999999999999999E-2</v>
      </c>
      <c r="AV1461" s="101">
        <v>154269</v>
      </c>
      <c r="AW1461" s="101">
        <v>134996</v>
      </c>
      <c r="AX1461" s="96">
        <v>9219</v>
      </c>
      <c r="AY1461" s="96">
        <v>13901</v>
      </c>
      <c r="AZ1461" s="96">
        <v>19804</v>
      </c>
      <c r="BA1461" s="96">
        <v>17519380</v>
      </c>
      <c r="BC1461" s="117"/>
      <c r="BD1461" s="93">
        <v>47.23</v>
      </c>
      <c r="BE1461" s="93">
        <v>1374.5</v>
      </c>
      <c r="BF1461" s="94">
        <v>128</v>
      </c>
      <c r="BG1461" s="155">
        <v>0.2984</v>
      </c>
      <c r="BH1461" s="94">
        <v>175</v>
      </c>
      <c r="BI1461" s="155">
        <v>0.40789999999999998</v>
      </c>
      <c r="BJ1461" s="94">
        <v>14</v>
      </c>
      <c r="BM1461" s="94">
        <v>45354</v>
      </c>
    </row>
    <row r="1462" spans="1:67" ht="15.75" customHeight="1" thickBot="1">
      <c r="A1462" s="93" t="s">
        <v>314</v>
      </c>
      <c r="B1462" s="95">
        <v>45827</v>
      </c>
      <c r="C1462" s="96">
        <v>2021370</v>
      </c>
      <c r="D1462" s="96">
        <v>70654</v>
      </c>
      <c r="E1462" s="96" t="s">
        <v>48</v>
      </c>
      <c r="F1462" s="96">
        <v>1033130</v>
      </c>
      <c r="G1462" s="96" t="s">
        <v>48</v>
      </c>
      <c r="H1462" s="96" t="s">
        <v>48</v>
      </c>
      <c r="I1462" s="96"/>
      <c r="J1462" s="96">
        <v>10109</v>
      </c>
      <c r="K1462" s="96">
        <v>205333</v>
      </c>
      <c r="L1462" s="96">
        <v>3340596</v>
      </c>
      <c r="M1462" s="97">
        <v>328</v>
      </c>
      <c r="N1462" s="97">
        <v>435</v>
      </c>
      <c r="O1462" s="97">
        <v>763</v>
      </c>
      <c r="P1462" s="96" t="s">
        <v>48</v>
      </c>
      <c r="Q1462" s="96">
        <v>16216</v>
      </c>
      <c r="R1462" s="96">
        <v>15999</v>
      </c>
      <c r="S1462" s="96">
        <v>18567</v>
      </c>
      <c r="T1462" s="98">
        <v>0.73799999999999999</v>
      </c>
      <c r="U1462" s="95">
        <v>45796</v>
      </c>
      <c r="V1462" s="95">
        <v>45819</v>
      </c>
      <c r="W1462" s="96">
        <v>103</v>
      </c>
      <c r="X1462" s="98">
        <v>0.20680000000000001</v>
      </c>
      <c r="Y1462" s="98">
        <v>0.41370000000000001</v>
      </c>
      <c r="Z1462" s="96">
        <v>206</v>
      </c>
      <c r="AA1462" s="96">
        <v>87</v>
      </c>
      <c r="AB1462" s="98">
        <v>0.17469999999999999</v>
      </c>
      <c r="AC1462" s="98">
        <v>0.41930000000000001</v>
      </c>
      <c r="AD1462" s="96">
        <v>209</v>
      </c>
      <c r="AE1462" s="96">
        <v>52</v>
      </c>
      <c r="AF1462" s="98">
        <v>0.10440000000000001</v>
      </c>
      <c r="AG1462" s="98">
        <v>0.36130000000000001</v>
      </c>
      <c r="AH1462" s="96">
        <v>180</v>
      </c>
      <c r="AI1462" s="96">
        <v>287</v>
      </c>
      <c r="AJ1462" s="96">
        <v>238</v>
      </c>
      <c r="AK1462" s="96">
        <v>2074</v>
      </c>
      <c r="AL1462" s="96">
        <v>1981</v>
      </c>
      <c r="AM1462" s="96">
        <v>97</v>
      </c>
      <c r="AN1462" s="96">
        <v>1640</v>
      </c>
      <c r="AO1462" s="96">
        <v>1560</v>
      </c>
      <c r="AP1462" s="96">
        <v>38</v>
      </c>
      <c r="AQ1462" s="96">
        <v>563</v>
      </c>
      <c r="AR1462" s="96">
        <v>498</v>
      </c>
      <c r="AS1462" s="98">
        <v>0.88500000000000001</v>
      </c>
      <c r="AT1462" s="98">
        <v>0.47799999999999998</v>
      </c>
      <c r="AU1462" s="98">
        <v>2.4E-2</v>
      </c>
      <c r="AV1462" s="101">
        <v>154832</v>
      </c>
      <c r="AW1462" s="101">
        <v>135494</v>
      </c>
      <c r="AX1462" s="96">
        <v>9288</v>
      </c>
      <c r="AY1462" s="96">
        <v>13951</v>
      </c>
      <c r="AZ1462" s="96">
        <v>19944</v>
      </c>
      <c r="BA1462" s="96">
        <v>16999342</v>
      </c>
      <c r="BC1462" s="117"/>
      <c r="BD1462" s="93">
        <v>51.28</v>
      </c>
      <c r="BE1462" s="93">
        <v>1377.8</v>
      </c>
      <c r="BF1462" s="94">
        <v>153</v>
      </c>
      <c r="BG1462" s="155">
        <v>0.30719999999999997</v>
      </c>
      <c r="BH1462" s="94">
        <v>200</v>
      </c>
      <c r="BI1462" s="155">
        <v>0.40160000000000001</v>
      </c>
      <c r="BJ1462" s="94">
        <v>12</v>
      </c>
      <c r="BM1462" s="94">
        <v>70746</v>
      </c>
    </row>
    <row r="1463" spans="1:67" ht="15.75" customHeight="1" thickBot="1">
      <c r="A1463" s="93" t="s">
        <v>315</v>
      </c>
      <c r="B1463" s="95">
        <v>45828</v>
      </c>
      <c r="C1463" s="96">
        <v>1884958</v>
      </c>
      <c r="D1463" s="96">
        <v>58887</v>
      </c>
      <c r="E1463" s="96" t="s">
        <v>48</v>
      </c>
      <c r="F1463" s="96">
        <v>718929</v>
      </c>
      <c r="G1463" s="96" t="s">
        <v>48</v>
      </c>
      <c r="H1463" s="96" t="s">
        <v>48</v>
      </c>
      <c r="I1463" s="96"/>
      <c r="J1463" s="96">
        <v>14377</v>
      </c>
      <c r="K1463" s="96">
        <v>333666</v>
      </c>
      <c r="L1463" s="96">
        <v>3010817</v>
      </c>
      <c r="M1463" s="97">
        <v>287</v>
      </c>
      <c r="N1463" s="97">
        <v>329</v>
      </c>
      <c r="O1463" s="97">
        <v>616</v>
      </c>
      <c r="P1463" s="96" t="s">
        <v>48</v>
      </c>
      <c r="Q1463" s="96">
        <v>18137</v>
      </c>
      <c r="R1463" s="96">
        <v>17669</v>
      </c>
      <c r="S1463" s="96">
        <v>18917</v>
      </c>
      <c r="T1463" s="98">
        <v>0.83599999999999997</v>
      </c>
      <c r="U1463" s="95">
        <v>45797</v>
      </c>
      <c r="V1463" s="95">
        <v>45820</v>
      </c>
      <c r="W1463" s="96">
        <v>83</v>
      </c>
      <c r="X1463" s="98">
        <v>0.1832</v>
      </c>
      <c r="Y1463" s="98">
        <v>0.3664</v>
      </c>
      <c r="Z1463" s="96">
        <v>166</v>
      </c>
      <c r="AA1463" s="96">
        <v>71</v>
      </c>
      <c r="AB1463" s="98">
        <v>0.15670000000000001</v>
      </c>
      <c r="AC1463" s="98">
        <v>0.37619999999999998</v>
      </c>
      <c r="AD1463" s="96">
        <v>170</v>
      </c>
      <c r="AE1463" s="96">
        <v>46</v>
      </c>
      <c r="AF1463" s="98">
        <v>0.10150000000000001</v>
      </c>
      <c r="AG1463" s="98">
        <v>0.3513</v>
      </c>
      <c r="AH1463" s="96">
        <v>159</v>
      </c>
      <c r="AI1463" s="96">
        <v>231</v>
      </c>
      <c r="AJ1463" s="96">
        <v>205</v>
      </c>
      <c r="AK1463" s="96">
        <v>2061</v>
      </c>
      <c r="AL1463" s="96">
        <v>1959</v>
      </c>
      <c r="AM1463" s="96">
        <v>117</v>
      </c>
      <c r="AN1463" s="96">
        <v>1671</v>
      </c>
      <c r="AO1463" s="96">
        <v>1579</v>
      </c>
      <c r="AP1463" s="96">
        <v>45</v>
      </c>
      <c r="AQ1463" s="96">
        <v>515</v>
      </c>
      <c r="AR1463" s="96">
        <v>453</v>
      </c>
      <c r="AS1463" s="98">
        <v>0.88</v>
      </c>
      <c r="AT1463" s="98">
        <v>0.45300000000000001</v>
      </c>
      <c r="AU1463" s="98">
        <v>2.8000000000000001E-2</v>
      </c>
      <c r="AV1463" s="101">
        <v>155347</v>
      </c>
      <c r="AW1463" s="101">
        <v>135947</v>
      </c>
      <c r="AX1463" s="96">
        <v>9356</v>
      </c>
      <c r="AY1463" s="96">
        <v>14061</v>
      </c>
      <c r="AZ1463" s="96">
        <v>20079</v>
      </c>
      <c r="BA1463" s="96">
        <v>16188123</v>
      </c>
      <c r="BC1463" s="117"/>
      <c r="BD1463" s="93">
        <v>42.78</v>
      </c>
      <c r="BE1463" s="93">
        <v>1376.5</v>
      </c>
      <c r="BF1463" s="94">
        <v>125</v>
      </c>
      <c r="BG1463" s="155">
        <v>0.27589999999999998</v>
      </c>
      <c r="BH1463" s="94">
        <v>174</v>
      </c>
      <c r="BI1463" s="155">
        <v>0.3841</v>
      </c>
      <c r="BJ1463" s="94">
        <v>11</v>
      </c>
      <c r="BK1463" s="94" t="s">
        <v>392</v>
      </c>
      <c r="BL1463" s="94">
        <v>3850000</v>
      </c>
      <c r="BM1463" s="94">
        <v>54048</v>
      </c>
      <c r="BN1463" s="94">
        <v>128333</v>
      </c>
      <c r="BO1463" s="94">
        <v>45858</v>
      </c>
    </row>
    <row r="1464" spans="1:67" ht="15.75" customHeight="1" thickBot="1">
      <c r="A1464" s="93" t="s">
        <v>316</v>
      </c>
      <c r="B1464" s="95">
        <v>45829</v>
      </c>
      <c r="C1464" s="96">
        <v>1782920</v>
      </c>
      <c r="D1464" s="96">
        <v>71358</v>
      </c>
      <c r="E1464" s="96" t="s">
        <v>48</v>
      </c>
      <c r="F1464" s="96">
        <v>399296</v>
      </c>
      <c r="G1464" s="96" t="s">
        <v>48</v>
      </c>
      <c r="H1464" s="96" t="s">
        <v>48</v>
      </c>
      <c r="I1464" s="96"/>
      <c r="J1464" s="96">
        <v>14850</v>
      </c>
      <c r="K1464" s="96">
        <v>333666</v>
      </c>
      <c r="L1464" s="96">
        <v>2602090</v>
      </c>
      <c r="M1464" s="97">
        <v>325</v>
      </c>
      <c r="N1464" s="97">
        <v>402</v>
      </c>
      <c r="O1464" s="97">
        <v>727</v>
      </c>
      <c r="P1464" s="96" t="s">
        <v>48</v>
      </c>
      <c r="Q1464" s="96">
        <v>14618</v>
      </c>
      <c r="R1464" s="96">
        <v>13063</v>
      </c>
      <c r="S1464" s="96">
        <v>14746</v>
      </c>
      <c r="T1464" s="98">
        <v>0.70199999999999996</v>
      </c>
      <c r="U1464" s="95">
        <v>45798</v>
      </c>
      <c r="V1464" s="95">
        <v>45821</v>
      </c>
      <c r="W1464" s="96">
        <v>89</v>
      </c>
      <c r="X1464" s="98">
        <v>0.2084</v>
      </c>
      <c r="Y1464" s="98">
        <v>0.41689999999999999</v>
      </c>
      <c r="Z1464" s="96">
        <v>178</v>
      </c>
      <c r="AA1464" s="96">
        <v>83</v>
      </c>
      <c r="AB1464" s="98">
        <v>0.19439999999999999</v>
      </c>
      <c r="AC1464" s="98">
        <v>0.46650000000000003</v>
      </c>
      <c r="AD1464" s="96">
        <v>199</v>
      </c>
      <c r="AE1464" s="96">
        <v>51</v>
      </c>
      <c r="AF1464" s="98">
        <v>0.11940000000000001</v>
      </c>
      <c r="AG1464" s="98">
        <v>0.4133</v>
      </c>
      <c r="AH1464" s="96">
        <v>176</v>
      </c>
      <c r="AI1464" s="96">
        <v>248</v>
      </c>
      <c r="AJ1464" s="96">
        <v>223</v>
      </c>
      <c r="AK1464" s="96">
        <v>1998</v>
      </c>
      <c r="AL1464" s="96">
        <v>1982</v>
      </c>
      <c r="AM1464" s="96">
        <v>109</v>
      </c>
      <c r="AN1464" s="96">
        <v>1629</v>
      </c>
      <c r="AO1464" s="96">
        <v>1619</v>
      </c>
      <c r="AP1464" s="96">
        <v>53</v>
      </c>
      <c r="AQ1464" s="96">
        <v>510</v>
      </c>
      <c r="AR1464" s="96">
        <v>427</v>
      </c>
      <c r="AS1464" s="98">
        <v>0.83699999999999997</v>
      </c>
      <c r="AT1464" s="98">
        <v>0.52200000000000002</v>
      </c>
      <c r="AU1464" s="98">
        <v>3.2000000000000001E-2</v>
      </c>
      <c r="AV1464" s="101">
        <v>155857</v>
      </c>
      <c r="AW1464" s="101">
        <v>136374</v>
      </c>
      <c r="AX1464" s="96">
        <v>9370</v>
      </c>
      <c r="AY1464" s="96">
        <v>14101</v>
      </c>
      <c r="AZ1464" s="96">
        <v>20110</v>
      </c>
      <c r="BA1464" s="96">
        <v>17208177</v>
      </c>
      <c r="BC1464" s="117"/>
      <c r="BD1464" s="93">
        <v>51.84</v>
      </c>
      <c r="BE1464" s="93">
        <v>1376.5</v>
      </c>
      <c r="BF1464" s="94">
        <v>127</v>
      </c>
      <c r="BG1464" s="155">
        <v>0.2974</v>
      </c>
      <c r="BH1464" s="94">
        <v>178</v>
      </c>
      <c r="BI1464" s="155">
        <v>0.41689999999999999</v>
      </c>
      <c r="BJ1464" s="94">
        <v>7</v>
      </c>
      <c r="BM1464" s="94">
        <v>64421</v>
      </c>
    </row>
    <row r="1465" spans="1:67" ht="15.75" customHeight="1" thickBot="1">
      <c r="A1465" s="93" t="s">
        <v>317</v>
      </c>
      <c r="B1465" s="95">
        <v>45830</v>
      </c>
      <c r="C1465" s="96">
        <v>2060792</v>
      </c>
      <c r="D1465" s="96">
        <v>73904</v>
      </c>
      <c r="E1465" s="96" t="s">
        <v>48</v>
      </c>
      <c r="F1465" s="96">
        <v>843799</v>
      </c>
      <c r="G1465" s="96" t="s">
        <v>48</v>
      </c>
      <c r="H1465" s="96" t="s">
        <v>48</v>
      </c>
      <c r="I1465" s="96"/>
      <c r="J1465" s="96">
        <v>18348</v>
      </c>
      <c r="K1465" s="96">
        <v>333666</v>
      </c>
      <c r="L1465" s="96">
        <v>3330510</v>
      </c>
      <c r="M1465" s="97">
        <v>407</v>
      </c>
      <c r="N1465" s="97">
        <v>585</v>
      </c>
      <c r="O1465" s="97">
        <v>992</v>
      </c>
      <c r="P1465" s="96" t="s">
        <v>48</v>
      </c>
      <c r="Q1465" s="96">
        <v>16326</v>
      </c>
      <c r="R1465" s="96">
        <v>16326</v>
      </c>
      <c r="S1465" s="96">
        <v>18162</v>
      </c>
      <c r="T1465" s="98">
        <v>0.65100000000000002</v>
      </c>
      <c r="U1465" s="95">
        <v>45799</v>
      </c>
      <c r="V1465" s="95">
        <v>45822</v>
      </c>
      <c r="W1465" s="96">
        <v>102</v>
      </c>
      <c r="X1465" s="98">
        <v>0.17710000000000001</v>
      </c>
      <c r="Y1465" s="98">
        <v>0.35420000000000001</v>
      </c>
      <c r="Z1465" s="96">
        <v>204</v>
      </c>
      <c r="AA1465" s="96">
        <v>85</v>
      </c>
      <c r="AB1465" s="98">
        <v>0.14760000000000001</v>
      </c>
      <c r="AC1465" s="98">
        <v>0.35420000000000001</v>
      </c>
      <c r="AD1465" s="96">
        <v>204</v>
      </c>
      <c r="AE1465" s="96">
        <v>53</v>
      </c>
      <c r="AF1465" s="98">
        <v>9.1999999999999998E-2</v>
      </c>
      <c r="AG1465" s="98">
        <v>0.31840000000000002</v>
      </c>
      <c r="AH1465" s="96">
        <v>183</v>
      </c>
      <c r="AI1465" s="96">
        <v>323</v>
      </c>
      <c r="AJ1465" s="96">
        <v>353</v>
      </c>
      <c r="AK1465" s="96">
        <v>2846</v>
      </c>
      <c r="AL1465" s="96">
        <v>2820</v>
      </c>
      <c r="AM1465" s="96">
        <v>109</v>
      </c>
      <c r="AN1465" s="96">
        <v>2459</v>
      </c>
      <c r="AO1465" s="96">
        <v>2439</v>
      </c>
      <c r="AP1465" s="96">
        <v>65</v>
      </c>
      <c r="AQ1465" s="96">
        <v>646</v>
      </c>
      <c r="AR1465" s="96">
        <v>576</v>
      </c>
      <c r="AS1465" s="98">
        <v>0.89200000000000002</v>
      </c>
      <c r="AT1465" s="98">
        <v>0.61299999999999999</v>
      </c>
      <c r="AU1465" s="98">
        <v>2.5999999999999999E-2</v>
      </c>
      <c r="AV1465" s="101">
        <v>156503</v>
      </c>
      <c r="AW1465" s="101">
        <v>136950</v>
      </c>
      <c r="AX1465" s="96">
        <v>9445</v>
      </c>
      <c r="AY1465" s="96">
        <v>14212</v>
      </c>
      <c r="AZ1465" s="96">
        <v>20230</v>
      </c>
      <c r="BA1465" s="96">
        <v>26780635</v>
      </c>
      <c r="BC1465" s="117"/>
      <c r="BD1465" s="93">
        <v>53.69</v>
      </c>
      <c r="BE1465" s="93">
        <v>1376.5</v>
      </c>
      <c r="BF1465" s="94">
        <v>167</v>
      </c>
      <c r="BG1465" s="155">
        <v>0.28989999999999999</v>
      </c>
      <c r="BH1465" s="94">
        <v>228</v>
      </c>
      <c r="BI1465" s="155">
        <v>0.39579999999999999</v>
      </c>
      <c r="BJ1465" s="94">
        <v>11</v>
      </c>
      <c r="BM1465" s="94">
        <v>81250</v>
      </c>
    </row>
    <row r="1466" spans="1:67" ht="15.75" customHeight="1" thickBot="1">
      <c r="A1466" s="93" t="s">
        <v>311</v>
      </c>
      <c r="B1466" s="95">
        <v>45831</v>
      </c>
      <c r="C1466" s="96">
        <v>1754685</v>
      </c>
      <c r="D1466" s="96">
        <v>72578</v>
      </c>
      <c r="E1466" s="96" t="s">
        <v>48</v>
      </c>
      <c r="F1466" s="96">
        <v>1108294</v>
      </c>
      <c r="G1466" s="96" t="s">
        <v>48</v>
      </c>
      <c r="H1466" s="96" t="s">
        <v>48</v>
      </c>
      <c r="I1466" s="96"/>
      <c r="J1466" s="96">
        <v>20163</v>
      </c>
      <c r="K1466" s="96">
        <v>333666</v>
      </c>
      <c r="L1466" s="96">
        <v>3289386</v>
      </c>
      <c r="M1466" s="97">
        <v>322</v>
      </c>
      <c r="N1466" s="97">
        <v>497</v>
      </c>
      <c r="O1466" s="97">
        <v>819</v>
      </c>
      <c r="P1466" s="96" t="s">
        <v>48</v>
      </c>
      <c r="Q1466" s="96">
        <v>15664</v>
      </c>
      <c r="R1466" s="96">
        <v>15754</v>
      </c>
      <c r="S1466" s="96">
        <v>15845</v>
      </c>
      <c r="T1466" s="98">
        <v>0.77700000000000002</v>
      </c>
      <c r="U1466" s="95">
        <v>45800</v>
      </c>
      <c r="V1466" s="95">
        <v>45823</v>
      </c>
      <c r="W1466" s="96">
        <v>105</v>
      </c>
      <c r="X1466" s="98">
        <v>0.192</v>
      </c>
      <c r="Y1466" s="98">
        <v>0.38390000000000002</v>
      </c>
      <c r="Z1466" s="96">
        <v>210</v>
      </c>
      <c r="AA1466" s="96">
        <v>87</v>
      </c>
      <c r="AB1466" s="98">
        <v>0.159</v>
      </c>
      <c r="AC1466" s="98">
        <v>0.38169999999999998</v>
      </c>
      <c r="AD1466" s="96">
        <v>209</v>
      </c>
      <c r="AE1466" s="96">
        <v>60</v>
      </c>
      <c r="AF1466" s="98">
        <v>0.10970000000000001</v>
      </c>
      <c r="AG1466" s="98">
        <v>0.3795</v>
      </c>
      <c r="AH1466" s="96">
        <v>208</v>
      </c>
      <c r="AI1466" s="96">
        <v>455</v>
      </c>
      <c r="AJ1466" s="96">
        <v>251</v>
      </c>
      <c r="AK1466" s="96">
        <v>2360</v>
      </c>
      <c r="AL1466" s="96">
        <v>2258</v>
      </c>
      <c r="AM1466" s="96">
        <v>136</v>
      </c>
      <c r="AN1466" s="96">
        <v>1731</v>
      </c>
      <c r="AO1466" s="96">
        <v>1646</v>
      </c>
      <c r="AP1466" s="96">
        <v>59</v>
      </c>
      <c r="AQ1466" s="96">
        <v>636</v>
      </c>
      <c r="AR1466" s="96">
        <v>547</v>
      </c>
      <c r="AS1466" s="98">
        <v>0.86</v>
      </c>
      <c r="AT1466" s="98">
        <v>0.45900000000000002</v>
      </c>
      <c r="AU1466" s="98">
        <v>3.5000000000000003E-2</v>
      </c>
      <c r="AV1466" s="101">
        <v>157139</v>
      </c>
      <c r="AW1466" s="101">
        <v>137497</v>
      </c>
      <c r="AX1466" s="96">
        <v>9530</v>
      </c>
      <c r="AY1466" s="96">
        <v>14292</v>
      </c>
      <c r="AZ1466" s="96">
        <v>20500</v>
      </c>
      <c r="BA1466" s="96">
        <v>18150205</v>
      </c>
      <c r="BB1466" s="96" t="s">
        <v>393</v>
      </c>
      <c r="BC1466" s="117"/>
      <c r="BD1466" s="93">
        <v>52.88</v>
      </c>
      <c r="BE1466" s="93">
        <v>1372.5</v>
      </c>
      <c r="BF1466" s="94">
        <v>165</v>
      </c>
      <c r="BG1466" s="155">
        <v>0.30159999999999998</v>
      </c>
      <c r="BH1466" s="94">
        <v>230</v>
      </c>
      <c r="BI1466" s="155">
        <v>0.42049999999999998</v>
      </c>
      <c r="BJ1466" s="94">
        <v>19</v>
      </c>
      <c r="BM1466" s="94">
        <v>61476</v>
      </c>
    </row>
    <row r="1467" spans="1:67" ht="15.75" customHeight="1" thickBot="1">
      <c r="A1467" s="93" t="s">
        <v>312</v>
      </c>
      <c r="B1467" s="95">
        <v>45832</v>
      </c>
      <c r="C1467" s="96">
        <v>2017307</v>
      </c>
      <c r="D1467" s="96">
        <v>73413</v>
      </c>
      <c r="E1467" s="96" t="s">
        <v>48</v>
      </c>
      <c r="F1467" s="96">
        <v>1049727</v>
      </c>
      <c r="G1467" s="96" t="s">
        <v>48</v>
      </c>
      <c r="H1467" s="96" t="s">
        <v>48</v>
      </c>
      <c r="I1467" s="96"/>
      <c r="J1467" s="96">
        <v>15378</v>
      </c>
      <c r="K1467" s="96">
        <v>333666</v>
      </c>
      <c r="L1467" s="96">
        <v>3489491</v>
      </c>
      <c r="M1467" s="97">
        <v>344</v>
      </c>
      <c r="N1467" s="97">
        <v>462</v>
      </c>
      <c r="O1467" s="97">
        <v>806</v>
      </c>
      <c r="P1467" s="96" t="s">
        <v>48</v>
      </c>
      <c r="Q1467" s="96">
        <v>17624</v>
      </c>
      <c r="R1467" s="96">
        <v>17518</v>
      </c>
      <c r="S1467" s="96">
        <v>16809</v>
      </c>
      <c r="T1467" s="98">
        <v>0.72799999999999998</v>
      </c>
      <c r="U1467" s="95">
        <v>45801</v>
      </c>
      <c r="V1467" s="95">
        <v>45824</v>
      </c>
      <c r="W1467" s="96">
        <v>99</v>
      </c>
      <c r="X1467" s="98">
        <v>0.19259999999999999</v>
      </c>
      <c r="Y1467" s="98">
        <v>0.38519999999999999</v>
      </c>
      <c r="Z1467" s="96">
        <v>198</v>
      </c>
      <c r="AA1467" s="96">
        <v>83</v>
      </c>
      <c r="AB1467" s="98">
        <v>0.1615</v>
      </c>
      <c r="AC1467" s="98">
        <v>0.38750000000000001</v>
      </c>
      <c r="AD1467" s="96">
        <v>199</v>
      </c>
      <c r="AE1467" s="96">
        <v>60</v>
      </c>
      <c r="AF1467" s="98">
        <v>0.1167</v>
      </c>
      <c r="AG1467" s="98">
        <v>0.40389999999999998</v>
      </c>
      <c r="AH1467" s="96">
        <v>208</v>
      </c>
      <c r="AI1467" s="96">
        <v>294</v>
      </c>
      <c r="AJ1467" s="96">
        <v>252</v>
      </c>
      <c r="AK1467" s="96">
        <v>2142</v>
      </c>
      <c r="AL1467" s="96">
        <v>2057</v>
      </c>
      <c r="AM1467" s="96">
        <v>90</v>
      </c>
      <c r="AN1467" s="96">
        <v>1694</v>
      </c>
      <c r="AO1467" s="96">
        <v>1616</v>
      </c>
      <c r="AP1467" s="96">
        <v>46</v>
      </c>
      <c r="AQ1467" s="96">
        <v>587</v>
      </c>
      <c r="AR1467" s="96">
        <v>514</v>
      </c>
      <c r="AS1467" s="98">
        <v>0.876</v>
      </c>
      <c r="AT1467" s="98">
        <v>0.49</v>
      </c>
      <c r="AU1467" s="98">
        <v>2.8000000000000001E-2</v>
      </c>
      <c r="AV1467" s="101">
        <v>157726</v>
      </c>
      <c r="AW1467" s="101">
        <v>138011</v>
      </c>
      <c r="AX1467" s="96">
        <v>9584</v>
      </c>
      <c r="AY1467" s="96">
        <v>14369</v>
      </c>
      <c r="AZ1467" s="96">
        <v>20609</v>
      </c>
      <c r="BA1467" s="96">
        <v>18077780</v>
      </c>
      <c r="BC1467" s="117"/>
      <c r="BD1467" s="93">
        <v>54.02</v>
      </c>
      <c r="BE1467" s="93">
        <v>1359</v>
      </c>
      <c r="BF1467" s="94">
        <v>133</v>
      </c>
      <c r="BG1467" s="155">
        <v>0.25879999999999997</v>
      </c>
      <c r="BH1467" s="94">
        <v>192</v>
      </c>
      <c r="BI1467" s="155">
        <v>0.3735</v>
      </c>
      <c r="BJ1467" s="94">
        <v>15</v>
      </c>
      <c r="BM1467" s="94">
        <v>113261</v>
      </c>
    </row>
    <row r="1468" spans="1:67" ht="15.75" customHeight="1" thickBot="1">
      <c r="A1468" s="93" t="s">
        <v>313</v>
      </c>
      <c r="B1468" s="95">
        <v>45833</v>
      </c>
      <c r="C1468" s="96">
        <v>1870866</v>
      </c>
      <c r="D1468" s="96">
        <v>71752</v>
      </c>
      <c r="E1468" s="96" t="s">
        <v>48</v>
      </c>
      <c r="F1468" s="96">
        <v>1477018</v>
      </c>
      <c r="G1468" s="96" t="s">
        <v>48</v>
      </c>
      <c r="H1468" s="96" t="s">
        <v>48</v>
      </c>
      <c r="I1468" s="96"/>
      <c r="J1468" s="96">
        <v>15631</v>
      </c>
      <c r="K1468" s="96">
        <v>333666</v>
      </c>
      <c r="L1468" s="96">
        <v>3768933</v>
      </c>
      <c r="M1468" s="97">
        <v>316</v>
      </c>
      <c r="N1468" s="97">
        <v>486</v>
      </c>
      <c r="O1468" s="97">
        <v>802</v>
      </c>
      <c r="P1468" s="96" t="s">
        <v>48</v>
      </c>
      <c r="Q1468" s="96">
        <v>18475</v>
      </c>
      <c r="R1468" s="96">
        <v>19151</v>
      </c>
      <c r="S1468" s="96">
        <v>23176</v>
      </c>
      <c r="T1468" s="98">
        <v>0.72699999999999998</v>
      </c>
      <c r="U1468" s="95">
        <v>45802</v>
      </c>
      <c r="V1468" s="95">
        <v>45825</v>
      </c>
      <c r="W1468" s="96">
        <v>102</v>
      </c>
      <c r="X1468" s="98">
        <v>0.2044</v>
      </c>
      <c r="Y1468" s="98">
        <v>0.4088</v>
      </c>
      <c r="Z1468" s="96">
        <v>204</v>
      </c>
      <c r="AA1468" s="96">
        <v>82</v>
      </c>
      <c r="AB1468" s="98">
        <v>0.1643</v>
      </c>
      <c r="AC1468" s="98">
        <v>0.39439999999999997</v>
      </c>
      <c r="AD1468" s="96">
        <v>197</v>
      </c>
      <c r="AE1468" s="96">
        <v>47</v>
      </c>
      <c r="AF1468" s="98">
        <v>9.4200000000000006E-2</v>
      </c>
      <c r="AG1468" s="98">
        <v>0.32590000000000002</v>
      </c>
      <c r="AH1468" s="96">
        <v>163</v>
      </c>
      <c r="AI1468" s="96">
        <v>287</v>
      </c>
      <c r="AJ1468" s="96">
        <v>268</v>
      </c>
      <c r="AK1468" s="96">
        <v>2178</v>
      </c>
      <c r="AL1468" s="96">
        <v>2099</v>
      </c>
      <c r="AM1468" s="96">
        <v>123</v>
      </c>
      <c r="AN1468" s="96">
        <v>1726</v>
      </c>
      <c r="AO1468" s="96">
        <v>1660</v>
      </c>
      <c r="AP1468" s="96">
        <v>39</v>
      </c>
      <c r="AQ1468" s="96">
        <v>583</v>
      </c>
      <c r="AR1468" s="96">
        <v>499</v>
      </c>
      <c r="AS1468" s="98">
        <v>0.85599999999999998</v>
      </c>
      <c r="AT1468" s="98">
        <v>0.53700000000000003</v>
      </c>
      <c r="AU1468" s="98">
        <v>2.3E-2</v>
      </c>
      <c r="AV1468" s="101">
        <v>158309</v>
      </c>
      <c r="AW1468" s="101">
        <v>138510</v>
      </c>
      <c r="AX1468" s="96">
        <v>9702</v>
      </c>
      <c r="AY1468" s="96">
        <v>14509</v>
      </c>
      <c r="AZ1468" s="96">
        <v>20640</v>
      </c>
      <c r="BA1468" s="96">
        <v>18168214</v>
      </c>
      <c r="BC1468" s="117"/>
      <c r="BD1468" s="93">
        <v>52.72</v>
      </c>
      <c r="BE1468" s="93">
        <v>1361</v>
      </c>
      <c r="BF1468" s="94">
        <v>139</v>
      </c>
      <c r="BG1468" s="155">
        <v>0.27860000000000001</v>
      </c>
      <c r="BH1468" s="94">
        <v>193</v>
      </c>
      <c r="BI1468" s="155">
        <v>0.38679999999999998</v>
      </c>
      <c r="BJ1468" s="94">
        <v>14</v>
      </c>
      <c r="BM1468" s="94">
        <v>76068</v>
      </c>
    </row>
    <row r="1469" spans="1:67" ht="15.75" customHeight="1" thickBot="1">
      <c r="A1469" s="93" t="s">
        <v>314</v>
      </c>
      <c r="B1469" s="95">
        <v>45834</v>
      </c>
      <c r="C1469" s="96">
        <v>1843647</v>
      </c>
      <c r="D1469" s="96">
        <v>70479</v>
      </c>
      <c r="E1469" s="96" t="s">
        <v>48</v>
      </c>
      <c r="F1469" s="96">
        <v>1345179</v>
      </c>
      <c r="G1469" s="96" t="s">
        <v>48</v>
      </c>
      <c r="H1469" s="96" t="s">
        <v>48</v>
      </c>
      <c r="I1469" s="96"/>
      <c r="J1469" s="96">
        <v>18832</v>
      </c>
      <c r="K1469" s="96">
        <v>480333</v>
      </c>
      <c r="L1469" s="96">
        <v>3758470</v>
      </c>
      <c r="M1469" s="97">
        <v>536</v>
      </c>
      <c r="N1469" s="97">
        <v>590</v>
      </c>
      <c r="O1469" s="97">
        <v>1126</v>
      </c>
      <c r="P1469" s="96" t="s">
        <v>48</v>
      </c>
      <c r="Q1469" s="96">
        <v>17241</v>
      </c>
      <c r="R1469" s="96">
        <v>17022</v>
      </c>
      <c r="S1469" s="96">
        <v>17808</v>
      </c>
      <c r="T1469" s="98">
        <v>0.60699999999999998</v>
      </c>
      <c r="U1469" s="95">
        <v>45803</v>
      </c>
      <c r="V1469" s="95">
        <v>45826</v>
      </c>
      <c r="W1469" s="96">
        <v>109</v>
      </c>
      <c r="X1469" s="98">
        <v>0.18920000000000001</v>
      </c>
      <c r="Y1469" s="98">
        <v>0.3785</v>
      </c>
      <c r="Z1469" s="96">
        <v>218</v>
      </c>
      <c r="AA1469" s="96">
        <v>92</v>
      </c>
      <c r="AB1469" s="98">
        <v>0.15970000000000001</v>
      </c>
      <c r="AC1469" s="98">
        <v>0.38329999999999997</v>
      </c>
      <c r="AD1469" s="96">
        <v>221</v>
      </c>
      <c r="AE1469" s="96">
        <v>61</v>
      </c>
      <c r="AF1469" s="98">
        <v>0.10589999999999999</v>
      </c>
      <c r="AG1469" s="98">
        <v>0.3664</v>
      </c>
      <c r="AH1469" s="96">
        <v>211</v>
      </c>
      <c r="AI1469" s="96">
        <v>353</v>
      </c>
      <c r="AJ1469" s="96">
        <v>241</v>
      </c>
      <c r="AK1469" s="96">
        <v>2214</v>
      </c>
      <c r="AL1469" s="96">
        <v>2123</v>
      </c>
      <c r="AM1469" s="96">
        <v>104</v>
      </c>
      <c r="AN1469" s="96">
        <v>1772</v>
      </c>
      <c r="AO1469" s="96">
        <v>1694</v>
      </c>
      <c r="AP1469" s="96">
        <v>44</v>
      </c>
      <c r="AQ1469" s="96">
        <v>683</v>
      </c>
      <c r="AR1469" s="96">
        <v>576</v>
      </c>
      <c r="AS1469" s="98">
        <v>0.84299999999999997</v>
      </c>
      <c r="AT1469" s="98">
        <v>0.41799999999999998</v>
      </c>
      <c r="AU1469" s="98">
        <v>2.5000000000000001E-2</v>
      </c>
      <c r="AV1469" s="101">
        <v>158992</v>
      </c>
      <c r="AW1469" s="101">
        <v>139086</v>
      </c>
      <c r="AX1469" s="96">
        <v>9716</v>
      </c>
      <c r="AY1469" s="96">
        <v>14599</v>
      </c>
      <c r="AZ1469" s="96">
        <v>20808</v>
      </c>
      <c r="BA1469" s="96">
        <v>18430089</v>
      </c>
      <c r="BC1469" s="117"/>
      <c r="BD1469" s="93">
        <v>51.88</v>
      </c>
      <c r="BE1469" s="93">
        <v>1358.5</v>
      </c>
      <c r="BF1469" s="94">
        <v>161</v>
      </c>
      <c r="BG1469" s="155">
        <v>0.27950000000000003</v>
      </c>
      <c r="BH1469" s="94">
        <v>227</v>
      </c>
      <c r="BI1469" s="155">
        <v>0.39410000000000001</v>
      </c>
      <c r="BJ1469" s="94">
        <v>14</v>
      </c>
      <c r="BK1469" s="94" t="s">
        <v>394</v>
      </c>
      <c r="BL1469" s="94">
        <v>4400000</v>
      </c>
      <c r="BM1469" s="94">
        <v>99719</v>
      </c>
      <c r="BN1469" s="94">
        <v>146667</v>
      </c>
      <c r="BO1469" s="94">
        <v>45864</v>
      </c>
    </row>
    <row r="1470" spans="1:67" ht="15.75" customHeight="1" thickBot="1">
      <c r="A1470" s="93" t="s">
        <v>315</v>
      </c>
      <c r="B1470" s="95">
        <v>45835</v>
      </c>
      <c r="C1470" s="96">
        <v>1716820</v>
      </c>
      <c r="D1470" s="96">
        <v>70519</v>
      </c>
      <c r="E1470" s="96" t="s">
        <v>48</v>
      </c>
      <c r="F1470" s="96">
        <v>1371908</v>
      </c>
      <c r="G1470" s="96" t="s">
        <v>48</v>
      </c>
      <c r="H1470" s="96" t="s">
        <v>48</v>
      </c>
      <c r="I1470" s="96"/>
      <c r="J1470" s="96">
        <v>19889</v>
      </c>
      <c r="K1470" s="96">
        <v>480333</v>
      </c>
      <c r="L1470" s="96">
        <v>3659469</v>
      </c>
      <c r="M1470" s="97">
        <v>637</v>
      </c>
      <c r="N1470" s="97">
        <v>764</v>
      </c>
      <c r="O1470" s="97">
        <v>1401</v>
      </c>
      <c r="P1470" s="96" t="s">
        <v>48</v>
      </c>
      <c r="Q1470" s="96">
        <v>14756</v>
      </c>
      <c r="R1470" s="96">
        <v>15248</v>
      </c>
      <c r="S1470" s="96">
        <v>15786</v>
      </c>
      <c r="T1470" s="98">
        <v>0.71199999999999997</v>
      </c>
      <c r="U1470" s="95">
        <v>45804</v>
      </c>
      <c r="V1470" s="95">
        <v>45827</v>
      </c>
      <c r="W1470" s="96">
        <v>124</v>
      </c>
      <c r="X1470" s="98">
        <v>0.16639999999999999</v>
      </c>
      <c r="Y1470" s="98">
        <v>0.33289999999999997</v>
      </c>
      <c r="Z1470" s="96">
        <v>248</v>
      </c>
      <c r="AA1470" s="96">
        <v>100</v>
      </c>
      <c r="AB1470" s="98">
        <v>0.13420000000000001</v>
      </c>
      <c r="AC1470" s="98">
        <v>0.3221</v>
      </c>
      <c r="AD1470" s="96">
        <v>240</v>
      </c>
      <c r="AE1470" s="96">
        <v>67</v>
      </c>
      <c r="AF1470" s="98">
        <v>8.9899999999999994E-2</v>
      </c>
      <c r="AG1470" s="98">
        <v>0.31119999999999998</v>
      </c>
      <c r="AH1470" s="96">
        <v>232</v>
      </c>
      <c r="AI1470" s="96">
        <v>419</v>
      </c>
      <c r="AJ1470" s="96">
        <v>276</v>
      </c>
      <c r="AK1470" s="96">
        <v>2350</v>
      </c>
      <c r="AL1470" s="96">
        <v>2245</v>
      </c>
      <c r="AM1470" s="96">
        <v>125</v>
      </c>
      <c r="AN1470" s="96">
        <v>1835</v>
      </c>
      <c r="AO1470" s="96">
        <v>1744</v>
      </c>
      <c r="AP1470" s="96">
        <v>54</v>
      </c>
      <c r="AQ1470" s="96">
        <v>997</v>
      </c>
      <c r="AR1470" s="96">
        <v>745</v>
      </c>
      <c r="AS1470" s="98">
        <v>0.747</v>
      </c>
      <c r="AT1470" s="98">
        <v>0.37</v>
      </c>
      <c r="AU1470" s="98">
        <v>0.03</v>
      </c>
      <c r="AV1470" s="101">
        <v>159989</v>
      </c>
      <c r="AW1470" s="101">
        <v>139831</v>
      </c>
      <c r="AX1470" s="96">
        <v>9790</v>
      </c>
      <c r="AY1470" s="96">
        <v>14705</v>
      </c>
      <c r="AZ1470" s="96">
        <v>20937</v>
      </c>
      <c r="BA1470" s="96">
        <v>18721024</v>
      </c>
      <c r="BC1470" s="117"/>
      <c r="BD1470" s="93">
        <v>51.7</v>
      </c>
      <c r="BE1470" s="93">
        <v>1364</v>
      </c>
      <c r="BF1470" s="94">
        <v>189</v>
      </c>
      <c r="BG1470" s="155">
        <v>0.25369999999999998</v>
      </c>
      <c r="BH1470" s="94">
        <v>270</v>
      </c>
      <c r="BI1470" s="155">
        <v>0.3624</v>
      </c>
      <c r="BJ1470" s="94">
        <v>24</v>
      </c>
      <c r="BM1470" s="94">
        <v>126770</v>
      </c>
    </row>
    <row r="1471" spans="1:67" ht="15.75" customHeight="1" thickBot="1">
      <c r="A1471" s="93" t="s">
        <v>316</v>
      </c>
      <c r="B1471" s="95">
        <v>45836</v>
      </c>
      <c r="C1471" s="96">
        <v>2074914</v>
      </c>
      <c r="D1471" s="96">
        <v>70887</v>
      </c>
      <c r="E1471" s="96" t="s">
        <v>48</v>
      </c>
      <c r="F1471" s="96">
        <v>2299750</v>
      </c>
      <c r="G1471" s="96" t="s">
        <v>48</v>
      </c>
      <c r="H1471" s="96" t="s">
        <v>48</v>
      </c>
      <c r="I1471" s="96"/>
      <c r="J1471" s="96">
        <v>20229</v>
      </c>
      <c r="K1471" s="96">
        <v>480333</v>
      </c>
      <c r="L1471" s="96">
        <v>4946114</v>
      </c>
      <c r="M1471" s="97">
        <v>610</v>
      </c>
      <c r="N1471" s="97">
        <v>1023</v>
      </c>
      <c r="O1471" s="97">
        <v>1633</v>
      </c>
      <c r="P1471" s="96" t="s">
        <v>48</v>
      </c>
      <c r="Q1471" s="96">
        <v>14547</v>
      </c>
      <c r="R1471" s="96">
        <v>15853</v>
      </c>
      <c r="S1471" s="96">
        <v>18565</v>
      </c>
      <c r="T1471" s="98">
        <v>0.64700000000000002</v>
      </c>
      <c r="U1471" s="95">
        <v>45805</v>
      </c>
      <c r="V1471" s="95">
        <v>45828</v>
      </c>
      <c r="W1471" s="96">
        <v>170</v>
      </c>
      <c r="X1471" s="98">
        <v>0.19650000000000001</v>
      </c>
      <c r="Y1471" s="98">
        <v>0.3931</v>
      </c>
      <c r="Z1471" s="96">
        <v>340</v>
      </c>
      <c r="AA1471" s="96">
        <v>130</v>
      </c>
      <c r="AB1471" s="98">
        <v>0.15029999999999999</v>
      </c>
      <c r="AC1471" s="98">
        <v>0.36070000000000002</v>
      </c>
      <c r="AD1471" s="96">
        <v>312</v>
      </c>
      <c r="AE1471" s="96">
        <v>77</v>
      </c>
      <c r="AF1471" s="98">
        <v>8.8999999999999996E-2</v>
      </c>
      <c r="AG1471" s="98">
        <v>0.308</v>
      </c>
      <c r="AH1471" s="96">
        <v>266</v>
      </c>
      <c r="AI1471" s="96">
        <v>493</v>
      </c>
      <c r="AJ1471" s="96">
        <v>269</v>
      </c>
      <c r="AK1471" s="96">
        <v>2487</v>
      </c>
      <c r="AL1471" s="96">
        <v>2466</v>
      </c>
      <c r="AM1471" s="96">
        <v>131</v>
      </c>
      <c r="AN1471" s="96">
        <v>1826</v>
      </c>
      <c r="AO1471" s="96">
        <v>1810</v>
      </c>
      <c r="AP1471" s="96">
        <v>53</v>
      </c>
      <c r="AQ1471" s="96">
        <v>1057</v>
      </c>
      <c r="AR1471" s="96">
        <v>865</v>
      </c>
      <c r="AS1471" s="98">
        <v>0.81799999999999995</v>
      </c>
      <c r="AT1471" s="98">
        <v>0.311</v>
      </c>
      <c r="AU1471" s="98">
        <v>2.8000000000000001E-2</v>
      </c>
      <c r="AV1471" s="101">
        <v>161046</v>
      </c>
      <c r="AW1471" s="101">
        <v>140696</v>
      </c>
      <c r="AX1471" s="96">
        <v>9935</v>
      </c>
      <c r="AY1471" s="96">
        <v>14821</v>
      </c>
      <c r="AZ1471" s="96">
        <v>21090</v>
      </c>
      <c r="BA1471" s="96">
        <v>19171219</v>
      </c>
      <c r="BC1471" s="117"/>
      <c r="BD1471" s="93">
        <v>51.97</v>
      </c>
      <c r="BE1471" s="93">
        <v>1364</v>
      </c>
      <c r="BF1471" s="94">
        <v>240</v>
      </c>
      <c r="BG1471" s="155">
        <v>0.27750000000000002</v>
      </c>
      <c r="BH1471" s="94">
        <v>338</v>
      </c>
      <c r="BI1471" s="155">
        <v>0.39079999999999998</v>
      </c>
      <c r="BJ1471" s="94">
        <v>16</v>
      </c>
      <c r="BM1471" s="94">
        <v>92050</v>
      </c>
    </row>
    <row r="1472" spans="1:67" ht="15.75" customHeight="1" thickBot="1">
      <c r="A1472" s="93" t="s">
        <v>317</v>
      </c>
      <c r="B1472" s="95">
        <v>45837</v>
      </c>
      <c r="C1472" s="96">
        <v>2352134</v>
      </c>
      <c r="D1472" s="96">
        <v>72756</v>
      </c>
      <c r="E1472" s="96" t="s">
        <v>48</v>
      </c>
      <c r="F1472" s="96">
        <v>1975137</v>
      </c>
      <c r="G1472" s="96" t="s">
        <v>48</v>
      </c>
      <c r="H1472" s="96" t="s">
        <v>48</v>
      </c>
      <c r="I1472" s="96"/>
      <c r="J1472" s="96">
        <v>20406</v>
      </c>
      <c r="K1472" s="96">
        <v>480333</v>
      </c>
      <c r="L1472" s="96">
        <v>4900766</v>
      </c>
      <c r="M1472" s="97">
        <v>627</v>
      </c>
      <c r="N1472" s="97">
        <v>733</v>
      </c>
      <c r="O1472" s="97">
        <v>1360</v>
      </c>
      <c r="P1472" s="96" t="s">
        <v>48</v>
      </c>
      <c r="Q1472" s="96">
        <v>17017</v>
      </c>
      <c r="R1472" s="96">
        <v>16738</v>
      </c>
      <c r="S1472" s="96">
        <v>18885</v>
      </c>
      <c r="T1472" s="98">
        <v>0.79600000000000004</v>
      </c>
      <c r="U1472" s="95">
        <v>45806</v>
      </c>
      <c r="V1472" s="95">
        <v>45829</v>
      </c>
      <c r="W1472" s="96">
        <v>144</v>
      </c>
      <c r="X1472" s="98">
        <v>0.15820000000000001</v>
      </c>
      <c r="Y1472" s="98">
        <v>0.3165</v>
      </c>
      <c r="Z1472" s="96">
        <v>288</v>
      </c>
      <c r="AA1472" s="96">
        <v>122</v>
      </c>
      <c r="AB1472" s="98">
        <v>0.1341</v>
      </c>
      <c r="AC1472" s="98">
        <v>0.32179999999999997</v>
      </c>
      <c r="AD1472" s="96">
        <v>293</v>
      </c>
      <c r="AE1472" s="96">
        <v>75</v>
      </c>
      <c r="AF1472" s="98">
        <v>8.2400000000000001E-2</v>
      </c>
      <c r="AG1472" s="98">
        <v>0.28520000000000001</v>
      </c>
      <c r="AH1472" s="96">
        <v>260</v>
      </c>
      <c r="AI1472" s="96">
        <v>526</v>
      </c>
      <c r="AJ1472" s="96">
        <v>425</v>
      </c>
      <c r="AK1472" s="96">
        <v>3350</v>
      </c>
      <c r="AL1472" s="96">
        <v>3328</v>
      </c>
      <c r="AM1472" s="96">
        <v>145</v>
      </c>
      <c r="AN1472" s="96">
        <v>2685</v>
      </c>
      <c r="AO1472" s="96">
        <v>2666</v>
      </c>
      <c r="AP1472" s="96">
        <v>63</v>
      </c>
      <c r="AQ1472" s="96">
        <v>1082</v>
      </c>
      <c r="AR1472" s="96">
        <v>910</v>
      </c>
      <c r="AS1472" s="98">
        <v>0.84099999999999997</v>
      </c>
      <c r="AT1472" s="98">
        <v>0.46700000000000003</v>
      </c>
      <c r="AU1472" s="98">
        <v>2.3E-2</v>
      </c>
      <c r="AV1472" s="101">
        <v>162128</v>
      </c>
      <c r="AW1472" s="101">
        <v>141606</v>
      </c>
      <c r="AX1472" s="96">
        <v>10048</v>
      </c>
      <c r="AY1472" s="96">
        <v>14976</v>
      </c>
      <c r="AZ1472" s="96">
        <v>21288</v>
      </c>
      <c r="BA1472" s="96">
        <v>29616400</v>
      </c>
      <c r="BC1472" s="117"/>
      <c r="BD1472" s="93">
        <v>53.34</v>
      </c>
      <c r="BE1472" s="93">
        <v>1364</v>
      </c>
      <c r="BF1472" s="94">
        <v>228</v>
      </c>
      <c r="BG1472" s="155">
        <v>0.2505</v>
      </c>
      <c r="BH1472" s="94">
        <v>367</v>
      </c>
      <c r="BI1472" s="155">
        <v>0.40329999999999999</v>
      </c>
      <c r="BJ1472" s="94">
        <v>20</v>
      </c>
      <c r="BM1472" s="94">
        <v>119748</v>
      </c>
    </row>
    <row r="1473" spans="1:67" ht="15.75" customHeight="1" thickBot="1">
      <c r="A1473" s="93" t="s">
        <v>311</v>
      </c>
      <c r="B1473" s="95">
        <v>45838</v>
      </c>
      <c r="C1473" s="96">
        <v>2189899</v>
      </c>
      <c r="D1473" s="96">
        <v>68255</v>
      </c>
      <c r="E1473" s="96" t="s">
        <v>48</v>
      </c>
      <c r="F1473" s="96">
        <v>1764891</v>
      </c>
      <c r="G1473" s="96" t="s">
        <v>48</v>
      </c>
      <c r="H1473" s="96" t="s">
        <v>48</v>
      </c>
      <c r="I1473" s="96"/>
      <c r="J1473" s="96">
        <v>20163</v>
      </c>
      <c r="K1473" s="96">
        <v>480333</v>
      </c>
      <c r="L1473" s="96">
        <v>4523541</v>
      </c>
      <c r="M1473" s="97">
        <v>491</v>
      </c>
      <c r="N1473" s="97">
        <v>637</v>
      </c>
      <c r="O1473" s="97">
        <v>1128</v>
      </c>
      <c r="P1473" s="96" t="s">
        <v>48</v>
      </c>
      <c r="Q1473" s="96">
        <v>19840</v>
      </c>
      <c r="R1473" s="96">
        <v>22174</v>
      </c>
      <c r="S1473" s="96">
        <v>24668</v>
      </c>
      <c r="T1473" s="98">
        <v>0.82399999999999995</v>
      </c>
      <c r="U1473" s="95">
        <v>45807</v>
      </c>
      <c r="V1473" s="95">
        <v>45830</v>
      </c>
      <c r="W1473" s="96">
        <v>114</v>
      </c>
      <c r="X1473" s="98">
        <v>0.1416</v>
      </c>
      <c r="Y1473" s="98">
        <v>0.28320000000000001</v>
      </c>
      <c r="Z1473" s="96">
        <v>228</v>
      </c>
      <c r="AA1473" s="96">
        <v>85</v>
      </c>
      <c r="AB1473" s="98">
        <v>0.1056</v>
      </c>
      <c r="AC1473" s="98">
        <v>0.25340000000000001</v>
      </c>
      <c r="AD1473" s="96">
        <v>204</v>
      </c>
      <c r="AE1473" s="96">
        <v>53</v>
      </c>
      <c r="AF1473" s="98">
        <v>6.5799999999999997E-2</v>
      </c>
      <c r="AG1473" s="98">
        <v>0.2278</v>
      </c>
      <c r="AH1473" s="96">
        <v>183</v>
      </c>
      <c r="AI1473" s="96">
        <v>462</v>
      </c>
      <c r="AJ1473" s="96">
        <v>277</v>
      </c>
      <c r="AK1473" s="96">
        <v>2465</v>
      </c>
      <c r="AL1473" s="96">
        <v>2375</v>
      </c>
      <c r="AM1473" s="96">
        <v>108</v>
      </c>
      <c r="AN1473" s="96">
        <v>1814</v>
      </c>
      <c r="AO1473" s="96">
        <v>1733</v>
      </c>
      <c r="AP1473" s="96">
        <v>57</v>
      </c>
      <c r="AQ1473" s="96">
        <v>930</v>
      </c>
      <c r="AR1473" s="96">
        <v>805</v>
      </c>
      <c r="AS1473" s="98">
        <v>0.86599999999999999</v>
      </c>
      <c r="AT1473" s="98">
        <v>0.34399999999999997</v>
      </c>
      <c r="AU1473" s="98">
        <v>3.2000000000000001E-2</v>
      </c>
      <c r="AV1473" s="101">
        <v>163058</v>
      </c>
      <c r="AW1473" s="101">
        <v>142411</v>
      </c>
      <c r="AX1473" s="96">
        <v>10241</v>
      </c>
      <c r="AY1473" s="96">
        <v>15178</v>
      </c>
      <c r="AZ1473" s="96">
        <v>21671</v>
      </c>
      <c r="BA1473" s="96">
        <v>18619761</v>
      </c>
      <c r="BC1473" s="117"/>
      <c r="BD1473" s="93">
        <v>50.41</v>
      </c>
      <c r="BE1473" s="93">
        <v>1354</v>
      </c>
      <c r="BF1473" s="94">
        <v>206</v>
      </c>
      <c r="BG1473" s="155">
        <v>0.25590000000000002</v>
      </c>
      <c r="BH1473" s="94">
        <v>290</v>
      </c>
      <c r="BI1473" s="155">
        <v>0.36020000000000002</v>
      </c>
      <c r="BJ1473" s="94">
        <v>19</v>
      </c>
      <c r="BM1473" s="94">
        <v>111243</v>
      </c>
    </row>
    <row r="1474" spans="1:67" ht="15.75" customHeight="1" thickBot="1">
      <c r="A1474" s="93" t="s">
        <v>312</v>
      </c>
      <c r="B1474" s="95">
        <v>45839</v>
      </c>
      <c r="C1474" s="96">
        <v>2459511</v>
      </c>
      <c r="D1474" s="96">
        <v>68620</v>
      </c>
      <c r="E1474" s="96" t="s">
        <v>48</v>
      </c>
      <c r="F1474" s="96">
        <v>2062892</v>
      </c>
      <c r="G1474" s="96" t="s">
        <v>48</v>
      </c>
      <c r="H1474" s="96"/>
      <c r="I1474" s="96"/>
      <c r="J1474" s="96">
        <v>20537</v>
      </c>
      <c r="K1474" s="96">
        <v>590333</v>
      </c>
      <c r="L1474" s="96">
        <v>5201893</v>
      </c>
      <c r="M1474" s="97">
        <v>478</v>
      </c>
      <c r="N1474" s="97">
        <v>767</v>
      </c>
      <c r="O1474" s="97">
        <v>1245</v>
      </c>
      <c r="P1474" s="96" t="s">
        <v>48</v>
      </c>
      <c r="Q1474" s="96">
        <v>19615</v>
      </c>
      <c r="R1474" s="96">
        <v>19949</v>
      </c>
      <c r="S1474" s="96">
        <v>20295</v>
      </c>
      <c r="T1474" s="98">
        <v>0.66700000000000004</v>
      </c>
      <c r="U1474" s="95">
        <v>45808</v>
      </c>
      <c r="V1474" s="95">
        <v>45831</v>
      </c>
      <c r="W1474" s="96">
        <v>130</v>
      </c>
      <c r="X1474" s="98">
        <v>0.18079999999999999</v>
      </c>
      <c r="Y1474" s="98">
        <v>0.36880000000000002</v>
      </c>
      <c r="Z1474" s="96">
        <v>265</v>
      </c>
      <c r="AA1474" s="96">
        <v>106</v>
      </c>
      <c r="AB1474" s="98">
        <v>0.1474</v>
      </c>
      <c r="AC1474" s="98">
        <v>0.36270000000000002</v>
      </c>
      <c r="AD1474" s="96">
        <v>261</v>
      </c>
      <c r="AE1474" s="96">
        <v>71</v>
      </c>
      <c r="AF1474" s="98">
        <v>9.8699999999999996E-2</v>
      </c>
      <c r="AG1474" s="98">
        <v>0.35649999999999998</v>
      </c>
      <c r="AH1474" s="96">
        <v>256</v>
      </c>
      <c r="AI1474" s="96">
        <v>413</v>
      </c>
      <c r="AJ1474" s="96">
        <v>315</v>
      </c>
      <c r="AK1474" s="96">
        <v>2401</v>
      </c>
      <c r="AL1474" s="96">
        <v>2305</v>
      </c>
      <c r="AM1474" s="96">
        <v>120</v>
      </c>
      <c r="AN1474" s="96">
        <v>1807</v>
      </c>
      <c r="AO1474" s="96">
        <v>1725</v>
      </c>
      <c r="AP1474" s="96">
        <v>59</v>
      </c>
      <c r="AQ1474" s="96">
        <v>830</v>
      </c>
      <c r="AR1474" s="96">
        <v>719</v>
      </c>
      <c r="AS1474" s="98">
        <v>0.86599999999999999</v>
      </c>
      <c r="AT1474" s="98">
        <v>0.438</v>
      </c>
      <c r="AU1474" s="98">
        <v>3.3000000000000002E-2</v>
      </c>
      <c r="AV1474" s="101">
        <v>163888</v>
      </c>
      <c r="AW1474" s="101">
        <v>143130</v>
      </c>
      <c r="AX1474" s="96">
        <v>10345</v>
      </c>
      <c r="AY1474" s="96">
        <v>15300</v>
      </c>
      <c r="AZ1474" s="96">
        <v>21819</v>
      </c>
      <c r="BA1474" s="96">
        <v>18154696</v>
      </c>
      <c r="BC1474" s="117"/>
      <c r="BD1474" s="93">
        <v>50.53</v>
      </c>
      <c r="BE1474" s="93">
        <v>1358</v>
      </c>
      <c r="BF1474" s="94">
        <v>182</v>
      </c>
      <c r="BG1474" s="155">
        <v>0.25309999999999999</v>
      </c>
      <c r="BH1474" s="94">
        <v>280</v>
      </c>
      <c r="BI1474" s="155">
        <v>0.38940000000000002</v>
      </c>
      <c r="BJ1474" s="94">
        <v>16</v>
      </c>
      <c r="BK1474" s="94" t="s">
        <v>395</v>
      </c>
      <c r="BL1474" s="94">
        <v>3300000</v>
      </c>
      <c r="BM1474" s="94">
        <v>107883</v>
      </c>
      <c r="BN1474" s="94">
        <v>110000</v>
      </c>
      <c r="BO1474" s="94">
        <v>45869</v>
      </c>
    </row>
    <row r="1475" spans="1:67" ht="15.75" customHeight="1" thickBot="1">
      <c r="A1475" s="93" t="s">
        <v>313</v>
      </c>
      <c r="B1475" s="95">
        <v>45840</v>
      </c>
      <c r="C1475" s="96">
        <v>2475633</v>
      </c>
      <c r="D1475" s="96">
        <v>67217</v>
      </c>
      <c r="E1475" s="96" t="s">
        <v>48</v>
      </c>
      <c r="F1475" s="96">
        <v>2160095</v>
      </c>
      <c r="G1475" s="96" t="s">
        <v>48</v>
      </c>
      <c r="H1475" s="96" t="s">
        <v>48</v>
      </c>
      <c r="I1475" s="96"/>
      <c r="J1475" s="96">
        <v>20537</v>
      </c>
      <c r="K1475" s="96">
        <v>599500</v>
      </c>
      <c r="L1475" s="96">
        <v>5322983</v>
      </c>
      <c r="M1475" s="97">
        <v>481</v>
      </c>
      <c r="N1475" s="97">
        <v>849</v>
      </c>
      <c r="O1475" s="97">
        <v>1330</v>
      </c>
      <c r="P1475" s="96" t="s">
        <v>48</v>
      </c>
      <c r="Q1475" s="96">
        <v>19918</v>
      </c>
      <c r="R1475" s="96">
        <v>19320</v>
      </c>
      <c r="S1475" s="96">
        <v>22008</v>
      </c>
      <c r="T1475" s="98">
        <v>0.69</v>
      </c>
      <c r="U1475" s="95">
        <v>45809</v>
      </c>
      <c r="V1475" s="95">
        <v>45832</v>
      </c>
      <c r="W1475" s="96">
        <v>131</v>
      </c>
      <c r="X1475" s="98">
        <v>0.16650000000000001</v>
      </c>
      <c r="Y1475" s="98">
        <v>0.33960000000000001</v>
      </c>
      <c r="Z1475" s="96">
        <v>267</v>
      </c>
      <c r="AA1475" s="96">
        <v>112</v>
      </c>
      <c r="AB1475" s="98">
        <v>0.14230000000000001</v>
      </c>
      <c r="AC1475" s="98">
        <v>0.35010000000000002</v>
      </c>
      <c r="AD1475" s="96">
        <v>276</v>
      </c>
      <c r="AE1475" s="96">
        <v>67</v>
      </c>
      <c r="AF1475" s="98">
        <v>8.5099999999999995E-2</v>
      </c>
      <c r="AG1475" s="98">
        <v>0.30730000000000002</v>
      </c>
      <c r="AH1475" s="96">
        <v>242</v>
      </c>
      <c r="AI1475" s="96">
        <v>469</v>
      </c>
      <c r="AJ1475" s="96">
        <v>297</v>
      </c>
      <c r="AK1475" s="96">
        <v>2536</v>
      </c>
      <c r="AL1475" s="96">
        <v>2448</v>
      </c>
      <c r="AM1475" s="96">
        <v>107</v>
      </c>
      <c r="AN1475" s="96">
        <v>1949</v>
      </c>
      <c r="AO1475" s="96">
        <v>1876</v>
      </c>
      <c r="AP1475" s="96">
        <v>56</v>
      </c>
      <c r="AQ1475" s="96">
        <v>918</v>
      </c>
      <c r="AR1475" s="96">
        <v>787</v>
      </c>
      <c r="AS1475" s="98">
        <v>0.85699999999999998</v>
      </c>
      <c r="AT1475" s="98">
        <v>0.377</v>
      </c>
      <c r="AU1475" s="98">
        <v>2.9000000000000001E-2</v>
      </c>
      <c r="AV1475" s="101">
        <v>164806</v>
      </c>
      <c r="AW1475" s="101">
        <v>143917</v>
      </c>
      <c r="AX1475" s="96">
        <v>10470</v>
      </c>
      <c r="AY1475" s="96">
        <v>15463</v>
      </c>
      <c r="AZ1475" s="96">
        <v>21792</v>
      </c>
      <c r="BA1475" s="96">
        <v>20189725</v>
      </c>
      <c r="BC1475" s="117"/>
      <c r="BD1475" s="93">
        <v>49.57</v>
      </c>
      <c r="BE1475" s="93">
        <v>1356</v>
      </c>
      <c r="BF1475" s="94">
        <v>193</v>
      </c>
      <c r="BG1475" s="155">
        <v>0.2452</v>
      </c>
      <c r="BH1475" s="94">
        <v>289</v>
      </c>
      <c r="BI1475" s="155">
        <v>0.36720000000000003</v>
      </c>
      <c r="BJ1475" s="94">
        <v>22</v>
      </c>
      <c r="BK1475" s="94" t="s">
        <v>396</v>
      </c>
      <c r="BL1475" s="94">
        <v>275000</v>
      </c>
      <c r="BM1475" s="94">
        <v>132364</v>
      </c>
      <c r="BN1475" s="94">
        <v>9167</v>
      </c>
      <c r="BO1475" s="94">
        <v>45870</v>
      </c>
    </row>
    <row r="1476" spans="1:67" ht="15.75" customHeight="1" thickBot="1">
      <c r="A1476" s="93" t="s">
        <v>314</v>
      </c>
      <c r="B1476" s="95">
        <v>45841</v>
      </c>
      <c r="C1476" s="96">
        <v>2438521</v>
      </c>
      <c r="D1476" s="96">
        <v>67643</v>
      </c>
      <c r="E1476" s="96" t="s">
        <v>48</v>
      </c>
      <c r="F1476" s="96">
        <v>1893709</v>
      </c>
      <c r="G1476" s="96" t="s">
        <v>48</v>
      </c>
      <c r="H1476" s="96" t="s">
        <v>48</v>
      </c>
      <c r="I1476" s="96"/>
      <c r="J1476" s="96">
        <v>16049</v>
      </c>
      <c r="K1476" s="96">
        <v>599500</v>
      </c>
      <c r="L1476" s="96">
        <v>5015423</v>
      </c>
      <c r="M1476" s="97">
        <v>492</v>
      </c>
      <c r="N1476" s="97">
        <v>767</v>
      </c>
      <c r="O1476" s="97">
        <v>1259</v>
      </c>
      <c r="P1476" s="96" t="s">
        <v>48</v>
      </c>
      <c r="Q1476" s="96">
        <v>18767</v>
      </c>
      <c r="R1476" s="96">
        <v>19604</v>
      </c>
      <c r="S1476" s="96">
        <v>24374</v>
      </c>
      <c r="T1476" s="98">
        <v>0.73199999999999998</v>
      </c>
      <c r="U1476" s="95">
        <v>45810</v>
      </c>
      <c r="V1476" s="95">
        <v>45833</v>
      </c>
      <c r="W1476" s="96">
        <v>131</v>
      </c>
      <c r="X1476" s="98">
        <v>0.1646</v>
      </c>
      <c r="Y1476" s="98">
        <v>0.3357</v>
      </c>
      <c r="Z1476" s="96">
        <v>267</v>
      </c>
      <c r="AA1476" s="96">
        <v>104</v>
      </c>
      <c r="AB1476" s="98">
        <v>0.13070000000000001</v>
      </c>
      <c r="AC1476" s="98">
        <v>0.32140000000000002</v>
      </c>
      <c r="AD1476" s="96">
        <v>256</v>
      </c>
      <c r="AE1476" s="96">
        <v>57</v>
      </c>
      <c r="AF1476" s="98">
        <v>7.1599999999999997E-2</v>
      </c>
      <c r="AG1476" s="98">
        <v>0.25850000000000001</v>
      </c>
      <c r="AH1476" s="96">
        <v>206</v>
      </c>
      <c r="AI1476" s="96">
        <v>455</v>
      </c>
      <c r="AJ1476" s="96">
        <v>265</v>
      </c>
      <c r="AK1476" s="96">
        <v>2502</v>
      </c>
      <c r="AL1476" s="96">
        <v>2410</v>
      </c>
      <c r="AM1476" s="96">
        <v>153</v>
      </c>
      <c r="AN1476" s="96">
        <v>1833</v>
      </c>
      <c r="AO1476" s="96">
        <v>1758</v>
      </c>
      <c r="AP1476" s="96">
        <v>50</v>
      </c>
      <c r="AQ1476" s="96">
        <v>922</v>
      </c>
      <c r="AR1476" s="96">
        <v>796</v>
      </c>
      <c r="AS1476" s="98">
        <v>0.86299999999999999</v>
      </c>
      <c r="AT1476" s="98">
        <v>0.33300000000000002</v>
      </c>
      <c r="AU1476" s="98">
        <v>2.8000000000000001E-2</v>
      </c>
      <c r="AV1476" s="101">
        <v>165728</v>
      </c>
      <c r="AW1476" s="101">
        <v>144713</v>
      </c>
      <c r="AX1476" s="96">
        <v>10607</v>
      </c>
      <c r="AY1476" s="96">
        <v>15646</v>
      </c>
      <c r="AZ1476" s="96">
        <v>22006</v>
      </c>
      <c r="BA1476" s="96">
        <v>19423281</v>
      </c>
      <c r="BC1476" s="117"/>
      <c r="BD1476" s="93">
        <v>49.61</v>
      </c>
      <c r="BE1476" s="93">
        <v>1363.5</v>
      </c>
      <c r="BF1476" s="94">
        <v>201</v>
      </c>
      <c r="BG1476" s="155">
        <v>0.2525</v>
      </c>
      <c r="BH1476" s="94">
        <v>275</v>
      </c>
      <c r="BI1476" s="155">
        <v>0.34549999999999997</v>
      </c>
      <c r="BJ1476" s="94">
        <v>17</v>
      </c>
      <c r="BM1476" s="94">
        <v>127074</v>
      </c>
    </row>
    <row r="1477" spans="1:67" ht="15.75" customHeight="1" thickBot="1">
      <c r="A1477" s="93" t="s">
        <v>315</v>
      </c>
      <c r="B1477" s="95">
        <v>45842</v>
      </c>
      <c r="C1477" s="96">
        <v>2446391</v>
      </c>
      <c r="D1477" s="96">
        <v>67259</v>
      </c>
      <c r="E1477" s="96" t="s">
        <v>48</v>
      </c>
      <c r="F1477" s="96">
        <v>1904559</v>
      </c>
      <c r="G1477" s="96" t="s">
        <v>48</v>
      </c>
      <c r="H1477" s="96" t="s">
        <v>48</v>
      </c>
      <c r="I1477" s="96"/>
      <c r="J1477" s="96">
        <v>17171</v>
      </c>
      <c r="K1477" s="96">
        <v>599500</v>
      </c>
      <c r="L1477" s="96">
        <v>5034880</v>
      </c>
      <c r="M1477" s="97">
        <v>372</v>
      </c>
      <c r="N1477" s="97">
        <v>956</v>
      </c>
      <c r="O1477" s="97">
        <v>1328</v>
      </c>
      <c r="P1477" s="96" t="s">
        <v>48</v>
      </c>
      <c r="Q1477" s="96">
        <v>19434</v>
      </c>
      <c r="R1477" s="96">
        <v>20674</v>
      </c>
      <c r="S1477" s="96">
        <v>23639</v>
      </c>
      <c r="T1477" s="98">
        <v>0.65100000000000002</v>
      </c>
      <c r="U1477" s="95">
        <v>45811</v>
      </c>
      <c r="V1477" s="95">
        <v>45834</v>
      </c>
      <c r="W1477" s="96">
        <v>127</v>
      </c>
      <c r="X1477" s="98">
        <v>0.1721</v>
      </c>
      <c r="Y1477" s="98">
        <v>0.35110000000000002</v>
      </c>
      <c r="Z1477" s="96">
        <v>259</v>
      </c>
      <c r="AA1477" s="96">
        <v>99</v>
      </c>
      <c r="AB1477" s="98">
        <v>0.1341</v>
      </c>
      <c r="AC1477" s="98">
        <v>0.33</v>
      </c>
      <c r="AD1477" s="96">
        <v>244</v>
      </c>
      <c r="AE1477" s="96">
        <v>59</v>
      </c>
      <c r="AF1477" s="98">
        <v>7.9899999999999999E-2</v>
      </c>
      <c r="AG1477" s="98">
        <v>0.28860000000000002</v>
      </c>
      <c r="AH1477" s="96">
        <v>213</v>
      </c>
      <c r="AI1477" s="96">
        <v>421</v>
      </c>
      <c r="AJ1477" s="96">
        <v>298</v>
      </c>
      <c r="AK1477" s="96">
        <v>2532</v>
      </c>
      <c r="AL1477" s="96">
        <v>2430</v>
      </c>
      <c r="AM1477" s="96">
        <v>127</v>
      </c>
      <c r="AN1477" s="96">
        <v>1915</v>
      </c>
      <c r="AO1477" s="96">
        <v>1826</v>
      </c>
      <c r="AP1477" s="96">
        <v>47</v>
      </c>
      <c r="AQ1477" s="96">
        <v>865</v>
      </c>
      <c r="AR1477" s="96">
        <v>738</v>
      </c>
      <c r="AS1477" s="98">
        <v>0.85299999999999998</v>
      </c>
      <c r="AT1477" s="98">
        <v>0.40400000000000003</v>
      </c>
      <c r="AU1477" s="98">
        <v>2.5000000000000001E-2</v>
      </c>
      <c r="AV1477" s="101">
        <v>166593</v>
      </c>
      <c r="AW1477" s="101">
        <v>145451</v>
      </c>
      <c r="AX1477" s="96">
        <v>10618</v>
      </c>
      <c r="AY1477" s="96">
        <v>15751</v>
      </c>
      <c r="AZ1477" s="96">
        <v>22078</v>
      </c>
      <c r="BA1477" s="96">
        <v>20153026</v>
      </c>
      <c r="BC1477" s="117"/>
      <c r="BD1477" s="93">
        <v>49.22</v>
      </c>
      <c r="BE1477" s="93">
        <v>1366.5</v>
      </c>
      <c r="BF1477" s="94">
        <v>199</v>
      </c>
      <c r="BG1477" s="155">
        <v>0.26960000000000001</v>
      </c>
      <c r="BH1477" s="94">
        <v>288</v>
      </c>
      <c r="BI1477" s="155">
        <v>0.39019999999999999</v>
      </c>
      <c r="BJ1477" s="94">
        <v>15</v>
      </c>
      <c r="BM1477" s="94">
        <v>99772</v>
      </c>
    </row>
    <row r="1478" spans="1:67" ht="15.75" customHeight="1" thickBot="1">
      <c r="A1478" s="93" t="s">
        <v>316</v>
      </c>
      <c r="B1478" s="95">
        <v>45843</v>
      </c>
      <c r="C1478" s="96">
        <v>2536959</v>
      </c>
      <c r="D1478" s="96">
        <v>67669</v>
      </c>
      <c r="E1478" s="96" t="s">
        <v>48</v>
      </c>
      <c r="F1478" s="96">
        <v>2316905</v>
      </c>
      <c r="G1478" s="96" t="s">
        <v>48</v>
      </c>
      <c r="H1478" s="96" t="s">
        <v>48</v>
      </c>
      <c r="I1478" s="96"/>
      <c r="J1478" s="96">
        <v>20471</v>
      </c>
      <c r="K1478" s="96">
        <v>599500</v>
      </c>
      <c r="L1478" s="96">
        <v>5541504</v>
      </c>
      <c r="M1478" s="97">
        <v>453</v>
      </c>
      <c r="N1478" s="97">
        <v>1038</v>
      </c>
      <c r="O1478" s="97">
        <v>1491</v>
      </c>
      <c r="P1478" s="96" t="s">
        <v>48</v>
      </c>
      <c r="Q1478" s="96">
        <v>21389</v>
      </c>
      <c r="R1478" s="96">
        <v>20858</v>
      </c>
      <c r="S1478" s="96">
        <v>22911</v>
      </c>
      <c r="T1478" s="98">
        <v>0.67100000000000004</v>
      </c>
      <c r="U1478" s="95">
        <v>45812</v>
      </c>
      <c r="V1478" s="95">
        <v>45835</v>
      </c>
      <c r="W1478" s="96">
        <v>127</v>
      </c>
      <c r="X1478" s="98">
        <v>0.14649999999999999</v>
      </c>
      <c r="Y1478" s="98">
        <v>0.29880000000000001</v>
      </c>
      <c r="Z1478" s="96">
        <v>259</v>
      </c>
      <c r="AA1478" s="96">
        <v>108</v>
      </c>
      <c r="AB1478" s="98">
        <v>0.1246</v>
      </c>
      <c r="AC1478" s="98">
        <v>0.30640000000000001</v>
      </c>
      <c r="AD1478" s="96">
        <v>266</v>
      </c>
      <c r="AE1478" s="96">
        <v>67</v>
      </c>
      <c r="AF1478" s="98">
        <v>7.7299999999999994E-2</v>
      </c>
      <c r="AG1478" s="98">
        <v>0.27900000000000003</v>
      </c>
      <c r="AH1478" s="96">
        <v>242</v>
      </c>
      <c r="AI1478" s="96">
        <v>454</v>
      </c>
      <c r="AJ1478" s="96">
        <v>317</v>
      </c>
      <c r="AK1478" s="96">
        <v>2462</v>
      </c>
      <c r="AL1478" s="96">
        <v>2442</v>
      </c>
      <c r="AM1478" s="96">
        <v>137</v>
      </c>
      <c r="AN1478" s="96">
        <v>1870</v>
      </c>
      <c r="AO1478" s="96">
        <v>1858</v>
      </c>
      <c r="AP1478" s="96">
        <v>62</v>
      </c>
      <c r="AQ1478" s="96">
        <v>1001</v>
      </c>
      <c r="AR1478" s="96">
        <v>867</v>
      </c>
      <c r="AS1478" s="98">
        <v>0.86599999999999999</v>
      </c>
      <c r="AT1478" s="98">
        <v>0.36599999999999999</v>
      </c>
      <c r="AU1478" s="98">
        <v>3.2000000000000001E-2</v>
      </c>
      <c r="AV1478" s="101">
        <v>167594</v>
      </c>
      <c r="AW1478" s="101">
        <v>146318</v>
      </c>
      <c r="AX1478" s="96">
        <v>10661</v>
      </c>
      <c r="AY1478" s="96">
        <v>15900</v>
      </c>
      <c r="AZ1478" s="96">
        <v>22209</v>
      </c>
      <c r="BA1478" s="96">
        <v>21180702</v>
      </c>
      <c r="BC1478" s="117"/>
      <c r="BD1478" s="93">
        <v>49.52</v>
      </c>
      <c r="BE1478" s="93">
        <v>1366.5</v>
      </c>
      <c r="BF1478" s="94">
        <v>198</v>
      </c>
      <c r="BG1478" s="155">
        <v>0.22839999999999999</v>
      </c>
      <c r="BH1478" s="94">
        <v>274</v>
      </c>
      <c r="BI1478" s="155">
        <v>0.316</v>
      </c>
      <c r="BJ1478" s="94">
        <v>25</v>
      </c>
      <c r="BM1478" s="94">
        <v>91997</v>
      </c>
    </row>
    <row r="1479" spans="1:67" ht="15.75" customHeight="1" thickBot="1">
      <c r="A1479" s="93" t="s">
        <v>317</v>
      </c>
      <c r="B1479" s="95">
        <v>45844</v>
      </c>
      <c r="C1479" s="96">
        <v>2761301</v>
      </c>
      <c r="D1479" s="96">
        <v>68721</v>
      </c>
      <c r="E1479" s="96" t="s">
        <v>48</v>
      </c>
      <c r="F1479" s="96">
        <v>2859471</v>
      </c>
      <c r="G1479" s="96" t="s">
        <v>48</v>
      </c>
      <c r="H1479" s="96" t="s">
        <v>48</v>
      </c>
      <c r="I1479" s="96"/>
      <c r="J1479" s="96">
        <v>20053</v>
      </c>
      <c r="K1479" s="96">
        <v>599500</v>
      </c>
      <c r="L1479" s="96">
        <v>6309047</v>
      </c>
      <c r="M1479" s="97">
        <v>592</v>
      </c>
      <c r="N1479" s="97">
        <v>951</v>
      </c>
      <c r="O1479" s="97">
        <v>1543</v>
      </c>
      <c r="P1479" s="96" t="s">
        <v>48</v>
      </c>
      <c r="Q1479" s="96">
        <v>21329</v>
      </c>
      <c r="R1479" s="96">
        <v>23105</v>
      </c>
      <c r="S1479" s="96">
        <v>22996</v>
      </c>
      <c r="T1479" s="98">
        <v>0.78700000000000003</v>
      </c>
      <c r="U1479" s="95">
        <v>45813</v>
      </c>
      <c r="V1479" s="95">
        <v>45836</v>
      </c>
      <c r="W1479" s="96">
        <v>145</v>
      </c>
      <c r="X1479" s="98">
        <v>0.13730000000000001</v>
      </c>
      <c r="Y1479" s="98">
        <v>0.28010000000000002</v>
      </c>
      <c r="Z1479" s="96">
        <v>296</v>
      </c>
      <c r="AA1479" s="96">
        <v>111</v>
      </c>
      <c r="AB1479" s="98">
        <v>0.1051</v>
      </c>
      <c r="AC1479" s="98">
        <v>0.2586</v>
      </c>
      <c r="AD1479" s="96">
        <v>273</v>
      </c>
      <c r="AE1479" s="96">
        <v>76</v>
      </c>
      <c r="AF1479" s="98">
        <v>7.1999999999999995E-2</v>
      </c>
      <c r="AG1479" s="98">
        <v>0.25979999999999998</v>
      </c>
      <c r="AH1479" s="96">
        <v>274</v>
      </c>
      <c r="AI1479" s="96">
        <v>596</v>
      </c>
      <c r="AJ1479" s="96">
        <v>460</v>
      </c>
      <c r="AK1479" s="96">
        <v>3533</v>
      </c>
      <c r="AL1479" s="96">
        <v>3512</v>
      </c>
      <c r="AM1479" s="96">
        <v>164</v>
      </c>
      <c r="AN1479" s="96">
        <v>2801</v>
      </c>
      <c r="AO1479" s="96">
        <v>2783</v>
      </c>
      <c r="AP1479" s="96">
        <v>77</v>
      </c>
      <c r="AQ1479" s="96">
        <v>1214</v>
      </c>
      <c r="AR1479" s="96">
        <v>1056</v>
      </c>
      <c r="AS1479" s="98">
        <v>0.87</v>
      </c>
      <c r="AT1479" s="98">
        <v>0.436</v>
      </c>
      <c r="AU1479" s="98">
        <v>2.7E-2</v>
      </c>
      <c r="AV1479" s="101">
        <v>168808</v>
      </c>
      <c r="AW1479" s="101">
        <v>147374</v>
      </c>
      <c r="AX1479" s="96">
        <v>10675</v>
      </c>
      <c r="AY1479" s="96">
        <v>16043</v>
      </c>
      <c r="AZ1479" s="96">
        <v>22414</v>
      </c>
      <c r="BA1479" s="96">
        <v>31260432</v>
      </c>
      <c r="BC1479" s="117"/>
      <c r="BD1479" s="93">
        <v>50.29</v>
      </c>
      <c r="BE1479" s="93">
        <v>1366.5</v>
      </c>
      <c r="BF1479" s="94">
        <v>234</v>
      </c>
      <c r="BG1479" s="155">
        <v>0.22159999999999999</v>
      </c>
      <c r="BH1479" s="94">
        <v>345</v>
      </c>
      <c r="BI1479" s="155">
        <v>0.32669999999999999</v>
      </c>
      <c r="BJ1479" s="94">
        <v>26</v>
      </c>
      <c r="BM1479" s="94">
        <v>88367</v>
      </c>
    </row>
    <row r="1480" spans="1:67" ht="15.75" customHeight="1" thickBot="1">
      <c r="A1480" s="93" t="s">
        <v>311</v>
      </c>
      <c r="B1480" s="95">
        <v>45845</v>
      </c>
      <c r="C1480" s="96">
        <v>2628760</v>
      </c>
      <c r="D1480" s="96">
        <v>68029</v>
      </c>
      <c r="E1480" s="96" t="s">
        <v>48</v>
      </c>
      <c r="F1480" s="96">
        <v>2247571</v>
      </c>
      <c r="G1480" s="96" t="s">
        <v>48</v>
      </c>
      <c r="H1480" s="96" t="s">
        <v>48</v>
      </c>
      <c r="I1480" s="96"/>
      <c r="J1480" s="96">
        <v>14135</v>
      </c>
      <c r="K1480" s="96">
        <v>599500</v>
      </c>
      <c r="L1480" s="96">
        <v>5557995</v>
      </c>
      <c r="M1480" s="97">
        <v>476</v>
      </c>
      <c r="N1480" s="97">
        <v>805</v>
      </c>
      <c r="O1480" s="97">
        <v>1281</v>
      </c>
      <c r="P1480" s="96" t="s">
        <v>48</v>
      </c>
      <c r="Q1480" s="96">
        <v>25463</v>
      </c>
      <c r="R1480" s="96">
        <v>25386</v>
      </c>
      <c r="S1480" s="96">
        <v>27993</v>
      </c>
      <c r="T1480" s="98">
        <v>0.73799999999999999</v>
      </c>
      <c r="U1480" s="95">
        <v>45814</v>
      </c>
      <c r="V1480" s="95">
        <v>45837</v>
      </c>
      <c r="W1480" s="96">
        <v>107</v>
      </c>
      <c r="X1480" s="98">
        <v>0.13109999999999999</v>
      </c>
      <c r="Y1480" s="98">
        <v>0.26750000000000002</v>
      </c>
      <c r="Z1480" s="96">
        <v>218</v>
      </c>
      <c r="AA1480" s="96">
        <v>89</v>
      </c>
      <c r="AB1480" s="98">
        <v>0.1091</v>
      </c>
      <c r="AC1480" s="98">
        <v>0.26829999999999998</v>
      </c>
      <c r="AD1480" s="96">
        <v>219</v>
      </c>
      <c r="AE1480" s="96">
        <v>55</v>
      </c>
      <c r="AF1480" s="98">
        <v>6.7400000000000002E-2</v>
      </c>
      <c r="AG1480" s="98">
        <v>0.24329999999999999</v>
      </c>
      <c r="AH1480" s="96">
        <v>199</v>
      </c>
      <c r="AI1480" s="96">
        <v>476</v>
      </c>
      <c r="AJ1480" s="96">
        <v>301</v>
      </c>
      <c r="AK1480" s="96">
        <v>2619</v>
      </c>
      <c r="AL1480" s="96">
        <v>2529</v>
      </c>
      <c r="AM1480" s="96">
        <v>149</v>
      </c>
      <c r="AN1480" s="96">
        <v>1904</v>
      </c>
      <c r="AO1480" s="96">
        <v>1826</v>
      </c>
      <c r="AP1480" s="96">
        <v>56</v>
      </c>
      <c r="AQ1480" s="96">
        <v>946</v>
      </c>
      <c r="AR1480" s="96">
        <v>816</v>
      </c>
      <c r="AS1480" s="98">
        <v>0.86299999999999999</v>
      </c>
      <c r="AT1480" s="98">
        <v>0.36899999999999999</v>
      </c>
      <c r="AU1480" s="98">
        <v>0.03</v>
      </c>
      <c r="AV1480" s="101">
        <v>169754</v>
      </c>
      <c r="AW1480" s="101">
        <v>148190</v>
      </c>
      <c r="AX1480" s="96">
        <v>10799</v>
      </c>
      <c r="AY1480" s="96">
        <v>16252</v>
      </c>
      <c r="AZ1480" s="96">
        <v>22813</v>
      </c>
      <c r="BA1480" s="96">
        <v>19209249</v>
      </c>
      <c r="BC1480" s="117"/>
      <c r="BD1480" s="93">
        <v>49.44</v>
      </c>
      <c r="BE1480" s="93">
        <v>1376</v>
      </c>
      <c r="BF1480" s="94">
        <v>177</v>
      </c>
      <c r="BG1480" s="155">
        <v>0.21690000000000001</v>
      </c>
      <c r="BH1480" s="94">
        <v>281</v>
      </c>
      <c r="BI1480" s="155">
        <v>0.34439999999999998</v>
      </c>
      <c r="BJ1480" s="94">
        <v>18</v>
      </c>
      <c r="BM1480" s="94">
        <v>96037</v>
      </c>
    </row>
    <row r="1481" spans="1:67" ht="15.75" customHeight="1" thickBot="1">
      <c r="A1481" s="93" t="s">
        <v>312</v>
      </c>
      <c r="B1481" s="95">
        <v>45846</v>
      </c>
      <c r="C1481" s="96">
        <v>2769656</v>
      </c>
      <c r="D1481" s="96">
        <v>67697</v>
      </c>
      <c r="E1481" s="96" t="s">
        <v>48</v>
      </c>
      <c r="F1481" s="96">
        <v>2055274</v>
      </c>
      <c r="G1481" s="96" t="s">
        <v>48</v>
      </c>
      <c r="H1481" s="96" t="s">
        <v>48</v>
      </c>
      <c r="I1481" s="96">
        <v>518383</v>
      </c>
      <c r="J1481" s="96">
        <v>14553</v>
      </c>
      <c r="K1481" s="96">
        <v>599500</v>
      </c>
      <c r="L1481" s="96">
        <v>6025064</v>
      </c>
      <c r="M1481" s="97">
        <v>410</v>
      </c>
      <c r="N1481" s="97">
        <v>649</v>
      </c>
      <c r="O1481" s="97">
        <v>1059</v>
      </c>
      <c r="P1481" s="96" t="s">
        <v>48</v>
      </c>
      <c r="Q1481" s="96">
        <v>22719</v>
      </c>
      <c r="R1481" s="96">
        <v>24740</v>
      </c>
      <c r="S1481" s="96">
        <v>26492</v>
      </c>
      <c r="T1481" s="98">
        <v>0.80600000000000005</v>
      </c>
      <c r="U1481" s="95">
        <v>45815</v>
      </c>
      <c r="V1481" s="95">
        <v>45838</v>
      </c>
      <c r="W1481" s="96">
        <v>130</v>
      </c>
      <c r="X1481" s="98">
        <v>0.17380000000000001</v>
      </c>
      <c r="Y1481" s="98">
        <v>0.35449999999999998</v>
      </c>
      <c r="Z1481" s="96">
        <v>265</v>
      </c>
      <c r="AA1481" s="96">
        <v>99</v>
      </c>
      <c r="AB1481" s="98">
        <v>0.13239999999999999</v>
      </c>
      <c r="AC1481" s="98">
        <v>0.3256</v>
      </c>
      <c r="AD1481" s="96">
        <v>244</v>
      </c>
      <c r="AE1481" s="96">
        <v>63</v>
      </c>
      <c r="AF1481" s="98">
        <v>8.4199999999999997E-2</v>
      </c>
      <c r="AG1481" s="98">
        <v>0.30409999999999998</v>
      </c>
      <c r="AH1481" s="96">
        <v>227</v>
      </c>
      <c r="AI1481" s="96">
        <v>475</v>
      </c>
      <c r="AJ1481" s="96">
        <v>311</v>
      </c>
      <c r="AK1481" s="96">
        <v>2505</v>
      </c>
      <c r="AL1481" s="96">
        <v>2421</v>
      </c>
      <c r="AM1481" s="96">
        <v>135</v>
      </c>
      <c r="AN1481" s="96">
        <v>1874</v>
      </c>
      <c r="AO1481" s="96">
        <v>1798</v>
      </c>
      <c r="AP1481" s="96">
        <v>54</v>
      </c>
      <c r="AQ1481" s="96">
        <v>854</v>
      </c>
      <c r="AR1481" s="96">
        <v>748</v>
      </c>
      <c r="AS1481" s="98">
        <v>0.876</v>
      </c>
      <c r="AT1481" s="98">
        <v>0.41599999999999998</v>
      </c>
      <c r="AU1481" s="98">
        <v>2.9000000000000001E-2</v>
      </c>
      <c r="AV1481" s="101">
        <v>170199</v>
      </c>
      <c r="AW1481" s="101">
        <v>153289</v>
      </c>
      <c r="AX1481" s="96">
        <v>10888</v>
      </c>
      <c r="AY1481" s="96">
        <v>16368</v>
      </c>
      <c r="AZ1481" s="96">
        <v>23003</v>
      </c>
      <c r="BA1481" s="96">
        <v>19828339</v>
      </c>
      <c r="BC1481" s="117"/>
      <c r="BD1481" s="93">
        <v>49.36</v>
      </c>
      <c r="BE1481" s="93">
        <v>1371.5</v>
      </c>
      <c r="BF1481" s="94">
        <v>193</v>
      </c>
      <c r="BG1481" s="155">
        <v>0.25800000000000001</v>
      </c>
      <c r="BH1481" s="94">
        <v>263</v>
      </c>
      <c r="BI1481" s="155">
        <v>0.35160000000000002</v>
      </c>
      <c r="BJ1481" s="94">
        <v>37</v>
      </c>
      <c r="BM1481" s="94">
        <v>85408</v>
      </c>
    </row>
    <row r="1482" spans="1:67" ht="15.75" customHeight="1" thickBot="1">
      <c r="A1482" s="93" t="s">
        <v>313</v>
      </c>
      <c r="B1482" s="95">
        <v>45847</v>
      </c>
      <c r="C1482" s="96">
        <v>2833063</v>
      </c>
      <c r="D1482" s="96">
        <v>67654</v>
      </c>
      <c r="E1482" s="96" t="s">
        <v>48</v>
      </c>
      <c r="F1482" s="96">
        <v>2235800</v>
      </c>
      <c r="G1482" s="96" t="s">
        <v>48</v>
      </c>
      <c r="H1482" s="96" t="s">
        <v>48</v>
      </c>
      <c r="I1482" s="96">
        <v>239699</v>
      </c>
      <c r="J1482" s="96">
        <v>10604</v>
      </c>
      <c r="K1482" s="96">
        <v>599500</v>
      </c>
      <c r="L1482" s="96">
        <v>5986320</v>
      </c>
      <c r="M1482" s="97">
        <v>442</v>
      </c>
      <c r="N1482" s="97">
        <v>578</v>
      </c>
      <c r="O1482" s="97">
        <v>1020</v>
      </c>
      <c r="P1482" s="96" t="s">
        <v>48</v>
      </c>
      <c r="Q1482" s="96">
        <v>22926</v>
      </c>
      <c r="R1482" s="96">
        <v>24831</v>
      </c>
      <c r="S1482" s="96">
        <v>31890</v>
      </c>
      <c r="T1482" s="98">
        <v>0.81799999999999995</v>
      </c>
      <c r="U1482" s="95">
        <v>45816</v>
      </c>
      <c r="V1482" s="95">
        <v>45839</v>
      </c>
      <c r="W1482" s="96">
        <v>128</v>
      </c>
      <c r="X1482" s="98">
        <v>0.1734</v>
      </c>
      <c r="Y1482" s="98">
        <v>0.3538</v>
      </c>
      <c r="Z1482" s="96">
        <v>261</v>
      </c>
      <c r="AA1482" s="96">
        <v>98</v>
      </c>
      <c r="AB1482" s="98">
        <v>0.1328</v>
      </c>
      <c r="AC1482" s="98">
        <v>0.32669999999999999</v>
      </c>
      <c r="AD1482" s="96">
        <v>241</v>
      </c>
      <c r="AE1482" s="96">
        <v>52</v>
      </c>
      <c r="AF1482" s="98">
        <v>7.0499999999999993E-2</v>
      </c>
      <c r="AG1482" s="98">
        <v>0.25440000000000002</v>
      </c>
      <c r="AH1482" s="96">
        <v>188</v>
      </c>
      <c r="AI1482" s="96">
        <v>444</v>
      </c>
      <c r="AJ1482" s="96">
        <v>348</v>
      </c>
      <c r="AK1482" s="96">
        <v>2562</v>
      </c>
      <c r="AL1482" s="96">
        <v>2476</v>
      </c>
      <c r="AM1482" s="96">
        <v>136</v>
      </c>
      <c r="AN1482" s="96">
        <v>1976</v>
      </c>
      <c r="AO1482" s="96">
        <v>1903</v>
      </c>
      <c r="AP1482" s="96">
        <v>56</v>
      </c>
      <c r="AQ1482" s="96">
        <v>834</v>
      </c>
      <c r="AR1482" s="96">
        <v>738</v>
      </c>
      <c r="AS1482" s="98">
        <v>0.88500000000000001</v>
      </c>
      <c r="AT1482" s="98">
        <v>0.47199999999999998</v>
      </c>
      <c r="AU1482" s="98">
        <v>2.9000000000000001E-2</v>
      </c>
      <c r="AV1482" s="101">
        <v>171033</v>
      </c>
      <c r="AW1482" s="101">
        <v>154027</v>
      </c>
      <c r="AX1482" s="96">
        <v>10980</v>
      </c>
      <c r="AY1482" s="96">
        <v>16522</v>
      </c>
      <c r="AZ1482" s="96">
        <v>22998</v>
      </c>
      <c r="BA1482" s="96">
        <v>20726937</v>
      </c>
      <c r="BC1482" s="117"/>
      <c r="BD1482" s="93">
        <v>49.21</v>
      </c>
      <c r="BE1482" s="93">
        <v>1374.8</v>
      </c>
      <c r="BF1482" s="94">
        <v>187</v>
      </c>
      <c r="BG1482" s="155">
        <v>0.25340000000000001</v>
      </c>
      <c r="BH1482" s="94">
        <v>277</v>
      </c>
      <c r="BI1482" s="155">
        <v>0.37530000000000002</v>
      </c>
      <c r="BJ1482" s="94">
        <v>20</v>
      </c>
      <c r="BM1482" s="94">
        <v>91810</v>
      </c>
    </row>
    <row r="1483" spans="1:67" ht="15.75" customHeight="1" thickBot="1">
      <c r="A1483" s="93" t="s">
        <v>314</v>
      </c>
      <c r="B1483" s="95">
        <v>45848</v>
      </c>
      <c r="C1483" s="96">
        <v>2639635</v>
      </c>
      <c r="D1483" s="96">
        <v>67870</v>
      </c>
      <c r="E1483" s="96" t="s">
        <v>48</v>
      </c>
      <c r="F1483" s="96">
        <v>2207249</v>
      </c>
      <c r="G1483" s="96" t="s">
        <v>48</v>
      </c>
      <c r="H1483" s="96" t="s">
        <v>48</v>
      </c>
      <c r="I1483" s="96">
        <v>255358</v>
      </c>
      <c r="J1483" s="96">
        <v>9405</v>
      </c>
      <c r="K1483" s="96">
        <v>599500</v>
      </c>
      <c r="L1483" s="96">
        <v>5779017</v>
      </c>
      <c r="M1483" s="97">
        <v>411</v>
      </c>
      <c r="N1483" s="97">
        <v>532</v>
      </c>
      <c r="O1483" s="97">
        <v>943</v>
      </c>
      <c r="P1483" s="96" t="s">
        <v>48</v>
      </c>
      <c r="Q1483" s="96">
        <v>20380</v>
      </c>
      <c r="R1483" s="96">
        <v>19908</v>
      </c>
      <c r="S1483" s="96">
        <v>20524</v>
      </c>
      <c r="T1483" s="98">
        <v>0.80300000000000005</v>
      </c>
      <c r="U1483" s="95">
        <v>45817</v>
      </c>
      <c r="V1483" s="95">
        <v>45840</v>
      </c>
      <c r="W1483" s="96">
        <v>139</v>
      </c>
      <c r="X1483" s="98">
        <v>0.2084</v>
      </c>
      <c r="Y1483" s="98">
        <v>0.42509999999999998</v>
      </c>
      <c r="Z1483" s="96">
        <v>284</v>
      </c>
      <c r="AA1483" s="96">
        <v>118</v>
      </c>
      <c r="AB1483" s="98">
        <v>0.1769</v>
      </c>
      <c r="AC1483" s="98">
        <v>0.43519999999999998</v>
      </c>
      <c r="AD1483" s="96">
        <v>290</v>
      </c>
      <c r="AE1483" s="96">
        <v>78</v>
      </c>
      <c r="AF1483" s="98">
        <v>0.1169</v>
      </c>
      <c r="AG1483" s="98">
        <v>0.42220000000000002</v>
      </c>
      <c r="AH1483" s="96">
        <v>282</v>
      </c>
      <c r="AI1483" s="96">
        <v>401</v>
      </c>
      <c r="AJ1483" s="96">
        <v>310</v>
      </c>
      <c r="AK1483" s="96">
        <v>2547</v>
      </c>
      <c r="AL1483" s="96">
        <v>2462</v>
      </c>
      <c r="AM1483" s="96">
        <v>123</v>
      </c>
      <c r="AN1483" s="96">
        <v>1949</v>
      </c>
      <c r="AO1483" s="96">
        <v>1876</v>
      </c>
      <c r="AP1483" s="96">
        <v>62</v>
      </c>
      <c r="AQ1483" s="96">
        <v>757</v>
      </c>
      <c r="AR1483" s="96">
        <v>667</v>
      </c>
      <c r="AS1483" s="98">
        <v>0.88100000000000001</v>
      </c>
      <c r="AT1483" s="98">
        <v>0.46500000000000002</v>
      </c>
      <c r="AU1483" s="98">
        <v>3.2000000000000001E-2</v>
      </c>
      <c r="AV1483" s="101">
        <v>171790</v>
      </c>
      <c r="AW1483" s="101">
        <v>154694</v>
      </c>
      <c r="AX1483" s="96">
        <v>11045</v>
      </c>
      <c r="AY1483" s="96">
        <v>16624</v>
      </c>
      <c r="AZ1483" s="96">
        <v>23188</v>
      </c>
      <c r="BA1483" s="96">
        <v>20602909</v>
      </c>
      <c r="BC1483" s="117"/>
      <c r="BD1483" s="93">
        <v>49.45</v>
      </c>
      <c r="BE1483" s="93">
        <v>1372.5</v>
      </c>
      <c r="BF1483" s="94">
        <v>195</v>
      </c>
      <c r="BG1483" s="155">
        <v>0.29239999999999999</v>
      </c>
      <c r="BH1483" s="94">
        <v>268</v>
      </c>
      <c r="BI1483" s="155">
        <v>0.40179999999999999</v>
      </c>
      <c r="BJ1483" s="94">
        <v>17</v>
      </c>
      <c r="BM1483" s="94">
        <v>93131</v>
      </c>
    </row>
    <row r="1484" spans="1:67" ht="15.75" customHeight="1" thickBot="1">
      <c r="A1484" s="93" t="s">
        <v>315</v>
      </c>
      <c r="B1484" s="95">
        <v>45849</v>
      </c>
      <c r="C1484" s="96">
        <v>2580731</v>
      </c>
      <c r="D1484" s="96">
        <v>66077</v>
      </c>
      <c r="E1484" s="96" t="s">
        <v>48</v>
      </c>
      <c r="F1484" s="96">
        <v>2078195</v>
      </c>
      <c r="G1484" s="96" t="s">
        <v>48</v>
      </c>
      <c r="H1484" s="96" t="s">
        <v>48</v>
      </c>
      <c r="I1484" s="96">
        <v>245965</v>
      </c>
      <c r="J1484" s="96">
        <v>9405</v>
      </c>
      <c r="K1484" s="96">
        <v>537167</v>
      </c>
      <c r="L1484" s="96">
        <v>5517540</v>
      </c>
      <c r="M1484" s="97">
        <v>379</v>
      </c>
      <c r="N1484" s="97">
        <v>974</v>
      </c>
      <c r="O1484" s="97">
        <v>1353</v>
      </c>
      <c r="P1484" s="96" t="s">
        <v>48</v>
      </c>
      <c r="Q1484" s="96">
        <v>19319</v>
      </c>
      <c r="R1484" s="96">
        <v>21566</v>
      </c>
      <c r="S1484" s="96">
        <v>23158</v>
      </c>
      <c r="T1484" s="98">
        <v>0.54800000000000004</v>
      </c>
      <c r="U1484" s="95">
        <v>45818</v>
      </c>
      <c r="V1484" s="95">
        <v>45841</v>
      </c>
      <c r="W1484" s="96">
        <v>140</v>
      </c>
      <c r="X1484" s="98">
        <v>0.21310000000000001</v>
      </c>
      <c r="Y1484" s="98">
        <v>0.43469999999999998</v>
      </c>
      <c r="Z1484" s="96">
        <v>286</v>
      </c>
      <c r="AA1484" s="96">
        <v>104</v>
      </c>
      <c r="AB1484" s="98">
        <v>0.1583</v>
      </c>
      <c r="AC1484" s="98">
        <v>0.38940000000000002</v>
      </c>
      <c r="AD1484" s="96">
        <v>256</v>
      </c>
      <c r="AE1484" s="96">
        <v>66</v>
      </c>
      <c r="AF1484" s="98">
        <v>0.10050000000000001</v>
      </c>
      <c r="AG1484" s="98">
        <v>0.36259999999999998</v>
      </c>
      <c r="AH1484" s="96">
        <v>238</v>
      </c>
      <c r="AI1484" s="96">
        <v>373</v>
      </c>
      <c r="AJ1484" s="96">
        <v>344</v>
      </c>
      <c r="AK1484" s="96">
        <v>2714</v>
      </c>
      <c r="AL1484" s="96">
        <v>2609</v>
      </c>
      <c r="AM1484" s="96">
        <v>179</v>
      </c>
      <c r="AN1484" s="96">
        <v>2098</v>
      </c>
      <c r="AO1484" s="96">
        <v>2008</v>
      </c>
      <c r="AP1484" s="96">
        <v>60</v>
      </c>
      <c r="AQ1484" s="96">
        <v>742</v>
      </c>
      <c r="AR1484" s="96">
        <v>657</v>
      </c>
      <c r="AS1484" s="98">
        <v>0.88500000000000001</v>
      </c>
      <c r="AT1484" s="98">
        <v>0.52400000000000002</v>
      </c>
      <c r="AU1484" s="98">
        <v>2.9000000000000001E-2</v>
      </c>
      <c r="AV1484" s="101">
        <v>172532</v>
      </c>
      <c r="AW1484" s="101">
        <v>155351</v>
      </c>
      <c r="AX1484" s="96">
        <v>11157</v>
      </c>
      <c r="AY1484" s="96">
        <v>16735</v>
      </c>
      <c r="AZ1484" s="96">
        <v>23400</v>
      </c>
      <c r="BA1484" s="96">
        <v>21729968</v>
      </c>
      <c r="BC1484" s="117"/>
      <c r="BD1484" s="93">
        <v>47.91</v>
      </c>
      <c r="BE1484" s="93">
        <v>1379.2</v>
      </c>
      <c r="BF1484" s="94">
        <v>190</v>
      </c>
      <c r="BG1484" s="155">
        <v>0.28920000000000001</v>
      </c>
      <c r="BH1484" s="94">
        <v>278</v>
      </c>
      <c r="BI1484" s="155">
        <v>0.42309999999999998</v>
      </c>
      <c r="BJ1484" s="94">
        <v>9</v>
      </c>
      <c r="BM1484" s="94">
        <v>86578</v>
      </c>
    </row>
    <row r="1485" spans="1:67" ht="15.75" customHeight="1" thickBot="1">
      <c r="A1485" s="93" t="s">
        <v>316</v>
      </c>
      <c r="B1485" s="95">
        <v>45850</v>
      </c>
      <c r="C1485" s="96">
        <v>2615386</v>
      </c>
      <c r="D1485" s="96">
        <v>63029</v>
      </c>
      <c r="E1485" s="96" t="s">
        <v>48</v>
      </c>
      <c r="F1485" s="96">
        <v>2141944</v>
      </c>
      <c r="G1485" s="96" t="s">
        <v>48</v>
      </c>
      <c r="H1485" s="96" t="s">
        <v>48</v>
      </c>
      <c r="I1485" s="96">
        <v>306165</v>
      </c>
      <c r="J1485" s="96">
        <v>10626</v>
      </c>
      <c r="K1485" s="96">
        <v>537167</v>
      </c>
      <c r="L1485" s="96">
        <v>5674318</v>
      </c>
      <c r="M1485" s="97">
        <v>396</v>
      </c>
      <c r="N1485" s="97">
        <v>977</v>
      </c>
      <c r="O1485" s="97">
        <v>1373</v>
      </c>
      <c r="P1485" s="96" t="s">
        <v>48</v>
      </c>
      <c r="Q1485" s="96">
        <v>25755</v>
      </c>
      <c r="R1485" s="96">
        <v>24280</v>
      </c>
      <c r="S1485" s="96">
        <v>28579</v>
      </c>
      <c r="T1485" s="98">
        <v>0.67400000000000004</v>
      </c>
      <c r="U1485" s="95">
        <v>45819</v>
      </c>
      <c r="V1485" s="95">
        <v>45842</v>
      </c>
      <c r="W1485" s="96">
        <v>108</v>
      </c>
      <c r="X1485" s="98">
        <v>0.13739999999999999</v>
      </c>
      <c r="Y1485" s="98">
        <v>0.28029999999999999</v>
      </c>
      <c r="Z1485" s="96">
        <v>220</v>
      </c>
      <c r="AA1485" s="96">
        <v>95</v>
      </c>
      <c r="AB1485" s="98">
        <v>0.12089999999999999</v>
      </c>
      <c r="AC1485" s="98">
        <v>0.29730000000000001</v>
      </c>
      <c r="AD1485" s="96">
        <v>234</v>
      </c>
      <c r="AE1485" s="96">
        <v>55</v>
      </c>
      <c r="AF1485" s="98">
        <v>7.0000000000000007E-2</v>
      </c>
      <c r="AG1485" s="98">
        <v>0.25259999999999999</v>
      </c>
      <c r="AH1485" s="96">
        <v>199</v>
      </c>
      <c r="AI1485" s="96">
        <v>424</v>
      </c>
      <c r="AJ1485" s="96">
        <v>325</v>
      </c>
      <c r="AK1485" s="96">
        <v>2477</v>
      </c>
      <c r="AL1485" s="96">
        <v>2454</v>
      </c>
      <c r="AM1485" s="96">
        <v>135</v>
      </c>
      <c r="AN1485" s="96">
        <v>1894</v>
      </c>
      <c r="AO1485" s="96">
        <v>1879</v>
      </c>
      <c r="AP1485" s="96">
        <v>50</v>
      </c>
      <c r="AQ1485" s="96">
        <v>925</v>
      </c>
      <c r="AR1485" s="96">
        <v>786</v>
      </c>
      <c r="AS1485" s="98">
        <v>0.85</v>
      </c>
      <c r="AT1485" s="98">
        <v>0.41299999999999998</v>
      </c>
      <c r="AU1485" s="98">
        <v>2.5999999999999999E-2</v>
      </c>
      <c r="AV1485" s="101">
        <v>173457</v>
      </c>
      <c r="AW1485" s="101">
        <v>156137</v>
      </c>
      <c r="AX1485" s="96">
        <v>11315</v>
      </c>
      <c r="AY1485" s="96">
        <v>16887</v>
      </c>
      <c r="AZ1485" s="96">
        <v>23623</v>
      </c>
      <c r="BA1485" s="96">
        <v>20548397</v>
      </c>
      <c r="BC1485" s="117"/>
      <c r="BD1485" s="93">
        <v>45.7</v>
      </c>
      <c r="BE1485" s="93">
        <v>1379.2</v>
      </c>
      <c r="BF1485" s="94">
        <v>162</v>
      </c>
      <c r="BG1485" s="155">
        <v>0.20610000000000001</v>
      </c>
      <c r="BH1485" s="94">
        <v>255</v>
      </c>
      <c r="BI1485" s="155">
        <v>0.32440000000000002</v>
      </c>
      <c r="BJ1485" s="94">
        <v>21</v>
      </c>
      <c r="BM1485" s="94">
        <v>94039</v>
      </c>
    </row>
    <row r="1486" spans="1:67" ht="15.75" customHeight="1" thickBot="1">
      <c r="A1486" s="93" t="s">
        <v>317</v>
      </c>
      <c r="B1486" s="95">
        <v>45851</v>
      </c>
      <c r="C1486" s="96">
        <v>2831541</v>
      </c>
      <c r="D1486" s="96">
        <v>68726</v>
      </c>
      <c r="E1486" s="96" t="s">
        <v>48</v>
      </c>
      <c r="F1486" s="96">
        <v>2128529</v>
      </c>
      <c r="G1486" s="96" t="s">
        <v>48</v>
      </c>
      <c r="H1486" s="96" t="s">
        <v>48</v>
      </c>
      <c r="I1486" s="96">
        <v>311369</v>
      </c>
      <c r="J1486" s="96">
        <v>16104</v>
      </c>
      <c r="K1486" s="96">
        <v>537167</v>
      </c>
      <c r="L1486" s="96">
        <v>5893435</v>
      </c>
      <c r="M1486" s="97">
        <v>584</v>
      </c>
      <c r="N1486" s="97">
        <v>571</v>
      </c>
      <c r="O1486" s="97">
        <v>1155</v>
      </c>
      <c r="P1486" s="96" t="s">
        <v>48</v>
      </c>
      <c r="Q1486" s="96">
        <v>20345</v>
      </c>
      <c r="R1486" s="96">
        <v>20303</v>
      </c>
      <c r="S1486" s="96">
        <v>21481</v>
      </c>
      <c r="T1486" s="98">
        <v>0.96</v>
      </c>
      <c r="U1486" s="95">
        <v>45820</v>
      </c>
      <c r="V1486" s="95">
        <v>45843</v>
      </c>
      <c r="W1486" s="96">
        <v>142</v>
      </c>
      <c r="X1486" s="98">
        <v>0.1464</v>
      </c>
      <c r="Y1486" s="98">
        <v>0.29859999999999998</v>
      </c>
      <c r="Z1486" s="96">
        <v>290</v>
      </c>
      <c r="AA1486" s="96">
        <v>118</v>
      </c>
      <c r="AB1486" s="98">
        <v>0.1216</v>
      </c>
      <c r="AC1486" s="98">
        <v>0.29930000000000001</v>
      </c>
      <c r="AD1486" s="96">
        <v>290</v>
      </c>
      <c r="AE1486" s="96">
        <v>76</v>
      </c>
      <c r="AF1486" s="98">
        <v>7.8399999999999997E-2</v>
      </c>
      <c r="AG1486" s="98">
        <v>0.2828</v>
      </c>
      <c r="AH1486" s="96">
        <v>274</v>
      </c>
      <c r="AI1486" s="96">
        <v>546</v>
      </c>
      <c r="AJ1486" s="96">
        <v>435</v>
      </c>
      <c r="AK1486" s="96">
        <v>3506</v>
      </c>
      <c r="AL1486" s="96">
        <v>3484</v>
      </c>
      <c r="AM1486" s="96">
        <v>158</v>
      </c>
      <c r="AN1486" s="96">
        <v>2833</v>
      </c>
      <c r="AO1486" s="96">
        <v>2814</v>
      </c>
      <c r="AP1486" s="96">
        <v>69</v>
      </c>
      <c r="AQ1486" s="96">
        <v>1109</v>
      </c>
      <c r="AR1486" s="96">
        <v>970</v>
      </c>
      <c r="AS1486" s="98">
        <v>0.875</v>
      </c>
      <c r="AT1486" s="98">
        <v>0.44800000000000001</v>
      </c>
      <c r="AU1486" s="98">
        <v>2.4E-2</v>
      </c>
      <c r="AV1486" s="101">
        <v>174566</v>
      </c>
      <c r="AW1486" s="101">
        <v>157107</v>
      </c>
      <c r="AX1486" s="96">
        <v>11315</v>
      </c>
      <c r="AY1486" s="96">
        <v>16976</v>
      </c>
      <c r="AZ1486" s="96">
        <v>23819</v>
      </c>
      <c r="BA1486" s="96">
        <v>30924536</v>
      </c>
      <c r="BC1486" s="117"/>
      <c r="BD1486" s="93">
        <v>49.83</v>
      </c>
      <c r="BE1486" s="93">
        <v>1379.2</v>
      </c>
      <c r="BF1486" s="94">
        <v>203</v>
      </c>
      <c r="BG1486" s="155">
        <v>0.20930000000000001</v>
      </c>
      <c r="BH1486" s="94">
        <v>306</v>
      </c>
      <c r="BI1486" s="155">
        <v>0.3155</v>
      </c>
      <c r="BJ1486" s="94">
        <v>30</v>
      </c>
      <c r="BK1486" s="94" t="s">
        <v>397</v>
      </c>
      <c r="BM1486" s="94">
        <v>95750</v>
      </c>
    </row>
    <row r="1487" spans="1:67" ht="15.75" customHeight="1" thickBot="1">
      <c r="A1487" s="93" t="s">
        <v>311</v>
      </c>
      <c r="B1487" s="95">
        <v>45852</v>
      </c>
      <c r="C1487" s="96">
        <v>2628968</v>
      </c>
      <c r="D1487" s="96">
        <v>68372</v>
      </c>
      <c r="E1487" s="96" t="s">
        <v>48</v>
      </c>
      <c r="F1487" s="96">
        <v>1781953</v>
      </c>
      <c r="G1487" s="96" t="s">
        <v>48</v>
      </c>
      <c r="H1487" s="96" t="s">
        <v>48</v>
      </c>
      <c r="I1487" s="96">
        <v>330683</v>
      </c>
      <c r="J1487" s="96">
        <v>13134</v>
      </c>
      <c r="K1487" s="96">
        <v>537167</v>
      </c>
      <c r="L1487" s="96">
        <v>5360276</v>
      </c>
      <c r="M1487" s="97">
        <v>452</v>
      </c>
      <c r="N1487" s="97">
        <v>492</v>
      </c>
      <c r="O1487" s="97">
        <v>944</v>
      </c>
      <c r="P1487" s="96" t="s">
        <v>48</v>
      </c>
      <c r="Q1487" s="96">
        <v>21190</v>
      </c>
      <c r="R1487" s="96">
        <v>19809</v>
      </c>
      <c r="S1487" s="96">
        <v>20913</v>
      </c>
      <c r="T1487" s="98">
        <v>0.82199999999999995</v>
      </c>
      <c r="U1487" s="95">
        <v>45821</v>
      </c>
      <c r="V1487" s="95">
        <v>45844</v>
      </c>
      <c r="W1487" s="96">
        <v>124</v>
      </c>
      <c r="X1487" s="98">
        <v>0.18290000000000001</v>
      </c>
      <c r="Y1487" s="98">
        <v>0.37309999999999999</v>
      </c>
      <c r="Z1487" s="96">
        <v>253</v>
      </c>
      <c r="AA1487" s="96">
        <v>110</v>
      </c>
      <c r="AB1487" s="98">
        <v>0.16220000000000001</v>
      </c>
      <c r="AC1487" s="98">
        <v>0.39910000000000001</v>
      </c>
      <c r="AD1487" s="96">
        <v>271</v>
      </c>
      <c r="AE1487" s="96">
        <v>71</v>
      </c>
      <c r="AF1487" s="98">
        <v>0.1047</v>
      </c>
      <c r="AG1487" s="98">
        <v>0.378</v>
      </c>
      <c r="AH1487" s="96">
        <v>256</v>
      </c>
      <c r="AI1487" s="96">
        <v>400</v>
      </c>
      <c r="AJ1487" s="96">
        <v>269</v>
      </c>
      <c r="AK1487" s="96">
        <v>2427</v>
      </c>
      <c r="AL1487" s="96">
        <v>2333</v>
      </c>
      <c r="AM1487" s="96">
        <v>114</v>
      </c>
      <c r="AN1487" s="96">
        <v>1832</v>
      </c>
      <c r="AO1487" s="96">
        <v>1751</v>
      </c>
      <c r="AP1487" s="96">
        <v>54</v>
      </c>
      <c r="AQ1487" s="96">
        <v>776</v>
      </c>
      <c r="AR1487" s="96">
        <v>678</v>
      </c>
      <c r="AS1487" s="98">
        <v>0.874</v>
      </c>
      <c r="AT1487" s="98">
        <v>0.39700000000000002</v>
      </c>
      <c r="AU1487" s="98">
        <v>0.03</v>
      </c>
      <c r="AV1487" s="101">
        <v>175342</v>
      </c>
      <c r="AW1487" s="101">
        <v>157785</v>
      </c>
      <c r="AX1487" s="96">
        <v>11283</v>
      </c>
      <c r="AY1487" s="96">
        <v>17068</v>
      </c>
      <c r="AZ1487" s="96">
        <v>24177</v>
      </c>
      <c r="BA1487" s="96">
        <v>18295330</v>
      </c>
      <c r="BC1487" s="117"/>
      <c r="BD1487" s="93">
        <v>49.43</v>
      </c>
      <c r="BE1487" s="93">
        <v>1383.2</v>
      </c>
      <c r="BF1487" s="94">
        <v>187</v>
      </c>
      <c r="BG1487" s="155">
        <v>0.27579999999999999</v>
      </c>
      <c r="BH1487" s="94">
        <v>290</v>
      </c>
      <c r="BI1487" s="155">
        <v>0.42770000000000002</v>
      </c>
      <c r="BJ1487" s="94">
        <v>13</v>
      </c>
      <c r="BM1487" s="94">
        <v>89044</v>
      </c>
    </row>
    <row r="1488" spans="1:67" ht="15.75" customHeight="1" thickBot="1">
      <c r="A1488" s="93" t="s">
        <v>312</v>
      </c>
      <c r="B1488" s="95">
        <v>45853</v>
      </c>
      <c r="C1488" s="96">
        <v>2759070</v>
      </c>
      <c r="D1488" s="96">
        <v>69000</v>
      </c>
      <c r="E1488" s="96" t="s">
        <v>48</v>
      </c>
      <c r="F1488" s="96">
        <v>2194959</v>
      </c>
      <c r="G1488" s="96" t="s">
        <v>48</v>
      </c>
      <c r="H1488" s="96" t="s">
        <v>48</v>
      </c>
      <c r="I1488" s="96">
        <v>352732</v>
      </c>
      <c r="J1488" s="96">
        <v>8338</v>
      </c>
      <c r="K1488" s="96">
        <v>537167</v>
      </c>
      <c r="L1488" s="96">
        <v>5921266</v>
      </c>
      <c r="M1488" s="97">
        <v>497</v>
      </c>
      <c r="N1488" s="97">
        <v>632</v>
      </c>
      <c r="O1488" s="97">
        <v>1129</v>
      </c>
      <c r="P1488" s="96" t="s">
        <v>48</v>
      </c>
      <c r="Q1488" s="96">
        <v>24188</v>
      </c>
      <c r="R1488" s="96">
        <v>24561</v>
      </c>
      <c r="S1488" s="96">
        <v>28776</v>
      </c>
      <c r="T1488" s="98">
        <v>0.68100000000000005</v>
      </c>
      <c r="U1488" s="95">
        <v>45822</v>
      </c>
      <c r="V1488" s="95">
        <v>45845</v>
      </c>
      <c r="W1488" s="96">
        <v>120</v>
      </c>
      <c r="X1488" s="98">
        <v>0.17860000000000001</v>
      </c>
      <c r="Y1488" s="98">
        <v>0.36430000000000001</v>
      </c>
      <c r="Z1488" s="96">
        <v>245</v>
      </c>
      <c r="AA1488" s="96">
        <v>98</v>
      </c>
      <c r="AB1488" s="98">
        <v>0.14580000000000001</v>
      </c>
      <c r="AC1488" s="98">
        <v>0.35880000000000001</v>
      </c>
      <c r="AD1488" s="96">
        <v>241</v>
      </c>
      <c r="AE1488" s="96">
        <v>57</v>
      </c>
      <c r="AF1488" s="98">
        <v>8.48E-2</v>
      </c>
      <c r="AG1488" s="98">
        <v>0.30620000000000003</v>
      </c>
      <c r="AH1488" s="96">
        <v>206</v>
      </c>
      <c r="AI1488" s="96">
        <v>389</v>
      </c>
      <c r="AJ1488" s="96">
        <v>307</v>
      </c>
      <c r="AK1488" s="96">
        <v>2371</v>
      </c>
      <c r="AL1488" s="96">
        <v>2285</v>
      </c>
      <c r="AM1488" s="96">
        <v>94</v>
      </c>
      <c r="AN1488" s="96">
        <v>1871</v>
      </c>
      <c r="AO1488" s="96">
        <v>1796</v>
      </c>
      <c r="AP1488" s="96">
        <v>72</v>
      </c>
      <c r="AQ1488" s="96">
        <v>769</v>
      </c>
      <c r="AR1488" s="96">
        <v>672</v>
      </c>
      <c r="AS1488" s="98">
        <v>0.874</v>
      </c>
      <c r="AT1488" s="98">
        <v>0.45700000000000002</v>
      </c>
      <c r="AU1488" s="98">
        <v>3.9E-2</v>
      </c>
      <c r="AV1488" s="101">
        <v>176111</v>
      </c>
      <c r="AW1488" s="101">
        <v>158457</v>
      </c>
      <c r="AX1488" s="96">
        <v>11276</v>
      </c>
      <c r="AY1488" s="96">
        <v>17125</v>
      </c>
      <c r="AZ1488" s="96">
        <v>24331</v>
      </c>
      <c r="BA1488" s="96">
        <v>19214466</v>
      </c>
      <c r="BC1488" s="117"/>
      <c r="BD1488" s="93">
        <v>49.73</v>
      </c>
      <c r="BE1488" s="93">
        <v>1387.5</v>
      </c>
      <c r="BF1488" s="94">
        <v>186</v>
      </c>
      <c r="BG1488" s="155">
        <v>0.27679999999999999</v>
      </c>
      <c r="BH1488" s="94">
        <v>266</v>
      </c>
      <c r="BI1488" s="155">
        <v>0.39579999999999999</v>
      </c>
      <c r="BJ1488" s="94">
        <v>19</v>
      </c>
      <c r="BM1488" s="94">
        <v>97418</v>
      </c>
    </row>
    <row r="1489" spans="1:67" ht="15.75" customHeight="1" thickBot="1">
      <c r="A1489" s="93" t="s">
        <v>313</v>
      </c>
      <c r="B1489" s="95">
        <v>45854</v>
      </c>
      <c r="C1489" s="96">
        <v>2679634</v>
      </c>
      <c r="D1489" s="96">
        <v>53427</v>
      </c>
      <c r="E1489" s="96" t="s">
        <v>48</v>
      </c>
      <c r="F1489" s="96">
        <v>2254604</v>
      </c>
      <c r="G1489" s="96" t="s">
        <v>48</v>
      </c>
      <c r="H1489" s="96" t="s">
        <v>48</v>
      </c>
      <c r="I1489" s="96">
        <v>256971</v>
      </c>
      <c r="J1489" s="96">
        <v>11693</v>
      </c>
      <c r="K1489" s="96">
        <v>265834</v>
      </c>
      <c r="L1489" s="96">
        <v>5522163</v>
      </c>
      <c r="M1489" s="97">
        <v>418</v>
      </c>
      <c r="N1489" s="97">
        <v>553</v>
      </c>
      <c r="O1489" s="97">
        <v>971</v>
      </c>
      <c r="P1489" s="96" t="s">
        <v>48</v>
      </c>
      <c r="Q1489" s="96">
        <v>21148</v>
      </c>
      <c r="R1489" s="96">
        <v>20979</v>
      </c>
      <c r="S1489" s="96">
        <v>21545</v>
      </c>
      <c r="T1489" s="98">
        <v>0.76500000000000001</v>
      </c>
      <c r="U1489" s="95">
        <v>45823</v>
      </c>
      <c r="V1489" s="95">
        <v>45846</v>
      </c>
      <c r="W1489" s="96">
        <v>128</v>
      </c>
      <c r="X1489" s="98">
        <v>0.19570000000000001</v>
      </c>
      <c r="Y1489" s="98">
        <v>0.39929999999999999</v>
      </c>
      <c r="Z1489" s="96">
        <v>261</v>
      </c>
      <c r="AA1489" s="96">
        <v>107</v>
      </c>
      <c r="AB1489" s="98">
        <v>0.1636</v>
      </c>
      <c r="AC1489" s="98">
        <v>0.40250000000000002</v>
      </c>
      <c r="AD1489" s="96">
        <v>263</v>
      </c>
      <c r="AE1489" s="96">
        <v>71</v>
      </c>
      <c r="AF1489" s="98">
        <v>0.1086</v>
      </c>
      <c r="AG1489" s="98">
        <v>0.39190000000000003</v>
      </c>
      <c r="AH1489" s="96">
        <v>256</v>
      </c>
      <c r="AI1489" s="96">
        <v>408</v>
      </c>
      <c r="AJ1489" s="96">
        <v>297</v>
      </c>
      <c r="AK1489" s="96">
        <v>2509</v>
      </c>
      <c r="AL1489" s="96">
        <v>2421</v>
      </c>
      <c r="AM1489" s="96">
        <v>135</v>
      </c>
      <c r="AN1489" s="96">
        <v>1921</v>
      </c>
      <c r="AO1489" s="96">
        <v>1847</v>
      </c>
      <c r="AP1489" s="96">
        <v>49</v>
      </c>
      <c r="AQ1489" s="96">
        <v>743</v>
      </c>
      <c r="AR1489" s="96">
        <v>654</v>
      </c>
      <c r="AS1489" s="98">
        <v>0.88</v>
      </c>
      <c r="AT1489" s="98">
        <v>0.45400000000000001</v>
      </c>
      <c r="AU1489" s="98">
        <v>2.5999999999999999E-2</v>
      </c>
      <c r="AV1489" s="101">
        <v>176854</v>
      </c>
      <c r="AW1489" s="101">
        <v>159111</v>
      </c>
      <c r="AX1489" s="96">
        <v>11326</v>
      </c>
      <c r="AY1489" s="96">
        <v>17210</v>
      </c>
      <c r="AZ1489" s="96">
        <v>24322</v>
      </c>
      <c r="BA1489" s="96">
        <v>20418930</v>
      </c>
      <c r="BC1489" s="117"/>
      <c r="BD1489" s="93">
        <v>38.520000000000003</v>
      </c>
      <c r="BE1489" s="93">
        <v>1387</v>
      </c>
      <c r="BF1489" s="94">
        <v>190</v>
      </c>
      <c r="BG1489" s="155">
        <v>0.29049999999999998</v>
      </c>
      <c r="BH1489" s="94">
        <v>253</v>
      </c>
      <c r="BI1489" s="155">
        <v>0.38690000000000002</v>
      </c>
      <c r="BJ1489" s="94">
        <v>18</v>
      </c>
      <c r="BM1489" s="94">
        <v>89070</v>
      </c>
    </row>
    <row r="1490" spans="1:67" ht="15.75" customHeight="1" thickBot="1">
      <c r="A1490" s="93" t="s">
        <v>314</v>
      </c>
      <c r="B1490" s="95">
        <v>45855</v>
      </c>
      <c r="C1490" s="96">
        <v>2592126</v>
      </c>
      <c r="D1490" s="96">
        <v>69798</v>
      </c>
      <c r="E1490" s="96" t="s">
        <v>48</v>
      </c>
      <c r="F1490" s="96">
        <v>1951517</v>
      </c>
      <c r="G1490" s="96" t="s">
        <v>48</v>
      </c>
      <c r="H1490" s="96" t="s">
        <v>48</v>
      </c>
      <c r="I1490" s="96">
        <v>473845</v>
      </c>
      <c r="J1490" s="96">
        <v>9163</v>
      </c>
      <c r="K1490" s="96">
        <v>265834</v>
      </c>
      <c r="L1490" s="96">
        <v>5362282</v>
      </c>
      <c r="M1490" s="97">
        <v>448</v>
      </c>
      <c r="N1490" s="97">
        <v>593</v>
      </c>
      <c r="O1490" s="97">
        <v>1041</v>
      </c>
      <c r="P1490" s="96" t="s">
        <v>48</v>
      </c>
      <c r="Q1490" s="96">
        <v>22660</v>
      </c>
      <c r="R1490" s="96">
        <v>22472</v>
      </c>
      <c r="S1490" s="96">
        <v>22852</v>
      </c>
      <c r="T1490" s="98">
        <v>0.74299999999999999</v>
      </c>
      <c r="U1490" s="95">
        <v>45824</v>
      </c>
      <c r="V1490" s="95">
        <v>45847</v>
      </c>
      <c r="W1490" s="96">
        <v>116</v>
      </c>
      <c r="X1490" s="98">
        <v>0.1691</v>
      </c>
      <c r="Y1490" s="98">
        <v>0.34499999999999997</v>
      </c>
      <c r="Z1490" s="96">
        <v>237</v>
      </c>
      <c r="AA1490" s="96">
        <v>97</v>
      </c>
      <c r="AB1490" s="98">
        <v>0.1414</v>
      </c>
      <c r="AC1490" s="98">
        <v>0.3478</v>
      </c>
      <c r="AD1490" s="96">
        <v>239</v>
      </c>
      <c r="AE1490" s="96">
        <v>65</v>
      </c>
      <c r="AF1490" s="98">
        <v>9.4799999999999995E-2</v>
      </c>
      <c r="AG1490" s="98">
        <v>0.34210000000000002</v>
      </c>
      <c r="AH1490" s="96">
        <v>235</v>
      </c>
      <c r="AI1490" s="96">
        <v>415</v>
      </c>
      <c r="AJ1490" s="96">
        <v>285</v>
      </c>
      <c r="AK1490" s="96">
        <v>2391</v>
      </c>
      <c r="AL1490" s="96">
        <v>2308</v>
      </c>
      <c r="AM1490" s="96">
        <v>114</v>
      </c>
      <c r="AN1490" s="96">
        <v>1874</v>
      </c>
      <c r="AO1490" s="96">
        <v>1799</v>
      </c>
      <c r="AP1490" s="96">
        <v>47</v>
      </c>
      <c r="AQ1490" s="96">
        <v>773</v>
      </c>
      <c r="AR1490" s="96">
        <v>686</v>
      </c>
      <c r="AS1490" s="98">
        <v>0.88700000000000001</v>
      </c>
      <c r="AT1490" s="98">
        <v>0.41499999999999998</v>
      </c>
      <c r="AU1490" s="98">
        <v>2.5000000000000001E-2</v>
      </c>
      <c r="AV1490" s="101">
        <v>177627</v>
      </c>
      <c r="AW1490" s="101">
        <v>159797</v>
      </c>
      <c r="AX1490" s="96">
        <v>11287</v>
      </c>
      <c r="AY1490" s="96">
        <v>17205</v>
      </c>
      <c r="AZ1490" s="96">
        <v>24444</v>
      </c>
      <c r="BA1490" s="96">
        <v>19363412</v>
      </c>
      <c r="BC1490" s="117"/>
      <c r="BD1490" s="93">
        <v>50.16</v>
      </c>
      <c r="BE1490" s="93">
        <v>1391.5</v>
      </c>
      <c r="BF1490" s="94">
        <v>180</v>
      </c>
      <c r="BG1490" s="155">
        <v>0.26240000000000002</v>
      </c>
      <c r="BH1490" s="94">
        <v>269</v>
      </c>
      <c r="BI1490" s="155">
        <v>0.3921</v>
      </c>
      <c r="BJ1490" s="94">
        <v>19</v>
      </c>
      <c r="BM1490" s="94">
        <v>77552</v>
      </c>
    </row>
    <row r="1491" spans="1:67" ht="15.75" customHeight="1" thickBot="1">
      <c r="A1491" s="93" t="s">
        <v>315</v>
      </c>
      <c r="B1491" s="95">
        <v>45856</v>
      </c>
      <c r="C1491" s="96">
        <v>2645870</v>
      </c>
      <c r="D1491" s="96">
        <v>65888</v>
      </c>
      <c r="E1491" s="96" t="s">
        <v>48</v>
      </c>
      <c r="F1491" s="96">
        <v>2486832</v>
      </c>
      <c r="G1491" s="96" t="s">
        <v>48</v>
      </c>
      <c r="H1491" s="96" t="s">
        <v>48</v>
      </c>
      <c r="I1491" s="96">
        <v>341870</v>
      </c>
      <c r="J1491" s="96">
        <v>10428</v>
      </c>
      <c r="K1491" s="96">
        <v>265834</v>
      </c>
      <c r="L1491" s="96">
        <v>5816722</v>
      </c>
      <c r="M1491" s="97">
        <v>430</v>
      </c>
      <c r="N1491" s="97">
        <v>599</v>
      </c>
      <c r="O1491" s="97">
        <v>1029</v>
      </c>
      <c r="P1491" s="96" t="s">
        <v>48</v>
      </c>
      <c r="Q1491" s="96">
        <v>21279</v>
      </c>
      <c r="R1491" s="96">
        <v>21302</v>
      </c>
      <c r="S1491" s="96">
        <v>27310</v>
      </c>
      <c r="T1491" s="98">
        <v>0.69099999999999995</v>
      </c>
      <c r="U1491" s="95">
        <v>45825</v>
      </c>
      <c r="V1491" s="95">
        <v>45848</v>
      </c>
      <c r="W1491" s="96">
        <v>134</v>
      </c>
      <c r="X1491" s="98">
        <v>0.2127</v>
      </c>
      <c r="Y1491" s="98">
        <v>0.43390000000000001</v>
      </c>
      <c r="Z1491" s="96">
        <v>273</v>
      </c>
      <c r="AA1491" s="96">
        <v>111</v>
      </c>
      <c r="AB1491" s="98">
        <v>0.1762</v>
      </c>
      <c r="AC1491" s="98">
        <v>0.43340000000000001</v>
      </c>
      <c r="AD1491" s="96">
        <v>273</v>
      </c>
      <c r="AE1491" s="96">
        <v>59</v>
      </c>
      <c r="AF1491" s="98">
        <v>9.3700000000000006E-2</v>
      </c>
      <c r="AG1491" s="98">
        <v>0.33810000000000001</v>
      </c>
      <c r="AH1491" s="96">
        <v>213</v>
      </c>
      <c r="AI1491" s="96">
        <v>410</v>
      </c>
      <c r="AJ1491" s="96">
        <v>313</v>
      </c>
      <c r="AK1491" s="96">
        <v>2601</v>
      </c>
      <c r="AL1491" s="96">
        <v>2489</v>
      </c>
      <c r="AM1491" s="96">
        <v>124</v>
      </c>
      <c r="AN1491" s="96">
        <v>2010</v>
      </c>
      <c r="AO1491" s="96">
        <v>1923</v>
      </c>
      <c r="AP1491" s="96">
        <v>56</v>
      </c>
      <c r="AQ1491" s="96">
        <v>711</v>
      </c>
      <c r="AR1491" s="96">
        <v>630</v>
      </c>
      <c r="AS1491" s="98">
        <v>0.88600000000000001</v>
      </c>
      <c r="AT1491" s="98">
        <v>0.497</v>
      </c>
      <c r="AU1491" s="98">
        <v>2.8000000000000001E-2</v>
      </c>
      <c r="AV1491" s="101">
        <v>178338</v>
      </c>
      <c r="AW1491" s="101">
        <v>160427</v>
      </c>
      <c r="AX1491" s="96">
        <v>11227</v>
      </c>
      <c r="AY1491" s="96">
        <v>17235</v>
      </c>
      <c r="AZ1491" s="96">
        <v>24586</v>
      </c>
      <c r="BA1491" s="96">
        <v>20181614</v>
      </c>
      <c r="BC1491" s="117"/>
      <c r="BD1491" s="93">
        <v>47.33</v>
      </c>
      <c r="BE1491" s="93">
        <v>1392.1</v>
      </c>
      <c r="BF1491" s="94">
        <v>198</v>
      </c>
      <c r="BG1491" s="155">
        <v>0.31430000000000002</v>
      </c>
      <c r="BH1491" s="94">
        <v>278</v>
      </c>
      <c r="BI1491" s="155">
        <v>0.44130000000000003</v>
      </c>
      <c r="BJ1491" s="94">
        <v>19</v>
      </c>
      <c r="BM1491" s="94">
        <v>125995</v>
      </c>
    </row>
    <row r="1492" spans="1:67" ht="15.75" customHeight="1" thickBot="1">
      <c r="A1492" s="93" t="s">
        <v>316</v>
      </c>
      <c r="B1492" s="95">
        <v>45857</v>
      </c>
      <c r="C1492" s="96">
        <v>2514867</v>
      </c>
      <c r="D1492" s="96">
        <v>69327</v>
      </c>
      <c r="E1492" s="96" t="s">
        <v>48</v>
      </c>
      <c r="F1492" s="96">
        <v>2319460</v>
      </c>
      <c r="G1492" s="96" t="s">
        <v>48</v>
      </c>
      <c r="H1492" s="96" t="s">
        <v>48</v>
      </c>
      <c r="I1492" s="96">
        <v>254022</v>
      </c>
      <c r="J1492" s="96">
        <v>7073</v>
      </c>
      <c r="K1492" s="96">
        <v>265834</v>
      </c>
      <c r="L1492" s="96">
        <v>5430583</v>
      </c>
      <c r="M1492" s="97">
        <v>467</v>
      </c>
      <c r="N1492" s="97">
        <v>649</v>
      </c>
      <c r="O1492" s="97">
        <v>1116</v>
      </c>
      <c r="P1492" s="96" t="s">
        <v>48</v>
      </c>
      <c r="Q1492" s="96">
        <v>19866</v>
      </c>
      <c r="R1492" s="96">
        <v>19536</v>
      </c>
      <c r="S1492" s="96">
        <v>21490</v>
      </c>
      <c r="T1492" s="98">
        <v>0.64100000000000001</v>
      </c>
      <c r="U1492" s="95">
        <v>45826</v>
      </c>
      <c r="V1492" s="95">
        <v>45849</v>
      </c>
      <c r="W1492" s="96">
        <v>134</v>
      </c>
      <c r="X1492" s="98">
        <v>0.21099999999999999</v>
      </c>
      <c r="Y1492" s="98">
        <v>0.43049999999999999</v>
      </c>
      <c r="Z1492" s="96">
        <v>273</v>
      </c>
      <c r="AA1492" s="96">
        <v>113</v>
      </c>
      <c r="AB1492" s="98">
        <v>0.17799999999999999</v>
      </c>
      <c r="AC1492" s="98">
        <v>0.43780000000000002</v>
      </c>
      <c r="AD1492" s="96">
        <v>278</v>
      </c>
      <c r="AE1492" s="96">
        <v>70</v>
      </c>
      <c r="AF1492" s="98">
        <v>0.11020000000000001</v>
      </c>
      <c r="AG1492" s="98">
        <v>0.39800000000000002</v>
      </c>
      <c r="AH1492" s="96">
        <v>253</v>
      </c>
      <c r="AI1492" s="96">
        <v>394</v>
      </c>
      <c r="AJ1492" s="96">
        <v>286</v>
      </c>
      <c r="AK1492" s="96">
        <v>2484</v>
      </c>
      <c r="AL1492" s="96">
        <v>2466</v>
      </c>
      <c r="AM1492" s="96">
        <v>113</v>
      </c>
      <c r="AN1492" s="96">
        <v>1965</v>
      </c>
      <c r="AO1492" s="96">
        <v>1950</v>
      </c>
      <c r="AP1492" s="96">
        <v>51</v>
      </c>
      <c r="AQ1492" s="96">
        <v>715</v>
      </c>
      <c r="AR1492" s="96">
        <v>635</v>
      </c>
      <c r="AS1492" s="98">
        <v>0.88800000000000001</v>
      </c>
      <c r="AT1492" s="98">
        <v>0.45</v>
      </c>
      <c r="AU1492" s="98">
        <v>2.5000000000000001E-2</v>
      </c>
      <c r="AV1492" s="101">
        <v>179053</v>
      </c>
      <c r="AW1492" s="101">
        <v>161062</v>
      </c>
      <c r="AX1492" s="96">
        <v>11132</v>
      </c>
      <c r="AY1492" s="96">
        <v>17320</v>
      </c>
      <c r="AZ1492" s="96">
        <v>24716</v>
      </c>
      <c r="BA1492" s="96">
        <v>21505899</v>
      </c>
      <c r="BC1492" s="117"/>
      <c r="BD1492" s="93">
        <v>49.8</v>
      </c>
      <c r="BE1492" s="93">
        <v>1392.1</v>
      </c>
      <c r="BF1492" s="94">
        <v>202</v>
      </c>
      <c r="BG1492" s="155">
        <v>0.31809999999999999</v>
      </c>
      <c r="BH1492" s="94">
        <v>279</v>
      </c>
      <c r="BI1492" s="155">
        <v>0.43940000000000001</v>
      </c>
      <c r="BJ1492" s="94">
        <v>19</v>
      </c>
      <c r="BM1492" s="94">
        <v>103761</v>
      </c>
    </row>
    <row r="1493" spans="1:67" ht="15.75" customHeight="1" thickBot="1">
      <c r="A1493" s="93" t="s">
        <v>317</v>
      </c>
      <c r="B1493" s="95">
        <v>45858</v>
      </c>
      <c r="C1493" s="96">
        <v>2646515</v>
      </c>
      <c r="D1493" s="96">
        <v>69744</v>
      </c>
      <c r="E1493" s="96" t="s">
        <v>48</v>
      </c>
      <c r="F1493" s="96">
        <v>2449981</v>
      </c>
      <c r="G1493" s="96" t="s">
        <v>48</v>
      </c>
      <c r="H1493" s="96" t="s">
        <v>48</v>
      </c>
      <c r="I1493" s="96">
        <v>257492</v>
      </c>
      <c r="J1493" s="96">
        <v>8338</v>
      </c>
      <c r="K1493" s="96">
        <v>265834</v>
      </c>
      <c r="L1493" s="96">
        <v>5697904</v>
      </c>
      <c r="M1493" s="97">
        <v>482</v>
      </c>
      <c r="N1493" s="97">
        <v>550</v>
      </c>
      <c r="O1493" s="97">
        <v>1032</v>
      </c>
      <c r="P1493" s="96" t="s">
        <v>48</v>
      </c>
      <c r="Q1493" s="96">
        <v>18137</v>
      </c>
      <c r="R1493" s="96">
        <v>17547</v>
      </c>
      <c r="S1493" s="96">
        <v>18142</v>
      </c>
      <c r="T1493" s="98">
        <v>0.92800000000000005</v>
      </c>
      <c r="U1493" s="95">
        <v>45827</v>
      </c>
      <c r="V1493" s="95">
        <v>45850</v>
      </c>
      <c r="W1493" s="96">
        <v>154</v>
      </c>
      <c r="X1493" s="98">
        <v>0.17760000000000001</v>
      </c>
      <c r="Y1493" s="98">
        <v>0.3624</v>
      </c>
      <c r="Z1493" s="96">
        <v>314</v>
      </c>
      <c r="AA1493" s="96">
        <v>132</v>
      </c>
      <c r="AB1493" s="98">
        <v>0.1522</v>
      </c>
      <c r="AC1493" s="98">
        <v>0.3745</v>
      </c>
      <c r="AD1493" s="96">
        <v>325</v>
      </c>
      <c r="AE1493" s="96">
        <v>87</v>
      </c>
      <c r="AF1493" s="98">
        <v>0.1003</v>
      </c>
      <c r="AG1493" s="98">
        <v>0.36220000000000002</v>
      </c>
      <c r="AH1493" s="96">
        <v>314</v>
      </c>
      <c r="AI1493" s="96">
        <v>528</v>
      </c>
      <c r="AJ1493" s="96">
        <v>478</v>
      </c>
      <c r="AK1493" s="96">
        <v>3545</v>
      </c>
      <c r="AL1493" s="96">
        <v>3522</v>
      </c>
      <c r="AM1493" s="96">
        <v>142</v>
      </c>
      <c r="AN1493" s="96">
        <v>2943</v>
      </c>
      <c r="AO1493" s="96">
        <v>2923</v>
      </c>
      <c r="AP1493" s="96">
        <v>61</v>
      </c>
      <c r="AQ1493" s="96">
        <v>958</v>
      </c>
      <c r="AR1493" s="96">
        <v>867</v>
      </c>
      <c r="AS1493" s="98">
        <v>0.90500000000000003</v>
      </c>
      <c r="AT1493" s="98">
        <v>0.55100000000000005</v>
      </c>
      <c r="AU1493" s="98">
        <v>0.02</v>
      </c>
      <c r="AV1493" s="101">
        <v>180011</v>
      </c>
      <c r="AW1493" s="101">
        <v>161929</v>
      </c>
      <c r="AX1493" s="96">
        <v>11179</v>
      </c>
      <c r="AY1493" s="96">
        <v>17333</v>
      </c>
      <c r="AZ1493" s="96">
        <v>24848</v>
      </c>
      <c r="BA1493" s="96">
        <v>32087689</v>
      </c>
      <c r="BC1493" s="117"/>
      <c r="BD1493" s="93">
        <v>50.1</v>
      </c>
      <c r="BE1493" s="93">
        <v>1392.1</v>
      </c>
      <c r="BF1493" s="94">
        <v>234</v>
      </c>
      <c r="BG1493" s="155">
        <v>0.26989999999999997</v>
      </c>
      <c r="BH1493" s="94">
        <v>348</v>
      </c>
      <c r="BI1493" s="155">
        <v>0.40139999999999998</v>
      </c>
      <c r="BJ1493" s="94">
        <v>17</v>
      </c>
      <c r="BM1493" s="94">
        <v>116856</v>
      </c>
    </row>
    <row r="1494" spans="1:67" ht="15.75" customHeight="1" thickBot="1">
      <c r="A1494" s="93" t="s">
        <v>311</v>
      </c>
      <c r="B1494" s="95">
        <v>45859</v>
      </c>
      <c r="C1494" s="96">
        <v>2456130</v>
      </c>
      <c r="D1494" s="96">
        <v>69704</v>
      </c>
      <c r="E1494" s="96" t="s">
        <v>48</v>
      </c>
      <c r="F1494" s="96">
        <v>1292310</v>
      </c>
      <c r="G1494" s="96" t="s">
        <v>48</v>
      </c>
      <c r="H1494" s="96" t="s">
        <v>48</v>
      </c>
      <c r="I1494" s="96">
        <v>430240</v>
      </c>
      <c r="J1494" s="96">
        <v>8360</v>
      </c>
      <c r="K1494" s="96">
        <v>265834</v>
      </c>
      <c r="L1494" s="96">
        <v>4522578</v>
      </c>
      <c r="M1494" s="97">
        <v>444</v>
      </c>
      <c r="N1494" s="97">
        <v>513</v>
      </c>
      <c r="O1494" s="97">
        <v>957</v>
      </c>
      <c r="P1494" s="96" t="s">
        <v>48</v>
      </c>
      <c r="Q1494" s="96">
        <v>16301</v>
      </c>
      <c r="R1494" s="96">
        <v>16866</v>
      </c>
      <c r="S1494" s="96">
        <v>18423</v>
      </c>
      <c r="T1494" s="98">
        <v>0.76</v>
      </c>
      <c r="U1494" s="95">
        <v>45828</v>
      </c>
      <c r="V1494" s="95">
        <v>45851</v>
      </c>
      <c r="W1494" s="96">
        <v>136</v>
      </c>
      <c r="X1494" s="98">
        <v>0.20569999999999999</v>
      </c>
      <c r="Y1494" s="98">
        <v>0.41970000000000002</v>
      </c>
      <c r="Z1494" s="96">
        <v>277</v>
      </c>
      <c r="AA1494" s="96">
        <v>109</v>
      </c>
      <c r="AB1494" s="98">
        <v>0.16489999999999999</v>
      </c>
      <c r="AC1494" s="98">
        <v>0.40570000000000001</v>
      </c>
      <c r="AD1494" s="96">
        <v>268</v>
      </c>
      <c r="AE1494" s="96">
        <v>68</v>
      </c>
      <c r="AF1494" s="98">
        <v>0.10290000000000001</v>
      </c>
      <c r="AG1494" s="98">
        <v>0.37140000000000001</v>
      </c>
      <c r="AH1494" s="96">
        <v>245</v>
      </c>
      <c r="AI1494" s="96">
        <v>423</v>
      </c>
      <c r="AJ1494" s="96">
        <v>320</v>
      </c>
      <c r="AK1494" s="96">
        <v>2709</v>
      </c>
      <c r="AL1494" s="96">
        <v>2617</v>
      </c>
      <c r="AM1494" s="96">
        <v>113</v>
      </c>
      <c r="AN1494" s="96">
        <v>2051</v>
      </c>
      <c r="AO1494" s="96">
        <v>1970</v>
      </c>
      <c r="AP1494" s="96">
        <v>49</v>
      </c>
      <c r="AQ1494" s="96">
        <v>727</v>
      </c>
      <c r="AR1494" s="96">
        <v>661</v>
      </c>
      <c r="AS1494" s="98">
        <v>0.90900000000000003</v>
      </c>
      <c r="AT1494" s="98">
        <v>0.48399999999999999</v>
      </c>
      <c r="AU1494" s="98">
        <v>2.4E-2</v>
      </c>
      <c r="AV1494" s="101">
        <v>180738</v>
      </c>
      <c r="AW1494" s="101">
        <v>162590</v>
      </c>
      <c r="AX1494" s="96">
        <v>11216</v>
      </c>
      <c r="AY1494" s="96">
        <v>17390</v>
      </c>
      <c r="AZ1494" s="96">
        <v>25268</v>
      </c>
      <c r="BA1494" s="96">
        <v>21123389</v>
      </c>
      <c r="BC1494" s="117"/>
      <c r="BD1494" s="93">
        <v>50.39</v>
      </c>
      <c r="BE1494" s="93">
        <v>1383.3</v>
      </c>
      <c r="BF1494" s="94">
        <v>217</v>
      </c>
      <c r="BG1494" s="155">
        <v>0.32829999999999998</v>
      </c>
      <c r="BH1494" s="94">
        <v>302</v>
      </c>
      <c r="BI1494" s="155">
        <v>0.45689999999999997</v>
      </c>
      <c r="BJ1494" s="94">
        <v>13</v>
      </c>
      <c r="BM1494" s="94">
        <v>109039</v>
      </c>
    </row>
    <row r="1495" spans="1:67" ht="15.75" customHeight="1" thickBot="1">
      <c r="A1495" s="93" t="s">
        <v>312</v>
      </c>
      <c r="B1495" s="95">
        <v>45860</v>
      </c>
      <c r="C1495" s="96">
        <v>2616593</v>
      </c>
      <c r="D1495" s="96">
        <v>68895</v>
      </c>
      <c r="E1495" s="96" t="s">
        <v>48</v>
      </c>
      <c r="F1495" s="96">
        <v>2243749</v>
      </c>
      <c r="G1495" s="96" t="s">
        <v>48</v>
      </c>
      <c r="H1495" s="96" t="s">
        <v>48</v>
      </c>
      <c r="I1495" s="96">
        <v>297036</v>
      </c>
      <c r="J1495" s="96">
        <v>11209</v>
      </c>
      <c r="K1495" s="96">
        <v>265834</v>
      </c>
      <c r="L1495" s="96">
        <v>5503317</v>
      </c>
      <c r="M1495" s="97">
        <v>424</v>
      </c>
      <c r="N1495" s="97">
        <v>738</v>
      </c>
      <c r="O1495" s="97">
        <v>1162</v>
      </c>
      <c r="P1495" s="96" t="s">
        <v>48</v>
      </c>
      <c r="Q1495" s="96">
        <v>20132</v>
      </c>
      <c r="R1495" s="96">
        <v>20714</v>
      </c>
      <c r="S1495" s="96">
        <v>21173</v>
      </c>
      <c r="T1495" s="98">
        <v>0.625</v>
      </c>
      <c r="U1495" s="95">
        <v>45829</v>
      </c>
      <c r="V1495" s="95">
        <v>45852</v>
      </c>
      <c r="W1495" s="96">
        <v>134</v>
      </c>
      <c r="X1495" s="98">
        <v>0.20710000000000001</v>
      </c>
      <c r="Y1495" s="98">
        <v>0.42249999999999999</v>
      </c>
      <c r="Z1495" s="96">
        <v>273</v>
      </c>
      <c r="AA1495" s="96">
        <v>108</v>
      </c>
      <c r="AB1495" s="98">
        <v>0.16689999999999999</v>
      </c>
      <c r="AC1495" s="98">
        <v>0.41060000000000002</v>
      </c>
      <c r="AD1495" s="96">
        <v>266</v>
      </c>
      <c r="AE1495" s="96">
        <v>72</v>
      </c>
      <c r="AF1495" s="98">
        <v>0.1113</v>
      </c>
      <c r="AG1495" s="98">
        <v>0.4017</v>
      </c>
      <c r="AH1495" s="96">
        <v>260</v>
      </c>
      <c r="AI1495" s="96">
        <v>386</v>
      </c>
      <c r="AJ1495" s="96">
        <v>347</v>
      </c>
      <c r="AK1495" s="96">
        <v>2630</v>
      </c>
      <c r="AL1495" s="96">
        <v>2545</v>
      </c>
      <c r="AM1495" s="96">
        <v>119</v>
      </c>
      <c r="AN1495" s="96">
        <v>2116</v>
      </c>
      <c r="AO1495" s="96">
        <v>2041</v>
      </c>
      <c r="AP1495" s="96">
        <v>61</v>
      </c>
      <c r="AQ1495" s="96">
        <v>726</v>
      </c>
      <c r="AR1495" s="96">
        <v>647</v>
      </c>
      <c r="AS1495" s="98">
        <v>0.89100000000000001</v>
      </c>
      <c r="AT1495" s="98">
        <v>0.53600000000000003</v>
      </c>
      <c r="AU1495" s="98">
        <v>2.9000000000000001E-2</v>
      </c>
      <c r="AV1495" s="101">
        <v>181464</v>
      </c>
      <c r="AW1495" s="101">
        <v>163237</v>
      </c>
      <c r="AX1495" s="96">
        <v>11395</v>
      </c>
      <c r="AY1495" s="96">
        <v>17496</v>
      </c>
      <c r="AZ1495" s="96">
        <v>25453</v>
      </c>
      <c r="BA1495" s="96">
        <v>22587811</v>
      </c>
      <c r="BC1495" s="117"/>
      <c r="BD1495" s="93">
        <v>49.87</v>
      </c>
      <c r="BE1495" s="93">
        <v>1381.5</v>
      </c>
      <c r="BF1495" s="94">
        <v>201</v>
      </c>
      <c r="BG1495" s="155">
        <v>0.31069999999999998</v>
      </c>
      <c r="BH1495" s="94">
        <v>269</v>
      </c>
      <c r="BI1495" s="155">
        <v>0.4158</v>
      </c>
      <c r="BJ1495" s="94">
        <v>15</v>
      </c>
      <c r="BM1495" s="94">
        <v>135039</v>
      </c>
    </row>
    <row r="1496" spans="1:67" ht="15.75" customHeight="1" thickBot="1">
      <c r="A1496" s="93" t="s">
        <v>313</v>
      </c>
      <c r="B1496" s="95">
        <v>45861</v>
      </c>
      <c r="C1496" s="96">
        <v>2557021</v>
      </c>
      <c r="D1496" s="96">
        <v>43828</v>
      </c>
      <c r="E1496" s="96" t="s">
        <v>48</v>
      </c>
      <c r="F1496" s="96">
        <v>2219157</v>
      </c>
      <c r="G1496" s="96" t="s">
        <v>48</v>
      </c>
      <c r="H1496" s="96" t="s">
        <v>48</v>
      </c>
      <c r="I1496" s="96">
        <v>459500</v>
      </c>
      <c r="J1496" s="96">
        <v>9504</v>
      </c>
      <c r="K1496" s="96">
        <v>265834</v>
      </c>
      <c r="L1496" s="96">
        <v>5554843</v>
      </c>
      <c r="M1496" s="97">
        <v>469</v>
      </c>
      <c r="N1496" s="97">
        <v>542</v>
      </c>
      <c r="O1496" s="97">
        <v>1011</v>
      </c>
      <c r="P1496" s="96" t="s">
        <v>48</v>
      </c>
      <c r="Q1496" s="96">
        <v>22319</v>
      </c>
      <c r="R1496" s="96">
        <v>24022</v>
      </c>
      <c r="S1496" s="96">
        <v>26080</v>
      </c>
      <c r="T1496" s="98">
        <v>0.76500000000000001</v>
      </c>
      <c r="U1496" s="95">
        <v>45830</v>
      </c>
      <c r="V1496" s="95">
        <v>45853</v>
      </c>
      <c r="W1496" s="96">
        <v>122</v>
      </c>
      <c r="X1496" s="98">
        <v>0.17349999999999999</v>
      </c>
      <c r="Y1496" s="98">
        <v>0.35399999999999998</v>
      </c>
      <c r="Z1496" s="96">
        <v>249</v>
      </c>
      <c r="AA1496" s="96">
        <v>94</v>
      </c>
      <c r="AB1496" s="98">
        <v>0.13370000000000001</v>
      </c>
      <c r="AC1496" s="98">
        <v>0.32890000000000003</v>
      </c>
      <c r="AD1496" s="96">
        <v>231</v>
      </c>
      <c r="AE1496" s="96">
        <v>59</v>
      </c>
      <c r="AF1496" s="98">
        <v>8.3900000000000002E-2</v>
      </c>
      <c r="AG1496" s="98">
        <v>0.30299999999999999</v>
      </c>
      <c r="AH1496" s="96">
        <v>213</v>
      </c>
      <c r="AI1496" s="96">
        <v>399</v>
      </c>
      <c r="AJ1496" s="96">
        <v>308</v>
      </c>
      <c r="AK1496" s="96">
        <v>2536</v>
      </c>
      <c r="AL1496" s="96">
        <v>2449</v>
      </c>
      <c r="AM1496" s="96">
        <v>113</v>
      </c>
      <c r="AN1496" s="96">
        <v>1986</v>
      </c>
      <c r="AO1496" s="96">
        <v>1915</v>
      </c>
      <c r="AP1496" s="96">
        <v>57</v>
      </c>
      <c r="AQ1496" s="96">
        <v>773</v>
      </c>
      <c r="AR1496" s="96">
        <v>703</v>
      </c>
      <c r="AS1496" s="98">
        <v>0.90900000000000003</v>
      </c>
      <c r="AT1496" s="98">
        <v>0.438</v>
      </c>
      <c r="AU1496" s="98">
        <v>2.9000000000000001E-2</v>
      </c>
      <c r="AV1496" s="101">
        <v>182237</v>
      </c>
      <c r="AW1496" s="101">
        <v>163940</v>
      </c>
      <c r="AX1496" s="96">
        <v>11576</v>
      </c>
      <c r="AY1496" s="96">
        <v>17637</v>
      </c>
      <c r="AZ1496" s="96">
        <v>25474</v>
      </c>
      <c r="BA1496" s="96">
        <v>20635925</v>
      </c>
      <c r="BC1496" s="117"/>
      <c r="BD1496" s="93">
        <v>31.84</v>
      </c>
      <c r="BE1496" s="93">
        <v>1376.5</v>
      </c>
      <c r="BF1496" s="94">
        <v>195</v>
      </c>
      <c r="BG1496" s="155">
        <v>0.27739999999999998</v>
      </c>
      <c r="BH1496" s="94">
        <v>265</v>
      </c>
      <c r="BI1496" s="155">
        <v>0.377</v>
      </c>
      <c r="BJ1496" s="94">
        <v>21</v>
      </c>
      <c r="BM1496" s="94">
        <v>122673</v>
      </c>
    </row>
    <row r="1497" spans="1:67" ht="15.75" customHeight="1" thickBot="1">
      <c r="A1497" s="93" t="s">
        <v>314</v>
      </c>
      <c r="B1497" s="95">
        <v>45862</v>
      </c>
      <c r="C1497" s="96">
        <v>2679074</v>
      </c>
      <c r="D1497" s="96">
        <v>52393</v>
      </c>
      <c r="E1497" s="96" t="s">
        <v>48</v>
      </c>
      <c r="F1497" s="96">
        <v>1890676</v>
      </c>
      <c r="G1497" s="96" t="s">
        <v>48</v>
      </c>
      <c r="H1497" s="96" t="s">
        <v>48</v>
      </c>
      <c r="I1497" s="96">
        <v>563144</v>
      </c>
      <c r="J1497" s="96">
        <v>8723</v>
      </c>
      <c r="K1497" s="96">
        <v>265834</v>
      </c>
      <c r="L1497" s="96">
        <v>5459844</v>
      </c>
      <c r="M1497" s="97">
        <v>417</v>
      </c>
      <c r="N1497" s="97">
        <v>541</v>
      </c>
      <c r="O1497" s="97">
        <v>958</v>
      </c>
      <c r="P1497" s="96" t="s">
        <v>48</v>
      </c>
      <c r="Q1497" s="96">
        <v>20123</v>
      </c>
      <c r="R1497" s="96">
        <v>20550</v>
      </c>
      <c r="S1497" s="96">
        <v>20166</v>
      </c>
      <c r="T1497" s="98">
        <v>0.81399999999999995</v>
      </c>
      <c r="U1497" s="95">
        <v>45831</v>
      </c>
      <c r="V1497" s="95">
        <v>45854</v>
      </c>
      <c r="W1497" s="96">
        <v>133</v>
      </c>
      <c r="X1497" s="98">
        <v>0.1908</v>
      </c>
      <c r="Y1497" s="98">
        <v>0.38929999999999998</v>
      </c>
      <c r="Z1497" s="96">
        <v>271</v>
      </c>
      <c r="AA1497" s="96">
        <v>108</v>
      </c>
      <c r="AB1497" s="98">
        <v>0.15490000000000001</v>
      </c>
      <c r="AC1497" s="98">
        <v>0.38119999999999998</v>
      </c>
      <c r="AD1497" s="96">
        <v>266</v>
      </c>
      <c r="AE1497" s="96">
        <v>75</v>
      </c>
      <c r="AF1497" s="98">
        <v>0.1076</v>
      </c>
      <c r="AG1497" s="98">
        <v>0.38850000000000001</v>
      </c>
      <c r="AH1497" s="96">
        <v>271</v>
      </c>
      <c r="AI1497" s="96">
        <v>394</v>
      </c>
      <c r="AJ1497" s="96">
        <v>347</v>
      </c>
      <c r="AK1497" s="96">
        <v>2680</v>
      </c>
      <c r="AL1497" s="96">
        <v>2592</v>
      </c>
      <c r="AM1497" s="96">
        <v>131</v>
      </c>
      <c r="AN1497" s="96">
        <v>2118</v>
      </c>
      <c r="AO1497" s="96">
        <v>2040</v>
      </c>
      <c r="AP1497" s="96">
        <v>60</v>
      </c>
      <c r="AQ1497" s="96">
        <v>780</v>
      </c>
      <c r="AR1497" s="96">
        <v>697</v>
      </c>
      <c r="AS1497" s="98">
        <v>0.89400000000000002</v>
      </c>
      <c r="AT1497" s="98">
        <v>0.498</v>
      </c>
      <c r="AU1497" s="98">
        <v>2.9000000000000001E-2</v>
      </c>
      <c r="AV1497" s="101">
        <v>183017</v>
      </c>
      <c r="AW1497" s="101">
        <v>164637</v>
      </c>
      <c r="AX1497" s="96">
        <v>11689</v>
      </c>
      <c r="AY1497" s="96">
        <v>17711</v>
      </c>
      <c r="AZ1497" s="96">
        <v>25607</v>
      </c>
      <c r="BA1497" s="96">
        <v>22879629</v>
      </c>
      <c r="BC1497" s="117"/>
      <c r="BD1497" s="93">
        <v>38.14</v>
      </c>
      <c r="BE1497" s="93">
        <v>1373.7</v>
      </c>
      <c r="BF1497" s="94">
        <v>201</v>
      </c>
      <c r="BG1497" s="155">
        <v>0.28839999999999999</v>
      </c>
      <c r="BH1497" s="94">
        <v>274</v>
      </c>
      <c r="BI1497" s="155">
        <v>0.3931</v>
      </c>
      <c r="BJ1497" s="94">
        <v>28</v>
      </c>
      <c r="BK1497" s="94" t="s">
        <v>398</v>
      </c>
      <c r="BL1497" s="94">
        <v>286836</v>
      </c>
      <c r="BM1497" s="94">
        <v>143086</v>
      </c>
      <c r="BN1497" s="94">
        <v>57367</v>
      </c>
    </row>
    <row r="1498" spans="1:67" ht="15.75" customHeight="1" thickBot="1">
      <c r="A1498" s="93" t="s">
        <v>315</v>
      </c>
      <c r="B1498" s="95">
        <v>45863</v>
      </c>
      <c r="C1498" s="96">
        <v>2844042</v>
      </c>
      <c r="D1498" s="96">
        <v>72575</v>
      </c>
      <c r="E1498" s="96" t="s">
        <v>48</v>
      </c>
      <c r="F1498" s="96">
        <v>1763907</v>
      </c>
      <c r="G1498" s="96" t="s">
        <v>48</v>
      </c>
      <c r="H1498" s="96" t="s">
        <v>48</v>
      </c>
      <c r="I1498" s="96">
        <v>98998</v>
      </c>
      <c r="J1498" s="96">
        <v>11550</v>
      </c>
      <c r="K1498" s="96">
        <v>265834</v>
      </c>
      <c r="L1498" s="96">
        <v>5056907</v>
      </c>
      <c r="M1498" s="97">
        <v>464</v>
      </c>
      <c r="N1498" s="97">
        <v>531</v>
      </c>
      <c r="O1498" s="97">
        <v>995</v>
      </c>
      <c r="P1498" s="96" t="s">
        <v>48</v>
      </c>
      <c r="Q1498" s="96">
        <v>16749</v>
      </c>
      <c r="R1498" s="96">
        <v>17721</v>
      </c>
      <c r="S1498" s="96">
        <v>17083</v>
      </c>
      <c r="T1498" s="98">
        <v>0.74299999999999999</v>
      </c>
      <c r="U1498" s="95">
        <v>45832</v>
      </c>
      <c r="V1498" s="95">
        <v>45855</v>
      </c>
      <c r="W1498" s="96">
        <v>148</v>
      </c>
      <c r="X1498" s="98">
        <v>0.22950000000000001</v>
      </c>
      <c r="Y1498" s="98">
        <v>0.46810000000000002</v>
      </c>
      <c r="Z1498" s="96">
        <v>302</v>
      </c>
      <c r="AA1498" s="96">
        <v>116</v>
      </c>
      <c r="AB1498" s="98">
        <v>0.17979999999999999</v>
      </c>
      <c r="AC1498" s="98">
        <v>0.44240000000000002</v>
      </c>
      <c r="AD1498" s="96">
        <v>285</v>
      </c>
      <c r="AE1498" s="96">
        <v>82</v>
      </c>
      <c r="AF1498" s="98">
        <v>0.12709999999999999</v>
      </c>
      <c r="AG1498" s="98">
        <v>0.45889999999999997</v>
      </c>
      <c r="AH1498" s="96">
        <v>296</v>
      </c>
      <c r="AI1498" s="96">
        <v>344</v>
      </c>
      <c r="AJ1498" s="96">
        <v>307</v>
      </c>
      <c r="AK1498" s="96">
        <v>2584</v>
      </c>
      <c r="AL1498" s="96">
        <v>2475</v>
      </c>
      <c r="AM1498" s="96">
        <v>122</v>
      </c>
      <c r="AN1498" s="96">
        <v>2059</v>
      </c>
      <c r="AO1498" s="96">
        <v>1970</v>
      </c>
      <c r="AP1498" s="96">
        <v>62</v>
      </c>
      <c r="AQ1498" s="96">
        <v>739</v>
      </c>
      <c r="AR1498" s="96">
        <v>645</v>
      </c>
      <c r="AS1498" s="98">
        <v>0.873</v>
      </c>
      <c r="AT1498" s="98">
        <v>0.47599999999999998</v>
      </c>
      <c r="AU1498" s="98">
        <v>3.1E-2</v>
      </c>
      <c r="AV1498" s="101">
        <v>183756</v>
      </c>
      <c r="AW1498" s="101">
        <v>165282</v>
      </c>
      <c r="AX1498" s="96">
        <v>11855</v>
      </c>
      <c r="AY1498" s="96">
        <v>17794</v>
      </c>
      <c r="AZ1498" s="96">
        <v>25777</v>
      </c>
      <c r="BA1498" s="96">
        <v>21591237</v>
      </c>
      <c r="BC1498" s="117"/>
      <c r="BD1498" s="93">
        <v>52.42</v>
      </c>
      <c r="BE1498" s="93">
        <v>1384.5</v>
      </c>
      <c r="BF1498" s="94">
        <v>190</v>
      </c>
      <c r="BG1498" s="155">
        <v>0.29459999999999997</v>
      </c>
      <c r="BH1498" s="94">
        <v>253</v>
      </c>
      <c r="BI1498" s="155">
        <v>0.39219999999999999</v>
      </c>
      <c r="BJ1498" s="94">
        <v>19</v>
      </c>
      <c r="BM1498" s="94">
        <v>113676</v>
      </c>
    </row>
    <row r="1499" spans="1:67" ht="15.75" customHeight="1" thickBot="1">
      <c r="A1499" s="93" t="s">
        <v>316</v>
      </c>
      <c r="B1499" s="95">
        <v>45864</v>
      </c>
      <c r="C1499" s="96">
        <v>2870315</v>
      </c>
      <c r="D1499" s="96">
        <v>66193</v>
      </c>
      <c r="E1499" s="96" t="s">
        <v>48</v>
      </c>
      <c r="F1499" s="96">
        <v>1756279</v>
      </c>
      <c r="G1499" s="96" t="s">
        <v>48</v>
      </c>
      <c r="H1499" s="96" t="s">
        <v>48</v>
      </c>
      <c r="I1499" s="96" t="s">
        <v>48</v>
      </c>
      <c r="J1499" s="96">
        <v>9196</v>
      </c>
      <c r="K1499" s="96">
        <v>330834</v>
      </c>
      <c r="L1499" s="96">
        <v>5032817</v>
      </c>
      <c r="M1499" s="97">
        <v>448</v>
      </c>
      <c r="N1499" s="97">
        <v>540</v>
      </c>
      <c r="O1499" s="97">
        <v>988</v>
      </c>
      <c r="P1499" s="96" t="s">
        <v>48</v>
      </c>
      <c r="Q1499" s="96">
        <v>18977</v>
      </c>
      <c r="R1499" s="96">
        <v>18599</v>
      </c>
      <c r="S1499" s="96">
        <v>21448</v>
      </c>
      <c r="T1499" s="98">
        <v>0.745</v>
      </c>
      <c r="U1499" s="95">
        <v>45833</v>
      </c>
      <c r="V1499" s="95">
        <v>45856</v>
      </c>
      <c r="W1499" s="96">
        <v>130</v>
      </c>
      <c r="X1499" s="98">
        <v>0.20119999999999999</v>
      </c>
      <c r="Y1499" s="98">
        <v>0.41049999999999998</v>
      </c>
      <c r="Z1499" s="96">
        <v>265</v>
      </c>
      <c r="AA1499" s="96">
        <v>110</v>
      </c>
      <c r="AB1499" s="98">
        <v>0.17030000000000001</v>
      </c>
      <c r="AC1499" s="98">
        <v>0.41889999999999999</v>
      </c>
      <c r="AD1499" s="96">
        <v>271</v>
      </c>
      <c r="AE1499" s="96">
        <v>65</v>
      </c>
      <c r="AF1499" s="98">
        <v>0.10059999999999999</v>
      </c>
      <c r="AG1499" s="98">
        <v>0.36320000000000002</v>
      </c>
      <c r="AH1499" s="96">
        <v>235</v>
      </c>
      <c r="AI1499" s="96">
        <v>359</v>
      </c>
      <c r="AJ1499" s="96">
        <v>369</v>
      </c>
      <c r="AK1499" s="96">
        <v>2747</v>
      </c>
      <c r="AL1499" s="96">
        <v>2726</v>
      </c>
      <c r="AM1499" s="96">
        <v>137</v>
      </c>
      <c r="AN1499" s="96">
        <v>2239</v>
      </c>
      <c r="AO1499" s="96">
        <v>2225</v>
      </c>
      <c r="AP1499" s="96">
        <v>67</v>
      </c>
      <c r="AQ1499" s="96">
        <v>736</v>
      </c>
      <c r="AR1499" s="96">
        <v>646</v>
      </c>
      <c r="AS1499" s="98">
        <v>0.878</v>
      </c>
      <c r="AT1499" s="98">
        <v>0.57099999999999995</v>
      </c>
      <c r="AU1499" s="98">
        <v>2.9000000000000001E-2</v>
      </c>
      <c r="AV1499" s="101">
        <v>184492</v>
      </c>
      <c r="AW1499" s="101">
        <v>165928</v>
      </c>
      <c r="AX1499" s="96">
        <v>11892</v>
      </c>
      <c r="AY1499" s="96">
        <v>17782</v>
      </c>
      <c r="AZ1499" s="96">
        <v>25863</v>
      </c>
      <c r="BA1499" s="96">
        <v>25155776</v>
      </c>
      <c r="BC1499" s="117"/>
      <c r="BD1499" s="93">
        <v>47.81</v>
      </c>
      <c r="BE1499" s="93">
        <v>1384.5</v>
      </c>
      <c r="BF1499" s="94">
        <v>178</v>
      </c>
      <c r="BG1499" s="155">
        <v>0.27550000000000002</v>
      </c>
      <c r="BH1499" s="94">
        <v>237</v>
      </c>
      <c r="BI1499" s="155">
        <v>0.3669</v>
      </c>
      <c r="BJ1499" s="94">
        <v>18</v>
      </c>
      <c r="BK1499" s="94" t="s">
        <v>399</v>
      </c>
      <c r="BL1499" s="94">
        <v>1950000</v>
      </c>
      <c r="BM1499" s="94">
        <v>120257</v>
      </c>
      <c r="BN1499" s="94">
        <v>65000</v>
      </c>
      <c r="BO1499" s="94">
        <v>45894</v>
      </c>
    </row>
    <row r="1500" spans="1:67" ht="15.75" customHeight="1" thickBot="1">
      <c r="A1500" s="93" t="s">
        <v>317</v>
      </c>
      <c r="B1500" s="95">
        <v>45865</v>
      </c>
      <c r="C1500" s="96">
        <v>2968997</v>
      </c>
      <c r="D1500" s="96">
        <v>77214</v>
      </c>
      <c r="E1500" s="96" t="s">
        <v>48</v>
      </c>
      <c r="F1500" s="96">
        <v>1773685</v>
      </c>
      <c r="G1500" s="96" t="s">
        <v>48</v>
      </c>
      <c r="H1500" s="96" t="s">
        <v>48</v>
      </c>
      <c r="I1500" s="96" t="s">
        <v>48</v>
      </c>
      <c r="J1500" s="96">
        <v>7414</v>
      </c>
      <c r="K1500" s="96">
        <v>184167</v>
      </c>
      <c r="L1500" s="96">
        <v>5011477</v>
      </c>
      <c r="M1500" s="97">
        <v>498</v>
      </c>
      <c r="N1500" s="97">
        <v>583</v>
      </c>
      <c r="O1500" s="97">
        <v>1081</v>
      </c>
      <c r="P1500" s="96" t="s">
        <v>48</v>
      </c>
      <c r="Q1500" s="96">
        <v>21549</v>
      </c>
      <c r="R1500" s="96">
        <v>20788</v>
      </c>
      <c r="S1500" s="96">
        <v>24355</v>
      </c>
      <c r="T1500" s="98">
        <v>0.74299999999999999</v>
      </c>
      <c r="U1500" s="95">
        <v>45834</v>
      </c>
      <c r="V1500" s="95">
        <v>45857</v>
      </c>
      <c r="W1500" s="96">
        <v>114</v>
      </c>
      <c r="X1500" s="98">
        <v>0.1588</v>
      </c>
      <c r="Y1500" s="98">
        <v>0.32390000000000002</v>
      </c>
      <c r="Z1500" s="96">
        <v>233</v>
      </c>
      <c r="AA1500" s="96">
        <v>98</v>
      </c>
      <c r="AB1500" s="98">
        <v>0.13650000000000001</v>
      </c>
      <c r="AC1500" s="98">
        <v>0.33579999999999999</v>
      </c>
      <c r="AD1500" s="96">
        <v>241</v>
      </c>
      <c r="AE1500" s="96">
        <v>57</v>
      </c>
      <c r="AF1500" s="98">
        <v>7.9399999999999998E-2</v>
      </c>
      <c r="AG1500" s="98">
        <v>0.28660000000000002</v>
      </c>
      <c r="AH1500" s="96">
        <v>206</v>
      </c>
      <c r="AI1500" s="96">
        <v>403</v>
      </c>
      <c r="AJ1500" s="96">
        <v>516</v>
      </c>
      <c r="AK1500" s="96">
        <v>3746</v>
      </c>
      <c r="AL1500" s="96">
        <v>3726</v>
      </c>
      <c r="AM1500" s="96">
        <v>178</v>
      </c>
      <c r="AN1500" s="96">
        <v>3128</v>
      </c>
      <c r="AO1500" s="96">
        <v>3112</v>
      </c>
      <c r="AP1500" s="96">
        <v>80</v>
      </c>
      <c r="AQ1500" s="96">
        <v>803</v>
      </c>
      <c r="AR1500" s="96">
        <v>718</v>
      </c>
      <c r="AS1500" s="98">
        <v>0.89400000000000002</v>
      </c>
      <c r="AT1500" s="98">
        <v>0.71899999999999997</v>
      </c>
      <c r="AU1500" s="98">
        <v>2.5000000000000001E-2</v>
      </c>
      <c r="AV1500" s="101">
        <v>185295</v>
      </c>
      <c r="AW1500" s="101">
        <v>166646</v>
      </c>
      <c r="AX1500" s="96">
        <v>12098</v>
      </c>
      <c r="AY1500" s="96">
        <v>17991</v>
      </c>
      <c r="AZ1500" s="96">
        <v>26058</v>
      </c>
      <c r="BA1500" s="96">
        <v>35239357</v>
      </c>
      <c r="BC1500" s="117"/>
      <c r="BD1500" s="93">
        <v>55.77</v>
      </c>
      <c r="BE1500" s="93">
        <v>1384.5</v>
      </c>
      <c r="BF1500" s="94">
        <v>187</v>
      </c>
      <c r="BG1500" s="155">
        <v>0.26040000000000002</v>
      </c>
      <c r="BH1500" s="94">
        <v>268</v>
      </c>
      <c r="BI1500" s="155">
        <v>0.37330000000000002</v>
      </c>
      <c r="BJ1500" s="94">
        <v>29</v>
      </c>
      <c r="BM1500" s="94">
        <v>128427</v>
      </c>
    </row>
    <row r="1501" spans="1:67" ht="15.75" customHeight="1" thickBot="1">
      <c r="A1501" s="93" t="s">
        <v>311</v>
      </c>
      <c r="B1501" s="95">
        <v>45866</v>
      </c>
      <c r="C1501" s="96">
        <v>2708164</v>
      </c>
      <c r="D1501" s="96">
        <v>77270</v>
      </c>
      <c r="E1501" s="96" t="s">
        <v>48</v>
      </c>
      <c r="F1501" s="96">
        <v>1707839</v>
      </c>
      <c r="G1501" s="96" t="s">
        <v>48</v>
      </c>
      <c r="H1501" s="96" t="s">
        <v>48</v>
      </c>
      <c r="I1501" s="96" t="s">
        <v>48</v>
      </c>
      <c r="J1501" s="96">
        <v>11418</v>
      </c>
      <c r="K1501" s="96">
        <v>184167</v>
      </c>
      <c r="L1501" s="96">
        <v>4688858</v>
      </c>
      <c r="M1501" s="97">
        <v>439</v>
      </c>
      <c r="N1501" s="97">
        <v>524</v>
      </c>
      <c r="O1501" s="97">
        <v>963</v>
      </c>
      <c r="P1501" s="96" t="s">
        <v>48</v>
      </c>
      <c r="Q1501" s="96">
        <v>18536</v>
      </c>
      <c r="R1501" s="96">
        <v>18153</v>
      </c>
      <c r="S1501" s="96">
        <v>19101</v>
      </c>
      <c r="T1501" s="98">
        <v>0.76</v>
      </c>
      <c r="U1501" s="95">
        <v>45835</v>
      </c>
      <c r="V1501" s="95">
        <v>45858</v>
      </c>
      <c r="W1501" s="96">
        <v>124</v>
      </c>
      <c r="X1501" s="98">
        <v>0.1893</v>
      </c>
      <c r="Y1501" s="98">
        <v>0.38619999999999999</v>
      </c>
      <c r="Z1501" s="96">
        <v>253</v>
      </c>
      <c r="AA1501" s="96">
        <v>105</v>
      </c>
      <c r="AB1501" s="98">
        <v>0.1603</v>
      </c>
      <c r="AC1501" s="98">
        <v>0.39439999999999997</v>
      </c>
      <c r="AD1501" s="96">
        <v>258</v>
      </c>
      <c r="AE1501" s="96">
        <v>68</v>
      </c>
      <c r="AF1501" s="98">
        <v>0.1038</v>
      </c>
      <c r="AG1501" s="98">
        <v>0.37480000000000002</v>
      </c>
      <c r="AH1501" s="96">
        <v>245</v>
      </c>
      <c r="AI1501" s="96">
        <v>381</v>
      </c>
      <c r="AJ1501" s="96">
        <v>288</v>
      </c>
      <c r="AK1501" s="96">
        <v>2617</v>
      </c>
      <c r="AL1501" s="96">
        <v>2518</v>
      </c>
      <c r="AM1501" s="96">
        <v>137</v>
      </c>
      <c r="AN1501" s="96">
        <v>2055</v>
      </c>
      <c r="AO1501" s="96">
        <v>1975</v>
      </c>
      <c r="AP1501" s="96">
        <v>71</v>
      </c>
      <c r="AQ1501" s="96">
        <v>732</v>
      </c>
      <c r="AR1501" s="96">
        <v>655</v>
      </c>
      <c r="AS1501" s="98">
        <v>0.89500000000000002</v>
      </c>
      <c r="AT1501" s="98">
        <v>0.44</v>
      </c>
      <c r="AU1501" s="98">
        <v>3.5000000000000003E-2</v>
      </c>
      <c r="AV1501" s="101">
        <v>186027</v>
      </c>
      <c r="AW1501" s="101">
        <v>167301</v>
      </c>
      <c r="AX1501" s="96">
        <v>12209</v>
      </c>
      <c r="AY1501" s="96">
        <v>18150</v>
      </c>
      <c r="AZ1501" s="96">
        <v>26503</v>
      </c>
      <c r="BA1501" s="96">
        <v>22323899</v>
      </c>
      <c r="BC1501" s="117"/>
      <c r="BD1501" s="93">
        <v>55.59</v>
      </c>
      <c r="BE1501" s="93">
        <v>1390</v>
      </c>
      <c r="BF1501" s="94">
        <v>182</v>
      </c>
      <c r="BG1501" s="155">
        <v>0.27789999999999998</v>
      </c>
      <c r="BH1501" s="94">
        <v>259</v>
      </c>
      <c r="BI1501" s="155">
        <v>0.39539999999999997</v>
      </c>
      <c r="BJ1501" s="94">
        <v>15</v>
      </c>
      <c r="BM1501" s="94">
        <v>149917</v>
      </c>
    </row>
    <row r="1502" spans="1:67" ht="15.75" customHeight="1" thickBot="1">
      <c r="A1502" s="93" t="s">
        <v>312</v>
      </c>
      <c r="B1502" s="95">
        <v>45867</v>
      </c>
      <c r="C1502" s="96">
        <v>2916051</v>
      </c>
      <c r="D1502" s="96">
        <v>70770</v>
      </c>
      <c r="E1502" s="96" t="s">
        <v>48</v>
      </c>
      <c r="F1502" s="96">
        <v>1632165</v>
      </c>
      <c r="G1502" s="96" t="s">
        <v>48</v>
      </c>
      <c r="H1502" s="96" t="s">
        <v>48</v>
      </c>
      <c r="I1502" s="96" t="s">
        <v>48</v>
      </c>
      <c r="J1502" s="96">
        <v>9592</v>
      </c>
      <c r="K1502" s="96">
        <v>184167</v>
      </c>
      <c r="L1502" s="96">
        <v>4812744</v>
      </c>
      <c r="M1502" s="97">
        <v>473</v>
      </c>
      <c r="N1502" s="97">
        <v>614</v>
      </c>
      <c r="O1502" s="97">
        <v>1087</v>
      </c>
      <c r="P1502" s="96" t="s">
        <v>48</v>
      </c>
      <c r="Q1502" s="96">
        <v>19993</v>
      </c>
      <c r="R1502" s="96">
        <v>20813</v>
      </c>
      <c r="S1502" s="96">
        <v>24239</v>
      </c>
      <c r="T1502" s="98">
        <v>0.66100000000000003</v>
      </c>
      <c r="U1502" s="95">
        <v>45836</v>
      </c>
      <c r="V1502" s="95">
        <v>45859</v>
      </c>
      <c r="W1502" s="96">
        <v>118</v>
      </c>
      <c r="X1502" s="98">
        <v>0.18179999999999999</v>
      </c>
      <c r="Y1502" s="98">
        <v>0.37090000000000001</v>
      </c>
      <c r="Z1502" s="96">
        <v>241</v>
      </c>
      <c r="AA1502" s="96">
        <v>94</v>
      </c>
      <c r="AB1502" s="98">
        <v>0.14480000000000001</v>
      </c>
      <c r="AC1502" s="98">
        <v>0.35630000000000001</v>
      </c>
      <c r="AD1502" s="96">
        <v>231</v>
      </c>
      <c r="AE1502" s="96">
        <v>55</v>
      </c>
      <c r="AF1502" s="98">
        <v>8.4699999999999998E-2</v>
      </c>
      <c r="AG1502" s="98">
        <v>0.30590000000000001</v>
      </c>
      <c r="AH1502" s="96">
        <v>199</v>
      </c>
      <c r="AI1502" s="96">
        <v>379</v>
      </c>
      <c r="AJ1502" s="96">
        <v>341</v>
      </c>
      <c r="AK1502" s="96">
        <v>2726</v>
      </c>
      <c r="AL1502" s="96">
        <v>2637</v>
      </c>
      <c r="AM1502" s="96">
        <v>110</v>
      </c>
      <c r="AN1502" s="96">
        <v>2204</v>
      </c>
      <c r="AO1502" s="96">
        <v>2124</v>
      </c>
      <c r="AP1502" s="96">
        <v>63</v>
      </c>
      <c r="AQ1502" s="96">
        <v>718</v>
      </c>
      <c r="AR1502" s="96">
        <v>649</v>
      </c>
      <c r="AS1502" s="98">
        <v>0.90400000000000003</v>
      </c>
      <c r="AT1502" s="98">
        <v>0.52500000000000002</v>
      </c>
      <c r="AU1502" s="98">
        <v>2.9000000000000001E-2</v>
      </c>
      <c r="AV1502" s="101">
        <v>186745</v>
      </c>
      <c r="AW1502" s="101">
        <v>167950</v>
      </c>
      <c r="AX1502" s="96">
        <v>12237</v>
      </c>
      <c r="AY1502" s="96">
        <v>18269</v>
      </c>
      <c r="AZ1502" s="96">
        <v>26616</v>
      </c>
      <c r="BA1502" s="96">
        <v>24567197</v>
      </c>
      <c r="BC1502" s="117"/>
      <c r="BD1502" s="93">
        <v>50.95</v>
      </c>
      <c r="BE1502" s="93">
        <v>1389</v>
      </c>
      <c r="BF1502" s="94">
        <v>170</v>
      </c>
      <c r="BG1502" s="155">
        <v>0.26190000000000002</v>
      </c>
      <c r="BH1502" s="94">
        <v>225</v>
      </c>
      <c r="BI1502" s="155">
        <v>0.34670000000000001</v>
      </c>
      <c r="BJ1502" s="94">
        <v>20</v>
      </c>
      <c r="BM1502" s="94">
        <v>165951</v>
      </c>
    </row>
    <row r="1503" spans="1:67" ht="15.75" customHeight="1" thickBot="1">
      <c r="A1503" s="93" t="s">
        <v>313</v>
      </c>
      <c r="B1503" s="95">
        <v>45868</v>
      </c>
      <c r="C1503" s="96">
        <v>2821121</v>
      </c>
      <c r="D1503" s="96">
        <v>48059</v>
      </c>
      <c r="E1503" s="96" t="s">
        <v>48</v>
      </c>
      <c r="F1503" s="96">
        <v>1636725</v>
      </c>
      <c r="G1503" s="96" t="s">
        <v>48</v>
      </c>
      <c r="H1503" s="96" t="s">
        <v>48</v>
      </c>
      <c r="I1503" s="96" t="s">
        <v>48</v>
      </c>
      <c r="J1503" s="96">
        <v>11616</v>
      </c>
      <c r="K1503" s="96">
        <v>232500</v>
      </c>
      <c r="L1503" s="96">
        <v>4750021</v>
      </c>
      <c r="M1503" s="97">
        <v>458</v>
      </c>
      <c r="N1503" s="97">
        <v>622</v>
      </c>
      <c r="O1503" s="97">
        <v>1080</v>
      </c>
      <c r="P1503" s="96" t="s">
        <v>48</v>
      </c>
      <c r="Q1503" s="96">
        <v>20790</v>
      </c>
      <c r="R1503" s="96">
        <v>23838</v>
      </c>
      <c r="S1503" s="96">
        <v>26316</v>
      </c>
      <c r="T1503" s="98">
        <v>0.70299999999999996</v>
      </c>
      <c r="U1503" s="95">
        <v>45837</v>
      </c>
      <c r="V1503" s="95">
        <v>45860</v>
      </c>
      <c r="W1503" s="96">
        <v>112</v>
      </c>
      <c r="X1503" s="98">
        <v>0.16619999999999999</v>
      </c>
      <c r="Y1503" s="98">
        <v>0.33900000000000002</v>
      </c>
      <c r="Z1503" s="96">
        <v>228</v>
      </c>
      <c r="AA1503" s="96">
        <v>81</v>
      </c>
      <c r="AB1503" s="98">
        <v>0.1202</v>
      </c>
      <c r="AC1503" s="98">
        <v>0.29559999999999997</v>
      </c>
      <c r="AD1503" s="96">
        <v>199</v>
      </c>
      <c r="AE1503" s="96">
        <v>50</v>
      </c>
      <c r="AF1503" s="98">
        <v>7.4200000000000002E-2</v>
      </c>
      <c r="AG1503" s="98">
        <v>0.26779999999999998</v>
      </c>
      <c r="AH1503" s="96">
        <v>181</v>
      </c>
      <c r="AI1503" s="96">
        <v>402</v>
      </c>
      <c r="AJ1503" s="96">
        <v>293</v>
      </c>
      <c r="AK1503" s="96">
        <v>2642</v>
      </c>
      <c r="AL1503" s="96">
        <v>2558</v>
      </c>
      <c r="AM1503" s="96">
        <v>143</v>
      </c>
      <c r="AN1503" s="96">
        <v>2094</v>
      </c>
      <c r="AO1503" s="96">
        <v>2020</v>
      </c>
      <c r="AP1503" s="96">
        <v>56</v>
      </c>
      <c r="AQ1503" s="96">
        <v>759</v>
      </c>
      <c r="AR1503" s="96">
        <v>674</v>
      </c>
      <c r="AS1503" s="98">
        <v>0.88800000000000001</v>
      </c>
      <c r="AT1503" s="98">
        <v>0.435</v>
      </c>
      <c r="AU1503" s="98">
        <v>2.7E-2</v>
      </c>
      <c r="AV1503" s="101">
        <v>187504</v>
      </c>
      <c r="AW1503" s="101">
        <v>168624</v>
      </c>
      <c r="AX1503" s="96">
        <v>12331</v>
      </c>
      <c r="AY1503" s="96">
        <v>18430</v>
      </c>
      <c r="AZ1503" s="96">
        <v>26590</v>
      </c>
      <c r="BA1503" s="96">
        <v>21697360</v>
      </c>
      <c r="BC1503" s="117"/>
      <c r="BD1503" s="93">
        <v>34.5</v>
      </c>
      <c r="BE1503" s="93">
        <v>1393</v>
      </c>
      <c r="BF1503" s="94">
        <v>168</v>
      </c>
      <c r="BG1503" s="155">
        <v>0.24929999999999999</v>
      </c>
      <c r="BH1503" s="94">
        <v>235</v>
      </c>
      <c r="BI1503" s="155">
        <v>0.34870000000000001</v>
      </c>
      <c r="BJ1503" s="94">
        <v>23</v>
      </c>
      <c r="BK1503" s="94" t="s">
        <v>400</v>
      </c>
      <c r="BL1503" s="94">
        <v>1450000</v>
      </c>
      <c r="BM1503" s="94">
        <v>169520</v>
      </c>
      <c r="BN1503" s="94">
        <v>48333</v>
      </c>
      <c r="BO1503" s="94">
        <v>45898</v>
      </c>
    </row>
    <row r="1504" spans="1:67" ht="15.75" customHeight="1" thickBot="1">
      <c r="A1504" s="93" t="s">
        <v>314</v>
      </c>
      <c r="B1504" s="95">
        <v>45869</v>
      </c>
      <c r="C1504" s="96">
        <v>2781917</v>
      </c>
      <c r="D1504" s="96">
        <v>43078</v>
      </c>
      <c r="E1504" s="96" t="s">
        <v>48</v>
      </c>
      <c r="F1504" s="96">
        <v>1546178</v>
      </c>
      <c r="G1504" s="96" t="s">
        <v>48</v>
      </c>
      <c r="H1504" s="96" t="s">
        <v>48</v>
      </c>
      <c r="I1504" s="96" t="s">
        <v>48</v>
      </c>
      <c r="J1504" s="96">
        <v>20339</v>
      </c>
      <c r="K1504" s="96">
        <v>360833</v>
      </c>
      <c r="L1504" s="96">
        <v>4752345</v>
      </c>
      <c r="M1504" s="97">
        <v>548</v>
      </c>
      <c r="N1504" s="97">
        <v>582</v>
      </c>
      <c r="O1504" s="97">
        <v>1130</v>
      </c>
      <c r="P1504" s="96" t="s">
        <v>48</v>
      </c>
      <c r="Q1504" s="96">
        <v>20083</v>
      </c>
      <c r="R1504" s="96">
        <v>20773</v>
      </c>
      <c r="S1504" s="96">
        <v>22697</v>
      </c>
      <c r="T1504" s="98">
        <v>0.74299999999999999</v>
      </c>
      <c r="U1504" s="95">
        <v>45838</v>
      </c>
      <c r="V1504" s="95">
        <v>45861</v>
      </c>
      <c r="W1504" s="96">
        <v>116</v>
      </c>
      <c r="X1504" s="98">
        <v>0.16109999999999999</v>
      </c>
      <c r="Y1504" s="98">
        <v>0.32869999999999999</v>
      </c>
      <c r="Z1504" s="96">
        <v>237</v>
      </c>
      <c r="AA1504" s="96">
        <v>93</v>
      </c>
      <c r="AB1504" s="98">
        <v>0.12920000000000001</v>
      </c>
      <c r="AC1504" s="98">
        <v>0.31780000000000003</v>
      </c>
      <c r="AD1504" s="96">
        <v>229</v>
      </c>
      <c r="AE1504" s="96">
        <v>58</v>
      </c>
      <c r="AF1504" s="98">
        <v>8.0600000000000005E-2</v>
      </c>
      <c r="AG1504" s="98">
        <v>0.2908</v>
      </c>
      <c r="AH1504" s="96">
        <v>209</v>
      </c>
      <c r="AI1504" s="96">
        <v>397</v>
      </c>
      <c r="AJ1504" s="96">
        <v>303</v>
      </c>
      <c r="AK1504" s="96">
        <v>2831</v>
      </c>
      <c r="AL1504" s="96">
        <v>2745</v>
      </c>
      <c r="AM1504" s="96">
        <v>154</v>
      </c>
      <c r="AN1504" s="96">
        <v>2235</v>
      </c>
      <c r="AO1504" s="96">
        <v>2156</v>
      </c>
      <c r="AP1504" s="96">
        <v>63</v>
      </c>
      <c r="AQ1504" s="96">
        <v>840</v>
      </c>
      <c r="AR1504" s="96">
        <v>720</v>
      </c>
      <c r="AS1504" s="98">
        <v>0.85699999999999998</v>
      </c>
      <c r="AT1504" s="98">
        <v>0.42099999999999999</v>
      </c>
      <c r="AU1504" s="98">
        <v>2.8000000000000001E-2</v>
      </c>
      <c r="AV1504" s="101">
        <v>188344</v>
      </c>
      <c r="AW1504" s="101">
        <v>169344</v>
      </c>
      <c r="AX1504" s="96">
        <v>12357</v>
      </c>
      <c r="AY1504" s="96">
        <v>18535</v>
      </c>
      <c r="AZ1504" s="96">
        <v>26683</v>
      </c>
      <c r="BA1504" s="96">
        <v>24201709</v>
      </c>
      <c r="BC1504" s="117"/>
      <c r="BD1504" s="93">
        <v>30.88</v>
      </c>
      <c r="BE1504" s="93">
        <v>1395</v>
      </c>
      <c r="BF1504" s="94">
        <v>171</v>
      </c>
      <c r="BG1504" s="155">
        <v>0.23749999999999999</v>
      </c>
      <c r="BH1504" s="94">
        <v>252</v>
      </c>
      <c r="BI1504" s="155">
        <v>0.35</v>
      </c>
      <c r="BJ1504" s="94">
        <v>24</v>
      </c>
      <c r="BK1504" s="94" t="s">
        <v>401</v>
      </c>
      <c r="BL1504" s="94">
        <v>3850000</v>
      </c>
      <c r="BM1504" s="94">
        <v>167957</v>
      </c>
      <c r="BN1504" s="94">
        <v>128333</v>
      </c>
      <c r="BO1504" s="94">
        <v>45899</v>
      </c>
    </row>
    <row r="1505" spans="1:65" ht="15.75" customHeight="1" thickBot="1">
      <c r="A1505" s="93" t="s">
        <v>315</v>
      </c>
      <c r="B1505" s="95">
        <v>45870</v>
      </c>
      <c r="C1505" s="96">
        <v>2704343</v>
      </c>
      <c r="D1505" s="96">
        <v>47377</v>
      </c>
      <c r="E1505" s="96" t="s">
        <v>48</v>
      </c>
      <c r="F1505" s="96">
        <v>1496743</v>
      </c>
      <c r="G1505" s="96" t="s">
        <v>48</v>
      </c>
      <c r="H1505" s="96" t="s">
        <v>48</v>
      </c>
      <c r="I1505" s="96" t="s">
        <v>48</v>
      </c>
      <c r="J1505" s="96">
        <v>10813</v>
      </c>
      <c r="K1505" s="96">
        <v>360833</v>
      </c>
      <c r="L1505" s="96">
        <v>4620109</v>
      </c>
      <c r="M1505" s="97">
        <v>459</v>
      </c>
      <c r="N1505" s="97">
        <v>521</v>
      </c>
      <c r="O1505" s="97">
        <v>980</v>
      </c>
      <c r="P1505" s="96" t="s">
        <v>48</v>
      </c>
      <c r="Q1505" s="96">
        <v>17437</v>
      </c>
      <c r="R1505" s="96">
        <v>20007</v>
      </c>
      <c r="S1505" s="96">
        <v>21933</v>
      </c>
      <c r="T1505" s="98">
        <v>0.74399999999999999</v>
      </c>
      <c r="U1505" s="95">
        <v>45839</v>
      </c>
      <c r="V1505" s="95">
        <v>45862</v>
      </c>
      <c r="W1505" s="96">
        <v>128</v>
      </c>
      <c r="X1505" s="98">
        <v>0.1978</v>
      </c>
      <c r="Y1505" s="98">
        <v>0.40949999999999998</v>
      </c>
      <c r="Z1505" s="96">
        <v>265</v>
      </c>
      <c r="AA1505" s="96">
        <v>92</v>
      </c>
      <c r="AB1505" s="98">
        <v>0.14219999999999999</v>
      </c>
      <c r="AC1505" s="98">
        <v>0.3569</v>
      </c>
      <c r="AD1505" s="96">
        <v>231</v>
      </c>
      <c r="AE1505" s="96">
        <v>55</v>
      </c>
      <c r="AF1505" s="98">
        <v>8.5000000000000006E-2</v>
      </c>
      <c r="AG1505" s="98">
        <v>0.3256</v>
      </c>
      <c r="AH1505" s="96">
        <v>211</v>
      </c>
      <c r="AI1505" s="96">
        <v>365</v>
      </c>
      <c r="AJ1505" s="96">
        <v>302</v>
      </c>
      <c r="AK1505" s="96">
        <v>2690</v>
      </c>
      <c r="AL1505" s="96">
        <v>2585</v>
      </c>
      <c r="AM1505" s="96">
        <v>123</v>
      </c>
      <c r="AN1505" s="96">
        <v>2145</v>
      </c>
      <c r="AO1505" s="96">
        <v>2053</v>
      </c>
      <c r="AP1505" s="96">
        <v>62</v>
      </c>
      <c r="AQ1505" s="96">
        <v>729</v>
      </c>
      <c r="AR1505" s="96">
        <v>647</v>
      </c>
      <c r="AS1505" s="98">
        <v>0.88800000000000001</v>
      </c>
      <c r="AT1505" s="98">
        <v>0.46700000000000003</v>
      </c>
      <c r="AU1505" s="98">
        <v>2.9000000000000001E-2</v>
      </c>
      <c r="AV1505" s="101">
        <v>189073</v>
      </c>
      <c r="AW1505" s="101">
        <v>169991</v>
      </c>
      <c r="AX1505" s="96">
        <v>12451</v>
      </c>
      <c r="AY1505" s="96">
        <v>18672</v>
      </c>
      <c r="AZ1505" s="96">
        <v>26807</v>
      </c>
      <c r="BA1505" s="96">
        <v>21829935</v>
      </c>
      <c r="BC1505" s="117"/>
      <c r="BD1505" s="93">
        <v>34.06</v>
      </c>
      <c r="BE1505" s="93">
        <v>1391</v>
      </c>
      <c r="BF1505" s="94">
        <v>175</v>
      </c>
      <c r="BG1505" s="155">
        <v>0.27050000000000002</v>
      </c>
      <c r="BH1505" s="94">
        <v>249</v>
      </c>
      <c r="BI1505" s="155">
        <v>0.38490000000000002</v>
      </c>
      <c r="BJ1505" s="94">
        <v>23</v>
      </c>
      <c r="BM1505" s="94">
        <v>164559</v>
      </c>
    </row>
    <row r="1506" spans="1:65" ht="15.75" customHeight="1" thickBot="1">
      <c r="A1506" s="93" t="s">
        <v>316</v>
      </c>
      <c r="B1506" s="95">
        <v>45871</v>
      </c>
      <c r="C1506" s="96">
        <v>2741424</v>
      </c>
      <c r="D1506" s="96">
        <v>62066</v>
      </c>
      <c r="E1506" s="96" t="s">
        <v>48</v>
      </c>
      <c r="F1506" s="96">
        <v>1529319</v>
      </c>
      <c r="G1506" s="96" t="s">
        <v>48</v>
      </c>
      <c r="H1506" s="96" t="s">
        <v>48</v>
      </c>
      <c r="I1506" s="96" t="s">
        <v>48</v>
      </c>
      <c r="J1506" s="96">
        <v>19052</v>
      </c>
      <c r="K1506" s="96">
        <v>360833</v>
      </c>
      <c r="L1506" s="96">
        <v>4712695</v>
      </c>
      <c r="M1506" s="97">
        <v>493</v>
      </c>
      <c r="N1506" s="97">
        <v>613</v>
      </c>
      <c r="O1506" s="97">
        <v>1106</v>
      </c>
      <c r="P1506" s="96" t="s">
        <v>48</v>
      </c>
      <c r="Q1506" s="96">
        <v>21891</v>
      </c>
      <c r="R1506" s="96">
        <v>21096</v>
      </c>
      <c r="S1506" s="96">
        <v>23216</v>
      </c>
      <c r="T1506" s="98">
        <v>0.70599999999999996</v>
      </c>
      <c r="U1506" s="95">
        <v>45840</v>
      </c>
      <c r="V1506" s="95">
        <v>45863</v>
      </c>
      <c r="W1506" s="96">
        <v>104</v>
      </c>
      <c r="X1506" s="98">
        <v>0.15010000000000001</v>
      </c>
      <c r="Y1506" s="98">
        <v>0.31059999999999999</v>
      </c>
      <c r="Z1506" s="96">
        <v>215</v>
      </c>
      <c r="AA1506" s="96">
        <v>89</v>
      </c>
      <c r="AB1506" s="98">
        <v>0.12839999999999999</v>
      </c>
      <c r="AC1506" s="98">
        <v>0.32240000000000002</v>
      </c>
      <c r="AD1506" s="96">
        <v>223</v>
      </c>
      <c r="AE1506" s="96">
        <v>53</v>
      </c>
      <c r="AF1506" s="98">
        <v>7.6499999999999999E-2</v>
      </c>
      <c r="AG1506" s="98">
        <v>0.29289999999999999</v>
      </c>
      <c r="AH1506" s="96">
        <v>203</v>
      </c>
      <c r="AI1506" s="96">
        <v>381</v>
      </c>
      <c r="AJ1506" s="96">
        <v>312</v>
      </c>
      <c r="AK1506" s="96">
        <v>2735</v>
      </c>
      <c r="AL1506" s="96">
        <v>2708</v>
      </c>
      <c r="AM1506" s="96">
        <v>145</v>
      </c>
      <c r="AN1506" s="96">
        <v>2206</v>
      </c>
      <c r="AO1506" s="96">
        <v>2187</v>
      </c>
      <c r="AP1506" s="96">
        <v>54</v>
      </c>
      <c r="AQ1506" s="96">
        <v>781</v>
      </c>
      <c r="AR1506" s="96">
        <v>693</v>
      </c>
      <c r="AS1506" s="98">
        <v>0.88700000000000001</v>
      </c>
      <c r="AT1506" s="98">
        <v>0.45</v>
      </c>
      <c r="AU1506" s="98">
        <v>2.4E-2</v>
      </c>
      <c r="AV1506" s="101">
        <v>189854</v>
      </c>
      <c r="AW1506" s="101">
        <v>170684</v>
      </c>
      <c r="AX1506" s="96">
        <v>12514</v>
      </c>
      <c r="AY1506" s="96">
        <v>18749</v>
      </c>
      <c r="AZ1506" s="96">
        <v>26871</v>
      </c>
      <c r="BA1506" s="96">
        <v>22086676</v>
      </c>
      <c r="BC1506" s="117"/>
      <c r="BD1506" s="93">
        <v>44.62</v>
      </c>
      <c r="BE1506" s="93">
        <v>1391</v>
      </c>
      <c r="BF1506" s="94">
        <v>166</v>
      </c>
      <c r="BG1506" s="155">
        <v>0.23949999999999999</v>
      </c>
      <c r="BH1506" s="94">
        <v>240</v>
      </c>
      <c r="BI1506" s="155">
        <v>0.3463</v>
      </c>
      <c r="BJ1506" s="94">
        <v>22</v>
      </c>
      <c r="BM1506" s="94">
        <v>167837</v>
      </c>
    </row>
    <row r="1507" spans="1:65" ht="15.75" customHeight="1" thickBot="1">
      <c r="A1507" s="93" t="s">
        <v>317</v>
      </c>
      <c r="B1507" s="95">
        <v>45872</v>
      </c>
      <c r="C1507" s="96">
        <v>2987998</v>
      </c>
      <c r="D1507" s="96">
        <v>72026</v>
      </c>
      <c r="E1507" s="96" t="s">
        <v>48</v>
      </c>
      <c r="F1507" s="96">
        <v>1577166</v>
      </c>
      <c r="G1507" s="96" t="s">
        <v>48</v>
      </c>
      <c r="H1507" s="96" t="s">
        <v>48</v>
      </c>
      <c r="I1507" s="96" t="s">
        <v>48</v>
      </c>
      <c r="J1507" s="96">
        <v>16918</v>
      </c>
      <c r="K1507" s="96">
        <v>360833</v>
      </c>
      <c r="L1507" s="96">
        <v>5014941</v>
      </c>
      <c r="M1507" s="97">
        <v>568</v>
      </c>
      <c r="N1507" s="97">
        <v>760</v>
      </c>
      <c r="O1507" s="97">
        <v>1328</v>
      </c>
      <c r="P1507" s="96" t="s">
        <v>48</v>
      </c>
      <c r="Q1507" s="96">
        <v>18354</v>
      </c>
      <c r="R1507" s="96">
        <v>18163</v>
      </c>
      <c r="S1507" s="96">
        <v>18705</v>
      </c>
      <c r="T1507" s="98">
        <v>0.67800000000000005</v>
      </c>
      <c r="U1507" s="95">
        <v>45841</v>
      </c>
      <c r="V1507" s="95">
        <v>45864</v>
      </c>
      <c r="W1507" s="96">
        <v>132</v>
      </c>
      <c r="X1507" s="98">
        <v>0.1648</v>
      </c>
      <c r="Y1507" s="98">
        <v>0.34110000000000001</v>
      </c>
      <c r="Z1507" s="96">
        <v>273</v>
      </c>
      <c r="AA1507" s="96">
        <v>110</v>
      </c>
      <c r="AB1507" s="98">
        <v>0.13730000000000001</v>
      </c>
      <c r="AC1507" s="98">
        <v>0.34470000000000001</v>
      </c>
      <c r="AD1507" s="96">
        <v>276</v>
      </c>
      <c r="AE1507" s="96">
        <v>70</v>
      </c>
      <c r="AF1507" s="98">
        <v>8.7400000000000005E-2</v>
      </c>
      <c r="AG1507" s="98">
        <v>0.3347</v>
      </c>
      <c r="AH1507" s="96">
        <v>268</v>
      </c>
      <c r="AI1507" s="96">
        <v>448</v>
      </c>
      <c r="AJ1507" s="96">
        <v>392</v>
      </c>
      <c r="AK1507" s="96">
        <v>3656</v>
      </c>
      <c r="AL1507" s="96">
        <v>3628</v>
      </c>
      <c r="AM1507" s="96">
        <v>153</v>
      </c>
      <c r="AN1507" s="96">
        <v>3051</v>
      </c>
      <c r="AO1507" s="96">
        <v>3028</v>
      </c>
      <c r="AP1507" s="96">
        <v>81</v>
      </c>
      <c r="AQ1507" s="96">
        <v>900</v>
      </c>
      <c r="AR1507" s="96">
        <v>801</v>
      </c>
      <c r="AS1507" s="98">
        <v>0.89</v>
      </c>
      <c r="AT1507" s="98">
        <v>0.48899999999999999</v>
      </c>
      <c r="AU1507" s="98">
        <v>2.5999999999999999E-2</v>
      </c>
      <c r="AV1507" s="101">
        <v>190754</v>
      </c>
      <c r="AW1507" s="101">
        <v>171485</v>
      </c>
      <c r="AX1507" s="96">
        <v>12449</v>
      </c>
      <c r="AY1507" s="96">
        <v>18862</v>
      </c>
      <c r="AZ1507" s="96">
        <v>27020</v>
      </c>
      <c r="BA1507" s="96">
        <v>24681764</v>
      </c>
      <c r="BC1507" s="117"/>
      <c r="BD1507" s="93">
        <v>51.78</v>
      </c>
      <c r="BE1507" s="93">
        <v>1391</v>
      </c>
      <c r="BF1507" s="94">
        <v>206</v>
      </c>
      <c r="BG1507" s="155">
        <v>0.25719999999999998</v>
      </c>
      <c r="BH1507" s="94">
        <v>306</v>
      </c>
      <c r="BI1507" s="155">
        <v>0.38200000000000001</v>
      </c>
      <c r="BJ1507" s="94">
        <v>21</v>
      </c>
      <c r="BM1507" s="94">
        <v>185206</v>
      </c>
    </row>
    <row r="1508" spans="1:65" ht="15.75" customHeight="1" thickBot="1">
      <c r="A1508" s="93" t="s">
        <v>311</v>
      </c>
      <c r="B1508" s="95">
        <v>45873</v>
      </c>
      <c r="C1508" s="96">
        <v>2589066</v>
      </c>
      <c r="D1508" s="96">
        <v>52322</v>
      </c>
      <c r="E1508" s="96" t="s">
        <v>48</v>
      </c>
      <c r="F1508" s="96">
        <v>1528770</v>
      </c>
      <c r="G1508" s="96" t="s">
        <v>48</v>
      </c>
      <c r="H1508" s="96" t="s">
        <v>48</v>
      </c>
      <c r="I1508" s="96" t="s">
        <v>48</v>
      </c>
      <c r="J1508" s="96">
        <v>14509</v>
      </c>
      <c r="K1508" s="96">
        <v>360833</v>
      </c>
      <c r="L1508" s="96">
        <v>4545500</v>
      </c>
      <c r="M1508" s="97">
        <v>487</v>
      </c>
      <c r="N1508" s="97">
        <v>607</v>
      </c>
      <c r="O1508" s="97">
        <v>1094</v>
      </c>
      <c r="P1508" s="96" t="s">
        <v>48</v>
      </c>
      <c r="Q1508" s="96">
        <v>18453</v>
      </c>
      <c r="R1508" s="96">
        <v>18110</v>
      </c>
      <c r="S1508" s="96">
        <v>17453</v>
      </c>
      <c r="T1508" s="98">
        <v>0.79300000000000004</v>
      </c>
      <c r="U1508" s="95">
        <v>45842</v>
      </c>
      <c r="V1508" s="95">
        <v>45865</v>
      </c>
      <c r="W1508" s="96">
        <v>119</v>
      </c>
      <c r="X1508" s="98">
        <v>0.1512</v>
      </c>
      <c r="Y1508" s="98">
        <v>0.313</v>
      </c>
      <c r="Z1508" s="96">
        <v>246</v>
      </c>
      <c r="AA1508" s="96">
        <v>100</v>
      </c>
      <c r="AB1508" s="98">
        <v>0.12709999999999999</v>
      </c>
      <c r="AC1508" s="98">
        <v>0.31890000000000002</v>
      </c>
      <c r="AD1508" s="96">
        <v>251</v>
      </c>
      <c r="AE1508" s="96">
        <v>68</v>
      </c>
      <c r="AF1508" s="98">
        <v>8.6400000000000005E-2</v>
      </c>
      <c r="AG1508" s="98">
        <v>0.33090000000000003</v>
      </c>
      <c r="AH1508" s="96">
        <v>260</v>
      </c>
      <c r="AI1508" s="96">
        <v>465</v>
      </c>
      <c r="AJ1508" s="96">
        <v>320</v>
      </c>
      <c r="AK1508" s="96">
        <v>2748</v>
      </c>
      <c r="AL1508" s="96">
        <v>2656</v>
      </c>
      <c r="AM1508" s="96">
        <v>96</v>
      </c>
      <c r="AN1508" s="96">
        <v>2151</v>
      </c>
      <c r="AO1508" s="96">
        <v>2073</v>
      </c>
      <c r="AP1508" s="96">
        <v>59</v>
      </c>
      <c r="AQ1508" s="96">
        <v>867</v>
      </c>
      <c r="AR1508" s="96">
        <v>787</v>
      </c>
      <c r="AS1508" s="98">
        <v>0.90800000000000003</v>
      </c>
      <c r="AT1508" s="98">
        <v>0.40699999999999997</v>
      </c>
      <c r="AU1508" s="98">
        <v>2.8000000000000001E-2</v>
      </c>
      <c r="AV1508" s="101">
        <v>191621</v>
      </c>
      <c r="AW1508" s="101">
        <v>172272</v>
      </c>
      <c r="AX1508" s="96">
        <v>12395</v>
      </c>
      <c r="AY1508" s="96">
        <v>18906</v>
      </c>
      <c r="AZ1508" s="96">
        <v>27313</v>
      </c>
      <c r="BA1508" s="96">
        <v>32652547</v>
      </c>
      <c r="BC1508" s="117"/>
      <c r="BD1508" s="93">
        <v>37.75</v>
      </c>
      <c r="BE1508" s="93">
        <v>1386</v>
      </c>
      <c r="BF1508" s="94">
        <v>194</v>
      </c>
      <c r="BG1508" s="155">
        <v>0.2465</v>
      </c>
      <c r="BH1508" s="94">
        <v>295</v>
      </c>
      <c r="BI1508" s="155">
        <v>0.37480000000000002</v>
      </c>
      <c r="BJ1508" s="94">
        <v>28</v>
      </c>
      <c r="BM1508" s="94">
        <v>183155</v>
      </c>
    </row>
    <row r="1509" spans="1:65" ht="15.75" customHeight="1" thickBot="1">
      <c r="A1509" s="93" t="s">
        <v>312</v>
      </c>
      <c r="B1509" s="95">
        <v>45874</v>
      </c>
      <c r="C1509" s="96">
        <v>2654853</v>
      </c>
      <c r="D1509" s="96">
        <v>53343</v>
      </c>
      <c r="E1509" s="96" t="s">
        <v>48</v>
      </c>
      <c r="F1509" s="96">
        <v>1557357</v>
      </c>
      <c r="G1509" s="96" t="s">
        <v>48</v>
      </c>
      <c r="H1509" s="96" t="s">
        <v>48</v>
      </c>
      <c r="I1509" s="96" t="s">
        <v>48</v>
      </c>
      <c r="J1509" s="96">
        <v>11132</v>
      </c>
      <c r="K1509" s="96">
        <v>360833</v>
      </c>
      <c r="L1509" s="96">
        <v>4637518</v>
      </c>
      <c r="M1509" s="97">
        <v>462</v>
      </c>
      <c r="N1509" s="97">
        <v>472</v>
      </c>
      <c r="O1509" s="97">
        <v>934</v>
      </c>
      <c r="P1509" s="96" t="s">
        <v>48</v>
      </c>
      <c r="Q1509" s="96">
        <v>18515</v>
      </c>
      <c r="R1509" s="96">
        <v>18853</v>
      </c>
      <c r="S1509" s="96">
        <v>26323</v>
      </c>
      <c r="T1509" s="98">
        <v>0.83699999999999997</v>
      </c>
      <c r="U1509" s="95">
        <v>45843</v>
      </c>
      <c r="V1509" s="95">
        <v>45866</v>
      </c>
      <c r="W1509" s="96">
        <v>121</v>
      </c>
      <c r="X1509" s="98">
        <v>0.1749</v>
      </c>
      <c r="Y1509" s="98">
        <v>0.36199999999999999</v>
      </c>
      <c r="Z1509" s="96">
        <v>250</v>
      </c>
      <c r="AA1509" s="96">
        <v>98</v>
      </c>
      <c r="AB1509" s="98">
        <v>0.1416</v>
      </c>
      <c r="AC1509" s="98">
        <v>0.35549999999999998</v>
      </c>
      <c r="AD1509" s="96">
        <v>246</v>
      </c>
      <c r="AE1509" s="96">
        <v>46</v>
      </c>
      <c r="AF1509" s="98">
        <v>6.6500000000000004E-2</v>
      </c>
      <c r="AG1509" s="98">
        <v>0.25459999999999999</v>
      </c>
      <c r="AH1509" s="96">
        <v>176</v>
      </c>
      <c r="AI1509" s="96">
        <v>437</v>
      </c>
      <c r="AJ1509" s="96">
        <v>302</v>
      </c>
      <c r="AK1509" s="96">
        <v>2799</v>
      </c>
      <c r="AL1509" s="96">
        <v>2702</v>
      </c>
      <c r="AM1509" s="96">
        <v>134</v>
      </c>
      <c r="AN1509" s="96">
        <v>2184</v>
      </c>
      <c r="AO1509" s="96">
        <v>2104</v>
      </c>
      <c r="AP1509" s="96">
        <v>58</v>
      </c>
      <c r="AQ1509" s="96">
        <v>782</v>
      </c>
      <c r="AR1509" s="96">
        <v>692</v>
      </c>
      <c r="AS1509" s="98">
        <v>0.88500000000000001</v>
      </c>
      <c r="AT1509" s="98">
        <v>0.436</v>
      </c>
      <c r="AU1509" s="98">
        <v>2.7E-2</v>
      </c>
      <c r="AV1509" s="101">
        <v>192403</v>
      </c>
      <c r="AW1509" s="101">
        <v>172964</v>
      </c>
      <c r="AX1509" s="96">
        <v>12494</v>
      </c>
      <c r="AY1509" s="96">
        <v>19029</v>
      </c>
      <c r="AZ1509" s="96">
        <v>27438</v>
      </c>
      <c r="BA1509" s="96">
        <v>23102830</v>
      </c>
      <c r="BC1509" s="117"/>
      <c r="BD1509" s="93">
        <v>38.44</v>
      </c>
      <c r="BE1509" s="93">
        <v>1387.7</v>
      </c>
      <c r="BF1509" s="94">
        <v>177</v>
      </c>
      <c r="BG1509" s="155">
        <v>0.25580000000000003</v>
      </c>
      <c r="BH1509" s="94">
        <v>260</v>
      </c>
      <c r="BI1509" s="155">
        <v>0.37569999999999998</v>
      </c>
      <c r="BJ1509" s="94">
        <v>18</v>
      </c>
      <c r="BM1509" s="94">
        <v>162749</v>
      </c>
    </row>
    <row r="1510" spans="1:65" ht="15.75" customHeight="1" thickBot="1">
      <c r="A1510" s="93" t="s">
        <v>313</v>
      </c>
      <c r="B1510" s="95">
        <v>45875</v>
      </c>
      <c r="C1510" s="96">
        <v>2698097</v>
      </c>
      <c r="D1510" s="96">
        <v>50100</v>
      </c>
      <c r="E1510" s="96" t="s">
        <v>48</v>
      </c>
      <c r="F1510" s="96">
        <v>1724416</v>
      </c>
      <c r="G1510" s="96" t="s">
        <v>48</v>
      </c>
      <c r="H1510" s="96" t="s">
        <v>48</v>
      </c>
      <c r="I1510" s="96" t="s">
        <v>48</v>
      </c>
      <c r="J1510" s="96">
        <v>10659</v>
      </c>
      <c r="K1510" s="96">
        <v>360833</v>
      </c>
      <c r="L1510" s="96">
        <v>4844105</v>
      </c>
      <c r="M1510" s="97">
        <v>476</v>
      </c>
      <c r="N1510" s="97">
        <v>486</v>
      </c>
      <c r="O1510" s="97">
        <v>962</v>
      </c>
      <c r="P1510" s="96" t="s">
        <v>48</v>
      </c>
      <c r="Q1510" s="96">
        <v>20894</v>
      </c>
      <c r="R1510" s="96">
        <v>21931</v>
      </c>
      <c r="S1510" s="96">
        <v>23864</v>
      </c>
      <c r="T1510" s="98">
        <v>0.73499999999999999</v>
      </c>
      <c r="U1510" s="95">
        <v>45844</v>
      </c>
      <c r="V1510" s="95">
        <v>45867</v>
      </c>
      <c r="W1510" s="96">
        <v>112</v>
      </c>
      <c r="X1510" s="98">
        <v>0.17419999999999999</v>
      </c>
      <c r="Y1510" s="98">
        <v>0.36059999999999998</v>
      </c>
      <c r="Z1510" s="96">
        <v>232</v>
      </c>
      <c r="AA1510" s="96">
        <v>88</v>
      </c>
      <c r="AB1510" s="98">
        <v>0.13689999999999999</v>
      </c>
      <c r="AC1510" s="98">
        <v>0.34350000000000003</v>
      </c>
      <c r="AD1510" s="96">
        <v>221</v>
      </c>
      <c r="AE1510" s="96">
        <v>53</v>
      </c>
      <c r="AF1510" s="98">
        <v>8.2400000000000001E-2</v>
      </c>
      <c r="AG1510" s="98">
        <v>0.31569999999999998</v>
      </c>
      <c r="AH1510" s="96">
        <v>203</v>
      </c>
      <c r="AI1510" s="96">
        <v>383</v>
      </c>
      <c r="AJ1510" s="96">
        <v>308</v>
      </c>
      <c r="AK1510" s="96">
        <v>2625</v>
      </c>
      <c r="AL1510" s="96">
        <v>2536</v>
      </c>
      <c r="AM1510" s="96">
        <v>117</v>
      </c>
      <c r="AN1510" s="96">
        <v>2084</v>
      </c>
      <c r="AO1510" s="96">
        <v>2008</v>
      </c>
      <c r="AP1510" s="96">
        <v>59</v>
      </c>
      <c r="AQ1510" s="96">
        <v>707</v>
      </c>
      <c r="AR1510" s="96">
        <v>643</v>
      </c>
      <c r="AS1510" s="98">
        <v>0.90900000000000003</v>
      </c>
      <c r="AT1510" s="98">
        <v>0.47899999999999998</v>
      </c>
      <c r="AU1510" s="98">
        <v>2.9000000000000001E-2</v>
      </c>
      <c r="AV1510" s="101">
        <v>193110</v>
      </c>
      <c r="AW1510" s="101">
        <v>173607</v>
      </c>
      <c r="AX1510" s="96">
        <v>12478</v>
      </c>
      <c r="AY1510" s="96">
        <v>19091</v>
      </c>
      <c r="AZ1510" s="96">
        <v>27284</v>
      </c>
      <c r="BA1510" s="96">
        <v>22722442</v>
      </c>
      <c r="BC1510" s="117"/>
      <c r="BD1510" s="93">
        <v>36.159999999999997</v>
      </c>
      <c r="BE1510" s="93">
        <v>1385.5</v>
      </c>
      <c r="BF1510" s="94">
        <v>170</v>
      </c>
      <c r="BG1510" s="155">
        <v>0.26440000000000002</v>
      </c>
      <c r="BH1510" s="94">
        <v>257</v>
      </c>
      <c r="BI1510" s="155">
        <v>0.3997</v>
      </c>
      <c r="BJ1510" s="94">
        <v>16</v>
      </c>
      <c r="BM1510" s="94">
        <v>161420</v>
      </c>
    </row>
    <row r="1511" spans="1:65" ht="15.75" customHeight="1" thickBot="1">
      <c r="A1511" s="93" t="s">
        <v>314</v>
      </c>
      <c r="B1511" s="95">
        <v>45876</v>
      </c>
      <c r="C1511" s="96">
        <v>2337382</v>
      </c>
      <c r="D1511" s="96">
        <v>47630</v>
      </c>
      <c r="E1511" s="96" t="s">
        <v>48</v>
      </c>
      <c r="F1511" s="96">
        <v>1444931</v>
      </c>
      <c r="G1511" s="96" t="s">
        <v>48</v>
      </c>
      <c r="H1511" s="96" t="s">
        <v>48</v>
      </c>
      <c r="I1511" s="96" t="s">
        <v>48</v>
      </c>
      <c r="J1511" s="96">
        <v>8866</v>
      </c>
      <c r="K1511" s="96">
        <v>360833</v>
      </c>
      <c r="L1511" s="96">
        <v>4199643</v>
      </c>
      <c r="M1511" s="97">
        <v>400</v>
      </c>
      <c r="N1511" s="97">
        <v>469</v>
      </c>
      <c r="O1511" s="97">
        <v>869</v>
      </c>
      <c r="P1511" s="96" t="s">
        <v>48</v>
      </c>
      <c r="Q1511" s="96">
        <v>17340</v>
      </c>
      <c r="R1511" s="96">
        <v>17612</v>
      </c>
      <c r="S1511" s="96">
        <v>15664</v>
      </c>
      <c r="T1511" s="98">
        <v>0.72299999999999998</v>
      </c>
      <c r="U1511" s="95">
        <v>45845</v>
      </c>
      <c r="V1511" s="95">
        <v>45868</v>
      </c>
      <c r="W1511" s="96">
        <v>117</v>
      </c>
      <c r="X1511" s="98">
        <v>0.21079999999999999</v>
      </c>
      <c r="Y1511" s="98">
        <v>0.43640000000000001</v>
      </c>
      <c r="Z1511" s="96">
        <v>242</v>
      </c>
      <c r="AA1511" s="96">
        <v>95</v>
      </c>
      <c r="AB1511" s="98">
        <v>0.17119999999999999</v>
      </c>
      <c r="AC1511" s="98">
        <v>0.42959999999999998</v>
      </c>
      <c r="AD1511" s="96">
        <v>238</v>
      </c>
      <c r="AE1511" s="96">
        <v>70</v>
      </c>
      <c r="AF1511" s="98">
        <v>0.12609999999999999</v>
      </c>
      <c r="AG1511" s="98">
        <v>0.48309999999999997</v>
      </c>
      <c r="AH1511" s="96">
        <v>268</v>
      </c>
      <c r="AI1511" s="96">
        <v>320</v>
      </c>
      <c r="AJ1511" s="96">
        <v>301</v>
      </c>
      <c r="AK1511" s="96">
        <v>2721</v>
      </c>
      <c r="AL1511" s="96">
        <v>2636</v>
      </c>
      <c r="AM1511" s="96">
        <v>100</v>
      </c>
      <c r="AN1511" s="96">
        <v>2234</v>
      </c>
      <c r="AO1511" s="96">
        <v>2158</v>
      </c>
      <c r="AP1511" s="96">
        <v>64</v>
      </c>
      <c r="AQ1511" s="96">
        <v>628</v>
      </c>
      <c r="AR1511" s="96">
        <v>555</v>
      </c>
      <c r="AS1511" s="98">
        <v>0.88400000000000001</v>
      </c>
      <c r="AT1511" s="98">
        <v>0.54200000000000004</v>
      </c>
      <c r="AU1511" s="98">
        <v>2.9000000000000001E-2</v>
      </c>
      <c r="AV1511" s="101">
        <v>193738</v>
      </c>
      <c r="AW1511" s="101">
        <v>174162</v>
      </c>
      <c r="AX1511" s="96">
        <v>12488</v>
      </c>
      <c r="AY1511" s="96">
        <v>19141</v>
      </c>
      <c r="AZ1511" s="96">
        <v>27414</v>
      </c>
      <c r="BA1511" s="96">
        <v>21521979</v>
      </c>
      <c r="BC1511" s="117"/>
      <c r="BD1511" s="93">
        <v>34.39</v>
      </c>
      <c r="BE1511" s="93">
        <v>1385</v>
      </c>
      <c r="BF1511" s="94">
        <v>162</v>
      </c>
      <c r="BG1511" s="155">
        <v>0.29189999999999999</v>
      </c>
      <c r="BH1511" s="94">
        <v>226</v>
      </c>
      <c r="BI1511" s="155">
        <v>0.40720000000000001</v>
      </c>
      <c r="BJ1511" s="94">
        <v>26</v>
      </c>
      <c r="BM1511" s="94">
        <v>157172</v>
      </c>
    </row>
    <row r="1512" spans="1:65" ht="15.75" customHeight="1" thickBot="1">
      <c r="A1512" s="93" t="s">
        <v>315</v>
      </c>
      <c r="B1512" s="95">
        <v>45877</v>
      </c>
      <c r="C1512" s="96">
        <v>2105449</v>
      </c>
      <c r="D1512" s="96">
        <v>52070</v>
      </c>
      <c r="E1512" s="96" t="s">
        <v>48</v>
      </c>
      <c r="F1512" s="96">
        <v>1435715</v>
      </c>
      <c r="G1512" s="96" t="s">
        <v>48</v>
      </c>
      <c r="H1512" s="96" t="s">
        <v>48</v>
      </c>
      <c r="I1512" s="96" t="s">
        <v>48</v>
      </c>
      <c r="J1512" s="96">
        <v>6666</v>
      </c>
      <c r="K1512" s="96">
        <v>360833</v>
      </c>
      <c r="L1512" s="96">
        <v>3960733</v>
      </c>
      <c r="M1512" s="97">
        <v>437</v>
      </c>
      <c r="N1512" s="97">
        <v>382</v>
      </c>
      <c r="O1512" s="97">
        <v>819</v>
      </c>
      <c r="P1512" s="96" t="s">
        <v>48</v>
      </c>
      <c r="Q1512" s="96">
        <v>19134</v>
      </c>
      <c r="R1512" s="96">
        <v>19012</v>
      </c>
      <c r="S1512" s="96">
        <v>21544</v>
      </c>
      <c r="T1512" s="98">
        <v>0.80700000000000005</v>
      </c>
      <c r="U1512" s="95">
        <v>45846</v>
      </c>
      <c r="V1512" s="95">
        <v>45869</v>
      </c>
      <c r="W1512" s="96">
        <v>100</v>
      </c>
      <c r="X1512" s="98">
        <v>0.16919999999999999</v>
      </c>
      <c r="Y1512" s="98">
        <v>0.3503</v>
      </c>
      <c r="Z1512" s="96">
        <v>207</v>
      </c>
      <c r="AA1512" s="96">
        <v>83</v>
      </c>
      <c r="AB1512" s="98">
        <v>0.1404</v>
      </c>
      <c r="AC1512" s="98">
        <v>0.35249999999999998</v>
      </c>
      <c r="AD1512" s="96">
        <v>208</v>
      </c>
      <c r="AE1512" s="96">
        <v>48</v>
      </c>
      <c r="AF1512" s="98">
        <v>8.1199999999999994E-2</v>
      </c>
      <c r="AG1512" s="98">
        <v>0.31109999999999999</v>
      </c>
      <c r="AH1512" s="96">
        <v>184</v>
      </c>
      <c r="AI1512" s="96">
        <v>351</v>
      </c>
      <c r="AJ1512" s="96">
        <v>300</v>
      </c>
      <c r="AK1512" s="96">
        <v>2626</v>
      </c>
      <c r="AL1512" s="96">
        <v>2516</v>
      </c>
      <c r="AM1512" s="96">
        <v>122</v>
      </c>
      <c r="AN1512" s="96">
        <v>2116</v>
      </c>
      <c r="AO1512" s="96">
        <v>2025</v>
      </c>
      <c r="AP1512" s="96">
        <v>63</v>
      </c>
      <c r="AQ1512" s="96">
        <v>661</v>
      </c>
      <c r="AR1512" s="96">
        <v>591</v>
      </c>
      <c r="AS1512" s="98">
        <v>0.89400000000000002</v>
      </c>
      <c r="AT1512" s="98">
        <v>0.50800000000000001</v>
      </c>
      <c r="AU1512" s="98">
        <v>0.03</v>
      </c>
      <c r="AV1512" s="101">
        <v>194399</v>
      </c>
      <c r="AW1512" s="101">
        <v>174753</v>
      </c>
      <c r="AX1512" s="96">
        <v>12519</v>
      </c>
      <c r="AY1512" s="96">
        <v>19196</v>
      </c>
      <c r="AZ1512" s="96">
        <v>27533</v>
      </c>
      <c r="BA1512" s="96">
        <v>23978974</v>
      </c>
      <c r="BC1512" s="117"/>
      <c r="BD1512" s="93">
        <v>37.42</v>
      </c>
      <c r="BE1512" s="93">
        <v>1391.5</v>
      </c>
      <c r="BF1512" s="94">
        <v>154</v>
      </c>
      <c r="BG1512" s="155">
        <v>0.2606</v>
      </c>
      <c r="BH1512" s="94">
        <v>230</v>
      </c>
      <c r="BI1512" s="155">
        <v>0.38919999999999999</v>
      </c>
      <c r="BJ1512" s="94">
        <v>24</v>
      </c>
      <c r="BM1512" s="94">
        <v>169385</v>
      </c>
    </row>
    <row r="1513" spans="1:65" ht="15.75" customHeight="1" thickBot="1">
      <c r="A1513" s="93" t="s">
        <v>316</v>
      </c>
      <c r="B1513" s="95">
        <v>45878</v>
      </c>
      <c r="C1513" s="96">
        <v>2050596</v>
      </c>
      <c r="D1513" s="96">
        <v>48090</v>
      </c>
      <c r="E1513" s="96" t="s">
        <v>48</v>
      </c>
      <c r="F1513" s="96">
        <v>1421994</v>
      </c>
      <c r="G1513" s="96" t="s">
        <v>48</v>
      </c>
      <c r="H1513" s="96" t="s">
        <v>48</v>
      </c>
      <c r="I1513" s="96" t="s">
        <v>48</v>
      </c>
      <c r="J1513" s="96">
        <v>8624</v>
      </c>
      <c r="K1513" s="96">
        <v>360833</v>
      </c>
      <c r="L1513" s="96">
        <v>3890138</v>
      </c>
      <c r="M1513" s="97">
        <v>372</v>
      </c>
      <c r="N1513" s="97">
        <v>413</v>
      </c>
      <c r="O1513" s="97">
        <v>785</v>
      </c>
      <c r="P1513" s="96" t="s">
        <v>48</v>
      </c>
      <c r="Q1513" s="96">
        <v>16062</v>
      </c>
      <c r="R1513" s="96">
        <v>15655</v>
      </c>
      <c r="S1513" s="96">
        <v>17215</v>
      </c>
      <c r="T1513" s="98">
        <v>0.78500000000000003</v>
      </c>
      <c r="U1513" s="95">
        <v>45847</v>
      </c>
      <c r="V1513" s="95">
        <v>45870</v>
      </c>
      <c r="W1513" s="96">
        <v>117</v>
      </c>
      <c r="X1513" s="98">
        <v>0.21709999999999999</v>
      </c>
      <c r="Y1513" s="98">
        <v>0.44929999999999998</v>
      </c>
      <c r="Z1513" s="96">
        <v>242</v>
      </c>
      <c r="AA1513" s="96">
        <v>99</v>
      </c>
      <c r="AB1513" s="98">
        <v>0.1837</v>
      </c>
      <c r="AC1513" s="98">
        <v>0.46100000000000002</v>
      </c>
      <c r="AD1513" s="96">
        <v>248</v>
      </c>
      <c r="AE1513" s="96">
        <v>59</v>
      </c>
      <c r="AF1513" s="98">
        <v>0.1095</v>
      </c>
      <c r="AG1513" s="98">
        <v>0.41920000000000002</v>
      </c>
      <c r="AH1513" s="96">
        <v>226</v>
      </c>
      <c r="AI1513" s="96">
        <v>323</v>
      </c>
      <c r="AJ1513" s="96">
        <v>311</v>
      </c>
      <c r="AK1513" s="96">
        <v>2605</v>
      </c>
      <c r="AL1513" s="96">
        <v>2583</v>
      </c>
      <c r="AM1513" s="96">
        <v>119</v>
      </c>
      <c r="AN1513" s="96">
        <v>2128</v>
      </c>
      <c r="AO1513" s="96">
        <v>2114</v>
      </c>
      <c r="AP1513" s="96">
        <v>55</v>
      </c>
      <c r="AQ1513" s="96">
        <v>616</v>
      </c>
      <c r="AR1513" s="96">
        <v>539</v>
      </c>
      <c r="AS1513" s="98">
        <v>0.875</v>
      </c>
      <c r="AT1513" s="98">
        <v>0.57699999999999996</v>
      </c>
      <c r="AU1513" s="98">
        <v>2.5000000000000001E-2</v>
      </c>
      <c r="AV1513" s="101">
        <v>195015</v>
      </c>
      <c r="AW1513" s="101">
        <v>175292</v>
      </c>
      <c r="AX1513" s="96">
        <v>12518</v>
      </c>
      <c r="AY1513" s="96">
        <v>19289</v>
      </c>
      <c r="AZ1513" s="96">
        <v>27603</v>
      </c>
      <c r="BA1513" s="96">
        <v>21082275</v>
      </c>
      <c r="BC1513" s="117"/>
      <c r="BD1513" s="93">
        <v>34.56</v>
      </c>
      <c r="BE1513" s="93">
        <v>1391.5</v>
      </c>
      <c r="BF1513" s="94">
        <v>152</v>
      </c>
      <c r="BG1513" s="155">
        <v>0.28199999999999997</v>
      </c>
      <c r="BH1513" s="94">
        <v>218</v>
      </c>
      <c r="BI1513" s="155">
        <v>0.40450000000000003</v>
      </c>
      <c r="BJ1513" s="94">
        <v>26</v>
      </c>
      <c r="BM1513" s="94">
        <v>136751</v>
      </c>
    </row>
    <row r="1514" spans="1:65" ht="15.75" customHeight="1" thickBot="1">
      <c r="A1514" s="93" t="s">
        <v>317</v>
      </c>
      <c r="B1514" s="95">
        <v>45879</v>
      </c>
      <c r="C1514" s="96">
        <v>2221201</v>
      </c>
      <c r="D1514" s="96">
        <v>48202</v>
      </c>
      <c r="E1514" s="96" t="s">
        <v>48</v>
      </c>
      <c r="F1514" s="96">
        <v>1450196</v>
      </c>
      <c r="G1514" s="96" t="s">
        <v>48</v>
      </c>
      <c r="H1514" s="96" t="s">
        <v>48</v>
      </c>
      <c r="I1514" s="96" t="s">
        <v>48</v>
      </c>
      <c r="J1514" s="96">
        <v>10593</v>
      </c>
      <c r="K1514" s="96">
        <v>360833</v>
      </c>
      <c r="L1514" s="96">
        <v>4091025</v>
      </c>
      <c r="M1514" s="97">
        <v>468</v>
      </c>
      <c r="N1514" s="97">
        <v>386</v>
      </c>
      <c r="O1514" s="97">
        <v>854</v>
      </c>
      <c r="P1514" s="96" t="s">
        <v>48</v>
      </c>
      <c r="Q1514" s="96">
        <v>19763</v>
      </c>
      <c r="R1514" s="96">
        <v>19877</v>
      </c>
      <c r="S1514" s="96">
        <v>17511</v>
      </c>
      <c r="T1514" s="98">
        <v>0.83</v>
      </c>
      <c r="U1514" s="95">
        <v>45848</v>
      </c>
      <c r="V1514" s="95">
        <v>45871</v>
      </c>
      <c r="W1514" s="96">
        <v>100</v>
      </c>
      <c r="X1514" s="98">
        <v>0.1585</v>
      </c>
      <c r="Y1514" s="98">
        <v>0.3281</v>
      </c>
      <c r="Z1514" s="96">
        <v>207</v>
      </c>
      <c r="AA1514" s="96">
        <v>82</v>
      </c>
      <c r="AB1514" s="98">
        <v>0.13</v>
      </c>
      <c r="AC1514" s="98">
        <v>0.32619999999999999</v>
      </c>
      <c r="AD1514" s="96">
        <v>206</v>
      </c>
      <c r="AE1514" s="96">
        <v>61</v>
      </c>
      <c r="AF1514" s="98">
        <v>9.6699999999999994E-2</v>
      </c>
      <c r="AG1514" s="98">
        <v>0.37030000000000002</v>
      </c>
      <c r="AH1514" s="96">
        <v>234</v>
      </c>
      <c r="AI1514" s="96">
        <v>354</v>
      </c>
      <c r="AJ1514" s="96">
        <v>403</v>
      </c>
      <c r="AK1514" s="96">
        <v>3636</v>
      </c>
      <c r="AL1514" s="96">
        <v>3611</v>
      </c>
      <c r="AM1514" s="96">
        <v>147</v>
      </c>
      <c r="AN1514" s="96">
        <v>3172</v>
      </c>
      <c r="AO1514" s="96">
        <v>3151</v>
      </c>
      <c r="AP1514" s="96">
        <v>68</v>
      </c>
      <c r="AQ1514" s="96">
        <v>709</v>
      </c>
      <c r="AR1514" s="96">
        <v>631</v>
      </c>
      <c r="AS1514" s="98">
        <v>0.89</v>
      </c>
      <c r="AT1514" s="98">
        <v>0.63900000000000001</v>
      </c>
      <c r="AU1514" s="98">
        <v>2.1000000000000001E-2</v>
      </c>
      <c r="AV1514" s="101">
        <v>195724</v>
      </c>
      <c r="AW1514" s="101">
        <v>175923</v>
      </c>
      <c r="AX1514" s="96">
        <v>12442</v>
      </c>
      <c r="AY1514" s="96">
        <v>19195</v>
      </c>
      <c r="AZ1514" s="96">
        <v>27684</v>
      </c>
      <c r="BA1514" s="96">
        <v>23285088</v>
      </c>
      <c r="BC1514" s="117"/>
      <c r="BD1514" s="93">
        <v>34.64</v>
      </c>
      <c r="BE1514" s="93">
        <v>1391.5</v>
      </c>
      <c r="BF1514" s="94">
        <v>143</v>
      </c>
      <c r="BG1514" s="155">
        <v>0.2266</v>
      </c>
      <c r="BH1514" s="94">
        <v>229</v>
      </c>
      <c r="BI1514" s="155">
        <v>0.3629</v>
      </c>
      <c r="BJ1514" s="94">
        <v>28</v>
      </c>
      <c r="BM1514" s="94">
        <v>147317</v>
      </c>
    </row>
    <row r="1515" spans="1:65" ht="15.75" customHeight="1" thickBot="1">
      <c r="A1515" s="93" t="s">
        <v>311</v>
      </c>
      <c r="B1515" s="95">
        <v>45880</v>
      </c>
      <c r="C1515" s="96">
        <v>2014214</v>
      </c>
      <c r="D1515" s="96">
        <v>50617</v>
      </c>
      <c r="E1515" s="96" t="s">
        <v>48</v>
      </c>
      <c r="F1515" s="96">
        <v>1478121</v>
      </c>
      <c r="G1515" s="96" t="s">
        <v>48</v>
      </c>
      <c r="H1515" s="96" t="s">
        <v>48</v>
      </c>
      <c r="I1515" s="96" t="s">
        <v>48</v>
      </c>
      <c r="J1515" s="96">
        <v>9273</v>
      </c>
      <c r="K1515" s="96">
        <v>360833</v>
      </c>
      <c r="L1515" s="96">
        <v>3913058</v>
      </c>
      <c r="M1515" s="97">
        <v>366</v>
      </c>
      <c r="N1515" s="97">
        <v>587</v>
      </c>
      <c r="O1515" s="97">
        <v>953</v>
      </c>
      <c r="P1515" s="96" t="s">
        <v>48</v>
      </c>
      <c r="Q1515" s="96">
        <v>20773</v>
      </c>
      <c r="R1515" s="96">
        <v>20786</v>
      </c>
      <c r="S1515" s="96">
        <v>24919</v>
      </c>
      <c r="T1515" s="98">
        <v>0.64800000000000002</v>
      </c>
      <c r="U1515" s="95">
        <v>45849</v>
      </c>
      <c r="V1515" s="95">
        <v>45872</v>
      </c>
      <c r="W1515" s="96">
        <v>91</v>
      </c>
      <c r="X1515" s="98">
        <v>0.1658</v>
      </c>
      <c r="Y1515" s="98">
        <v>0.34310000000000002</v>
      </c>
      <c r="Z1515" s="96">
        <v>188</v>
      </c>
      <c r="AA1515" s="96">
        <v>75</v>
      </c>
      <c r="AB1515" s="98">
        <v>0.1366</v>
      </c>
      <c r="AC1515" s="98">
        <v>0.34289999999999998</v>
      </c>
      <c r="AD1515" s="96">
        <v>188</v>
      </c>
      <c r="AE1515" s="96">
        <v>41</v>
      </c>
      <c r="AF1515" s="98">
        <v>7.4700000000000003E-2</v>
      </c>
      <c r="AG1515" s="98">
        <v>0.28599999999999998</v>
      </c>
      <c r="AH1515" s="96">
        <v>157</v>
      </c>
      <c r="AI1515" s="96">
        <v>340</v>
      </c>
      <c r="AJ1515" s="96">
        <v>296</v>
      </c>
      <c r="AK1515" s="96">
        <v>2672</v>
      </c>
      <c r="AL1515" s="96">
        <v>2573</v>
      </c>
      <c r="AM1515" s="96">
        <v>135</v>
      </c>
      <c r="AN1515" s="96">
        <v>2123</v>
      </c>
      <c r="AO1515" s="96">
        <v>2037</v>
      </c>
      <c r="AP1515" s="96">
        <v>71</v>
      </c>
      <c r="AQ1515" s="96">
        <v>618</v>
      </c>
      <c r="AR1515" s="96">
        <v>549</v>
      </c>
      <c r="AS1515" s="98">
        <v>0.88800000000000001</v>
      </c>
      <c r="AT1515" s="98">
        <v>0.53900000000000003</v>
      </c>
      <c r="AU1515" s="98">
        <v>3.4000000000000002E-2</v>
      </c>
      <c r="AV1515" s="101">
        <v>196342</v>
      </c>
      <c r="AW1515" s="101">
        <v>176472</v>
      </c>
      <c r="AX1515" s="96">
        <v>12465</v>
      </c>
      <c r="AY1515" s="96">
        <v>19164</v>
      </c>
      <c r="AZ1515" s="96">
        <v>27945</v>
      </c>
      <c r="BA1515" s="96">
        <v>33165562</v>
      </c>
      <c r="BC1515" s="117"/>
      <c r="BD1515" s="93">
        <v>36.35</v>
      </c>
      <c r="BE1515" s="93">
        <v>1392.5</v>
      </c>
      <c r="BF1515" s="94">
        <v>141</v>
      </c>
      <c r="BG1515" s="155">
        <v>0.25679999999999997</v>
      </c>
      <c r="BH1515" s="94">
        <v>200</v>
      </c>
      <c r="BI1515" s="155">
        <v>0.36430000000000001</v>
      </c>
      <c r="BJ1515" s="94">
        <v>18</v>
      </c>
      <c r="BM1515" s="94">
        <v>144115</v>
      </c>
    </row>
    <row r="1516" spans="1:65" ht="15.75" customHeight="1" thickBot="1">
      <c r="A1516" s="93" t="s">
        <v>312</v>
      </c>
      <c r="B1516" s="95">
        <v>45881</v>
      </c>
      <c r="C1516" s="96">
        <v>2109399</v>
      </c>
      <c r="D1516" s="96">
        <v>65520</v>
      </c>
      <c r="E1516" s="96" t="s">
        <v>48</v>
      </c>
      <c r="F1516" s="96">
        <v>1212492</v>
      </c>
      <c r="G1516" s="96" t="s">
        <v>48</v>
      </c>
      <c r="H1516" s="96" t="s">
        <v>48</v>
      </c>
      <c r="I1516" s="96" t="s">
        <v>48</v>
      </c>
      <c r="J1516" s="96">
        <v>10582</v>
      </c>
      <c r="K1516" s="96">
        <v>360833</v>
      </c>
      <c r="L1516" s="96">
        <v>3758826</v>
      </c>
      <c r="M1516" s="97">
        <v>333</v>
      </c>
      <c r="N1516" s="97">
        <v>714</v>
      </c>
      <c r="O1516" s="97">
        <v>1047</v>
      </c>
      <c r="P1516" s="96" t="s">
        <v>48</v>
      </c>
      <c r="Q1516" s="96">
        <v>19318</v>
      </c>
      <c r="R1516" s="96">
        <v>18719</v>
      </c>
      <c r="S1516" s="96">
        <v>20029</v>
      </c>
      <c r="T1516" s="98">
        <v>0.60799999999999998</v>
      </c>
      <c r="U1516" s="95">
        <v>45850</v>
      </c>
      <c r="V1516" s="95">
        <v>45873</v>
      </c>
      <c r="W1516" s="96">
        <v>94</v>
      </c>
      <c r="X1516" s="98">
        <v>0.16350000000000001</v>
      </c>
      <c r="Y1516" s="98">
        <v>0.33839999999999998</v>
      </c>
      <c r="Z1516" s="96">
        <v>195</v>
      </c>
      <c r="AA1516" s="96">
        <v>80</v>
      </c>
      <c r="AB1516" s="98">
        <v>0.1391</v>
      </c>
      <c r="AC1516" s="98">
        <v>0.34920000000000001</v>
      </c>
      <c r="AD1516" s="96">
        <v>201</v>
      </c>
      <c r="AE1516" s="96">
        <v>49</v>
      </c>
      <c r="AF1516" s="98">
        <v>8.5199999999999998E-2</v>
      </c>
      <c r="AG1516" s="98">
        <v>0.32640000000000002</v>
      </c>
      <c r="AH1516" s="96">
        <v>188</v>
      </c>
      <c r="AI1516" s="96">
        <v>359</v>
      </c>
      <c r="AJ1516" s="96">
        <v>279</v>
      </c>
      <c r="AK1516" s="96">
        <v>2662</v>
      </c>
      <c r="AL1516" s="96">
        <v>2575</v>
      </c>
      <c r="AM1516" s="96">
        <v>115</v>
      </c>
      <c r="AN1516" s="96">
        <v>2154</v>
      </c>
      <c r="AO1516" s="96">
        <v>2072</v>
      </c>
      <c r="AP1516" s="96">
        <v>75</v>
      </c>
      <c r="AQ1516" s="96">
        <v>637</v>
      </c>
      <c r="AR1516" s="96">
        <v>575</v>
      </c>
      <c r="AS1516" s="98">
        <v>0.90300000000000002</v>
      </c>
      <c r="AT1516" s="98">
        <v>0.48499999999999999</v>
      </c>
      <c r="AU1516" s="98">
        <v>3.5000000000000003E-2</v>
      </c>
      <c r="AV1516" s="101">
        <v>196979</v>
      </c>
      <c r="AW1516" s="101">
        <v>177047</v>
      </c>
      <c r="AX1516" s="96">
        <v>12462</v>
      </c>
      <c r="AY1516" s="96">
        <v>19242</v>
      </c>
      <c r="AZ1516" s="96">
        <v>28028</v>
      </c>
      <c r="BA1516" s="96">
        <v>21471953</v>
      </c>
      <c r="BC1516" s="117"/>
      <c r="BD1516" s="93">
        <v>47.29</v>
      </c>
      <c r="BE1516" s="93">
        <v>1385.5</v>
      </c>
      <c r="BF1516" s="94">
        <v>143</v>
      </c>
      <c r="BG1516" s="155">
        <v>0.2487</v>
      </c>
      <c r="BH1516" s="94">
        <v>200</v>
      </c>
      <c r="BI1516" s="155">
        <v>0.3478</v>
      </c>
      <c r="BJ1516" s="94">
        <v>16</v>
      </c>
      <c r="BM1516" s="94">
        <v>135882</v>
      </c>
    </row>
    <row r="1517" spans="1:65" ht="15.75" customHeight="1" thickBot="1">
      <c r="A1517" s="93" t="s">
        <v>313</v>
      </c>
      <c r="B1517" s="95">
        <v>45882</v>
      </c>
      <c r="C1517" s="96">
        <v>2145921</v>
      </c>
      <c r="D1517" s="96">
        <v>58664</v>
      </c>
      <c r="E1517" s="96" t="s">
        <v>48</v>
      </c>
      <c r="F1517" s="96">
        <v>1251715</v>
      </c>
      <c r="G1517" s="96" t="s">
        <v>48</v>
      </c>
      <c r="H1517" s="96" t="s">
        <v>48</v>
      </c>
      <c r="I1517" s="96" t="s">
        <v>48</v>
      </c>
      <c r="J1517" s="96">
        <v>9856</v>
      </c>
      <c r="K1517" s="96">
        <v>360833</v>
      </c>
      <c r="L1517" s="96">
        <v>3826989</v>
      </c>
      <c r="M1517" s="97">
        <v>322</v>
      </c>
      <c r="N1517" s="97">
        <v>737</v>
      </c>
      <c r="O1517" s="97">
        <v>1059</v>
      </c>
      <c r="P1517" s="96" t="s">
        <v>48</v>
      </c>
      <c r="Q1517" s="96">
        <v>20542</v>
      </c>
      <c r="R1517" s="96">
        <v>20604</v>
      </c>
      <c r="S1517" s="96">
        <v>19592</v>
      </c>
      <c r="T1517" s="98">
        <v>0.64900000000000002</v>
      </c>
      <c r="U1517" s="95">
        <v>45851</v>
      </c>
      <c r="V1517" s="95">
        <v>45874</v>
      </c>
      <c r="W1517" s="96">
        <v>90</v>
      </c>
      <c r="X1517" s="98">
        <v>0.15310000000000001</v>
      </c>
      <c r="Y1517" s="98">
        <v>0.31680000000000003</v>
      </c>
      <c r="Z1517" s="96">
        <v>186</v>
      </c>
      <c r="AA1517" s="96">
        <v>74</v>
      </c>
      <c r="AB1517" s="98">
        <v>0.12590000000000001</v>
      </c>
      <c r="AC1517" s="98">
        <v>0.31590000000000001</v>
      </c>
      <c r="AD1517" s="96">
        <v>186</v>
      </c>
      <c r="AE1517" s="96">
        <v>51</v>
      </c>
      <c r="AF1517" s="98">
        <v>8.6699999999999999E-2</v>
      </c>
      <c r="AG1517" s="98">
        <v>0.3322</v>
      </c>
      <c r="AH1517" s="96">
        <v>195</v>
      </c>
      <c r="AI1517" s="96">
        <v>321</v>
      </c>
      <c r="AJ1517" s="96">
        <v>250</v>
      </c>
      <c r="AK1517" s="96">
        <v>2574</v>
      </c>
      <c r="AL1517" s="96">
        <v>2489</v>
      </c>
      <c r="AM1517" s="96">
        <v>132</v>
      </c>
      <c r="AN1517" s="96">
        <v>2072</v>
      </c>
      <c r="AO1517" s="96">
        <v>2002</v>
      </c>
      <c r="AP1517" s="96">
        <v>59</v>
      </c>
      <c r="AQ1517" s="96">
        <v>687</v>
      </c>
      <c r="AR1517" s="96">
        <v>588</v>
      </c>
      <c r="AS1517" s="98">
        <v>0.85599999999999998</v>
      </c>
      <c r="AT1517" s="98">
        <v>0.42499999999999999</v>
      </c>
      <c r="AU1517" s="98">
        <v>2.9000000000000001E-2</v>
      </c>
      <c r="AV1517" s="101">
        <v>197666</v>
      </c>
      <c r="AW1517" s="101">
        <v>177635</v>
      </c>
      <c r="AX1517" s="96">
        <v>12515</v>
      </c>
      <c r="AY1517" s="96">
        <v>19223</v>
      </c>
      <c r="AZ1517" s="96">
        <v>27901</v>
      </c>
      <c r="BA1517" s="96">
        <v>22788329</v>
      </c>
      <c r="BC1517" s="117"/>
      <c r="BD1517" s="93">
        <v>42.51</v>
      </c>
      <c r="BE1517" s="93">
        <v>1380</v>
      </c>
      <c r="BF1517" s="94">
        <v>126</v>
      </c>
      <c r="BG1517" s="155">
        <v>0.21429999999999999</v>
      </c>
      <c r="BH1517" s="94">
        <v>176</v>
      </c>
      <c r="BI1517" s="155">
        <v>0.29930000000000001</v>
      </c>
      <c r="BJ1517" s="94">
        <v>19</v>
      </c>
      <c r="BM1517" s="94">
        <v>148942</v>
      </c>
    </row>
    <row r="1518" spans="1:65" ht="15.75" customHeight="1" thickBot="1">
      <c r="A1518" s="93" t="s">
        <v>314</v>
      </c>
      <c r="B1518" s="95">
        <v>45883</v>
      </c>
      <c r="C1518" s="96">
        <v>2045800</v>
      </c>
      <c r="D1518" s="96">
        <v>62508</v>
      </c>
      <c r="E1518" s="96" t="s">
        <v>48</v>
      </c>
      <c r="F1518" s="96">
        <v>1228009</v>
      </c>
      <c r="G1518" s="96" t="s">
        <v>48</v>
      </c>
      <c r="H1518" s="96" t="s">
        <v>48</v>
      </c>
      <c r="I1518" s="96" t="s">
        <v>48</v>
      </c>
      <c r="J1518" s="96">
        <v>10164</v>
      </c>
      <c r="K1518" s="96">
        <v>360833</v>
      </c>
      <c r="L1518" s="96">
        <v>3707315</v>
      </c>
      <c r="M1518" s="97">
        <v>338</v>
      </c>
      <c r="N1518" s="97">
        <v>952</v>
      </c>
      <c r="O1518" s="97">
        <v>1290</v>
      </c>
      <c r="P1518" s="96" t="s">
        <v>48</v>
      </c>
      <c r="Q1518" s="96">
        <v>18656</v>
      </c>
      <c r="R1518" s="96">
        <v>18936</v>
      </c>
      <c r="S1518" s="96">
        <v>17599</v>
      </c>
      <c r="T1518" s="98">
        <v>0.56000000000000005</v>
      </c>
      <c r="U1518" s="95">
        <v>45852</v>
      </c>
      <c r="V1518" s="95">
        <v>45875</v>
      </c>
      <c r="W1518" s="96">
        <v>96</v>
      </c>
      <c r="X1518" s="98">
        <v>0.1502</v>
      </c>
      <c r="Y1518" s="98">
        <v>0.311</v>
      </c>
      <c r="Z1518" s="96">
        <v>199</v>
      </c>
      <c r="AA1518" s="96">
        <v>78</v>
      </c>
      <c r="AB1518" s="98">
        <v>0.1221</v>
      </c>
      <c r="AC1518" s="98">
        <v>0.30640000000000001</v>
      </c>
      <c r="AD1518" s="96">
        <v>196</v>
      </c>
      <c r="AE1518" s="96">
        <v>55</v>
      </c>
      <c r="AF1518" s="98">
        <v>8.6099999999999996E-2</v>
      </c>
      <c r="AG1518" s="98">
        <v>0.32969999999999999</v>
      </c>
      <c r="AH1518" s="96">
        <v>211</v>
      </c>
      <c r="AI1518" s="96">
        <v>352</v>
      </c>
      <c r="AJ1518" s="96">
        <v>258</v>
      </c>
      <c r="AK1518" s="96">
        <v>2832</v>
      </c>
      <c r="AL1518" s="96">
        <v>2743</v>
      </c>
      <c r="AM1518" s="96">
        <v>128</v>
      </c>
      <c r="AN1518" s="96">
        <v>2323</v>
      </c>
      <c r="AO1518" s="96">
        <v>2249</v>
      </c>
      <c r="AP1518" s="96">
        <v>80</v>
      </c>
      <c r="AQ1518" s="96">
        <v>722</v>
      </c>
      <c r="AR1518" s="96">
        <v>639</v>
      </c>
      <c r="AS1518" s="98">
        <v>0.88500000000000001</v>
      </c>
      <c r="AT1518" s="98">
        <v>0.40400000000000003</v>
      </c>
      <c r="AU1518" s="98">
        <v>3.4000000000000002E-2</v>
      </c>
      <c r="AV1518" s="101">
        <v>198388</v>
      </c>
      <c r="AW1518" s="101">
        <v>178274</v>
      </c>
      <c r="AX1518" s="96">
        <v>12502</v>
      </c>
      <c r="AY1518" s="96">
        <v>19177</v>
      </c>
      <c r="AZ1518" s="96">
        <v>27946</v>
      </c>
      <c r="BA1518" s="96">
        <v>21131887</v>
      </c>
      <c r="BC1518" s="117"/>
      <c r="BD1518" s="93">
        <v>44.97</v>
      </c>
      <c r="BE1518" s="93">
        <v>1390</v>
      </c>
      <c r="BF1518" s="94">
        <v>148</v>
      </c>
      <c r="BG1518" s="155">
        <v>0.2316</v>
      </c>
      <c r="BH1518" s="94">
        <v>213</v>
      </c>
      <c r="BI1518" s="155">
        <v>0.33329999999999999</v>
      </c>
      <c r="BJ1518" s="94">
        <v>25</v>
      </c>
      <c r="BM1518" s="94">
        <v>147385</v>
      </c>
    </row>
    <row r="1519" spans="1:65" ht="15.75" customHeight="1" thickBot="1">
      <c r="A1519" s="93" t="s">
        <v>315</v>
      </c>
      <c r="B1519" s="95">
        <v>45884</v>
      </c>
      <c r="C1519" s="96">
        <v>2193900</v>
      </c>
      <c r="D1519" s="96">
        <v>51444</v>
      </c>
      <c r="E1519" s="96" t="s">
        <v>48</v>
      </c>
      <c r="F1519" s="96">
        <v>1222048</v>
      </c>
      <c r="G1519" s="96" t="s">
        <v>48</v>
      </c>
      <c r="H1519" s="96" t="s">
        <v>48</v>
      </c>
      <c r="I1519" s="96" t="s">
        <v>48</v>
      </c>
      <c r="J1519" s="96">
        <v>10824</v>
      </c>
      <c r="K1519" s="96">
        <v>360833</v>
      </c>
      <c r="L1519" s="96">
        <v>3839050</v>
      </c>
      <c r="M1519" s="97">
        <v>386</v>
      </c>
      <c r="N1519" s="97">
        <v>652</v>
      </c>
      <c r="O1519" s="97">
        <v>1038</v>
      </c>
      <c r="P1519" s="96" t="s">
        <v>48</v>
      </c>
      <c r="Q1519" s="96">
        <v>15327</v>
      </c>
      <c r="R1519" s="96">
        <v>15768</v>
      </c>
      <c r="S1519" s="96">
        <v>13922</v>
      </c>
      <c r="T1519" s="98">
        <v>0.76300000000000001</v>
      </c>
      <c r="U1519" s="95">
        <v>45853</v>
      </c>
      <c r="V1519" s="95">
        <v>45876</v>
      </c>
      <c r="W1519" s="96">
        <v>121</v>
      </c>
      <c r="X1519" s="98">
        <v>0.1774</v>
      </c>
      <c r="Y1519" s="98">
        <v>0.36730000000000002</v>
      </c>
      <c r="Z1519" s="96">
        <v>250</v>
      </c>
      <c r="AA1519" s="96">
        <v>97</v>
      </c>
      <c r="AB1519" s="98">
        <v>0.14219999999999999</v>
      </c>
      <c r="AC1519" s="98">
        <v>0.35699999999999998</v>
      </c>
      <c r="AD1519" s="96">
        <v>243</v>
      </c>
      <c r="AE1519" s="96">
        <v>72</v>
      </c>
      <c r="AF1519" s="98">
        <v>0.1056</v>
      </c>
      <c r="AG1519" s="98">
        <v>0.40429999999999999</v>
      </c>
      <c r="AH1519" s="96">
        <v>276</v>
      </c>
      <c r="AI1519" s="96">
        <v>355</v>
      </c>
      <c r="AJ1519" s="96">
        <v>281</v>
      </c>
      <c r="AK1519" s="96">
        <v>2745</v>
      </c>
      <c r="AL1519" s="96">
        <v>2636</v>
      </c>
      <c r="AM1519" s="96">
        <v>125</v>
      </c>
      <c r="AN1519" s="96">
        <v>2159</v>
      </c>
      <c r="AO1519" s="96">
        <v>2127</v>
      </c>
      <c r="AP1519" s="96">
        <v>60</v>
      </c>
      <c r="AQ1519" s="96">
        <v>792</v>
      </c>
      <c r="AR1519" s="96">
        <v>682</v>
      </c>
      <c r="AS1519" s="98">
        <v>0.86099999999999999</v>
      </c>
      <c r="AT1519" s="98">
        <v>0.41199999999999998</v>
      </c>
      <c r="AU1519" s="98">
        <v>2.7E-2</v>
      </c>
      <c r="AV1519" s="101">
        <v>199180</v>
      </c>
      <c r="AW1519" s="101">
        <v>178956</v>
      </c>
      <c r="AX1519" s="96">
        <v>12488</v>
      </c>
      <c r="AY1519" s="96">
        <v>19135</v>
      </c>
      <c r="AZ1519" s="96">
        <v>28016</v>
      </c>
      <c r="BA1519" s="96">
        <v>23901000</v>
      </c>
      <c r="BC1519" s="117"/>
      <c r="BD1519" s="93">
        <v>37.01</v>
      </c>
      <c r="BE1519" s="93">
        <v>1390</v>
      </c>
      <c r="BF1519" s="94">
        <v>167</v>
      </c>
      <c r="BG1519" s="155">
        <v>0.24490000000000001</v>
      </c>
      <c r="BH1519" s="94">
        <v>232</v>
      </c>
      <c r="BI1519" s="155">
        <v>0.3402</v>
      </c>
      <c r="BJ1519" s="94">
        <v>30</v>
      </c>
      <c r="BM1519" s="94">
        <v>151736</v>
      </c>
    </row>
    <row r="1520" spans="1:65" ht="15.75" customHeight="1" thickBot="1">
      <c r="A1520" s="93" t="s">
        <v>316</v>
      </c>
      <c r="B1520" s="95">
        <v>45885</v>
      </c>
      <c r="C1520" s="96">
        <v>2096860</v>
      </c>
      <c r="D1520" s="96">
        <v>56684</v>
      </c>
      <c r="E1520" s="96" t="s">
        <v>48</v>
      </c>
      <c r="F1520" s="96">
        <v>1162240</v>
      </c>
      <c r="G1520" s="96" t="s">
        <v>48</v>
      </c>
      <c r="H1520" s="96" t="s">
        <v>48</v>
      </c>
      <c r="I1520" s="96" t="s">
        <v>48</v>
      </c>
      <c r="J1520" s="96">
        <v>16038</v>
      </c>
      <c r="K1520" s="96">
        <v>360833</v>
      </c>
      <c r="L1520" s="96">
        <v>3692656</v>
      </c>
      <c r="M1520" s="97">
        <v>335</v>
      </c>
      <c r="N1520" s="97">
        <v>1190</v>
      </c>
      <c r="O1520" s="97">
        <v>1525</v>
      </c>
      <c r="P1520" s="96" t="s">
        <v>48</v>
      </c>
      <c r="Q1520" s="96">
        <v>14866</v>
      </c>
      <c r="R1520" s="96">
        <v>14712</v>
      </c>
      <c r="S1520" s="96">
        <v>14608</v>
      </c>
      <c r="T1520" s="98">
        <v>0.53700000000000003</v>
      </c>
      <c r="U1520" s="95">
        <v>45854</v>
      </c>
      <c r="V1520" s="95">
        <v>45877</v>
      </c>
      <c r="W1520" s="96">
        <v>120</v>
      </c>
      <c r="X1520" s="98">
        <v>0.1651</v>
      </c>
      <c r="Y1520" s="98">
        <v>0.3417</v>
      </c>
      <c r="Z1520" s="96">
        <v>248</v>
      </c>
      <c r="AA1520" s="96">
        <v>100</v>
      </c>
      <c r="AB1520" s="98">
        <v>0.1376</v>
      </c>
      <c r="AC1520" s="98">
        <v>0.3453</v>
      </c>
      <c r="AD1520" s="96">
        <v>251</v>
      </c>
      <c r="AE1520" s="96">
        <v>66</v>
      </c>
      <c r="AF1520" s="98">
        <v>9.0800000000000006E-2</v>
      </c>
      <c r="AG1520" s="98">
        <v>0.34770000000000001</v>
      </c>
      <c r="AH1520" s="96">
        <v>253</v>
      </c>
      <c r="AI1520" s="96">
        <v>350</v>
      </c>
      <c r="AJ1520" s="96">
        <v>281</v>
      </c>
      <c r="AK1520" s="96">
        <v>2631</v>
      </c>
      <c r="AL1520" s="96">
        <v>2610</v>
      </c>
      <c r="AM1520" s="96">
        <v>117</v>
      </c>
      <c r="AN1520" s="96">
        <v>2154</v>
      </c>
      <c r="AO1520" s="96">
        <v>2139</v>
      </c>
      <c r="AP1520" s="96">
        <v>64</v>
      </c>
      <c r="AQ1520" s="96">
        <v>819</v>
      </c>
      <c r="AR1520" s="96">
        <v>727</v>
      </c>
      <c r="AS1520" s="98">
        <v>0.88800000000000001</v>
      </c>
      <c r="AT1520" s="98">
        <v>0.38700000000000001</v>
      </c>
      <c r="AU1520" s="98">
        <v>2.9000000000000001E-2</v>
      </c>
      <c r="AV1520" s="101">
        <v>199999</v>
      </c>
      <c r="AW1520" s="101">
        <v>179683</v>
      </c>
      <c r="AX1520" s="96">
        <v>12552</v>
      </c>
      <c r="AY1520" s="96">
        <v>19177</v>
      </c>
      <c r="AZ1520" s="96">
        <v>28123</v>
      </c>
      <c r="BA1520" s="96">
        <v>22759438</v>
      </c>
      <c r="BC1520" s="117"/>
      <c r="BD1520" s="93">
        <v>40.78</v>
      </c>
      <c r="BE1520" s="93">
        <v>1390</v>
      </c>
      <c r="BF1520" s="94">
        <v>166</v>
      </c>
      <c r="BG1520" s="155">
        <v>0.2283</v>
      </c>
      <c r="BH1520" s="94">
        <v>234</v>
      </c>
      <c r="BI1520" s="155">
        <v>0.32190000000000002</v>
      </c>
      <c r="BJ1520" s="94">
        <v>18</v>
      </c>
      <c r="BM1520" s="94">
        <v>133706</v>
      </c>
    </row>
    <row r="1521" spans="1:65" ht="15.75" customHeight="1" thickBot="1">
      <c r="A1521" s="93" t="s">
        <v>317</v>
      </c>
      <c r="B1521" s="95">
        <v>45886</v>
      </c>
      <c r="C1521" s="96">
        <v>2281222</v>
      </c>
      <c r="D1521" s="96">
        <v>75324</v>
      </c>
      <c r="E1521" s="96" t="s">
        <v>48</v>
      </c>
      <c r="F1521" s="96">
        <v>1307469</v>
      </c>
      <c r="G1521" s="96" t="s">
        <v>48</v>
      </c>
      <c r="H1521" s="96" t="s">
        <v>48</v>
      </c>
      <c r="I1521" s="96" t="s">
        <v>48</v>
      </c>
      <c r="J1521" s="96">
        <v>19041</v>
      </c>
      <c r="K1521" s="96">
        <v>360833</v>
      </c>
      <c r="L1521" s="96">
        <v>4043889</v>
      </c>
      <c r="M1521" s="97">
        <v>432</v>
      </c>
      <c r="N1521" s="97">
        <v>713</v>
      </c>
      <c r="O1521" s="97">
        <v>1145</v>
      </c>
      <c r="P1521" s="96" t="s">
        <v>48</v>
      </c>
      <c r="Q1521" s="96">
        <v>14913</v>
      </c>
      <c r="R1521" s="96">
        <v>15642</v>
      </c>
      <c r="S1521" s="96">
        <v>15302</v>
      </c>
      <c r="T1521" s="98">
        <v>0.84499999999999997</v>
      </c>
      <c r="U1521" s="95">
        <v>45855</v>
      </c>
      <c r="V1521" s="95">
        <v>45878</v>
      </c>
      <c r="W1521" s="96">
        <v>131</v>
      </c>
      <c r="X1521" s="98">
        <v>0.1588</v>
      </c>
      <c r="Y1521" s="98">
        <v>0.32869999999999999</v>
      </c>
      <c r="Z1521" s="96">
        <v>271</v>
      </c>
      <c r="AA1521" s="96">
        <v>103</v>
      </c>
      <c r="AB1521" s="98">
        <v>0.12479999999999999</v>
      </c>
      <c r="AC1521" s="98">
        <v>0.31340000000000001</v>
      </c>
      <c r="AD1521" s="96">
        <v>259</v>
      </c>
      <c r="AE1521" s="96">
        <v>69</v>
      </c>
      <c r="AF1521" s="98">
        <v>8.3599999999999994E-2</v>
      </c>
      <c r="AG1521" s="98">
        <v>0.32029999999999997</v>
      </c>
      <c r="AH1521" s="96">
        <v>264</v>
      </c>
      <c r="AI1521" s="96">
        <v>423</v>
      </c>
      <c r="AJ1521" s="96">
        <v>401</v>
      </c>
      <c r="AK1521" s="96">
        <v>3849</v>
      </c>
      <c r="AL1521" s="96">
        <v>3815</v>
      </c>
      <c r="AM1521" s="96">
        <v>143</v>
      </c>
      <c r="AN1521" s="96">
        <v>3269</v>
      </c>
      <c r="AO1521" s="96">
        <v>3240</v>
      </c>
      <c r="AP1521" s="96">
        <v>88</v>
      </c>
      <c r="AQ1521" s="96">
        <v>968</v>
      </c>
      <c r="AR1521" s="96">
        <v>825</v>
      </c>
      <c r="AS1521" s="98">
        <v>0.85199999999999998</v>
      </c>
      <c r="AT1521" s="98">
        <v>0.48599999999999999</v>
      </c>
      <c r="AU1521" s="98">
        <v>2.5999999999999999E-2</v>
      </c>
      <c r="AV1521" s="101">
        <v>200967</v>
      </c>
      <c r="AW1521" s="101">
        <v>180508</v>
      </c>
      <c r="AX1521" s="96">
        <v>12599</v>
      </c>
      <c r="AY1521" s="96">
        <v>19199</v>
      </c>
      <c r="AZ1521" s="96">
        <v>28251</v>
      </c>
      <c r="BA1521" s="96">
        <v>23962467</v>
      </c>
      <c r="BC1521" s="117"/>
      <c r="BD1521" s="93">
        <v>54.19</v>
      </c>
      <c r="BE1521" s="93">
        <v>1390</v>
      </c>
      <c r="BF1521" s="94">
        <v>185</v>
      </c>
      <c r="BG1521" s="155">
        <v>0.22420000000000001</v>
      </c>
      <c r="BH1521" s="94">
        <v>269</v>
      </c>
      <c r="BI1521" s="155">
        <v>0.3261</v>
      </c>
      <c r="BJ1521" s="94">
        <v>33</v>
      </c>
      <c r="BM1521" s="94">
        <v>147696</v>
      </c>
    </row>
    <row r="1522" spans="1:65" ht="15.75" customHeight="1" thickBot="1">
      <c r="A1522" s="93" t="s">
        <v>311</v>
      </c>
      <c r="B1522" s="95">
        <v>45887</v>
      </c>
      <c r="C1522" s="96">
        <v>2142115</v>
      </c>
      <c r="D1522" s="96">
        <v>74537</v>
      </c>
      <c r="E1522" s="96" t="s">
        <v>48</v>
      </c>
      <c r="F1522" s="96">
        <v>1094602</v>
      </c>
      <c r="G1522" s="96" t="s">
        <v>48</v>
      </c>
      <c r="H1522" s="96" t="s">
        <v>48</v>
      </c>
      <c r="I1522" s="96" t="s">
        <v>48</v>
      </c>
      <c r="J1522" s="96">
        <v>11935</v>
      </c>
      <c r="K1522" s="96">
        <v>360833</v>
      </c>
      <c r="L1522" s="96">
        <v>3684023</v>
      </c>
      <c r="M1522" s="97">
        <v>416</v>
      </c>
      <c r="N1522" s="97">
        <v>780</v>
      </c>
      <c r="O1522" s="97">
        <v>1196</v>
      </c>
      <c r="P1522" s="96" t="s">
        <v>48</v>
      </c>
      <c r="Q1522" s="96">
        <v>14956</v>
      </c>
      <c r="R1522" s="96">
        <v>15450</v>
      </c>
      <c r="S1522" s="96">
        <v>15029</v>
      </c>
      <c r="T1522" s="98">
        <v>0.71399999999999997</v>
      </c>
      <c r="U1522" s="95">
        <v>45856</v>
      </c>
      <c r="V1522" s="95">
        <v>45879</v>
      </c>
      <c r="W1522" s="96">
        <v>119</v>
      </c>
      <c r="X1522" s="98">
        <v>0.16439999999999999</v>
      </c>
      <c r="Y1522" s="98">
        <v>0.3402</v>
      </c>
      <c r="Z1522" s="96">
        <v>246</v>
      </c>
      <c r="AA1522" s="96">
        <v>95</v>
      </c>
      <c r="AB1522" s="98">
        <v>0.13120000000000001</v>
      </c>
      <c r="AC1522" s="98">
        <v>0.32940000000000003</v>
      </c>
      <c r="AD1522" s="96">
        <v>238</v>
      </c>
      <c r="AE1522" s="96">
        <v>64</v>
      </c>
      <c r="AF1522" s="98">
        <v>8.8400000000000006E-2</v>
      </c>
      <c r="AG1522" s="98">
        <v>0.33860000000000001</v>
      </c>
      <c r="AH1522" s="96">
        <v>245</v>
      </c>
      <c r="AI1522" s="96">
        <v>417</v>
      </c>
      <c r="AJ1522" s="96">
        <v>287</v>
      </c>
      <c r="AK1522" s="96">
        <v>2627</v>
      </c>
      <c r="AL1522" s="96">
        <v>2534</v>
      </c>
      <c r="AM1522" s="96">
        <v>138</v>
      </c>
      <c r="AN1522" s="96">
        <v>2040</v>
      </c>
      <c r="AO1522" s="96">
        <v>1957</v>
      </c>
      <c r="AP1522" s="96">
        <v>64</v>
      </c>
      <c r="AQ1522" s="96">
        <v>854</v>
      </c>
      <c r="AR1522" s="96">
        <v>724</v>
      </c>
      <c r="AS1522" s="98">
        <v>0.84799999999999998</v>
      </c>
      <c r="AT1522" s="98">
        <v>0.39600000000000002</v>
      </c>
      <c r="AU1522" s="98">
        <v>3.2000000000000001E-2</v>
      </c>
      <c r="AV1522" s="101">
        <v>201821</v>
      </c>
      <c r="AW1522" s="101">
        <v>181232</v>
      </c>
      <c r="AX1522" s="96">
        <v>12656</v>
      </c>
      <c r="AY1522" s="96">
        <v>19305</v>
      </c>
      <c r="AZ1522" s="96">
        <v>28584</v>
      </c>
      <c r="BA1522" s="96">
        <v>34311767</v>
      </c>
      <c r="BC1522" s="117"/>
      <c r="BD1522" s="93">
        <v>53.67</v>
      </c>
      <c r="BE1522" s="93">
        <v>1388.8</v>
      </c>
      <c r="BF1522" s="94">
        <v>178</v>
      </c>
      <c r="BG1522" s="155">
        <v>0.24590000000000001</v>
      </c>
      <c r="BH1522" s="94">
        <v>247</v>
      </c>
      <c r="BI1522" s="155">
        <v>0.3412</v>
      </c>
      <c r="BJ1522" s="94">
        <v>24</v>
      </c>
      <c r="BM1522" s="94">
        <v>142562</v>
      </c>
    </row>
    <row r="1523" spans="1:65" ht="15.75" customHeight="1" thickBot="1">
      <c r="A1523" s="93" t="s">
        <v>312</v>
      </c>
      <c r="B1523" s="95">
        <v>45888</v>
      </c>
      <c r="C1523" s="96">
        <v>2183167</v>
      </c>
      <c r="D1523" s="96">
        <v>54836</v>
      </c>
      <c r="E1523" s="96" t="s">
        <v>48</v>
      </c>
      <c r="F1523" s="96">
        <v>1158423</v>
      </c>
      <c r="G1523" s="96" t="s">
        <v>48</v>
      </c>
      <c r="H1523" s="96" t="s">
        <v>48</v>
      </c>
      <c r="I1523" s="96" t="s">
        <v>48</v>
      </c>
      <c r="J1523" s="96">
        <v>17127</v>
      </c>
      <c r="K1523" s="96">
        <v>360833</v>
      </c>
      <c r="L1523" s="96">
        <v>3774387</v>
      </c>
      <c r="M1523" s="97">
        <v>385</v>
      </c>
      <c r="N1523" s="97">
        <v>905</v>
      </c>
      <c r="O1523" s="97">
        <v>1290</v>
      </c>
      <c r="P1523" s="96" t="s">
        <v>48</v>
      </c>
      <c r="Q1523" s="96">
        <v>17365</v>
      </c>
      <c r="R1523" s="96">
        <v>17485</v>
      </c>
      <c r="S1523" s="96">
        <v>16155</v>
      </c>
      <c r="T1523" s="98">
        <v>0.63500000000000001</v>
      </c>
      <c r="U1523" s="95">
        <v>45857</v>
      </c>
      <c r="V1523" s="95">
        <v>45880</v>
      </c>
      <c r="W1523" s="96">
        <v>105</v>
      </c>
      <c r="X1523" s="98">
        <v>0.14849999999999999</v>
      </c>
      <c r="Y1523" s="98">
        <v>0.30740000000000001</v>
      </c>
      <c r="Z1523" s="96">
        <v>217</v>
      </c>
      <c r="AA1523" s="96">
        <v>86</v>
      </c>
      <c r="AB1523" s="98">
        <v>0.1216</v>
      </c>
      <c r="AC1523" s="98">
        <v>0.30530000000000002</v>
      </c>
      <c r="AD1523" s="96">
        <v>216</v>
      </c>
      <c r="AE1523" s="96">
        <v>61</v>
      </c>
      <c r="AF1523" s="98">
        <v>8.6300000000000002E-2</v>
      </c>
      <c r="AG1523" s="98">
        <v>0.33050000000000002</v>
      </c>
      <c r="AH1523" s="96">
        <v>234</v>
      </c>
      <c r="AI1523" s="96">
        <v>396</v>
      </c>
      <c r="AJ1523" s="96">
        <v>298</v>
      </c>
      <c r="AK1523" s="96">
        <v>2639</v>
      </c>
      <c r="AL1523" s="96">
        <v>2554</v>
      </c>
      <c r="AM1523" s="96">
        <v>123</v>
      </c>
      <c r="AN1523" s="96">
        <v>2102</v>
      </c>
      <c r="AO1523" s="96">
        <v>2024</v>
      </c>
      <c r="AP1523" s="96">
        <v>75</v>
      </c>
      <c r="AQ1523" s="96">
        <v>819</v>
      </c>
      <c r="AR1523" s="96">
        <v>707</v>
      </c>
      <c r="AS1523" s="98">
        <v>0.86299999999999999</v>
      </c>
      <c r="AT1523" s="98">
        <v>0.42099999999999999</v>
      </c>
      <c r="AU1523" s="98">
        <v>3.5999999999999997E-2</v>
      </c>
      <c r="AV1523" s="101">
        <v>202640</v>
      </c>
      <c r="AW1523" s="101">
        <v>181939</v>
      </c>
      <c r="AX1523" s="96">
        <v>12693</v>
      </c>
      <c r="AY1523" s="96">
        <v>19287</v>
      </c>
      <c r="AZ1523" s="96">
        <v>28651</v>
      </c>
      <c r="BA1523" s="96">
        <v>21464539</v>
      </c>
      <c r="BC1523" s="117"/>
      <c r="BD1523" s="93">
        <v>39.36</v>
      </c>
      <c r="BE1523" s="93">
        <v>1393.2</v>
      </c>
      <c r="BF1523" s="94">
        <v>171</v>
      </c>
      <c r="BG1523" s="155">
        <v>0.2419</v>
      </c>
      <c r="BH1523" s="94">
        <v>235</v>
      </c>
      <c r="BI1523" s="155">
        <v>0.33239999999999997</v>
      </c>
      <c r="BJ1523" s="94">
        <v>27</v>
      </c>
      <c r="BM1523" s="94">
        <v>142192</v>
      </c>
    </row>
    <row r="1524" spans="1:65" ht="15.75" customHeight="1" thickBot="1">
      <c r="A1524" s="93" t="s">
        <v>313</v>
      </c>
      <c r="B1524" s="95">
        <v>45889</v>
      </c>
      <c r="C1524" s="96">
        <v>2018408</v>
      </c>
      <c r="D1524" s="96">
        <v>57689</v>
      </c>
      <c r="E1524" s="96" t="s">
        <v>48</v>
      </c>
      <c r="F1524" s="96">
        <v>1176135</v>
      </c>
      <c r="G1524" s="96" t="s">
        <v>48</v>
      </c>
      <c r="H1524" s="96" t="s">
        <v>48</v>
      </c>
      <c r="I1524" s="96" t="s">
        <v>48</v>
      </c>
      <c r="J1524" s="96">
        <v>14190</v>
      </c>
      <c r="K1524" s="96">
        <v>360833</v>
      </c>
      <c r="L1524" s="96">
        <v>3627256</v>
      </c>
      <c r="M1524" s="97">
        <v>367</v>
      </c>
      <c r="N1524" s="97">
        <v>1130</v>
      </c>
      <c r="O1524" s="97">
        <v>1497</v>
      </c>
      <c r="P1524" s="96" t="s">
        <v>48</v>
      </c>
      <c r="Q1524" s="96">
        <v>18065</v>
      </c>
      <c r="R1524" s="96">
        <v>20071</v>
      </c>
      <c r="S1524" s="96">
        <v>25596</v>
      </c>
      <c r="T1524" s="98">
        <v>0.54200000000000004</v>
      </c>
      <c r="U1524" s="95">
        <v>45858</v>
      </c>
      <c r="V1524" s="95">
        <v>45881</v>
      </c>
      <c r="W1524" s="96">
        <v>97</v>
      </c>
      <c r="X1524" s="98">
        <v>0.1386</v>
      </c>
      <c r="Y1524" s="98">
        <v>0.2868</v>
      </c>
      <c r="Z1524" s="96">
        <v>201</v>
      </c>
      <c r="AA1524" s="96">
        <v>72</v>
      </c>
      <c r="AB1524" s="98">
        <v>0.10290000000000001</v>
      </c>
      <c r="AC1524" s="98">
        <v>0.25819999999999999</v>
      </c>
      <c r="AD1524" s="96">
        <v>181</v>
      </c>
      <c r="AE1524" s="96">
        <v>37</v>
      </c>
      <c r="AF1524" s="98">
        <v>5.2900000000000003E-2</v>
      </c>
      <c r="AG1524" s="98">
        <v>0.2024</v>
      </c>
      <c r="AH1524" s="96">
        <v>142</v>
      </c>
      <c r="AI1524" s="96">
        <v>407</v>
      </c>
      <c r="AJ1524" s="96">
        <v>254</v>
      </c>
      <c r="AK1524" s="96">
        <v>2676</v>
      </c>
      <c r="AL1524" s="96">
        <v>2597</v>
      </c>
      <c r="AM1524" s="96">
        <v>109</v>
      </c>
      <c r="AN1524" s="96">
        <v>2114</v>
      </c>
      <c r="AO1524" s="96">
        <v>2042</v>
      </c>
      <c r="AP1524" s="96">
        <v>55</v>
      </c>
      <c r="AQ1524" s="96">
        <v>812</v>
      </c>
      <c r="AR1524" s="96">
        <v>700</v>
      </c>
      <c r="AS1524" s="98">
        <v>0.86199999999999999</v>
      </c>
      <c r="AT1524" s="98">
        <v>0.36299999999999999</v>
      </c>
      <c r="AU1524" s="98">
        <v>2.5999999999999999E-2</v>
      </c>
      <c r="AV1524" s="101">
        <v>203452</v>
      </c>
      <c r="AW1524" s="101">
        <v>182639</v>
      </c>
      <c r="AX1524" s="96">
        <v>12661</v>
      </c>
      <c r="AY1524" s="96">
        <v>19332</v>
      </c>
      <c r="AZ1524" s="96">
        <v>28539</v>
      </c>
      <c r="BA1524" s="96">
        <v>22092721</v>
      </c>
      <c r="BC1524" s="117"/>
      <c r="BD1524" s="93">
        <v>41.28</v>
      </c>
      <c r="BE1524" s="93">
        <v>1397.5</v>
      </c>
      <c r="BF1524" s="94">
        <v>154</v>
      </c>
      <c r="BG1524" s="155">
        <v>0.22</v>
      </c>
      <c r="BH1524" s="94">
        <v>230</v>
      </c>
      <c r="BI1524" s="155">
        <v>0.3286</v>
      </c>
      <c r="BJ1524" s="94">
        <v>33</v>
      </c>
      <c r="BM1524" s="94">
        <v>129878</v>
      </c>
    </row>
    <row r="1525" spans="1:65" ht="15.75" customHeight="1" thickBot="1">
      <c r="A1525" s="93" t="s">
        <v>314</v>
      </c>
      <c r="B1525" s="95">
        <v>45890</v>
      </c>
      <c r="C1525" s="96">
        <v>2025884</v>
      </c>
      <c r="D1525" s="96">
        <v>31926</v>
      </c>
      <c r="E1525" s="96" t="s">
        <v>48</v>
      </c>
      <c r="F1525" s="96">
        <v>1236896</v>
      </c>
      <c r="G1525" s="96" t="s">
        <v>48</v>
      </c>
      <c r="H1525" s="96">
        <v>70015</v>
      </c>
      <c r="I1525" s="96" t="s">
        <v>48</v>
      </c>
      <c r="J1525" s="96">
        <v>10560</v>
      </c>
      <c r="K1525" s="96">
        <v>360833</v>
      </c>
      <c r="L1525" s="96">
        <v>3736115</v>
      </c>
      <c r="M1525" s="97">
        <v>417</v>
      </c>
      <c r="N1525" s="97">
        <v>1266</v>
      </c>
      <c r="O1525" s="97">
        <v>1683</v>
      </c>
      <c r="P1525" s="96" t="s">
        <v>48</v>
      </c>
      <c r="Q1525" s="96">
        <v>17523</v>
      </c>
      <c r="R1525" s="96">
        <v>17308</v>
      </c>
      <c r="S1525" s="96">
        <v>16534</v>
      </c>
      <c r="T1525" s="98">
        <v>0.54500000000000004</v>
      </c>
      <c r="U1525" s="95">
        <v>45859</v>
      </c>
      <c r="V1525" s="95">
        <v>45882</v>
      </c>
      <c r="W1525" s="96">
        <v>103</v>
      </c>
      <c r="X1525" s="98">
        <v>0.12959999999999999</v>
      </c>
      <c r="Y1525" s="98">
        <v>0.26819999999999999</v>
      </c>
      <c r="Z1525" s="96">
        <v>213</v>
      </c>
      <c r="AA1525" s="96">
        <v>86</v>
      </c>
      <c r="AB1525" s="98">
        <v>0.1082</v>
      </c>
      <c r="AC1525" s="98">
        <v>0.27150000000000002</v>
      </c>
      <c r="AD1525" s="96">
        <v>216</v>
      </c>
      <c r="AE1525" s="96">
        <v>59</v>
      </c>
      <c r="AF1525" s="98">
        <v>7.4200000000000002E-2</v>
      </c>
      <c r="AG1525" s="98">
        <v>0.28420000000000001</v>
      </c>
      <c r="AH1525" s="96">
        <v>226</v>
      </c>
      <c r="AI1525" s="96">
        <v>371</v>
      </c>
      <c r="AJ1525" s="96">
        <v>296</v>
      </c>
      <c r="AK1525" s="96">
        <v>2948</v>
      </c>
      <c r="AL1525" s="96">
        <v>2862</v>
      </c>
      <c r="AM1525" s="96">
        <v>134</v>
      </c>
      <c r="AN1525" s="96">
        <v>2337</v>
      </c>
      <c r="AO1525" s="96">
        <v>2307</v>
      </c>
      <c r="AP1525" s="96">
        <v>62</v>
      </c>
      <c r="AQ1525" s="96">
        <v>917</v>
      </c>
      <c r="AR1525" s="96">
        <v>795</v>
      </c>
      <c r="AS1525" s="98">
        <v>0.86699999999999999</v>
      </c>
      <c r="AT1525" s="98">
        <v>0.372</v>
      </c>
      <c r="AU1525" s="98">
        <v>2.5999999999999999E-2</v>
      </c>
      <c r="AV1525" s="101">
        <v>204369</v>
      </c>
      <c r="AW1525" s="101">
        <v>183434</v>
      </c>
      <c r="AX1525" s="96">
        <v>12687</v>
      </c>
      <c r="AY1525" s="96">
        <v>19338</v>
      </c>
      <c r="AZ1525" s="96">
        <v>28556</v>
      </c>
      <c r="BA1525" s="96">
        <v>21916357</v>
      </c>
      <c r="BC1525" s="117"/>
      <c r="BD1525" s="93">
        <v>22.78</v>
      </c>
      <c r="BE1525" s="93">
        <v>1401.5</v>
      </c>
      <c r="BF1525" s="94">
        <v>163</v>
      </c>
      <c r="BG1525" s="155">
        <v>0.20499999999999999</v>
      </c>
      <c r="BH1525" s="94">
        <v>255</v>
      </c>
      <c r="BI1525" s="155">
        <v>0.32079999999999997</v>
      </c>
      <c r="BJ1525" s="94">
        <v>30</v>
      </c>
      <c r="BM1525" s="94">
        <v>160324</v>
      </c>
    </row>
    <row r="1526" spans="1:65" ht="15.75" customHeight="1" thickBot="1">
      <c r="A1526" s="93" t="s">
        <v>315</v>
      </c>
      <c r="B1526" s="95">
        <v>45891</v>
      </c>
      <c r="C1526" s="96">
        <v>2055561</v>
      </c>
      <c r="D1526" s="96">
        <v>45499</v>
      </c>
      <c r="E1526" s="96" t="s">
        <v>48</v>
      </c>
      <c r="F1526" s="96">
        <v>1552297</v>
      </c>
      <c r="G1526" s="96" t="s">
        <v>48</v>
      </c>
      <c r="H1526" s="96">
        <v>114255</v>
      </c>
      <c r="I1526" s="96" t="s">
        <v>48</v>
      </c>
      <c r="J1526" s="96">
        <v>308</v>
      </c>
      <c r="K1526" s="96">
        <v>360833</v>
      </c>
      <c r="L1526" s="96">
        <v>4128753</v>
      </c>
      <c r="M1526" s="97">
        <v>339</v>
      </c>
      <c r="N1526" s="97">
        <v>1784</v>
      </c>
      <c r="O1526" s="97">
        <v>2123</v>
      </c>
      <c r="P1526" s="96" t="s">
        <v>48</v>
      </c>
      <c r="Q1526" s="96">
        <v>22926</v>
      </c>
      <c r="R1526" s="96">
        <v>22533</v>
      </c>
      <c r="S1526" s="96">
        <v>24500</v>
      </c>
      <c r="T1526" s="98">
        <v>0.441</v>
      </c>
      <c r="U1526" s="95">
        <v>45860</v>
      </c>
      <c r="V1526" s="95">
        <v>45883</v>
      </c>
      <c r="W1526" s="96">
        <v>87</v>
      </c>
      <c r="X1526" s="98">
        <v>0.11269999999999999</v>
      </c>
      <c r="Y1526" s="98">
        <v>0.23330000000000001</v>
      </c>
      <c r="Z1526" s="96">
        <v>180</v>
      </c>
      <c r="AA1526" s="96">
        <v>73</v>
      </c>
      <c r="AB1526" s="98">
        <v>9.4600000000000004E-2</v>
      </c>
      <c r="AC1526" s="98">
        <v>0.23730000000000001</v>
      </c>
      <c r="AD1526" s="96">
        <v>183</v>
      </c>
      <c r="AE1526" s="96">
        <v>44</v>
      </c>
      <c r="AF1526" s="98">
        <v>5.7000000000000002E-2</v>
      </c>
      <c r="AG1526" s="98">
        <v>0.21829999999999999</v>
      </c>
      <c r="AH1526" s="96">
        <v>169</v>
      </c>
      <c r="AI1526" s="96">
        <v>380</v>
      </c>
      <c r="AJ1526" s="96">
        <v>248</v>
      </c>
      <c r="AK1526" s="96">
        <v>2804</v>
      </c>
      <c r="AL1526" s="96">
        <v>2693</v>
      </c>
      <c r="AM1526" s="96">
        <v>133</v>
      </c>
      <c r="AN1526" s="96">
        <v>2232</v>
      </c>
      <c r="AO1526" s="96">
        <v>2140</v>
      </c>
      <c r="AP1526" s="96">
        <v>78</v>
      </c>
      <c r="AQ1526" s="96">
        <v>936</v>
      </c>
      <c r="AR1526" s="96">
        <v>772</v>
      </c>
      <c r="AS1526" s="98">
        <v>0.82499999999999996</v>
      </c>
      <c r="AT1526" s="98">
        <v>0.32100000000000001</v>
      </c>
      <c r="AU1526" s="98">
        <v>3.5000000000000003E-2</v>
      </c>
      <c r="AV1526" s="101">
        <v>205305</v>
      </c>
      <c r="AW1526" s="101">
        <v>184206</v>
      </c>
      <c r="AX1526" s="96">
        <v>12757</v>
      </c>
      <c r="AY1526" s="96">
        <v>19382</v>
      </c>
      <c r="AZ1526" s="96">
        <v>19382</v>
      </c>
      <c r="BA1526" s="96">
        <v>24748188</v>
      </c>
      <c r="BC1526" s="117"/>
      <c r="BD1526" s="93">
        <v>32.83</v>
      </c>
      <c r="BE1526" s="93">
        <v>1385.9</v>
      </c>
      <c r="BF1526" s="94">
        <v>133</v>
      </c>
      <c r="BG1526" s="155">
        <v>0.17230000000000001</v>
      </c>
      <c r="BH1526" s="94">
        <v>212</v>
      </c>
      <c r="BI1526" s="155">
        <v>0.27460000000000001</v>
      </c>
      <c r="BJ1526" s="94">
        <v>35</v>
      </c>
      <c r="BM1526" s="94">
        <v>139064</v>
      </c>
    </row>
    <row r="1527" spans="1:65" ht="15.75" customHeight="1" thickBot="1">
      <c r="A1527" s="93" t="s">
        <v>316</v>
      </c>
      <c r="B1527" s="95">
        <v>45892</v>
      </c>
      <c r="C1527" s="96">
        <v>2189487</v>
      </c>
      <c r="D1527" s="96">
        <v>62518</v>
      </c>
      <c r="E1527" s="96" t="s">
        <v>48</v>
      </c>
      <c r="F1527" s="96">
        <v>1665710</v>
      </c>
      <c r="G1527" s="96" t="s">
        <v>48</v>
      </c>
      <c r="H1527" s="96">
        <v>113739</v>
      </c>
      <c r="I1527" s="96" t="s">
        <v>48</v>
      </c>
      <c r="J1527" s="96">
        <v>506</v>
      </c>
      <c r="K1527" s="96">
        <v>360833</v>
      </c>
      <c r="L1527" s="96">
        <v>4392793</v>
      </c>
      <c r="M1527" s="97">
        <v>387</v>
      </c>
      <c r="N1527" s="97">
        <v>1358</v>
      </c>
      <c r="O1527" s="97">
        <v>1745</v>
      </c>
      <c r="P1527" s="96" t="s">
        <v>48</v>
      </c>
      <c r="Q1527" s="96">
        <v>24676</v>
      </c>
      <c r="R1527" s="96">
        <v>24307</v>
      </c>
      <c r="S1527" s="96">
        <v>24403</v>
      </c>
      <c r="T1527" s="98">
        <v>0.60399999999999998</v>
      </c>
      <c r="U1527" s="95">
        <v>45861</v>
      </c>
      <c r="V1527" s="95">
        <v>45884</v>
      </c>
      <c r="W1527" s="96">
        <v>86</v>
      </c>
      <c r="X1527" s="98">
        <v>9.74E-2</v>
      </c>
      <c r="Y1527" s="98">
        <v>0.2016</v>
      </c>
      <c r="Z1527" s="96">
        <v>178</v>
      </c>
      <c r="AA1527" s="96">
        <v>72</v>
      </c>
      <c r="AB1527" s="98">
        <v>8.1500000000000003E-2</v>
      </c>
      <c r="AC1527" s="98">
        <v>0.20469999999999999</v>
      </c>
      <c r="AD1527" s="96">
        <v>181</v>
      </c>
      <c r="AE1527" s="96">
        <v>47</v>
      </c>
      <c r="AF1527" s="98">
        <v>5.3199999999999997E-2</v>
      </c>
      <c r="AG1527" s="98">
        <v>0.2039</v>
      </c>
      <c r="AH1527" s="96">
        <v>180</v>
      </c>
      <c r="AI1527" s="96">
        <v>414</v>
      </c>
      <c r="AJ1527" s="96">
        <v>275</v>
      </c>
      <c r="AK1527" s="96">
        <v>2725</v>
      </c>
      <c r="AL1527" s="96">
        <v>2697</v>
      </c>
      <c r="AM1527" s="96">
        <v>142</v>
      </c>
      <c r="AN1527" s="96">
        <v>2138</v>
      </c>
      <c r="AO1527" s="96">
        <v>2120</v>
      </c>
      <c r="AP1527" s="96">
        <v>72</v>
      </c>
      <c r="AQ1527" s="96">
        <v>1054</v>
      </c>
      <c r="AR1527" s="96">
        <v>883</v>
      </c>
      <c r="AS1527" s="98">
        <v>0.83799999999999997</v>
      </c>
      <c r="AT1527" s="98">
        <v>0.311</v>
      </c>
      <c r="AU1527" s="98">
        <v>3.3000000000000002E-2</v>
      </c>
      <c r="AV1527" s="101">
        <v>206359</v>
      </c>
      <c r="AW1527" s="101">
        <v>185089</v>
      </c>
      <c r="AX1527" s="96">
        <v>12694</v>
      </c>
      <c r="AY1527" s="96">
        <v>19465</v>
      </c>
      <c r="AZ1527" s="96">
        <v>28650</v>
      </c>
      <c r="BA1527" s="96">
        <v>22550495</v>
      </c>
      <c r="BC1527" s="117"/>
      <c r="BD1527" s="93">
        <v>45.11</v>
      </c>
      <c r="BE1527" s="93">
        <v>1385.9</v>
      </c>
      <c r="BF1527" s="94">
        <v>133</v>
      </c>
      <c r="BG1527" s="155">
        <v>0.15060000000000001</v>
      </c>
      <c r="BH1527" s="94">
        <v>227</v>
      </c>
      <c r="BI1527" s="155">
        <v>0.2571</v>
      </c>
      <c r="BJ1527" s="94">
        <v>34</v>
      </c>
      <c r="BM1527" s="94">
        <v>139260</v>
      </c>
    </row>
    <row r="1528" spans="1:65" ht="15.75" customHeight="1" thickBot="1">
      <c r="A1528" s="93" t="s">
        <v>317</v>
      </c>
      <c r="B1528" s="95">
        <v>45893</v>
      </c>
      <c r="C1528" s="96">
        <v>2382434</v>
      </c>
      <c r="D1528" s="96">
        <v>74561</v>
      </c>
      <c r="E1528" s="96" t="s">
        <v>48</v>
      </c>
      <c r="F1528" s="96">
        <v>1556765</v>
      </c>
      <c r="G1528" s="96" t="s">
        <v>48</v>
      </c>
      <c r="H1528" s="96">
        <v>100819</v>
      </c>
      <c r="I1528" s="96" t="s">
        <v>48</v>
      </c>
      <c r="J1528" s="96">
        <v>924</v>
      </c>
      <c r="K1528" s="96">
        <v>360833</v>
      </c>
      <c r="L1528" s="96">
        <v>4476337</v>
      </c>
      <c r="M1528" s="97">
        <v>455</v>
      </c>
      <c r="N1528" s="97">
        <v>1005</v>
      </c>
      <c r="O1528" s="97">
        <v>1460</v>
      </c>
      <c r="P1528" s="96" t="s">
        <v>48</v>
      </c>
      <c r="Q1528" s="96">
        <v>17439</v>
      </c>
      <c r="R1528" s="96">
        <v>17834</v>
      </c>
      <c r="S1528" s="96">
        <v>17444</v>
      </c>
      <c r="T1528" s="98">
        <v>0.73799999999999999</v>
      </c>
      <c r="U1528" s="95">
        <v>45862</v>
      </c>
      <c r="V1528" s="95">
        <v>45885</v>
      </c>
      <c r="W1528" s="96">
        <v>124</v>
      </c>
      <c r="X1528" s="98">
        <v>0.13220000000000001</v>
      </c>
      <c r="Y1528" s="98">
        <v>0.27360000000000001</v>
      </c>
      <c r="Z1528" s="96">
        <v>257</v>
      </c>
      <c r="AA1528" s="96">
        <v>100</v>
      </c>
      <c r="AB1528" s="98">
        <v>0.1066</v>
      </c>
      <c r="AC1528" s="98">
        <v>0.2676</v>
      </c>
      <c r="AD1528" s="96">
        <v>251</v>
      </c>
      <c r="AE1528" s="96">
        <v>67</v>
      </c>
      <c r="AF1528" s="98">
        <v>7.1400000000000005E-2</v>
      </c>
      <c r="AG1528" s="98">
        <v>0.27360000000000001</v>
      </c>
      <c r="AH1528" s="96">
        <v>257</v>
      </c>
      <c r="AI1528" s="96">
        <v>471</v>
      </c>
      <c r="AJ1528" s="96">
        <v>391</v>
      </c>
      <c r="AK1528" s="96">
        <v>3824</v>
      </c>
      <c r="AL1528" s="96">
        <v>3800</v>
      </c>
      <c r="AM1528" s="96">
        <v>166</v>
      </c>
      <c r="AN1528" s="96">
        <v>3213</v>
      </c>
      <c r="AO1528" s="96">
        <v>3191</v>
      </c>
      <c r="AP1528" s="96">
        <v>81</v>
      </c>
      <c r="AQ1528" s="96">
        <v>1078</v>
      </c>
      <c r="AR1528" s="96">
        <v>938</v>
      </c>
      <c r="AS1528" s="98">
        <v>0.87</v>
      </c>
      <c r="AT1528" s="98">
        <v>0.41699999999999998</v>
      </c>
      <c r="AU1528" s="98">
        <v>2.5000000000000001E-2</v>
      </c>
      <c r="AV1528" s="101">
        <v>207437</v>
      </c>
      <c r="AW1528" s="101">
        <v>186027</v>
      </c>
      <c r="AX1528" s="96">
        <v>12675</v>
      </c>
      <c r="AY1528" s="96">
        <v>19475</v>
      </c>
      <c r="AZ1528" s="96">
        <v>28671</v>
      </c>
      <c r="BA1528" s="96">
        <v>23608866</v>
      </c>
      <c r="BC1528" s="117"/>
      <c r="BD1528" s="93">
        <v>53.8</v>
      </c>
      <c r="BE1528" s="93">
        <v>1385.9</v>
      </c>
      <c r="BF1528" s="94">
        <v>176</v>
      </c>
      <c r="BG1528" s="155">
        <v>0.18759999999999999</v>
      </c>
      <c r="BH1528" s="94">
        <v>265</v>
      </c>
      <c r="BI1528" s="155">
        <v>0.28249999999999997</v>
      </c>
      <c r="BJ1528" s="94">
        <v>44</v>
      </c>
      <c r="BM1528" s="94">
        <v>193969</v>
      </c>
    </row>
    <row r="1529" spans="1:65" ht="15.75" customHeight="1" thickBot="1">
      <c r="A1529" s="93" t="s">
        <v>311</v>
      </c>
      <c r="B1529" s="95">
        <v>45894</v>
      </c>
      <c r="C1529" s="96">
        <v>2321093</v>
      </c>
      <c r="D1529" s="96">
        <v>56564</v>
      </c>
      <c r="E1529" s="96" t="s">
        <v>48</v>
      </c>
      <c r="F1529" s="96">
        <v>1591415</v>
      </c>
      <c r="G1529" s="96" t="s">
        <v>48</v>
      </c>
      <c r="H1529" s="96">
        <v>100064</v>
      </c>
      <c r="I1529" s="96" t="s">
        <v>48</v>
      </c>
      <c r="J1529" s="96">
        <v>638</v>
      </c>
      <c r="K1529" s="96">
        <v>360833</v>
      </c>
      <c r="L1529" s="96">
        <v>4430608</v>
      </c>
      <c r="M1529" s="97">
        <v>418</v>
      </c>
      <c r="N1529" s="97">
        <v>1534</v>
      </c>
      <c r="O1529" s="97">
        <v>1952</v>
      </c>
      <c r="P1529" s="96" t="s">
        <v>48</v>
      </c>
      <c r="Q1529" s="96">
        <v>18775</v>
      </c>
      <c r="R1529" s="96">
        <v>19613</v>
      </c>
      <c r="S1529" s="96">
        <v>20295</v>
      </c>
      <c r="T1529" s="98">
        <v>0.49</v>
      </c>
      <c r="U1529" s="95">
        <v>45863</v>
      </c>
      <c r="V1529" s="95">
        <v>45886</v>
      </c>
      <c r="W1529" s="96">
        <v>114</v>
      </c>
      <c r="X1529" s="98">
        <v>0.13769999999999999</v>
      </c>
      <c r="Y1529" s="98">
        <v>0.28499999999999998</v>
      </c>
      <c r="Z1529" s="96">
        <v>236</v>
      </c>
      <c r="AA1529" s="96">
        <v>90</v>
      </c>
      <c r="AB1529" s="98">
        <v>0.1087</v>
      </c>
      <c r="AC1529" s="98">
        <v>0.27279999999999999</v>
      </c>
      <c r="AD1529" s="96">
        <v>226</v>
      </c>
      <c r="AE1529" s="96">
        <v>57</v>
      </c>
      <c r="AF1529" s="98">
        <v>6.88E-2</v>
      </c>
      <c r="AG1529" s="98">
        <v>0.26369999999999999</v>
      </c>
      <c r="AH1529" s="96">
        <v>218</v>
      </c>
      <c r="AI1529" s="96">
        <v>480</v>
      </c>
      <c r="AJ1529" s="96">
        <v>262</v>
      </c>
      <c r="AK1529" s="96">
        <v>2696</v>
      </c>
      <c r="AL1529" s="96">
        <v>2601</v>
      </c>
      <c r="AM1529" s="96">
        <v>117</v>
      </c>
      <c r="AN1529" s="96">
        <v>2082</v>
      </c>
      <c r="AO1529" s="96">
        <v>2005</v>
      </c>
      <c r="AP1529" s="96">
        <v>60</v>
      </c>
      <c r="AQ1529" s="96">
        <v>956</v>
      </c>
      <c r="AR1529" s="96">
        <v>828</v>
      </c>
      <c r="AS1529" s="98">
        <v>0.86599999999999999</v>
      </c>
      <c r="AT1529" s="98">
        <v>0.316</v>
      </c>
      <c r="AU1529" s="98">
        <v>2.9000000000000001E-2</v>
      </c>
      <c r="AV1529" s="101">
        <v>208393</v>
      </c>
      <c r="AW1529" s="101">
        <v>186855</v>
      </c>
      <c r="AX1529" s="96">
        <v>12644</v>
      </c>
      <c r="AY1529" s="96">
        <v>19487</v>
      </c>
      <c r="AZ1529" s="96">
        <v>29002</v>
      </c>
      <c r="BA1529" s="96">
        <v>34571998</v>
      </c>
      <c r="BC1529" s="117"/>
      <c r="BD1529" s="93">
        <v>40.65</v>
      </c>
      <c r="BE1529" s="93">
        <v>1391.5</v>
      </c>
      <c r="BF1529" s="94">
        <v>172</v>
      </c>
      <c r="BG1529" s="155">
        <v>0.2077</v>
      </c>
      <c r="BH1529" s="94">
        <v>242</v>
      </c>
      <c r="BI1529" s="155">
        <v>0.2923</v>
      </c>
      <c r="BJ1529" s="94">
        <v>37</v>
      </c>
      <c r="BM1529" s="94">
        <v>161871</v>
      </c>
    </row>
    <row r="1530" spans="1:65" ht="15.75" customHeight="1" thickBot="1">
      <c r="A1530" s="93" t="s">
        <v>312</v>
      </c>
      <c r="B1530" s="95">
        <v>45895</v>
      </c>
      <c r="C1530" s="96">
        <v>2394272</v>
      </c>
      <c r="D1530" s="96">
        <v>78190</v>
      </c>
      <c r="E1530" s="96" t="s">
        <v>48</v>
      </c>
      <c r="F1530" s="96">
        <v>2081444</v>
      </c>
      <c r="G1530" s="96" t="s">
        <v>48</v>
      </c>
      <c r="H1530" s="96">
        <v>167789</v>
      </c>
      <c r="I1530" s="96" t="s">
        <v>48</v>
      </c>
      <c r="J1530" s="96">
        <v>1166</v>
      </c>
      <c r="K1530" s="96">
        <v>176666</v>
      </c>
      <c r="L1530" s="96">
        <v>4899527</v>
      </c>
      <c r="M1530" s="97">
        <v>364</v>
      </c>
      <c r="N1530" s="97">
        <v>1565</v>
      </c>
      <c r="O1530" s="97">
        <v>1929</v>
      </c>
      <c r="P1530" s="96" t="s">
        <v>48</v>
      </c>
      <c r="Q1530" s="96">
        <v>20582</v>
      </c>
      <c r="R1530" s="96">
        <v>21933</v>
      </c>
      <c r="S1530" s="96">
        <v>24601</v>
      </c>
      <c r="T1530" s="98">
        <v>0.50600000000000001</v>
      </c>
      <c r="U1530" s="95">
        <v>45864</v>
      </c>
      <c r="V1530" s="95">
        <v>45887</v>
      </c>
      <c r="W1530" s="96">
        <v>115</v>
      </c>
      <c r="X1530" s="98">
        <v>0.13969999999999999</v>
      </c>
      <c r="Y1530" s="98">
        <v>0.28920000000000001</v>
      </c>
      <c r="Z1530" s="96">
        <v>238</v>
      </c>
      <c r="AA1530" s="96">
        <v>89</v>
      </c>
      <c r="AB1530" s="98">
        <v>0.1081</v>
      </c>
      <c r="AC1530" s="98">
        <v>0.27139999999999997</v>
      </c>
      <c r="AD1530" s="96">
        <v>223</v>
      </c>
      <c r="AE1530" s="96">
        <v>52</v>
      </c>
      <c r="AF1530" s="98">
        <v>6.3200000000000006E-2</v>
      </c>
      <c r="AG1530" s="98">
        <v>0.24199999999999999</v>
      </c>
      <c r="AH1530" s="96">
        <v>199</v>
      </c>
      <c r="AI1530" s="96">
        <v>430</v>
      </c>
      <c r="AJ1530" s="96">
        <v>305</v>
      </c>
      <c r="AK1530" s="96">
        <v>2877</v>
      </c>
      <c r="AL1530" s="96">
        <v>2782</v>
      </c>
      <c r="AM1530" s="96">
        <v>136</v>
      </c>
      <c r="AN1530" s="96">
        <v>2239</v>
      </c>
      <c r="AO1530" s="96">
        <v>2159</v>
      </c>
      <c r="AP1530" s="96">
        <v>64</v>
      </c>
      <c r="AQ1530" s="96">
        <v>977</v>
      </c>
      <c r="AR1530" s="96">
        <v>823</v>
      </c>
      <c r="AS1530" s="98">
        <v>0.84199999999999997</v>
      </c>
      <c r="AT1530" s="98">
        <v>0.371</v>
      </c>
      <c r="AU1530" s="98">
        <v>2.9000000000000001E-2</v>
      </c>
      <c r="AV1530" s="101">
        <v>209370</v>
      </c>
      <c r="AW1530" s="101">
        <v>187678</v>
      </c>
      <c r="AX1530" s="96">
        <v>12731</v>
      </c>
      <c r="AY1530" s="96">
        <v>19512</v>
      </c>
      <c r="AZ1530" s="96">
        <v>28932</v>
      </c>
      <c r="BA1530" s="96">
        <v>21035035</v>
      </c>
      <c r="BC1530" s="117"/>
      <c r="BD1530" s="93">
        <v>56.05</v>
      </c>
      <c r="BE1530" s="93">
        <v>1395</v>
      </c>
      <c r="BF1530" s="94">
        <v>171</v>
      </c>
      <c r="BG1530" s="155">
        <v>0.20780000000000001</v>
      </c>
      <c r="BH1530" s="94">
        <v>248</v>
      </c>
      <c r="BI1530" s="155">
        <v>0.30130000000000001</v>
      </c>
      <c r="BJ1530" s="94">
        <v>27</v>
      </c>
      <c r="BM1530" s="94">
        <v>171708</v>
      </c>
    </row>
    <row r="1531" spans="1:65" ht="15.75" customHeight="1" thickBot="1">
      <c r="A1531" s="93" t="s">
        <v>313</v>
      </c>
      <c r="B1531" s="95">
        <v>45896</v>
      </c>
      <c r="C1531" s="96">
        <v>1607134</v>
      </c>
      <c r="D1531" s="96">
        <v>72098</v>
      </c>
      <c r="E1531" s="96" t="s">
        <v>48</v>
      </c>
      <c r="F1531" s="96">
        <v>2508457</v>
      </c>
      <c r="G1531" s="96" t="s">
        <v>48</v>
      </c>
      <c r="H1531" s="96">
        <v>208222</v>
      </c>
      <c r="I1531" s="96" t="s">
        <v>48</v>
      </c>
      <c r="J1531" s="96">
        <v>1309</v>
      </c>
      <c r="K1531" s="96">
        <v>176666</v>
      </c>
      <c r="L1531" s="96">
        <v>4573886</v>
      </c>
      <c r="M1531" s="97">
        <v>387</v>
      </c>
      <c r="N1531" s="97">
        <v>1263</v>
      </c>
      <c r="O1531" s="97">
        <v>1650</v>
      </c>
      <c r="P1531" s="96" t="s">
        <v>48</v>
      </c>
      <c r="Q1531" s="96">
        <v>19048</v>
      </c>
      <c r="R1531" s="96">
        <v>29391</v>
      </c>
      <c r="S1531" s="96">
        <v>19262</v>
      </c>
      <c r="T1531" s="98">
        <v>0.63</v>
      </c>
      <c r="U1531" s="95">
        <v>45865</v>
      </c>
      <c r="V1531" s="95">
        <v>45888</v>
      </c>
      <c r="W1531" s="96">
        <v>116</v>
      </c>
      <c r="X1531" s="98">
        <v>0.1338</v>
      </c>
      <c r="Y1531" s="98">
        <v>0.27700000000000002</v>
      </c>
      <c r="Z1531" s="96">
        <v>240</v>
      </c>
      <c r="AA1531" s="96">
        <v>62</v>
      </c>
      <c r="AB1531" s="98">
        <v>7.1499999999999994E-2</v>
      </c>
      <c r="AC1531" s="98">
        <v>0.17949999999999999</v>
      </c>
      <c r="AD1531" s="96">
        <v>156</v>
      </c>
      <c r="AE1531" s="96">
        <v>62</v>
      </c>
      <c r="AF1531" s="98">
        <v>7.1499999999999994E-2</v>
      </c>
      <c r="AG1531" s="98">
        <v>0.27389999999999998</v>
      </c>
      <c r="AH1531" s="96">
        <v>237</v>
      </c>
      <c r="AI1531" s="96">
        <v>467</v>
      </c>
      <c r="AJ1531" s="96">
        <v>289</v>
      </c>
      <c r="AK1531" s="96">
        <v>2809</v>
      </c>
      <c r="AL1531" s="96">
        <v>2726</v>
      </c>
      <c r="AM1531" s="96">
        <v>115</v>
      </c>
      <c r="AN1531" s="96">
        <v>2194</v>
      </c>
      <c r="AO1531" s="96">
        <v>2120</v>
      </c>
      <c r="AP1531" s="96">
        <v>65</v>
      </c>
      <c r="AQ1531" s="96">
        <v>1040</v>
      </c>
      <c r="AR1531" s="96">
        <v>867</v>
      </c>
      <c r="AS1531" s="98">
        <v>0.83399999999999996</v>
      </c>
      <c r="AT1531" s="98">
        <v>0.33300000000000002</v>
      </c>
      <c r="AU1531" s="98">
        <v>0.03</v>
      </c>
      <c r="AV1531" s="101">
        <v>210410</v>
      </c>
      <c r="AW1531" s="101">
        <v>188545</v>
      </c>
      <c r="AX1531" s="96">
        <v>12845</v>
      </c>
      <c r="AY1531" s="96">
        <v>19596</v>
      </c>
      <c r="AZ1531" s="96">
        <v>28776</v>
      </c>
      <c r="BA1531" s="96">
        <v>23507202</v>
      </c>
      <c r="BC1531" s="117"/>
      <c r="BD1531" s="93">
        <v>51.72</v>
      </c>
      <c r="BE1531" s="93">
        <v>1394</v>
      </c>
      <c r="BF1531" s="94">
        <v>176</v>
      </c>
      <c r="BG1531" s="155">
        <v>0.20300000000000001</v>
      </c>
      <c r="BH1531" s="94">
        <v>241</v>
      </c>
      <c r="BI1531" s="155">
        <v>0.27800000000000002</v>
      </c>
      <c r="BJ1531" s="94">
        <v>34</v>
      </c>
      <c r="BM1531" s="94">
        <v>144630</v>
      </c>
    </row>
    <row r="1532" spans="1:65" ht="15.75" customHeight="1" thickBot="1">
      <c r="A1532" s="93" t="s">
        <v>314</v>
      </c>
      <c r="B1532" s="95">
        <v>45897</v>
      </c>
      <c r="C1532" s="96">
        <v>1547026</v>
      </c>
      <c r="D1532" s="96">
        <v>83449</v>
      </c>
      <c r="E1532" s="96" t="s">
        <v>48</v>
      </c>
      <c r="F1532" s="96">
        <v>2392863</v>
      </c>
      <c r="G1532" s="96" t="s">
        <v>48</v>
      </c>
      <c r="H1532" s="96">
        <v>145300</v>
      </c>
      <c r="I1532" s="96" t="s">
        <v>48</v>
      </c>
      <c r="J1532" s="96">
        <v>2057</v>
      </c>
      <c r="K1532" s="96">
        <v>176666</v>
      </c>
      <c r="L1532" s="96">
        <v>4347361</v>
      </c>
      <c r="M1532" s="97">
        <v>433</v>
      </c>
      <c r="N1532" s="97">
        <v>1421</v>
      </c>
      <c r="O1532" s="97">
        <v>1854</v>
      </c>
      <c r="P1532" s="96" t="s">
        <v>48</v>
      </c>
      <c r="Q1532" s="96">
        <v>21214</v>
      </c>
      <c r="R1532" s="96">
        <v>22494</v>
      </c>
      <c r="S1532" s="96">
        <v>22702</v>
      </c>
      <c r="T1532" s="98">
        <v>0.503</v>
      </c>
      <c r="U1532" s="95">
        <v>45866</v>
      </c>
      <c r="V1532" s="95">
        <v>45889</v>
      </c>
      <c r="W1532" s="96">
        <v>99</v>
      </c>
      <c r="X1532" s="98">
        <v>0.12740000000000001</v>
      </c>
      <c r="Y1532" s="98">
        <v>0.26369999999999999</v>
      </c>
      <c r="Z1532" s="96">
        <v>205</v>
      </c>
      <c r="AA1532" s="96">
        <v>77</v>
      </c>
      <c r="AB1532" s="98">
        <v>9.9099999999999994E-2</v>
      </c>
      <c r="AC1532" s="98">
        <v>0.2487</v>
      </c>
      <c r="AD1532" s="96">
        <v>193</v>
      </c>
      <c r="AE1532" s="96">
        <v>50</v>
      </c>
      <c r="AF1532" s="98">
        <v>6.4399999999999999E-2</v>
      </c>
      <c r="AG1532" s="98">
        <v>0.2465</v>
      </c>
      <c r="AH1532" s="96">
        <v>192</v>
      </c>
      <c r="AI1532" s="96">
        <v>421</v>
      </c>
      <c r="AJ1532" s="96">
        <v>305</v>
      </c>
      <c r="AK1532" s="96">
        <v>2970</v>
      </c>
      <c r="AL1532" s="96">
        <v>2883</v>
      </c>
      <c r="AM1532" s="96">
        <v>130</v>
      </c>
      <c r="AN1532" s="96">
        <v>2369</v>
      </c>
      <c r="AO1532" s="96">
        <v>2295</v>
      </c>
      <c r="AP1532" s="96">
        <v>80</v>
      </c>
      <c r="AQ1532" s="96">
        <v>933</v>
      </c>
      <c r="AR1532" s="96">
        <v>777</v>
      </c>
      <c r="AS1532" s="98">
        <v>0.83299999999999996</v>
      </c>
      <c r="AT1532" s="98">
        <v>0.39300000000000002</v>
      </c>
      <c r="AU1532" s="98">
        <v>3.4000000000000002E-2</v>
      </c>
      <c r="AV1532" s="101">
        <v>211343</v>
      </c>
      <c r="AW1532" s="101">
        <v>189322</v>
      </c>
      <c r="AX1532" s="96">
        <v>12890</v>
      </c>
      <c r="AY1532" s="96">
        <v>19688</v>
      </c>
      <c r="AZ1532" s="96">
        <v>28802</v>
      </c>
      <c r="BA1532" s="96">
        <v>22889659</v>
      </c>
      <c r="BC1532" s="117"/>
      <c r="BD1532" s="93">
        <v>60.23</v>
      </c>
      <c r="BE1532" s="93">
        <v>1385.5</v>
      </c>
      <c r="BF1532" s="94">
        <v>159</v>
      </c>
      <c r="BG1532" s="155">
        <v>0.2046</v>
      </c>
      <c r="BH1532" s="94">
        <v>228</v>
      </c>
      <c r="BI1532" s="155">
        <v>0.29339999999999999</v>
      </c>
      <c r="BJ1532" s="94">
        <v>28</v>
      </c>
      <c r="BM1532" s="94">
        <v>155871</v>
      </c>
    </row>
    <row r="1533" spans="1:65" ht="15.75" customHeight="1" thickBot="1">
      <c r="A1533" s="93" t="s">
        <v>315</v>
      </c>
      <c r="B1533" s="95">
        <v>45898</v>
      </c>
      <c r="C1533" s="96">
        <v>1640445</v>
      </c>
      <c r="D1533" s="96">
        <v>85076</v>
      </c>
      <c r="E1533" s="96" t="s">
        <v>48</v>
      </c>
      <c r="F1533" s="96">
        <v>2270866</v>
      </c>
      <c r="G1533" s="96" t="s">
        <v>48</v>
      </c>
      <c r="H1533" s="96">
        <v>178323</v>
      </c>
      <c r="I1533" s="96" t="s">
        <v>48</v>
      </c>
      <c r="J1533" s="96">
        <v>1958</v>
      </c>
      <c r="K1533" s="96">
        <v>176666</v>
      </c>
      <c r="L1533" s="96">
        <v>4353335</v>
      </c>
      <c r="M1533" s="97">
        <v>386</v>
      </c>
      <c r="N1533" s="97">
        <v>1764</v>
      </c>
      <c r="O1533" s="97">
        <v>2150</v>
      </c>
      <c r="P1533" s="96" t="s">
        <v>48</v>
      </c>
      <c r="Q1533" s="96">
        <v>20029</v>
      </c>
      <c r="R1533" s="96">
        <v>23125</v>
      </c>
      <c r="S1533" s="96">
        <v>29912</v>
      </c>
      <c r="T1533" s="98">
        <v>0.504</v>
      </c>
      <c r="U1533" s="95">
        <v>45867</v>
      </c>
      <c r="V1533" s="95">
        <v>45890</v>
      </c>
      <c r="W1533" s="96">
        <v>105</v>
      </c>
      <c r="X1533" s="98">
        <v>0.12379999999999999</v>
      </c>
      <c r="Y1533" s="98">
        <v>0.25629999999999997</v>
      </c>
      <c r="Z1533" s="96">
        <v>217</v>
      </c>
      <c r="AA1533" s="96">
        <v>75</v>
      </c>
      <c r="AB1533" s="98">
        <v>8.8400000000000006E-2</v>
      </c>
      <c r="AC1533" s="98">
        <v>0.222</v>
      </c>
      <c r="AD1533" s="96">
        <v>188</v>
      </c>
      <c r="AE1533" s="96">
        <v>38</v>
      </c>
      <c r="AF1533" s="98">
        <v>4.48E-2</v>
      </c>
      <c r="AG1533" s="98">
        <v>0.1716</v>
      </c>
      <c r="AH1533" s="96">
        <v>146</v>
      </c>
      <c r="AI1533" s="96">
        <v>430</v>
      </c>
      <c r="AJ1533" s="96">
        <v>254</v>
      </c>
      <c r="AK1533" s="96">
        <v>2891</v>
      </c>
      <c r="AL1533" s="96">
        <v>2786</v>
      </c>
      <c r="AM1533" s="96">
        <v>169</v>
      </c>
      <c r="AN1533" s="96">
        <v>2257</v>
      </c>
      <c r="AO1533" s="96">
        <v>2164</v>
      </c>
      <c r="AP1533" s="96">
        <v>78</v>
      </c>
      <c r="AQ1533" s="96">
        <v>1084</v>
      </c>
      <c r="AR1533" s="96">
        <v>848</v>
      </c>
      <c r="AS1533" s="98">
        <v>0.78200000000000003</v>
      </c>
      <c r="AT1533" s="98">
        <v>0.3</v>
      </c>
      <c r="AU1533" s="98">
        <v>3.5000000000000003E-2</v>
      </c>
      <c r="AV1533" s="101">
        <v>212427</v>
      </c>
      <c r="AW1533" s="101">
        <v>190170</v>
      </c>
      <c r="AX1533" s="96">
        <v>12885</v>
      </c>
      <c r="AY1533" s="96">
        <v>19727</v>
      </c>
      <c r="AZ1533" s="96">
        <v>28836</v>
      </c>
      <c r="BA1533" s="96">
        <v>24623483</v>
      </c>
      <c r="BC1533" s="117"/>
      <c r="BD1533" s="93">
        <v>61.14</v>
      </c>
      <c r="BE1533" s="93">
        <v>1391.5</v>
      </c>
      <c r="BF1533" s="94">
        <v>157</v>
      </c>
      <c r="BG1533" s="155">
        <v>0.18509999999999999</v>
      </c>
      <c r="BH1533" s="94">
        <v>221</v>
      </c>
      <c r="BI1533" s="155">
        <v>0.2606</v>
      </c>
      <c r="BJ1533" s="94">
        <v>40</v>
      </c>
      <c r="BM1533" s="94">
        <v>133724</v>
      </c>
    </row>
    <row r="1534" spans="1:65" ht="15.75" customHeight="1" thickBot="1">
      <c r="A1534" s="93" t="s">
        <v>316</v>
      </c>
      <c r="B1534" s="95">
        <v>45899</v>
      </c>
      <c r="C1534" s="96">
        <v>1378370</v>
      </c>
      <c r="D1534" s="96">
        <v>83587</v>
      </c>
      <c r="E1534" s="96" t="s">
        <v>48</v>
      </c>
      <c r="F1534" s="96">
        <v>2258661</v>
      </c>
      <c r="G1534" s="96" t="s">
        <v>48</v>
      </c>
      <c r="H1534" s="96">
        <v>441438</v>
      </c>
      <c r="I1534" s="96" t="s">
        <v>48</v>
      </c>
      <c r="J1534" s="96">
        <v>1584</v>
      </c>
      <c r="K1534" s="96">
        <v>128333</v>
      </c>
      <c r="L1534" s="96">
        <v>4291973</v>
      </c>
      <c r="M1534" s="97">
        <v>353</v>
      </c>
      <c r="N1534" s="97">
        <v>1290</v>
      </c>
      <c r="O1534" s="97">
        <v>1643</v>
      </c>
      <c r="P1534" s="96" t="s">
        <v>48</v>
      </c>
      <c r="Q1534" s="96">
        <v>23038</v>
      </c>
      <c r="R1534" s="96">
        <v>21645</v>
      </c>
      <c r="S1534" s="96">
        <v>26681</v>
      </c>
      <c r="T1534" s="98">
        <v>0.621</v>
      </c>
      <c r="U1534" s="95">
        <v>45868</v>
      </c>
      <c r="V1534" s="95">
        <v>45891</v>
      </c>
      <c r="W1534" s="96">
        <v>90</v>
      </c>
      <c r="X1534" s="98">
        <v>0.10879999999999999</v>
      </c>
      <c r="Y1534" s="98">
        <v>0.2253</v>
      </c>
      <c r="Z1534" s="96">
        <v>186</v>
      </c>
      <c r="AA1534" s="96">
        <v>79</v>
      </c>
      <c r="AB1534" s="98">
        <v>9.5500000000000002E-2</v>
      </c>
      <c r="AC1534" s="98">
        <v>0.23980000000000001</v>
      </c>
      <c r="AD1534" s="96">
        <v>198</v>
      </c>
      <c r="AE1534" s="96">
        <v>42</v>
      </c>
      <c r="AF1534" s="98">
        <v>5.0799999999999998E-2</v>
      </c>
      <c r="AG1534" s="98">
        <v>0.19450000000000001</v>
      </c>
      <c r="AH1534" s="96">
        <v>161</v>
      </c>
      <c r="AI1534" s="96">
        <v>418</v>
      </c>
      <c r="AJ1534" s="96">
        <v>301</v>
      </c>
      <c r="AK1534" s="96">
        <v>3045</v>
      </c>
      <c r="AL1534" s="96">
        <v>3023</v>
      </c>
      <c r="AM1534" s="96">
        <v>145</v>
      </c>
      <c r="AN1534" s="96">
        <v>2387</v>
      </c>
      <c r="AO1534" s="96">
        <v>2372</v>
      </c>
      <c r="AP1534" s="96">
        <v>74</v>
      </c>
      <c r="AQ1534" s="96">
        <v>1021</v>
      </c>
      <c r="AR1534" s="96">
        <v>827</v>
      </c>
      <c r="AS1534" s="98">
        <v>0.81</v>
      </c>
      <c r="AT1534" s="98">
        <v>0.36399999999999999</v>
      </c>
      <c r="AU1534" s="98">
        <v>0.03</v>
      </c>
      <c r="AV1534" s="101">
        <v>213448</v>
      </c>
      <c r="AW1534" s="101">
        <v>190997</v>
      </c>
      <c r="AX1534" s="96">
        <v>12879</v>
      </c>
      <c r="AY1534" s="96">
        <v>19686</v>
      </c>
      <c r="AZ1534" s="96">
        <v>28879</v>
      </c>
      <c r="BA1534" s="96">
        <v>23432755</v>
      </c>
      <c r="BC1534" s="117"/>
      <c r="BD1534" s="93">
        <v>60.07</v>
      </c>
      <c r="BE1534" s="93">
        <v>1391.5</v>
      </c>
      <c r="BF1534" s="94">
        <v>119</v>
      </c>
      <c r="BG1534" s="155">
        <v>0.1439</v>
      </c>
      <c r="BH1534" s="94">
        <v>203</v>
      </c>
      <c r="BI1534" s="155">
        <v>0.2455</v>
      </c>
      <c r="BJ1534" s="94">
        <v>37</v>
      </c>
      <c r="BM1534" s="94">
        <v>140649</v>
      </c>
    </row>
    <row r="1535" spans="1:65" ht="15.75" customHeight="1" thickBot="1">
      <c r="A1535" s="93" t="s">
        <v>317</v>
      </c>
      <c r="B1535" s="95">
        <v>45900</v>
      </c>
      <c r="C1535" s="96">
        <v>1712358</v>
      </c>
      <c r="D1535" s="96">
        <v>85369</v>
      </c>
      <c r="E1535" s="96" t="s">
        <v>48</v>
      </c>
      <c r="F1535" s="96">
        <v>1954105</v>
      </c>
      <c r="G1535" s="96" t="s">
        <v>48</v>
      </c>
      <c r="H1535" s="96">
        <v>345521</v>
      </c>
      <c r="I1535" s="96" t="s">
        <v>48</v>
      </c>
      <c r="J1535" s="96">
        <v>1078</v>
      </c>
      <c r="K1535" s="96" t="s">
        <v>48</v>
      </c>
      <c r="L1535" s="96">
        <v>4098430</v>
      </c>
      <c r="M1535" s="97">
        <v>442</v>
      </c>
      <c r="N1535" s="97">
        <v>1019</v>
      </c>
      <c r="O1535" s="97">
        <v>1461</v>
      </c>
      <c r="P1535" s="96" t="s">
        <v>48</v>
      </c>
      <c r="Q1535" s="96">
        <v>14999</v>
      </c>
      <c r="R1535" s="96">
        <v>14844</v>
      </c>
      <c r="S1535" s="96">
        <v>16720</v>
      </c>
      <c r="T1535" s="98">
        <v>0.746</v>
      </c>
      <c r="U1535" s="95">
        <v>45869</v>
      </c>
      <c r="V1535" s="95">
        <v>45892</v>
      </c>
      <c r="W1535" s="96">
        <v>132</v>
      </c>
      <c r="X1535" s="98">
        <v>0.1502</v>
      </c>
      <c r="Y1535" s="98">
        <v>0.31090000000000001</v>
      </c>
      <c r="Z1535" s="96">
        <v>273</v>
      </c>
      <c r="AA1535" s="96">
        <v>110</v>
      </c>
      <c r="AB1535" s="98">
        <v>0.12509999999999999</v>
      </c>
      <c r="AC1535" s="98">
        <v>0.31409999999999999</v>
      </c>
      <c r="AD1535" s="96">
        <v>276</v>
      </c>
      <c r="AE1535" s="96">
        <v>64</v>
      </c>
      <c r="AF1535" s="98">
        <v>7.2800000000000004E-2</v>
      </c>
      <c r="AG1535" s="98">
        <v>0.27889999999999998</v>
      </c>
      <c r="AH1535" s="96">
        <v>245</v>
      </c>
      <c r="AI1535" s="96">
        <v>504</v>
      </c>
      <c r="AJ1535" s="96">
        <v>487</v>
      </c>
      <c r="AK1535" s="96">
        <v>4312</v>
      </c>
      <c r="AL1535" s="96">
        <v>4279</v>
      </c>
      <c r="AM1535" s="96">
        <v>167</v>
      </c>
      <c r="AN1535" s="96">
        <v>3697</v>
      </c>
      <c r="AO1535" s="96">
        <v>3671</v>
      </c>
      <c r="AP1535" s="96">
        <v>85</v>
      </c>
      <c r="AQ1535" s="96">
        <v>1090</v>
      </c>
      <c r="AR1535" s="96">
        <v>879</v>
      </c>
      <c r="AS1535" s="98">
        <v>0.80600000000000005</v>
      </c>
      <c r="AT1535" s="98">
        <v>0.55400000000000005</v>
      </c>
      <c r="AU1535" s="98">
        <v>2.3E-2</v>
      </c>
      <c r="AV1535" s="101">
        <v>214538</v>
      </c>
      <c r="AW1535" s="101">
        <v>191876</v>
      </c>
      <c r="AX1535" s="96">
        <v>13127</v>
      </c>
      <c r="AY1535" s="96">
        <v>19888</v>
      </c>
      <c r="AZ1535" s="96">
        <v>28965</v>
      </c>
      <c r="BA1535" s="96">
        <v>26149848</v>
      </c>
      <c r="BC1535" s="117"/>
      <c r="BD1535" s="93">
        <v>61.35</v>
      </c>
      <c r="BE1535" s="93">
        <v>1391.5</v>
      </c>
      <c r="BF1535" s="94">
        <v>181</v>
      </c>
      <c r="BG1535" s="155">
        <v>0.2059</v>
      </c>
      <c r="BH1535" s="94">
        <v>278</v>
      </c>
      <c r="BI1535" s="155">
        <v>0.31630000000000003</v>
      </c>
      <c r="BJ1535" s="94">
        <v>49</v>
      </c>
      <c r="BM1535" s="94">
        <v>178308</v>
      </c>
    </row>
    <row r="1536" spans="1:65" ht="15.75" customHeight="1" thickBot="1">
      <c r="A1536" s="93" t="s">
        <v>311</v>
      </c>
      <c r="B1536" s="95">
        <v>45901</v>
      </c>
      <c r="C1536" s="96">
        <v>1437131</v>
      </c>
      <c r="D1536" s="96">
        <v>69968</v>
      </c>
      <c r="E1536" s="96" t="s">
        <v>48</v>
      </c>
      <c r="F1536" s="96">
        <v>2308607</v>
      </c>
      <c r="G1536" s="96" t="s">
        <v>48</v>
      </c>
      <c r="H1536" s="96">
        <v>383769</v>
      </c>
      <c r="I1536" s="96" t="s">
        <v>48</v>
      </c>
      <c r="J1536" s="96">
        <v>594</v>
      </c>
      <c r="K1536" s="96" t="s">
        <v>48</v>
      </c>
      <c r="L1536" s="96">
        <v>4200069</v>
      </c>
      <c r="M1536" s="97">
        <v>351</v>
      </c>
      <c r="N1536" s="97">
        <v>1124</v>
      </c>
      <c r="O1536" s="97">
        <v>1475</v>
      </c>
      <c r="P1536" s="96" t="s">
        <v>48</v>
      </c>
      <c r="Q1536" s="96">
        <v>18705</v>
      </c>
      <c r="R1536" s="96">
        <v>18360</v>
      </c>
      <c r="S1536" s="96">
        <v>17689</v>
      </c>
      <c r="T1536" s="98">
        <v>0.60699999999999998</v>
      </c>
      <c r="U1536" s="95">
        <v>45870</v>
      </c>
      <c r="V1536" s="95">
        <v>45893</v>
      </c>
      <c r="W1536" s="96">
        <v>103</v>
      </c>
      <c r="X1536" s="98">
        <v>0.14069999999999999</v>
      </c>
      <c r="Y1536" s="98">
        <v>0.30669999999999997</v>
      </c>
      <c r="Z1536" s="96">
        <v>225</v>
      </c>
      <c r="AA1536" s="96">
        <v>86</v>
      </c>
      <c r="AB1536" s="98">
        <v>0.11749999999999999</v>
      </c>
      <c r="AC1536" s="98">
        <v>0.3125</v>
      </c>
      <c r="AD1536" s="96">
        <v>229</v>
      </c>
      <c r="AE1536" s="96">
        <v>56</v>
      </c>
      <c r="AF1536" s="98">
        <v>7.6499999999999999E-2</v>
      </c>
      <c r="AG1536" s="98">
        <v>0.32440000000000002</v>
      </c>
      <c r="AH1536" s="96">
        <v>237</v>
      </c>
      <c r="AI1536" s="96">
        <v>407</v>
      </c>
      <c r="AJ1536" s="96">
        <v>294</v>
      </c>
      <c r="AK1536" s="96">
        <v>3074</v>
      </c>
      <c r="AL1536" s="96">
        <v>2982</v>
      </c>
      <c r="AM1536" s="96">
        <v>171</v>
      </c>
      <c r="AN1536" s="96">
        <v>2400</v>
      </c>
      <c r="AO1536" s="96">
        <v>2319</v>
      </c>
      <c r="AP1536" s="96">
        <v>83</v>
      </c>
      <c r="AQ1536" s="96">
        <v>895</v>
      </c>
      <c r="AR1536" s="96">
        <v>732</v>
      </c>
      <c r="AS1536" s="98">
        <v>0.81799999999999995</v>
      </c>
      <c r="AT1536" s="98">
        <v>0.40200000000000002</v>
      </c>
      <c r="AU1536" s="98">
        <v>3.5000000000000003E-2</v>
      </c>
      <c r="AV1536" s="101">
        <v>215433</v>
      </c>
      <c r="AW1536" s="101">
        <v>192608</v>
      </c>
      <c r="AX1536" s="96">
        <v>13511</v>
      </c>
      <c r="AY1536" s="96">
        <v>20196</v>
      </c>
      <c r="AZ1536" s="96">
        <v>29439</v>
      </c>
      <c r="BA1536" s="96">
        <v>39520937</v>
      </c>
      <c r="BC1536" s="117"/>
      <c r="BD1536" s="93">
        <v>50.21</v>
      </c>
      <c r="BE1536" s="93">
        <v>1393.5</v>
      </c>
      <c r="BF1536" s="94">
        <v>142</v>
      </c>
      <c r="BG1536" s="155">
        <v>0.19400000000000001</v>
      </c>
      <c r="BH1536" s="94">
        <v>213</v>
      </c>
      <c r="BI1536" s="155">
        <v>0.29099999999999998</v>
      </c>
      <c r="BJ1536" s="94">
        <v>23</v>
      </c>
      <c r="BM1536" s="94">
        <v>145796</v>
      </c>
    </row>
    <row r="1537" spans="1:65" ht="15.75" customHeight="1" thickBot="1">
      <c r="A1537" s="93" t="s">
        <v>312</v>
      </c>
      <c r="B1537" s="95">
        <v>45902</v>
      </c>
      <c r="C1537" s="96">
        <v>1580554</v>
      </c>
      <c r="D1537" s="96">
        <v>66184</v>
      </c>
      <c r="E1537" s="96" t="s">
        <v>48</v>
      </c>
      <c r="F1537" s="96">
        <v>1869228</v>
      </c>
      <c r="G1537" s="96" t="s">
        <v>48</v>
      </c>
      <c r="H1537" s="96">
        <v>531818</v>
      </c>
      <c r="I1537" s="96" t="s">
        <v>48</v>
      </c>
      <c r="J1537" s="96">
        <v>429</v>
      </c>
      <c r="K1537" s="96" t="s">
        <v>48</v>
      </c>
      <c r="L1537" s="96">
        <v>4048213</v>
      </c>
      <c r="M1537" s="97">
        <v>373</v>
      </c>
      <c r="N1537" s="97">
        <v>857</v>
      </c>
      <c r="O1537" s="97">
        <v>1230</v>
      </c>
      <c r="P1537" s="96" t="s">
        <v>48</v>
      </c>
      <c r="Q1537" s="96">
        <v>24117</v>
      </c>
      <c r="R1537" s="96">
        <v>22715</v>
      </c>
      <c r="S1537" s="96">
        <v>23869</v>
      </c>
      <c r="T1537" s="98">
        <v>0.72099999999999997</v>
      </c>
      <c r="U1537" s="95">
        <v>45871</v>
      </c>
      <c r="V1537" s="95">
        <v>45894</v>
      </c>
      <c r="W1537" s="96">
        <v>77</v>
      </c>
      <c r="X1537" s="98">
        <v>0.1052</v>
      </c>
      <c r="Y1537" s="98">
        <v>0.2293</v>
      </c>
      <c r="Z1537" s="96">
        <v>168</v>
      </c>
      <c r="AA1537" s="96">
        <v>67</v>
      </c>
      <c r="AB1537" s="98">
        <v>9.1499999999999998E-2</v>
      </c>
      <c r="AC1537" s="98">
        <v>0.24349999999999999</v>
      </c>
      <c r="AD1537" s="96">
        <v>178</v>
      </c>
      <c r="AE1537" s="96">
        <v>40</v>
      </c>
      <c r="AF1537" s="98">
        <v>5.4600000000000003E-2</v>
      </c>
      <c r="AG1537" s="98">
        <v>0.23169999999999999</v>
      </c>
      <c r="AH1537" s="96">
        <v>170</v>
      </c>
      <c r="AI1537" s="96">
        <v>420</v>
      </c>
      <c r="AJ1537" s="96">
        <v>310</v>
      </c>
      <c r="AK1537" s="96">
        <v>2816</v>
      </c>
      <c r="AL1537" s="96">
        <v>2728</v>
      </c>
      <c r="AM1537" s="96">
        <v>128</v>
      </c>
      <c r="AN1537" s="96">
        <v>2235</v>
      </c>
      <c r="AO1537" s="96">
        <v>2158</v>
      </c>
      <c r="AP1537" s="96">
        <v>69</v>
      </c>
      <c r="AQ1537" s="96">
        <v>887</v>
      </c>
      <c r="AR1537" s="96">
        <v>732</v>
      </c>
      <c r="AS1537" s="98">
        <v>0.82499999999999996</v>
      </c>
      <c r="AT1537" s="98">
        <v>0.42299999999999999</v>
      </c>
      <c r="AU1537" s="98">
        <v>3.1E-2</v>
      </c>
      <c r="AV1537" s="101">
        <v>216320</v>
      </c>
      <c r="AW1537" s="101">
        <v>193340</v>
      </c>
      <c r="AX1537" s="96">
        <v>13781</v>
      </c>
      <c r="AY1537" s="96">
        <v>20454</v>
      </c>
      <c r="AZ1537" s="96">
        <v>29556</v>
      </c>
      <c r="BA1537" s="96">
        <v>24646695</v>
      </c>
      <c r="BC1537" s="117"/>
      <c r="BD1537" s="93">
        <v>47.41</v>
      </c>
      <c r="BE1537" s="93">
        <v>1396</v>
      </c>
      <c r="BF1537" s="94">
        <v>136</v>
      </c>
      <c r="BG1537" s="155">
        <v>0.18579999999999999</v>
      </c>
      <c r="BH1537" s="94">
        <v>216</v>
      </c>
      <c r="BI1537" s="155">
        <v>0.29509999999999997</v>
      </c>
      <c r="BJ1537" s="94">
        <v>33</v>
      </c>
      <c r="BM1537" s="94">
        <v>164286</v>
      </c>
    </row>
    <row r="1538" spans="1:65" ht="15.75" customHeight="1" thickBot="1">
      <c r="A1538" s="93" t="s">
        <v>313</v>
      </c>
      <c r="B1538" s="95">
        <v>45903</v>
      </c>
      <c r="C1538" s="96">
        <v>1569377</v>
      </c>
      <c r="D1538" s="96">
        <v>61218</v>
      </c>
      <c r="E1538" s="96" t="s">
        <v>48</v>
      </c>
      <c r="F1538" s="96">
        <v>1879117</v>
      </c>
      <c r="G1538" s="96" t="s">
        <v>48</v>
      </c>
      <c r="H1538" s="96">
        <v>445145</v>
      </c>
      <c r="I1538" s="96" t="s">
        <v>48</v>
      </c>
      <c r="J1538" s="96">
        <v>473</v>
      </c>
      <c r="K1538" s="96" t="s">
        <v>48</v>
      </c>
      <c r="L1538" s="96">
        <v>3955330</v>
      </c>
      <c r="M1538" s="97">
        <v>378</v>
      </c>
      <c r="N1538" s="97">
        <v>811</v>
      </c>
      <c r="O1538" s="97">
        <v>1189</v>
      </c>
      <c r="P1538" s="96" t="s">
        <v>48</v>
      </c>
      <c r="Q1538" s="96">
        <v>18514</v>
      </c>
      <c r="R1538" s="96">
        <v>17494</v>
      </c>
      <c r="S1538" s="96">
        <v>16961</v>
      </c>
      <c r="T1538" s="98">
        <v>0.71199999999999997</v>
      </c>
      <c r="U1538" s="95">
        <v>45872</v>
      </c>
      <c r="V1538" s="95">
        <v>45895</v>
      </c>
      <c r="W1538" s="96">
        <v>98</v>
      </c>
      <c r="X1538" s="98">
        <v>0.13919999999999999</v>
      </c>
      <c r="Y1538" s="98">
        <v>0.30349999999999999</v>
      </c>
      <c r="Z1538" s="96">
        <v>214</v>
      </c>
      <c r="AA1538" s="96">
        <v>85</v>
      </c>
      <c r="AB1538" s="98">
        <v>0.1207</v>
      </c>
      <c r="AC1538" s="98">
        <v>0.32119999999999999</v>
      </c>
      <c r="AD1538" s="96">
        <v>226</v>
      </c>
      <c r="AE1538" s="96">
        <v>55</v>
      </c>
      <c r="AF1538" s="98">
        <v>7.8100000000000003E-2</v>
      </c>
      <c r="AG1538" s="98">
        <v>0.33129999999999998</v>
      </c>
      <c r="AH1538" s="96">
        <v>233</v>
      </c>
      <c r="AI1538" s="96">
        <v>382</v>
      </c>
      <c r="AJ1538" s="96">
        <v>277</v>
      </c>
      <c r="AK1538" s="96">
        <v>2781</v>
      </c>
      <c r="AL1538" s="96">
        <v>2693</v>
      </c>
      <c r="AM1538" s="96">
        <v>98</v>
      </c>
      <c r="AN1538" s="96">
        <v>2261</v>
      </c>
      <c r="AO1538" s="96">
        <v>2184</v>
      </c>
      <c r="AP1538" s="96">
        <v>85</v>
      </c>
      <c r="AQ1538" s="96">
        <v>846</v>
      </c>
      <c r="AR1538" s="96">
        <v>704</v>
      </c>
      <c r="AS1538" s="98">
        <v>0.83199999999999996</v>
      </c>
      <c r="AT1538" s="98">
        <v>0.39300000000000002</v>
      </c>
      <c r="AU1538" s="98">
        <v>3.6999999999999998E-2</v>
      </c>
      <c r="AV1538" s="101">
        <v>217166</v>
      </c>
      <c r="AW1538" s="101">
        <v>194044</v>
      </c>
      <c r="AX1538" s="96">
        <v>13827</v>
      </c>
      <c r="AY1538" s="96">
        <v>20600</v>
      </c>
      <c r="AZ1538" s="96">
        <v>29451</v>
      </c>
      <c r="BA1538" s="96">
        <v>22822335</v>
      </c>
      <c r="BC1538" s="117"/>
      <c r="BD1538" s="93">
        <v>44.01</v>
      </c>
      <c r="BE1538" s="93">
        <v>1391</v>
      </c>
      <c r="BF1538" s="94">
        <v>150</v>
      </c>
      <c r="BG1538" s="155">
        <v>0.21310000000000001</v>
      </c>
      <c r="BH1538" s="94">
        <v>237</v>
      </c>
      <c r="BI1538" s="155">
        <v>0.33660000000000001</v>
      </c>
      <c r="BJ1538" s="94">
        <v>30</v>
      </c>
      <c r="BM1538" s="94">
        <v>153396</v>
      </c>
    </row>
    <row r="1539" spans="1:65" ht="15.75" customHeight="1" thickBot="1">
      <c r="A1539" s="93" t="s">
        <v>314</v>
      </c>
      <c r="B1539" s="95">
        <v>45904</v>
      </c>
      <c r="C1539" s="96">
        <v>1587372</v>
      </c>
      <c r="D1539" s="96">
        <v>47103</v>
      </c>
      <c r="E1539" s="96" t="s">
        <v>48</v>
      </c>
      <c r="F1539" s="96">
        <v>1926538</v>
      </c>
      <c r="G1539" s="96" t="s">
        <v>48</v>
      </c>
      <c r="H1539" s="96">
        <v>551777</v>
      </c>
      <c r="I1539" s="96" t="s">
        <v>48</v>
      </c>
      <c r="J1539" s="96">
        <v>605</v>
      </c>
      <c r="K1539" s="96" t="s">
        <v>48</v>
      </c>
      <c r="L1539" s="96">
        <v>4113395</v>
      </c>
      <c r="M1539" s="97">
        <v>378</v>
      </c>
      <c r="N1539" s="97">
        <v>1008</v>
      </c>
      <c r="O1539" s="97">
        <v>1386</v>
      </c>
      <c r="P1539" s="96" t="s">
        <v>48</v>
      </c>
      <c r="Q1539" s="96">
        <v>19059</v>
      </c>
      <c r="R1539" s="96">
        <v>18193</v>
      </c>
      <c r="S1539" s="96">
        <v>16727</v>
      </c>
      <c r="T1539" s="98">
        <v>0.62</v>
      </c>
      <c r="U1539" s="95">
        <v>45873</v>
      </c>
      <c r="V1539" s="95">
        <v>45896</v>
      </c>
      <c r="W1539" s="96">
        <v>99</v>
      </c>
      <c r="X1539" s="98">
        <v>0.13769999999999999</v>
      </c>
      <c r="Y1539" s="98">
        <v>0.30020000000000002</v>
      </c>
      <c r="Z1539" s="96">
        <v>216</v>
      </c>
      <c r="AA1539" s="96">
        <v>85</v>
      </c>
      <c r="AB1539" s="98">
        <v>0.1182</v>
      </c>
      <c r="AC1539" s="98">
        <v>0.3145</v>
      </c>
      <c r="AD1539" s="96">
        <v>226</v>
      </c>
      <c r="AE1539" s="96">
        <v>58</v>
      </c>
      <c r="AF1539" s="98">
        <v>8.0699999999999994E-2</v>
      </c>
      <c r="AG1539" s="98">
        <v>0.34200000000000003</v>
      </c>
      <c r="AH1539" s="96">
        <v>246</v>
      </c>
      <c r="AI1539" s="96">
        <v>379</v>
      </c>
      <c r="AJ1539" s="96">
        <v>238</v>
      </c>
      <c r="AK1539" s="96">
        <v>2806</v>
      </c>
      <c r="AL1539" s="96">
        <v>2720</v>
      </c>
      <c r="AM1539" s="96">
        <v>106</v>
      </c>
      <c r="AN1539" s="96">
        <v>2298</v>
      </c>
      <c r="AO1539" s="96">
        <v>2222</v>
      </c>
      <c r="AP1539" s="96">
        <v>98</v>
      </c>
      <c r="AQ1539" s="96">
        <v>859</v>
      </c>
      <c r="AR1539" s="96">
        <v>719</v>
      </c>
      <c r="AS1539" s="98">
        <v>0.83699999999999997</v>
      </c>
      <c r="AT1539" s="98">
        <v>0.33100000000000002</v>
      </c>
      <c r="AU1539" s="98">
        <v>4.2000000000000003E-2</v>
      </c>
      <c r="AV1539" s="101">
        <v>218025</v>
      </c>
      <c r="AW1539" s="101">
        <v>194763</v>
      </c>
      <c r="AX1539" s="96">
        <v>13802</v>
      </c>
      <c r="AY1539" s="96">
        <v>20637</v>
      </c>
      <c r="AZ1539" s="96">
        <v>29476</v>
      </c>
      <c r="BA1539" s="96">
        <v>23110794</v>
      </c>
      <c r="BC1539" s="117"/>
      <c r="BD1539" s="93">
        <v>33.79</v>
      </c>
      <c r="BE1539" s="93">
        <v>1394</v>
      </c>
      <c r="BF1539" s="94">
        <v>154</v>
      </c>
      <c r="BG1539" s="155">
        <v>0.2142</v>
      </c>
      <c r="BH1539" s="94">
        <v>222</v>
      </c>
      <c r="BI1539" s="155">
        <v>0.30880000000000002</v>
      </c>
      <c r="BJ1539" s="94">
        <v>34</v>
      </c>
      <c r="BM1539" s="94">
        <v>156008</v>
      </c>
    </row>
    <row r="1540" spans="1:65" ht="15.75" customHeight="1" thickBot="1">
      <c r="A1540" s="93" t="s">
        <v>315</v>
      </c>
      <c r="B1540" s="95">
        <v>45905</v>
      </c>
      <c r="C1540" s="96">
        <v>1678719</v>
      </c>
      <c r="D1540" s="96">
        <v>39379</v>
      </c>
      <c r="E1540" s="96" t="s">
        <v>48</v>
      </c>
      <c r="F1540" s="96">
        <v>1707094</v>
      </c>
      <c r="G1540" s="96" t="s">
        <v>48</v>
      </c>
      <c r="H1540" s="96">
        <v>727974</v>
      </c>
      <c r="I1540" s="96" t="s">
        <v>48</v>
      </c>
      <c r="J1540" s="96">
        <v>341</v>
      </c>
      <c r="K1540" s="96" t="s">
        <v>48</v>
      </c>
      <c r="L1540" s="96">
        <v>4153508</v>
      </c>
      <c r="M1540" s="97">
        <v>303</v>
      </c>
      <c r="N1540" s="97">
        <v>973</v>
      </c>
      <c r="O1540" s="97">
        <v>1276</v>
      </c>
      <c r="P1540" s="96" t="s">
        <v>48</v>
      </c>
      <c r="Q1540" s="96">
        <v>23235</v>
      </c>
      <c r="R1540" s="96">
        <v>21993</v>
      </c>
      <c r="S1540" s="96">
        <v>18483</v>
      </c>
      <c r="T1540" s="98">
        <v>0.61099999999999999</v>
      </c>
      <c r="U1540" s="95">
        <v>45874</v>
      </c>
      <c r="V1540" s="95">
        <v>45897</v>
      </c>
      <c r="W1540" s="96">
        <v>82</v>
      </c>
      <c r="X1540" s="98">
        <v>0.126</v>
      </c>
      <c r="Y1540" s="98">
        <v>0.27460000000000001</v>
      </c>
      <c r="Z1540" s="96">
        <v>179</v>
      </c>
      <c r="AA1540" s="96">
        <v>71</v>
      </c>
      <c r="AB1540" s="98">
        <v>0.1091</v>
      </c>
      <c r="AC1540" s="98">
        <v>0.29010000000000002</v>
      </c>
      <c r="AD1540" s="96">
        <v>189</v>
      </c>
      <c r="AE1540" s="96">
        <v>53</v>
      </c>
      <c r="AF1540" s="98">
        <v>8.14E-2</v>
      </c>
      <c r="AG1540" s="98">
        <v>0.34520000000000001</v>
      </c>
      <c r="AH1540" s="96">
        <v>225</v>
      </c>
      <c r="AI1540" s="96">
        <v>334</v>
      </c>
      <c r="AJ1540" s="96">
        <v>334</v>
      </c>
      <c r="AK1540" s="96">
        <v>2728</v>
      </c>
      <c r="AL1540" s="96">
        <v>2615</v>
      </c>
      <c r="AM1540" s="96">
        <v>117</v>
      </c>
      <c r="AN1540" s="96">
        <v>2175</v>
      </c>
      <c r="AO1540" s="96">
        <v>2073</v>
      </c>
      <c r="AP1540" s="96">
        <v>88</v>
      </c>
      <c r="AQ1540" s="96">
        <v>780</v>
      </c>
      <c r="AR1540" s="96">
        <v>651</v>
      </c>
      <c r="AS1540" s="98">
        <v>0.83499999999999996</v>
      </c>
      <c r="AT1540" s="98">
        <v>0.51300000000000001</v>
      </c>
      <c r="AU1540" s="98">
        <v>4.1000000000000002E-2</v>
      </c>
      <c r="AV1540" s="101">
        <v>218805</v>
      </c>
      <c r="AW1540" s="101">
        <v>195414</v>
      </c>
      <c r="AX1540" s="96">
        <v>13771</v>
      </c>
      <c r="AY1540" s="96">
        <v>20598</v>
      </c>
      <c r="AZ1540" s="96">
        <v>29544</v>
      </c>
      <c r="BA1540" s="96">
        <v>25348349</v>
      </c>
      <c r="BC1540" s="117"/>
      <c r="BD1540" s="93">
        <v>28.31</v>
      </c>
      <c r="BE1540" s="93">
        <v>1391</v>
      </c>
      <c r="BF1540" s="94">
        <v>116</v>
      </c>
      <c r="BG1540" s="155">
        <v>0.1782</v>
      </c>
      <c r="BH1540" s="94">
        <v>198</v>
      </c>
      <c r="BI1540" s="155">
        <v>0.30409999999999998</v>
      </c>
      <c r="BJ1540" s="94">
        <v>31</v>
      </c>
      <c r="BM1540" s="94">
        <v>155462</v>
      </c>
    </row>
    <row r="1541" spans="1:65" ht="15.75" customHeight="1" thickBot="1">
      <c r="A1541" s="93" t="s">
        <v>316</v>
      </c>
      <c r="B1541" s="95">
        <v>45906</v>
      </c>
      <c r="C1541" s="96">
        <v>1841884</v>
      </c>
      <c r="D1541" s="96">
        <v>39407</v>
      </c>
      <c r="E1541" s="96" t="s">
        <v>48</v>
      </c>
      <c r="F1541" s="96">
        <v>1549318</v>
      </c>
      <c r="G1541" s="96" t="s">
        <v>48</v>
      </c>
      <c r="H1541" s="96">
        <v>761859</v>
      </c>
      <c r="I1541" s="96" t="s">
        <v>48</v>
      </c>
      <c r="J1541" s="96">
        <v>462</v>
      </c>
      <c r="K1541" s="96" t="s">
        <v>48</v>
      </c>
      <c r="L1541" s="96">
        <v>4192930</v>
      </c>
      <c r="M1541" s="97">
        <v>356</v>
      </c>
      <c r="N1541" s="97">
        <v>1027</v>
      </c>
      <c r="O1541" s="97">
        <v>1383</v>
      </c>
      <c r="P1541" s="96" t="s">
        <v>48</v>
      </c>
      <c r="Q1541" s="96">
        <v>19043</v>
      </c>
      <c r="R1541" s="96">
        <v>18765</v>
      </c>
      <c r="S1541" s="96">
        <v>19778</v>
      </c>
      <c r="T1541" s="98">
        <v>0.60499999999999998</v>
      </c>
      <c r="U1541" s="95">
        <v>45875</v>
      </c>
      <c r="V1541" s="95">
        <v>45898</v>
      </c>
      <c r="W1541" s="96">
        <v>101</v>
      </c>
      <c r="X1541" s="98">
        <v>0.1439</v>
      </c>
      <c r="Y1541" s="98">
        <v>0.31359999999999999</v>
      </c>
      <c r="Z1541" s="96">
        <v>220</v>
      </c>
      <c r="AA1541" s="96">
        <v>84</v>
      </c>
      <c r="AB1541" s="98">
        <v>0.1197</v>
      </c>
      <c r="AC1541" s="98">
        <v>0.31830000000000003</v>
      </c>
      <c r="AD1541" s="96">
        <v>223</v>
      </c>
      <c r="AE1541" s="96">
        <v>50</v>
      </c>
      <c r="AF1541" s="98">
        <v>7.1199999999999999E-2</v>
      </c>
      <c r="AG1541" s="98">
        <v>0.30199999999999999</v>
      </c>
      <c r="AH1541" s="96">
        <v>212</v>
      </c>
      <c r="AI1541" s="96">
        <v>357</v>
      </c>
      <c r="AJ1541" s="96">
        <v>248</v>
      </c>
      <c r="AK1541" s="96">
        <v>2757</v>
      </c>
      <c r="AL1541" s="96">
        <v>2724</v>
      </c>
      <c r="AM1541" s="96">
        <v>135</v>
      </c>
      <c r="AN1541" s="96">
        <v>2252</v>
      </c>
      <c r="AO1541" s="96">
        <v>2229</v>
      </c>
      <c r="AP1541" s="96">
        <v>58</v>
      </c>
      <c r="AQ1541" s="96">
        <v>837</v>
      </c>
      <c r="AR1541" s="96">
        <v>702</v>
      </c>
      <c r="AS1541" s="98">
        <v>0.83899999999999997</v>
      </c>
      <c r="AT1541" s="98">
        <v>0.35299999999999998</v>
      </c>
      <c r="AU1541" s="98">
        <v>2.5000000000000001E-2</v>
      </c>
      <c r="AV1541" s="101">
        <v>219642</v>
      </c>
      <c r="AW1541" s="101">
        <v>196116</v>
      </c>
      <c r="AX1541" s="96">
        <v>13673</v>
      </c>
      <c r="AY1541" s="96">
        <v>20568</v>
      </c>
      <c r="AZ1541" s="96">
        <v>29572</v>
      </c>
      <c r="BA1541" s="96">
        <v>21651610</v>
      </c>
      <c r="BC1541" s="117"/>
      <c r="BD1541" s="93">
        <v>28.33</v>
      </c>
      <c r="BE1541" s="93">
        <v>1391</v>
      </c>
      <c r="BF1541" s="94">
        <v>146</v>
      </c>
      <c r="BG1541" s="155">
        <v>0.20799999999999999</v>
      </c>
      <c r="BH1541" s="94">
        <v>206</v>
      </c>
      <c r="BI1541" s="155">
        <v>0.29339999999999999</v>
      </c>
      <c r="BJ1541" s="94">
        <v>34</v>
      </c>
      <c r="BM1541" s="94">
        <v>160999</v>
      </c>
    </row>
    <row r="1542" spans="1:65" ht="15.75" customHeight="1" thickBot="1">
      <c r="A1542" s="93" t="s">
        <v>317</v>
      </c>
      <c r="B1542" s="95">
        <v>45907</v>
      </c>
      <c r="C1542" s="96">
        <v>1990080</v>
      </c>
      <c r="D1542" s="96">
        <v>71678</v>
      </c>
      <c r="E1542" s="96" t="s">
        <v>48</v>
      </c>
      <c r="F1542" s="96">
        <v>1522831</v>
      </c>
      <c r="G1542" s="96" t="s">
        <v>48</v>
      </c>
      <c r="H1542" s="96">
        <v>742355</v>
      </c>
      <c r="I1542" s="96" t="s">
        <v>48</v>
      </c>
      <c r="J1542" s="96">
        <v>385</v>
      </c>
      <c r="K1542" s="96" t="s">
        <v>48</v>
      </c>
      <c r="L1542" s="96">
        <v>4327329</v>
      </c>
      <c r="M1542" s="97">
        <v>400</v>
      </c>
      <c r="N1542" s="97">
        <v>707</v>
      </c>
      <c r="O1542" s="97">
        <v>1107</v>
      </c>
      <c r="P1542" s="96" t="s">
        <v>48</v>
      </c>
      <c r="Q1542" s="96">
        <v>18727</v>
      </c>
      <c r="R1542" s="96">
        <v>19367</v>
      </c>
      <c r="S1542" s="96">
        <v>17010</v>
      </c>
      <c r="T1542" s="98">
        <v>0.81399999999999995</v>
      </c>
      <c r="U1542" s="95">
        <v>45876</v>
      </c>
      <c r="V1542" s="95">
        <v>45899</v>
      </c>
      <c r="W1542" s="96">
        <v>106</v>
      </c>
      <c r="X1542" s="98">
        <v>0.13730000000000001</v>
      </c>
      <c r="Y1542" s="98">
        <v>0.29930000000000001</v>
      </c>
      <c r="Z1542" s="96">
        <v>231</v>
      </c>
      <c r="AA1542" s="96">
        <v>84</v>
      </c>
      <c r="AB1542" s="98">
        <v>0.10879999999999999</v>
      </c>
      <c r="AC1542" s="98">
        <v>0.28939999999999999</v>
      </c>
      <c r="AD1542" s="96">
        <v>223</v>
      </c>
      <c r="AE1542" s="96">
        <v>60</v>
      </c>
      <c r="AF1542" s="98">
        <v>7.7700000000000005E-2</v>
      </c>
      <c r="AG1542" s="98">
        <v>0.32950000000000002</v>
      </c>
      <c r="AH1542" s="96">
        <v>254</v>
      </c>
      <c r="AI1542" s="96">
        <v>442</v>
      </c>
      <c r="AJ1542" s="96">
        <v>354</v>
      </c>
      <c r="AK1542" s="96">
        <v>3980</v>
      </c>
      <c r="AL1542" s="96">
        <v>3948</v>
      </c>
      <c r="AM1542" s="96">
        <v>151</v>
      </c>
      <c r="AN1542" s="96">
        <v>3407</v>
      </c>
      <c r="AO1542" s="96">
        <v>3380</v>
      </c>
      <c r="AP1542" s="96">
        <v>78</v>
      </c>
      <c r="AQ1542" s="96">
        <v>901</v>
      </c>
      <c r="AR1542" s="96">
        <v>772</v>
      </c>
      <c r="AS1542" s="98">
        <v>0.85699999999999998</v>
      </c>
      <c r="AT1542" s="98">
        <v>0.45900000000000002</v>
      </c>
      <c r="AU1542" s="98">
        <v>2.3E-2</v>
      </c>
      <c r="AV1542" s="101">
        <v>220543</v>
      </c>
      <c r="AW1542" s="101">
        <v>196888</v>
      </c>
      <c r="AX1542" s="96">
        <v>13483</v>
      </c>
      <c r="AY1542" s="96">
        <v>20588</v>
      </c>
      <c r="AZ1542" s="96">
        <v>29574</v>
      </c>
      <c r="BA1542" s="96">
        <v>23545450</v>
      </c>
      <c r="BC1542" s="117"/>
      <c r="BD1542" s="93">
        <v>51.53</v>
      </c>
      <c r="BE1542" s="93">
        <v>1391</v>
      </c>
      <c r="BF1542" s="94">
        <v>165</v>
      </c>
      <c r="BG1542" s="155">
        <v>0.2137</v>
      </c>
      <c r="BH1542" s="94">
        <v>243</v>
      </c>
      <c r="BI1542" s="155">
        <v>0.31480000000000002</v>
      </c>
      <c r="BJ1542" s="94">
        <v>38</v>
      </c>
      <c r="BM1542" s="94">
        <v>178115</v>
      </c>
    </row>
    <row r="1543" spans="1:65" ht="15.75" customHeight="1" thickBot="1">
      <c r="A1543" s="93" t="s">
        <v>311</v>
      </c>
      <c r="B1543" s="95">
        <v>45908</v>
      </c>
      <c r="C1543" s="96">
        <v>1923447</v>
      </c>
      <c r="D1543" s="96">
        <v>73318</v>
      </c>
      <c r="E1543" s="96" t="s">
        <v>48</v>
      </c>
      <c r="F1543" s="96">
        <v>1266409</v>
      </c>
      <c r="G1543" s="96" t="s">
        <v>48</v>
      </c>
      <c r="H1543" s="96">
        <v>736275</v>
      </c>
      <c r="I1543" s="96" t="s">
        <v>48</v>
      </c>
      <c r="J1543" s="96">
        <v>308</v>
      </c>
      <c r="K1543" s="96" t="s">
        <v>48</v>
      </c>
      <c r="L1543" s="96">
        <v>3999757</v>
      </c>
      <c r="M1543" s="97">
        <v>379</v>
      </c>
      <c r="N1543" s="97">
        <v>832</v>
      </c>
      <c r="O1543" s="97">
        <v>1211</v>
      </c>
      <c r="P1543" s="96" t="s">
        <v>48</v>
      </c>
      <c r="Q1543" s="96">
        <v>20849</v>
      </c>
      <c r="R1543" s="96">
        <v>20884</v>
      </c>
      <c r="S1543" s="96">
        <v>19252</v>
      </c>
      <c r="T1543" s="98">
        <v>0.623</v>
      </c>
      <c r="U1543" s="95">
        <v>45877</v>
      </c>
      <c r="V1543" s="95">
        <v>45900</v>
      </c>
      <c r="W1543" s="96">
        <v>88</v>
      </c>
      <c r="X1543" s="98">
        <v>0.14130000000000001</v>
      </c>
      <c r="Y1543" s="98">
        <v>0.30790000000000001</v>
      </c>
      <c r="Z1543" s="96">
        <v>192</v>
      </c>
      <c r="AA1543" s="96">
        <v>72</v>
      </c>
      <c r="AB1543" s="98">
        <v>0.11559999999999999</v>
      </c>
      <c r="AC1543" s="98">
        <v>0.30740000000000001</v>
      </c>
      <c r="AD1543" s="96">
        <v>192</v>
      </c>
      <c r="AE1543" s="96">
        <v>49</v>
      </c>
      <c r="AF1543" s="98">
        <v>7.8700000000000006E-2</v>
      </c>
      <c r="AG1543" s="98">
        <v>0.33350000000000002</v>
      </c>
      <c r="AH1543" s="96">
        <v>208</v>
      </c>
      <c r="AI1543" s="96">
        <v>358</v>
      </c>
      <c r="AJ1543" s="96">
        <v>238</v>
      </c>
      <c r="AK1543" s="96">
        <v>2719</v>
      </c>
      <c r="AL1543" s="96">
        <v>2625</v>
      </c>
      <c r="AM1543" s="96">
        <v>122</v>
      </c>
      <c r="AN1543" s="96">
        <v>2181</v>
      </c>
      <c r="AO1543" s="96">
        <v>2095</v>
      </c>
      <c r="AP1543" s="96">
        <v>56</v>
      </c>
      <c r="AQ1543" s="96">
        <v>755</v>
      </c>
      <c r="AR1543" s="96">
        <v>623</v>
      </c>
      <c r="AS1543" s="98">
        <v>0.82499999999999996</v>
      </c>
      <c r="AT1543" s="98">
        <v>0.38200000000000001</v>
      </c>
      <c r="AU1543" s="98">
        <v>2.5999999999999999E-2</v>
      </c>
      <c r="AV1543" s="101">
        <v>221298</v>
      </c>
      <c r="AW1543" s="101">
        <v>197511</v>
      </c>
      <c r="AX1543" s="96">
        <v>13170</v>
      </c>
      <c r="AY1543" s="96">
        <v>20567</v>
      </c>
      <c r="AZ1543" s="96">
        <v>29861</v>
      </c>
      <c r="BA1543" s="96">
        <v>35706940</v>
      </c>
      <c r="BC1543" s="117"/>
      <c r="BD1543" s="93">
        <v>52.88</v>
      </c>
      <c r="BE1543" s="93">
        <v>1386.5</v>
      </c>
      <c r="BF1543" s="94">
        <v>140</v>
      </c>
      <c r="BG1543" s="155">
        <v>0.22470000000000001</v>
      </c>
      <c r="BH1543" s="94">
        <v>210</v>
      </c>
      <c r="BI1543" s="155">
        <v>0.33710000000000001</v>
      </c>
      <c r="BJ1543" s="94">
        <v>35</v>
      </c>
      <c r="BM1543" s="94">
        <v>181157</v>
      </c>
    </row>
    <row r="1544" spans="1:65" ht="15.75" customHeight="1" thickBot="1">
      <c r="A1544" s="93" t="s">
        <v>312</v>
      </c>
      <c r="B1544" s="95">
        <v>45909</v>
      </c>
      <c r="C1544" s="96">
        <v>1975546</v>
      </c>
      <c r="D1544" s="96">
        <v>65149</v>
      </c>
      <c r="E1544" s="96" t="s">
        <v>48</v>
      </c>
      <c r="F1544" s="96">
        <v>1417235</v>
      </c>
      <c r="G1544" s="96" t="s">
        <v>48</v>
      </c>
      <c r="H1544" s="96">
        <v>617831</v>
      </c>
      <c r="I1544" s="96" t="s">
        <v>48</v>
      </c>
      <c r="J1544" s="96">
        <v>968</v>
      </c>
      <c r="K1544" s="96" t="s">
        <v>48</v>
      </c>
      <c r="L1544" s="96">
        <v>4076729</v>
      </c>
      <c r="M1544" s="97">
        <v>350</v>
      </c>
      <c r="N1544" s="97">
        <v>833</v>
      </c>
      <c r="O1544" s="97">
        <v>1183</v>
      </c>
      <c r="P1544" s="96" t="s">
        <v>48</v>
      </c>
      <c r="Q1544" s="96">
        <v>15584</v>
      </c>
      <c r="R1544" s="96">
        <v>18245</v>
      </c>
      <c r="S1544" s="96">
        <v>17170</v>
      </c>
      <c r="T1544" s="98">
        <v>0.68300000000000005</v>
      </c>
      <c r="U1544" s="95">
        <v>45878</v>
      </c>
      <c r="V1544" s="95">
        <v>45901</v>
      </c>
      <c r="W1544" s="96">
        <v>120</v>
      </c>
      <c r="X1544" s="98">
        <v>0.17469999999999999</v>
      </c>
      <c r="Y1544" s="98">
        <v>0.38080000000000003</v>
      </c>
      <c r="Z1544" s="96">
        <v>262</v>
      </c>
      <c r="AA1544" s="96">
        <v>84</v>
      </c>
      <c r="AB1544" s="98">
        <v>0.12230000000000001</v>
      </c>
      <c r="AC1544" s="98">
        <v>0.32519999999999999</v>
      </c>
      <c r="AD1544" s="96">
        <v>223</v>
      </c>
      <c r="AE1544" s="96">
        <v>56</v>
      </c>
      <c r="AF1544" s="98">
        <v>8.1500000000000003E-2</v>
      </c>
      <c r="AG1544" s="98">
        <v>0.34560000000000002</v>
      </c>
      <c r="AH1544" s="96">
        <v>237</v>
      </c>
      <c r="AI1544" s="96">
        <v>394</v>
      </c>
      <c r="AJ1544" s="96">
        <v>270</v>
      </c>
      <c r="AK1544" s="96">
        <v>2746</v>
      </c>
      <c r="AL1544" s="96">
        <v>2653</v>
      </c>
      <c r="AM1544" s="96">
        <v>116</v>
      </c>
      <c r="AN1544" s="96">
        <v>2221</v>
      </c>
      <c r="AO1544" s="96">
        <v>2139</v>
      </c>
      <c r="AP1544" s="96">
        <v>59</v>
      </c>
      <c r="AQ1544" s="96">
        <v>808</v>
      </c>
      <c r="AR1544" s="96">
        <v>687</v>
      </c>
      <c r="AS1544" s="98">
        <v>0.85</v>
      </c>
      <c r="AT1544" s="98">
        <v>0.39300000000000002</v>
      </c>
      <c r="AU1544" s="98">
        <v>2.7E-2</v>
      </c>
      <c r="AV1544" s="101">
        <v>222106</v>
      </c>
      <c r="AW1544" s="101">
        <v>198198</v>
      </c>
      <c r="AX1544" s="96">
        <v>13045</v>
      </c>
      <c r="AY1544" s="96">
        <v>20654</v>
      </c>
      <c r="AZ1544" s="96">
        <v>29940</v>
      </c>
      <c r="BA1544" s="96">
        <v>21989547</v>
      </c>
      <c r="BC1544" s="117"/>
      <c r="BD1544" s="93">
        <v>46.87</v>
      </c>
      <c r="BE1544" s="93">
        <v>1390</v>
      </c>
      <c r="BF1544" s="94">
        <v>153</v>
      </c>
      <c r="BG1544" s="155">
        <v>0.22270000000000001</v>
      </c>
      <c r="BH1544" s="94">
        <v>214</v>
      </c>
      <c r="BI1544" s="155">
        <v>0.3115</v>
      </c>
      <c r="BJ1544" s="94">
        <v>27</v>
      </c>
      <c r="BM1544" s="94">
        <v>144563</v>
      </c>
    </row>
    <row r="1545" spans="1:65" ht="15.75" customHeight="1" thickBot="1">
      <c r="A1545" s="93" t="s">
        <v>313</v>
      </c>
      <c r="B1545" s="95">
        <v>45910</v>
      </c>
      <c r="C1545" s="96">
        <v>1631702</v>
      </c>
      <c r="D1545" s="96">
        <v>69328</v>
      </c>
      <c r="E1545" s="96" t="s">
        <v>48</v>
      </c>
      <c r="F1545" s="96">
        <v>1479484</v>
      </c>
      <c r="G1545" s="96" t="s">
        <v>48</v>
      </c>
      <c r="H1545" s="96">
        <v>594506</v>
      </c>
      <c r="I1545" s="96" t="s">
        <v>48</v>
      </c>
      <c r="J1545" s="96">
        <v>77</v>
      </c>
      <c r="K1545" s="96" t="s">
        <v>48</v>
      </c>
      <c r="L1545" s="96">
        <v>3775097</v>
      </c>
      <c r="M1545" s="97">
        <v>304</v>
      </c>
      <c r="N1545" s="97">
        <v>841</v>
      </c>
      <c r="O1545" s="97">
        <v>1145</v>
      </c>
      <c r="P1545" s="96" t="s">
        <v>48</v>
      </c>
      <c r="Q1545" s="96">
        <v>22785</v>
      </c>
      <c r="R1545" s="96">
        <v>21503</v>
      </c>
      <c r="S1545" s="96">
        <v>24064</v>
      </c>
      <c r="T1545" s="98">
        <v>0.60799999999999998</v>
      </c>
      <c r="U1545" s="95">
        <v>45879</v>
      </c>
      <c r="V1545" s="95">
        <v>45902</v>
      </c>
      <c r="W1545" s="96">
        <v>76</v>
      </c>
      <c r="X1545" s="98">
        <v>0.13400000000000001</v>
      </c>
      <c r="Y1545" s="98">
        <v>0.29220000000000002</v>
      </c>
      <c r="Z1545" s="96">
        <v>166</v>
      </c>
      <c r="AA1545" s="96">
        <v>66</v>
      </c>
      <c r="AB1545" s="98">
        <v>0.1164</v>
      </c>
      <c r="AC1545" s="98">
        <v>0.30959999999999999</v>
      </c>
      <c r="AD1545" s="96">
        <v>176</v>
      </c>
      <c r="AE1545" s="96">
        <v>37</v>
      </c>
      <c r="AF1545" s="98">
        <v>6.5299999999999997E-2</v>
      </c>
      <c r="AG1545" s="98">
        <v>0.2767</v>
      </c>
      <c r="AH1545" s="96">
        <v>157</v>
      </c>
      <c r="AI1545" s="96">
        <v>347</v>
      </c>
      <c r="AJ1545" s="96">
        <v>263</v>
      </c>
      <c r="AK1545" s="96">
        <v>2812</v>
      </c>
      <c r="AL1545" s="96">
        <v>2726</v>
      </c>
      <c r="AM1545" s="96">
        <v>115</v>
      </c>
      <c r="AN1545" s="96">
        <v>2282</v>
      </c>
      <c r="AO1545" s="96">
        <v>2208</v>
      </c>
      <c r="AP1545" s="96">
        <v>83</v>
      </c>
      <c r="AQ1545" s="96">
        <v>696</v>
      </c>
      <c r="AR1545" s="96">
        <v>567</v>
      </c>
      <c r="AS1545" s="98">
        <v>0.81499999999999995</v>
      </c>
      <c r="AT1545" s="98">
        <v>0.46400000000000002</v>
      </c>
      <c r="AU1545" s="98">
        <v>3.5999999999999997E-2</v>
      </c>
      <c r="AV1545" s="101">
        <v>222802</v>
      </c>
      <c r="AW1545" s="101">
        <v>198765</v>
      </c>
      <c r="AX1545" s="96">
        <v>13094</v>
      </c>
      <c r="AY1545" s="96">
        <v>20661</v>
      </c>
      <c r="AZ1545" s="96">
        <v>29720</v>
      </c>
      <c r="BA1545" s="96">
        <v>23583658</v>
      </c>
      <c r="BC1545" s="117"/>
      <c r="BD1545" s="93">
        <v>49.88</v>
      </c>
      <c r="BE1545" s="93">
        <v>1389.9</v>
      </c>
      <c r="BF1545" s="94">
        <v>122</v>
      </c>
      <c r="BG1545" s="155">
        <v>0.2152</v>
      </c>
      <c r="BH1545" s="94">
        <v>182</v>
      </c>
      <c r="BI1545" s="155">
        <v>0.32100000000000001</v>
      </c>
      <c r="BJ1545" s="94">
        <v>31</v>
      </c>
      <c r="BM1545" s="94">
        <v>170190</v>
      </c>
    </row>
    <row r="1546" spans="1:65" ht="15.75" customHeight="1" thickBot="1">
      <c r="A1546" s="93" t="s">
        <v>314</v>
      </c>
      <c r="B1546" s="95">
        <v>45911</v>
      </c>
      <c r="C1546" s="96">
        <v>1648136</v>
      </c>
      <c r="D1546" s="96">
        <v>62054</v>
      </c>
      <c r="E1546" s="96" t="s">
        <v>48</v>
      </c>
      <c r="F1546" s="96">
        <v>1458448</v>
      </c>
      <c r="G1546" s="96" t="s">
        <v>48</v>
      </c>
      <c r="H1546" s="96">
        <v>564562</v>
      </c>
      <c r="I1546" s="96" t="s">
        <v>48</v>
      </c>
      <c r="J1546" s="96">
        <v>946</v>
      </c>
      <c r="K1546" s="96" t="s">
        <v>48</v>
      </c>
      <c r="L1546" s="96">
        <v>3734146</v>
      </c>
      <c r="M1546" s="97">
        <v>327</v>
      </c>
      <c r="N1546" s="97">
        <v>815</v>
      </c>
      <c r="O1546" s="97">
        <v>1142</v>
      </c>
      <c r="P1546" s="96" t="s">
        <v>48</v>
      </c>
      <c r="Q1546" s="96">
        <v>20392</v>
      </c>
      <c r="R1546" s="96">
        <v>20644</v>
      </c>
      <c r="S1546" s="96">
        <v>17614</v>
      </c>
      <c r="T1546" s="98">
        <v>0.63800000000000001</v>
      </c>
      <c r="U1546" s="95">
        <v>45880</v>
      </c>
      <c r="V1546" s="95">
        <v>45903</v>
      </c>
      <c r="W1546" s="96">
        <v>84</v>
      </c>
      <c r="X1546" s="98">
        <v>0.1384</v>
      </c>
      <c r="Y1546" s="98">
        <v>0.30170000000000002</v>
      </c>
      <c r="Z1546" s="96">
        <v>183</v>
      </c>
      <c r="AA1546" s="96">
        <v>68</v>
      </c>
      <c r="AB1546" s="98">
        <v>0.112</v>
      </c>
      <c r="AC1546" s="98">
        <v>0.29799999999999999</v>
      </c>
      <c r="AD1546" s="96">
        <v>181</v>
      </c>
      <c r="AE1546" s="96">
        <v>50</v>
      </c>
      <c r="AF1546" s="98">
        <v>8.2400000000000001E-2</v>
      </c>
      <c r="AG1546" s="98">
        <v>0.3493</v>
      </c>
      <c r="AH1546" s="96">
        <v>212</v>
      </c>
      <c r="AI1546" s="96">
        <v>365</v>
      </c>
      <c r="AJ1546" s="96">
        <v>313</v>
      </c>
      <c r="AK1546" s="96">
        <v>2728</v>
      </c>
      <c r="AL1546" s="96">
        <v>2641</v>
      </c>
      <c r="AM1546" s="96">
        <v>121</v>
      </c>
      <c r="AN1546" s="96">
        <v>2205</v>
      </c>
      <c r="AO1546" s="96">
        <v>2129</v>
      </c>
      <c r="AP1546" s="96">
        <v>77</v>
      </c>
      <c r="AQ1546" s="96">
        <v>729</v>
      </c>
      <c r="AR1546" s="96">
        <v>607</v>
      </c>
      <c r="AS1546" s="98">
        <v>0.83299999999999996</v>
      </c>
      <c r="AT1546" s="98">
        <v>0.51600000000000001</v>
      </c>
      <c r="AU1546" s="98">
        <v>3.5000000000000003E-2</v>
      </c>
      <c r="AV1546" s="101">
        <v>223531</v>
      </c>
      <c r="AW1546" s="101">
        <v>199372</v>
      </c>
      <c r="AX1546" s="96">
        <v>13153</v>
      </c>
      <c r="AY1546" s="96">
        <v>20653</v>
      </c>
      <c r="AZ1546" s="96">
        <v>29796</v>
      </c>
      <c r="BA1546" s="96">
        <v>11134179</v>
      </c>
      <c r="BC1546" s="117"/>
      <c r="BD1546" s="93">
        <v>44.63</v>
      </c>
      <c r="BE1546" s="93">
        <v>1390.4</v>
      </c>
      <c r="BF1546" s="94">
        <v>136</v>
      </c>
      <c r="BG1546" s="155">
        <v>0.22409999999999999</v>
      </c>
      <c r="BH1546" s="94">
        <v>217</v>
      </c>
      <c r="BI1546" s="155">
        <v>0.35749999999999998</v>
      </c>
      <c r="BJ1546" s="94">
        <v>18</v>
      </c>
      <c r="BM1546" s="94">
        <v>163341</v>
      </c>
    </row>
    <row r="1547" spans="1:65" ht="15.75" customHeight="1" thickBot="1">
      <c r="A1547" s="93" t="s">
        <v>315</v>
      </c>
      <c r="B1547" s="95">
        <v>45912</v>
      </c>
      <c r="C1547" s="96">
        <v>1779134</v>
      </c>
      <c r="D1547" s="96">
        <v>51759</v>
      </c>
      <c r="E1547" s="96" t="s">
        <v>48</v>
      </c>
      <c r="F1547" s="96">
        <v>1474336</v>
      </c>
      <c r="G1547" s="96" t="s">
        <v>48</v>
      </c>
      <c r="H1547" s="96">
        <v>400308</v>
      </c>
      <c r="I1547" s="96" t="s">
        <v>48</v>
      </c>
      <c r="J1547" s="96">
        <v>638</v>
      </c>
      <c r="K1547" s="96" t="s">
        <v>48</v>
      </c>
      <c r="L1547" s="96">
        <v>3706175</v>
      </c>
      <c r="M1547" s="97">
        <v>326</v>
      </c>
      <c r="N1547" s="97">
        <v>826</v>
      </c>
      <c r="O1547" s="97">
        <v>1152</v>
      </c>
      <c r="P1547" s="96" t="s">
        <v>48</v>
      </c>
      <c r="Q1547" s="96">
        <v>21251</v>
      </c>
      <c r="R1547" s="96">
        <v>21770</v>
      </c>
      <c r="S1547" s="96">
        <v>24280</v>
      </c>
      <c r="T1547" s="98">
        <v>0.57599999999999996</v>
      </c>
      <c r="U1547" s="95">
        <v>45881</v>
      </c>
      <c r="V1547" s="95">
        <v>45904</v>
      </c>
      <c r="W1547" s="96">
        <v>80</v>
      </c>
      <c r="X1547" s="98">
        <v>0.1439</v>
      </c>
      <c r="Y1547" s="98">
        <v>0.31369999999999998</v>
      </c>
      <c r="Z1547" s="96">
        <v>174</v>
      </c>
      <c r="AA1547" s="96">
        <v>64</v>
      </c>
      <c r="AB1547" s="98">
        <v>0.11509999999999999</v>
      </c>
      <c r="AC1547" s="98">
        <v>0.30620000000000003</v>
      </c>
      <c r="AD1547" s="96">
        <v>170</v>
      </c>
      <c r="AE1547" s="96">
        <v>36</v>
      </c>
      <c r="AF1547" s="98">
        <v>6.4699999999999994E-2</v>
      </c>
      <c r="AG1547" s="98">
        <v>0.27450000000000002</v>
      </c>
      <c r="AH1547" s="96">
        <v>153</v>
      </c>
      <c r="AI1547" s="96">
        <v>313</v>
      </c>
      <c r="AJ1547" s="96">
        <v>221</v>
      </c>
      <c r="AK1547" s="96">
        <v>2565</v>
      </c>
      <c r="AL1547" s="96">
        <v>2450</v>
      </c>
      <c r="AM1547" s="96">
        <v>124</v>
      </c>
      <c r="AN1547" s="96">
        <v>2065</v>
      </c>
      <c r="AO1547" s="96">
        <v>1964</v>
      </c>
      <c r="AP1547" s="96">
        <v>65</v>
      </c>
      <c r="AQ1547" s="96">
        <v>663</v>
      </c>
      <c r="AR1547" s="96">
        <v>556</v>
      </c>
      <c r="AS1547" s="98">
        <v>0.83899999999999997</v>
      </c>
      <c r="AT1547" s="98">
        <v>0.39700000000000002</v>
      </c>
      <c r="AU1547" s="98">
        <v>3.2000000000000001E-2</v>
      </c>
      <c r="AV1547" s="101">
        <v>224194</v>
      </c>
      <c r="AW1547" s="101">
        <v>199928</v>
      </c>
      <c r="AX1547" s="96">
        <v>13127</v>
      </c>
      <c r="AY1547" s="96">
        <v>20647</v>
      </c>
      <c r="AZ1547" s="96">
        <v>29857</v>
      </c>
      <c r="BA1547" s="96">
        <v>23001380</v>
      </c>
      <c r="BC1547" s="117"/>
      <c r="BD1547" s="93">
        <v>37.130000000000003</v>
      </c>
      <c r="BE1547" s="93">
        <v>1394</v>
      </c>
      <c r="BF1547" s="94">
        <v>130</v>
      </c>
      <c r="BG1547" s="155">
        <v>0.23380000000000001</v>
      </c>
      <c r="BH1547" s="94">
        <v>184</v>
      </c>
      <c r="BI1547" s="155">
        <v>0.33090000000000003</v>
      </c>
      <c r="BJ1547" s="94">
        <v>24</v>
      </c>
      <c r="BM1547" s="94">
        <v>162087</v>
      </c>
    </row>
    <row r="1548" spans="1:65" ht="15.75" customHeight="1" thickBot="1">
      <c r="A1548" s="93" t="s">
        <v>316</v>
      </c>
      <c r="B1548" s="95">
        <v>45913</v>
      </c>
      <c r="C1548" s="96">
        <v>1421345</v>
      </c>
      <c r="D1548" s="96">
        <v>72530</v>
      </c>
      <c r="E1548" s="96" t="s">
        <v>48</v>
      </c>
      <c r="F1548" s="96">
        <v>1523283</v>
      </c>
      <c r="G1548" s="96" t="s">
        <v>48</v>
      </c>
      <c r="H1548" s="96">
        <v>375349</v>
      </c>
      <c r="I1548" s="96" t="s">
        <v>48</v>
      </c>
      <c r="J1548" s="96">
        <v>1078</v>
      </c>
      <c r="K1548" s="96" t="s">
        <v>48</v>
      </c>
      <c r="L1548" s="96">
        <v>3393585</v>
      </c>
      <c r="M1548" s="97">
        <v>314</v>
      </c>
      <c r="N1548" s="97">
        <v>739</v>
      </c>
      <c r="O1548" s="97">
        <v>1053</v>
      </c>
      <c r="P1548" s="96" t="s">
        <v>48</v>
      </c>
      <c r="Q1548" s="96">
        <v>16048</v>
      </c>
      <c r="R1548" s="96">
        <v>14664</v>
      </c>
      <c r="S1548" s="96">
        <v>11946</v>
      </c>
      <c r="T1548" s="98">
        <v>0.65700000000000003</v>
      </c>
      <c r="U1548" s="95">
        <v>45882</v>
      </c>
      <c r="V1548" s="95">
        <v>45905</v>
      </c>
      <c r="W1548" s="96">
        <v>97</v>
      </c>
      <c r="X1548" s="98">
        <v>0.16520000000000001</v>
      </c>
      <c r="Y1548" s="98">
        <v>0.36020000000000002</v>
      </c>
      <c r="Z1548" s="96">
        <v>211</v>
      </c>
      <c r="AA1548" s="96">
        <v>87</v>
      </c>
      <c r="AB1548" s="98">
        <v>0.1482</v>
      </c>
      <c r="AC1548" s="98">
        <v>0.39419999999999999</v>
      </c>
      <c r="AD1548" s="96">
        <v>231</v>
      </c>
      <c r="AE1548" s="96">
        <v>67</v>
      </c>
      <c r="AF1548" s="98">
        <v>0.11409999999999999</v>
      </c>
      <c r="AG1548" s="98">
        <v>0.48399999999999999</v>
      </c>
      <c r="AH1548" s="96">
        <v>284</v>
      </c>
      <c r="AI1548" s="96">
        <v>353</v>
      </c>
      <c r="AJ1548" s="96">
        <v>287</v>
      </c>
      <c r="AK1548" s="96">
        <v>2822</v>
      </c>
      <c r="AL1548" s="96">
        <v>2797</v>
      </c>
      <c r="AM1548" s="96">
        <v>137</v>
      </c>
      <c r="AN1548" s="96">
        <v>2330</v>
      </c>
      <c r="AO1548" s="96">
        <v>2310</v>
      </c>
      <c r="AP1548" s="96">
        <v>63</v>
      </c>
      <c r="AQ1548" s="96">
        <v>692</v>
      </c>
      <c r="AR1548" s="96">
        <v>587</v>
      </c>
      <c r="AS1548" s="98">
        <v>0.84799999999999998</v>
      </c>
      <c r="AT1548" s="98">
        <v>0.48899999999999999</v>
      </c>
      <c r="AU1548" s="98">
        <v>2.7E-2</v>
      </c>
      <c r="AV1548" s="101">
        <v>224886</v>
      </c>
      <c r="AW1548" s="101">
        <v>200515</v>
      </c>
      <c r="AX1548" s="96">
        <v>13012</v>
      </c>
      <c r="AY1548" s="96">
        <v>20562</v>
      </c>
      <c r="AZ1548" s="96">
        <v>29874</v>
      </c>
      <c r="BA1548" s="96">
        <v>21752957</v>
      </c>
      <c r="BC1548" s="117"/>
      <c r="BD1548" s="93">
        <v>52.03</v>
      </c>
      <c r="BE1548" s="93">
        <v>1394</v>
      </c>
      <c r="BF1548" s="94">
        <v>145</v>
      </c>
      <c r="BG1548" s="155">
        <v>0.247</v>
      </c>
      <c r="BH1548" s="94">
        <v>218</v>
      </c>
      <c r="BI1548" s="155">
        <v>0.37140000000000001</v>
      </c>
      <c r="BJ1548" s="94">
        <v>26</v>
      </c>
      <c r="BM1548" s="94">
        <v>146545</v>
      </c>
    </row>
    <row r="1549" spans="1:65" ht="15.75" customHeight="1" thickBot="1">
      <c r="A1549" s="93" t="s">
        <v>317</v>
      </c>
      <c r="B1549" s="95">
        <v>45914</v>
      </c>
      <c r="C1549" s="96">
        <v>1713837</v>
      </c>
      <c r="D1549" s="96">
        <v>78189</v>
      </c>
      <c r="E1549" s="96" t="s">
        <v>48</v>
      </c>
      <c r="F1549" s="96">
        <v>1429784</v>
      </c>
      <c r="G1549" s="96" t="s">
        <v>48</v>
      </c>
      <c r="H1549" s="96">
        <v>381037</v>
      </c>
      <c r="I1549" s="96" t="s">
        <v>48</v>
      </c>
      <c r="J1549" s="96">
        <v>1100</v>
      </c>
      <c r="K1549" s="96" t="s">
        <v>48</v>
      </c>
      <c r="L1549" s="96">
        <v>3603948</v>
      </c>
      <c r="M1549" s="97">
        <v>404</v>
      </c>
      <c r="N1549" s="97">
        <v>856</v>
      </c>
      <c r="O1549" s="97">
        <v>1260</v>
      </c>
      <c r="P1549" s="96" t="s">
        <v>48</v>
      </c>
      <c r="Q1549" s="96">
        <v>16050</v>
      </c>
      <c r="R1549" s="96">
        <v>16727</v>
      </c>
      <c r="S1549" s="96">
        <v>14912</v>
      </c>
      <c r="T1549" s="98">
        <v>0.65</v>
      </c>
      <c r="U1549" s="95">
        <v>45883</v>
      </c>
      <c r="V1549" s="95">
        <v>45906</v>
      </c>
      <c r="W1549" s="96">
        <v>103</v>
      </c>
      <c r="X1549" s="98">
        <v>0.1457</v>
      </c>
      <c r="Y1549" s="98">
        <v>0.31759999999999999</v>
      </c>
      <c r="Z1549" s="96">
        <v>225</v>
      </c>
      <c r="AA1549" s="96">
        <v>81</v>
      </c>
      <c r="AB1549" s="98">
        <v>0.11459999999999999</v>
      </c>
      <c r="AC1549" s="98">
        <v>0.30480000000000002</v>
      </c>
      <c r="AD1549" s="96">
        <v>215</v>
      </c>
      <c r="AE1549" s="96">
        <v>57</v>
      </c>
      <c r="AF1549" s="98">
        <v>8.0600000000000005E-2</v>
      </c>
      <c r="AG1549" s="98">
        <v>0.34179999999999999</v>
      </c>
      <c r="AH1549" s="96">
        <v>242</v>
      </c>
      <c r="AI1549" s="96">
        <v>385</v>
      </c>
      <c r="AJ1549" s="96">
        <v>360</v>
      </c>
      <c r="AK1549" s="96">
        <v>3737</v>
      </c>
      <c r="AL1549" s="96">
        <v>3699</v>
      </c>
      <c r="AM1549" s="96">
        <v>133</v>
      </c>
      <c r="AN1549" s="96">
        <v>3241</v>
      </c>
      <c r="AO1549" s="96">
        <v>3209</v>
      </c>
      <c r="AP1549" s="96">
        <v>72</v>
      </c>
      <c r="AQ1549" s="96">
        <v>819</v>
      </c>
      <c r="AR1549" s="96">
        <v>707</v>
      </c>
      <c r="AS1549" s="98">
        <v>0.86299999999999999</v>
      </c>
      <c r="AT1549" s="98">
        <v>0.50900000000000001</v>
      </c>
      <c r="AU1549" s="98">
        <v>2.1999999999999999E-2</v>
      </c>
      <c r="AV1549" s="101">
        <v>225705</v>
      </c>
      <c r="AW1549" s="101">
        <v>201222</v>
      </c>
      <c r="AX1549" s="96">
        <v>12989</v>
      </c>
      <c r="AY1549" s="96">
        <v>20460</v>
      </c>
      <c r="AZ1549" s="96">
        <v>29961</v>
      </c>
      <c r="BA1549" s="96">
        <v>28057684</v>
      </c>
      <c r="BC1549" s="117"/>
      <c r="BD1549" s="93">
        <v>56.09</v>
      </c>
      <c r="BE1549" s="93">
        <v>1394</v>
      </c>
      <c r="BF1549" s="94">
        <v>155</v>
      </c>
      <c r="BG1549" s="155">
        <v>0.21920000000000001</v>
      </c>
      <c r="BH1549" s="94">
        <v>224</v>
      </c>
      <c r="BI1549" s="155">
        <v>0.31680000000000003</v>
      </c>
      <c r="BJ1549" s="94">
        <v>35</v>
      </c>
      <c r="BM1549" s="94">
        <v>179910</v>
      </c>
    </row>
    <row r="1550" spans="1:65" ht="15.75" customHeight="1" thickBot="1">
      <c r="A1550" s="93" t="s">
        <v>311</v>
      </c>
      <c r="B1550" s="95">
        <v>45915</v>
      </c>
      <c r="C1550" s="96">
        <v>1534844</v>
      </c>
      <c r="D1550" s="96">
        <v>60063</v>
      </c>
      <c r="E1550" s="96" t="s">
        <v>48</v>
      </c>
      <c r="F1550" s="96">
        <v>1551820</v>
      </c>
      <c r="G1550" s="96" t="s">
        <v>48</v>
      </c>
      <c r="H1550" s="96">
        <v>380735</v>
      </c>
      <c r="I1550" s="96" t="s">
        <v>48</v>
      </c>
      <c r="J1550" s="96">
        <v>803</v>
      </c>
      <c r="K1550" s="96" t="s">
        <v>48</v>
      </c>
      <c r="L1550" s="96">
        <v>3528265</v>
      </c>
      <c r="M1550" s="97">
        <v>291</v>
      </c>
      <c r="N1550" s="97">
        <v>731</v>
      </c>
      <c r="O1550" s="97">
        <v>1022</v>
      </c>
      <c r="P1550" s="96" t="s">
        <v>48</v>
      </c>
      <c r="Q1550" s="96">
        <v>15414</v>
      </c>
      <c r="R1550" s="96">
        <v>15791</v>
      </c>
      <c r="S1550" s="96">
        <v>16316</v>
      </c>
      <c r="T1550" s="98">
        <v>0.75</v>
      </c>
      <c r="U1550" s="95">
        <v>45884</v>
      </c>
      <c r="V1550" s="95">
        <v>45907</v>
      </c>
      <c r="W1550" s="96">
        <v>105</v>
      </c>
      <c r="X1550" s="98">
        <v>0.16589999999999999</v>
      </c>
      <c r="Y1550" s="98">
        <v>0.36159999999999998</v>
      </c>
      <c r="Z1550" s="96">
        <v>229</v>
      </c>
      <c r="AA1550" s="96">
        <v>84</v>
      </c>
      <c r="AB1550" s="98">
        <v>0.13270000000000001</v>
      </c>
      <c r="AC1550" s="98">
        <v>0.35299999999999998</v>
      </c>
      <c r="AD1550" s="96">
        <v>223</v>
      </c>
      <c r="AE1550" s="96">
        <v>51</v>
      </c>
      <c r="AF1550" s="98">
        <v>8.0600000000000005E-2</v>
      </c>
      <c r="AG1550" s="98">
        <v>0.34160000000000001</v>
      </c>
      <c r="AH1550" s="96">
        <v>216</v>
      </c>
      <c r="AI1550" s="96">
        <v>397</v>
      </c>
      <c r="AJ1550" s="96">
        <v>262</v>
      </c>
      <c r="AK1550" s="96">
        <v>2869</v>
      </c>
      <c r="AL1550" s="96">
        <v>2769</v>
      </c>
      <c r="AM1550" s="96">
        <v>92</v>
      </c>
      <c r="AN1550" s="96">
        <v>2323</v>
      </c>
      <c r="AO1550" s="96">
        <v>2235</v>
      </c>
      <c r="AP1550" s="96">
        <v>59</v>
      </c>
      <c r="AQ1550" s="96">
        <v>766</v>
      </c>
      <c r="AR1550" s="96">
        <v>633</v>
      </c>
      <c r="AS1550" s="98">
        <v>0.82599999999999996</v>
      </c>
      <c r="AT1550" s="98">
        <v>0.41399999999999998</v>
      </c>
      <c r="AU1550" s="98">
        <v>2.5999999999999999E-2</v>
      </c>
      <c r="AV1550" s="101">
        <v>226471</v>
      </c>
      <c r="AW1550" s="101">
        <v>201855</v>
      </c>
      <c r="AX1550" s="96">
        <v>12903</v>
      </c>
      <c r="AY1550" s="96">
        <v>20106</v>
      </c>
      <c r="AZ1550" s="96">
        <v>30172</v>
      </c>
      <c r="BA1550" s="96">
        <v>35142510</v>
      </c>
      <c r="BC1550" s="117"/>
      <c r="BD1550" s="93">
        <v>43.32</v>
      </c>
      <c r="BE1550" s="93">
        <v>1386.5</v>
      </c>
      <c r="BF1550" s="94">
        <v>152</v>
      </c>
      <c r="BG1550" s="155">
        <v>0.24010000000000001</v>
      </c>
      <c r="BH1550" s="94">
        <v>216</v>
      </c>
      <c r="BI1550" s="155">
        <v>0.3412</v>
      </c>
      <c r="BJ1550" s="94">
        <v>34</v>
      </c>
      <c r="BM1550" s="94">
        <v>173607</v>
      </c>
    </row>
    <row r="1551" spans="1:65" ht="15.75" customHeight="1" thickBot="1">
      <c r="A1551" s="93" t="s">
        <v>312</v>
      </c>
      <c r="B1551" s="95">
        <v>45916</v>
      </c>
      <c r="C1551" s="96">
        <v>1917165</v>
      </c>
      <c r="D1551" s="96">
        <v>51411</v>
      </c>
      <c r="E1551" s="96" t="s">
        <v>48</v>
      </c>
      <c r="F1551" s="96">
        <v>1742748</v>
      </c>
      <c r="G1551" s="96" t="s">
        <v>48</v>
      </c>
      <c r="H1551" s="96">
        <v>137698</v>
      </c>
      <c r="I1551" s="96" t="s">
        <v>48</v>
      </c>
      <c r="J1551" s="96">
        <v>1056</v>
      </c>
      <c r="K1551" s="96" t="s">
        <v>48</v>
      </c>
      <c r="L1551" s="96">
        <v>3850078</v>
      </c>
      <c r="M1551" s="97">
        <v>301</v>
      </c>
      <c r="N1551" s="97">
        <v>853</v>
      </c>
      <c r="O1551" s="97">
        <v>1154</v>
      </c>
      <c r="P1551" s="96" t="s">
        <v>48</v>
      </c>
      <c r="Q1551" s="96">
        <v>21538</v>
      </c>
      <c r="R1551" s="96">
        <v>23345</v>
      </c>
      <c r="S1551" s="96">
        <v>20179</v>
      </c>
      <c r="T1551" s="98">
        <v>0.59399999999999997</v>
      </c>
      <c r="U1551" s="95">
        <v>45885</v>
      </c>
      <c r="V1551" s="95">
        <v>45908</v>
      </c>
      <c r="W1551" s="96">
        <v>82</v>
      </c>
      <c r="X1551" s="98">
        <v>0.1419</v>
      </c>
      <c r="Y1551" s="98">
        <v>0.30930000000000002</v>
      </c>
      <c r="Z1551" s="96">
        <v>179</v>
      </c>
      <c r="AA1551" s="96">
        <v>62</v>
      </c>
      <c r="AB1551" s="98">
        <v>0.10730000000000001</v>
      </c>
      <c r="AC1551" s="98">
        <v>0.2853</v>
      </c>
      <c r="AD1551" s="96">
        <v>165</v>
      </c>
      <c r="AE1551" s="96">
        <v>45</v>
      </c>
      <c r="AF1551" s="98">
        <v>7.7899999999999997E-2</v>
      </c>
      <c r="AG1551" s="98">
        <v>0.3301</v>
      </c>
      <c r="AH1551" s="96">
        <v>191</v>
      </c>
      <c r="AI1551" s="96">
        <v>330</v>
      </c>
      <c r="AJ1551" s="96">
        <v>257</v>
      </c>
      <c r="AK1551" s="96">
        <v>2745</v>
      </c>
      <c r="AL1551" s="96">
        <v>2643</v>
      </c>
      <c r="AM1551" s="96">
        <v>113</v>
      </c>
      <c r="AN1551" s="96">
        <v>2270</v>
      </c>
      <c r="AO1551" s="96">
        <v>2181</v>
      </c>
      <c r="AP1551" s="96">
        <v>64</v>
      </c>
      <c r="AQ1551" s="96">
        <v>686</v>
      </c>
      <c r="AR1551" s="96">
        <v>578</v>
      </c>
      <c r="AS1551" s="98">
        <v>0.84299999999999997</v>
      </c>
      <c r="AT1551" s="98">
        <v>0.44500000000000001</v>
      </c>
      <c r="AU1551" s="98">
        <v>2.9000000000000001E-2</v>
      </c>
      <c r="AV1551" s="101">
        <v>227157</v>
      </c>
      <c r="AW1551" s="101">
        <v>202433</v>
      </c>
      <c r="AX1551" s="96">
        <v>12993</v>
      </c>
      <c r="AY1551" s="96">
        <v>19989</v>
      </c>
      <c r="AZ1551" s="96">
        <v>30206</v>
      </c>
      <c r="BA1551" s="96">
        <v>24200118</v>
      </c>
      <c r="BC1551" s="117"/>
      <c r="BD1551" s="93">
        <v>37.26</v>
      </c>
      <c r="BE1551" s="93">
        <v>1379.8</v>
      </c>
      <c r="BF1551" s="94">
        <v>134</v>
      </c>
      <c r="BG1551" s="155">
        <v>0.23180000000000001</v>
      </c>
      <c r="BH1551" s="94">
        <v>210</v>
      </c>
      <c r="BI1551" s="155">
        <v>0.36330000000000001</v>
      </c>
      <c r="BJ1551" s="94">
        <v>34</v>
      </c>
      <c r="BM1551" s="94">
        <v>125675</v>
      </c>
    </row>
    <row r="1552" spans="1:65" ht="15.75" customHeight="1" thickBot="1">
      <c r="A1552" s="93" t="s">
        <v>313</v>
      </c>
      <c r="B1552" s="95">
        <v>45917</v>
      </c>
      <c r="C1552" s="96">
        <v>1793355</v>
      </c>
      <c r="D1552" s="96">
        <v>46346</v>
      </c>
      <c r="E1552" s="96" t="s">
        <v>48</v>
      </c>
      <c r="F1552" s="96">
        <v>1817145</v>
      </c>
      <c r="G1552" s="96" t="s">
        <v>48</v>
      </c>
      <c r="H1552" s="96">
        <v>49944</v>
      </c>
      <c r="I1552" s="96" t="s">
        <v>48</v>
      </c>
      <c r="J1552" s="96">
        <v>594</v>
      </c>
      <c r="K1552" s="96" t="s">
        <v>48</v>
      </c>
      <c r="L1552" s="96">
        <v>3707384</v>
      </c>
      <c r="M1552" s="97">
        <v>257</v>
      </c>
      <c r="N1552" s="97">
        <v>761</v>
      </c>
      <c r="O1552" s="97">
        <v>1018</v>
      </c>
      <c r="P1552" s="96" t="s">
        <v>48</v>
      </c>
      <c r="Q1552" s="96">
        <v>26994</v>
      </c>
      <c r="R1552" s="96">
        <v>25341</v>
      </c>
      <c r="S1552" s="96">
        <v>20819</v>
      </c>
      <c r="T1552" s="98">
        <v>0.624</v>
      </c>
      <c r="U1552" s="95">
        <v>45886</v>
      </c>
      <c r="V1552" s="95">
        <v>45909</v>
      </c>
      <c r="W1552" s="96">
        <v>63</v>
      </c>
      <c r="X1552" s="98">
        <v>0.12</v>
      </c>
      <c r="Y1552" s="98">
        <v>0.2616</v>
      </c>
      <c r="Z1552" s="96">
        <v>137</v>
      </c>
      <c r="AA1552" s="96">
        <v>55</v>
      </c>
      <c r="AB1552" s="98">
        <v>0.1048</v>
      </c>
      <c r="AC1552" s="98">
        <v>0.2787</v>
      </c>
      <c r="AD1552" s="96">
        <v>146</v>
      </c>
      <c r="AE1552" s="96">
        <v>42</v>
      </c>
      <c r="AF1552" s="98">
        <v>0.08</v>
      </c>
      <c r="AG1552" s="98">
        <v>0.3392</v>
      </c>
      <c r="AH1552" s="96">
        <v>178</v>
      </c>
      <c r="AI1552" s="96">
        <v>298</v>
      </c>
      <c r="AJ1552" s="96">
        <v>264</v>
      </c>
      <c r="AK1552" s="96">
        <v>2715</v>
      </c>
      <c r="AL1552" s="96">
        <v>2621</v>
      </c>
      <c r="AM1552" s="96">
        <v>109</v>
      </c>
      <c r="AN1552" s="96">
        <v>2214</v>
      </c>
      <c r="AO1552" s="96">
        <v>2131</v>
      </c>
      <c r="AP1552" s="96">
        <v>65</v>
      </c>
      <c r="AQ1552" s="96">
        <v>635</v>
      </c>
      <c r="AR1552" s="96">
        <v>525</v>
      </c>
      <c r="AS1552" s="98">
        <v>0.82699999999999996</v>
      </c>
      <c r="AT1552" s="98">
        <v>0.503</v>
      </c>
      <c r="AU1552" s="98">
        <v>0.03</v>
      </c>
      <c r="AV1552" s="101">
        <v>227792</v>
      </c>
      <c r="AW1552" s="101">
        <v>202958</v>
      </c>
      <c r="AX1552" s="96">
        <v>13020</v>
      </c>
      <c r="AY1552" s="96">
        <v>20001</v>
      </c>
      <c r="AZ1552" s="96">
        <v>30009</v>
      </c>
      <c r="BA1552" s="96">
        <v>24045958</v>
      </c>
      <c r="BC1552" s="117"/>
      <c r="BD1552" s="93">
        <v>33.56</v>
      </c>
      <c r="BE1552" s="93">
        <v>1381</v>
      </c>
      <c r="BF1552" s="94">
        <v>94</v>
      </c>
      <c r="BG1552" s="155">
        <v>0.17899999999999999</v>
      </c>
      <c r="BH1552" s="94">
        <v>154</v>
      </c>
      <c r="BI1552" s="155">
        <v>0.29330000000000001</v>
      </c>
      <c r="BJ1552" s="94">
        <v>34</v>
      </c>
      <c r="BM1552" s="94">
        <v>115502</v>
      </c>
    </row>
    <row r="1553" spans="1:66" ht="15.75" customHeight="1" thickBot="1">
      <c r="A1553" s="93" t="s">
        <v>314</v>
      </c>
      <c r="B1553" s="95">
        <v>45918</v>
      </c>
      <c r="C1553" s="96">
        <v>1783039</v>
      </c>
      <c r="D1553" s="96">
        <v>38614</v>
      </c>
      <c r="E1553" s="96" t="s">
        <v>48</v>
      </c>
      <c r="F1553" s="96">
        <v>1793920</v>
      </c>
      <c r="G1553" s="96" t="s">
        <v>48</v>
      </c>
      <c r="H1553" s="96">
        <v>61911</v>
      </c>
      <c r="I1553" s="96" t="s">
        <v>48</v>
      </c>
      <c r="J1553" s="96">
        <v>528</v>
      </c>
      <c r="K1553" s="96" t="s">
        <v>48</v>
      </c>
      <c r="L1553" s="96">
        <v>3678012</v>
      </c>
      <c r="M1553" s="97">
        <v>361</v>
      </c>
      <c r="N1553" s="97">
        <v>684</v>
      </c>
      <c r="O1553" s="97">
        <v>1045</v>
      </c>
      <c r="P1553" s="96" t="s">
        <v>48</v>
      </c>
      <c r="Q1553" s="96">
        <v>19618</v>
      </c>
      <c r="R1553" s="96">
        <v>18941</v>
      </c>
      <c r="S1553" s="96">
        <v>17349</v>
      </c>
      <c r="T1553" s="98">
        <v>0.621</v>
      </c>
      <c r="U1553" s="95">
        <v>45887</v>
      </c>
      <c r="V1553" s="95">
        <v>45910</v>
      </c>
      <c r="W1553" s="96">
        <v>86</v>
      </c>
      <c r="X1553" s="98">
        <v>0.15029999999999999</v>
      </c>
      <c r="Y1553" s="98">
        <v>0.32779999999999998</v>
      </c>
      <c r="Z1553" s="96">
        <v>187</v>
      </c>
      <c r="AA1553" s="96">
        <v>73</v>
      </c>
      <c r="AB1553" s="98">
        <v>0.12759999999999999</v>
      </c>
      <c r="AC1553" s="98">
        <v>0.33950000000000002</v>
      </c>
      <c r="AD1553" s="96">
        <v>194</v>
      </c>
      <c r="AE1553" s="96">
        <v>50</v>
      </c>
      <c r="AF1553" s="98">
        <v>8.7400000000000005E-2</v>
      </c>
      <c r="AG1553" s="98">
        <v>0.37059999999999998</v>
      </c>
      <c r="AH1553" s="96">
        <v>212</v>
      </c>
      <c r="AI1553" s="96">
        <v>313</v>
      </c>
      <c r="AJ1553" s="96">
        <v>265</v>
      </c>
      <c r="AK1553" s="96">
        <v>2782</v>
      </c>
      <c r="AL1553" s="96">
        <v>2688</v>
      </c>
      <c r="AM1553" s="96">
        <v>119</v>
      </c>
      <c r="AN1553" s="96">
        <v>2356</v>
      </c>
      <c r="AO1553" s="96">
        <v>2277</v>
      </c>
      <c r="AP1553" s="96">
        <v>68</v>
      </c>
      <c r="AQ1553" s="96">
        <v>649</v>
      </c>
      <c r="AR1553" s="96">
        <v>572</v>
      </c>
      <c r="AS1553" s="98">
        <v>0.88100000000000001</v>
      </c>
      <c r="AT1553" s="98">
        <v>0.46300000000000002</v>
      </c>
      <c r="AU1553" s="98">
        <v>2.9000000000000001E-2</v>
      </c>
      <c r="AV1553" s="101">
        <v>228441</v>
      </c>
      <c r="AW1553" s="101">
        <v>203530</v>
      </c>
      <c r="AX1553" s="96">
        <v>12992</v>
      </c>
      <c r="AY1553" s="96">
        <v>20010</v>
      </c>
      <c r="AZ1553" s="96">
        <v>30083</v>
      </c>
      <c r="BA1553" s="96">
        <v>22675811</v>
      </c>
      <c r="BC1553" s="117"/>
      <c r="BD1553" s="93">
        <v>27.81</v>
      </c>
      <c r="BE1553" s="93">
        <v>1388.5</v>
      </c>
      <c r="BF1553" s="94">
        <v>140</v>
      </c>
      <c r="BG1553" s="155">
        <v>0.24479999999999999</v>
      </c>
      <c r="BH1553" s="94">
        <v>206</v>
      </c>
      <c r="BI1553" s="155">
        <v>0.36009999999999998</v>
      </c>
      <c r="BJ1553" s="94">
        <v>36</v>
      </c>
      <c r="BM1553" s="94">
        <v>113869</v>
      </c>
    </row>
    <row r="1554" spans="1:66" ht="15.75" customHeight="1" thickBot="1">
      <c r="A1554" s="93" t="s">
        <v>315</v>
      </c>
      <c r="B1554" s="95">
        <v>45919</v>
      </c>
      <c r="C1554" s="96">
        <v>1960580</v>
      </c>
      <c r="D1554" s="96">
        <v>51749</v>
      </c>
      <c r="E1554" s="96" t="s">
        <v>48</v>
      </c>
      <c r="F1554" s="96">
        <v>1848822</v>
      </c>
      <c r="G1554" s="96" t="s">
        <v>48</v>
      </c>
      <c r="H1554" s="96">
        <v>85796</v>
      </c>
      <c r="I1554" s="96" t="s">
        <v>48</v>
      </c>
      <c r="J1554" s="96">
        <v>671</v>
      </c>
      <c r="K1554" s="96">
        <v>315333</v>
      </c>
      <c r="L1554" s="96">
        <v>4262951</v>
      </c>
      <c r="M1554" s="97">
        <v>420</v>
      </c>
      <c r="N1554" s="97">
        <v>1076</v>
      </c>
      <c r="O1554" s="97">
        <v>1496</v>
      </c>
      <c r="P1554" s="96" t="s">
        <v>48</v>
      </c>
      <c r="Q1554" s="96">
        <v>18624</v>
      </c>
      <c r="R1554" s="96">
        <v>18007</v>
      </c>
      <c r="S1554" s="96">
        <v>17639</v>
      </c>
      <c r="T1554" s="98">
        <v>0.48899999999999999</v>
      </c>
      <c r="U1554" s="95">
        <v>45888</v>
      </c>
      <c r="V1554" s="95">
        <v>45911</v>
      </c>
      <c r="W1554" s="96">
        <v>105</v>
      </c>
      <c r="X1554" s="98">
        <v>0.17100000000000001</v>
      </c>
      <c r="Y1554" s="98">
        <v>0.37280000000000002</v>
      </c>
      <c r="Z1554" s="96">
        <v>229</v>
      </c>
      <c r="AA1554" s="96">
        <v>89</v>
      </c>
      <c r="AB1554" s="98">
        <v>0.14499999999999999</v>
      </c>
      <c r="AC1554" s="98">
        <v>0.3856</v>
      </c>
      <c r="AD1554" s="96">
        <v>237</v>
      </c>
      <c r="AE1554" s="96">
        <v>57</v>
      </c>
      <c r="AF1554" s="98">
        <v>9.2799999999999994E-2</v>
      </c>
      <c r="AG1554" s="98">
        <v>0.39360000000000001</v>
      </c>
      <c r="AH1554" s="96">
        <v>242</v>
      </c>
      <c r="AI1554" s="96">
        <v>340</v>
      </c>
      <c r="AJ1554" s="96">
        <v>249</v>
      </c>
      <c r="AK1554" s="96">
        <v>2713</v>
      </c>
      <c r="AL1554" s="96">
        <v>2592</v>
      </c>
      <c r="AM1554" s="96">
        <v>122</v>
      </c>
      <c r="AN1554" s="96">
        <v>2231</v>
      </c>
      <c r="AO1554" s="96">
        <v>2128</v>
      </c>
      <c r="AP1554" s="96">
        <v>66</v>
      </c>
      <c r="AQ1554" s="96">
        <v>731</v>
      </c>
      <c r="AR1554" s="96">
        <v>614</v>
      </c>
      <c r="AS1554" s="98">
        <v>0.84</v>
      </c>
      <c r="AT1554" s="98">
        <v>0.40600000000000003</v>
      </c>
      <c r="AU1554" s="98">
        <v>0.03</v>
      </c>
      <c r="AV1554" s="101">
        <v>229172</v>
      </c>
      <c r="AW1554" s="101">
        <v>204144</v>
      </c>
      <c r="AX1554" s="96">
        <v>13078</v>
      </c>
      <c r="AY1554" s="96">
        <v>20044</v>
      </c>
      <c r="AZ1554" s="96">
        <v>30134</v>
      </c>
      <c r="BA1554" s="96">
        <v>25225886</v>
      </c>
      <c r="BC1554" s="117"/>
      <c r="BD1554" s="93">
        <v>36.99</v>
      </c>
      <c r="BE1554" s="93">
        <v>1399</v>
      </c>
      <c r="BF1554" s="94">
        <v>149</v>
      </c>
      <c r="BG1554" s="155">
        <v>0.2427</v>
      </c>
      <c r="BH1554" s="94">
        <v>206</v>
      </c>
      <c r="BI1554" s="155">
        <v>0.33550000000000002</v>
      </c>
      <c r="BJ1554" s="94">
        <v>25</v>
      </c>
      <c r="BK1554" s="94" t="s">
        <v>402</v>
      </c>
      <c r="BL1554" s="94">
        <v>9460000</v>
      </c>
      <c r="BM1554" s="94">
        <v>114757</v>
      </c>
      <c r="BN1554" s="94">
        <v>315333</v>
      </c>
    </row>
    <row r="1555" spans="1:66" ht="15.75" customHeight="1" thickBot="1">
      <c r="A1555" s="93" t="s">
        <v>316</v>
      </c>
      <c r="B1555" s="95">
        <v>45920</v>
      </c>
      <c r="C1555" s="96">
        <v>2026946</v>
      </c>
      <c r="D1555" s="96">
        <v>69153</v>
      </c>
      <c r="E1555" s="96" t="s">
        <v>48</v>
      </c>
      <c r="F1555" s="96">
        <v>1928131</v>
      </c>
      <c r="G1555" s="96" t="s">
        <v>48</v>
      </c>
      <c r="H1555" s="96">
        <v>87501</v>
      </c>
      <c r="I1555" s="96" t="s">
        <v>48</v>
      </c>
      <c r="J1555" s="96">
        <v>1177</v>
      </c>
      <c r="K1555" s="96">
        <v>315333</v>
      </c>
      <c r="L1555" s="96">
        <v>4428241</v>
      </c>
      <c r="M1555" s="97">
        <v>463</v>
      </c>
      <c r="N1555" s="97">
        <v>1053</v>
      </c>
      <c r="O1555" s="97">
        <v>1516</v>
      </c>
      <c r="P1555" s="96" t="s">
        <v>48</v>
      </c>
      <c r="Q1555" s="96">
        <v>15273</v>
      </c>
      <c r="R1555" s="96">
        <v>15414</v>
      </c>
      <c r="S1555" s="96">
        <v>18323</v>
      </c>
      <c r="T1555" s="98">
        <v>0.59499999999999997</v>
      </c>
      <c r="U1555" s="95">
        <v>45889</v>
      </c>
      <c r="V1555" s="95">
        <v>45912</v>
      </c>
      <c r="W1555" s="96">
        <v>133</v>
      </c>
      <c r="X1555" s="98">
        <v>0.1699</v>
      </c>
      <c r="Y1555" s="98">
        <v>0.37030000000000002</v>
      </c>
      <c r="Z1555" s="96">
        <v>290</v>
      </c>
      <c r="AA1555" s="96">
        <v>108</v>
      </c>
      <c r="AB1555" s="98">
        <v>0.13789999999999999</v>
      </c>
      <c r="AC1555" s="98">
        <v>0.3669</v>
      </c>
      <c r="AD1555" s="96">
        <v>287</v>
      </c>
      <c r="AE1555" s="96">
        <v>57</v>
      </c>
      <c r="AF1555" s="98">
        <v>7.2800000000000004E-2</v>
      </c>
      <c r="AG1555" s="98">
        <v>0.30869999999999997</v>
      </c>
      <c r="AH1555" s="96">
        <v>242</v>
      </c>
      <c r="AI1555" s="96">
        <v>423</v>
      </c>
      <c r="AJ1555" s="96">
        <v>293</v>
      </c>
      <c r="AK1555" s="96">
        <v>2822</v>
      </c>
      <c r="AL1555" s="96">
        <v>2796</v>
      </c>
      <c r="AM1555" s="96">
        <v>120</v>
      </c>
      <c r="AN1555" s="96">
        <v>2265</v>
      </c>
      <c r="AO1555" s="96">
        <v>2245</v>
      </c>
      <c r="AP1555" s="96">
        <v>59</v>
      </c>
      <c r="AQ1555" s="96">
        <v>902</v>
      </c>
      <c r="AR1555" s="96">
        <v>783</v>
      </c>
      <c r="AS1555" s="98">
        <v>0.86799999999999999</v>
      </c>
      <c r="AT1555" s="98">
        <v>0.374</v>
      </c>
      <c r="AU1555" s="98">
        <v>2.5999999999999999E-2</v>
      </c>
      <c r="AV1555" s="101">
        <v>230074</v>
      </c>
      <c r="AW1555" s="101">
        <v>204927</v>
      </c>
      <c r="AX1555" s="96">
        <v>13183</v>
      </c>
      <c r="AY1555" s="96">
        <v>20013</v>
      </c>
      <c r="AZ1555" s="96">
        <v>30133</v>
      </c>
      <c r="BA1555" s="96">
        <v>22942187</v>
      </c>
      <c r="BC1555" s="117"/>
      <c r="BD1555" s="93">
        <v>49.43</v>
      </c>
      <c r="BE1555" s="93">
        <v>1399</v>
      </c>
      <c r="BF1555" s="94">
        <v>179</v>
      </c>
      <c r="BG1555" s="155">
        <v>0.2286</v>
      </c>
      <c r="BH1555" s="94">
        <v>270</v>
      </c>
      <c r="BI1555" s="155">
        <v>0.3448</v>
      </c>
      <c r="BJ1555" s="94">
        <v>28</v>
      </c>
      <c r="BM1555" s="94">
        <v>92953</v>
      </c>
    </row>
    <row r="1556" spans="1:66" ht="15.75" customHeight="1" thickBot="1">
      <c r="A1556" s="93" t="s">
        <v>317</v>
      </c>
      <c r="B1556" s="95">
        <v>45921</v>
      </c>
      <c r="C1556" s="96">
        <v>2532222</v>
      </c>
      <c r="D1556" s="96">
        <v>84570</v>
      </c>
      <c r="E1556" s="96" t="s">
        <v>48</v>
      </c>
      <c r="F1556" s="96">
        <v>1951982</v>
      </c>
      <c r="G1556" s="96" t="s">
        <v>48</v>
      </c>
      <c r="H1556" s="96">
        <v>80370</v>
      </c>
      <c r="I1556" s="96" t="s">
        <v>48</v>
      </c>
      <c r="J1556" s="96">
        <v>1320</v>
      </c>
      <c r="K1556" s="96">
        <v>315333</v>
      </c>
      <c r="L1556" s="96">
        <v>4965797</v>
      </c>
      <c r="M1556" s="97">
        <v>483</v>
      </c>
      <c r="N1556" s="97">
        <v>952</v>
      </c>
      <c r="O1556" s="97">
        <v>1435</v>
      </c>
      <c r="P1556" s="96" t="s">
        <v>48</v>
      </c>
      <c r="Q1556" s="96">
        <v>18078</v>
      </c>
      <c r="R1556" s="96">
        <v>17779</v>
      </c>
      <c r="S1556" s="96">
        <v>17480</v>
      </c>
      <c r="T1556" s="98">
        <v>0.68300000000000005</v>
      </c>
      <c r="U1556" s="95">
        <v>45890</v>
      </c>
      <c r="V1556" s="95">
        <v>45913</v>
      </c>
      <c r="W1556" s="96">
        <v>126</v>
      </c>
      <c r="X1556" s="98">
        <v>0.1507</v>
      </c>
      <c r="Y1556" s="98">
        <v>0.3286</v>
      </c>
      <c r="Z1556" s="96">
        <v>275</v>
      </c>
      <c r="AA1556" s="96">
        <v>105</v>
      </c>
      <c r="AB1556" s="98">
        <v>0.12559999999999999</v>
      </c>
      <c r="AC1556" s="98">
        <v>0.33410000000000001</v>
      </c>
      <c r="AD1556" s="96">
        <v>279</v>
      </c>
      <c r="AE1556" s="96">
        <v>67</v>
      </c>
      <c r="AF1556" s="98">
        <v>8.0100000000000005E-2</v>
      </c>
      <c r="AG1556" s="98">
        <v>0.33979999999999999</v>
      </c>
      <c r="AH1556" s="96">
        <v>284</v>
      </c>
      <c r="AI1556" s="96">
        <v>480</v>
      </c>
      <c r="AJ1556" s="96">
        <v>408</v>
      </c>
      <c r="AK1556" s="96">
        <v>4010</v>
      </c>
      <c r="AL1556" s="96">
        <v>3976</v>
      </c>
      <c r="AM1556" s="96">
        <v>152</v>
      </c>
      <c r="AN1556" s="96">
        <v>3372</v>
      </c>
      <c r="AO1556" s="96">
        <v>3343</v>
      </c>
      <c r="AP1556" s="96">
        <v>96</v>
      </c>
      <c r="AQ1556" s="96">
        <v>980</v>
      </c>
      <c r="AR1556" s="96">
        <v>836</v>
      </c>
      <c r="AS1556" s="98">
        <v>0.85299999999999998</v>
      </c>
      <c r="AT1556" s="98">
        <v>0.48799999999999999</v>
      </c>
      <c r="AU1556" s="98">
        <v>2.8000000000000001E-2</v>
      </c>
      <c r="AV1556" s="101">
        <v>231054</v>
      </c>
      <c r="AW1556" s="101">
        <v>205763</v>
      </c>
      <c r="AX1556" s="96">
        <v>13162</v>
      </c>
      <c r="AY1556" s="96">
        <v>20039</v>
      </c>
      <c r="AZ1556" s="96">
        <v>30156</v>
      </c>
      <c r="BA1556" s="96">
        <v>25029409</v>
      </c>
      <c r="BC1556" s="117"/>
      <c r="BD1556" s="93">
        <v>60.45</v>
      </c>
      <c r="BE1556" s="93">
        <v>1399</v>
      </c>
      <c r="BF1556" s="94">
        <v>195</v>
      </c>
      <c r="BG1556" s="155">
        <v>0.23330000000000001</v>
      </c>
      <c r="BH1556" s="94">
        <v>289</v>
      </c>
      <c r="BI1556" s="155">
        <v>0.34570000000000001</v>
      </c>
      <c r="BJ1556" s="94">
        <v>36</v>
      </c>
      <c r="BM1556" s="94">
        <v>119722</v>
      </c>
    </row>
    <row r="1557" spans="1:66" ht="15.75" customHeight="1" thickBot="1">
      <c r="A1557" s="93" t="s">
        <v>311</v>
      </c>
      <c r="B1557" s="95">
        <v>45922</v>
      </c>
      <c r="C1557" s="96">
        <v>2168532</v>
      </c>
      <c r="D1557" s="96">
        <v>83798</v>
      </c>
      <c r="E1557" s="96" t="s">
        <v>48</v>
      </c>
      <c r="F1557" s="96">
        <v>1857109</v>
      </c>
      <c r="G1557" s="96" t="s">
        <v>48</v>
      </c>
      <c r="H1557" s="96">
        <v>80259</v>
      </c>
      <c r="I1557" s="96" t="s">
        <v>48</v>
      </c>
      <c r="J1557" s="96">
        <v>781</v>
      </c>
      <c r="K1557" s="96">
        <v>315333</v>
      </c>
      <c r="L1557" s="96">
        <v>4505813</v>
      </c>
      <c r="M1557" s="97">
        <v>388</v>
      </c>
      <c r="N1557" s="97">
        <v>773</v>
      </c>
      <c r="O1557" s="97">
        <v>1161</v>
      </c>
      <c r="P1557" s="96" t="s">
        <v>48</v>
      </c>
      <c r="Q1557" s="96">
        <v>21530</v>
      </c>
      <c r="R1557" s="96">
        <v>21999</v>
      </c>
      <c r="S1557" s="96">
        <v>21254</v>
      </c>
      <c r="T1557" s="98">
        <v>0.69899999999999995</v>
      </c>
      <c r="U1557" s="95">
        <v>45891</v>
      </c>
      <c r="V1557" s="95">
        <v>45914</v>
      </c>
      <c r="W1557" s="96">
        <v>96</v>
      </c>
      <c r="X1557" s="98">
        <v>0.1401</v>
      </c>
      <c r="Y1557" s="98">
        <v>0.30549999999999999</v>
      </c>
      <c r="Z1557" s="96">
        <v>209</v>
      </c>
      <c r="AA1557" s="96">
        <v>77</v>
      </c>
      <c r="AB1557" s="98">
        <v>0.1124</v>
      </c>
      <c r="AC1557" s="98">
        <v>0.29899999999999999</v>
      </c>
      <c r="AD1557" s="96">
        <v>205</v>
      </c>
      <c r="AE1557" s="96">
        <v>50</v>
      </c>
      <c r="AF1557" s="98">
        <v>7.2999999999999995E-2</v>
      </c>
      <c r="AG1557" s="98">
        <v>0.3095</v>
      </c>
      <c r="AH1557" s="96">
        <v>212</v>
      </c>
      <c r="AI1557" s="96">
        <v>393</v>
      </c>
      <c r="AJ1557" s="96">
        <v>278</v>
      </c>
      <c r="AK1557" s="96">
        <v>2933</v>
      </c>
      <c r="AL1557" s="96">
        <v>2868</v>
      </c>
      <c r="AM1557" s="96">
        <v>108</v>
      </c>
      <c r="AN1557" s="96">
        <v>2348</v>
      </c>
      <c r="AO1557" s="96">
        <v>2297</v>
      </c>
      <c r="AP1557" s="96">
        <v>74</v>
      </c>
      <c r="AQ1557" s="96">
        <v>812</v>
      </c>
      <c r="AR1557" s="96">
        <v>685</v>
      </c>
      <c r="AS1557" s="98">
        <v>0.84399999999999997</v>
      </c>
      <c r="AT1557" s="98">
        <v>0.40600000000000003</v>
      </c>
      <c r="AU1557" s="98">
        <v>3.1E-2</v>
      </c>
      <c r="AV1557" s="101">
        <v>231866</v>
      </c>
      <c r="AW1557" s="101">
        <v>206448</v>
      </c>
      <c r="AX1557" s="96">
        <v>13268</v>
      </c>
      <c r="AY1557" s="96">
        <v>20156</v>
      </c>
      <c r="AZ1557" s="96">
        <v>30440</v>
      </c>
      <c r="BA1557" s="96">
        <v>34432713</v>
      </c>
      <c r="BC1557" s="117"/>
      <c r="BD1557" s="93">
        <v>60.2</v>
      </c>
      <c r="BE1557" s="93">
        <v>1392</v>
      </c>
      <c r="BF1557" s="94">
        <v>147</v>
      </c>
      <c r="BG1557" s="155">
        <v>0.21460000000000001</v>
      </c>
      <c r="BH1557" s="94">
        <v>229</v>
      </c>
      <c r="BI1557" s="155">
        <v>0.33429999999999999</v>
      </c>
      <c r="BJ1557" s="94">
        <v>31</v>
      </c>
      <c r="BM1557" s="94">
        <v>120821</v>
      </c>
    </row>
    <row r="1558" spans="1:66" ht="15.75" customHeight="1" thickBot="1">
      <c r="A1558" s="93" t="s">
        <v>312</v>
      </c>
      <c r="B1558" s="95">
        <v>45923</v>
      </c>
      <c r="C1558" s="96">
        <v>2285544</v>
      </c>
      <c r="D1558" s="96">
        <v>61793</v>
      </c>
      <c r="E1558" s="96" t="s">
        <v>48</v>
      </c>
      <c r="F1558" s="96">
        <v>1765650</v>
      </c>
      <c r="G1558" s="96" t="s">
        <v>48</v>
      </c>
      <c r="H1558" s="96">
        <v>106389</v>
      </c>
      <c r="I1558" s="96" t="s">
        <v>48</v>
      </c>
      <c r="J1558" s="96">
        <v>5896</v>
      </c>
      <c r="K1558" s="96">
        <v>315333</v>
      </c>
      <c r="L1558" s="96">
        <v>4540605</v>
      </c>
      <c r="M1558" s="97">
        <v>341</v>
      </c>
      <c r="N1558" s="97">
        <v>1002</v>
      </c>
      <c r="O1558" s="97">
        <v>1343</v>
      </c>
      <c r="P1558" s="96" t="s">
        <v>48</v>
      </c>
      <c r="Q1558" s="96">
        <v>19837</v>
      </c>
      <c r="R1558" s="96">
        <v>19621</v>
      </c>
      <c r="S1558" s="96">
        <v>19123</v>
      </c>
      <c r="T1558" s="98">
        <v>0.57899999999999996</v>
      </c>
      <c r="U1558" s="95">
        <v>45892</v>
      </c>
      <c r="V1558" s="95">
        <v>45915</v>
      </c>
      <c r="W1558" s="96">
        <v>105</v>
      </c>
      <c r="X1558" s="98">
        <v>0.15770000000000001</v>
      </c>
      <c r="Y1558" s="98">
        <v>0.34370000000000001</v>
      </c>
      <c r="Z1558" s="96">
        <v>229</v>
      </c>
      <c r="AA1558" s="96">
        <v>87</v>
      </c>
      <c r="AB1558" s="98">
        <v>0.13059999999999999</v>
      </c>
      <c r="AC1558" s="98">
        <v>0.34749999999999998</v>
      </c>
      <c r="AD1558" s="96">
        <v>231</v>
      </c>
      <c r="AE1558" s="96">
        <v>56</v>
      </c>
      <c r="AF1558" s="98">
        <v>8.4099999999999994E-2</v>
      </c>
      <c r="AG1558" s="98">
        <v>0.35649999999999998</v>
      </c>
      <c r="AH1558" s="96">
        <v>237</v>
      </c>
      <c r="AI1558" s="96">
        <v>348</v>
      </c>
      <c r="AJ1558" s="96">
        <v>260</v>
      </c>
      <c r="AK1558" s="96">
        <v>2755</v>
      </c>
      <c r="AL1558" s="96">
        <v>2672</v>
      </c>
      <c r="AM1558" s="96">
        <v>120</v>
      </c>
      <c r="AN1558" s="96">
        <v>2232</v>
      </c>
      <c r="AO1558" s="96">
        <v>2165</v>
      </c>
      <c r="AP1558" s="96">
        <v>65</v>
      </c>
      <c r="AQ1558" s="96">
        <v>778</v>
      </c>
      <c r="AR1558" s="96">
        <v>666</v>
      </c>
      <c r="AS1558" s="98">
        <v>0.85599999999999998</v>
      </c>
      <c r="AT1558" s="98">
        <v>0.39</v>
      </c>
      <c r="AU1558" s="98">
        <v>2.9000000000000001E-2</v>
      </c>
      <c r="AV1558" s="101">
        <v>232644</v>
      </c>
      <c r="AW1558" s="101">
        <v>207114</v>
      </c>
      <c r="AX1558" s="96">
        <v>13328</v>
      </c>
      <c r="AY1558" s="96">
        <v>20271</v>
      </c>
      <c r="AZ1558" s="96">
        <v>30527</v>
      </c>
      <c r="BA1558" s="96">
        <v>25212326</v>
      </c>
      <c r="BC1558" s="117"/>
      <c r="BD1558" s="93">
        <v>44.28</v>
      </c>
      <c r="BE1558" s="93">
        <v>1395.5</v>
      </c>
      <c r="BF1558" s="94">
        <v>155</v>
      </c>
      <c r="BG1558" s="155">
        <v>0.23269999999999999</v>
      </c>
      <c r="BH1558" s="94">
        <v>235</v>
      </c>
      <c r="BI1558" s="155">
        <v>0.35289999999999999</v>
      </c>
      <c r="BJ1558" s="94">
        <v>33</v>
      </c>
      <c r="BM1558" s="94">
        <v>110599</v>
      </c>
    </row>
    <row r="1559" spans="1:66" ht="15.75" customHeight="1" thickBot="1">
      <c r="A1559" s="93" t="s">
        <v>313</v>
      </c>
      <c r="B1559" s="95">
        <v>45924</v>
      </c>
      <c r="C1559" s="96">
        <v>2177227</v>
      </c>
      <c r="D1559" s="96">
        <v>47377</v>
      </c>
      <c r="E1559" s="96" t="s">
        <v>48</v>
      </c>
      <c r="F1559" s="96">
        <v>1787785</v>
      </c>
      <c r="G1559" s="96" t="s">
        <v>48</v>
      </c>
      <c r="H1559" s="96">
        <v>136947</v>
      </c>
      <c r="I1559" s="96" t="s">
        <v>48</v>
      </c>
      <c r="J1559" s="96">
        <v>1331</v>
      </c>
      <c r="K1559" s="96">
        <v>315333</v>
      </c>
      <c r="L1559" s="96">
        <v>4466000</v>
      </c>
      <c r="M1559" s="97">
        <v>374</v>
      </c>
      <c r="N1559" s="97">
        <v>830</v>
      </c>
      <c r="O1559" s="97">
        <v>1204</v>
      </c>
      <c r="P1559" s="96" t="s">
        <v>48</v>
      </c>
      <c r="Q1559" s="96">
        <v>18291</v>
      </c>
      <c r="R1559" s="96">
        <v>16623</v>
      </c>
      <c r="S1559" s="96">
        <v>16989</v>
      </c>
      <c r="T1559" s="98">
        <v>0.65100000000000002</v>
      </c>
      <c r="U1559" s="95">
        <v>45893</v>
      </c>
      <c r="V1559" s="95">
        <v>45916</v>
      </c>
      <c r="W1559" s="96">
        <v>112</v>
      </c>
      <c r="X1559" s="98">
        <v>0.16400000000000001</v>
      </c>
      <c r="Y1559" s="98">
        <v>0.35749999999999998</v>
      </c>
      <c r="Z1559" s="96">
        <v>244</v>
      </c>
      <c r="AA1559" s="96">
        <v>101</v>
      </c>
      <c r="AB1559" s="98">
        <v>0.1479</v>
      </c>
      <c r="AC1559" s="98">
        <v>0.39340000000000003</v>
      </c>
      <c r="AD1559" s="96">
        <v>269</v>
      </c>
      <c r="AE1559" s="96">
        <v>62</v>
      </c>
      <c r="AF1559" s="98">
        <v>9.0800000000000006E-2</v>
      </c>
      <c r="AG1559" s="98">
        <v>0.38490000000000002</v>
      </c>
      <c r="AH1559" s="96">
        <v>263</v>
      </c>
      <c r="AI1559" s="96">
        <v>360</v>
      </c>
      <c r="AJ1559" s="96">
        <v>271</v>
      </c>
      <c r="AK1559" s="96">
        <v>2664</v>
      </c>
      <c r="AL1559" s="96">
        <v>2595</v>
      </c>
      <c r="AM1559" s="96">
        <v>78</v>
      </c>
      <c r="AN1559" s="96">
        <v>2187</v>
      </c>
      <c r="AO1559" s="96">
        <v>2131</v>
      </c>
      <c r="AP1559" s="96">
        <v>78</v>
      </c>
      <c r="AQ1559" s="96">
        <v>784</v>
      </c>
      <c r="AR1559" s="96">
        <v>683</v>
      </c>
      <c r="AS1559" s="98">
        <v>0.871</v>
      </c>
      <c r="AT1559" s="98">
        <v>0.39700000000000002</v>
      </c>
      <c r="AU1559" s="98">
        <v>3.5000000000000003E-2</v>
      </c>
      <c r="AV1559" s="101">
        <v>233428</v>
      </c>
      <c r="AW1559" s="101">
        <v>207797</v>
      </c>
      <c r="AX1559" s="96">
        <v>13358</v>
      </c>
      <c r="AY1559" s="96">
        <v>20283</v>
      </c>
      <c r="AZ1559" s="96">
        <v>30284</v>
      </c>
      <c r="BA1559" s="96">
        <v>23350564</v>
      </c>
      <c r="BC1559" s="117"/>
      <c r="BD1559" s="93">
        <v>33.72</v>
      </c>
      <c r="BE1559" s="93">
        <v>1405</v>
      </c>
      <c r="BF1559" s="94">
        <v>163</v>
      </c>
      <c r="BG1559" s="155">
        <v>0.2387</v>
      </c>
      <c r="BH1559" s="94">
        <v>231</v>
      </c>
      <c r="BI1559" s="155">
        <v>0.3382</v>
      </c>
      <c r="BJ1559" s="94">
        <v>33</v>
      </c>
      <c r="BM1559" s="94">
        <v>115707</v>
      </c>
    </row>
    <row r="1560" spans="1:66" ht="15.75" customHeight="1" thickBot="1">
      <c r="A1560" s="93" t="s">
        <v>314</v>
      </c>
      <c r="B1560" s="95">
        <v>45925</v>
      </c>
      <c r="C1560" s="96">
        <v>2190023</v>
      </c>
      <c r="D1560" s="96">
        <v>55571</v>
      </c>
      <c r="E1560" s="96" t="s">
        <v>48</v>
      </c>
      <c r="F1560" s="96">
        <v>1737276</v>
      </c>
      <c r="G1560" s="96" t="s">
        <v>48</v>
      </c>
      <c r="H1560" s="96">
        <v>135590</v>
      </c>
      <c r="I1560" s="96" t="s">
        <v>48</v>
      </c>
      <c r="J1560" s="96">
        <v>7810</v>
      </c>
      <c r="K1560" s="96">
        <v>315333</v>
      </c>
      <c r="L1560" s="96">
        <v>4441603</v>
      </c>
      <c r="M1560" s="97">
        <v>320</v>
      </c>
      <c r="N1560" s="97">
        <v>694</v>
      </c>
      <c r="O1560" s="97">
        <v>1014</v>
      </c>
      <c r="P1560" s="96" t="s">
        <v>48</v>
      </c>
      <c r="Q1560" s="96">
        <v>20374</v>
      </c>
      <c r="R1560" s="96">
        <v>19878</v>
      </c>
      <c r="S1560" s="96">
        <v>17173</v>
      </c>
      <c r="T1560" s="98">
        <v>0.755</v>
      </c>
      <c r="U1560" s="95">
        <v>45894</v>
      </c>
      <c r="V1560" s="95">
        <v>45917</v>
      </c>
      <c r="W1560" s="96">
        <v>100</v>
      </c>
      <c r="X1560" s="98">
        <v>0.15379999999999999</v>
      </c>
      <c r="Y1560" s="98">
        <v>0.33539999999999998</v>
      </c>
      <c r="Z1560" s="96">
        <v>218</v>
      </c>
      <c r="AA1560" s="96">
        <v>84</v>
      </c>
      <c r="AB1560" s="98">
        <v>0.12920000000000001</v>
      </c>
      <c r="AC1560" s="98">
        <v>0.34379999999999999</v>
      </c>
      <c r="AD1560" s="96">
        <v>223</v>
      </c>
      <c r="AE1560" s="96">
        <v>61</v>
      </c>
      <c r="AF1560" s="98">
        <v>9.3799999999999994E-2</v>
      </c>
      <c r="AG1560" s="98">
        <v>0.39789999999999998</v>
      </c>
      <c r="AH1560" s="96">
        <v>259</v>
      </c>
      <c r="AI1560" s="96">
        <v>347</v>
      </c>
      <c r="AJ1560" s="96">
        <v>322</v>
      </c>
      <c r="AK1560" s="96">
        <v>3082</v>
      </c>
      <c r="AL1560" s="96">
        <v>3013</v>
      </c>
      <c r="AM1560" s="96">
        <v>121</v>
      </c>
      <c r="AN1560" s="96">
        <v>2518</v>
      </c>
      <c r="AO1560" s="96">
        <v>2526</v>
      </c>
      <c r="AP1560" s="96">
        <v>83</v>
      </c>
      <c r="AQ1560" s="96">
        <v>766</v>
      </c>
      <c r="AR1560" s="96">
        <v>650</v>
      </c>
      <c r="AS1560" s="98">
        <v>0.84899999999999998</v>
      </c>
      <c r="AT1560" s="98">
        <v>0.495</v>
      </c>
      <c r="AU1560" s="98">
        <v>3.2000000000000001E-2</v>
      </c>
      <c r="AV1560" s="101">
        <v>234194</v>
      </c>
      <c r="AW1560" s="101">
        <v>208447</v>
      </c>
      <c r="AX1560" s="96">
        <v>13417</v>
      </c>
      <c r="AY1560" s="96">
        <v>20309</v>
      </c>
      <c r="AZ1560" s="96">
        <v>30362</v>
      </c>
      <c r="BA1560" s="96">
        <v>23439215</v>
      </c>
      <c r="BC1560" s="117"/>
      <c r="BD1560" s="93">
        <v>39.44</v>
      </c>
      <c r="BE1560" s="93">
        <v>1409</v>
      </c>
      <c r="BF1560" s="94">
        <v>160</v>
      </c>
      <c r="BG1560" s="155">
        <v>0.2462</v>
      </c>
      <c r="BH1560" s="94">
        <v>211</v>
      </c>
      <c r="BI1560" s="155">
        <v>0.3246</v>
      </c>
      <c r="BJ1560" s="94">
        <v>29</v>
      </c>
      <c r="BM1560" s="94">
        <v>97156</v>
      </c>
    </row>
    <row r="1561" spans="1:66" ht="15.75" customHeight="1" thickBot="1">
      <c r="A1561" s="93" t="s">
        <v>315</v>
      </c>
      <c r="B1561" s="95">
        <v>45926</v>
      </c>
      <c r="C1561" s="96">
        <v>2217282</v>
      </c>
      <c r="D1561" s="96">
        <v>68226</v>
      </c>
      <c r="E1561" s="96" t="s">
        <v>48</v>
      </c>
      <c r="F1561" s="96">
        <v>1771941</v>
      </c>
      <c r="G1561" s="96" t="s">
        <v>48</v>
      </c>
      <c r="H1561" s="96">
        <v>79944</v>
      </c>
      <c r="I1561" s="96" t="s">
        <v>48</v>
      </c>
      <c r="J1561" s="96">
        <v>4917</v>
      </c>
      <c r="K1561" s="96">
        <v>315333</v>
      </c>
      <c r="L1561" s="96">
        <v>4457643</v>
      </c>
      <c r="M1561" s="97">
        <v>336</v>
      </c>
      <c r="N1561" s="97">
        <v>826</v>
      </c>
      <c r="O1561" s="97">
        <v>1162</v>
      </c>
      <c r="P1561" s="96" t="s">
        <v>48</v>
      </c>
      <c r="Q1561" s="96">
        <v>22975</v>
      </c>
      <c r="R1561" s="96">
        <v>26184</v>
      </c>
      <c r="S1561" s="96">
        <v>26283</v>
      </c>
      <c r="T1561" s="98">
        <v>0.53400000000000003</v>
      </c>
      <c r="U1561" s="95">
        <v>45895</v>
      </c>
      <c r="V1561" s="95">
        <v>45918</v>
      </c>
      <c r="W1561" s="96">
        <v>89</v>
      </c>
      <c r="X1561" s="98">
        <v>0.16569999999999999</v>
      </c>
      <c r="Y1561" s="98">
        <v>0.36130000000000001</v>
      </c>
      <c r="Z1561" s="96">
        <v>194</v>
      </c>
      <c r="AA1561" s="96">
        <v>64</v>
      </c>
      <c r="AB1561" s="98">
        <v>0.1192</v>
      </c>
      <c r="AC1561" s="98">
        <v>0.317</v>
      </c>
      <c r="AD1561" s="96">
        <v>170</v>
      </c>
      <c r="AE1561" s="96">
        <v>40</v>
      </c>
      <c r="AF1561" s="98">
        <v>7.4499999999999997E-2</v>
      </c>
      <c r="AG1561" s="98">
        <v>0.31580000000000003</v>
      </c>
      <c r="AH1561" s="96">
        <v>170</v>
      </c>
      <c r="AI1561" s="96">
        <v>366</v>
      </c>
      <c r="AJ1561" s="96">
        <v>267</v>
      </c>
      <c r="AK1561" s="96">
        <v>2948</v>
      </c>
      <c r="AL1561" s="96">
        <v>2861</v>
      </c>
      <c r="AM1561" s="96">
        <v>145</v>
      </c>
      <c r="AN1561" s="96">
        <v>2412</v>
      </c>
      <c r="AO1561" s="96">
        <v>2338</v>
      </c>
      <c r="AP1561" s="96">
        <v>73</v>
      </c>
      <c r="AQ1561" s="96">
        <v>621</v>
      </c>
      <c r="AR1561" s="96">
        <v>537</v>
      </c>
      <c r="AS1561" s="98">
        <v>0.86499999999999999</v>
      </c>
      <c r="AT1561" s="98">
        <v>0.497</v>
      </c>
      <c r="AU1561" s="98">
        <v>0.03</v>
      </c>
      <c r="AV1561" s="101">
        <v>234815</v>
      </c>
      <c r="AW1561" s="101">
        <v>208984</v>
      </c>
      <c r="AX1561" s="96">
        <v>13555</v>
      </c>
      <c r="AY1561" s="96">
        <v>20504</v>
      </c>
      <c r="AZ1561" s="96">
        <v>30468</v>
      </c>
      <c r="BA1561" s="96">
        <v>26694991</v>
      </c>
      <c r="BC1561" s="117"/>
      <c r="BD1561" s="93">
        <v>48.37</v>
      </c>
      <c r="BE1561" s="93">
        <v>1410.5</v>
      </c>
      <c r="BF1561" s="94">
        <v>146</v>
      </c>
      <c r="BG1561" s="155">
        <v>0.27189999999999998</v>
      </c>
      <c r="BH1561" s="94">
        <v>203</v>
      </c>
      <c r="BI1561" s="155">
        <v>0.378</v>
      </c>
      <c r="BJ1561" s="94">
        <v>32</v>
      </c>
      <c r="BM1561" s="94">
        <v>126575</v>
      </c>
    </row>
    <row r="1562" spans="1:66" ht="15.75" customHeight="1" thickBot="1">
      <c r="A1562" s="93" t="s">
        <v>316</v>
      </c>
      <c r="B1562" s="95">
        <v>45927</v>
      </c>
      <c r="C1562" s="96">
        <v>1977319</v>
      </c>
      <c r="D1562" s="96">
        <v>74037</v>
      </c>
      <c r="E1562" s="96" t="s">
        <v>48</v>
      </c>
      <c r="F1562" s="96">
        <v>1778643</v>
      </c>
      <c r="G1562" s="96" t="s">
        <v>48</v>
      </c>
      <c r="H1562" s="96">
        <v>79137</v>
      </c>
      <c r="I1562" s="96" t="s">
        <v>48</v>
      </c>
      <c r="J1562" s="96">
        <v>1254</v>
      </c>
      <c r="K1562" s="96">
        <v>315333</v>
      </c>
      <c r="L1562" s="96">
        <v>4225723</v>
      </c>
      <c r="M1562" s="97">
        <v>345</v>
      </c>
      <c r="N1562" s="97">
        <v>798</v>
      </c>
      <c r="O1562" s="97">
        <v>1143</v>
      </c>
      <c r="P1562" s="96" t="s">
        <v>48</v>
      </c>
      <c r="Q1562" s="96">
        <v>21538</v>
      </c>
      <c r="R1562" s="96">
        <v>21468</v>
      </c>
      <c r="S1562" s="96">
        <v>19542</v>
      </c>
      <c r="T1562" s="98">
        <v>0.4</v>
      </c>
      <c r="U1562" s="95">
        <v>45896</v>
      </c>
      <c r="V1562" s="95">
        <v>45919</v>
      </c>
      <c r="W1562" s="96">
        <v>90</v>
      </c>
      <c r="X1562" s="98">
        <v>0.22670000000000001</v>
      </c>
      <c r="Y1562" s="98">
        <v>0.49419999999999997</v>
      </c>
      <c r="Z1562" s="96">
        <v>196</v>
      </c>
      <c r="AA1562" s="96">
        <v>74</v>
      </c>
      <c r="AB1562" s="98">
        <v>0.18640000000000001</v>
      </c>
      <c r="AC1562" s="98">
        <v>0.49580000000000002</v>
      </c>
      <c r="AD1562" s="96">
        <v>197</v>
      </c>
      <c r="AE1562" s="96">
        <v>51</v>
      </c>
      <c r="AF1562" s="98">
        <v>0.1285</v>
      </c>
      <c r="AG1562" s="98">
        <v>0.54469999999999996</v>
      </c>
      <c r="AH1562" s="96">
        <v>216</v>
      </c>
      <c r="AI1562" s="96">
        <v>252</v>
      </c>
      <c r="AJ1562" s="96">
        <v>273</v>
      </c>
      <c r="AK1562" s="96">
        <v>2761</v>
      </c>
      <c r="AL1562" s="96">
        <v>2729</v>
      </c>
      <c r="AM1562" s="96">
        <v>135</v>
      </c>
      <c r="AN1562" s="96">
        <v>2339</v>
      </c>
      <c r="AO1562" s="96">
        <v>2319</v>
      </c>
      <c r="AP1562" s="96">
        <v>51</v>
      </c>
      <c r="AQ1562" s="96">
        <v>457</v>
      </c>
      <c r="AR1562" s="96">
        <v>397</v>
      </c>
      <c r="AS1562" s="98">
        <v>0.86899999999999999</v>
      </c>
      <c r="AT1562" s="98">
        <v>0.68799999999999994</v>
      </c>
      <c r="AU1562" s="98">
        <v>2.1999999999999999E-2</v>
      </c>
      <c r="AV1562" s="101">
        <v>235272</v>
      </c>
      <c r="AW1562" s="101">
        <v>209381</v>
      </c>
      <c r="AX1562" s="96">
        <v>13723</v>
      </c>
      <c r="AY1562" s="96">
        <v>20698</v>
      </c>
      <c r="AZ1562" s="96">
        <v>30530</v>
      </c>
      <c r="BA1562" s="96">
        <v>24219797</v>
      </c>
      <c r="BC1562" s="117"/>
      <c r="BD1562" s="93">
        <v>52.49</v>
      </c>
      <c r="BE1562" s="93">
        <v>1410.5</v>
      </c>
      <c r="BF1562" s="94">
        <v>133</v>
      </c>
      <c r="BG1562" s="155">
        <v>0.33500000000000002</v>
      </c>
      <c r="BH1562" s="94">
        <v>178</v>
      </c>
      <c r="BI1562" s="155">
        <v>0.44840000000000002</v>
      </c>
      <c r="BJ1562" s="94">
        <v>24</v>
      </c>
      <c r="BM1562" s="94">
        <v>98874</v>
      </c>
    </row>
    <row r="1563" spans="1:66" ht="15.75" customHeight="1" thickBot="1">
      <c r="A1563" s="93" t="s">
        <v>317</v>
      </c>
      <c r="B1563" s="95">
        <v>45928</v>
      </c>
      <c r="C1563" s="96">
        <v>2399765</v>
      </c>
      <c r="D1563" s="96">
        <v>84447</v>
      </c>
      <c r="E1563" s="96" t="s">
        <v>48</v>
      </c>
      <c r="F1563" s="96">
        <v>1748308</v>
      </c>
      <c r="G1563" s="96" t="s">
        <v>48</v>
      </c>
      <c r="H1563" s="96">
        <v>80435</v>
      </c>
      <c r="I1563" s="96" t="s">
        <v>48</v>
      </c>
      <c r="J1563" s="96">
        <v>9383</v>
      </c>
      <c r="K1563" s="96">
        <v>315333</v>
      </c>
      <c r="L1563" s="96">
        <v>4637671</v>
      </c>
      <c r="M1563" s="97">
        <v>456</v>
      </c>
      <c r="N1563" s="97">
        <v>628</v>
      </c>
      <c r="O1563" s="97">
        <v>1084</v>
      </c>
      <c r="P1563" s="96" t="s">
        <v>48</v>
      </c>
      <c r="Q1563" s="96">
        <v>15196</v>
      </c>
      <c r="R1563" s="96">
        <v>14529</v>
      </c>
      <c r="S1563" s="96">
        <v>12718</v>
      </c>
      <c r="T1563" s="98">
        <v>0.80400000000000005</v>
      </c>
      <c r="U1563" s="95">
        <v>45897</v>
      </c>
      <c r="V1563" s="95">
        <v>45920</v>
      </c>
      <c r="W1563" s="96">
        <v>140</v>
      </c>
      <c r="X1563" s="98">
        <v>0.1804</v>
      </c>
      <c r="Y1563" s="98">
        <v>0.39329999999999998</v>
      </c>
      <c r="Z1563" s="96">
        <v>305</v>
      </c>
      <c r="AA1563" s="96">
        <v>120</v>
      </c>
      <c r="AB1563" s="98">
        <v>0.15459999999999999</v>
      </c>
      <c r="AC1563" s="98">
        <v>0.4113</v>
      </c>
      <c r="AD1563" s="96">
        <v>319</v>
      </c>
      <c r="AE1563" s="96">
        <v>86</v>
      </c>
      <c r="AF1563" s="98">
        <v>0.1108</v>
      </c>
      <c r="AG1563" s="98">
        <v>0.46989999999999998</v>
      </c>
      <c r="AH1563" s="96">
        <v>365</v>
      </c>
      <c r="AI1563" s="96">
        <v>449</v>
      </c>
      <c r="AJ1563" s="96">
        <v>388</v>
      </c>
      <c r="AK1563" s="96">
        <v>4121</v>
      </c>
      <c r="AL1563" s="96">
        <v>4091</v>
      </c>
      <c r="AM1563" s="96">
        <v>160</v>
      </c>
      <c r="AN1563" s="96">
        <v>2544</v>
      </c>
      <c r="AO1563" s="96">
        <v>3517</v>
      </c>
      <c r="AP1563" s="96">
        <v>91</v>
      </c>
      <c r="AQ1563" s="96">
        <v>871</v>
      </c>
      <c r="AR1563" s="96">
        <v>776</v>
      </c>
      <c r="AS1563" s="98">
        <v>0.89100000000000001</v>
      </c>
      <c r="AT1563" s="98">
        <v>0.5</v>
      </c>
      <c r="AU1563" s="98">
        <v>2.5000000000000001E-2</v>
      </c>
      <c r="AV1563" s="101">
        <v>236143</v>
      </c>
      <c r="AW1563" s="101">
        <v>210157</v>
      </c>
      <c r="AX1563" s="96">
        <v>13729</v>
      </c>
      <c r="AY1563" s="96">
        <v>20690</v>
      </c>
      <c r="AZ1563" s="96">
        <v>30535</v>
      </c>
      <c r="BA1563" s="96">
        <v>26040374</v>
      </c>
      <c r="BC1563" s="117"/>
      <c r="BD1563" s="93">
        <v>59.87</v>
      </c>
      <c r="BE1563" s="93">
        <v>1410.5</v>
      </c>
      <c r="BF1563" s="94">
        <v>195</v>
      </c>
      <c r="BG1563" s="155">
        <v>0.25130000000000002</v>
      </c>
      <c r="BH1563" s="94">
        <v>284</v>
      </c>
      <c r="BI1563" s="155">
        <v>0.36599999999999999</v>
      </c>
      <c r="BJ1563" s="94">
        <v>39</v>
      </c>
      <c r="BM1563" s="94">
        <v>128525</v>
      </c>
    </row>
    <row r="1564" spans="1:66" ht="15.75" customHeight="1" thickBot="1">
      <c r="A1564" s="93" t="s">
        <v>311</v>
      </c>
      <c r="B1564" s="95">
        <v>45929</v>
      </c>
      <c r="C1564" s="96">
        <v>2197293</v>
      </c>
      <c r="D1564" s="96">
        <v>84422</v>
      </c>
      <c r="E1564" s="96" t="s">
        <v>48</v>
      </c>
      <c r="F1564" s="96">
        <v>1836893</v>
      </c>
      <c r="G1564" s="96" t="s">
        <v>48</v>
      </c>
      <c r="H1564" s="96">
        <v>80324</v>
      </c>
      <c r="I1564" s="96"/>
      <c r="J1564" s="96">
        <v>869</v>
      </c>
      <c r="K1564" s="96">
        <v>315333</v>
      </c>
      <c r="L1564" s="96">
        <v>4515135</v>
      </c>
      <c r="M1564" s="97">
        <v>359</v>
      </c>
      <c r="N1564" s="97">
        <v>652</v>
      </c>
      <c r="O1564" s="97">
        <v>1011</v>
      </c>
      <c r="P1564" s="96" t="s">
        <v>48</v>
      </c>
      <c r="Q1564" s="96">
        <v>17405</v>
      </c>
      <c r="R1564" s="96">
        <v>19072</v>
      </c>
      <c r="S1564" s="96">
        <v>16639</v>
      </c>
      <c r="T1564" s="98">
        <v>0.68300000000000005</v>
      </c>
      <c r="U1564" s="95">
        <v>45898</v>
      </c>
      <c r="V1564" s="95">
        <v>45921</v>
      </c>
      <c r="W1564" s="96">
        <v>119</v>
      </c>
      <c r="X1564" s="98">
        <v>0.1973</v>
      </c>
      <c r="Y1564" s="98">
        <v>0.43020000000000003</v>
      </c>
      <c r="Z1564" s="96">
        <v>259</v>
      </c>
      <c r="AA1564" s="96">
        <v>89</v>
      </c>
      <c r="AB1564" s="98">
        <v>0.14760000000000001</v>
      </c>
      <c r="AC1564" s="98">
        <v>0.3926</v>
      </c>
      <c r="AD1564" s="96">
        <v>237</v>
      </c>
      <c r="AE1564" s="96">
        <v>64</v>
      </c>
      <c r="AF1564" s="98">
        <v>0.1061</v>
      </c>
      <c r="AG1564" s="98">
        <v>0.45</v>
      </c>
      <c r="AH1564" s="96">
        <v>271</v>
      </c>
      <c r="AI1564" s="96">
        <v>380</v>
      </c>
      <c r="AJ1564" s="96">
        <v>295</v>
      </c>
      <c r="AK1564" s="96">
        <v>3145</v>
      </c>
      <c r="AL1564" s="96">
        <v>3070</v>
      </c>
      <c r="AM1564" s="96">
        <v>134</v>
      </c>
      <c r="AN1564" s="96">
        <v>2533</v>
      </c>
      <c r="AO1564" s="96">
        <v>2475</v>
      </c>
      <c r="AP1564" s="96">
        <v>88</v>
      </c>
      <c r="AQ1564" s="96">
        <v>691</v>
      </c>
      <c r="AR1564" s="96">
        <v>603</v>
      </c>
      <c r="AS1564" s="98">
        <v>0.873</v>
      </c>
      <c r="AT1564" s="98">
        <v>0.48899999999999999</v>
      </c>
      <c r="AU1564" s="98">
        <v>3.4000000000000002E-2</v>
      </c>
      <c r="AV1564" s="101">
        <v>236834</v>
      </c>
      <c r="AW1564" s="101">
        <v>210760</v>
      </c>
      <c r="AX1564" s="96">
        <v>13823</v>
      </c>
      <c r="AY1564" s="96">
        <v>20871</v>
      </c>
      <c r="AZ1564" s="96">
        <v>30853</v>
      </c>
      <c r="BA1564" s="96">
        <v>37534553</v>
      </c>
      <c r="BC1564" s="117"/>
      <c r="BD1564" s="93">
        <v>60.28</v>
      </c>
      <c r="BE1564" s="93">
        <v>1400.5</v>
      </c>
      <c r="BF1564" s="94">
        <v>164</v>
      </c>
      <c r="BG1564" s="155">
        <v>0.27200000000000002</v>
      </c>
      <c r="BH1564" s="94">
        <v>240</v>
      </c>
      <c r="BI1564" s="155">
        <v>0.39800000000000002</v>
      </c>
      <c r="BJ1564" s="94">
        <v>22</v>
      </c>
      <c r="BM1564" s="94">
        <v>111881</v>
      </c>
    </row>
    <row r="1565" spans="1:66" ht="15.75" customHeight="1" thickBot="1">
      <c r="A1565" s="93" t="s">
        <v>312</v>
      </c>
      <c r="B1565" s="95">
        <v>45930</v>
      </c>
      <c r="C1565" s="96">
        <v>2600869</v>
      </c>
      <c r="D1565" s="96">
        <v>67952</v>
      </c>
      <c r="E1565" s="96" t="s">
        <v>48</v>
      </c>
      <c r="F1565" s="96">
        <v>2132789</v>
      </c>
      <c r="G1565" s="96" t="s">
        <v>48</v>
      </c>
      <c r="H1565" s="96">
        <v>101200</v>
      </c>
      <c r="I1565" s="96" t="s">
        <v>48</v>
      </c>
      <c r="J1565" s="96">
        <v>1353</v>
      </c>
      <c r="K1565" s="96">
        <v>315333</v>
      </c>
      <c r="L1565" s="96">
        <v>5219496</v>
      </c>
      <c r="M1565" s="97">
        <v>425</v>
      </c>
      <c r="N1565" s="97">
        <v>939</v>
      </c>
      <c r="O1565" s="97">
        <v>1364</v>
      </c>
      <c r="P1565" s="96" t="s">
        <v>48</v>
      </c>
      <c r="Q1565" s="96">
        <v>25745</v>
      </c>
      <c r="R1565" s="96">
        <v>27253</v>
      </c>
      <c r="S1565" s="96">
        <v>30775</v>
      </c>
      <c r="T1565" s="98">
        <v>0.57799999999999996</v>
      </c>
      <c r="U1565" s="95">
        <v>45899</v>
      </c>
      <c r="V1565" s="95">
        <v>45922</v>
      </c>
      <c r="W1565" s="96">
        <v>93</v>
      </c>
      <c r="X1565" s="98">
        <v>0.1394</v>
      </c>
      <c r="Y1565" s="98">
        <v>0.30399999999999999</v>
      </c>
      <c r="Z1565" s="96">
        <v>203</v>
      </c>
      <c r="AA1565" s="96">
        <v>72</v>
      </c>
      <c r="AB1565" s="98">
        <v>0.1079</v>
      </c>
      <c r="AC1565" s="98">
        <v>0.28710000000000002</v>
      </c>
      <c r="AD1565" s="96">
        <v>192</v>
      </c>
      <c r="AE1565" s="96">
        <v>40</v>
      </c>
      <c r="AF1565" s="98">
        <v>0.06</v>
      </c>
      <c r="AG1565" s="98">
        <v>0.25430000000000003</v>
      </c>
      <c r="AH1565" s="96">
        <v>170</v>
      </c>
      <c r="AI1565" s="96">
        <v>405</v>
      </c>
      <c r="AJ1565" s="96">
        <v>301</v>
      </c>
      <c r="AK1565" s="96">
        <v>3067</v>
      </c>
      <c r="AL1565" s="96">
        <v>3001</v>
      </c>
      <c r="AM1565" s="96">
        <v>145</v>
      </c>
      <c r="AN1565" s="96">
        <v>2488</v>
      </c>
      <c r="AO1565" s="96">
        <v>2428</v>
      </c>
      <c r="AP1565" s="96">
        <v>72</v>
      </c>
      <c r="AQ1565" s="96">
        <v>788</v>
      </c>
      <c r="AR1565" s="96">
        <v>667</v>
      </c>
      <c r="AS1565" s="98">
        <v>0.84599999999999997</v>
      </c>
      <c r="AT1565" s="98">
        <v>0.45100000000000001</v>
      </c>
      <c r="AU1565" s="98">
        <v>2.9000000000000001E-2</v>
      </c>
      <c r="AV1565" s="101">
        <v>237622</v>
      </c>
      <c r="AW1565" s="101">
        <v>211427</v>
      </c>
      <c r="AX1565" s="96">
        <v>14019</v>
      </c>
      <c r="AY1565" s="96">
        <v>21034</v>
      </c>
      <c r="AZ1565" s="96">
        <v>30861</v>
      </c>
      <c r="BA1565" s="96">
        <v>27511375</v>
      </c>
      <c r="BC1565" s="117"/>
      <c r="BD1565" s="93">
        <v>48.33</v>
      </c>
      <c r="BE1565" s="93">
        <v>1406</v>
      </c>
      <c r="BF1565" s="94">
        <v>135</v>
      </c>
      <c r="BG1565" s="155">
        <v>0.2024</v>
      </c>
      <c r="BH1565" s="94">
        <v>212</v>
      </c>
      <c r="BI1565" s="155">
        <v>0.31780000000000003</v>
      </c>
      <c r="BJ1565" s="94">
        <v>25</v>
      </c>
      <c r="BM1565" s="94">
        <v>142273</v>
      </c>
    </row>
    <row r="1566" spans="1:66" ht="15.75" customHeight="1" thickBot="1">
      <c r="A1566" s="93" t="s">
        <v>313</v>
      </c>
      <c r="B1566" s="95">
        <v>45931</v>
      </c>
      <c r="C1566" s="96">
        <v>2584629</v>
      </c>
      <c r="D1566" s="96">
        <v>70835</v>
      </c>
      <c r="E1566" s="96" t="s">
        <v>48</v>
      </c>
      <c r="F1566" s="96">
        <v>2262697</v>
      </c>
      <c r="G1566" s="96" t="s">
        <v>48</v>
      </c>
      <c r="H1566" s="96">
        <v>167840</v>
      </c>
      <c r="I1566" s="96" t="s">
        <v>48</v>
      </c>
      <c r="J1566" s="96">
        <v>4026</v>
      </c>
      <c r="K1566" s="96">
        <v>315333</v>
      </c>
      <c r="L1566" s="96">
        <v>5405360</v>
      </c>
      <c r="M1566" s="97">
        <v>505</v>
      </c>
      <c r="N1566" s="97">
        <v>800</v>
      </c>
      <c r="O1566" s="97">
        <v>1305</v>
      </c>
      <c r="P1566" s="96" t="s">
        <v>48</v>
      </c>
      <c r="Q1566" s="96">
        <v>19769</v>
      </c>
      <c r="R1566" s="96">
        <v>20044</v>
      </c>
      <c r="S1566" s="96">
        <v>18255</v>
      </c>
      <c r="T1566" s="98">
        <v>0.65400000000000003</v>
      </c>
      <c r="U1566" s="95">
        <v>45900</v>
      </c>
      <c r="V1566" s="95">
        <v>45923</v>
      </c>
      <c r="W1566" s="96">
        <v>126</v>
      </c>
      <c r="X1566" s="98">
        <v>0.17330000000000001</v>
      </c>
      <c r="Y1566" s="98">
        <v>0.37609999999999999</v>
      </c>
      <c r="Z1566" s="96">
        <v>273</v>
      </c>
      <c r="AA1566" s="96">
        <v>101</v>
      </c>
      <c r="AB1566" s="98">
        <v>0.1389</v>
      </c>
      <c r="AC1566" s="98">
        <v>0.37090000000000001</v>
      </c>
      <c r="AD1566" s="96">
        <v>270</v>
      </c>
      <c r="AE1566" s="96">
        <v>70</v>
      </c>
      <c r="AF1566" s="98">
        <v>9.6299999999999997E-2</v>
      </c>
      <c r="AG1566" s="98">
        <v>0.4073</v>
      </c>
      <c r="AH1566" s="96">
        <v>296</v>
      </c>
      <c r="AI1566" s="96">
        <v>471</v>
      </c>
      <c r="AJ1566" s="96">
        <v>313</v>
      </c>
      <c r="AK1566" s="96">
        <v>3339</v>
      </c>
      <c r="AL1566" s="96">
        <v>3273</v>
      </c>
      <c r="AM1566" s="96">
        <v>165</v>
      </c>
      <c r="AN1566" s="96">
        <v>2658</v>
      </c>
      <c r="AO1566" s="96">
        <v>2605</v>
      </c>
      <c r="AP1566" s="96">
        <v>81</v>
      </c>
      <c r="AQ1566" s="96">
        <v>853</v>
      </c>
      <c r="AR1566" s="96">
        <v>727</v>
      </c>
      <c r="AS1566" s="98">
        <v>0.85199999999999998</v>
      </c>
      <c r="AT1566" s="98">
        <v>0.43099999999999999</v>
      </c>
      <c r="AU1566" s="98">
        <v>0.03</v>
      </c>
      <c r="AV1566" s="101">
        <v>238475</v>
      </c>
      <c r="AW1566" s="101">
        <v>212154</v>
      </c>
      <c r="AX1566" s="96">
        <v>14271</v>
      </c>
      <c r="AY1566" s="96">
        <v>21240</v>
      </c>
      <c r="AZ1566" s="96">
        <v>30543</v>
      </c>
      <c r="BA1566" s="96">
        <v>26431818</v>
      </c>
      <c r="BC1566" s="117"/>
      <c r="BD1566" s="93">
        <v>50.47</v>
      </c>
      <c r="BE1566" s="93">
        <v>1403.5</v>
      </c>
      <c r="BF1566" s="94">
        <v>164</v>
      </c>
      <c r="BG1566" s="155">
        <v>0.22559999999999999</v>
      </c>
      <c r="BH1566" s="94">
        <v>250</v>
      </c>
      <c r="BI1566" s="155">
        <v>0.34389999999999998</v>
      </c>
      <c r="BJ1566" s="94">
        <v>40</v>
      </c>
      <c r="BM1566" s="94">
        <v>109715</v>
      </c>
    </row>
    <row r="1567" spans="1:66" ht="15.75" customHeight="1" thickBot="1">
      <c r="A1567" s="93" t="s">
        <v>314</v>
      </c>
      <c r="B1567" s="95">
        <v>45932</v>
      </c>
      <c r="C1567" s="96">
        <v>2538341</v>
      </c>
      <c r="D1567" s="96">
        <v>64297</v>
      </c>
      <c r="E1567" s="96" t="s">
        <v>48</v>
      </c>
      <c r="F1567" s="96">
        <v>2268275</v>
      </c>
      <c r="G1567" s="96" t="s">
        <v>48</v>
      </c>
      <c r="H1567" s="96">
        <v>186768</v>
      </c>
      <c r="I1567" s="96" t="s">
        <v>48</v>
      </c>
      <c r="J1567" s="96">
        <v>5918</v>
      </c>
      <c r="K1567" s="96">
        <v>315333</v>
      </c>
      <c r="L1567" s="96">
        <v>5378932</v>
      </c>
      <c r="M1567" s="97">
        <v>409</v>
      </c>
      <c r="N1567" s="97">
        <v>878</v>
      </c>
      <c r="O1567" s="97">
        <v>1287</v>
      </c>
      <c r="P1567" s="96" t="s">
        <v>48</v>
      </c>
      <c r="Q1567" s="96">
        <v>21555</v>
      </c>
      <c r="R1567" s="96">
        <v>20769</v>
      </c>
      <c r="S1567" s="96">
        <v>18429</v>
      </c>
      <c r="T1567" s="98">
        <v>0.62</v>
      </c>
      <c r="U1567" s="95">
        <v>45901</v>
      </c>
      <c r="V1567" s="95">
        <v>45924</v>
      </c>
      <c r="W1567" s="96">
        <v>115</v>
      </c>
      <c r="X1567" s="98">
        <v>0.1714</v>
      </c>
      <c r="Y1567" s="98">
        <v>0.37190000000000001</v>
      </c>
      <c r="Z1567" s="96">
        <v>250</v>
      </c>
      <c r="AA1567" s="96">
        <v>97</v>
      </c>
      <c r="AB1567" s="98">
        <v>0.14460000000000001</v>
      </c>
      <c r="AC1567" s="98">
        <v>0.38600000000000001</v>
      </c>
      <c r="AD1567" s="96">
        <v>259</v>
      </c>
      <c r="AE1567" s="96">
        <v>69</v>
      </c>
      <c r="AF1567" s="98">
        <v>0.1028</v>
      </c>
      <c r="AG1567" s="98">
        <v>0.435</v>
      </c>
      <c r="AH1567" s="96">
        <v>292</v>
      </c>
      <c r="AI1567" s="96">
        <v>363</v>
      </c>
      <c r="AJ1567" s="96">
        <v>361</v>
      </c>
      <c r="AK1567" s="96">
        <v>3957</v>
      </c>
      <c r="AL1567" s="96">
        <v>3888</v>
      </c>
      <c r="AM1567" s="96">
        <v>231</v>
      </c>
      <c r="AN1567" s="96">
        <v>3267</v>
      </c>
      <c r="AO1567" s="96">
        <v>3210</v>
      </c>
      <c r="AP1567" s="96">
        <v>93</v>
      </c>
      <c r="AQ1567" s="96">
        <v>798</v>
      </c>
      <c r="AR1567" s="96">
        <v>671</v>
      </c>
      <c r="AS1567" s="98">
        <v>0.84099999999999997</v>
      </c>
      <c r="AT1567" s="98">
        <v>0.53800000000000003</v>
      </c>
      <c r="AU1567" s="98">
        <v>2.8000000000000001E-2</v>
      </c>
      <c r="AV1567" s="101">
        <v>239273</v>
      </c>
      <c r="AW1567" s="101">
        <v>212825</v>
      </c>
      <c r="AX1567" s="96">
        <v>14596</v>
      </c>
      <c r="AY1567" s="96">
        <v>21541</v>
      </c>
      <c r="AZ1567" s="96">
        <v>30615</v>
      </c>
      <c r="BA1567" s="96">
        <v>29661356</v>
      </c>
      <c r="BC1567" s="117"/>
      <c r="BD1567" s="93">
        <v>45.13</v>
      </c>
      <c r="BE1567" s="93">
        <v>1424.7</v>
      </c>
      <c r="BF1567" s="94">
        <v>153</v>
      </c>
      <c r="BG1567" s="155">
        <v>0.22800000000000001</v>
      </c>
      <c r="BH1567" s="94">
        <v>236</v>
      </c>
      <c r="BI1567" s="155">
        <v>0.35170000000000001</v>
      </c>
      <c r="BJ1567" s="94">
        <v>31</v>
      </c>
      <c r="BM1567" s="94">
        <v>120709</v>
      </c>
    </row>
    <row r="1568" spans="1:66" ht="15.75" customHeight="1" thickBot="1">
      <c r="A1568" s="93" t="s">
        <v>315</v>
      </c>
      <c r="B1568" s="95">
        <v>45933</v>
      </c>
      <c r="C1568" s="96">
        <v>2540520</v>
      </c>
      <c r="D1568" s="96">
        <v>70822</v>
      </c>
      <c r="E1568" s="96" t="s">
        <v>48</v>
      </c>
      <c r="F1568" s="96">
        <v>2161437</v>
      </c>
      <c r="G1568" s="96" t="s">
        <v>48</v>
      </c>
      <c r="H1568" s="96">
        <v>177759</v>
      </c>
      <c r="I1568" s="96" t="s">
        <v>48</v>
      </c>
      <c r="J1568" s="96">
        <v>187</v>
      </c>
      <c r="K1568" s="96">
        <v>315333</v>
      </c>
      <c r="L1568" s="96">
        <v>5266058</v>
      </c>
      <c r="M1568" s="97">
        <v>427</v>
      </c>
      <c r="N1568" s="97">
        <v>938</v>
      </c>
      <c r="O1568" s="97">
        <v>1365</v>
      </c>
      <c r="P1568" s="96" t="s">
        <v>48</v>
      </c>
      <c r="Q1568" s="96">
        <v>22894</v>
      </c>
      <c r="R1568" s="96">
        <v>20761</v>
      </c>
      <c r="S1568" s="96">
        <v>19761</v>
      </c>
      <c r="T1568" s="98">
        <v>0.626</v>
      </c>
      <c r="U1568" s="95">
        <v>45902</v>
      </c>
      <c r="V1568" s="95">
        <v>45925</v>
      </c>
      <c r="W1568" s="96">
        <v>106</v>
      </c>
      <c r="X1568" s="98">
        <v>0.14319999999999999</v>
      </c>
      <c r="Y1568" s="98">
        <v>0.31080000000000002</v>
      </c>
      <c r="Z1568" s="96">
        <v>230</v>
      </c>
      <c r="AA1568" s="96">
        <v>95</v>
      </c>
      <c r="AB1568" s="98">
        <v>0.12839999999999999</v>
      </c>
      <c r="AC1568" s="98">
        <v>0.34279999999999999</v>
      </c>
      <c r="AD1568" s="96">
        <v>254</v>
      </c>
      <c r="AE1568" s="96">
        <v>63</v>
      </c>
      <c r="AF1568" s="98">
        <v>8.5099999999999995E-2</v>
      </c>
      <c r="AG1568" s="98">
        <v>0.36009999999999998</v>
      </c>
      <c r="AH1568" s="96">
        <v>266</v>
      </c>
      <c r="AI1568" s="96">
        <v>365</v>
      </c>
      <c r="AJ1568" s="96">
        <v>367</v>
      </c>
      <c r="AK1568" s="96">
        <v>3910</v>
      </c>
      <c r="AL1568" s="96">
        <v>3834</v>
      </c>
      <c r="AM1568" s="96">
        <v>220</v>
      </c>
      <c r="AN1568" s="96">
        <v>3272</v>
      </c>
      <c r="AO1568" s="96">
        <v>3250</v>
      </c>
      <c r="AP1568" s="96">
        <v>83</v>
      </c>
      <c r="AQ1568" s="96">
        <v>855</v>
      </c>
      <c r="AR1568" s="96">
        <v>740</v>
      </c>
      <c r="AS1568" s="98">
        <v>0.86499999999999999</v>
      </c>
      <c r="AT1568" s="98">
        <v>0.496</v>
      </c>
      <c r="AU1568" s="98">
        <v>2.5000000000000001E-2</v>
      </c>
      <c r="AV1568" s="101">
        <v>240128</v>
      </c>
      <c r="AW1568" s="101">
        <v>213565</v>
      </c>
      <c r="AX1568" s="96">
        <v>15055</v>
      </c>
      <c r="AY1568" s="96">
        <v>21981</v>
      </c>
      <c r="AZ1568" s="96">
        <v>30895</v>
      </c>
      <c r="BA1568" s="96">
        <v>33902621</v>
      </c>
      <c r="BC1568" s="117"/>
      <c r="BD1568" s="93">
        <v>49.71</v>
      </c>
      <c r="BE1568" s="93">
        <v>1424.7</v>
      </c>
      <c r="BF1568" s="94">
        <v>164</v>
      </c>
      <c r="BG1568" s="155">
        <v>0.22159999999999999</v>
      </c>
      <c r="BH1568" s="94">
        <v>241</v>
      </c>
      <c r="BI1568" s="155">
        <v>0.32569999999999999</v>
      </c>
      <c r="BJ1568" s="94">
        <v>27</v>
      </c>
      <c r="BM1568" s="94">
        <v>98962</v>
      </c>
    </row>
    <row r="1569" spans="1:65" ht="15.75" customHeight="1" thickBot="1">
      <c r="A1569" s="93" t="s">
        <v>316</v>
      </c>
      <c r="B1569" s="95">
        <v>45934</v>
      </c>
      <c r="C1569" s="96">
        <v>2051739</v>
      </c>
      <c r="D1569" s="96">
        <v>71548</v>
      </c>
      <c r="E1569" s="96" t="s">
        <v>48</v>
      </c>
      <c r="F1569" s="96">
        <v>1836049</v>
      </c>
      <c r="G1569" s="96" t="s">
        <v>48</v>
      </c>
      <c r="H1569" s="96">
        <v>133878</v>
      </c>
      <c r="I1569" s="96" t="s">
        <v>48</v>
      </c>
      <c r="J1569" s="96" t="s">
        <v>48</v>
      </c>
      <c r="K1569" s="96">
        <v>315333</v>
      </c>
      <c r="L1569" s="96">
        <v>4408547</v>
      </c>
      <c r="M1569" s="97">
        <v>403</v>
      </c>
      <c r="N1569" s="97">
        <v>570</v>
      </c>
      <c r="O1569" s="97">
        <v>973</v>
      </c>
      <c r="P1569" s="96" t="s">
        <v>48</v>
      </c>
      <c r="Q1569" s="96">
        <v>23086</v>
      </c>
      <c r="R1569" s="96">
        <v>20136</v>
      </c>
      <c r="S1569" s="96">
        <v>14679</v>
      </c>
      <c r="T1569" s="98">
        <v>0.86599999999999999</v>
      </c>
      <c r="U1569" s="95">
        <v>45903</v>
      </c>
      <c r="V1569" s="95">
        <v>45926</v>
      </c>
      <c r="W1569" s="96">
        <v>88</v>
      </c>
      <c r="X1569" s="98">
        <v>0.1202</v>
      </c>
      <c r="Y1569" s="98">
        <v>0.26090000000000002</v>
      </c>
      <c r="Z1569" s="96">
        <v>191</v>
      </c>
      <c r="AA1569" s="96">
        <v>82</v>
      </c>
      <c r="AB1569" s="98">
        <v>0.112</v>
      </c>
      <c r="AC1569" s="98">
        <v>0.29909999999999998</v>
      </c>
      <c r="AD1569" s="96">
        <v>219</v>
      </c>
      <c r="AE1569" s="96">
        <v>71</v>
      </c>
      <c r="AF1569" s="98">
        <v>9.7000000000000003E-2</v>
      </c>
      <c r="AG1569" s="98">
        <v>0.4103</v>
      </c>
      <c r="AH1569" s="96">
        <v>300</v>
      </c>
      <c r="AI1569" s="96">
        <v>357</v>
      </c>
      <c r="AJ1569" s="96">
        <v>381</v>
      </c>
      <c r="AK1569" s="96">
        <v>3730</v>
      </c>
      <c r="AL1569" s="96">
        <v>3706</v>
      </c>
      <c r="AM1569" s="96">
        <v>204</v>
      </c>
      <c r="AN1569" s="96">
        <v>3094</v>
      </c>
      <c r="AO1569" s="96">
        <v>3084</v>
      </c>
      <c r="AP1569" s="96">
        <v>80</v>
      </c>
      <c r="AQ1569" s="96">
        <v>843</v>
      </c>
      <c r="AR1569" s="96">
        <v>732</v>
      </c>
      <c r="AS1569" s="98">
        <v>0.86799999999999999</v>
      </c>
      <c r="AT1569" s="98">
        <v>0.52</v>
      </c>
      <c r="AU1569" s="98">
        <v>2.5000000000000001E-2</v>
      </c>
      <c r="AV1569" s="101">
        <v>240971</v>
      </c>
      <c r="AW1569" s="101">
        <v>214297</v>
      </c>
      <c r="AX1569" s="96">
        <v>15672</v>
      </c>
      <c r="AY1569" s="96">
        <v>22527</v>
      </c>
      <c r="AZ1569" s="96">
        <v>31249</v>
      </c>
      <c r="BA1569" s="96">
        <v>36346300</v>
      </c>
      <c r="BC1569" s="117"/>
      <c r="BD1569" s="93">
        <v>50.22</v>
      </c>
      <c r="BE1569" s="93">
        <v>1424.7</v>
      </c>
      <c r="BF1569" s="94">
        <v>150</v>
      </c>
      <c r="BG1569" s="155">
        <v>0.2049</v>
      </c>
      <c r="BH1569" s="94">
        <v>236</v>
      </c>
      <c r="BI1569" s="155">
        <v>0.32240000000000002</v>
      </c>
      <c r="BJ1569" s="94">
        <v>31</v>
      </c>
      <c r="BM1569" s="94">
        <v>22864</v>
      </c>
    </row>
    <row r="1570" spans="1:65" ht="15.75" customHeight="1" thickBot="1">
      <c r="A1570" s="93" t="s">
        <v>317</v>
      </c>
      <c r="B1570" s="95">
        <v>45935</v>
      </c>
      <c r="C1570" s="96">
        <v>2261503</v>
      </c>
      <c r="D1570" s="96">
        <v>70124</v>
      </c>
      <c r="E1570" s="96" t="s">
        <v>48</v>
      </c>
      <c r="F1570" s="96">
        <v>1653280</v>
      </c>
      <c r="G1570" s="96" t="s">
        <v>48</v>
      </c>
      <c r="H1570" s="96">
        <v>134561</v>
      </c>
      <c r="I1570" s="96" t="s">
        <v>48</v>
      </c>
      <c r="J1570" s="96" t="s">
        <v>48</v>
      </c>
      <c r="K1570" s="96">
        <v>315333</v>
      </c>
      <c r="L1570" s="96">
        <v>4434801</v>
      </c>
      <c r="M1570" s="97">
        <v>374</v>
      </c>
      <c r="N1570" s="97">
        <v>850</v>
      </c>
      <c r="O1570" s="97">
        <v>1224</v>
      </c>
      <c r="P1570" s="96" t="s">
        <v>48</v>
      </c>
      <c r="Q1570" s="96">
        <v>22708</v>
      </c>
      <c r="R1570" s="96">
        <v>20506</v>
      </c>
      <c r="S1570" s="96">
        <v>13441</v>
      </c>
      <c r="T1570" s="98">
        <v>0.63700000000000001</v>
      </c>
      <c r="U1570" s="95">
        <v>45904</v>
      </c>
      <c r="V1570" s="95">
        <v>45927</v>
      </c>
      <c r="W1570" s="96">
        <v>90</v>
      </c>
      <c r="X1570" s="98">
        <v>0.1308</v>
      </c>
      <c r="Y1570" s="98">
        <v>0.28389999999999999</v>
      </c>
      <c r="Z1570" s="96">
        <v>195</v>
      </c>
      <c r="AA1570" s="96">
        <v>81</v>
      </c>
      <c r="AB1570" s="98">
        <v>0.1177</v>
      </c>
      <c r="AC1570" s="98">
        <v>0.31430000000000002</v>
      </c>
      <c r="AD1570" s="96">
        <v>216</v>
      </c>
      <c r="AE1570" s="96">
        <v>78</v>
      </c>
      <c r="AF1570" s="98">
        <v>0.1134</v>
      </c>
      <c r="AG1570" s="98">
        <v>0.47960000000000003</v>
      </c>
      <c r="AH1570" s="96">
        <v>330</v>
      </c>
      <c r="AI1570" s="96">
        <v>356</v>
      </c>
      <c r="AJ1570" s="96">
        <v>173</v>
      </c>
      <c r="AK1570" s="96">
        <v>1937</v>
      </c>
      <c r="AL1570" s="96">
        <v>1915</v>
      </c>
      <c r="AM1570" s="96">
        <v>92</v>
      </c>
      <c r="AN1570" s="96">
        <v>1475</v>
      </c>
      <c r="AO1570" s="96">
        <v>1472</v>
      </c>
      <c r="AP1570" s="96">
        <v>35</v>
      </c>
      <c r="AQ1570" s="96">
        <v>780</v>
      </c>
      <c r="AR1570" s="96">
        <v>688</v>
      </c>
      <c r="AS1570" s="98">
        <v>0.88200000000000001</v>
      </c>
      <c r="AT1570" s="98">
        <v>0.251</v>
      </c>
      <c r="AU1570" s="98">
        <v>2.3E-2</v>
      </c>
      <c r="AV1570" s="101">
        <v>241751</v>
      </c>
      <c r="AW1570" s="101">
        <v>214985</v>
      </c>
      <c r="AX1570" s="96">
        <v>16190</v>
      </c>
      <c r="AY1570" s="96">
        <v>22885</v>
      </c>
      <c r="AZ1570" s="96">
        <v>31570</v>
      </c>
      <c r="BA1570" s="96">
        <v>33818704</v>
      </c>
      <c r="BB1570" s="96" t="s">
        <v>403</v>
      </c>
      <c r="BC1570" s="117"/>
      <c r="BD1570" s="93">
        <v>49.22</v>
      </c>
      <c r="BE1570" s="93">
        <v>1424.7</v>
      </c>
      <c r="BF1570" s="94">
        <v>176</v>
      </c>
      <c r="BG1570" s="155">
        <v>0.25580000000000003</v>
      </c>
      <c r="BH1570" s="94">
        <v>265</v>
      </c>
      <c r="BI1570" s="155">
        <v>0.38519999999999999</v>
      </c>
      <c r="BJ1570" s="94">
        <v>24</v>
      </c>
      <c r="BM1570" s="94" t="s">
        <v>48</v>
      </c>
    </row>
    <row r="1571" spans="1:65" ht="15.75" customHeight="1" thickBot="1">
      <c r="A1571" s="93" t="s">
        <v>311</v>
      </c>
      <c r="B1571" s="95">
        <v>45936</v>
      </c>
      <c r="C1571" s="96">
        <v>2127631</v>
      </c>
      <c r="D1571" s="96">
        <v>70067</v>
      </c>
      <c r="E1571" s="96" t="s">
        <v>48</v>
      </c>
      <c r="F1571" s="96">
        <v>2017037</v>
      </c>
      <c r="G1571" s="96" t="s">
        <v>48</v>
      </c>
      <c r="H1571" s="96">
        <v>134063</v>
      </c>
      <c r="I1571" s="96" t="s">
        <v>48</v>
      </c>
      <c r="J1571" s="96" t="s">
        <v>48</v>
      </c>
      <c r="K1571" s="96">
        <v>315333</v>
      </c>
      <c r="L1571" s="96">
        <v>4664131</v>
      </c>
      <c r="M1571" s="97">
        <v>437</v>
      </c>
      <c r="N1571" s="97">
        <v>1116</v>
      </c>
      <c r="O1571" s="97">
        <v>1553</v>
      </c>
      <c r="P1571" s="96" t="s">
        <v>48</v>
      </c>
      <c r="Q1571" s="96">
        <v>23111</v>
      </c>
      <c r="R1571" s="96">
        <v>25689</v>
      </c>
      <c r="S1571" s="96">
        <v>20419</v>
      </c>
      <c r="T1571" s="98">
        <v>0.53400000000000003</v>
      </c>
      <c r="U1571" s="95">
        <v>45905</v>
      </c>
      <c r="V1571" s="95">
        <v>45928</v>
      </c>
      <c r="W1571" s="96">
        <v>93</v>
      </c>
      <c r="X1571" s="98">
        <v>0.1321</v>
      </c>
      <c r="Y1571" s="98">
        <v>0.28670000000000001</v>
      </c>
      <c r="Z1571" s="96">
        <v>202</v>
      </c>
      <c r="AA1571" s="96">
        <v>68</v>
      </c>
      <c r="AB1571" s="98">
        <v>9.6600000000000005E-2</v>
      </c>
      <c r="AC1571" s="98">
        <v>0.25790000000000002</v>
      </c>
      <c r="AD1571" s="96">
        <v>182</v>
      </c>
      <c r="AE1571" s="96">
        <v>54</v>
      </c>
      <c r="AF1571" s="98">
        <v>7.6700000000000004E-2</v>
      </c>
      <c r="AG1571" s="98">
        <v>0.32450000000000001</v>
      </c>
      <c r="AH1571" s="96">
        <v>228</v>
      </c>
      <c r="AI1571" s="96">
        <v>347</v>
      </c>
      <c r="AJ1571" s="96">
        <v>125</v>
      </c>
      <c r="AK1571" s="96">
        <v>1642</v>
      </c>
      <c r="AL1571" s="96">
        <v>1587</v>
      </c>
      <c r="AM1571" s="96">
        <v>80</v>
      </c>
      <c r="AN1571" s="96">
        <v>1191</v>
      </c>
      <c r="AO1571" s="96">
        <v>1171</v>
      </c>
      <c r="AP1571" s="96">
        <v>29</v>
      </c>
      <c r="AQ1571" s="96">
        <v>829</v>
      </c>
      <c r="AR1571" s="96">
        <v>704</v>
      </c>
      <c r="AS1571" s="98">
        <v>0.84899999999999998</v>
      </c>
      <c r="AT1571" s="98">
        <v>0.17799999999999999</v>
      </c>
      <c r="AU1571" s="98">
        <v>2.4E-2</v>
      </c>
      <c r="AV1571" s="101">
        <v>242580</v>
      </c>
      <c r="AW1571" s="101">
        <v>215689</v>
      </c>
      <c r="AX1571" s="96">
        <v>15000</v>
      </c>
      <c r="AY1571" s="96">
        <v>22298</v>
      </c>
      <c r="AZ1571" s="96">
        <v>31516</v>
      </c>
      <c r="BA1571" s="96">
        <v>15749615</v>
      </c>
      <c r="BB1571" s="96" t="s">
        <v>403</v>
      </c>
      <c r="BC1571" s="117"/>
      <c r="BD1571" s="93">
        <v>49.18</v>
      </c>
      <c r="BE1571" s="93">
        <v>1424.7</v>
      </c>
      <c r="BF1571" s="94">
        <v>161</v>
      </c>
      <c r="BG1571" s="155">
        <v>0.22869999999999999</v>
      </c>
      <c r="BH1571" s="94">
        <v>224</v>
      </c>
      <c r="BI1571" s="155">
        <v>0.31819999999999998</v>
      </c>
      <c r="BJ1571" s="94">
        <v>32</v>
      </c>
      <c r="BM1571" s="94" t="s">
        <v>48</v>
      </c>
    </row>
    <row r="1572" spans="1:65" ht="15.75" customHeight="1" thickBot="1">
      <c r="A1572" s="93" t="s">
        <v>312</v>
      </c>
      <c r="B1572" s="95">
        <v>45937</v>
      </c>
      <c r="C1572" s="96">
        <v>2688600</v>
      </c>
      <c r="D1572" s="96">
        <v>70993</v>
      </c>
      <c r="E1572" s="96" t="s">
        <v>48</v>
      </c>
      <c r="F1572" s="96">
        <v>2166714</v>
      </c>
      <c r="G1572" s="96" t="s">
        <v>48</v>
      </c>
      <c r="H1572" s="96">
        <v>155868</v>
      </c>
      <c r="I1572" s="96" t="s">
        <v>48</v>
      </c>
      <c r="J1572" s="96" t="s">
        <v>48</v>
      </c>
      <c r="K1572" s="96">
        <v>315333</v>
      </c>
      <c r="L1572" s="96">
        <v>5397508</v>
      </c>
      <c r="M1572" s="97">
        <v>494</v>
      </c>
      <c r="N1572" s="97">
        <v>1112</v>
      </c>
      <c r="O1572" s="97">
        <v>1606</v>
      </c>
      <c r="P1572" s="96" t="s">
        <v>48</v>
      </c>
      <c r="Q1572" s="96">
        <v>18702</v>
      </c>
      <c r="R1572" s="96">
        <v>18049</v>
      </c>
      <c r="S1572" s="96">
        <v>21627</v>
      </c>
      <c r="T1572" s="98">
        <v>0.63400000000000001</v>
      </c>
      <c r="U1572" s="95">
        <v>45906</v>
      </c>
      <c r="V1572" s="95">
        <v>45929</v>
      </c>
      <c r="W1572" s="96">
        <v>133</v>
      </c>
      <c r="X1572" s="98">
        <v>0.1517</v>
      </c>
      <c r="Y1572" s="98">
        <v>0.3291</v>
      </c>
      <c r="Z1572" s="96">
        <v>289</v>
      </c>
      <c r="AA1572" s="96">
        <v>112</v>
      </c>
      <c r="AB1572" s="98">
        <v>0.12770000000000001</v>
      </c>
      <c r="AC1572" s="98">
        <v>0.34100000000000003</v>
      </c>
      <c r="AD1572" s="96">
        <v>299</v>
      </c>
      <c r="AE1572" s="96">
        <v>59</v>
      </c>
      <c r="AF1572" s="98">
        <v>6.7299999999999999E-2</v>
      </c>
      <c r="AG1572" s="98">
        <v>0.28460000000000002</v>
      </c>
      <c r="AH1572" s="96">
        <v>250</v>
      </c>
      <c r="AI1572" s="96">
        <v>490</v>
      </c>
      <c r="AJ1572" s="96">
        <v>155</v>
      </c>
      <c r="AK1572" s="96">
        <v>2013</v>
      </c>
      <c r="AL1572" s="96">
        <v>1953</v>
      </c>
      <c r="AM1572" s="96">
        <v>123</v>
      </c>
      <c r="AN1572" s="96">
        <v>1409</v>
      </c>
      <c r="AO1572" s="96">
        <v>1393</v>
      </c>
      <c r="AP1572" s="96">
        <v>45</v>
      </c>
      <c r="AQ1572" s="96">
        <v>1018</v>
      </c>
      <c r="AR1572" s="96">
        <v>877</v>
      </c>
      <c r="AS1572" s="98">
        <v>0.86099999999999999</v>
      </c>
      <c r="AT1572" s="98">
        <v>0.17699999999999999</v>
      </c>
      <c r="AU1572" s="98">
        <v>3.1E-2</v>
      </c>
      <c r="AV1572" s="101">
        <v>243598</v>
      </c>
      <c r="AW1572" s="101">
        <v>216566</v>
      </c>
      <c r="AX1572" s="96">
        <v>14223</v>
      </c>
      <c r="AY1572" s="96">
        <v>21973</v>
      </c>
      <c r="AZ1572" s="96">
        <v>31366</v>
      </c>
      <c r="BA1572" s="96">
        <v>13191830</v>
      </c>
      <c r="BB1572" s="96" t="s">
        <v>403</v>
      </c>
      <c r="BC1572" s="117"/>
      <c r="BD1572" s="93">
        <v>49.83</v>
      </c>
      <c r="BE1572" s="93">
        <v>1424.7</v>
      </c>
      <c r="BF1572" s="94">
        <v>214</v>
      </c>
      <c r="BG1572" s="155">
        <v>0.24399999999999999</v>
      </c>
      <c r="BH1572" s="94">
        <v>290</v>
      </c>
      <c r="BI1572" s="155">
        <v>0.33069999999999999</v>
      </c>
      <c r="BJ1572" s="94">
        <v>36</v>
      </c>
      <c r="BM1572" s="94" t="s">
        <v>48</v>
      </c>
    </row>
    <row r="1573" spans="1:65" ht="15.75" customHeight="1" thickBot="1">
      <c r="A1573" s="93" t="s">
        <v>313</v>
      </c>
      <c r="B1573" s="95">
        <v>45938</v>
      </c>
      <c r="C1573" s="96">
        <v>2493513</v>
      </c>
      <c r="D1573" s="96">
        <v>69882</v>
      </c>
      <c r="E1573" s="96" t="s">
        <v>48</v>
      </c>
      <c r="F1573" s="96">
        <v>2148380</v>
      </c>
      <c r="G1573" s="96" t="s">
        <v>48</v>
      </c>
      <c r="H1573" s="96">
        <v>155246</v>
      </c>
      <c r="I1573" s="96" t="s">
        <v>48</v>
      </c>
      <c r="J1573" s="96" t="s">
        <v>48</v>
      </c>
      <c r="K1573" s="96">
        <v>315333</v>
      </c>
      <c r="L1573" s="96">
        <v>5182354</v>
      </c>
      <c r="M1573" s="97">
        <v>460</v>
      </c>
      <c r="N1573" s="97">
        <v>1079</v>
      </c>
      <c r="O1573" s="97">
        <v>1539</v>
      </c>
      <c r="P1573" s="96" t="s">
        <v>48</v>
      </c>
      <c r="Q1573" s="96">
        <v>15921</v>
      </c>
      <c r="R1573" s="96">
        <v>14816</v>
      </c>
      <c r="S1573" s="96">
        <v>12630</v>
      </c>
      <c r="T1573" s="98">
        <v>0.66900000000000004</v>
      </c>
      <c r="U1573" s="95">
        <v>45907</v>
      </c>
      <c r="V1573" s="95">
        <v>45930</v>
      </c>
      <c r="W1573" s="96">
        <v>150</v>
      </c>
      <c r="X1573" s="98">
        <v>0.1643</v>
      </c>
      <c r="Y1573" s="98">
        <v>0.35649999999999998</v>
      </c>
      <c r="Z1573" s="96">
        <v>326</v>
      </c>
      <c r="AA1573" s="96">
        <v>131</v>
      </c>
      <c r="AB1573" s="98">
        <v>0.14349999999999999</v>
      </c>
      <c r="AC1573" s="98">
        <v>0.3831</v>
      </c>
      <c r="AD1573" s="96">
        <v>350</v>
      </c>
      <c r="AE1573" s="96">
        <v>97</v>
      </c>
      <c r="AF1573" s="98">
        <v>0.1062</v>
      </c>
      <c r="AG1573" s="98">
        <v>0.44940000000000002</v>
      </c>
      <c r="AH1573" s="96">
        <v>410</v>
      </c>
      <c r="AI1573" s="96">
        <v>492</v>
      </c>
      <c r="AJ1573" s="96">
        <v>501</v>
      </c>
      <c r="AK1573" s="96">
        <v>4322</v>
      </c>
      <c r="AL1573" s="96">
        <v>4274</v>
      </c>
      <c r="AM1573" s="96">
        <v>277</v>
      </c>
      <c r="AN1573" s="96">
        <v>3489</v>
      </c>
      <c r="AO1573" s="96">
        <v>3476</v>
      </c>
      <c r="AP1573" s="96">
        <v>95</v>
      </c>
      <c r="AQ1573" s="96">
        <v>1030</v>
      </c>
      <c r="AR1573" s="96">
        <v>913</v>
      </c>
      <c r="AS1573" s="98">
        <v>0.88600000000000001</v>
      </c>
      <c r="AT1573" s="98">
        <v>0.54900000000000004</v>
      </c>
      <c r="AU1573" s="98">
        <v>2.7E-2</v>
      </c>
      <c r="AV1573" s="101">
        <v>244628</v>
      </c>
      <c r="AW1573" s="101">
        <v>217479</v>
      </c>
      <c r="AX1573" s="96">
        <v>13568</v>
      </c>
      <c r="AY1573" s="96">
        <v>21752</v>
      </c>
      <c r="AZ1573" s="96">
        <v>31075</v>
      </c>
      <c r="BA1573" s="96">
        <v>17563461</v>
      </c>
      <c r="BC1573" s="117"/>
      <c r="BD1573" s="93">
        <v>49.05</v>
      </c>
      <c r="BE1573" s="93">
        <v>1424.7</v>
      </c>
      <c r="BF1573" s="94">
        <v>215</v>
      </c>
      <c r="BG1573" s="155">
        <v>0.23549999999999999</v>
      </c>
      <c r="BH1573" s="94">
        <v>297</v>
      </c>
      <c r="BI1573" s="155">
        <v>0.32529999999999998</v>
      </c>
      <c r="BJ1573" s="94">
        <v>29</v>
      </c>
      <c r="BM1573" s="94" t="s">
        <v>48</v>
      </c>
    </row>
    <row r="1574" spans="1:65" ht="15.75" customHeight="1" thickBot="1">
      <c r="A1574" s="93" t="s">
        <v>314</v>
      </c>
      <c r="B1574" s="95">
        <v>45939</v>
      </c>
      <c r="C1574" s="96">
        <v>2889935</v>
      </c>
      <c r="D1574" s="96">
        <v>69967</v>
      </c>
      <c r="E1574" s="96" t="s">
        <v>48</v>
      </c>
      <c r="F1574" s="96">
        <v>2572813</v>
      </c>
      <c r="G1574" s="96" t="s">
        <v>48</v>
      </c>
      <c r="H1574" s="96">
        <v>189644</v>
      </c>
      <c r="I1574" s="96" t="s">
        <v>48</v>
      </c>
      <c r="J1574" s="96" t="s">
        <v>48</v>
      </c>
      <c r="K1574" s="96">
        <v>315333</v>
      </c>
      <c r="L1574" s="96">
        <v>6037692</v>
      </c>
      <c r="M1574" s="97">
        <v>525</v>
      </c>
      <c r="N1574" s="97">
        <v>1233</v>
      </c>
      <c r="O1574" s="97">
        <v>1758</v>
      </c>
      <c r="P1574" s="96" t="s">
        <v>48</v>
      </c>
      <c r="Q1574" s="96">
        <v>16367</v>
      </c>
      <c r="R1574" s="96">
        <v>16038</v>
      </c>
      <c r="S1574" s="96">
        <v>13725</v>
      </c>
      <c r="T1574" s="98">
        <v>0.66400000000000003</v>
      </c>
      <c r="U1574" s="95">
        <v>45908</v>
      </c>
      <c r="V1574" s="95">
        <v>45931</v>
      </c>
      <c r="W1574" s="96">
        <v>170</v>
      </c>
      <c r="X1574" s="98">
        <v>0.16600000000000001</v>
      </c>
      <c r="Y1574" s="98">
        <v>0.36030000000000001</v>
      </c>
      <c r="Z1574" s="96">
        <v>369</v>
      </c>
      <c r="AA1574" s="96">
        <v>141</v>
      </c>
      <c r="AB1574" s="98">
        <v>0.13769999999999999</v>
      </c>
      <c r="AC1574" s="98">
        <v>0.36759999999999998</v>
      </c>
      <c r="AD1574" s="96">
        <v>376</v>
      </c>
      <c r="AE1574" s="96">
        <v>104</v>
      </c>
      <c r="AF1574" s="98">
        <v>0.1016</v>
      </c>
      <c r="AG1574" s="98">
        <v>0.42959999999999998</v>
      </c>
      <c r="AH1574" s="96">
        <v>440</v>
      </c>
      <c r="AI1574" s="96">
        <v>576</v>
      </c>
      <c r="AJ1574" s="96">
        <v>554</v>
      </c>
      <c r="AK1574" s="96">
        <v>4288</v>
      </c>
      <c r="AL1574" s="96">
        <v>4221</v>
      </c>
      <c r="AM1574" s="96">
        <v>236</v>
      </c>
      <c r="AN1574" s="96">
        <v>3451</v>
      </c>
      <c r="AO1574" s="96">
        <v>3423</v>
      </c>
      <c r="AP1574" s="96">
        <v>96</v>
      </c>
      <c r="AQ1574" s="96">
        <v>1168</v>
      </c>
      <c r="AR1574" s="96">
        <v>1024</v>
      </c>
      <c r="AS1574" s="98">
        <v>0.877</v>
      </c>
      <c r="AT1574" s="98">
        <v>0.54100000000000004</v>
      </c>
      <c r="AU1574" s="98">
        <v>2.7E-2</v>
      </c>
      <c r="AV1574" s="101">
        <v>245796</v>
      </c>
      <c r="AW1574" s="101">
        <v>218503</v>
      </c>
      <c r="AX1574" s="96">
        <v>14040</v>
      </c>
      <c r="AY1574" s="96">
        <v>22390</v>
      </c>
      <c r="AZ1574" s="96">
        <v>31563</v>
      </c>
      <c r="BA1574" s="96">
        <v>40545452</v>
      </c>
      <c r="BC1574" s="117"/>
      <c r="BD1574" s="93">
        <v>49.11</v>
      </c>
      <c r="BE1574" s="93">
        <v>1424.7</v>
      </c>
      <c r="BF1574" s="94">
        <v>239</v>
      </c>
      <c r="BG1574" s="155">
        <v>0.2334</v>
      </c>
      <c r="BH1574" s="94">
        <v>324</v>
      </c>
      <c r="BI1574" s="155">
        <v>0.31640000000000001</v>
      </c>
      <c r="BJ1574" s="94">
        <v>51</v>
      </c>
      <c r="BM1574" s="94" t="s">
        <v>48</v>
      </c>
    </row>
    <row r="1575" spans="1:65" ht="15.75" customHeight="1" thickBot="1">
      <c r="A1575" s="93" t="s">
        <v>315</v>
      </c>
      <c r="B1575" s="95">
        <v>45940</v>
      </c>
      <c r="C1575" s="96">
        <v>2941881</v>
      </c>
      <c r="D1575" s="96">
        <v>70694</v>
      </c>
      <c r="E1575" s="96" t="s">
        <v>48</v>
      </c>
      <c r="F1575" s="96">
        <v>3109181</v>
      </c>
      <c r="G1575" s="96" t="s">
        <v>48</v>
      </c>
      <c r="H1575" s="96">
        <v>190401</v>
      </c>
      <c r="I1575" s="96" t="s">
        <v>48</v>
      </c>
      <c r="J1575" s="96">
        <v>1089</v>
      </c>
      <c r="K1575" s="96">
        <v>425333</v>
      </c>
      <c r="L1575" s="96">
        <v>6738579</v>
      </c>
      <c r="M1575" s="97">
        <v>421</v>
      </c>
      <c r="N1575" s="97">
        <v>1441</v>
      </c>
      <c r="O1575" s="97">
        <v>1862</v>
      </c>
      <c r="P1575" s="96" t="s">
        <v>48</v>
      </c>
      <c r="Q1575" s="96">
        <v>28230</v>
      </c>
      <c r="R1575" s="96">
        <v>26566</v>
      </c>
      <c r="S1575" s="96">
        <v>26115</v>
      </c>
      <c r="T1575" s="98">
        <v>0.53700000000000003</v>
      </c>
      <c r="U1575" s="95">
        <v>45909</v>
      </c>
      <c r="V1575" s="95">
        <v>45932</v>
      </c>
      <c r="W1575" s="96">
        <v>110</v>
      </c>
      <c r="X1575" s="98">
        <v>0.13020000000000001</v>
      </c>
      <c r="Y1575" s="98">
        <v>0.28249999999999997</v>
      </c>
      <c r="Z1575" s="96">
        <v>239</v>
      </c>
      <c r="AA1575" s="96">
        <v>95</v>
      </c>
      <c r="AB1575" s="98">
        <v>0.1124</v>
      </c>
      <c r="AC1575" s="98">
        <v>0.30020000000000002</v>
      </c>
      <c r="AD1575" s="96">
        <v>254</v>
      </c>
      <c r="AE1575" s="96">
        <v>61</v>
      </c>
      <c r="AF1575" s="98">
        <v>7.22E-2</v>
      </c>
      <c r="AG1575" s="98">
        <v>0.3054</v>
      </c>
      <c r="AH1575" s="96">
        <v>258</v>
      </c>
      <c r="AI1575" s="96">
        <v>429</v>
      </c>
      <c r="AJ1575" s="96">
        <v>317</v>
      </c>
      <c r="AK1575" s="96">
        <v>3013</v>
      </c>
      <c r="AL1575" s="96">
        <v>2926</v>
      </c>
      <c r="AM1575" s="96">
        <v>151</v>
      </c>
      <c r="AN1575" s="96">
        <v>2315</v>
      </c>
      <c r="AO1575" s="96">
        <v>2250</v>
      </c>
      <c r="AP1575" s="96">
        <v>57</v>
      </c>
      <c r="AQ1575" s="96">
        <v>1000</v>
      </c>
      <c r="AR1575" s="96">
        <v>845</v>
      </c>
      <c r="AS1575" s="98">
        <v>0.84499999999999997</v>
      </c>
      <c r="AT1575" s="98">
        <v>0.375</v>
      </c>
      <c r="AU1575" s="98">
        <v>2.5000000000000001E-2</v>
      </c>
      <c r="AV1575" s="101">
        <v>246796</v>
      </c>
      <c r="AW1575" s="101">
        <v>219348</v>
      </c>
      <c r="AX1575" s="96">
        <v>14096</v>
      </c>
      <c r="AY1575" s="96">
        <v>22863</v>
      </c>
      <c r="AZ1575" s="96">
        <v>32056</v>
      </c>
      <c r="BA1575" s="96">
        <v>41458113</v>
      </c>
      <c r="BC1575" s="117"/>
      <c r="BD1575" s="93">
        <v>49.23</v>
      </c>
      <c r="BE1575" s="93">
        <v>1436</v>
      </c>
      <c r="BF1575" s="94">
        <v>168</v>
      </c>
      <c r="BG1575" s="155">
        <v>0.1988</v>
      </c>
      <c r="BH1575" s="94">
        <v>245</v>
      </c>
      <c r="BI1575" s="155">
        <v>0.28989999999999999</v>
      </c>
      <c r="BJ1575" s="94">
        <v>38</v>
      </c>
      <c r="BK1575" s="94" t="s">
        <v>404</v>
      </c>
      <c r="BL1575" s="94">
        <v>3300000</v>
      </c>
      <c r="BM1575" s="94">
        <v>186587</v>
      </c>
    </row>
    <row r="1576" spans="1:65" ht="15.75" customHeight="1" thickBot="1">
      <c r="A1576" s="93" t="s">
        <v>316</v>
      </c>
      <c r="B1576" s="95">
        <v>45941</v>
      </c>
      <c r="C1576" s="96">
        <v>3190148</v>
      </c>
      <c r="D1576" s="96">
        <v>71197</v>
      </c>
      <c r="E1576" s="96" t="s">
        <v>48</v>
      </c>
      <c r="F1576" s="96">
        <v>3274748</v>
      </c>
      <c r="G1576" s="96" t="s">
        <v>48</v>
      </c>
      <c r="H1576" s="96">
        <v>189579</v>
      </c>
      <c r="I1576" s="96" t="s">
        <v>48</v>
      </c>
      <c r="J1576" s="96">
        <v>6028</v>
      </c>
      <c r="K1576" s="96">
        <v>425333</v>
      </c>
      <c r="L1576" s="96">
        <v>7157034</v>
      </c>
      <c r="M1576" s="97">
        <v>509</v>
      </c>
      <c r="N1576" s="97">
        <v>1044</v>
      </c>
      <c r="O1576" s="97">
        <v>1553</v>
      </c>
      <c r="P1576" s="96" t="s">
        <v>48</v>
      </c>
      <c r="Q1576" s="96">
        <v>20359</v>
      </c>
      <c r="R1576" s="96">
        <v>19566</v>
      </c>
      <c r="S1576" s="96">
        <v>23178</v>
      </c>
      <c r="T1576" s="98">
        <v>0.80300000000000005</v>
      </c>
      <c r="U1576" s="95">
        <v>45910</v>
      </c>
      <c r="V1576" s="95">
        <v>45933</v>
      </c>
      <c r="W1576" s="96">
        <v>162</v>
      </c>
      <c r="X1576" s="98">
        <v>0.15640000000000001</v>
      </c>
      <c r="Y1576" s="98">
        <v>0.33929999999999999</v>
      </c>
      <c r="Z1576" s="96">
        <v>352</v>
      </c>
      <c r="AA1576" s="96">
        <v>137</v>
      </c>
      <c r="AB1576" s="98">
        <v>0.13220000000000001</v>
      </c>
      <c r="AC1576" s="98">
        <v>0.35310000000000002</v>
      </c>
      <c r="AD1576" s="96">
        <v>366</v>
      </c>
      <c r="AE1576" s="96">
        <v>73</v>
      </c>
      <c r="AF1576" s="98">
        <v>7.0499999999999993E-2</v>
      </c>
      <c r="AG1576" s="98">
        <v>0.29809999999999998</v>
      </c>
      <c r="AH1576" s="96">
        <v>309</v>
      </c>
      <c r="AI1576" s="96">
        <v>555</v>
      </c>
      <c r="AJ1576" s="96">
        <v>334</v>
      </c>
      <c r="AK1576" s="96">
        <v>3300</v>
      </c>
      <c r="AL1576" s="96">
        <v>3277</v>
      </c>
      <c r="AM1576" s="96">
        <v>158</v>
      </c>
      <c r="AN1576" s="96">
        <v>2600</v>
      </c>
      <c r="AO1576" s="96">
        <v>2583</v>
      </c>
      <c r="AP1576" s="96">
        <v>80</v>
      </c>
      <c r="AQ1576" s="96">
        <v>1247</v>
      </c>
      <c r="AR1576" s="96">
        <v>1036</v>
      </c>
      <c r="AS1576" s="98">
        <v>0.83099999999999996</v>
      </c>
      <c r="AT1576" s="98">
        <v>0.32200000000000001</v>
      </c>
      <c r="AU1576" s="98">
        <v>0.03</v>
      </c>
      <c r="AV1576" s="101">
        <v>248043</v>
      </c>
      <c r="AW1576" s="101">
        <v>220384</v>
      </c>
      <c r="AX1576" s="96">
        <v>13375</v>
      </c>
      <c r="AY1576" s="96">
        <v>22890</v>
      </c>
      <c r="AZ1576" s="96">
        <v>32174</v>
      </c>
      <c r="BA1576" s="96">
        <v>26003588</v>
      </c>
      <c r="BC1576" s="117"/>
      <c r="BD1576" s="93">
        <v>49.58</v>
      </c>
      <c r="BE1576" s="93">
        <v>1436</v>
      </c>
      <c r="BF1576" s="94">
        <v>230</v>
      </c>
      <c r="BG1576" s="155">
        <v>0.222</v>
      </c>
      <c r="BH1576" s="94">
        <v>328</v>
      </c>
      <c r="BI1576" s="155">
        <v>0.31659999999999999</v>
      </c>
      <c r="BJ1576" s="94">
        <v>46</v>
      </c>
      <c r="BM1576" s="94">
        <v>227300</v>
      </c>
    </row>
    <row r="1577" spans="1:65" ht="15.75" customHeight="1" thickBot="1">
      <c r="A1577" s="93" t="s">
        <v>317</v>
      </c>
      <c r="B1577" s="95">
        <v>45942</v>
      </c>
      <c r="C1577" s="96">
        <v>3569923</v>
      </c>
      <c r="D1577" s="96">
        <v>70809</v>
      </c>
      <c r="E1577" s="96" t="s">
        <v>48</v>
      </c>
      <c r="F1577" s="96">
        <v>2800020</v>
      </c>
      <c r="G1577" s="96" t="s">
        <v>48</v>
      </c>
      <c r="H1577" s="96">
        <v>190599</v>
      </c>
      <c r="I1577" s="96" t="s">
        <v>48</v>
      </c>
      <c r="J1577" s="96">
        <v>2420</v>
      </c>
      <c r="K1577" s="96">
        <v>425333</v>
      </c>
      <c r="L1577" s="96">
        <v>7059105</v>
      </c>
      <c r="M1577" s="97">
        <v>676</v>
      </c>
      <c r="N1577" s="97">
        <v>830</v>
      </c>
      <c r="O1577" s="97">
        <v>1506</v>
      </c>
      <c r="P1577" s="96" t="s">
        <v>48</v>
      </c>
      <c r="Q1577" s="96">
        <v>22130</v>
      </c>
      <c r="R1577" s="96">
        <v>22217</v>
      </c>
      <c r="S1577" s="96">
        <v>20351</v>
      </c>
      <c r="T1577" s="98">
        <v>0.84299999999999997</v>
      </c>
      <c r="U1577" s="95">
        <v>45911</v>
      </c>
      <c r="V1577" s="95">
        <v>45934</v>
      </c>
      <c r="W1577" s="96">
        <v>147</v>
      </c>
      <c r="X1577" s="98">
        <v>0.14050000000000001</v>
      </c>
      <c r="Y1577" s="98">
        <v>0.30499999999999999</v>
      </c>
      <c r="Z1577" s="96">
        <v>319</v>
      </c>
      <c r="AA1577" s="96">
        <v>119</v>
      </c>
      <c r="AB1577" s="98">
        <v>0.1138</v>
      </c>
      <c r="AC1577" s="98">
        <v>0.30380000000000001</v>
      </c>
      <c r="AD1577" s="96">
        <v>318</v>
      </c>
      <c r="AE1577" s="96">
        <v>82</v>
      </c>
      <c r="AF1577" s="98">
        <v>7.8399999999999997E-2</v>
      </c>
      <c r="AG1577" s="98">
        <v>0.33160000000000001</v>
      </c>
      <c r="AH1577" s="96">
        <v>347</v>
      </c>
      <c r="AI1577" s="96">
        <v>530</v>
      </c>
      <c r="AJ1577" s="96">
        <v>538</v>
      </c>
      <c r="AK1577" s="96">
        <v>4608</v>
      </c>
      <c r="AL1577" s="96">
        <v>4575</v>
      </c>
      <c r="AM1577" s="96">
        <v>175</v>
      </c>
      <c r="AN1577" s="96">
        <v>3895</v>
      </c>
      <c r="AO1577" s="96">
        <v>3872</v>
      </c>
      <c r="AP1577" s="96">
        <v>94</v>
      </c>
      <c r="AQ1577" s="96">
        <v>1269</v>
      </c>
      <c r="AR1577" s="96">
        <v>1046</v>
      </c>
      <c r="AS1577" s="98">
        <v>0.82399999999999995</v>
      </c>
      <c r="AT1577" s="98">
        <v>0.51400000000000001</v>
      </c>
      <c r="AU1577" s="98">
        <v>2.4E-2</v>
      </c>
      <c r="AV1577" s="101">
        <v>249312</v>
      </c>
      <c r="AW1577" s="101">
        <v>221430</v>
      </c>
      <c r="AX1577" s="96">
        <v>13050</v>
      </c>
      <c r="AY1577" s="96">
        <v>23083</v>
      </c>
      <c r="AZ1577" s="96">
        <v>32382</v>
      </c>
      <c r="BA1577" s="96">
        <v>30485478</v>
      </c>
      <c r="BC1577" s="117"/>
      <c r="BD1577" s="93">
        <v>49.31</v>
      </c>
      <c r="BE1577" s="93">
        <v>1436</v>
      </c>
      <c r="BF1577" s="94">
        <v>225</v>
      </c>
      <c r="BG1577" s="155">
        <v>0.21510000000000001</v>
      </c>
      <c r="BH1577" s="94">
        <v>343</v>
      </c>
      <c r="BI1577" s="155">
        <v>0.32790000000000002</v>
      </c>
      <c r="BJ1577" s="94">
        <v>52</v>
      </c>
      <c r="BM1577" s="94">
        <v>186688</v>
      </c>
    </row>
    <row r="1578" spans="1:65" ht="15.75" customHeight="1" thickBot="1">
      <c r="A1578" s="93" t="s">
        <v>311</v>
      </c>
      <c r="B1578" s="95">
        <v>45943</v>
      </c>
      <c r="C1578" s="96">
        <v>3202002</v>
      </c>
      <c r="D1578" s="96">
        <v>70223</v>
      </c>
      <c r="E1578" s="96" t="s">
        <v>48</v>
      </c>
      <c r="F1578" s="96">
        <v>2191900</v>
      </c>
      <c r="G1578" s="96" t="s">
        <v>48</v>
      </c>
      <c r="H1578" s="96">
        <v>189954</v>
      </c>
      <c r="I1578" s="96" t="s">
        <v>48</v>
      </c>
      <c r="J1578" s="96">
        <v>2420</v>
      </c>
      <c r="K1578" s="96">
        <v>425333</v>
      </c>
      <c r="L1578" s="96">
        <v>6081832</v>
      </c>
      <c r="M1578" s="97">
        <v>413</v>
      </c>
      <c r="N1578" s="97">
        <v>1439</v>
      </c>
      <c r="O1578" s="97">
        <v>1852</v>
      </c>
      <c r="P1578" s="96" t="s">
        <v>48</v>
      </c>
      <c r="Q1578" s="96">
        <v>29195</v>
      </c>
      <c r="R1578" s="96">
        <v>29582</v>
      </c>
      <c r="S1578" s="96">
        <v>31951</v>
      </c>
      <c r="T1578" s="98">
        <v>0.47899999999999998</v>
      </c>
      <c r="U1578" s="95">
        <v>45912</v>
      </c>
      <c r="V1578" s="95">
        <v>45935</v>
      </c>
      <c r="W1578" s="96">
        <v>96</v>
      </c>
      <c r="X1578" s="98">
        <v>0.13009999999999999</v>
      </c>
      <c r="Y1578" s="98">
        <v>0.2823</v>
      </c>
      <c r="Z1578" s="96">
        <v>208</v>
      </c>
      <c r="AA1578" s="96">
        <v>77</v>
      </c>
      <c r="AB1578" s="98">
        <v>0.1043</v>
      </c>
      <c r="AC1578" s="98">
        <v>0.27860000000000001</v>
      </c>
      <c r="AD1578" s="96">
        <v>206</v>
      </c>
      <c r="AE1578" s="96">
        <v>45</v>
      </c>
      <c r="AF1578" s="98">
        <v>6.0999999999999999E-2</v>
      </c>
      <c r="AG1578" s="98">
        <v>0.25790000000000002</v>
      </c>
      <c r="AH1578" s="96">
        <v>190</v>
      </c>
      <c r="AI1578" s="96">
        <v>387</v>
      </c>
      <c r="AJ1578" s="96">
        <v>324</v>
      </c>
      <c r="AK1578" s="96">
        <v>3148</v>
      </c>
      <c r="AL1578" s="96">
        <v>3070</v>
      </c>
      <c r="AM1578" s="96">
        <v>160</v>
      </c>
      <c r="AN1578" s="96">
        <v>2438</v>
      </c>
      <c r="AO1578" s="96">
        <v>2375</v>
      </c>
      <c r="AP1578" s="96">
        <v>95</v>
      </c>
      <c r="AQ1578" s="96">
        <v>887</v>
      </c>
      <c r="AR1578" s="96">
        <v>738</v>
      </c>
      <c r="AS1578" s="98">
        <v>0.83199999999999996</v>
      </c>
      <c r="AT1578" s="98">
        <v>0.439</v>
      </c>
      <c r="AU1578" s="98">
        <v>3.7999999999999999E-2</v>
      </c>
      <c r="AV1578" s="101">
        <v>250199</v>
      </c>
      <c r="AW1578" s="101">
        <v>222168</v>
      </c>
      <c r="AX1578" s="96">
        <v>14690</v>
      </c>
      <c r="AY1578" s="96">
        <v>23371</v>
      </c>
      <c r="AZ1578" s="96">
        <v>32996</v>
      </c>
      <c r="BA1578" s="96">
        <v>44086357</v>
      </c>
      <c r="BC1578" s="117"/>
      <c r="BD1578" s="93">
        <v>49.21</v>
      </c>
      <c r="BE1578" s="93">
        <v>1427</v>
      </c>
      <c r="BF1578" s="94">
        <v>154</v>
      </c>
      <c r="BG1578" s="155">
        <v>0.2087</v>
      </c>
      <c r="BH1578" s="94">
        <v>239</v>
      </c>
      <c r="BI1578" s="155">
        <v>0.32379999999999998</v>
      </c>
      <c r="BJ1578" s="94">
        <v>37</v>
      </c>
      <c r="BM1578" s="94">
        <v>169122</v>
      </c>
    </row>
    <row r="1579" spans="1:65" ht="15.75" customHeight="1" thickBot="1">
      <c r="A1579" s="93" t="s">
        <v>312</v>
      </c>
      <c r="B1579" s="95">
        <v>45944</v>
      </c>
      <c r="C1579" s="96">
        <v>3778566</v>
      </c>
      <c r="D1579" s="96">
        <v>71668</v>
      </c>
      <c r="E1579" s="96" t="s">
        <v>48</v>
      </c>
      <c r="F1579" s="96">
        <v>4703095</v>
      </c>
      <c r="G1579" s="96" t="s">
        <v>48</v>
      </c>
      <c r="H1579" s="96">
        <v>233804</v>
      </c>
      <c r="I1579" s="96" t="s">
        <v>48</v>
      </c>
      <c r="J1579" s="96">
        <v>4345</v>
      </c>
      <c r="K1579" s="96">
        <v>425333</v>
      </c>
      <c r="L1579" s="96">
        <v>9216811</v>
      </c>
      <c r="M1579" s="97">
        <v>470</v>
      </c>
      <c r="N1579" s="97">
        <v>1366</v>
      </c>
      <c r="O1579" s="97">
        <v>1836</v>
      </c>
      <c r="P1579" s="96" t="s">
        <v>48</v>
      </c>
      <c r="Q1579" s="96">
        <v>31462</v>
      </c>
      <c r="R1579" s="96">
        <v>31099</v>
      </c>
      <c r="S1579" s="96">
        <v>33014</v>
      </c>
      <c r="T1579" s="98">
        <v>0.63400000000000001</v>
      </c>
      <c r="U1579" s="95">
        <v>45913</v>
      </c>
      <c r="V1579" s="95">
        <v>45936</v>
      </c>
      <c r="W1579" s="96">
        <v>135</v>
      </c>
      <c r="X1579" s="98">
        <v>0.1386</v>
      </c>
      <c r="Y1579" s="98">
        <v>0.30080000000000001</v>
      </c>
      <c r="Z1579" s="96">
        <v>293</v>
      </c>
      <c r="AA1579" s="96">
        <v>111</v>
      </c>
      <c r="AB1579" s="98">
        <v>0.114</v>
      </c>
      <c r="AC1579" s="98">
        <v>0.30430000000000001</v>
      </c>
      <c r="AD1579" s="96">
        <v>296</v>
      </c>
      <c r="AE1579" s="96">
        <v>66</v>
      </c>
      <c r="AF1579" s="98">
        <v>6.7799999999999999E-2</v>
      </c>
      <c r="AG1579" s="98">
        <v>0.28660000000000002</v>
      </c>
      <c r="AH1579" s="96">
        <v>279</v>
      </c>
      <c r="AI1579" s="96">
        <v>536</v>
      </c>
      <c r="AJ1579" s="96">
        <v>329</v>
      </c>
      <c r="AK1579" s="96">
        <v>3113</v>
      </c>
      <c r="AL1579" s="96">
        <v>3037</v>
      </c>
      <c r="AM1579" s="96">
        <v>140</v>
      </c>
      <c r="AN1579" s="96">
        <v>2470</v>
      </c>
      <c r="AO1579" s="96">
        <v>2408</v>
      </c>
      <c r="AP1579" s="96">
        <v>65</v>
      </c>
      <c r="AQ1579" s="96">
        <v>1164</v>
      </c>
      <c r="AR1579" s="96">
        <v>974</v>
      </c>
      <c r="AS1579" s="98">
        <v>0.83699999999999997</v>
      </c>
      <c r="AT1579" s="98">
        <v>0.33800000000000002</v>
      </c>
      <c r="AU1579" s="98">
        <v>2.5999999999999999E-2</v>
      </c>
      <c r="AV1579" s="101">
        <v>251363</v>
      </c>
      <c r="AW1579" s="101">
        <v>223142</v>
      </c>
      <c r="AX1579" s="96">
        <v>15468</v>
      </c>
      <c r="AY1579" s="96">
        <v>23403</v>
      </c>
      <c r="AZ1579" s="96">
        <v>33122</v>
      </c>
      <c r="BA1579" s="96">
        <v>27468422</v>
      </c>
      <c r="BC1579" s="117"/>
      <c r="BD1579" s="93">
        <v>50.1</v>
      </c>
      <c r="BE1579" s="93">
        <v>1430.5</v>
      </c>
      <c r="BF1579" s="94">
        <v>206</v>
      </c>
      <c r="BG1579" s="155">
        <v>0.21149999999999999</v>
      </c>
      <c r="BH1579" s="94">
        <v>303</v>
      </c>
      <c r="BI1579" s="155">
        <v>0.31109999999999999</v>
      </c>
      <c r="BJ1579" s="94">
        <v>37</v>
      </c>
      <c r="BM1579" s="94">
        <v>178569</v>
      </c>
    </row>
    <row r="1580" spans="1:65" ht="15.75" customHeight="1" thickBot="1">
      <c r="A1580" s="93" t="s">
        <v>313</v>
      </c>
      <c r="B1580" s="95">
        <v>45945</v>
      </c>
      <c r="C1580" s="96">
        <v>4204425</v>
      </c>
      <c r="D1580" s="96">
        <v>69518</v>
      </c>
      <c r="E1580" s="96" t="s">
        <v>48</v>
      </c>
      <c r="F1580" s="96">
        <v>3484091</v>
      </c>
      <c r="G1580" s="96" t="s">
        <v>48</v>
      </c>
      <c r="H1580" s="96">
        <v>217501</v>
      </c>
      <c r="I1580" s="96" t="s">
        <v>48</v>
      </c>
      <c r="J1580" s="96">
        <v>4422</v>
      </c>
      <c r="K1580" s="96">
        <v>425333</v>
      </c>
      <c r="L1580" s="96">
        <v>8405289</v>
      </c>
      <c r="M1580" s="97">
        <v>456</v>
      </c>
      <c r="N1580" s="97">
        <v>890</v>
      </c>
      <c r="O1580" s="97">
        <v>1346</v>
      </c>
      <c r="P1580" s="96" t="s">
        <v>48</v>
      </c>
      <c r="Q1580" s="96">
        <v>30741</v>
      </c>
      <c r="R1580" s="96">
        <v>33490</v>
      </c>
      <c r="S1580" s="96">
        <v>32049</v>
      </c>
      <c r="T1580" s="98">
        <v>0.79500000000000004</v>
      </c>
      <c r="U1580" s="95">
        <v>45914</v>
      </c>
      <c r="V1580" s="95">
        <v>45937</v>
      </c>
      <c r="W1580" s="96">
        <v>126</v>
      </c>
      <c r="X1580" s="98">
        <v>0.1356</v>
      </c>
      <c r="Y1580" s="98">
        <v>0.29430000000000001</v>
      </c>
      <c r="Z1580" s="96">
        <v>273</v>
      </c>
      <c r="AA1580" s="96">
        <v>94</v>
      </c>
      <c r="AB1580" s="98">
        <v>0.1012</v>
      </c>
      <c r="AC1580" s="98">
        <v>0.2702</v>
      </c>
      <c r="AD1580" s="96">
        <v>251</v>
      </c>
      <c r="AE1580" s="96">
        <v>62</v>
      </c>
      <c r="AF1580" s="98">
        <v>6.6699999999999995E-2</v>
      </c>
      <c r="AG1580" s="98">
        <v>0.2823</v>
      </c>
      <c r="AH1580" s="96">
        <v>262</v>
      </c>
      <c r="AI1580" s="96">
        <v>496</v>
      </c>
      <c r="AJ1580" s="96">
        <v>319</v>
      </c>
      <c r="AK1580" s="96">
        <v>3115</v>
      </c>
      <c r="AL1580" s="96">
        <v>3057</v>
      </c>
      <c r="AM1580" s="96">
        <v>112</v>
      </c>
      <c r="AN1580" s="96">
        <v>2436</v>
      </c>
      <c r="AO1580" s="96">
        <v>2386</v>
      </c>
      <c r="AP1580" s="96">
        <v>69</v>
      </c>
      <c r="AQ1580" s="96">
        <v>1070</v>
      </c>
      <c r="AR1580" s="96">
        <v>929</v>
      </c>
      <c r="AS1580" s="98">
        <v>0.86799999999999999</v>
      </c>
      <c r="AT1580" s="98">
        <v>0.34300000000000003</v>
      </c>
      <c r="AU1580" s="98">
        <v>2.8000000000000001E-2</v>
      </c>
      <c r="AV1580" s="101">
        <v>252433</v>
      </c>
      <c r="AW1580" s="101">
        <v>224071</v>
      </c>
      <c r="AX1580" s="96">
        <v>16094</v>
      </c>
      <c r="AY1580" s="96">
        <v>23405</v>
      </c>
      <c r="AZ1580" s="96">
        <v>33098</v>
      </c>
      <c r="BA1580" s="96">
        <v>26849550</v>
      </c>
      <c r="BB1580" s="96" t="s">
        <v>405</v>
      </c>
      <c r="BC1580" s="117"/>
      <c r="BD1580" s="93">
        <v>48.87</v>
      </c>
      <c r="BE1580" s="93">
        <v>1422.5</v>
      </c>
      <c r="BF1580" s="94">
        <v>202</v>
      </c>
      <c r="BG1580" s="155">
        <v>0.21740000000000001</v>
      </c>
      <c r="BH1580" s="94">
        <v>301</v>
      </c>
      <c r="BI1580" s="155">
        <v>0.32400000000000001</v>
      </c>
      <c r="BJ1580" s="94">
        <v>38</v>
      </c>
      <c r="BM1580" s="94">
        <v>172610</v>
      </c>
    </row>
    <row r="1581" spans="1:65" ht="15.75" customHeight="1" thickBot="1">
      <c r="A1581" s="93" t="s">
        <v>314</v>
      </c>
      <c r="B1581" s="95">
        <v>45946</v>
      </c>
      <c r="C1581" s="96">
        <v>4306206</v>
      </c>
      <c r="D1581" s="96">
        <v>70244</v>
      </c>
      <c r="E1581" s="96" t="s">
        <v>48</v>
      </c>
      <c r="F1581" s="96">
        <v>3489861</v>
      </c>
      <c r="G1581" s="96" t="s">
        <v>48</v>
      </c>
      <c r="H1581" s="96">
        <v>211362</v>
      </c>
      <c r="I1581" s="96" t="s">
        <v>48</v>
      </c>
      <c r="J1581" s="96">
        <v>5819</v>
      </c>
      <c r="K1581" s="96">
        <v>425333</v>
      </c>
      <c r="L1581" s="96">
        <v>8508826</v>
      </c>
      <c r="M1581" s="97">
        <v>426</v>
      </c>
      <c r="N1581" s="97">
        <v>788</v>
      </c>
      <c r="O1581" s="97">
        <v>1214</v>
      </c>
      <c r="P1581" s="96" t="s">
        <v>48</v>
      </c>
      <c r="Q1581" s="96">
        <v>38823</v>
      </c>
      <c r="R1581" s="96">
        <v>39835</v>
      </c>
      <c r="S1581" s="96">
        <v>49062</v>
      </c>
      <c r="T1581" s="98">
        <v>0.75</v>
      </c>
      <c r="U1581" s="95">
        <v>45915</v>
      </c>
      <c r="V1581" s="95">
        <v>45938</v>
      </c>
      <c r="W1581" s="96">
        <v>101</v>
      </c>
      <c r="X1581" s="98">
        <v>0.127</v>
      </c>
      <c r="Y1581" s="98">
        <v>0.2757</v>
      </c>
      <c r="Z1581" s="96">
        <v>219</v>
      </c>
      <c r="AA1581" s="96">
        <v>80</v>
      </c>
      <c r="AB1581" s="98">
        <v>0.10059999999999999</v>
      </c>
      <c r="AC1581" s="98">
        <v>0.26869999999999999</v>
      </c>
      <c r="AD1581" s="96">
        <v>214</v>
      </c>
      <c r="AE1581" s="96">
        <v>41</v>
      </c>
      <c r="AF1581" s="98">
        <v>5.16E-2</v>
      </c>
      <c r="AG1581" s="98">
        <v>0.21820000000000001</v>
      </c>
      <c r="AH1581" s="96">
        <v>173</v>
      </c>
      <c r="AI1581" s="96">
        <v>456</v>
      </c>
      <c r="AJ1581" s="96">
        <v>337</v>
      </c>
      <c r="AK1581" s="96">
        <v>3391</v>
      </c>
      <c r="AL1581" s="96">
        <v>3321</v>
      </c>
      <c r="AM1581" s="96">
        <v>144</v>
      </c>
      <c r="AN1581" s="96">
        <v>2756</v>
      </c>
      <c r="AO1581" s="96">
        <v>2696</v>
      </c>
      <c r="AP1581" s="96">
        <v>72</v>
      </c>
      <c r="AQ1581" s="96">
        <v>910</v>
      </c>
      <c r="AR1581" s="96">
        <v>795</v>
      </c>
      <c r="AS1581" s="98">
        <v>0.874</v>
      </c>
      <c r="AT1581" s="98">
        <v>0.42399999999999999</v>
      </c>
      <c r="AU1581" s="98">
        <v>2.5999999999999999E-2</v>
      </c>
      <c r="AV1581" s="101">
        <v>253343</v>
      </c>
      <c r="AW1581" s="101">
        <v>224866</v>
      </c>
      <c r="AX1581" s="96">
        <v>15516</v>
      </c>
      <c r="AY1581" s="96">
        <v>23288</v>
      </c>
      <c r="AZ1581" s="96">
        <v>33236</v>
      </c>
      <c r="BA1581" s="96">
        <v>26545191</v>
      </c>
      <c r="BC1581" s="117"/>
      <c r="BD1581" s="93">
        <v>49.52</v>
      </c>
      <c r="BE1581" s="93">
        <v>1418.5</v>
      </c>
      <c r="BF1581" s="94">
        <v>165</v>
      </c>
      <c r="BG1581" s="155">
        <v>0.20749999999999999</v>
      </c>
      <c r="BH1581" s="94">
        <v>261</v>
      </c>
      <c r="BI1581" s="155">
        <v>0.32829999999999998</v>
      </c>
      <c r="BJ1581" s="94">
        <v>36</v>
      </c>
      <c r="BM1581" s="94">
        <v>170260</v>
      </c>
    </row>
    <row r="1582" spans="1:65" ht="15.75" customHeight="1" thickBot="1">
      <c r="A1582" s="93" t="s">
        <v>315</v>
      </c>
      <c r="B1582" s="95">
        <v>45947</v>
      </c>
      <c r="C1582" s="96">
        <v>3805333</v>
      </c>
      <c r="D1582" s="96">
        <v>69652</v>
      </c>
      <c r="E1582" s="96" t="s">
        <v>48</v>
      </c>
      <c r="F1582" s="96">
        <v>2925644</v>
      </c>
      <c r="G1582" s="96" t="s">
        <v>48</v>
      </c>
      <c r="H1582" s="96">
        <v>275308</v>
      </c>
      <c r="I1582" s="96" t="s">
        <v>48</v>
      </c>
      <c r="J1582" s="96">
        <v>5918</v>
      </c>
      <c r="K1582" s="96">
        <v>425333</v>
      </c>
      <c r="L1582" s="96">
        <v>7507188</v>
      </c>
      <c r="M1582" s="97">
        <v>348</v>
      </c>
      <c r="N1582" s="97">
        <v>738</v>
      </c>
      <c r="O1582" s="97">
        <v>1086</v>
      </c>
      <c r="P1582" s="96" t="s">
        <v>48</v>
      </c>
      <c r="Q1582" s="96">
        <v>38439</v>
      </c>
      <c r="R1582" s="96">
        <v>35591</v>
      </c>
      <c r="S1582" s="96">
        <v>32268</v>
      </c>
      <c r="T1582" s="98">
        <v>0.63500000000000001</v>
      </c>
      <c r="U1582" s="95">
        <v>45916</v>
      </c>
      <c r="V1582" s="95">
        <v>45939</v>
      </c>
      <c r="W1582" s="96">
        <v>90</v>
      </c>
      <c r="X1582" s="98">
        <v>0.15029999999999999</v>
      </c>
      <c r="Y1582" s="98">
        <v>0.32600000000000001</v>
      </c>
      <c r="Z1582" s="96">
        <v>195</v>
      </c>
      <c r="AA1582" s="96">
        <v>79</v>
      </c>
      <c r="AB1582" s="98">
        <v>0.13189999999999999</v>
      </c>
      <c r="AC1582" s="98">
        <v>0.35210000000000002</v>
      </c>
      <c r="AD1582" s="96">
        <v>211</v>
      </c>
      <c r="AE1582" s="96">
        <v>55</v>
      </c>
      <c r="AF1582" s="98">
        <v>9.1800000000000007E-2</v>
      </c>
      <c r="AG1582" s="98">
        <v>0.38840000000000002</v>
      </c>
      <c r="AH1582" s="96">
        <v>233</v>
      </c>
      <c r="AI1582" s="96">
        <v>344</v>
      </c>
      <c r="AJ1582" s="96">
        <v>286</v>
      </c>
      <c r="AK1582" s="96">
        <v>2938</v>
      </c>
      <c r="AL1582" s="96">
        <v>2849</v>
      </c>
      <c r="AM1582" s="96">
        <v>130</v>
      </c>
      <c r="AN1582" s="96">
        <v>2360</v>
      </c>
      <c r="AO1582" s="96">
        <v>2283</v>
      </c>
      <c r="AP1582" s="96">
        <v>68</v>
      </c>
      <c r="AQ1582" s="96">
        <v>690</v>
      </c>
      <c r="AR1582" s="96">
        <v>599</v>
      </c>
      <c r="AS1582" s="98">
        <v>0.86799999999999999</v>
      </c>
      <c r="AT1582" s="98">
        <v>0.47699999999999998</v>
      </c>
      <c r="AU1582" s="98">
        <v>2.9000000000000001E-2</v>
      </c>
      <c r="AV1582" s="101">
        <v>254033</v>
      </c>
      <c r="AW1582" s="101">
        <v>225465</v>
      </c>
      <c r="AX1582" s="96">
        <v>14984</v>
      </c>
      <c r="AY1582" s="96">
        <v>22996</v>
      </c>
      <c r="AZ1582" s="96">
        <v>33401</v>
      </c>
      <c r="BA1582" s="96">
        <v>29514385</v>
      </c>
      <c r="BC1582" s="117"/>
      <c r="BD1582" s="93">
        <v>48.92</v>
      </c>
      <c r="BE1582" s="93">
        <v>1423.8</v>
      </c>
      <c r="BF1582" s="94">
        <v>140</v>
      </c>
      <c r="BG1582" s="155">
        <v>0.23369999999999999</v>
      </c>
      <c r="BH1582" s="94">
        <v>210</v>
      </c>
      <c r="BI1582" s="155">
        <v>0.35060000000000002</v>
      </c>
      <c r="BJ1582" s="94">
        <v>23</v>
      </c>
      <c r="BM1582" s="94">
        <v>158951</v>
      </c>
    </row>
    <row r="1583" spans="1:65" ht="15.75" customHeight="1" thickBot="1">
      <c r="A1583" s="93" t="s">
        <v>316</v>
      </c>
      <c r="B1583" s="95">
        <v>45948</v>
      </c>
      <c r="C1583" s="96">
        <v>3285539</v>
      </c>
      <c r="D1583" s="96">
        <v>66506</v>
      </c>
      <c r="E1583" s="96" t="s">
        <v>48</v>
      </c>
      <c r="F1583" s="96">
        <v>2840286</v>
      </c>
      <c r="G1583" s="96" t="s">
        <v>48</v>
      </c>
      <c r="H1583" s="96">
        <v>279212</v>
      </c>
      <c r="I1583" s="96" t="s">
        <v>48</v>
      </c>
      <c r="J1583" s="96">
        <v>8184</v>
      </c>
      <c r="K1583" s="96">
        <v>425333</v>
      </c>
      <c r="L1583" s="96">
        <v>6905060</v>
      </c>
      <c r="M1583" s="97">
        <v>389</v>
      </c>
      <c r="N1583" s="97">
        <v>857</v>
      </c>
      <c r="O1583" s="97">
        <v>1246</v>
      </c>
      <c r="P1583" s="96" t="s">
        <v>48</v>
      </c>
      <c r="Q1583" s="96">
        <v>26740</v>
      </c>
      <c r="R1583" s="96">
        <v>25862</v>
      </c>
      <c r="S1583" s="96">
        <v>26761</v>
      </c>
      <c r="T1583" s="98">
        <v>0.55700000000000005</v>
      </c>
      <c r="U1583" s="95">
        <v>45917</v>
      </c>
      <c r="V1583" s="95">
        <v>45940</v>
      </c>
      <c r="W1583" s="96">
        <v>119</v>
      </c>
      <c r="X1583" s="98">
        <v>0.19769999999999999</v>
      </c>
      <c r="Y1583" s="98">
        <v>0.42899999999999999</v>
      </c>
      <c r="Z1583" s="96">
        <v>258</v>
      </c>
      <c r="AA1583" s="96">
        <v>100</v>
      </c>
      <c r="AB1583" s="98">
        <v>0.1661</v>
      </c>
      <c r="AC1583" s="98">
        <v>0.44350000000000001</v>
      </c>
      <c r="AD1583" s="96">
        <v>267</v>
      </c>
      <c r="AE1583" s="96">
        <v>61</v>
      </c>
      <c r="AF1583" s="98">
        <v>0.1013</v>
      </c>
      <c r="AG1583" s="98">
        <v>0.42859999999999998</v>
      </c>
      <c r="AH1583" s="96">
        <v>258</v>
      </c>
      <c r="AI1583" s="96">
        <v>375</v>
      </c>
      <c r="AJ1583" s="96">
        <v>317</v>
      </c>
      <c r="AK1583" s="96">
        <v>2910</v>
      </c>
      <c r="AL1583" s="96">
        <v>2891</v>
      </c>
      <c r="AM1583" s="96">
        <v>148</v>
      </c>
      <c r="AN1583" s="96">
        <v>2410</v>
      </c>
      <c r="AO1583" s="96">
        <v>2397</v>
      </c>
      <c r="AP1583" s="96">
        <v>68</v>
      </c>
      <c r="AQ1583" s="96">
        <v>694</v>
      </c>
      <c r="AR1583" s="96">
        <v>602</v>
      </c>
      <c r="AS1583" s="98">
        <v>0.86699999999999999</v>
      </c>
      <c r="AT1583" s="98">
        <v>0.52700000000000002</v>
      </c>
      <c r="AU1583" s="98">
        <v>2.8000000000000001E-2</v>
      </c>
      <c r="AV1583" s="101">
        <v>254727</v>
      </c>
      <c r="AW1583" s="101">
        <v>226067</v>
      </c>
      <c r="AX1583" s="96">
        <v>15008</v>
      </c>
      <c r="AY1583" s="96">
        <v>22532</v>
      </c>
      <c r="AZ1583" s="96">
        <v>33490</v>
      </c>
      <c r="BA1583" s="96">
        <v>25674366</v>
      </c>
      <c r="BC1583" s="117"/>
      <c r="BD1583" s="93">
        <v>46.71</v>
      </c>
      <c r="BE1583" s="93">
        <v>1423.8</v>
      </c>
      <c r="BF1583" s="94">
        <v>143</v>
      </c>
      <c r="BG1583" s="155">
        <v>0.23749999999999999</v>
      </c>
      <c r="BH1583" s="94">
        <v>205</v>
      </c>
      <c r="BI1583" s="155">
        <v>0.34050000000000002</v>
      </c>
      <c r="BJ1583" s="94">
        <v>24</v>
      </c>
      <c r="BM1583" s="94">
        <v>140067</v>
      </c>
    </row>
    <row r="1584" spans="1:65" ht="15.75" customHeight="1" thickBot="1">
      <c r="A1584" s="93" t="s">
        <v>317</v>
      </c>
      <c r="B1584" s="95">
        <v>45949</v>
      </c>
      <c r="C1584" s="96">
        <v>3849724</v>
      </c>
      <c r="D1584" s="96">
        <v>69894</v>
      </c>
      <c r="E1584" s="96" t="s">
        <v>48</v>
      </c>
      <c r="F1584" s="96">
        <v>2999164</v>
      </c>
      <c r="G1584" s="96" t="s">
        <v>48</v>
      </c>
      <c r="H1584" s="96">
        <v>281013</v>
      </c>
      <c r="I1584" s="96" t="s">
        <v>48</v>
      </c>
      <c r="J1584" s="96">
        <v>3333</v>
      </c>
      <c r="K1584" s="96">
        <v>425333</v>
      </c>
      <c r="L1584" s="96">
        <v>7628462</v>
      </c>
      <c r="M1584" s="97">
        <v>534</v>
      </c>
      <c r="N1584" s="97">
        <v>838</v>
      </c>
      <c r="O1584" s="97">
        <v>1372</v>
      </c>
      <c r="P1584" s="96" t="s">
        <v>48</v>
      </c>
      <c r="Q1584" s="96">
        <v>25660</v>
      </c>
      <c r="R1584" s="96">
        <v>24630</v>
      </c>
      <c r="S1584" s="96">
        <v>20970</v>
      </c>
      <c r="T1584" s="98">
        <v>0.74199999999999999</v>
      </c>
      <c r="U1584" s="95">
        <v>45918</v>
      </c>
      <c r="V1584" s="95">
        <v>45941</v>
      </c>
      <c r="W1584" s="96">
        <v>137</v>
      </c>
      <c r="X1584" s="98">
        <v>0.15049999999999999</v>
      </c>
      <c r="Y1584" s="98">
        <v>0.32669999999999999</v>
      </c>
      <c r="Z1584" s="96">
        <v>297</v>
      </c>
      <c r="AA1584" s="96">
        <v>116</v>
      </c>
      <c r="AB1584" s="98">
        <v>0.1275</v>
      </c>
      <c r="AC1584" s="98">
        <v>0.34039999999999998</v>
      </c>
      <c r="AD1584" s="96">
        <v>310</v>
      </c>
      <c r="AE1584" s="96">
        <v>86</v>
      </c>
      <c r="AF1584" s="98">
        <v>9.4500000000000001E-2</v>
      </c>
      <c r="AG1584" s="98">
        <v>0.39979999999999999</v>
      </c>
      <c r="AH1584" s="96">
        <v>364</v>
      </c>
      <c r="AI1584" s="96">
        <v>493</v>
      </c>
      <c r="AJ1584" s="96">
        <v>462</v>
      </c>
      <c r="AK1584" s="96">
        <v>4519</v>
      </c>
      <c r="AL1584" s="96">
        <v>4489</v>
      </c>
      <c r="AM1584" s="96">
        <v>174</v>
      </c>
      <c r="AN1584" s="96">
        <v>3871</v>
      </c>
      <c r="AO1584" s="96">
        <v>3848</v>
      </c>
      <c r="AP1584" s="96">
        <v>84</v>
      </c>
      <c r="AQ1584" s="96">
        <v>1018</v>
      </c>
      <c r="AR1584" s="96">
        <v>910</v>
      </c>
      <c r="AS1584" s="98">
        <v>0.89400000000000002</v>
      </c>
      <c r="AT1584" s="98">
        <v>0.50800000000000001</v>
      </c>
      <c r="AU1584" s="98">
        <v>2.1000000000000001E-2</v>
      </c>
      <c r="AV1584" s="101">
        <v>255745</v>
      </c>
      <c r="AW1584" s="101">
        <v>226977</v>
      </c>
      <c r="AX1584" s="96">
        <v>14833</v>
      </c>
      <c r="AY1584" s="96">
        <v>22233</v>
      </c>
      <c r="AZ1584" s="96">
        <v>33594</v>
      </c>
      <c r="BA1584" s="96">
        <v>27576087</v>
      </c>
      <c r="BC1584" s="117"/>
      <c r="BD1584" s="93">
        <v>49.09</v>
      </c>
      <c r="BE1584" s="93">
        <v>1423.8</v>
      </c>
      <c r="BF1584" s="94">
        <v>208</v>
      </c>
      <c r="BG1584" s="155">
        <v>0.2286</v>
      </c>
      <c r="BH1584" s="94">
        <v>313</v>
      </c>
      <c r="BI1584" s="155">
        <v>0.34399999999999997</v>
      </c>
      <c r="BJ1584" s="94">
        <v>32</v>
      </c>
      <c r="BM1584" s="94">
        <v>186202</v>
      </c>
    </row>
    <row r="1585" spans="1:65" ht="15.75" customHeight="1" thickBot="1">
      <c r="A1585" s="93" t="s">
        <v>311</v>
      </c>
      <c r="B1585" s="95">
        <v>45950</v>
      </c>
      <c r="C1585" s="96">
        <v>3568738</v>
      </c>
      <c r="D1585" s="96">
        <v>70901</v>
      </c>
      <c r="E1585" s="96" t="s">
        <v>48</v>
      </c>
      <c r="F1585" s="96">
        <v>2920914</v>
      </c>
      <c r="G1585" s="96" t="s">
        <v>48</v>
      </c>
      <c r="H1585" s="96">
        <v>281727</v>
      </c>
      <c r="I1585" s="96" t="s">
        <v>48</v>
      </c>
      <c r="J1585" s="96">
        <v>3146</v>
      </c>
      <c r="K1585" s="96">
        <v>110000</v>
      </c>
      <c r="L1585" s="96">
        <v>6955426</v>
      </c>
      <c r="M1585" s="97">
        <v>469</v>
      </c>
      <c r="N1585" s="97">
        <v>669</v>
      </c>
      <c r="O1585" s="97">
        <v>1138</v>
      </c>
      <c r="P1585" s="96" t="s">
        <v>48</v>
      </c>
      <c r="Q1585" s="96">
        <v>26273</v>
      </c>
      <c r="R1585" s="96">
        <v>26313</v>
      </c>
      <c r="S1585" s="96">
        <v>25297</v>
      </c>
      <c r="T1585" s="98">
        <v>0.80500000000000005</v>
      </c>
      <c r="U1585" s="95">
        <v>45919</v>
      </c>
      <c r="V1585" s="95">
        <v>45942</v>
      </c>
      <c r="W1585" s="96">
        <v>122</v>
      </c>
      <c r="X1585" s="98">
        <v>0.1517</v>
      </c>
      <c r="Y1585" s="98">
        <v>0.32929999999999998</v>
      </c>
      <c r="Z1585" s="96">
        <v>265</v>
      </c>
      <c r="AA1585" s="96">
        <v>99</v>
      </c>
      <c r="AB1585" s="98">
        <v>0.1231</v>
      </c>
      <c r="AC1585" s="98">
        <v>0.32879999999999998</v>
      </c>
      <c r="AD1585" s="96">
        <v>264</v>
      </c>
      <c r="AE1585" s="96">
        <v>65</v>
      </c>
      <c r="AF1585" s="98">
        <v>8.0799999999999997E-2</v>
      </c>
      <c r="AG1585" s="98">
        <v>0.34200000000000003</v>
      </c>
      <c r="AH1585" s="96">
        <v>275</v>
      </c>
      <c r="AI1585" s="96">
        <v>470</v>
      </c>
      <c r="AJ1585" s="96">
        <v>332</v>
      </c>
      <c r="AK1585" s="96">
        <v>3336</v>
      </c>
      <c r="AL1585" s="96">
        <v>3082</v>
      </c>
      <c r="AM1585" s="96">
        <v>154</v>
      </c>
      <c r="AN1585" s="96">
        <v>2467</v>
      </c>
      <c r="AO1585" s="96">
        <v>2402</v>
      </c>
      <c r="AP1585" s="96">
        <v>71</v>
      </c>
      <c r="AQ1585" s="96">
        <v>916</v>
      </c>
      <c r="AR1585" s="96">
        <v>804</v>
      </c>
      <c r="AS1585" s="98">
        <v>0.878</v>
      </c>
      <c r="AT1585" s="98">
        <v>0.41299999999999998</v>
      </c>
      <c r="AU1585" s="98">
        <v>2.9000000000000001E-2</v>
      </c>
      <c r="AV1585" s="101">
        <v>256661</v>
      </c>
      <c r="AW1585" s="101">
        <v>227781</v>
      </c>
      <c r="AX1585" s="96">
        <v>14801</v>
      </c>
      <c r="AY1585" s="96">
        <v>23194</v>
      </c>
      <c r="AZ1585" s="96">
        <v>34051</v>
      </c>
      <c r="BA1585" s="96">
        <v>41732626</v>
      </c>
      <c r="BC1585" s="117"/>
      <c r="BD1585" s="93">
        <v>49.86</v>
      </c>
      <c r="BE1585" s="93">
        <v>1422</v>
      </c>
      <c r="BF1585" s="94">
        <v>189</v>
      </c>
      <c r="BG1585" s="155">
        <v>0.2351</v>
      </c>
      <c r="BH1585" s="94">
        <v>268</v>
      </c>
      <c r="BI1585" s="155">
        <v>0.33329999999999999</v>
      </c>
      <c r="BJ1585" s="94">
        <v>35</v>
      </c>
      <c r="BM1585" s="94">
        <v>170203</v>
      </c>
    </row>
    <row r="1586" spans="1:65" ht="15.75" customHeight="1" thickBot="1">
      <c r="A1586" s="93" t="s">
        <v>312</v>
      </c>
      <c r="B1586" s="95">
        <v>45951</v>
      </c>
      <c r="C1586" s="96">
        <v>3345207</v>
      </c>
      <c r="D1586" s="96">
        <v>63151</v>
      </c>
      <c r="E1586" s="96" t="s">
        <v>48</v>
      </c>
      <c r="F1586" s="96">
        <v>2494146</v>
      </c>
      <c r="G1586" s="96" t="s">
        <v>48</v>
      </c>
      <c r="H1586" s="96">
        <v>254241</v>
      </c>
      <c r="I1586" s="96" t="s">
        <v>48</v>
      </c>
      <c r="J1586" s="96">
        <v>7392</v>
      </c>
      <c r="K1586" s="96">
        <v>110000</v>
      </c>
      <c r="L1586" s="96">
        <v>6274137</v>
      </c>
      <c r="M1586" s="97">
        <v>432</v>
      </c>
      <c r="N1586" s="97">
        <v>693</v>
      </c>
      <c r="O1586" s="97">
        <v>1125</v>
      </c>
      <c r="P1586" s="96" t="s">
        <v>48</v>
      </c>
      <c r="Q1586" s="96">
        <v>26285</v>
      </c>
      <c r="R1586" s="96">
        <v>27975</v>
      </c>
      <c r="S1586" s="96">
        <v>28524</v>
      </c>
      <c r="T1586" s="98">
        <v>0.70299999999999996</v>
      </c>
      <c r="U1586" s="95">
        <v>45920</v>
      </c>
      <c r="V1586" s="95">
        <v>45943</v>
      </c>
      <c r="W1586" s="96">
        <v>110</v>
      </c>
      <c r="X1586" s="98">
        <v>0.16059999999999999</v>
      </c>
      <c r="Y1586" s="98">
        <v>0.34849999999999998</v>
      </c>
      <c r="Z1586" s="96">
        <v>239</v>
      </c>
      <c r="AA1586" s="96">
        <v>84</v>
      </c>
      <c r="AB1586" s="98">
        <v>0.1226</v>
      </c>
      <c r="AC1586" s="98">
        <v>0.32740000000000002</v>
      </c>
      <c r="AD1586" s="96">
        <v>224</v>
      </c>
      <c r="AE1586" s="96">
        <v>52</v>
      </c>
      <c r="AF1586" s="98">
        <v>7.5899999999999995E-2</v>
      </c>
      <c r="AG1586" s="98">
        <v>0.3211</v>
      </c>
      <c r="AH1586" s="96">
        <v>220</v>
      </c>
      <c r="AI1586" s="96">
        <v>419</v>
      </c>
      <c r="AJ1586" s="96">
        <v>273</v>
      </c>
      <c r="AK1586" s="96">
        <v>2776</v>
      </c>
      <c r="AL1586" s="96">
        <v>2835</v>
      </c>
      <c r="AM1586" s="96">
        <v>143</v>
      </c>
      <c r="AN1586" s="96">
        <v>2306</v>
      </c>
      <c r="AO1586" s="96">
        <v>2243</v>
      </c>
      <c r="AP1586" s="96">
        <v>54</v>
      </c>
      <c r="AQ1586" s="96">
        <v>791</v>
      </c>
      <c r="AR1586" s="96">
        <v>685</v>
      </c>
      <c r="AS1586" s="98">
        <v>0.86599999999999999</v>
      </c>
      <c r="AT1586" s="98">
        <v>0.39900000000000002</v>
      </c>
      <c r="AU1586" s="98">
        <v>2.4E-2</v>
      </c>
      <c r="AV1586" s="101">
        <v>257452</v>
      </c>
      <c r="AW1586" s="101">
        <v>228466</v>
      </c>
      <c r="AX1586" s="96">
        <v>14848</v>
      </c>
      <c r="AY1586" s="96">
        <v>23659</v>
      </c>
      <c r="AZ1586" s="96">
        <v>34183</v>
      </c>
      <c r="BA1586" s="96">
        <v>26947980</v>
      </c>
      <c r="BC1586" s="117"/>
      <c r="BD1586" s="93">
        <v>44.1</v>
      </c>
      <c r="BE1586" s="93">
        <v>1432</v>
      </c>
      <c r="BF1586" s="94">
        <v>169</v>
      </c>
      <c r="BG1586" s="155">
        <v>0.2467</v>
      </c>
      <c r="BH1586" s="94">
        <v>243</v>
      </c>
      <c r="BI1586" s="155">
        <v>0.35470000000000002</v>
      </c>
      <c r="BJ1586" s="94">
        <v>34</v>
      </c>
      <c r="BM1586" s="94">
        <v>138264</v>
      </c>
    </row>
    <row r="1587" spans="1:65" ht="15.75" customHeight="1" thickBot="1">
      <c r="A1587" s="93" t="s">
        <v>313</v>
      </c>
      <c r="B1587" s="95">
        <v>45952</v>
      </c>
      <c r="C1587" s="96">
        <v>2885293</v>
      </c>
      <c r="D1587" s="96">
        <v>70866</v>
      </c>
      <c r="E1587" s="96" t="s">
        <v>48</v>
      </c>
      <c r="F1587" s="96">
        <v>2444493</v>
      </c>
      <c r="G1587" s="96" t="s">
        <v>48</v>
      </c>
      <c r="H1587" s="96">
        <v>283220</v>
      </c>
      <c r="I1587" s="96" t="s">
        <v>48</v>
      </c>
      <c r="J1587" s="96">
        <v>8272</v>
      </c>
      <c r="K1587" s="96">
        <v>370000</v>
      </c>
      <c r="L1587" s="96">
        <v>6062144</v>
      </c>
      <c r="M1587" s="97">
        <v>493</v>
      </c>
      <c r="N1587" s="97">
        <v>761</v>
      </c>
      <c r="O1587" s="97">
        <v>1254</v>
      </c>
      <c r="P1587" s="96" t="s">
        <v>48</v>
      </c>
      <c r="Q1587" s="96">
        <v>28218</v>
      </c>
      <c r="R1587" s="96">
        <v>31534</v>
      </c>
      <c r="S1587" s="96">
        <v>28663</v>
      </c>
      <c r="T1587" s="98">
        <v>0.68100000000000005</v>
      </c>
      <c r="U1587" s="95">
        <v>45921</v>
      </c>
      <c r="V1587" s="95">
        <v>45944</v>
      </c>
      <c r="W1587" s="96">
        <v>99</v>
      </c>
      <c r="X1587" s="98">
        <v>0.13669999999999999</v>
      </c>
      <c r="Y1587" s="98">
        <v>0.29670000000000002</v>
      </c>
      <c r="Z1587" s="96">
        <v>215</v>
      </c>
      <c r="AA1587" s="96">
        <v>72</v>
      </c>
      <c r="AB1587" s="98">
        <v>9.9400000000000002E-2</v>
      </c>
      <c r="AC1587" s="98">
        <v>0.26550000000000001</v>
      </c>
      <c r="AD1587" s="96">
        <v>192</v>
      </c>
      <c r="AE1587" s="96">
        <v>50</v>
      </c>
      <c r="AF1587" s="98">
        <v>6.9099999999999995E-2</v>
      </c>
      <c r="AG1587" s="98">
        <v>0.29210000000000003</v>
      </c>
      <c r="AH1587" s="96">
        <v>212</v>
      </c>
      <c r="AI1587" s="96">
        <v>402</v>
      </c>
      <c r="AJ1587" s="96">
        <v>320</v>
      </c>
      <c r="AK1587" s="96">
        <v>2951</v>
      </c>
      <c r="AL1587" s="96">
        <v>2891</v>
      </c>
      <c r="AM1587" s="96">
        <v>116</v>
      </c>
      <c r="AN1587" s="96">
        <v>2401</v>
      </c>
      <c r="AO1587" s="96">
        <v>2351</v>
      </c>
      <c r="AP1587" s="96">
        <v>63</v>
      </c>
      <c r="AQ1587" s="96">
        <v>854</v>
      </c>
      <c r="AR1587" s="96">
        <v>724</v>
      </c>
      <c r="AS1587" s="98">
        <v>0.84799999999999998</v>
      </c>
      <c r="AT1587" s="98">
        <v>0.442</v>
      </c>
      <c r="AU1587" s="98">
        <v>2.5999999999999999E-2</v>
      </c>
      <c r="AV1587" s="101">
        <v>258306</v>
      </c>
      <c r="AW1587" s="101">
        <v>229190</v>
      </c>
      <c r="AX1587" s="96">
        <v>14740</v>
      </c>
      <c r="AY1587" s="96">
        <v>23931</v>
      </c>
      <c r="AZ1587" s="96">
        <v>33974</v>
      </c>
      <c r="BA1587" s="96">
        <v>23913550</v>
      </c>
      <c r="BC1587" s="117"/>
      <c r="BD1587" s="93">
        <v>49.46</v>
      </c>
      <c r="BE1587" s="93">
        <v>1432.8</v>
      </c>
      <c r="BF1587" s="94">
        <v>145</v>
      </c>
      <c r="BG1587" s="155">
        <v>0.20030000000000001</v>
      </c>
      <c r="BH1587" s="94">
        <v>234</v>
      </c>
      <c r="BI1587" s="155">
        <v>0.32319999999999999</v>
      </c>
      <c r="BJ1587" s="94">
        <v>33</v>
      </c>
      <c r="BK1587" s="94" t="s">
        <v>406</v>
      </c>
      <c r="BL1587" s="94">
        <v>7800000</v>
      </c>
      <c r="BM1587" s="94">
        <v>141565</v>
      </c>
    </row>
    <row r="1588" spans="1:65" ht="15.75" customHeight="1" thickBot="1">
      <c r="A1588" s="93" t="s">
        <v>314</v>
      </c>
      <c r="B1588" s="95">
        <v>45953</v>
      </c>
      <c r="C1588" s="96">
        <v>2820391</v>
      </c>
      <c r="D1588" s="96">
        <v>58664</v>
      </c>
      <c r="E1588" s="96" t="s">
        <v>48</v>
      </c>
      <c r="F1588" s="96">
        <v>2613697</v>
      </c>
      <c r="G1588" s="96" t="s">
        <v>48</v>
      </c>
      <c r="H1588" s="96">
        <v>297087</v>
      </c>
      <c r="I1588" s="96" t="s">
        <v>48</v>
      </c>
      <c r="J1588" s="96">
        <v>8910</v>
      </c>
      <c r="K1588" s="96">
        <v>370000</v>
      </c>
      <c r="L1588" s="96">
        <v>6168749</v>
      </c>
      <c r="M1588" s="97">
        <v>454</v>
      </c>
      <c r="N1588" s="97">
        <v>888</v>
      </c>
      <c r="O1588" s="97">
        <v>1342</v>
      </c>
      <c r="P1588" s="96" t="s">
        <v>48</v>
      </c>
      <c r="Q1588" s="96">
        <v>29307</v>
      </c>
      <c r="R1588" s="96">
        <v>28523</v>
      </c>
      <c r="S1588" s="96">
        <v>23522</v>
      </c>
      <c r="T1588" s="98">
        <v>0.64200000000000002</v>
      </c>
      <c r="U1588" s="95">
        <v>45922</v>
      </c>
      <c r="V1588" s="95">
        <v>45945</v>
      </c>
      <c r="W1588" s="96">
        <v>97</v>
      </c>
      <c r="X1588" s="98">
        <v>0.1368</v>
      </c>
      <c r="Y1588" s="98">
        <v>0.2969</v>
      </c>
      <c r="Z1588" s="96">
        <v>210</v>
      </c>
      <c r="AA1588" s="96">
        <v>81</v>
      </c>
      <c r="AB1588" s="98">
        <v>0.1142</v>
      </c>
      <c r="AC1588" s="98">
        <v>0.30499999999999999</v>
      </c>
      <c r="AD1588" s="96">
        <v>216</v>
      </c>
      <c r="AE1588" s="96">
        <v>62</v>
      </c>
      <c r="AF1588" s="98">
        <v>8.7400000000000005E-2</v>
      </c>
      <c r="AG1588" s="98">
        <v>0.36990000000000001</v>
      </c>
      <c r="AH1588" s="96">
        <v>262</v>
      </c>
      <c r="AI1588" s="96">
        <v>410</v>
      </c>
      <c r="AJ1588" s="96">
        <v>301</v>
      </c>
      <c r="AK1588" s="96">
        <v>3180</v>
      </c>
      <c r="AL1588" s="96">
        <v>3118</v>
      </c>
      <c r="AM1588" s="96">
        <v>143</v>
      </c>
      <c r="AN1588" s="96">
        <v>2561</v>
      </c>
      <c r="AO1588" s="96">
        <v>2510</v>
      </c>
      <c r="AP1588" s="96">
        <v>77</v>
      </c>
      <c r="AQ1588" s="96">
        <v>862</v>
      </c>
      <c r="AR1588" s="96">
        <v>709</v>
      </c>
      <c r="AS1588" s="98">
        <v>0.82299999999999995</v>
      </c>
      <c r="AT1588" s="98">
        <v>0.42499999999999999</v>
      </c>
      <c r="AU1588" s="98">
        <v>0.03</v>
      </c>
      <c r="AV1588" s="101">
        <v>259168</v>
      </c>
      <c r="AW1588" s="101">
        <v>229899</v>
      </c>
      <c r="AX1588" s="96">
        <v>14724</v>
      </c>
      <c r="AY1588" s="96">
        <v>23508</v>
      </c>
      <c r="AZ1588" s="96">
        <v>34079</v>
      </c>
      <c r="BA1588" s="96">
        <v>25340773</v>
      </c>
      <c r="BC1588" s="117"/>
      <c r="BD1588" s="93">
        <v>40.81</v>
      </c>
      <c r="BE1588" s="93">
        <v>1437.5</v>
      </c>
      <c r="BF1588" s="94">
        <v>155</v>
      </c>
      <c r="BG1588" s="155">
        <v>0.21859999999999999</v>
      </c>
      <c r="BH1588" s="94">
        <v>234</v>
      </c>
      <c r="BI1588" s="155">
        <v>0.33</v>
      </c>
      <c r="BJ1588" s="94">
        <v>41</v>
      </c>
      <c r="BM1588" s="94">
        <v>123661</v>
      </c>
    </row>
    <row r="1589" spans="1:65" ht="15.75" customHeight="1" thickBot="1">
      <c r="A1589" s="93" t="s">
        <v>315</v>
      </c>
      <c r="B1589" s="95">
        <v>45954</v>
      </c>
      <c r="C1589" s="96">
        <v>3081289</v>
      </c>
      <c r="D1589" s="96">
        <v>72230</v>
      </c>
      <c r="E1589" s="96" t="s">
        <v>48</v>
      </c>
      <c r="F1589" s="96">
        <v>2615458</v>
      </c>
      <c r="G1589" s="96" t="s">
        <v>48</v>
      </c>
      <c r="H1589" s="96">
        <v>280811</v>
      </c>
      <c r="I1589" s="96" t="s">
        <v>48</v>
      </c>
      <c r="J1589" s="96">
        <v>4829</v>
      </c>
      <c r="K1589" s="96">
        <v>386220</v>
      </c>
      <c r="L1589" s="96">
        <v>6440837</v>
      </c>
      <c r="M1589" s="97">
        <v>473</v>
      </c>
      <c r="N1589" s="97">
        <v>966</v>
      </c>
      <c r="O1589" s="97">
        <v>1439</v>
      </c>
      <c r="P1589" s="96" t="s">
        <v>48</v>
      </c>
      <c r="Q1589" s="96">
        <v>29981</v>
      </c>
      <c r="R1589" s="96">
        <v>28050</v>
      </c>
      <c r="S1589" s="96">
        <v>31075</v>
      </c>
      <c r="T1589" s="98">
        <v>0.59</v>
      </c>
      <c r="U1589" s="95">
        <v>45923</v>
      </c>
      <c r="V1589" s="95">
        <v>45946</v>
      </c>
      <c r="W1589" s="96">
        <v>99</v>
      </c>
      <c r="X1589" s="98">
        <v>0.1404</v>
      </c>
      <c r="Y1589" s="98">
        <v>0.30470000000000003</v>
      </c>
      <c r="Z1589" s="96">
        <v>215</v>
      </c>
      <c r="AA1589" s="96">
        <v>86</v>
      </c>
      <c r="AB1589" s="98">
        <v>0.122</v>
      </c>
      <c r="AC1589" s="98">
        <v>0.32569999999999999</v>
      </c>
      <c r="AD1589" s="96">
        <v>230</v>
      </c>
      <c r="AE1589" s="96">
        <v>49</v>
      </c>
      <c r="AF1589" s="98">
        <v>6.9500000000000006E-2</v>
      </c>
      <c r="AG1589" s="98">
        <v>0.29399999999999998</v>
      </c>
      <c r="AH1589" s="96">
        <v>207</v>
      </c>
      <c r="AI1589" s="96">
        <v>363</v>
      </c>
      <c r="AJ1589" s="96">
        <v>255</v>
      </c>
      <c r="AK1589" s="96">
        <v>2957</v>
      </c>
      <c r="AL1589" s="96">
        <v>2862</v>
      </c>
      <c r="AM1589" s="96">
        <v>156</v>
      </c>
      <c r="AN1589" s="96">
        <v>2411</v>
      </c>
      <c r="AO1589" s="96">
        <v>2331</v>
      </c>
      <c r="AP1589" s="96">
        <v>65</v>
      </c>
      <c r="AQ1589" s="96">
        <v>849</v>
      </c>
      <c r="AR1589" s="96">
        <v>705</v>
      </c>
      <c r="AS1589" s="98">
        <v>0.83</v>
      </c>
      <c r="AT1589" s="98">
        <v>0.36199999999999999</v>
      </c>
      <c r="AU1589" s="98">
        <v>2.7E-2</v>
      </c>
      <c r="AV1589" s="101">
        <v>260017</v>
      </c>
      <c r="AW1589" s="101">
        <v>230604</v>
      </c>
      <c r="AX1589" s="96">
        <v>14600</v>
      </c>
      <c r="AY1589" s="96">
        <v>23018</v>
      </c>
      <c r="AZ1589" s="96">
        <v>34195</v>
      </c>
      <c r="BA1589" s="96">
        <v>27546292</v>
      </c>
      <c r="BC1589" s="117"/>
      <c r="BD1589" s="93">
        <v>50.17</v>
      </c>
      <c r="BE1589" s="93">
        <v>1439.7</v>
      </c>
      <c r="BF1589" s="94">
        <v>145</v>
      </c>
      <c r="BG1589" s="155">
        <v>0.20569999999999999</v>
      </c>
      <c r="BH1589" s="94">
        <v>214</v>
      </c>
      <c r="BI1589" s="155">
        <v>0.30349999999999999</v>
      </c>
      <c r="BJ1589" s="94">
        <v>33</v>
      </c>
      <c r="BK1589" s="94" t="s">
        <v>407</v>
      </c>
      <c r="BL1589" s="94">
        <v>486610</v>
      </c>
      <c r="BM1589" s="94">
        <v>118270</v>
      </c>
    </row>
    <row r="1590" spans="1:65" ht="15.75" customHeight="1" thickBot="1">
      <c r="A1590" s="93" t="s">
        <v>316</v>
      </c>
      <c r="B1590" s="95">
        <v>45955</v>
      </c>
      <c r="C1590" s="96">
        <v>2792322</v>
      </c>
      <c r="D1590" s="96">
        <v>72748</v>
      </c>
      <c r="E1590" s="96" t="s">
        <v>48</v>
      </c>
      <c r="F1590" s="96">
        <v>2567953</v>
      </c>
      <c r="G1590" s="96" t="s">
        <v>48</v>
      </c>
      <c r="H1590" s="96">
        <v>278994</v>
      </c>
      <c r="I1590" s="96" t="s">
        <v>48</v>
      </c>
      <c r="J1590" s="96">
        <v>6435</v>
      </c>
      <c r="K1590" s="96">
        <v>386220</v>
      </c>
      <c r="L1590" s="96">
        <v>6104672</v>
      </c>
      <c r="M1590" s="97">
        <v>450</v>
      </c>
      <c r="N1590" s="97">
        <v>1028</v>
      </c>
      <c r="O1590" s="97">
        <v>1478</v>
      </c>
      <c r="P1590" s="96" t="s">
        <v>48</v>
      </c>
      <c r="Q1590" s="96">
        <v>24463</v>
      </c>
      <c r="R1590" s="96">
        <v>25404</v>
      </c>
      <c r="S1590" s="96">
        <v>23659</v>
      </c>
      <c r="T1590" s="98">
        <v>0.59399999999999997</v>
      </c>
      <c r="U1590" s="95">
        <v>45924</v>
      </c>
      <c r="V1590" s="95">
        <v>45947</v>
      </c>
      <c r="W1590" s="96">
        <v>115</v>
      </c>
      <c r="X1590" s="98">
        <v>0.15629999999999999</v>
      </c>
      <c r="Y1590" s="98">
        <v>0.33910000000000001</v>
      </c>
      <c r="Z1590" s="96">
        <v>250</v>
      </c>
      <c r="AA1590" s="96">
        <v>90</v>
      </c>
      <c r="AB1590" s="98">
        <v>0.12230000000000001</v>
      </c>
      <c r="AC1590" s="98">
        <v>0.32650000000000001</v>
      </c>
      <c r="AD1590" s="96">
        <v>240</v>
      </c>
      <c r="AE1590" s="96">
        <v>61</v>
      </c>
      <c r="AF1590" s="98">
        <v>8.2900000000000001E-2</v>
      </c>
      <c r="AG1590" s="98">
        <v>0.35060000000000002</v>
      </c>
      <c r="AH1590" s="96">
        <v>258</v>
      </c>
      <c r="AI1590" s="96">
        <v>378</v>
      </c>
      <c r="AJ1590" s="96">
        <v>302</v>
      </c>
      <c r="AK1590" s="96">
        <v>3182</v>
      </c>
      <c r="AL1590" s="96">
        <v>3182</v>
      </c>
      <c r="AM1590" s="96">
        <v>144</v>
      </c>
      <c r="AN1590" s="96">
        <v>2622</v>
      </c>
      <c r="AO1590" s="96">
        <v>2604</v>
      </c>
      <c r="AP1590" s="96">
        <v>80</v>
      </c>
      <c r="AQ1590" s="96">
        <v>878</v>
      </c>
      <c r="AR1590" s="96">
        <v>736</v>
      </c>
      <c r="AS1590" s="98">
        <v>0.83799999999999997</v>
      </c>
      <c r="AT1590" s="98">
        <v>0.41</v>
      </c>
      <c r="AU1590" s="98">
        <v>0.03</v>
      </c>
      <c r="AV1590" s="101">
        <v>260895</v>
      </c>
      <c r="AW1590" s="101">
        <v>231340</v>
      </c>
      <c r="AX1590" s="96">
        <v>14529</v>
      </c>
      <c r="AY1590" s="96">
        <v>22953</v>
      </c>
      <c r="AZ1590" s="96">
        <v>34259</v>
      </c>
      <c r="BA1590" s="96">
        <v>25506590</v>
      </c>
      <c r="BC1590" s="117"/>
      <c r="BD1590" s="93">
        <v>50.53</v>
      </c>
      <c r="BE1590" s="93">
        <v>1439.7</v>
      </c>
      <c r="BF1590" s="94">
        <v>168</v>
      </c>
      <c r="BG1590" s="155">
        <v>0.2283</v>
      </c>
      <c r="BH1590" s="94">
        <v>241</v>
      </c>
      <c r="BI1590" s="155">
        <v>0.32740000000000002</v>
      </c>
      <c r="BJ1590" s="94">
        <v>36</v>
      </c>
      <c r="BM1590" s="94">
        <v>126685</v>
      </c>
    </row>
    <row r="1591" spans="1:65" ht="15.75" customHeight="1" thickBot="1">
      <c r="A1591" s="93" t="s">
        <v>317</v>
      </c>
      <c r="B1591" s="95">
        <v>45956</v>
      </c>
      <c r="C1591" s="96">
        <v>3199833</v>
      </c>
      <c r="D1591" s="96">
        <v>72849</v>
      </c>
      <c r="E1591" s="96" t="s">
        <v>48</v>
      </c>
      <c r="F1591" s="96">
        <v>2524920</v>
      </c>
      <c r="G1591" s="96" t="s">
        <v>48</v>
      </c>
      <c r="H1591" s="96">
        <v>281115</v>
      </c>
      <c r="I1591" s="96" t="s">
        <v>48</v>
      </c>
      <c r="J1591" s="96">
        <v>7205</v>
      </c>
      <c r="K1591" s="96">
        <v>386220</v>
      </c>
      <c r="L1591" s="96">
        <v>6472142</v>
      </c>
      <c r="M1591" s="97">
        <v>513</v>
      </c>
      <c r="N1591" s="97">
        <v>821</v>
      </c>
      <c r="O1591" s="97">
        <v>1334</v>
      </c>
      <c r="P1591" s="96" t="s">
        <v>48</v>
      </c>
      <c r="Q1591" s="96">
        <v>23485</v>
      </c>
      <c r="R1591" s="96">
        <v>23534</v>
      </c>
      <c r="S1591" s="96">
        <v>22837</v>
      </c>
      <c r="T1591" s="98">
        <v>0.78600000000000003</v>
      </c>
      <c r="U1591" s="95">
        <v>45925</v>
      </c>
      <c r="V1591" s="95">
        <v>45948</v>
      </c>
      <c r="W1591" s="96">
        <v>127</v>
      </c>
      <c r="X1591" s="98">
        <v>0.13789999999999999</v>
      </c>
      <c r="Y1591" s="98">
        <v>0.29920000000000002</v>
      </c>
      <c r="Z1591" s="96">
        <v>276</v>
      </c>
      <c r="AA1591" s="96">
        <v>103</v>
      </c>
      <c r="AB1591" s="98">
        <v>0.1118</v>
      </c>
      <c r="AC1591" s="98">
        <v>0.29859999999999998</v>
      </c>
      <c r="AD1591" s="96">
        <v>275</v>
      </c>
      <c r="AE1591" s="96">
        <v>67</v>
      </c>
      <c r="AF1591" s="98">
        <v>7.2700000000000001E-2</v>
      </c>
      <c r="AG1591" s="98">
        <v>0.30769999999999997</v>
      </c>
      <c r="AH1591" s="96">
        <v>283</v>
      </c>
      <c r="AI1591" s="96">
        <v>504</v>
      </c>
      <c r="AJ1591" s="96">
        <v>430</v>
      </c>
      <c r="AK1591" s="96">
        <v>4285</v>
      </c>
      <c r="AL1591" s="96">
        <v>4285</v>
      </c>
      <c r="AM1591" s="96">
        <v>146</v>
      </c>
      <c r="AN1591" s="96">
        <v>3737</v>
      </c>
      <c r="AO1591" s="96">
        <v>2713</v>
      </c>
      <c r="AP1591" s="96">
        <v>98</v>
      </c>
      <c r="AQ1591" s="96">
        <v>1048</v>
      </c>
      <c r="AR1591" s="96">
        <v>921</v>
      </c>
      <c r="AS1591" s="98">
        <v>0.879</v>
      </c>
      <c r="AT1591" s="98">
        <v>0.46700000000000003</v>
      </c>
      <c r="AU1591" s="98">
        <v>3.5000000000000003E-2</v>
      </c>
      <c r="AV1591" s="101">
        <v>261943</v>
      </c>
      <c r="AW1591" s="101">
        <v>232261</v>
      </c>
      <c r="AX1591" s="96">
        <v>14665</v>
      </c>
      <c r="AY1591" s="96">
        <v>22919</v>
      </c>
      <c r="AZ1591" s="96">
        <v>34331</v>
      </c>
      <c r="BA1591" s="96">
        <v>29378396</v>
      </c>
      <c r="BC1591" s="117"/>
      <c r="BD1591" s="93">
        <v>50.6</v>
      </c>
      <c r="BE1591" s="93">
        <v>1439.7</v>
      </c>
      <c r="BF1591" s="94">
        <v>194</v>
      </c>
      <c r="BG1591" s="155">
        <v>0.21060000000000001</v>
      </c>
      <c r="BH1591" s="94">
        <v>281</v>
      </c>
      <c r="BI1591" s="155">
        <v>0.30509999999999998</v>
      </c>
      <c r="BJ1591" s="94">
        <v>44</v>
      </c>
      <c r="BM1591" s="94">
        <v>157732</v>
      </c>
    </row>
    <row r="1592" spans="1:65" ht="15.75" customHeight="1" thickBot="1">
      <c r="A1592" s="93" t="s">
        <v>311</v>
      </c>
      <c r="B1592" s="95">
        <v>45957</v>
      </c>
      <c r="C1592" s="96">
        <v>3012558</v>
      </c>
      <c r="D1592" s="96">
        <v>73639</v>
      </c>
      <c r="E1592" s="96" t="s">
        <v>48</v>
      </c>
      <c r="F1592" s="96">
        <v>2361852</v>
      </c>
      <c r="G1592" s="96" t="s">
        <v>48</v>
      </c>
      <c r="H1592" s="96">
        <v>280698</v>
      </c>
      <c r="I1592" s="96" t="s">
        <v>48</v>
      </c>
      <c r="J1592" s="96">
        <v>5687</v>
      </c>
      <c r="K1592" s="96">
        <v>386220</v>
      </c>
      <c r="L1592" s="96">
        <v>6120654</v>
      </c>
      <c r="M1592" s="97">
        <v>452</v>
      </c>
      <c r="N1592" s="97">
        <v>857</v>
      </c>
      <c r="O1592" s="97">
        <v>1309</v>
      </c>
      <c r="P1592" s="96" t="s">
        <v>48</v>
      </c>
      <c r="Q1592" s="96">
        <v>30995</v>
      </c>
      <c r="R1592" s="96">
        <v>33711</v>
      </c>
      <c r="S1592" s="96">
        <v>36174</v>
      </c>
      <c r="T1592" s="98">
        <v>0.68100000000000005</v>
      </c>
      <c r="U1592" s="95">
        <v>45926</v>
      </c>
      <c r="V1592" s="95">
        <v>45949</v>
      </c>
      <c r="W1592" s="96">
        <v>91</v>
      </c>
      <c r="X1592" s="98">
        <v>0.1193</v>
      </c>
      <c r="Y1592" s="98">
        <v>0.25879999999999997</v>
      </c>
      <c r="Z1592" s="96">
        <v>197</v>
      </c>
      <c r="AA1592" s="96">
        <v>68</v>
      </c>
      <c r="AB1592" s="98">
        <v>8.9099999999999999E-2</v>
      </c>
      <c r="AC1592" s="98">
        <v>0.23799999999999999</v>
      </c>
      <c r="AD1592" s="96">
        <v>182</v>
      </c>
      <c r="AE1592" s="96">
        <v>40</v>
      </c>
      <c r="AF1592" s="98">
        <v>5.2400000000000002E-2</v>
      </c>
      <c r="AG1592" s="98">
        <v>0.2218</v>
      </c>
      <c r="AH1592" s="96">
        <v>169</v>
      </c>
      <c r="AI1592" s="96">
        <v>435</v>
      </c>
      <c r="AJ1592" s="96">
        <v>295</v>
      </c>
      <c r="AK1592" s="96">
        <v>3101</v>
      </c>
      <c r="AL1592" s="96">
        <v>3018</v>
      </c>
      <c r="AM1592" s="96">
        <v>153</v>
      </c>
      <c r="AN1592" s="96">
        <v>2414</v>
      </c>
      <c r="AO1592" s="96">
        <v>2349</v>
      </c>
      <c r="AP1592" s="96">
        <v>72</v>
      </c>
      <c r="AQ1592" s="96">
        <v>892</v>
      </c>
      <c r="AR1592" s="96">
        <v>763</v>
      </c>
      <c r="AS1592" s="98">
        <v>0.85499999999999998</v>
      </c>
      <c r="AT1592" s="98">
        <v>0.38700000000000001</v>
      </c>
      <c r="AU1592" s="98">
        <v>0.03</v>
      </c>
      <c r="AV1592" s="101">
        <v>262835</v>
      </c>
      <c r="AW1592" s="101">
        <v>233024</v>
      </c>
      <c r="AX1592" s="96">
        <v>14603</v>
      </c>
      <c r="AY1592" s="96">
        <v>22730</v>
      </c>
      <c r="AZ1592" s="96">
        <v>34630</v>
      </c>
      <c r="BA1592" s="96">
        <v>39678130</v>
      </c>
      <c r="BC1592" s="117"/>
      <c r="BD1592" s="93">
        <v>51.37</v>
      </c>
      <c r="BE1592" s="93">
        <v>1433.5</v>
      </c>
      <c r="BF1592" s="94">
        <v>155</v>
      </c>
      <c r="BG1592" s="155">
        <v>0.2031</v>
      </c>
      <c r="BH1592" s="94">
        <v>238</v>
      </c>
      <c r="BI1592" s="155">
        <v>0.31190000000000001</v>
      </c>
      <c r="BJ1592" s="94">
        <v>37</v>
      </c>
      <c r="BM1592" s="94">
        <v>168781</v>
      </c>
    </row>
    <row r="1593" spans="1:65" ht="15.75" customHeight="1" thickBot="1">
      <c r="A1593" s="93" t="s">
        <v>312</v>
      </c>
      <c r="B1593" s="95">
        <v>45958</v>
      </c>
      <c r="C1593" s="96">
        <v>3098077</v>
      </c>
      <c r="D1593" s="96">
        <v>72098</v>
      </c>
      <c r="E1593" s="96" t="s">
        <v>48</v>
      </c>
      <c r="F1593" s="96">
        <v>2925035</v>
      </c>
      <c r="G1593" s="96" t="s">
        <v>48</v>
      </c>
      <c r="H1593" s="96">
        <v>280053</v>
      </c>
      <c r="I1593" s="96" t="s">
        <v>48</v>
      </c>
      <c r="J1593" s="96">
        <v>4774</v>
      </c>
      <c r="K1593" s="96">
        <v>386220</v>
      </c>
      <c r="L1593" s="96">
        <v>6766257</v>
      </c>
      <c r="M1593" s="97">
        <v>500</v>
      </c>
      <c r="N1593" s="97">
        <v>1020</v>
      </c>
      <c r="O1593" s="97">
        <v>1520</v>
      </c>
      <c r="P1593" s="96" t="s">
        <v>48</v>
      </c>
      <c r="Q1593" s="96">
        <v>27352</v>
      </c>
      <c r="R1593" s="96">
        <v>28797</v>
      </c>
      <c r="S1593" s="96">
        <v>28564</v>
      </c>
      <c r="T1593" s="98">
        <v>0.56499999999999995</v>
      </c>
      <c r="U1593" s="95">
        <v>45927</v>
      </c>
      <c r="V1593" s="95">
        <v>45950</v>
      </c>
      <c r="W1593" s="96">
        <v>114</v>
      </c>
      <c r="X1593" s="98">
        <v>0.1522</v>
      </c>
      <c r="Y1593" s="98">
        <v>0.33029999999999998</v>
      </c>
      <c r="Z1593" s="96">
        <v>247</v>
      </c>
      <c r="AA1593" s="96">
        <v>88</v>
      </c>
      <c r="AB1593" s="98">
        <v>0.11749999999999999</v>
      </c>
      <c r="AC1593" s="98">
        <v>0.31369999999999998</v>
      </c>
      <c r="AD1593" s="96">
        <v>235</v>
      </c>
      <c r="AE1593" s="96">
        <v>56</v>
      </c>
      <c r="AF1593" s="98">
        <v>7.4800000000000005E-2</v>
      </c>
      <c r="AG1593" s="98">
        <v>0.31630000000000003</v>
      </c>
      <c r="AH1593" s="96">
        <v>237</v>
      </c>
      <c r="AI1593" s="96">
        <v>412</v>
      </c>
      <c r="AJ1593" s="96">
        <v>290</v>
      </c>
      <c r="AK1593" s="96">
        <v>3008</v>
      </c>
      <c r="AL1593" s="96">
        <v>2933</v>
      </c>
      <c r="AM1593" s="96">
        <v>132</v>
      </c>
      <c r="AN1593" s="96">
        <v>2361</v>
      </c>
      <c r="AO1593" s="96">
        <v>2295</v>
      </c>
      <c r="AP1593" s="96">
        <v>74</v>
      </c>
      <c r="AQ1593" s="96">
        <v>859</v>
      </c>
      <c r="AR1593" s="96">
        <v>749</v>
      </c>
      <c r="AS1593" s="98">
        <v>0.872</v>
      </c>
      <c r="AT1593" s="98">
        <v>0.38700000000000001</v>
      </c>
      <c r="AU1593" s="98">
        <v>3.1E-2</v>
      </c>
      <c r="AV1593" s="101">
        <v>263694</v>
      </c>
      <c r="AW1593" s="101">
        <v>233773</v>
      </c>
      <c r="AX1593" s="96">
        <v>14582</v>
      </c>
      <c r="AY1593" s="96">
        <v>22686</v>
      </c>
      <c r="AZ1593" s="96">
        <v>34697</v>
      </c>
      <c r="BA1593" s="96">
        <v>24838839</v>
      </c>
      <c r="BC1593" s="117"/>
      <c r="BD1593" s="93">
        <v>50.26</v>
      </c>
      <c r="BE1593" s="93">
        <v>1434.5</v>
      </c>
      <c r="BF1593" s="94">
        <v>164</v>
      </c>
      <c r="BG1593" s="155">
        <v>0.219</v>
      </c>
      <c r="BH1593" s="94">
        <v>241</v>
      </c>
      <c r="BI1593" s="155">
        <v>0.32179999999999997</v>
      </c>
      <c r="BJ1593" s="94">
        <v>33</v>
      </c>
      <c r="BM1593" s="94">
        <v>172049</v>
      </c>
    </row>
    <row r="1594" spans="1:65" ht="15.75" customHeight="1" thickBot="1">
      <c r="A1594" s="93" t="s">
        <v>313</v>
      </c>
      <c r="B1594" s="95">
        <v>45959</v>
      </c>
      <c r="C1594" s="96">
        <v>3157708</v>
      </c>
      <c r="D1594" s="96">
        <v>79283</v>
      </c>
      <c r="E1594" s="96" t="s">
        <v>48</v>
      </c>
      <c r="F1594" s="96">
        <v>2939507</v>
      </c>
      <c r="G1594" s="96" t="s">
        <v>48</v>
      </c>
      <c r="H1594" s="96">
        <v>280800</v>
      </c>
      <c r="I1594" s="96" t="s">
        <v>48</v>
      </c>
      <c r="J1594" s="96">
        <v>6842</v>
      </c>
      <c r="K1594" s="96">
        <v>386220</v>
      </c>
      <c r="L1594" s="96">
        <v>6850360</v>
      </c>
      <c r="M1594" s="97">
        <v>500</v>
      </c>
      <c r="N1594" s="97">
        <v>902</v>
      </c>
      <c r="O1594" s="97">
        <v>1402</v>
      </c>
      <c r="P1594" s="96" t="s">
        <v>48</v>
      </c>
      <c r="Q1594" s="96">
        <v>29230</v>
      </c>
      <c r="R1594" s="96">
        <v>29155</v>
      </c>
      <c r="S1594" s="96">
        <v>31754</v>
      </c>
      <c r="T1594" s="98">
        <v>0.621</v>
      </c>
      <c r="U1594" s="95">
        <v>45928</v>
      </c>
      <c r="V1594" s="95">
        <v>45951</v>
      </c>
      <c r="W1594" s="96">
        <v>108</v>
      </c>
      <c r="X1594" s="98">
        <v>0.14269999999999999</v>
      </c>
      <c r="Y1594" s="98">
        <v>0.30959999999999999</v>
      </c>
      <c r="Z1594" s="96">
        <v>234</v>
      </c>
      <c r="AA1594" s="96">
        <v>88</v>
      </c>
      <c r="AB1594" s="98">
        <v>0.1162</v>
      </c>
      <c r="AC1594" s="98">
        <v>0.31040000000000001</v>
      </c>
      <c r="AD1594" s="96">
        <v>235</v>
      </c>
      <c r="AE1594" s="96">
        <v>51</v>
      </c>
      <c r="AF1594" s="98">
        <v>6.7400000000000002E-2</v>
      </c>
      <c r="AG1594" s="98">
        <v>0.28499999999999998</v>
      </c>
      <c r="AH1594" s="96">
        <v>216</v>
      </c>
      <c r="AI1594" s="96">
        <v>419</v>
      </c>
      <c r="AJ1594" s="96">
        <v>329</v>
      </c>
      <c r="AK1594" s="96">
        <v>2992</v>
      </c>
      <c r="AL1594" s="96">
        <v>2918</v>
      </c>
      <c r="AM1594" s="96">
        <v>151</v>
      </c>
      <c r="AN1594" s="96">
        <v>2417</v>
      </c>
      <c r="AO1594" s="96">
        <v>2351</v>
      </c>
      <c r="AP1594" s="96">
        <v>64</v>
      </c>
      <c r="AQ1594" s="96">
        <v>870</v>
      </c>
      <c r="AR1594" s="96">
        <v>757</v>
      </c>
      <c r="AS1594" s="98">
        <v>0.87</v>
      </c>
      <c r="AT1594" s="98">
        <v>0.435</v>
      </c>
      <c r="AU1594" s="98">
        <v>2.7E-2</v>
      </c>
      <c r="AV1594" s="101">
        <v>264564</v>
      </c>
      <c r="AW1594" s="101">
        <v>234530</v>
      </c>
      <c r="AX1594" s="96">
        <v>14668</v>
      </c>
      <c r="AY1594" s="96">
        <v>22635</v>
      </c>
      <c r="AZ1594" s="96">
        <v>34497</v>
      </c>
      <c r="BA1594" s="96">
        <v>25403001</v>
      </c>
      <c r="BC1594" s="117"/>
      <c r="BD1594" s="93">
        <v>55.54</v>
      </c>
      <c r="BE1594" s="93">
        <v>1427.5</v>
      </c>
      <c r="BF1594" s="94">
        <v>161</v>
      </c>
      <c r="BG1594" s="155">
        <v>0.2127</v>
      </c>
      <c r="BH1594" s="94">
        <v>229</v>
      </c>
      <c r="BI1594" s="155">
        <v>0.30249999999999999</v>
      </c>
      <c r="BJ1594" s="94">
        <v>35</v>
      </c>
      <c r="BM1594" s="94">
        <v>151933</v>
      </c>
    </row>
    <row r="1595" spans="1:65" ht="15.75" customHeight="1" thickBot="1">
      <c r="A1595" s="93" t="s">
        <v>314</v>
      </c>
      <c r="B1595" s="95">
        <v>45960</v>
      </c>
      <c r="C1595" s="96">
        <v>3099031</v>
      </c>
      <c r="D1595" s="96">
        <v>130462</v>
      </c>
      <c r="E1595" s="96" t="s">
        <v>48</v>
      </c>
      <c r="F1595" s="96">
        <v>2804715</v>
      </c>
      <c r="G1595" s="96" t="s">
        <v>48</v>
      </c>
      <c r="H1595" s="96">
        <v>280597</v>
      </c>
      <c r="I1595" s="96" t="s">
        <v>48</v>
      </c>
      <c r="J1595" s="96">
        <v>5940</v>
      </c>
      <c r="K1595" s="96">
        <v>386220</v>
      </c>
      <c r="L1595" s="96">
        <v>6706965</v>
      </c>
      <c r="M1595" s="97">
        <v>454</v>
      </c>
      <c r="N1595" s="97">
        <v>600</v>
      </c>
      <c r="O1595" s="97">
        <v>1054</v>
      </c>
      <c r="P1595" s="96" t="s">
        <v>48</v>
      </c>
      <c r="Q1595" s="96">
        <v>28098</v>
      </c>
      <c r="R1595" s="96">
        <v>28224</v>
      </c>
      <c r="S1595" s="96">
        <v>27337</v>
      </c>
      <c r="T1595" s="98">
        <v>0.82399999999999995</v>
      </c>
      <c r="U1595" s="95">
        <v>45929</v>
      </c>
      <c r="V1595" s="95">
        <v>45952</v>
      </c>
      <c r="W1595" s="96">
        <v>110</v>
      </c>
      <c r="X1595" s="98">
        <v>0.14799999999999999</v>
      </c>
      <c r="Y1595" s="98">
        <v>0.32129999999999997</v>
      </c>
      <c r="Z1595" s="96">
        <v>239</v>
      </c>
      <c r="AA1595" s="96">
        <v>89</v>
      </c>
      <c r="AB1595" s="98">
        <v>0.1198</v>
      </c>
      <c r="AC1595" s="98">
        <v>0.31979999999999997</v>
      </c>
      <c r="AD1595" s="96">
        <v>238</v>
      </c>
      <c r="AE1595" s="96">
        <v>58</v>
      </c>
      <c r="AF1595" s="98">
        <v>7.8100000000000003E-2</v>
      </c>
      <c r="AG1595" s="98">
        <v>0.33019999999999999</v>
      </c>
      <c r="AH1595" s="96">
        <v>245</v>
      </c>
      <c r="AI1595" s="96">
        <v>404</v>
      </c>
      <c r="AJ1595" s="96">
        <v>357</v>
      </c>
      <c r="AK1595" s="96">
        <v>3307</v>
      </c>
      <c r="AL1595" s="96">
        <v>3234</v>
      </c>
      <c r="AM1595" s="96">
        <v>173</v>
      </c>
      <c r="AN1595" s="96">
        <v>2699</v>
      </c>
      <c r="AO1595" s="96">
        <v>2641</v>
      </c>
      <c r="AP1595" s="96">
        <v>93</v>
      </c>
      <c r="AQ1595" s="96">
        <v>868</v>
      </c>
      <c r="AR1595" s="96">
        <v>743</v>
      </c>
      <c r="AS1595" s="98">
        <v>0.85599999999999998</v>
      </c>
      <c r="AT1595" s="98">
        <v>0.48</v>
      </c>
      <c r="AU1595" s="98">
        <v>3.4000000000000002E-2</v>
      </c>
      <c r="AV1595" s="101">
        <v>265432</v>
      </c>
      <c r="AW1595" s="101">
        <v>235273</v>
      </c>
      <c r="AX1595" s="96">
        <v>14734</v>
      </c>
      <c r="AY1595" s="96">
        <v>22676</v>
      </c>
      <c r="AZ1595" s="96">
        <v>34518</v>
      </c>
      <c r="BA1595" s="96">
        <v>27158211</v>
      </c>
      <c r="BC1595" s="117"/>
      <c r="BD1595" s="93">
        <v>91.2</v>
      </c>
      <c r="BE1595" s="93">
        <v>1430.5</v>
      </c>
      <c r="BF1595" s="94">
        <v>179</v>
      </c>
      <c r="BG1595" s="155">
        <v>0.2409</v>
      </c>
      <c r="BH1595" s="94">
        <v>265</v>
      </c>
      <c r="BI1595" s="155">
        <v>0.35670000000000002</v>
      </c>
      <c r="BJ1595" s="94">
        <v>35</v>
      </c>
      <c r="BM1595" s="94">
        <v>143456</v>
      </c>
    </row>
    <row r="1596" spans="1:65" ht="15.75" customHeight="1" thickBot="1">
      <c r="A1596" s="93" t="s">
        <v>315</v>
      </c>
      <c r="B1596" s="95">
        <v>45961</v>
      </c>
      <c r="C1596" s="96">
        <v>3177003</v>
      </c>
      <c r="D1596" s="96">
        <v>103419</v>
      </c>
      <c r="E1596" s="96" t="s">
        <v>48</v>
      </c>
      <c r="F1596" s="96">
        <v>2757946</v>
      </c>
      <c r="G1596" s="96" t="s">
        <v>48</v>
      </c>
      <c r="H1596" s="96">
        <v>280855</v>
      </c>
      <c r="I1596" s="96" t="s">
        <v>48</v>
      </c>
      <c r="J1596" s="96">
        <v>4928</v>
      </c>
      <c r="K1596" s="96">
        <v>386220</v>
      </c>
      <c r="L1596" s="96">
        <v>6710371</v>
      </c>
      <c r="M1596" s="97">
        <v>374</v>
      </c>
      <c r="N1596" s="97">
        <v>1072</v>
      </c>
      <c r="O1596" s="97">
        <v>1446</v>
      </c>
      <c r="P1596" s="96" t="s">
        <v>48</v>
      </c>
      <c r="Q1596" s="96">
        <v>35544</v>
      </c>
      <c r="R1596" s="96">
        <v>38080</v>
      </c>
      <c r="S1596" s="96">
        <v>37771</v>
      </c>
      <c r="T1596" s="98">
        <v>0.47799999999999998</v>
      </c>
      <c r="U1596" s="95">
        <v>45930</v>
      </c>
      <c r="V1596" s="95">
        <v>45953</v>
      </c>
      <c r="W1596" s="96">
        <v>87</v>
      </c>
      <c r="X1596" s="98">
        <v>0.14430000000000001</v>
      </c>
      <c r="Y1596" s="98">
        <v>0.31309999999999999</v>
      </c>
      <c r="Z1596" s="96">
        <v>189</v>
      </c>
      <c r="AA1596" s="96">
        <v>66</v>
      </c>
      <c r="AB1596" s="98">
        <v>0.1095</v>
      </c>
      <c r="AC1596" s="98">
        <v>0.29220000000000002</v>
      </c>
      <c r="AD1596" s="96">
        <v>176</v>
      </c>
      <c r="AE1596" s="96">
        <v>42</v>
      </c>
      <c r="AF1596" s="98">
        <v>6.9699999999999998E-2</v>
      </c>
      <c r="AG1596" s="98">
        <v>0.29459999999999997</v>
      </c>
      <c r="AH1596" s="96">
        <v>178</v>
      </c>
      <c r="AI1596" s="96">
        <v>329</v>
      </c>
      <c r="AJ1596" s="96">
        <v>243</v>
      </c>
      <c r="AK1596" s="96">
        <v>3000</v>
      </c>
      <c r="AL1596" s="96">
        <v>2908</v>
      </c>
      <c r="AM1596" s="96">
        <v>140</v>
      </c>
      <c r="AN1596" s="96">
        <v>2504</v>
      </c>
      <c r="AO1596" s="96">
        <v>2422</v>
      </c>
      <c r="AP1596" s="96">
        <v>77</v>
      </c>
      <c r="AQ1596" s="96">
        <v>691</v>
      </c>
      <c r="AR1596" s="96">
        <v>603</v>
      </c>
      <c r="AS1596" s="98">
        <v>0.873</v>
      </c>
      <c r="AT1596" s="98">
        <v>0.40300000000000002</v>
      </c>
      <c r="AU1596" s="98">
        <v>3.1E-2</v>
      </c>
      <c r="AV1596" s="101">
        <v>266123</v>
      </c>
      <c r="AW1596" s="101">
        <v>235876</v>
      </c>
      <c r="AX1596" s="96">
        <v>14821</v>
      </c>
      <c r="AY1596" s="96">
        <v>22716</v>
      </c>
      <c r="AZ1596" s="96">
        <v>34597</v>
      </c>
      <c r="BA1596" s="96">
        <v>29816032</v>
      </c>
      <c r="BC1596" s="117"/>
      <c r="BD1596" s="93">
        <v>72.260000000000005</v>
      </c>
      <c r="BE1596" s="93">
        <v>1431.2</v>
      </c>
      <c r="BF1596" s="94">
        <v>131</v>
      </c>
      <c r="BG1596" s="155">
        <v>0.2172</v>
      </c>
      <c r="BH1596" s="94">
        <v>191</v>
      </c>
      <c r="BI1596" s="155">
        <v>0.31669999999999998</v>
      </c>
      <c r="BJ1596" s="94">
        <v>25</v>
      </c>
      <c r="BM1596" s="94">
        <v>151291</v>
      </c>
    </row>
    <row r="1597" spans="1:65" ht="15.75" customHeight="1" thickBot="1">
      <c r="A1597" s="93" t="s">
        <v>316</v>
      </c>
      <c r="B1597" s="95">
        <v>45962</v>
      </c>
      <c r="C1597" s="96">
        <v>3174104</v>
      </c>
      <c r="D1597" s="96">
        <v>124758</v>
      </c>
      <c r="E1597" s="96" t="s">
        <v>48</v>
      </c>
      <c r="F1597" s="96">
        <v>2892918</v>
      </c>
      <c r="G1597" s="96" t="s">
        <v>48</v>
      </c>
      <c r="H1597" s="96">
        <v>279145</v>
      </c>
      <c r="I1597" s="96" t="s">
        <v>48</v>
      </c>
      <c r="J1597" s="96">
        <v>5841</v>
      </c>
      <c r="K1597" s="96">
        <v>386220</v>
      </c>
      <c r="L1597" s="96">
        <v>6862985</v>
      </c>
      <c r="M1597" s="97">
        <v>439</v>
      </c>
      <c r="N1597" s="97">
        <v>907</v>
      </c>
      <c r="O1597" s="97">
        <v>1346</v>
      </c>
      <c r="P1597" s="96" t="s">
        <v>48</v>
      </c>
      <c r="Q1597" s="96">
        <v>30121</v>
      </c>
      <c r="R1597" s="96">
        <v>26229</v>
      </c>
      <c r="S1597" s="96">
        <v>26609</v>
      </c>
      <c r="T1597" s="98">
        <v>0.68600000000000005</v>
      </c>
      <c r="U1597" s="95">
        <v>45931</v>
      </c>
      <c r="V1597" s="95">
        <v>45954</v>
      </c>
      <c r="W1597" s="96">
        <v>105</v>
      </c>
      <c r="X1597" s="98">
        <v>0.13189999999999999</v>
      </c>
      <c r="Y1597" s="98">
        <v>0.28620000000000001</v>
      </c>
      <c r="Z1597" s="96">
        <v>228</v>
      </c>
      <c r="AA1597" s="96">
        <v>98</v>
      </c>
      <c r="AB1597" s="98">
        <v>0.1231</v>
      </c>
      <c r="AC1597" s="98">
        <v>0.32869999999999999</v>
      </c>
      <c r="AD1597" s="96">
        <v>262</v>
      </c>
      <c r="AE1597" s="96">
        <v>62</v>
      </c>
      <c r="AF1597" s="98">
        <v>7.7899999999999997E-2</v>
      </c>
      <c r="AG1597" s="98">
        <v>0.32400000000000001</v>
      </c>
      <c r="AH1597" s="96">
        <v>258</v>
      </c>
      <c r="AI1597" s="96">
        <v>399</v>
      </c>
      <c r="AJ1597" s="96">
        <v>302</v>
      </c>
      <c r="AK1597" s="96">
        <v>3153</v>
      </c>
      <c r="AL1597" s="96">
        <v>3125</v>
      </c>
      <c r="AM1597" s="96">
        <v>163</v>
      </c>
      <c r="AN1597" s="96">
        <v>2576</v>
      </c>
      <c r="AO1597" s="96">
        <v>2560</v>
      </c>
      <c r="AP1597" s="96">
        <v>70</v>
      </c>
      <c r="AQ1597" s="96">
        <v>923</v>
      </c>
      <c r="AR1597" s="96">
        <v>796</v>
      </c>
      <c r="AS1597" s="98">
        <v>0.86199999999999999</v>
      </c>
      <c r="AT1597" s="98">
        <v>0.379</v>
      </c>
      <c r="AU1597" s="98">
        <v>2.7E-2</v>
      </c>
      <c r="AV1597" s="101">
        <v>267046</v>
      </c>
      <c r="AW1597" s="101">
        <v>236672</v>
      </c>
      <c r="AX1597" s="96">
        <v>14917</v>
      </c>
      <c r="AY1597" s="96">
        <v>22780</v>
      </c>
      <c r="AZ1597" s="96">
        <v>34555</v>
      </c>
      <c r="BA1597" s="96">
        <v>25875718</v>
      </c>
      <c r="BC1597" s="117"/>
      <c r="BD1597" s="93">
        <v>87.17</v>
      </c>
      <c r="BE1597" s="93">
        <v>1431.2</v>
      </c>
      <c r="BF1597" s="94">
        <v>155</v>
      </c>
      <c r="BG1597" s="155">
        <v>0.19470000000000001</v>
      </c>
      <c r="BH1597" s="94">
        <v>227</v>
      </c>
      <c r="BI1597" s="155">
        <v>0.28520000000000001</v>
      </c>
      <c r="BJ1597" s="94">
        <v>34</v>
      </c>
      <c r="BM1597" s="94">
        <v>127723</v>
      </c>
    </row>
    <row r="1598" spans="1:65" ht="15.75" customHeight="1" thickBot="1">
      <c r="A1598" s="93" t="s">
        <v>317</v>
      </c>
      <c r="B1598" s="95">
        <v>45963</v>
      </c>
      <c r="C1598" s="96">
        <v>3504335</v>
      </c>
      <c r="D1598" s="96">
        <v>151607</v>
      </c>
      <c r="E1598" s="96" t="s">
        <v>48</v>
      </c>
      <c r="F1598" s="96">
        <v>3022881</v>
      </c>
      <c r="G1598" s="96" t="s">
        <v>48</v>
      </c>
      <c r="H1598" s="96">
        <v>281172</v>
      </c>
      <c r="I1598" s="96" t="s">
        <v>48</v>
      </c>
      <c r="J1598" s="96">
        <v>7370</v>
      </c>
      <c r="K1598" s="96">
        <v>386220</v>
      </c>
      <c r="L1598" s="96">
        <v>7353585</v>
      </c>
      <c r="M1598" s="97">
        <v>537</v>
      </c>
      <c r="N1598" s="97">
        <v>1001</v>
      </c>
      <c r="O1598" s="97">
        <v>1538</v>
      </c>
      <c r="P1598" s="96" t="s">
        <v>48</v>
      </c>
      <c r="Q1598" s="96">
        <v>27110</v>
      </c>
      <c r="R1598" s="96">
        <v>25501</v>
      </c>
      <c r="S1598" s="96">
        <v>27620</v>
      </c>
      <c r="T1598" s="98">
        <v>0.64200000000000002</v>
      </c>
      <c r="U1598" s="95">
        <v>45932</v>
      </c>
      <c r="V1598" s="95">
        <v>45955</v>
      </c>
      <c r="W1598" s="96">
        <v>125</v>
      </c>
      <c r="X1598" s="98">
        <v>0.1452</v>
      </c>
      <c r="Y1598" s="98">
        <v>0.315</v>
      </c>
      <c r="Z1598" s="96">
        <v>271</v>
      </c>
      <c r="AA1598" s="96">
        <v>108</v>
      </c>
      <c r="AB1598" s="98">
        <v>0.12540000000000001</v>
      </c>
      <c r="AC1598" s="98">
        <v>0.33489999999999998</v>
      </c>
      <c r="AD1598" s="96">
        <v>288</v>
      </c>
      <c r="AE1598" s="96">
        <v>64</v>
      </c>
      <c r="AF1598" s="98">
        <v>7.4300000000000005E-2</v>
      </c>
      <c r="AG1598" s="98">
        <v>0.30919999999999997</v>
      </c>
      <c r="AH1598" s="96">
        <v>266</v>
      </c>
      <c r="AI1598" s="96">
        <v>477</v>
      </c>
      <c r="AJ1598" s="96">
        <v>424</v>
      </c>
      <c r="AK1598" s="96">
        <v>4487</v>
      </c>
      <c r="AL1598" s="96">
        <v>4452</v>
      </c>
      <c r="AM1598" s="96">
        <v>177</v>
      </c>
      <c r="AN1598" s="96">
        <v>3921</v>
      </c>
      <c r="AO1598" s="96">
        <v>3899</v>
      </c>
      <c r="AP1598" s="96">
        <v>73</v>
      </c>
      <c r="AQ1598" s="96">
        <v>988</v>
      </c>
      <c r="AR1598" s="96">
        <v>861</v>
      </c>
      <c r="AS1598" s="98">
        <v>0.871</v>
      </c>
      <c r="AT1598" s="98">
        <v>0.49199999999999999</v>
      </c>
      <c r="AU1598" s="98">
        <v>1.7999999999999999E-2</v>
      </c>
      <c r="AV1598" s="101">
        <v>268034</v>
      </c>
      <c r="AW1598" s="101">
        <v>237533</v>
      </c>
      <c r="AX1598" s="96">
        <v>14850</v>
      </c>
      <c r="AY1598" s="96">
        <v>22879</v>
      </c>
      <c r="AZ1598" s="96">
        <v>34414</v>
      </c>
      <c r="BA1598" s="96">
        <v>27905624</v>
      </c>
      <c r="BC1598" s="117"/>
      <c r="BD1598" s="93">
        <v>105.93</v>
      </c>
      <c r="BE1598" s="93">
        <v>1431.2</v>
      </c>
      <c r="BF1598" s="94">
        <v>191</v>
      </c>
      <c r="BG1598" s="155">
        <v>0.2218</v>
      </c>
      <c r="BH1598" s="94">
        <v>272</v>
      </c>
      <c r="BI1598" s="155">
        <v>0.31590000000000001</v>
      </c>
      <c r="BJ1598" s="94">
        <v>34</v>
      </c>
      <c r="BM1598" s="94">
        <v>187727</v>
      </c>
    </row>
    <row r="1599" spans="1:65" ht="15.75" customHeight="1" thickBot="1">
      <c r="A1599" s="93" t="s">
        <v>311</v>
      </c>
      <c r="B1599" s="95">
        <v>45964</v>
      </c>
      <c r="C1599" s="96">
        <v>3241693</v>
      </c>
      <c r="D1599" s="96">
        <v>157596</v>
      </c>
      <c r="E1599" s="96" t="s">
        <v>48</v>
      </c>
      <c r="F1599" s="96">
        <v>3026015</v>
      </c>
      <c r="G1599" s="96" t="s">
        <v>48</v>
      </c>
      <c r="H1599" s="96">
        <v>280774</v>
      </c>
      <c r="I1599" s="96" t="s">
        <v>48</v>
      </c>
      <c r="J1599" s="96">
        <v>4818</v>
      </c>
      <c r="K1599" s="96">
        <v>386220</v>
      </c>
      <c r="L1599" s="96">
        <v>7097116</v>
      </c>
      <c r="M1599" s="97">
        <v>395</v>
      </c>
      <c r="N1599" s="97">
        <v>981</v>
      </c>
      <c r="O1599" s="97">
        <v>1376</v>
      </c>
      <c r="P1599" s="96" t="s">
        <v>48</v>
      </c>
      <c r="Q1599" s="96">
        <v>28194</v>
      </c>
      <c r="R1599" s="96">
        <v>27403</v>
      </c>
      <c r="S1599" s="96">
        <v>31593</v>
      </c>
      <c r="T1599" s="98">
        <v>0.63100000000000001</v>
      </c>
      <c r="U1599" s="95">
        <v>45933</v>
      </c>
      <c r="V1599" s="95">
        <v>45956</v>
      </c>
      <c r="W1599" s="96">
        <v>116</v>
      </c>
      <c r="X1599" s="98">
        <v>0.1555</v>
      </c>
      <c r="Y1599" s="98">
        <v>0.33739999999999998</v>
      </c>
      <c r="Z1599" s="96">
        <v>252</v>
      </c>
      <c r="AA1599" s="96">
        <v>97</v>
      </c>
      <c r="AB1599" s="98">
        <v>0.13</v>
      </c>
      <c r="AC1599" s="98">
        <v>0.34720000000000001</v>
      </c>
      <c r="AD1599" s="96">
        <v>259</v>
      </c>
      <c r="AE1599" s="96">
        <v>54</v>
      </c>
      <c r="AF1599" s="98">
        <v>7.2400000000000006E-2</v>
      </c>
      <c r="AG1599" s="98">
        <v>0.30109999999999998</v>
      </c>
      <c r="AH1599" s="96">
        <v>225</v>
      </c>
      <c r="AI1599" s="96">
        <v>411</v>
      </c>
      <c r="AJ1599" s="96">
        <v>278</v>
      </c>
      <c r="AK1599" s="96">
        <v>3328</v>
      </c>
      <c r="AL1599" s="96">
        <v>3247</v>
      </c>
      <c r="AM1599" s="96">
        <v>143</v>
      </c>
      <c r="AN1599" s="96">
        <v>2630</v>
      </c>
      <c r="AO1599" s="96">
        <v>2562</v>
      </c>
      <c r="AP1599" s="96">
        <v>91</v>
      </c>
      <c r="AQ1599" s="96">
        <v>868</v>
      </c>
      <c r="AR1599" s="96">
        <v>746</v>
      </c>
      <c r="AS1599" s="98">
        <v>0.85899999999999999</v>
      </c>
      <c r="AT1599" s="98">
        <v>0.373</v>
      </c>
      <c r="AU1599" s="98">
        <v>3.4000000000000002E-2</v>
      </c>
      <c r="AV1599" s="101">
        <v>268902</v>
      </c>
      <c r="AW1599" s="101">
        <v>238279</v>
      </c>
      <c r="AX1599" s="96">
        <v>15029</v>
      </c>
      <c r="AY1599" s="96">
        <v>23028</v>
      </c>
      <c r="AZ1599" s="96">
        <v>34598</v>
      </c>
      <c r="BA1599" s="96">
        <v>41168170</v>
      </c>
      <c r="BC1599" s="117"/>
      <c r="BD1599" s="93">
        <v>110.13</v>
      </c>
      <c r="BE1599" s="93">
        <v>1431</v>
      </c>
      <c r="BF1599" s="94">
        <v>173</v>
      </c>
      <c r="BG1599" s="155">
        <v>0.2319</v>
      </c>
      <c r="BH1599" s="94">
        <v>247</v>
      </c>
      <c r="BI1599" s="155">
        <v>0.33110000000000001</v>
      </c>
      <c r="BJ1599" s="94">
        <v>33</v>
      </c>
      <c r="BM1599" s="94">
        <v>170093</v>
      </c>
    </row>
    <row r="1600" spans="1:65" ht="15.75" customHeight="1" thickBot="1">
      <c r="A1600" s="93" t="s">
        <v>312</v>
      </c>
      <c r="B1600" s="95">
        <v>45965</v>
      </c>
      <c r="C1600" s="96">
        <v>3543823</v>
      </c>
      <c r="D1600" s="96">
        <v>169309</v>
      </c>
      <c r="E1600" s="96" t="s">
        <v>48</v>
      </c>
      <c r="F1600" s="96">
        <v>2972455</v>
      </c>
      <c r="G1600" s="96" t="s">
        <v>48</v>
      </c>
      <c r="H1600" s="96">
        <v>351066</v>
      </c>
      <c r="I1600" s="96" t="s">
        <v>48</v>
      </c>
      <c r="J1600" s="96">
        <v>3894</v>
      </c>
      <c r="K1600" s="96">
        <v>399113</v>
      </c>
      <c r="L1600" s="96">
        <v>7439660</v>
      </c>
      <c r="M1600" s="97">
        <v>408</v>
      </c>
      <c r="N1600" s="97">
        <v>903</v>
      </c>
      <c r="O1600" s="97">
        <v>1311</v>
      </c>
      <c r="P1600" s="96" t="s">
        <v>48</v>
      </c>
      <c r="Q1600" s="96">
        <v>32041</v>
      </c>
      <c r="R1600" s="96">
        <v>31664</v>
      </c>
      <c r="S1600" s="96">
        <v>33118</v>
      </c>
      <c r="T1600" s="98">
        <v>0.71399999999999997</v>
      </c>
      <c r="U1600" s="95">
        <v>45934</v>
      </c>
      <c r="V1600" s="95">
        <v>45957</v>
      </c>
      <c r="W1600" s="96">
        <v>107</v>
      </c>
      <c r="X1600" s="98">
        <v>0.1328</v>
      </c>
      <c r="Y1600" s="98">
        <v>0.28810000000000002</v>
      </c>
      <c r="Z1600" s="96">
        <v>232</v>
      </c>
      <c r="AA1600" s="96">
        <v>88</v>
      </c>
      <c r="AB1600" s="98">
        <v>0.10920000000000001</v>
      </c>
      <c r="AC1600" s="98">
        <v>0.29149999999999998</v>
      </c>
      <c r="AD1600" s="96">
        <v>235</v>
      </c>
      <c r="AE1600" s="96">
        <v>54</v>
      </c>
      <c r="AF1600" s="98">
        <v>6.7000000000000004E-2</v>
      </c>
      <c r="AG1600" s="98">
        <v>0.2787</v>
      </c>
      <c r="AH1600" s="96">
        <v>225</v>
      </c>
      <c r="AI1600" s="96">
        <v>426</v>
      </c>
      <c r="AJ1600" s="96">
        <v>286</v>
      </c>
      <c r="AK1600" s="96">
        <v>3069</v>
      </c>
      <c r="AL1600" s="96">
        <v>2999</v>
      </c>
      <c r="AM1600" s="96">
        <v>121</v>
      </c>
      <c r="AN1600" s="96">
        <v>2433</v>
      </c>
      <c r="AO1600" s="96">
        <v>2373</v>
      </c>
      <c r="AP1600" s="96">
        <v>75</v>
      </c>
      <c r="AQ1600" s="96">
        <v>936</v>
      </c>
      <c r="AR1600" s="96">
        <v>806</v>
      </c>
      <c r="AS1600" s="98">
        <v>0.86099999999999999</v>
      </c>
      <c r="AT1600" s="98">
        <v>0.35499999999999998</v>
      </c>
      <c r="AU1600" s="98">
        <v>3.1E-2</v>
      </c>
      <c r="AV1600" s="101">
        <v>269838</v>
      </c>
      <c r="AW1600" s="101">
        <v>239085</v>
      </c>
      <c r="AX1600" s="96">
        <v>15223</v>
      </c>
      <c r="AY1600" s="96">
        <v>23111</v>
      </c>
      <c r="AZ1600" s="96">
        <v>34484</v>
      </c>
      <c r="BA1600" s="96">
        <v>27666995</v>
      </c>
      <c r="BC1600" s="117"/>
      <c r="BD1600" s="93">
        <v>117.25</v>
      </c>
      <c r="BE1600" s="93">
        <v>1444</v>
      </c>
      <c r="BF1600" s="94">
        <v>168</v>
      </c>
      <c r="BG1600" s="155">
        <v>0.2084</v>
      </c>
      <c r="BH1600" s="94">
        <v>254</v>
      </c>
      <c r="BI1600" s="155">
        <v>0.31509999999999999</v>
      </c>
      <c r="BJ1600" s="94">
        <v>32</v>
      </c>
      <c r="BK1600" s="94" t="s">
        <v>408</v>
      </c>
      <c r="BL1600" s="94">
        <v>386800</v>
      </c>
      <c r="BM1600" s="94">
        <v>132235</v>
      </c>
    </row>
    <row r="1601" spans="1:65" ht="15.75" customHeight="1" thickBot="1">
      <c r="A1601" s="93" t="s">
        <v>313</v>
      </c>
      <c r="B1601" s="95">
        <v>45966</v>
      </c>
      <c r="C1601" s="96">
        <v>3275138</v>
      </c>
      <c r="D1601" s="96">
        <v>142861</v>
      </c>
      <c r="E1601" s="96" t="s">
        <v>48</v>
      </c>
      <c r="F1601" s="96">
        <v>2942493</v>
      </c>
      <c r="G1601" s="96" t="s">
        <v>48</v>
      </c>
      <c r="H1601" s="96">
        <v>350378</v>
      </c>
      <c r="I1601" s="96" t="s">
        <v>48</v>
      </c>
      <c r="J1601" s="96">
        <v>2849</v>
      </c>
      <c r="K1601" s="96">
        <v>399113</v>
      </c>
      <c r="L1601" s="96">
        <v>7112832</v>
      </c>
      <c r="M1601" s="97">
        <v>473</v>
      </c>
      <c r="N1601" s="97">
        <v>849</v>
      </c>
      <c r="O1601" s="97">
        <v>1322</v>
      </c>
      <c r="P1601" s="96" t="s">
        <v>48</v>
      </c>
      <c r="Q1601" s="96">
        <v>31517</v>
      </c>
      <c r="R1601" s="96">
        <v>32096</v>
      </c>
      <c r="S1601" s="96">
        <v>34894</v>
      </c>
      <c r="T1601" s="98">
        <v>0.65200000000000002</v>
      </c>
      <c r="U1601" s="95">
        <v>45935</v>
      </c>
      <c r="V1601" s="95">
        <v>45958</v>
      </c>
      <c r="W1601" s="96">
        <v>104</v>
      </c>
      <c r="X1601" s="98">
        <v>0.1396</v>
      </c>
      <c r="Y1601" s="98">
        <v>0.3029</v>
      </c>
      <c r="Z1601" s="96">
        <v>226</v>
      </c>
      <c r="AA1601" s="96">
        <v>83</v>
      </c>
      <c r="AB1601" s="98">
        <v>0.1114</v>
      </c>
      <c r="AC1601" s="98">
        <v>0.29749999999999999</v>
      </c>
      <c r="AD1601" s="96">
        <v>222</v>
      </c>
      <c r="AE1601" s="96">
        <v>49</v>
      </c>
      <c r="AF1601" s="98">
        <v>6.5799999999999997E-2</v>
      </c>
      <c r="AG1601" s="98">
        <v>0.27360000000000001</v>
      </c>
      <c r="AH1601" s="96">
        <v>204</v>
      </c>
      <c r="AI1601" s="96">
        <v>419</v>
      </c>
      <c r="AJ1601" s="96">
        <v>258</v>
      </c>
      <c r="AK1601" s="96">
        <v>2936</v>
      </c>
      <c r="AL1601" s="96">
        <v>2874</v>
      </c>
      <c r="AM1601" s="96">
        <v>114</v>
      </c>
      <c r="AN1601" s="96">
        <v>2395</v>
      </c>
      <c r="AO1601" s="96">
        <v>2340</v>
      </c>
      <c r="AP1601" s="96">
        <v>80</v>
      </c>
      <c r="AQ1601" s="96">
        <v>862</v>
      </c>
      <c r="AR1601" s="96">
        <v>745</v>
      </c>
      <c r="AS1601" s="98">
        <v>0.86399999999999999</v>
      </c>
      <c r="AT1601" s="98">
        <v>0.34599999999999997</v>
      </c>
      <c r="AU1601" s="98">
        <v>3.3000000000000002E-2</v>
      </c>
      <c r="AV1601" s="101">
        <v>270700</v>
      </c>
      <c r="AW1601" s="101">
        <v>239830</v>
      </c>
      <c r="AX1601" s="96">
        <v>15289</v>
      </c>
      <c r="AY1601" s="96">
        <v>23187</v>
      </c>
      <c r="AZ1601" s="96">
        <v>34715</v>
      </c>
      <c r="BA1601" s="96">
        <v>26487717</v>
      </c>
      <c r="BC1601" s="117"/>
      <c r="BD1601" s="93">
        <v>99.14</v>
      </c>
      <c r="BE1601" s="93">
        <v>1441</v>
      </c>
      <c r="BF1601" s="94">
        <v>158</v>
      </c>
      <c r="BG1601" s="155">
        <v>0.21210000000000001</v>
      </c>
      <c r="BH1601" s="94">
        <v>239</v>
      </c>
      <c r="BI1601" s="155">
        <v>0.32079999999999997</v>
      </c>
      <c r="BJ1601" s="94">
        <v>28</v>
      </c>
      <c r="BM1601" s="94">
        <v>150458</v>
      </c>
    </row>
    <row r="1602" spans="1:65" ht="15.75" customHeight="1" thickBot="1">
      <c r="A1602" s="93" t="s">
        <v>314</v>
      </c>
      <c r="B1602" s="95">
        <v>45967</v>
      </c>
      <c r="C1602" s="96">
        <v>3149612</v>
      </c>
      <c r="D1602" s="96">
        <v>137843</v>
      </c>
      <c r="E1602" s="96" t="s">
        <v>48</v>
      </c>
      <c r="F1602" s="96">
        <v>2967481</v>
      </c>
      <c r="G1602" s="96" t="s">
        <v>48</v>
      </c>
      <c r="H1602" s="96">
        <v>350193</v>
      </c>
      <c r="I1602" s="96" t="s">
        <v>48</v>
      </c>
      <c r="J1602" s="96">
        <v>3091</v>
      </c>
      <c r="K1602" s="96">
        <v>399113</v>
      </c>
      <c r="L1602" s="96">
        <v>7007333</v>
      </c>
      <c r="M1602" s="97">
        <v>438</v>
      </c>
      <c r="N1602" s="97">
        <v>676</v>
      </c>
      <c r="O1602" s="97">
        <v>1114</v>
      </c>
      <c r="P1602" s="96" t="s">
        <v>48</v>
      </c>
      <c r="Q1602" s="96">
        <v>32951</v>
      </c>
      <c r="R1602" s="96">
        <v>32006</v>
      </c>
      <c r="S1602" s="96">
        <v>27169</v>
      </c>
      <c r="T1602" s="98">
        <v>0.754</v>
      </c>
      <c r="U1602" s="95">
        <v>45936</v>
      </c>
      <c r="V1602" s="95">
        <v>45959</v>
      </c>
      <c r="W1602" s="96">
        <v>98</v>
      </c>
      <c r="X1602" s="98">
        <v>0.13439999999999999</v>
      </c>
      <c r="Y1602" s="98">
        <v>0.29170000000000001</v>
      </c>
      <c r="Z1602" s="96">
        <v>213</v>
      </c>
      <c r="AA1602" s="96">
        <v>82</v>
      </c>
      <c r="AB1602" s="98">
        <v>0.1125</v>
      </c>
      <c r="AC1602" s="98">
        <v>0.30030000000000001</v>
      </c>
      <c r="AD1602" s="96">
        <v>219</v>
      </c>
      <c r="AE1602" s="96">
        <v>62</v>
      </c>
      <c r="AF1602" s="98">
        <v>8.5000000000000006E-2</v>
      </c>
      <c r="AG1602" s="98">
        <v>0.3538</v>
      </c>
      <c r="AH1602" s="96">
        <v>258</v>
      </c>
      <c r="AI1602" s="96">
        <v>389</v>
      </c>
      <c r="AJ1602" s="96">
        <v>334</v>
      </c>
      <c r="AK1602" s="96">
        <v>3377</v>
      </c>
      <c r="AL1602" s="96">
        <v>3313</v>
      </c>
      <c r="AM1602" s="96">
        <v>146</v>
      </c>
      <c r="AN1602" s="96">
        <v>2782</v>
      </c>
      <c r="AO1602" s="96">
        <v>2722</v>
      </c>
      <c r="AP1602" s="96">
        <v>87</v>
      </c>
      <c r="AQ1602" s="96">
        <v>840</v>
      </c>
      <c r="AR1602" s="96">
        <v>729</v>
      </c>
      <c r="AS1602" s="98">
        <v>0.86799999999999999</v>
      </c>
      <c r="AT1602" s="98">
        <v>0.45800000000000002</v>
      </c>
      <c r="AU1602" s="98">
        <v>3.1E-2</v>
      </c>
      <c r="AV1602" s="101">
        <v>271540</v>
      </c>
      <c r="AW1602" s="101">
        <v>240559</v>
      </c>
      <c r="AX1602" s="96">
        <v>15290</v>
      </c>
      <c r="AY1602" s="96">
        <v>23194</v>
      </c>
      <c r="AZ1602" s="96">
        <v>34943</v>
      </c>
      <c r="BA1602" s="96">
        <v>25340119</v>
      </c>
      <c r="BC1602" s="117"/>
      <c r="BD1602" s="93">
        <v>95.13</v>
      </c>
      <c r="BE1602" s="93">
        <v>1449</v>
      </c>
      <c r="BF1602" s="94">
        <v>156</v>
      </c>
      <c r="BG1602" s="155">
        <v>0.214</v>
      </c>
      <c r="BH1602" s="94">
        <v>243</v>
      </c>
      <c r="BI1602" s="155">
        <v>0.33329999999999999</v>
      </c>
      <c r="BJ1602" s="94">
        <v>45</v>
      </c>
      <c r="BM1602" s="94">
        <v>113184</v>
      </c>
    </row>
    <row r="1603" spans="1:65" ht="15.75" customHeight="1" thickBot="1">
      <c r="A1603" s="93" t="s">
        <v>315</v>
      </c>
      <c r="B1603" s="95">
        <v>45968</v>
      </c>
      <c r="C1603" s="96">
        <v>2994100</v>
      </c>
      <c r="D1603" s="96">
        <v>122596</v>
      </c>
      <c r="E1603" s="96" t="s">
        <v>48</v>
      </c>
      <c r="F1603" s="96">
        <v>2647207</v>
      </c>
      <c r="G1603" s="96" t="s">
        <v>48</v>
      </c>
      <c r="H1603" s="96">
        <v>381756</v>
      </c>
      <c r="I1603" s="96" t="s">
        <v>48</v>
      </c>
      <c r="J1603" s="96">
        <v>2123</v>
      </c>
      <c r="K1603" s="96">
        <v>399113</v>
      </c>
      <c r="L1603" s="96">
        <v>6546895</v>
      </c>
      <c r="M1603" s="97">
        <v>377</v>
      </c>
      <c r="N1603" s="97">
        <v>739</v>
      </c>
      <c r="O1603" s="97">
        <v>1116</v>
      </c>
      <c r="P1603" s="96" t="s">
        <v>48</v>
      </c>
      <c r="Q1603" s="96">
        <v>32096</v>
      </c>
      <c r="R1603" s="96">
        <v>31038</v>
      </c>
      <c r="S1603" s="96">
        <v>32118</v>
      </c>
      <c r="T1603" s="98">
        <v>0.71799999999999997</v>
      </c>
      <c r="U1603" s="95">
        <v>45937</v>
      </c>
      <c r="V1603" s="95">
        <v>45960</v>
      </c>
      <c r="W1603" s="96">
        <v>94</v>
      </c>
      <c r="X1603" s="98">
        <v>0.1328</v>
      </c>
      <c r="Y1603" s="98">
        <v>0.28810000000000002</v>
      </c>
      <c r="Z1603" s="96">
        <v>204</v>
      </c>
      <c r="AA1603" s="96">
        <v>79</v>
      </c>
      <c r="AB1603" s="98">
        <v>0.1116</v>
      </c>
      <c r="AC1603" s="98">
        <v>0.2979</v>
      </c>
      <c r="AD1603" s="96">
        <v>211</v>
      </c>
      <c r="AE1603" s="96">
        <v>49</v>
      </c>
      <c r="AF1603" s="98">
        <v>6.9199999999999998E-2</v>
      </c>
      <c r="AG1603" s="98">
        <v>0.28789999999999999</v>
      </c>
      <c r="AH1603" s="96">
        <v>204</v>
      </c>
      <c r="AI1603" s="96">
        <v>360</v>
      </c>
      <c r="AJ1603" s="96">
        <v>245</v>
      </c>
      <c r="AK1603" s="96">
        <v>2956</v>
      </c>
      <c r="AL1603" s="96">
        <v>2864</v>
      </c>
      <c r="AM1603" s="96">
        <v>122</v>
      </c>
      <c r="AN1603" s="96">
        <v>2422</v>
      </c>
      <c r="AO1603" s="96">
        <v>2345</v>
      </c>
      <c r="AP1603" s="96">
        <v>76</v>
      </c>
      <c r="AQ1603" s="96">
        <v>801</v>
      </c>
      <c r="AR1603" s="96">
        <v>708</v>
      </c>
      <c r="AS1603" s="98">
        <v>0.88400000000000001</v>
      </c>
      <c r="AT1603" s="98">
        <v>0.34599999999999997</v>
      </c>
      <c r="AU1603" s="98">
        <v>3.1E-2</v>
      </c>
      <c r="AV1603" s="101">
        <v>272341</v>
      </c>
      <c r="AW1603" s="101">
        <v>241267</v>
      </c>
      <c r="AX1603" s="96">
        <v>15321</v>
      </c>
      <c r="AY1603" s="96">
        <v>23287</v>
      </c>
      <c r="AZ1603" s="96">
        <v>35207</v>
      </c>
      <c r="BA1603" s="96">
        <v>29542272</v>
      </c>
      <c r="BC1603" s="117"/>
      <c r="BD1603" s="93">
        <v>83.97</v>
      </c>
      <c r="BE1603" s="93">
        <v>1460</v>
      </c>
      <c r="BF1603" s="94">
        <v>160</v>
      </c>
      <c r="BG1603" s="155">
        <v>0.22600000000000001</v>
      </c>
      <c r="BH1603" s="94">
        <v>236</v>
      </c>
      <c r="BI1603" s="155">
        <v>0.33329999999999999</v>
      </c>
      <c r="BJ1603" s="94">
        <v>27</v>
      </c>
      <c r="BM1603" s="94">
        <v>19206</v>
      </c>
    </row>
    <row r="1604" spans="1:65" ht="15.75" customHeight="1" thickBot="1">
      <c r="A1604" s="93" t="s">
        <v>316</v>
      </c>
      <c r="B1604" s="95">
        <v>45969</v>
      </c>
      <c r="C1604" s="96">
        <v>2623211</v>
      </c>
      <c r="D1604" s="96">
        <v>90637</v>
      </c>
      <c r="E1604" s="96" t="s">
        <v>48</v>
      </c>
      <c r="F1604" s="96">
        <v>2675659</v>
      </c>
      <c r="G1604" s="96" t="s">
        <v>48</v>
      </c>
      <c r="H1604" s="96">
        <v>378052</v>
      </c>
      <c r="I1604" s="96" t="s">
        <v>48</v>
      </c>
      <c r="J1604" s="96">
        <v>3509</v>
      </c>
      <c r="K1604" s="96">
        <v>399113</v>
      </c>
      <c r="L1604" s="96">
        <v>6170181</v>
      </c>
      <c r="M1604" s="97">
        <v>394</v>
      </c>
      <c r="N1604" s="97">
        <v>827</v>
      </c>
      <c r="O1604" s="97">
        <v>1221</v>
      </c>
      <c r="P1604" s="96" t="s">
        <v>48</v>
      </c>
      <c r="Q1604" s="96">
        <v>24942</v>
      </c>
      <c r="R1604" s="96">
        <v>24584</v>
      </c>
      <c r="S1604" s="96">
        <v>24720</v>
      </c>
      <c r="T1604" s="98">
        <v>0.65400000000000003</v>
      </c>
      <c r="U1604" s="95">
        <v>45938</v>
      </c>
      <c r="V1604" s="95">
        <v>45961</v>
      </c>
      <c r="W1604" s="96">
        <v>114</v>
      </c>
      <c r="X1604" s="98">
        <v>0.16500000000000001</v>
      </c>
      <c r="Y1604" s="98">
        <v>0.35799999999999998</v>
      </c>
      <c r="Z1604" s="96">
        <v>247</v>
      </c>
      <c r="AA1604" s="96">
        <v>94</v>
      </c>
      <c r="AB1604" s="98">
        <v>0.13600000000000001</v>
      </c>
      <c r="AC1604" s="98">
        <v>0.36320000000000002</v>
      </c>
      <c r="AD1604" s="96">
        <v>251</v>
      </c>
      <c r="AE1604" s="96">
        <v>60</v>
      </c>
      <c r="AF1604" s="98">
        <v>8.6800000000000002E-2</v>
      </c>
      <c r="AG1604" s="98">
        <v>0.36120000000000002</v>
      </c>
      <c r="AH1604" s="96">
        <v>250</v>
      </c>
      <c r="AI1604" s="96">
        <v>387</v>
      </c>
      <c r="AJ1604" s="96">
        <v>283</v>
      </c>
      <c r="AK1604" s="96">
        <v>3090</v>
      </c>
      <c r="AL1604" s="96">
        <v>3067</v>
      </c>
      <c r="AM1604" s="96">
        <v>144</v>
      </c>
      <c r="AN1604" s="96">
        <v>2541</v>
      </c>
      <c r="AO1604" s="96">
        <v>2523</v>
      </c>
      <c r="AP1604" s="96">
        <v>56</v>
      </c>
      <c r="AQ1604" s="96">
        <v>799</v>
      </c>
      <c r="AR1604" s="96">
        <v>691</v>
      </c>
      <c r="AS1604" s="98">
        <v>0.86499999999999999</v>
      </c>
      <c r="AT1604" s="98">
        <v>0.41</v>
      </c>
      <c r="AU1604" s="98">
        <v>2.1999999999999999E-2</v>
      </c>
      <c r="AV1604" s="101">
        <v>273140</v>
      </c>
      <c r="AW1604" s="101">
        <v>241958</v>
      </c>
      <c r="AX1604" s="96">
        <v>15243</v>
      </c>
      <c r="AY1604" s="96">
        <v>23344</v>
      </c>
      <c r="AZ1604" s="96">
        <v>34889</v>
      </c>
      <c r="BA1604" s="96">
        <v>25285587</v>
      </c>
      <c r="BC1604" s="117"/>
      <c r="BD1604" s="93">
        <v>62.08</v>
      </c>
      <c r="BE1604" s="93">
        <v>1460</v>
      </c>
      <c r="BF1604" s="94">
        <v>163</v>
      </c>
      <c r="BG1604" s="155">
        <v>0.2359</v>
      </c>
      <c r="BH1604" s="94">
        <v>230</v>
      </c>
      <c r="BI1604" s="155">
        <v>0.33289999999999997</v>
      </c>
      <c r="BJ1604" s="94">
        <v>24</v>
      </c>
      <c r="BM1604" s="94">
        <v>24640</v>
      </c>
    </row>
    <row r="1605" spans="1:65" ht="15.75" customHeight="1" thickBot="1">
      <c r="A1605" s="93" t="s">
        <v>317</v>
      </c>
      <c r="B1605" s="95">
        <v>45970</v>
      </c>
      <c r="C1605" s="96">
        <v>2904047</v>
      </c>
      <c r="D1605" s="96">
        <v>147708</v>
      </c>
      <c r="E1605" s="96" t="s">
        <v>48</v>
      </c>
      <c r="F1605" s="96">
        <v>2705611</v>
      </c>
      <c r="G1605" s="96" t="s">
        <v>48</v>
      </c>
      <c r="H1605" s="96">
        <v>381414</v>
      </c>
      <c r="I1605" s="96" t="s">
        <v>48</v>
      </c>
      <c r="J1605" s="96">
        <v>5027</v>
      </c>
      <c r="K1605" s="96">
        <v>399113</v>
      </c>
      <c r="L1605" s="96">
        <v>6542920</v>
      </c>
      <c r="M1605" s="97">
        <v>444</v>
      </c>
      <c r="N1605" s="97">
        <v>898</v>
      </c>
      <c r="O1605" s="97">
        <v>1342</v>
      </c>
      <c r="P1605" s="96" t="s">
        <v>48</v>
      </c>
      <c r="Q1605" s="96">
        <v>30152</v>
      </c>
      <c r="R1605" s="96">
        <v>28830</v>
      </c>
      <c r="S1605" s="96">
        <v>28086</v>
      </c>
      <c r="T1605" s="98">
        <v>0.64800000000000002</v>
      </c>
      <c r="U1605" s="95">
        <v>45939</v>
      </c>
      <c r="V1605" s="95">
        <v>45962</v>
      </c>
      <c r="W1605" s="96">
        <v>100</v>
      </c>
      <c r="X1605" s="98">
        <v>0.1333</v>
      </c>
      <c r="Y1605" s="98">
        <v>0.2893</v>
      </c>
      <c r="Z1605" s="96">
        <v>217</v>
      </c>
      <c r="AA1605" s="96">
        <v>85</v>
      </c>
      <c r="AB1605" s="98">
        <v>0.1133</v>
      </c>
      <c r="AC1605" s="98">
        <v>0.30259999999999998</v>
      </c>
      <c r="AD1605" s="96">
        <v>227</v>
      </c>
      <c r="AE1605" s="96">
        <v>56</v>
      </c>
      <c r="AF1605" s="98">
        <v>7.4700000000000003E-2</v>
      </c>
      <c r="AG1605" s="98">
        <v>0.31059999999999999</v>
      </c>
      <c r="AH1605" s="96">
        <v>233</v>
      </c>
      <c r="AI1605" s="96">
        <v>444</v>
      </c>
      <c r="AJ1605" s="96">
        <v>414</v>
      </c>
      <c r="AK1605" s="96">
        <v>4404</v>
      </c>
      <c r="AL1605" s="96">
        <v>4368</v>
      </c>
      <c r="AM1605" s="96">
        <v>153</v>
      </c>
      <c r="AN1605" s="96">
        <v>3865</v>
      </c>
      <c r="AO1605" s="96">
        <v>3836</v>
      </c>
      <c r="AP1605" s="96">
        <v>85</v>
      </c>
      <c r="AQ1605" s="96">
        <v>869</v>
      </c>
      <c r="AR1605" s="96">
        <v>750</v>
      </c>
      <c r="AS1605" s="98">
        <v>0.86299999999999999</v>
      </c>
      <c r="AT1605" s="98">
        <v>0.55200000000000005</v>
      </c>
      <c r="AU1605" s="98">
        <v>2.1999999999999999E-2</v>
      </c>
      <c r="AV1605" s="101">
        <v>274009</v>
      </c>
      <c r="AW1605" s="101">
        <v>242708</v>
      </c>
      <c r="AX1605" s="96">
        <v>15178</v>
      </c>
      <c r="AY1605" s="96">
        <v>23314</v>
      </c>
      <c r="AZ1605" s="96">
        <v>34561</v>
      </c>
      <c r="BA1605" s="96">
        <v>28323911</v>
      </c>
      <c r="BC1605" s="117"/>
      <c r="BD1605" s="93">
        <v>101.17</v>
      </c>
      <c r="BE1605" s="93">
        <v>1460</v>
      </c>
      <c r="BF1605" s="94">
        <v>160</v>
      </c>
      <c r="BG1605" s="155">
        <v>0.21329999999999999</v>
      </c>
      <c r="BH1605" s="94">
        <v>246</v>
      </c>
      <c r="BI1605" s="155">
        <v>0.32800000000000001</v>
      </c>
      <c r="BJ1605" s="94">
        <v>42</v>
      </c>
      <c r="BM1605" s="94">
        <v>24255</v>
      </c>
    </row>
    <row r="1606" spans="1:65" ht="15.75" customHeight="1" thickBot="1">
      <c r="A1606" s="93" t="s">
        <v>311</v>
      </c>
      <c r="B1606" s="95">
        <v>45971</v>
      </c>
      <c r="C1606" s="96">
        <v>2772770</v>
      </c>
      <c r="D1606" s="96">
        <v>163875</v>
      </c>
      <c r="E1606" s="96" t="s">
        <v>48</v>
      </c>
      <c r="F1606" s="96">
        <v>2708768</v>
      </c>
      <c r="G1606" s="96" t="s">
        <v>48</v>
      </c>
      <c r="H1606" s="96">
        <v>381956</v>
      </c>
      <c r="I1606" s="96" t="s">
        <v>48</v>
      </c>
      <c r="J1606" s="96">
        <v>3201</v>
      </c>
      <c r="K1606" s="96">
        <v>289113</v>
      </c>
      <c r="L1606" s="96">
        <v>6319683</v>
      </c>
      <c r="M1606" s="97">
        <v>387</v>
      </c>
      <c r="N1606" s="97">
        <v>839</v>
      </c>
      <c r="O1606" s="97">
        <v>1226</v>
      </c>
      <c r="P1606" s="96" t="s">
        <v>48</v>
      </c>
      <c r="Q1606" s="96">
        <v>28003</v>
      </c>
      <c r="R1606" s="96">
        <v>26897</v>
      </c>
      <c r="S1606" s="96">
        <v>26652</v>
      </c>
      <c r="T1606" s="98">
        <v>0.68799999999999994</v>
      </c>
      <c r="U1606" s="95">
        <v>45940</v>
      </c>
      <c r="V1606" s="95">
        <v>45963</v>
      </c>
      <c r="W1606" s="96">
        <v>104</v>
      </c>
      <c r="X1606" s="98">
        <v>0.1404</v>
      </c>
      <c r="Y1606" s="98">
        <v>0.30459999999999998</v>
      </c>
      <c r="Z1606" s="96">
        <v>226</v>
      </c>
      <c r="AA1606" s="96">
        <v>88</v>
      </c>
      <c r="AB1606" s="98">
        <v>0.1188</v>
      </c>
      <c r="AC1606" s="98">
        <v>0.31709999999999999</v>
      </c>
      <c r="AD1606" s="96">
        <v>235</v>
      </c>
      <c r="AE1606" s="96">
        <v>57</v>
      </c>
      <c r="AF1606" s="98">
        <v>7.6899999999999996E-2</v>
      </c>
      <c r="AG1606" s="98">
        <v>0.32</v>
      </c>
      <c r="AH1606" s="96">
        <v>237</v>
      </c>
      <c r="AI1606" s="96">
        <v>419</v>
      </c>
      <c r="AJ1606" s="96">
        <v>325</v>
      </c>
      <c r="AK1606" s="96">
        <v>3412</v>
      </c>
      <c r="AL1606" s="96">
        <v>3340</v>
      </c>
      <c r="AM1606" s="96">
        <v>146</v>
      </c>
      <c r="AN1606" s="96">
        <v>2682</v>
      </c>
      <c r="AO1606" s="96">
        <v>2622</v>
      </c>
      <c r="AP1606" s="96">
        <v>79</v>
      </c>
      <c r="AQ1606" s="96">
        <v>843</v>
      </c>
      <c r="AR1606" s="96">
        <v>741</v>
      </c>
      <c r="AS1606" s="98">
        <v>0.879</v>
      </c>
      <c r="AT1606" s="98">
        <v>0.439</v>
      </c>
      <c r="AU1606" s="98">
        <v>2.9000000000000001E-2</v>
      </c>
      <c r="AV1606" s="101">
        <v>274852</v>
      </c>
      <c r="AW1606" s="101">
        <v>243449</v>
      </c>
      <c r="AX1606" s="96">
        <v>15069</v>
      </c>
      <c r="AY1606" s="96">
        <v>23359</v>
      </c>
      <c r="AZ1606" s="96">
        <v>34871</v>
      </c>
      <c r="BA1606" s="96">
        <v>43565674</v>
      </c>
      <c r="BC1606" s="117"/>
      <c r="BD1606" s="93">
        <v>112.49</v>
      </c>
      <c r="BE1606" s="93">
        <v>1456.8</v>
      </c>
      <c r="BF1606" s="94">
        <v>164</v>
      </c>
      <c r="BG1606" s="155">
        <v>0.2213</v>
      </c>
      <c r="BH1606" s="94">
        <v>230</v>
      </c>
      <c r="BI1606" s="155">
        <v>0.31040000000000001</v>
      </c>
      <c r="BJ1606" s="94">
        <v>35</v>
      </c>
      <c r="BM1606" s="94">
        <v>24497</v>
      </c>
    </row>
    <row r="1607" spans="1:65" ht="15.75" customHeight="1" thickBot="1">
      <c r="A1607" s="93" t="s">
        <v>312</v>
      </c>
      <c r="B1607" s="95">
        <v>45972</v>
      </c>
      <c r="C1607" s="96">
        <v>2602007</v>
      </c>
      <c r="D1607" s="96">
        <v>130261</v>
      </c>
      <c r="E1607" s="96" t="s">
        <v>48</v>
      </c>
      <c r="F1607" s="96">
        <v>2755599</v>
      </c>
      <c r="G1607" s="96" t="s">
        <v>48</v>
      </c>
      <c r="H1607" s="96">
        <v>360751</v>
      </c>
      <c r="I1607" s="96" t="s">
        <v>48</v>
      </c>
      <c r="J1607" s="96">
        <v>3432</v>
      </c>
      <c r="K1607" s="96">
        <v>289113</v>
      </c>
      <c r="L1607" s="96">
        <v>6141163</v>
      </c>
      <c r="M1607" s="97">
        <v>325</v>
      </c>
      <c r="N1607" s="97">
        <v>666</v>
      </c>
      <c r="O1607" s="97">
        <v>991</v>
      </c>
      <c r="P1607" s="96" t="s">
        <v>48</v>
      </c>
      <c r="Q1607" s="96">
        <v>29176</v>
      </c>
      <c r="R1607" s="96">
        <v>32858</v>
      </c>
      <c r="S1607" s="96">
        <v>29525</v>
      </c>
      <c r="T1607" s="98">
        <v>0.72099999999999997</v>
      </c>
      <c r="U1607" s="95">
        <v>45941</v>
      </c>
      <c r="V1607" s="95">
        <v>45964</v>
      </c>
      <c r="W1607" s="96">
        <v>97</v>
      </c>
      <c r="X1607" s="98">
        <v>0.1547</v>
      </c>
      <c r="Y1607" s="98">
        <v>0.3357</v>
      </c>
      <c r="Z1607" s="96">
        <v>210</v>
      </c>
      <c r="AA1607" s="96">
        <v>70</v>
      </c>
      <c r="AB1607" s="98">
        <v>0.1116</v>
      </c>
      <c r="AC1607" s="98">
        <v>0.29809999999999998</v>
      </c>
      <c r="AD1607" s="96">
        <v>187</v>
      </c>
      <c r="AE1607" s="96">
        <v>50</v>
      </c>
      <c r="AF1607" s="98">
        <v>7.9699999999999993E-2</v>
      </c>
      <c r="AG1607" s="98">
        <v>0.33169999999999999</v>
      </c>
      <c r="AH1607" s="96">
        <v>208</v>
      </c>
      <c r="AI1607" s="96">
        <v>338</v>
      </c>
      <c r="AJ1607" s="96">
        <v>306</v>
      </c>
      <c r="AK1607" s="96">
        <v>3047</v>
      </c>
      <c r="AL1607" s="96">
        <v>2983</v>
      </c>
      <c r="AM1607" s="96">
        <v>119</v>
      </c>
      <c r="AN1607" s="96">
        <v>2495</v>
      </c>
      <c r="AO1607" s="96">
        <v>2430</v>
      </c>
      <c r="AP1607" s="96">
        <v>62</v>
      </c>
      <c r="AQ1607" s="96">
        <v>715</v>
      </c>
      <c r="AR1607" s="96">
        <v>627</v>
      </c>
      <c r="AS1607" s="98">
        <v>0.877</v>
      </c>
      <c r="AT1607" s="98">
        <v>0.48799999999999999</v>
      </c>
      <c r="AU1607" s="98">
        <v>2.5000000000000001E-2</v>
      </c>
      <c r="AV1607" s="101">
        <v>275567</v>
      </c>
      <c r="AW1607" s="101">
        <v>244076</v>
      </c>
      <c r="AX1607" s="96">
        <v>15215</v>
      </c>
      <c r="AY1607" s="96">
        <v>23547</v>
      </c>
      <c r="AZ1607" s="96">
        <v>34898</v>
      </c>
      <c r="BA1607" s="96">
        <v>28602305</v>
      </c>
      <c r="BC1607" s="117"/>
      <c r="BD1607" s="93">
        <v>89.11</v>
      </c>
      <c r="BE1607" s="93">
        <v>1461.8</v>
      </c>
      <c r="BF1607" s="94">
        <v>149</v>
      </c>
      <c r="BG1607" s="155">
        <v>0.23760000000000001</v>
      </c>
      <c r="BH1607" s="94">
        <v>222</v>
      </c>
      <c r="BI1607" s="155">
        <v>0.35410000000000003</v>
      </c>
      <c r="BJ1607" s="94">
        <v>30</v>
      </c>
      <c r="BM1607" s="94">
        <v>30657</v>
      </c>
    </row>
    <row r="1608" spans="1:65" ht="15.75" customHeight="1" thickBot="1">
      <c r="A1608" s="93" t="s">
        <v>313</v>
      </c>
      <c r="B1608" s="95">
        <v>45973</v>
      </c>
      <c r="C1608" s="96">
        <v>2502153</v>
      </c>
      <c r="D1608" s="96">
        <v>127744</v>
      </c>
      <c r="E1608" s="96" t="s">
        <v>48</v>
      </c>
      <c r="F1608" s="96">
        <v>2763550</v>
      </c>
      <c r="G1608" s="96" t="s">
        <v>48</v>
      </c>
      <c r="H1608" s="96">
        <v>359631</v>
      </c>
      <c r="I1608" s="96" t="s">
        <v>48</v>
      </c>
      <c r="J1608" s="96">
        <v>4059</v>
      </c>
      <c r="K1608" s="96">
        <v>289113</v>
      </c>
      <c r="L1608" s="96">
        <v>6046249</v>
      </c>
      <c r="M1608" s="97">
        <v>345</v>
      </c>
      <c r="N1608" s="97">
        <v>604</v>
      </c>
      <c r="O1608" s="97">
        <v>949</v>
      </c>
      <c r="P1608" s="96" t="s">
        <v>48</v>
      </c>
      <c r="Q1608" s="96">
        <v>25102</v>
      </c>
      <c r="R1608" s="96">
        <v>25161</v>
      </c>
      <c r="S1608" s="96">
        <v>27423</v>
      </c>
      <c r="T1608" s="98">
        <v>0.74099999999999999</v>
      </c>
      <c r="U1608" s="95">
        <v>45942</v>
      </c>
      <c r="V1608" s="95">
        <v>45965</v>
      </c>
      <c r="W1608" s="96">
        <v>111</v>
      </c>
      <c r="X1608" s="98">
        <v>0.1762</v>
      </c>
      <c r="Y1608" s="98">
        <v>0.38229999999999997</v>
      </c>
      <c r="Z1608" s="96">
        <v>241</v>
      </c>
      <c r="AA1608" s="96">
        <v>90</v>
      </c>
      <c r="AB1608" s="98">
        <v>0.1429</v>
      </c>
      <c r="AC1608" s="98">
        <v>0.38140000000000002</v>
      </c>
      <c r="AD1608" s="96">
        <v>240</v>
      </c>
      <c r="AE1608" s="96">
        <v>53</v>
      </c>
      <c r="AF1608" s="98">
        <v>8.4099999999999994E-2</v>
      </c>
      <c r="AG1608" s="98">
        <v>0.35</v>
      </c>
      <c r="AH1608" s="96">
        <v>220</v>
      </c>
      <c r="AI1608" s="96">
        <v>212</v>
      </c>
      <c r="AJ1608" s="96">
        <v>275</v>
      </c>
      <c r="AK1608" s="96">
        <v>2754</v>
      </c>
      <c r="AL1608" s="96">
        <v>2696</v>
      </c>
      <c r="AM1608" s="96">
        <v>131</v>
      </c>
      <c r="AN1608" s="96">
        <v>2323</v>
      </c>
      <c r="AO1608" s="96">
        <v>2263</v>
      </c>
      <c r="AP1608" s="96">
        <v>73</v>
      </c>
      <c r="AQ1608" s="96">
        <v>703</v>
      </c>
      <c r="AR1608" s="96">
        <v>630</v>
      </c>
      <c r="AS1608" s="98">
        <v>0.89600000000000002</v>
      </c>
      <c r="AT1608" s="98">
        <v>0.437</v>
      </c>
      <c r="AU1608" s="98">
        <v>3.1E-2</v>
      </c>
      <c r="AV1608" s="101">
        <v>276270</v>
      </c>
      <c r="AW1608" s="101">
        <v>244706</v>
      </c>
      <c r="AX1608" s="96">
        <v>15335</v>
      </c>
      <c r="AY1608" s="96">
        <v>23670</v>
      </c>
      <c r="AZ1608" s="96">
        <v>34523</v>
      </c>
      <c r="BA1608" s="96">
        <v>27621065</v>
      </c>
      <c r="BC1608" s="117"/>
      <c r="BD1608" s="93">
        <v>86.93</v>
      </c>
      <c r="BE1608" s="93">
        <v>1469.5</v>
      </c>
      <c r="BF1608" s="94">
        <v>158</v>
      </c>
      <c r="BG1608" s="155">
        <v>0.25080000000000002</v>
      </c>
      <c r="BH1608" s="94">
        <v>234</v>
      </c>
      <c r="BI1608" s="155">
        <v>0.37140000000000001</v>
      </c>
      <c r="BJ1608" s="94">
        <v>17</v>
      </c>
      <c r="BM1608" s="94">
        <v>38082</v>
      </c>
    </row>
    <row r="1609" spans="1:65" ht="15.75" customHeight="1" thickBot="1">
      <c r="A1609" s="93" t="s">
        <v>314</v>
      </c>
      <c r="B1609" s="95">
        <v>45974</v>
      </c>
      <c r="C1609" s="96">
        <v>2557065</v>
      </c>
      <c r="D1609" s="96">
        <v>290567</v>
      </c>
      <c r="E1609" s="96" t="s">
        <v>48</v>
      </c>
      <c r="F1609" s="96">
        <v>2805583</v>
      </c>
      <c r="G1609" s="96" t="s">
        <v>48</v>
      </c>
      <c r="H1609" s="96">
        <v>359876</v>
      </c>
      <c r="I1609" s="96" t="s">
        <v>48</v>
      </c>
      <c r="J1609" s="96">
        <v>3245</v>
      </c>
      <c r="K1609" s="96">
        <v>289113</v>
      </c>
      <c r="L1609" s="96">
        <v>6305449</v>
      </c>
      <c r="M1609" s="97">
        <v>320</v>
      </c>
      <c r="N1609" s="97">
        <v>539</v>
      </c>
      <c r="O1609" s="97">
        <v>859</v>
      </c>
      <c r="P1609" s="96" t="s">
        <v>48</v>
      </c>
      <c r="Q1609" s="96">
        <v>42731</v>
      </c>
      <c r="R1609" s="96">
        <v>41431</v>
      </c>
      <c r="S1609" s="96">
        <v>32951</v>
      </c>
      <c r="T1609" s="98">
        <v>0.72399999999999998</v>
      </c>
      <c r="U1609" s="95">
        <v>45943</v>
      </c>
      <c r="V1609" s="95">
        <v>45966</v>
      </c>
      <c r="W1609" s="96">
        <v>68</v>
      </c>
      <c r="X1609" s="98">
        <v>0.1212</v>
      </c>
      <c r="Y1609" s="98">
        <v>0.26300000000000001</v>
      </c>
      <c r="Z1609" s="96">
        <v>148</v>
      </c>
      <c r="AA1609" s="96">
        <v>57</v>
      </c>
      <c r="AB1609" s="98">
        <v>0.1016</v>
      </c>
      <c r="AC1609" s="98">
        <v>0.27129999999999999</v>
      </c>
      <c r="AD1609" s="96">
        <v>152</v>
      </c>
      <c r="AE1609" s="96">
        <v>46</v>
      </c>
      <c r="AF1609" s="98">
        <v>8.2000000000000003E-2</v>
      </c>
      <c r="AG1609" s="98">
        <v>0.34110000000000001</v>
      </c>
      <c r="AH1609" s="96">
        <v>191</v>
      </c>
      <c r="AI1609" s="96">
        <v>155</v>
      </c>
      <c r="AJ1609" s="96">
        <v>296</v>
      </c>
      <c r="AK1609" s="96">
        <v>3190</v>
      </c>
      <c r="AL1609" s="96">
        <v>3142</v>
      </c>
      <c r="AM1609" s="96">
        <v>139</v>
      </c>
      <c r="AN1609" s="96">
        <v>3020</v>
      </c>
      <c r="AO1609" s="96">
        <v>2963</v>
      </c>
      <c r="AP1609" s="96">
        <v>63</v>
      </c>
      <c r="AQ1609" s="96">
        <v>622</v>
      </c>
      <c r="AR1609" s="96">
        <v>561</v>
      </c>
      <c r="AS1609" s="98">
        <v>0.90200000000000002</v>
      </c>
      <c r="AT1609" s="98">
        <v>0.52800000000000002</v>
      </c>
      <c r="AU1609" s="98">
        <v>2.1000000000000001E-2</v>
      </c>
      <c r="AV1609" s="101">
        <v>276892</v>
      </c>
      <c r="AW1609" s="101">
        <v>245267</v>
      </c>
      <c r="AX1609" s="96">
        <v>15323</v>
      </c>
      <c r="AY1609" s="96">
        <v>23694</v>
      </c>
      <c r="AZ1609" s="96">
        <v>34496</v>
      </c>
      <c r="BA1609" s="96">
        <v>24518461</v>
      </c>
      <c r="BC1609" s="117"/>
      <c r="BD1609" s="93">
        <v>197.53</v>
      </c>
      <c r="BE1609" s="93">
        <v>1471</v>
      </c>
      <c r="BF1609" s="94">
        <v>103</v>
      </c>
      <c r="BG1609" s="155">
        <v>0.18360000000000001</v>
      </c>
      <c r="BH1609" s="94">
        <v>147</v>
      </c>
      <c r="BI1609" s="155">
        <v>0.26200000000000001</v>
      </c>
      <c r="BJ1609" s="94">
        <v>27</v>
      </c>
      <c r="BM1609" s="94">
        <v>43472</v>
      </c>
    </row>
    <row r="1610" spans="1:65" ht="15.75" customHeight="1" thickBot="1">
      <c r="A1610" s="93" t="s">
        <v>315</v>
      </c>
      <c r="B1610" s="95">
        <v>45975</v>
      </c>
      <c r="C1610" s="96">
        <v>2466897</v>
      </c>
      <c r="D1610" s="96">
        <v>274420</v>
      </c>
      <c r="E1610" s="96" t="s">
        <v>48</v>
      </c>
      <c r="F1610" s="96">
        <v>2732652</v>
      </c>
      <c r="G1610" s="96" t="s">
        <v>48</v>
      </c>
      <c r="H1610" s="96">
        <v>431512</v>
      </c>
      <c r="I1610" s="96" t="s">
        <v>48</v>
      </c>
      <c r="J1610" s="96">
        <v>2277</v>
      </c>
      <c r="K1610" s="96">
        <v>289113</v>
      </c>
      <c r="L1610" s="96">
        <v>6196871</v>
      </c>
      <c r="M1610" s="97">
        <v>299</v>
      </c>
      <c r="N1610" s="97">
        <v>507</v>
      </c>
      <c r="O1610" s="97">
        <v>806</v>
      </c>
      <c r="P1610" s="96" t="s">
        <v>48</v>
      </c>
      <c r="Q1610" s="96">
        <v>29440</v>
      </c>
      <c r="R1610" s="96">
        <v>29755</v>
      </c>
      <c r="S1610" s="96">
        <v>32383</v>
      </c>
      <c r="T1610" s="98">
        <v>0.73599999999999999</v>
      </c>
      <c r="U1610" s="95">
        <v>45944</v>
      </c>
      <c r="V1610" s="95">
        <v>45967</v>
      </c>
      <c r="W1610" s="96">
        <v>97</v>
      </c>
      <c r="X1610" s="98">
        <v>0.1827</v>
      </c>
      <c r="Y1610" s="98">
        <v>0.39639999999999997</v>
      </c>
      <c r="Z1610" s="96">
        <v>210</v>
      </c>
      <c r="AA1610" s="96">
        <v>78</v>
      </c>
      <c r="AB1610" s="98">
        <v>0.1469</v>
      </c>
      <c r="AC1610" s="98">
        <v>0.39219999999999999</v>
      </c>
      <c r="AD1610" s="96">
        <v>208</v>
      </c>
      <c r="AE1610" s="96">
        <v>46</v>
      </c>
      <c r="AF1610" s="98">
        <v>8.6599999999999996E-2</v>
      </c>
      <c r="AG1610" s="98">
        <v>0.3604</v>
      </c>
      <c r="AH1610" s="96">
        <v>191</v>
      </c>
      <c r="AI1610" s="96">
        <v>145</v>
      </c>
      <c r="AJ1610" s="96">
        <v>246</v>
      </c>
      <c r="AK1610" s="96">
        <v>2757</v>
      </c>
      <c r="AL1610" s="96">
        <v>2678</v>
      </c>
      <c r="AM1610" s="96">
        <v>115</v>
      </c>
      <c r="AN1610" s="96">
        <v>2606</v>
      </c>
      <c r="AO1610" s="96">
        <v>2535</v>
      </c>
      <c r="AP1610" s="96">
        <v>69</v>
      </c>
      <c r="AQ1610" s="96">
        <v>593</v>
      </c>
      <c r="AR1610" s="96">
        <v>531</v>
      </c>
      <c r="AS1610" s="98">
        <v>0.89500000000000002</v>
      </c>
      <c r="AT1610" s="98">
        <v>0.46300000000000002</v>
      </c>
      <c r="AU1610" s="98">
        <v>2.5999999999999999E-2</v>
      </c>
      <c r="AV1610" s="101">
        <v>277485</v>
      </c>
      <c r="AW1610" s="101">
        <v>245798</v>
      </c>
      <c r="AX1610" s="96">
        <v>15241</v>
      </c>
      <c r="AY1610" s="96">
        <v>23656</v>
      </c>
      <c r="AZ1610" s="96">
        <v>34483</v>
      </c>
      <c r="BA1610" s="96">
        <v>29439935</v>
      </c>
      <c r="BC1610" s="117"/>
      <c r="BD1610" s="93">
        <v>188.54</v>
      </c>
      <c r="BE1610" s="93">
        <v>1455.5</v>
      </c>
      <c r="BF1610" s="94">
        <v>135</v>
      </c>
      <c r="BG1610" s="155">
        <v>0.25419999999999998</v>
      </c>
      <c r="BH1610" s="94">
        <v>186</v>
      </c>
      <c r="BI1610" s="155">
        <v>0.3503</v>
      </c>
      <c r="BJ1610" s="94">
        <v>20</v>
      </c>
      <c r="BM1610" s="94">
        <v>38995</v>
      </c>
    </row>
    <row r="1611" spans="1:65" ht="15.75" customHeight="1" thickBot="1">
      <c r="A1611" s="93" t="s">
        <v>316</v>
      </c>
      <c r="B1611" s="95">
        <v>45976</v>
      </c>
      <c r="C1611" s="96">
        <v>2550360</v>
      </c>
      <c r="D1611" s="96">
        <v>346948</v>
      </c>
      <c r="E1611" s="96" t="s">
        <v>48</v>
      </c>
      <c r="F1611" s="96">
        <v>2737293</v>
      </c>
      <c r="G1611" s="96" t="s">
        <v>48</v>
      </c>
      <c r="H1611" s="96">
        <v>459237</v>
      </c>
      <c r="I1611" s="96" t="s">
        <v>48</v>
      </c>
      <c r="J1611" s="96">
        <v>3410</v>
      </c>
      <c r="K1611" s="96">
        <v>289113</v>
      </c>
      <c r="L1611" s="96">
        <v>6386360</v>
      </c>
      <c r="M1611" s="97">
        <v>397</v>
      </c>
      <c r="N1611" s="97">
        <v>588</v>
      </c>
      <c r="O1611" s="97">
        <v>985</v>
      </c>
      <c r="P1611" s="96" t="s">
        <v>48</v>
      </c>
      <c r="Q1611" s="96">
        <v>24123</v>
      </c>
      <c r="R1611" s="96">
        <v>21356</v>
      </c>
      <c r="S1611" s="96">
        <v>18953</v>
      </c>
      <c r="T1611" s="98">
        <v>0.70499999999999996</v>
      </c>
      <c r="U1611" s="95">
        <v>45945</v>
      </c>
      <c r="V1611" s="95">
        <v>45968</v>
      </c>
      <c r="W1611" s="96">
        <v>122</v>
      </c>
      <c r="X1611" s="98">
        <v>0.19650000000000001</v>
      </c>
      <c r="Y1611" s="98">
        <v>0.42630000000000001</v>
      </c>
      <c r="Z1611" s="96">
        <v>265</v>
      </c>
      <c r="AA1611" s="96">
        <v>112</v>
      </c>
      <c r="AB1611" s="98">
        <v>0.1804</v>
      </c>
      <c r="AC1611" s="98">
        <v>0.48149999999999998</v>
      </c>
      <c r="AD1611" s="96">
        <v>299</v>
      </c>
      <c r="AE1611" s="96">
        <v>81</v>
      </c>
      <c r="AF1611" s="98">
        <v>0.13039999999999999</v>
      </c>
      <c r="AG1611" s="98">
        <v>0.54259999999999997</v>
      </c>
      <c r="AH1611" s="96">
        <v>337</v>
      </c>
      <c r="AI1611" s="96">
        <v>115</v>
      </c>
      <c r="AJ1611" s="96">
        <v>265</v>
      </c>
      <c r="AK1611" s="96">
        <v>2967</v>
      </c>
      <c r="AL1611" s="96">
        <v>2948</v>
      </c>
      <c r="AM1611" s="96">
        <v>137</v>
      </c>
      <c r="AN1611" s="96">
        <v>2804</v>
      </c>
      <c r="AO1611" s="96">
        <v>2783</v>
      </c>
      <c r="AP1611" s="96">
        <v>56</v>
      </c>
      <c r="AQ1611" s="96">
        <v>694</v>
      </c>
      <c r="AR1611" s="96">
        <v>621</v>
      </c>
      <c r="AS1611" s="98">
        <v>0.89500000000000002</v>
      </c>
      <c r="AT1611" s="98">
        <v>0.42699999999999999</v>
      </c>
      <c r="AU1611" s="98">
        <v>0.02</v>
      </c>
      <c r="AV1611" s="101">
        <v>278179</v>
      </c>
      <c r="AW1611" s="101">
        <v>246419</v>
      </c>
      <c r="AX1611" s="96">
        <v>15225</v>
      </c>
      <c r="AY1611" s="96">
        <v>23586</v>
      </c>
      <c r="AZ1611" s="96">
        <v>34481</v>
      </c>
      <c r="BA1611" s="96">
        <v>26100675</v>
      </c>
      <c r="BC1611" s="117"/>
      <c r="BD1611" s="93">
        <v>238.37</v>
      </c>
      <c r="BE1611" s="93">
        <v>1455.5</v>
      </c>
      <c r="BF1611" s="94">
        <v>167</v>
      </c>
      <c r="BG1611" s="155">
        <v>0.26889999999999997</v>
      </c>
      <c r="BH1611" s="94">
        <v>224</v>
      </c>
      <c r="BI1611" s="155">
        <v>0.36070000000000002</v>
      </c>
      <c r="BJ1611" s="94">
        <v>20</v>
      </c>
      <c r="BM1611" s="94">
        <v>42955</v>
      </c>
    </row>
    <row r="1612" spans="1:65" ht="15.75" customHeight="1" thickBot="1">
      <c r="A1612" s="93" t="s">
        <v>317</v>
      </c>
      <c r="B1612" s="95">
        <v>45977</v>
      </c>
      <c r="C1612" s="96">
        <v>2739412</v>
      </c>
      <c r="D1612" s="96">
        <v>301449</v>
      </c>
      <c r="E1612" s="96" t="s">
        <v>48</v>
      </c>
      <c r="F1612" s="96">
        <v>2867862</v>
      </c>
      <c r="G1612" s="96" t="s">
        <v>48</v>
      </c>
      <c r="H1612" s="96">
        <v>444634</v>
      </c>
      <c r="I1612" s="96" t="s">
        <v>48</v>
      </c>
      <c r="J1612" s="96">
        <v>2486</v>
      </c>
      <c r="K1612" s="96">
        <v>289113</v>
      </c>
      <c r="L1612" s="96">
        <v>6644955</v>
      </c>
      <c r="M1612" s="97">
        <v>419</v>
      </c>
      <c r="N1612" s="97">
        <v>465</v>
      </c>
      <c r="O1612" s="97">
        <v>884</v>
      </c>
      <c r="P1612" s="96" t="s">
        <v>48</v>
      </c>
      <c r="Q1612" s="96">
        <v>27341</v>
      </c>
      <c r="R1612" s="96">
        <v>28281</v>
      </c>
      <c r="S1612" s="96">
        <v>25355</v>
      </c>
      <c r="T1612" s="98">
        <v>0.85599999999999998</v>
      </c>
      <c r="U1612" s="95">
        <v>45946</v>
      </c>
      <c r="V1612" s="95">
        <v>45969</v>
      </c>
      <c r="W1612" s="96">
        <v>112</v>
      </c>
      <c r="X1612" s="98">
        <v>0.16350000000000001</v>
      </c>
      <c r="Y1612" s="98">
        <v>0.3548</v>
      </c>
      <c r="Z1612" s="96">
        <v>243</v>
      </c>
      <c r="AA1612" s="96">
        <v>88</v>
      </c>
      <c r="AB1612" s="98">
        <v>0.1285</v>
      </c>
      <c r="AC1612" s="98">
        <v>0.34300000000000003</v>
      </c>
      <c r="AD1612" s="96">
        <v>235</v>
      </c>
      <c r="AE1612" s="96">
        <v>63</v>
      </c>
      <c r="AF1612" s="98">
        <v>9.1999999999999998E-2</v>
      </c>
      <c r="AG1612" s="98">
        <v>0.3826</v>
      </c>
      <c r="AH1612" s="96">
        <v>262</v>
      </c>
      <c r="AI1612" s="96">
        <v>144</v>
      </c>
      <c r="AJ1612" s="96">
        <v>419</v>
      </c>
      <c r="AK1612" s="96">
        <v>4176</v>
      </c>
      <c r="AL1612" s="96">
        <v>4164</v>
      </c>
      <c r="AM1612" s="96">
        <v>161</v>
      </c>
      <c r="AN1612" s="96">
        <v>3981</v>
      </c>
      <c r="AO1612" s="96">
        <v>3960</v>
      </c>
      <c r="AP1612" s="96">
        <v>75</v>
      </c>
      <c r="AQ1612" s="96">
        <v>757</v>
      </c>
      <c r="AR1612" s="96">
        <v>685</v>
      </c>
      <c r="AS1612" s="98">
        <v>0.90500000000000003</v>
      </c>
      <c r="AT1612" s="98">
        <v>0.61199999999999999</v>
      </c>
      <c r="AU1612" s="98">
        <v>1.9E-2</v>
      </c>
      <c r="AV1612" s="101">
        <v>278936</v>
      </c>
      <c r="AW1612" s="101">
        <v>247104</v>
      </c>
      <c r="AX1612" s="96">
        <v>15172</v>
      </c>
      <c r="AY1612" s="96">
        <v>23537</v>
      </c>
      <c r="AZ1612" s="96">
        <v>34457</v>
      </c>
      <c r="BA1612" s="96">
        <v>29551492</v>
      </c>
      <c r="BC1612" s="117"/>
      <c r="BD1612" s="93">
        <v>207.11</v>
      </c>
      <c r="BE1612" s="93">
        <v>1455.5</v>
      </c>
      <c r="BF1612" s="94">
        <v>160</v>
      </c>
      <c r="BG1612" s="155">
        <v>0.2336</v>
      </c>
      <c r="BH1612" s="94">
        <v>244</v>
      </c>
      <c r="BI1612" s="155">
        <v>0.35620000000000002</v>
      </c>
      <c r="BJ1612" s="94">
        <v>32</v>
      </c>
      <c r="BM1612" s="94">
        <v>47058</v>
      </c>
    </row>
    <row r="1613" spans="1:65" ht="15.75" customHeight="1" thickBot="1">
      <c r="A1613" s="93" t="s">
        <v>311</v>
      </c>
      <c r="B1613" s="95">
        <v>45978</v>
      </c>
      <c r="C1613" s="96">
        <v>2495821</v>
      </c>
      <c r="D1613" s="96">
        <v>284193</v>
      </c>
      <c r="E1613" s="96" t="s">
        <v>48</v>
      </c>
      <c r="F1613" s="96">
        <v>2899785</v>
      </c>
      <c r="G1613" s="96" t="s">
        <v>48</v>
      </c>
      <c r="H1613" s="96">
        <v>462321</v>
      </c>
      <c r="I1613" s="96" t="s">
        <v>48</v>
      </c>
      <c r="J1613" s="96">
        <v>3135</v>
      </c>
      <c r="K1613" s="96">
        <v>289113</v>
      </c>
      <c r="L1613" s="96">
        <v>6434368</v>
      </c>
      <c r="M1613" s="97">
        <v>371</v>
      </c>
      <c r="N1613" s="97">
        <v>510</v>
      </c>
      <c r="O1613" s="97">
        <v>881</v>
      </c>
      <c r="P1613" s="96" t="s">
        <v>48</v>
      </c>
      <c r="Q1613" s="96">
        <v>30257</v>
      </c>
      <c r="R1613" s="96">
        <v>29389</v>
      </c>
      <c r="S1613" s="96">
        <v>25356</v>
      </c>
      <c r="T1613" s="98">
        <v>0.72299999999999998</v>
      </c>
      <c r="U1613" s="95">
        <v>45947</v>
      </c>
      <c r="V1613" s="95">
        <v>45970</v>
      </c>
      <c r="W1613" s="96">
        <v>98</v>
      </c>
      <c r="X1613" s="98">
        <v>0.1731</v>
      </c>
      <c r="Y1613" s="98">
        <v>0.37569999999999998</v>
      </c>
      <c r="Z1613" s="96">
        <v>213</v>
      </c>
      <c r="AA1613" s="96">
        <v>82</v>
      </c>
      <c r="AB1613" s="98">
        <v>0.1449</v>
      </c>
      <c r="AC1613" s="98">
        <v>0.38679999999999998</v>
      </c>
      <c r="AD1613" s="96">
        <v>219</v>
      </c>
      <c r="AE1613" s="96">
        <v>61</v>
      </c>
      <c r="AF1613" s="98">
        <v>0.10780000000000001</v>
      </c>
      <c r="AG1613" s="98">
        <v>0.44829999999999998</v>
      </c>
      <c r="AH1613" s="96">
        <v>254</v>
      </c>
      <c r="AI1613" s="96">
        <v>259</v>
      </c>
      <c r="AJ1613" s="96">
        <v>297</v>
      </c>
      <c r="AK1613" s="96">
        <v>3221</v>
      </c>
      <c r="AL1613" s="96">
        <v>3153</v>
      </c>
      <c r="AM1613" s="96">
        <v>142</v>
      </c>
      <c r="AN1613" s="96">
        <v>3042</v>
      </c>
      <c r="AO1613" s="96">
        <v>2977</v>
      </c>
      <c r="AP1613" s="96">
        <v>60</v>
      </c>
      <c r="AQ1613" s="96">
        <v>637</v>
      </c>
      <c r="AR1613" s="96">
        <v>566</v>
      </c>
      <c r="AS1613" s="98">
        <v>0.88900000000000001</v>
      </c>
      <c r="AT1613" s="98">
        <v>0.52500000000000002</v>
      </c>
      <c r="AU1613" s="98">
        <v>0.02</v>
      </c>
      <c r="AV1613" s="101">
        <v>279573</v>
      </c>
      <c r="AW1613" s="101">
        <v>247670</v>
      </c>
      <c r="AX1613" s="96">
        <v>15088</v>
      </c>
      <c r="AY1613" s="96">
        <v>23415</v>
      </c>
      <c r="AZ1613" s="96">
        <v>34833</v>
      </c>
      <c r="BA1613" s="96">
        <v>42795001</v>
      </c>
      <c r="BC1613" s="117"/>
      <c r="BD1613" s="93">
        <v>194.32</v>
      </c>
      <c r="BE1613" s="93">
        <v>1462.5</v>
      </c>
      <c r="BF1613" s="94">
        <v>138</v>
      </c>
      <c r="BG1613" s="155">
        <v>0.24379999999999999</v>
      </c>
      <c r="BH1613" s="94">
        <v>220</v>
      </c>
      <c r="BI1613" s="155">
        <v>0.38869999999999999</v>
      </c>
      <c r="BJ1613" s="94">
        <v>29</v>
      </c>
      <c r="BM1613" s="94">
        <v>18755</v>
      </c>
    </row>
    <row r="1614" spans="1:65" ht="15.75" customHeight="1" thickBot="1">
      <c r="A1614" s="93" t="s">
        <v>312</v>
      </c>
      <c r="B1614" s="95">
        <v>45979</v>
      </c>
      <c r="C1614" s="96">
        <v>2588837</v>
      </c>
      <c r="D1614" s="96">
        <v>221415</v>
      </c>
      <c r="E1614" s="96" t="s">
        <v>48</v>
      </c>
      <c r="F1614" s="96">
        <v>2448285</v>
      </c>
      <c r="G1614" s="96" t="s">
        <v>48</v>
      </c>
      <c r="H1614" s="96">
        <v>405388</v>
      </c>
      <c r="I1614" s="96" t="s">
        <v>48</v>
      </c>
      <c r="J1614" s="96">
        <v>3289</v>
      </c>
      <c r="K1614" s="96">
        <v>289113</v>
      </c>
      <c r="L1614" s="96">
        <v>5956327</v>
      </c>
      <c r="M1614" s="97">
        <v>312</v>
      </c>
      <c r="N1614" s="97">
        <v>87</v>
      </c>
      <c r="O1614" s="97">
        <v>399</v>
      </c>
      <c r="P1614" s="96" t="s">
        <v>48</v>
      </c>
      <c r="Q1614" s="96">
        <v>35190</v>
      </c>
      <c r="R1614" s="96">
        <v>33296</v>
      </c>
      <c r="S1614" s="96">
        <v>29221</v>
      </c>
      <c r="T1614" s="98">
        <v>1.4810000000000001</v>
      </c>
      <c r="U1614" s="95">
        <v>45948</v>
      </c>
      <c r="V1614" s="95">
        <v>45971</v>
      </c>
      <c r="W1614" s="96">
        <v>78</v>
      </c>
      <c r="X1614" s="98">
        <v>0.14829999999999999</v>
      </c>
      <c r="Y1614" s="98">
        <v>0.32179999999999997</v>
      </c>
      <c r="Z1614" s="96">
        <v>169</v>
      </c>
      <c r="AA1614" s="96">
        <v>67</v>
      </c>
      <c r="AB1614" s="98">
        <v>0.12740000000000001</v>
      </c>
      <c r="AC1614" s="98">
        <v>0.34010000000000001</v>
      </c>
      <c r="AD1614" s="96">
        <v>179</v>
      </c>
      <c r="AE1614" s="96">
        <v>49</v>
      </c>
      <c r="AF1614" s="98">
        <v>9.3200000000000005E-2</v>
      </c>
      <c r="AG1614" s="98">
        <v>0.38750000000000001</v>
      </c>
      <c r="AH1614" s="96">
        <v>204</v>
      </c>
      <c r="AI1614" s="96">
        <v>243</v>
      </c>
      <c r="AJ1614" s="96">
        <v>261</v>
      </c>
      <c r="AK1614" s="96">
        <v>3062</v>
      </c>
      <c r="AL1614" s="96">
        <v>3015</v>
      </c>
      <c r="AM1614" s="96">
        <v>160</v>
      </c>
      <c r="AN1614" s="96">
        <v>2876</v>
      </c>
      <c r="AO1614" s="96">
        <v>2814</v>
      </c>
      <c r="AP1614" s="96">
        <v>61</v>
      </c>
      <c r="AQ1614" s="96">
        <v>591</v>
      </c>
      <c r="AR1614" s="96">
        <v>526</v>
      </c>
      <c r="AS1614" s="98">
        <v>0.89</v>
      </c>
      <c r="AT1614" s="98">
        <v>0.496</v>
      </c>
      <c r="AU1614" s="98">
        <v>2.1000000000000001E-2</v>
      </c>
      <c r="AV1614" s="101">
        <v>280164</v>
      </c>
      <c r="AW1614" s="101">
        <v>248196</v>
      </c>
      <c r="AX1614" s="96">
        <v>15159</v>
      </c>
      <c r="AY1614" s="96">
        <v>23455</v>
      </c>
      <c r="AZ1614" s="96">
        <v>34888</v>
      </c>
      <c r="BA1614" s="96">
        <v>29606775</v>
      </c>
      <c r="BC1614" s="117"/>
      <c r="BD1614" s="93">
        <v>151.55000000000001</v>
      </c>
      <c r="BE1614" s="93">
        <v>1461</v>
      </c>
      <c r="BF1614" s="94">
        <v>130</v>
      </c>
      <c r="BG1614" s="155">
        <v>0.24709999999999999</v>
      </c>
      <c r="BH1614" s="94">
        <v>195</v>
      </c>
      <c r="BI1614" s="155">
        <v>0.37069999999999997</v>
      </c>
      <c r="BJ1614" s="94">
        <v>29</v>
      </c>
      <c r="BM1614" s="94">
        <v>24068</v>
      </c>
    </row>
    <row r="1615" spans="1:65" ht="15.75" customHeight="1" thickBot="1">
      <c r="A1615" s="93" t="s">
        <v>313</v>
      </c>
      <c r="B1615" s="95">
        <v>45980</v>
      </c>
      <c r="C1615" s="96">
        <v>2387458</v>
      </c>
      <c r="D1615" s="96">
        <v>190095</v>
      </c>
      <c r="E1615" s="96" t="s">
        <v>48</v>
      </c>
      <c r="F1615" s="96">
        <v>2454597</v>
      </c>
      <c r="G1615" s="96" t="s">
        <v>48</v>
      </c>
      <c r="H1615" s="96">
        <v>392812</v>
      </c>
      <c r="I1615" s="96" t="s">
        <v>48</v>
      </c>
      <c r="J1615" s="96">
        <v>2299</v>
      </c>
      <c r="K1615" s="96">
        <v>289113</v>
      </c>
      <c r="L1615" s="96">
        <v>5716374</v>
      </c>
      <c r="M1615" s="97">
        <v>271</v>
      </c>
      <c r="N1615" s="97">
        <v>419</v>
      </c>
      <c r="O1615" s="97">
        <v>690</v>
      </c>
      <c r="P1615" s="96" t="s">
        <v>48</v>
      </c>
      <c r="Q1615" s="96">
        <v>26880</v>
      </c>
      <c r="R1615" s="96">
        <v>26109</v>
      </c>
      <c r="S1615" s="96">
        <v>25447</v>
      </c>
      <c r="T1615" s="98">
        <v>0.80100000000000005</v>
      </c>
      <c r="U1615" s="95">
        <v>45949</v>
      </c>
      <c r="V1615" s="95">
        <v>45972</v>
      </c>
      <c r="W1615" s="96">
        <v>98</v>
      </c>
      <c r="X1615" s="98">
        <v>0.1976</v>
      </c>
      <c r="Y1615" s="98">
        <v>0.42880000000000001</v>
      </c>
      <c r="Z1615" s="96">
        <v>213</v>
      </c>
      <c r="AA1615" s="96">
        <v>82</v>
      </c>
      <c r="AB1615" s="98">
        <v>0.1653</v>
      </c>
      <c r="AC1615" s="98">
        <v>0.44140000000000001</v>
      </c>
      <c r="AD1615" s="96">
        <v>219</v>
      </c>
      <c r="AE1615" s="96">
        <v>54</v>
      </c>
      <c r="AF1615" s="98">
        <v>0.1089</v>
      </c>
      <c r="AG1615" s="98">
        <v>0.45290000000000002</v>
      </c>
      <c r="AH1615" s="96">
        <v>225</v>
      </c>
      <c r="AI1615" s="96">
        <v>196</v>
      </c>
      <c r="AJ1615" s="96">
        <v>273</v>
      </c>
      <c r="AK1615" s="96">
        <v>2918</v>
      </c>
      <c r="AL1615" s="96">
        <v>2864</v>
      </c>
      <c r="AM1615" s="96">
        <v>140</v>
      </c>
      <c r="AN1615" s="96">
        <v>2742</v>
      </c>
      <c r="AO1615" s="96">
        <v>2684</v>
      </c>
      <c r="AP1615" s="96">
        <v>55</v>
      </c>
      <c r="AQ1615" s="96">
        <v>553</v>
      </c>
      <c r="AR1615" s="96">
        <v>496</v>
      </c>
      <c r="AS1615" s="98">
        <v>0.89700000000000002</v>
      </c>
      <c r="AT1615" s="98">
        <v>0.55000000000000004</v>
      </c>
      <c r="AU1615" s="98">
        <v>0.02</v>
      </c>
      <c r="AV1615" s="101">
        <v>280717</v>
      </c>
      <c r="AW1615" s="101">
        <v>248692</v>
      </c>
      <c r="AX1615" s="96">
        <v>15309</v>
      </c>
      <c r="AY1615" s="96">
        <v>23639</v>
      </c>
      <c r="AZ1615" s="96">
        <v>34710</v>
      </c>
      <c r="BA1615" s="96">
        <v>29226837</v>
      </c>
      <c r="BC1615" s="117"/>
      <c r="BD1615" s="93">
        <v>129.36000000000001</v>
      </c>
      <c r="BE1615" s="93">
        <v>1469.5</v>
      </c>
      <c r="BF1615" s="94">
        <v>132</v>
      </c>
      <c r="BG1615" s="155">
        <v>0.2661</v>
      </c>
      <c r="BH1615" s="94">
        <v>180</v>
      </c>
      <c r="BI1615" s="155">
        <v>0.3629</v>
      </c>
      <c r="BJ1615" s="94">
        <v>27</v>
      </c>
      <c r="BM1615" s="94">
        <v>13574</v>
      </c>
    </row>
    <row r="1616" spans="1:65" ht="15.75" customHeight="1" thickBot="1">
      <c r="A1616" s="93" t="s">
        <v>314</v>
      </c>
      <c r="B1616" s="95">
        <v>45981</v>
      </c>
      <c r="C1616" s="96">
        <v>2425258</v>
      </c>
      <c r="D1616" s="96">
        <v>189552</v>
      </c>
      <c r="E1616" s="96" t="s">
        <v>48</v>
      </c>
      <c r="F1616" s="96">
        <v>2430800</v>
      </c>
      <c r="G1616" s="96" t="s">
        <v>48</v>
      </c>
      <c r="H1616" s="96">
        <v>392012</v>
      </c>
      <c r="I1616" s="96" t="s">
        <v>48</v>
      </c>
      <c r="J1616" s="96">
        <v>1683</v>
      </c>
      <c r="K1616" s="96">
        <v>472446</v>
      </c>
      <c r="L1616" s="96">
        <v>5911751</v>
      </c>
      <c r="M1616" s="97">
        <v>301</v>
      </c>
      <c r="N1616" s="97">
        <v>405</v>
      </c>
      <c r="O1616" s="97">
        <v>706</v>
      </c>
      <c r="P1616" s="96" t="s">
        <v>48</v>
      </c>
      <c r="Q1616" s="96">
        <v>28677</v>
      </c>
      <c r="R1616" s="96">
        <v>27335</v>
      </c>
      <c r="S1616" s="96">
        <v>24086</v>
      </c>
      <c r="T1616" s="98">
        <v>0.78</v>
      </c>
      <c r="U1616" s="95">
        <v>45950</v>
      </c>
      <c r="V1616" s="95">
        <v>45973</v>
      </c>
      <c r="W1616" s="96">
        <v>95</v>
      </c>
      <c r="X1616" s="98">
        <v>0.1908</v>
      </c>
      <c r="Y1616" s="98">
        <v>0.41399999999999998</v>
      </c>
      <c r="Z1616" s="96">
        <v>206</v>
      </c>
      <c r="AA1616" s="96">
        <v>81</v>
      </c>
      <c r="AB1616" s="98">
        <v>0.16270000000000001</v>
      </c>
      <c r="AC1616" s="98">
        <v>0.43430000000000002</v>
      </c>
      <c r="AD1616" s="96">
        <v>216</v>
      </c>
      <c r="AE1616" s="96">
        <v>59</v>
      </c>
      <c r="AF1616" s="98">
        <v>0.11849999999999999</v>
      </c>
      <c r="AG1616" s="98">
        <v>0.4929</v>
      </c>
      <c r="AH1616" s="96">
        <v>245</v>
      </c>
      <c r="AI1616" s="96">
        <v>204</v>
      </c>
      <c r="AJ1616" s="96">
        <v>276</v>
      </c>
      <c r="AK1616" s="96">
        <v>3216</v>
      </c>
      <c r="AL1616" s="96">
        <v>3164</v>
      </c>
      <c r="AM1616" s="96">
        <v>154</v>
      </c>
      <c r="AN1616" s="96">
        <v>3017</v>
      </c>
      <c r="AO1616" s="96">
        <v>2963</v>
      </c>
      <c r="AP1616" s="96">
        <v>76</v>
      </c>
      <c r="AQ1616" s="96">
        <v>551</v>
      </c>
      <c r="AR1616" s="96">
        <v>498</v>
      </c>
      <c r="AS1616" s="98">
        <v>0.90400000000000003</v>
      </c>
      <c r="AT1616" s="98">
        <v>0.55400000000000005</v>
      </c>
      <c r="AU1616" s="98">
        <v>2.5000000000000001E-2</v>
      </c>
      <c r="AV1616" s="101">
        <v>281268</v>
      </c>
      <c r="AW1616" s="101">
        <v>249190</v>
      </c>
      <c r="AX1616" s="96">
        <v>15355</v>
      </c>
      <c r="AY1616" s="96">
        <v>23644</v>
      </c>
      <c r="AZ1616" s="96">
        <v>34826</v>
      </c>
      <c r="BA1616" s="96">
        <v>29683993</v>
      </c>
      <c r="BC1616" s="117"/>
      <c r="BD1616" s="93">
        <v>128.51</v>
      </c>
      <c r="BE1616" s="93">
        <v>1475</v>
      </c>
      <c r="BF1616" s="94">
        <v>141</v>
      </c>
      <c r="BG1616" s="155">
        <v>0.28310000000000002</v>
      </c>
      <c r="BH1616" s="94">
        <v>193</v>
      </c>
      <c r="BI1616" s="155">
        <v>0.3876</v>
      </c>
      <c r="BJ1616" s="94">
        <v>24</v>
      </c>
      <c r="BK1616" s="94" t="s">
        <v>409</v>
      </c>
      <c r="BL1616" s="94">
        <v>5500000</v>
      </c>
      <c r="BM1616" s="94">
        <v>10835</v>
      </c>
    </row>
    <row r="1617" spans="1:65" ht="15.75" customHeight="1" thickBot="1">
      <c r="A1617" s="93" t="s">
        <v>315</v>
      </c>
      <c r="B1617" s="95">
        <v>45982</v>
      </c>
      <c r="C1617" s="96">
        <v>2396656</v>
      </c>
      <c r="D1617" s="96">
        <v>193185</v>
      </c>
      <c r="E1617" s="96" t="s">
        <v>48</v>
      </c>
      <c r="F1617" s="96">
        <v>2350555</v>
      </c>
      <c r="G1617" s="96" t="s">
        <v>48</v>
      </c>
      <c r="H1617" s="96">
        <v>388391</v>
      </c>
      <c r="I1617" s="96" t="s">
        <v>48</v>
      </c>
      <c r="J1617" s="96">
        <v>1694</v>
      </c>
      <c r="K1617" s="96">
        <v>472446</v>
      </c>
      <c r="L1617" s="96">
        <v>5802927</v>
      </c>
      <c r="M1617" s="97">
        <v>306</v>
      </c>
      <c r="N1617" s="97">
        <v>511</v>
      </c>
      <c r="O1617" s="97">
        <v>817</v>
      </c>
      <c r="P1617" s="96" t="s">
        <v>48</v>
      </c>
      <c r="Q1617" s="96">
        <v>33850</v>
      </c>
      <c r="R1617" s="96">
        <v>38129</v>
      </c>
      <c r="S1617" s="96">
        <v>32440</v>
      </c>
      <c r="T1617" s="98">
        <v>0.61399999999999999</v>
      </c>
      <c r="U1617" s="95">
        <v>45951</v>
      </c>
      <c r="V1617" s="95">
        <v>45974</v>
      </c>
      <c r="W1617" s="96">
        <v>79</v>
      </c>
      <c r="X1617" s="98">
        <v>0.1699</v>
      </c>
      <c r="Y1617" s="98">
        <v>0.36870000000000003</v>
      </c>
      <c r="Z1617" s="96">
        <v>171</v>
      </c>
      <c r="AA1617" s="96">
        <v>57</v>
      </c>
      <c r="AB1617" s="98">
        <v>0.1226</v>
      </c>
      <c r="AC1617" s="98">
        <v>0.32729999999999998</v>
      </c>
      <c r="AD1617" s="96">
        <v>152</v>
      </c>
      <c r="AE1617" s="96">
        <v>43</v>
      </c>
      <c r="AF1617" s="98">
        <v>9.2499999999999999E-2</v>
      </c>
      <c r="AG1617" s="98">
        <v>0.38469999999999999</v>
      </c>
      <c r="AH1617" s="96">
        <v>179</v>
      </c>
      <c r="AI1617" s="96">
        <v>187</v>
      </c>
      <c r="AJ1617" s="96">
        <v>241</v>
      </c>
      <c r="AK1617" s="96">
        <v>2889</v>
      </c>
      <c r="AL1617" s="96">
        <v>2809</v>
      </c>
      <c r="AM1617" s="96">
        <v>132</v>
      </c>
      <c r="AN1617" s="96">
        <v>2712</v>
      </c>
      <c r="AO1617" s="96">
        <v>2635</v>
      </c>
      <c r="AP1617" s="96">
        <v>67</v>
      </c>
      <c r="AQ1617" s="96">
        <v>502</v>
      </c>
      <c r="AR1617" s="96">
        <v>465</v>
      </c>
      <c r="AS1617" s="98">
        <v>0.92600000000000005</v>
      </c>
      <c r="AT1617" s="98">
        <v>0.51800000000000002</v>
      </c>
      <c r="AU1617" s="98">
        <v>2.5000000000000001E-2</v>
      </c>
      <c r="AV1617" s="101">
        <v>281770</v>
      </c>
      <c r="AW1617" s="101">
        <v>249655</v>
      </c>
      <c r="AX1617" s="96">
        <v>15354</v>
      </c>
      <c r="AY1617" s="96">
        <v>23642</v>
      </c>
      <c r="AZ1617" s="96">
        <v>34825</v>
      </c>
      <c r="BA1617" s="96">
        <v>31036458</v>
      </c>
      <c r="BC1617" s="117"/>
      <c r="BD1617" s="93">
        <v>131.24</v>
      </c>
      <c r="BE1617" s="93">
        <v>1472</v>
      </c>
      <c r="BF1617" s="94">
        <v>109</v>
      </c>
      <c r="BG1617" s="155">
        <v>0.2344</v>
      </c>
      <c r="BH1617" s="94">
        <v>160</v>
      </c>
      <c r="BI1617" s="155">
        <v>0.34410000000000002</v>
      </c>
      <c r="BJ1617" s="94">
        <v>19</v>
      </c>
      <c r="BM1617" s="94">
        <v>5236</v>
      </c>
    </row>
    <row r="1618" spans="1:65" ht="15.75" customHeight="1" thickBot="1">
      <c r="A1618" s="93" t="s">
        <v>316</v>
      </c>
      <c r="B1618" s="95">
        <v>45983</v>
      </c>
      <c r="C1618" s="96">
        <v>2556874</v>
      </c>
      <c r="D1618" s="96">
        <v>203695</v>
      </c>
      <c r="E1618" s="96" t="s">
        <v>48</v>
      </c>
      <c r="F1618" s="96">
        <v>2343828</v>
      </c>
      <c r="G1618" s="96" t="s">
        <v>48</v>
      </c>
      <c r="H1618" s="96">
        <v>386157</v>
      </c>
      <c r="I1618" s="96" t="s">
        <v>48</v>
      </c>
      <c r="J1618" s="96">
        <v>2574</v>
      </c>
      <c r="K1618" s="96">
        <v>232446</v>
      </c>
      <c r="L1618" s="96">
        <v>5725575</v>
      </c>
      <c r="M1618" s="97">
        <v>299</v>
      </c>
      <c r="N1618" s="97">
        <v>586</v>
      </c>
      <c r="O1618" s="97">
        <v>885</v>
      </c>
      <c r="P1618" s="96" t="s">
        <v>48</v>
      </c>
      <c r="Q1618" s="96">
        <v>26652</v>
      </c>
      <c r="R1618" s="96">
        <v>24935</v>
      </c>
      <c r="S1618" s="96">
        <v>20854</v>
      </c>
      <c r="T1618" s="98">
        <v>0.66800000000000004</v>
      </c>
      <c r="U1618" s="95">
        <v>45952</v>
      </c>
      <c r="V1618" s="95">
        <v>45975</v>
      </c>
      <c r="W1618" s="96">
        <v>99</v>
      </c>
      <c r="X1618" s="98">
        <v>0.18640000000000001</v>
      </c>
      <c r="Y1618" s="98">
        <v>0.40460000000000002</v>
      </c>
      <c r="Z1618" s="96">
        <v>215</v>
      </c>
      <c r="AA1618" s="96">
        <v>86</v>
      </c>
      <c r="AB1618" s="98">
        <v>0.16200000000000001</v>
      </c>
      <c r="AC1618" s="98">
        <v>0.43240000000000001</v>
      </c>
      <c r="AD1618" s="96">
        <v>230</v>
      </c>
      <c r="AE1618" s="96">
        <v>66</v>
      </c>
      <c r="AF1618" s="98">
        <v>0.12429999999999999</v>
      </c>
      <c r="AG1618" s="98">
        <v>0.5171</v>
      </c>
      <c r="AH1618" s="96">
        <v>275</v>
      </c>
      <c r="AI1618" s="96">
        <v>190</v>
      </c>
      <c r="AJ1618" s="96">
        <v>284</v>
      </c>
      <c r="AK1618" s="96">
        <v>3052</v>
      </c>
      <c r="AL1618" s="96">
        <v>3029</v>
      </c>
      <c r="AM1618" s="96">
        <v>152</v>
      </c>
      <c r="AN1618" s="96">
        <v>2870</v>
      </c>
      <c r="AO1618" s="96">
        <v>2845</v>
      </c>
      <c r="AP1618" s="96">
        <v>65</v>
      </c>
      <c r="AQ1618" s="96">
        <v>591</v>
      </c>
      <c r="AR1618" s="96">
        <v>531</v>
      </c>
      <c r="AS1618" s="98">
        <v>0.89800000000000002</v>
      </c>
      <c r="AT1618" s="98">
        <v>0.53500000000000003</v>
      </c>
      <c r="AU1618" s="98">
        <v>2.1999999999999999E-2</v>
      </c>
      <c r="AV1618" s="101">
        <v>282361</v>
      </c>
      <c r="AW1618" s="101">
        <v>250186</v>
      </c>
      <c r="AX1618" s="96">
        <v>15404</v>
      </c>
      <c r="AY1618" s="96">
        <v>23691</v>
      </c>
      <c r="AZ1618" s="96">
        <v>34802</v>
      </c>
      <c r="BA1618" s="96">
        <v>26080833</v>
      </c>
      <c r="BC1618" s="117"/>
      <c r="BD1618" s="93">
        <v>138.38</v>
      </c>
      <c r="BE1618" s="93">
        <v>1472</v>
      </c>
      <c r="BF1618" s="94">
        <v>130</v>
      </c>
      <c r="BG1618" s="155">
        <v>0.24479999999999999</v>
      </c>
      <c r="BH1618" s="94">
        <v>185</v>
      </c>
      <c r="BI1618" s="155">
        <v>0.34839999999999999</v>
      </c>
      <c r="BJ1618" s="94">
        <v>16</v>
      </c>
      <c r="BK1618" s="94" t="s">
        <v>410</v>
      </c>
      <c r="BL1618" s="94">
        <v>600000</v>
      </c>
      <c r="BM1618" s="94">
        <v>8404</v>
      </c>
    </row>
    <row r="1619" spans="1:65" ht="15.75" customHeight="1" thickBot="1">
      <c r="A1619" s="93" t="s">
        <v>317</v>
      </c>
      <c r="B1619" s="95">
        <v>45984</v>
      </c>
      <c r="C1619" s="96">
        <v>2646896</v>
      </c>
      <c r="D1619" s="96">
        <v>191051</v>
      </c>
      <c r="E1619" s="96" t="s">
        <v>48</v>
      </c>
      <c r="F1619" s="96">
        <v>2422580</v>
      </c>
      <c r="G1619" s="96" t="s">
        <v>48</v>
      </c>
      <c r="H1619" s="96">
        <v>391227</v>
      </c>
      <c r="I1619" s="96" t="s">
        <v>48</v>
      </c>
      <c r="J1619" s="96">
        <v>3718</v>
      </c>
      <c r="K1619" s="96">
        <v>232446</v>
      </c>
      <c r="L1619" s="96">
        <v>5887917</v>
      </c>
      <c r="M1619" s="97">
        <v>364</v>
      </c>
      <c r="N1619" s="97">
        <v>569</v>
      </c>
      <c r="O1619" s="97">
        <v>933</v>
      </c>
      <c r="P1619" s="96" t="s">
        <v>48</v>
      </c>
      <c r="Q1619" s="96">
        <v>26601</v>
      </c>
      <c r="R1619" s="96">
        <v>25642</v>
      </c>
      <c r="S1619" s="96">
        <v>24831</v>
      </c>
      <c r="T1619" s="98">
        <v>0.748</v>
      </c>
      <c r="U1619" s="95">
        <v>45953</v>
      </c>
      <c r="V1619" s="95">
        <v>45976</v>
      </c>
      <c r="W1619" s="96">
        <v>102</v>
      </c>
      <c r="X1619" s="98">
        <v>0.16350000000000001</v>
      </c>
      <c r="Y1619" s="98">
        <v>0.35470000000000002</v>
      </c>
      <c r="Z1619" s="96">
        <v>221</v>
      </c>
      <c r="AA1619" s="96">
        <v>86</v>
      </c>
      <c r="AB1619" s="98">
        <v>0.13780000000000001</v>
      </c>
      <c r="AC1619" s="98">
        <v>0.36799999999999999</v>
      </c>
      <c r="AD1619" s="96">
        <v>230</v>
      </c>
      <c r="AE1619" s="96">
        <v>57</v>
      </c>
      <c r="AF1619" s="98">
        <v>9.1300000000000006E-2</v>
      </c>
      <c r="AG1619" s="98">
        <v>0.38</v>
      </c>
      <c r="AH1619" s="96">
        <v>237</v>
      </c>
      <c r="AI1619" s="96">
        <v>259</v>
      </c>
      <c r="AJ1619" s="96">
        <v>366</v>
      </c>
      <c r="AK1619" s="96">
        <v>3975</v>
      </c>
      <c r="AL1619" s="96">
        <v>3955</v>
      </c>
      <c r="AM1619" s="96">
        <v>145</v>
      </c>
      <c r="AN1619" s="96">
        <v>3784</v>
      </c>
      <c r="AO1619" s="96">
        <v>3762</v>
      </c>
      <c r="AP1619" s="96">
        <v>89</v>
      </c>
      <c r="AQ1619" s="96">
        <v>698</v>
      </c>
      <c r="AR1619" s="96">
        <v>624</v>
      </c>
      <c r="AS1619" s="98">
        <v>0.89400000000000002</v>
      </c>
      <c r="AT1619" s="98">
        <v>0.58699999999999997</v>
      </c>
      <c r="AU1619" s="98">
        <v>2.3E-2</v>
      </c>
      <c r="AV1619" s="101">
        <v>283059</v>
      </c>
      <c r="AW1619" s="101">
        <v>250810</v>
      </c>
      <c r="AX1619" s="96">
        <v>15399</v>
      </c>
      <c r="AY1619" s="96">
        <v>23697</v>
      </c>
      <c r="AZ1619" s="96">
        <v>34876</v>
      </c>
      <c r="BA1619" s="96">
        <v>29808387</v>
      </c>
      <c r="BC1619" s="117"/>
      <c r="BD1619" s="93">
        <v>129.79</v>
      </c>
      <c r="BE1619" s="93">
        <v>1472</v>
      </c>
      <c r="BF1619" s="94">
        <v>153</v>
      </c>
      <c r="BG1619" s="155">
        <v>0.2452</v>
      </c>
      <c r="BH1619" s="94">
        <v>235</v>
      </c>
      <c r="BI1619" s="155">
        <v>0.37659999999999999</v>
      </c>
      <c r="BJ1619" s="94">
        <v>22</v>
      </c>
      <c r="BM1619" s="94">
        <v>8844</v>
      </c>
    </row>
    <row r="1620" spans="1:65" ht="15.75" customHeight="1" thickBot="1">
      <c r="A1620" s="93" t="s">
        <v>311</v>
      </c>
      <c r="B1620" s="95">
        <v>45985</v>
      </c>
      <c r="C1620" s="96">
        <v>2416780</v>
      </c>
      <c r="D1620" s="96">
        <v>209021</v>
      </c>
      <c r="E1620" s="96" t="s">
        <v>48</v>
      </c>
      <c r="F1620" s="96">
        <v>2358769</v>
      </c>
      <c r="G1620" s="96" t="s">
        <v>48</v>
      </c>
      <c r="H1620" s="96">
        <v>386157</v>
      </c>
      <c r="I1620" s="96" t="s">
        <v>48</v>
      </c>
      <c r="J1620" s="96">
        <v>4290</v>
      </c>
      <c r="K1620" s="96">
        <v>216226</v>
      </c>
      <c r="L1620" s="96">
        <v>5591243</v>
      </c>
      <c r="M1620" s="97">
        <v>318</v>
      </c>
      <c r="N1620" s="97">
        <v>589</v>
      </c>
      <c r="O1620" s="97">
        <v>907</v>
      </c>
      <c r="P1620" s="96" t="s">
        <v>48</v>
      </c>
      <c r="Q1620" s="96">
        <v>28314</v>
      </c>
      <c r="R1620" s="96">
        <v>25230</v>
      </c>
      <c r="S1620" s="96">
        <v>23173</v>
      </c>
      <c r="T1620" s="98">
        <v>0.65900000000000003</v>
      </c>
      <c r="U1620" s="95">
        <v>45954</v>
      </c>
      <c r="V1620" s="95">
        <v>45977</v>
      </c>
      <c r="W1620" s="96">
        <v>91</v>
      </c>
      <c r="X1620" s="98">
        <v>0.1673</v>
      </c>
      <c r="Y1620" s="98">
        <v>0.36299999999999999</v>
      </c>
      <c r="Z1620" s="96">
        <v>197</v>
      </c>
      <c r="AA1620" s="96">
        <v>83</v>
      </c>
      <c r="AB1620" s="98">
        <v>0.15260000000000001</v>
      </c>
      <c r="AC1620" s="98">
        <v>0.40739999999999998</v>
      </c>
      <c r="AD1620" s="96">
        <v>222</v>
      </c>
      <c r="AE1620" s="96">
        <v>58</v>
      </c>
      <c r="AF1620" s="98">
        <v>0.1066</v>
      </c>
      <c r="AG1620" s="98">
        <v>0.44350000000000001</v>
      </c>
      <c r="AH1620" s="96">
        <v>241</v>
      </c>
      <c r="AI1620" s="96">
        <v>232</v>
      </c>
      <c r="AJ1620" s="96">
        <v>256</v>
      </c>
      <c r="AK1620" s="96">
        <v>3082</v>
      </c>
      <c r="AL1620" s="96">
        <v>3027</v>
      </c>
      <c r="AM1620" s="96">
        <v>121</v>
      </c>
      <c r="AN1620" s="96">
        <v>2931</v>
      </c>
      <c r="AO1620" s="96">
        <v>2871</v>
      </c>
      <c r="AP1620" s="96">
        <v>58</v>
      </c>
      <c r="AQ1620" s="96">
        <v>598</v>
      </c>
      <c r="AR1620" s="96">
        <v>544</v>
      </c>
      <c r="AS1620" s="98">
        <v>0.91</v>
      </c>
      <c r="AT1620" s="98">
        <v>0.47099999999999997</v>
      </c>
      <c r="AU1620" s="98">
        <v>0.02</v>
      </c>
      <c r="AV1620" s="101">
        <v>283657</v>
      </c>
      <c r="AW1620" s="101">
        <v>251354</v>
      </c>
      <c r="AX1620" s="96">
        <v>15196</v>
      </c>
      <c r="AY1620" s="96">
        <v>23578</v>
      </c>
      <c r="AZ1620" s="96">
        <v>35197</v>
      </c>
      <c r="BA1620" s="96">
        <v>38244062</v>
      </c>
      <c r="BC1620" s="117"/>
      <c r="BD1620" s="93">
        <v>141.69</v>
      </c>
      <c r="BE1620" s="93">
        <v>1475.2</v>
      </c>
      <c r="BF1620" s="94">
        <v>130</v>
      </c>
      <c r="BG1620" s="155">
        <v>0.23899999999999999</v>
      </c>
      <c r="BH1620" s="94">
        <v>191</v>
      </c>
      <c r="BI1620" s="155">
        <v>0.35110000000000002</v>
      </c>
      <c r="BJ1620" s="94">
        <v>27</v>
      </c>
      <c r="BM1620" s="94">
        <v>10208</v>
      </c>
    </row>
    <row r="1621" spans="1:65" ht="15.75" customHeight="1" thickBot="1">
      <c r="A1621" s="93" t="s">
        <v>312</v>
      </c>
      <c r="B1621" s="95">
        <v>45986</v>
      </c>
      <c r="C1621" s="96">
        <v>2473323</v>
      </c>
      <c r="D1621" s="96">
        <v>232921</v>
      </c>
      <c r="E1621" s="96" t="s">
        <v>48</v>
      </c>
      <c r="F1621" s="96">
        <v>2321840</v>
      </c>
      <c r="G1621" s="96" t="s">
        <v>48</v>
      </c>
      <c r="H1621" s="96">
        <v>371512</v>
      </c>
      <c r="I1621" s="96" t="s">
        <v>48</v>
      </c>
      <c r="J1621" s="96">
        <v>5071</v>
      </c>
      <c r="K1621" s="96">
        <v>216226</v>
      </c>
      <c r="L1621" s="96">
        <v>5620893</v>
      </c>
      <c r="M1621" s="97">
        <v>383</v>
      </c>
      <c r="N1621" s="97">
        <v>467</v>
      </c>
      <c r="O1621" s="97">
        <v>850</v>
      </c>
      <c r="P1621" s="96" t="s">
        <v>48</v>
      </c>
      <c r="Q1621" s="96">
        <v>27266</v>
      </c>
      <c r="R1621" s="96">
        <v>29239</v>
      </c>
      <c r="S1621" s="96">
        <v>29373</v>
      </c>
      <c r="T1621" s="98">
        <v>0.75900000000000001</v>
      </c>
      <c r="U1621" s="95">
        <v>45955</v>
      </c>
      <c r="V1621" s="95">
        <v>45978</v>
      </c>
      <c r="W1621" s="96">
        <v>95</v>
      </c>
      <c r="X1621" s="98">
        <v>0.1734</v>
      </c>
      <c r="Y1621" s="98">
        <v>0.37619999999999998</v>
      </c>
      <c r="Z1621" s="96">
        <v>206</v>
      </c>
      <c r="AA1621" s="96">
        <v>72</v>
      </c>
      <c r="AB1621" s="98">
        <v>0.13139999999999999</v>
      </c>
      <c r="AC1621" s="98">
        <v>0.3508</v>
      </c>
      <c r="AD1621" s="96">
        <v>192</v>
      </c>
      <c r="AE1621" s="96">
        <v>46</v>
      </c>
      <c r="AF1621" s="98">
        <v>8.3900000000000002E-2</v>
      </c>
      <c r="AG1621" s="98">
        <v>0.34920000000000001</v>
      </c>
      <c r="AH1621" s="96">
        <v>191</v>
      </c>
      <c r="AI1621" s="96">
        <v>236</v>
      </c>
      <c r="AJ1621" s="96">
        <v>256</v>
      </c>
      <c r="AK1621" s="96">
        <v>2944</v>
      </c>
      <c r="AL1621" s="96">
        <v>2881</v>
      </c>
      <c r="AM1621" s="96">
        <v>101</v>
      </c>
      <c r="AN1621" s="96">
        <v>2813</v>
      </c>
      <c r="AO1621" s="96">
        <v>2753</v>
      </c>
      <c r="AP1621" s="96">
        <v>68</v>
      </c>
      <c r="AQ1621" s="96">
        <v>645</v>
      </c>
      <c r="AR1621" s="96">
        <v>548</v>
      </c>
      <c r="AS1621" s="98">
        <v>0.85</v>
      </c>
      <c r="AT1621" s="98">
        <v>0.46700000000000003</v>
      </c>
      <c r="AU1621" s="98">
        <v>2.4E-2</v>
      </c>
      <c r="AV1621" s="101">
        <v>284302</v>
      </c>
      <c r="AW1621" s="101">
        <v>251902</v>
      </c>
      <c r="AX1621" s="96">
        <v>15239</v>
      </c>
      <c r="AY1621" s="96">
        <v>23603</v>
      </c>
      <c r="AZ1621" s="96">
        <v>35240</v>
      </c>
      <c r="BA1621" s="96">
        <v>29863458</v>
      </c>
      <c r="BC1621" s="117"/>
      <c r="BD1621" s="93">
        <v>158.86000000000001</v>
      </c>
      <c r="BE1621" s="93">
        <v>1466.2</v>
      </c>
      <c r="BF1621" s="94">
        <v>136</v>
      </c>
      <c r="BG1621" s="155">
        <v>0.2482</v>
      </c>
      <c r="BH1621" s="94">
        <v>194</v>
      </c>
      <c r="BI1621" s="155">
        <v>0.35399999999999998</v>
      </c>
      <c r="BJ1621" s="94">
        <v>32</v>
      </c>
      <c r="BM1621" s="94">
        <v>13222</v>
      </c>
    </row>
    <row r="1622" spans="1:65" ht="15.75" customHeight="1" thickBot="1">
      <c r="A1622" s="93" t="s">
        <v>313</v>
      </c>
      <c r="B1622" s="95">
        <v>45987</v>
      </c>
      <c r="C1622" s="96">
        <v>2406210</v>
      </c>
      <c r="D1622" s="96">
        <v>131257</v>
      </c>
      <c r="E1622" s="96" t="s">
        <v>48</v>
      </c>
      <c r="F1622" s="96">
        <v>2092335</v>
      </c>
      <c r="G1622" s="96" t="s">
        <v>48</v>
      </c>
      <c r="H1622" s="96">
        <v>375688</v>
      </c>
      <c r="I1622" s="96" t="s">
        <v>48</v>
      </c>
      <c r="J1622" s="96">
        <v>2365</v>
      </c>
      <c r="K1622" s="96">
        <v>245559</v>
      </c>
      <c r="L1622" s="96">
        <v>5253414</v>
      </c>
      <c r="M1622" s="97">
        <v>361</v>
      </c>
      <c r="N1622" s="97">
        <v>470</v>
      </c>
      <c r="O1622" s="97">
        <v>831</v>
      </c>
      <c r="P1622" s="96" t="s">
        <v>48</v>
      </c>
      <c r="Q1622" s="96">
        <v>27201</v>
      </c>
      <c r="R1622" s="96">
        <v>25553</v>
      </c>
      <c r="S1622" s="96">
        <v>21047</v>
      </c>
      <c r="T1622" s="98">
        <v>0.76700000000000002</v>
      </c>
      <c r="U1622" s="95">
        <v>45956</v>
      </c>
      <c r="V1622" s="95">
        <v>45979</v>
      </c>
      <c r="W1622" s="96">
        <v>89</v>
      </c>
      <c r="X1622" s="98">
        <v>0.16389999999999999</v>
      </c>
      <c r="Y1622" s="98">
        <v>0.35570000000000002</v>
      </c>
      <c r="Z1622" s="96">
        <v>193</v>
      </c>
      <c r="AA1622" s="96">
        <v>77</v>
      </c>
      <c r="AB1622" s="98">
        <v>0.14180000000000001</v>
      </c>
      <c r="AC1622" s="98">
        <v>0.37859999999999999</v>
      </c>
      <c r="AD1622" s="96">
        <v>206</v>
      </c>
      <c r="AE1622" s="96">
        <v>60</v>
      </c>
      <c r="AF1622" s="98">
        <v>0.1105</v>
      </c>
      <c r="AG1622" s="98">
        <v>0.4597</v>
      </c>
      <c r="AH1622" s="96">
        <v>250</v>
      </c>
      <c r="AI1622" s="96">
        <v>265</v>
      </c>
      <c r="AJ1622" s="96">
        <v>266</v>
      </c>
      <c r="AK1622" s="96">
        <v>2995</v>
      </c>
      <c r="AL1622" s="96">
        <v>2947</v>
      </c>
      <c r="AM1622" s="96">
        <v>139</v>
      </c>
      <c r="AN1622" s="96">
        <v>2828</v>
      </c>
      <c r="AO1622" s="96">
        <v>2773</v>
      </c>
      <c r="AP1622" s="96">
        <v>73</v>
      </c>
      <c r="AQ1622" s="96">
        <v>637</v>
      </c>
      <c r="AR1622" s="96">
        <v>543</v>
      </c>
      <c r="AS1622" s="98">
        <v>0.85199999999999998</v>
      </c>
      <c r="AT1622" s="98">
        <v>0.49</v>
      </c>
      <c r="AU1622" s="98">
        <v>2.5999999999999999E-2</v>
      </c>
      <c r="AV1622" s="101">
        <v>284939</v>
      </c>
      <c r="AW1622" s="101">
        <v>252445</v>
      </c>
      <c r="AX1622" s="96">
        <v>15220</v>
      </c>
      <c r="AY1622" s="96">
        <v>23575</v>
      </c>
      <c r="AZ1622" s="96">
        <v>34944</v>
      </c>
      <c r="BA1622" s="96">
        <v>28114335</v>
      </c>
      <c r="BB1622" s="96" t="s">
        <v>411</v>
      </c>
      <c r="BC1622" s="117"/>
      <c r="BD1622" s="93">
        <v>89.26</v>
      </c>
      <c r="BE1622" s="93">
        <v>1470.5</v>
      </c>
      <c r="BF1622" s="94">
        <v>136</v>
      </c>
      <c r="BG1622" s="155">
        <v>0.2505</v>
      </c>
      <c r="BH1622" s="94">
        <v>210</v>
      </c>
      <c r="BI1622" s="155">
        <v>0.38669999999999999</v>
      </c>
      <c r="BJ1622" s="94">
        <v>21</v>
      </c>
      <c r="BK1622" s="94" t="s">
        <v>412</v>
      </c>
      <c r="BL1622" s="94">
        <v>880000</v>
      </c>
      <c r="BM1622" s="94">
        <v>17985</v>
      </c>
    </row>
    <row r="1623" spans="1:65" ht="15.75" customHeight="1" thickBot="1">
      <c r="A1623" s="93" t="s">
        <v>314</v>
      </c>
      <c r="B1623" s="95">
        <v>45988</v>
      </c>
      <c r="C1623" s="96">
        <v>2428352</v>
      </c>
      <c r="D1623" s="96">
        <v>134347</v>
      </c>
      <c r="E1623" s="96" t="s">
        <v>48</v>
      </c>
      <c r="F1623" s="96">
        <v>2029034</v>
      </c>
      <c r="G1623" s="96" t="s">
        <v>48</v>
      </c>
      <c r="H1623" s="96">
        <v>373366</v>
      </c>
      <c r="I1623" s="96" t="s">
        <v>48</v>
      </c>
      <c r="J1623" s="96">
        <v>1309</v>
      </c>
      <c r="K1623" s="96">
        <v>245559</v>
      </c>
      <c r="L1623" s="96">
        <v>5211967</v>
      </c>
      <c r="M1623" s="97">
        <v>331</v>
      </c>
      <c r="N1623" s="97">
        <v>400</v>
      </c>
      <c r="O1623" s="97">
        <v>731</v>
      </c>
      <c r="P1623" s="96" t="s">
        <v>48</v>
      </c>
      <c r="Q1623" s="96">
        <v>23547</v>
      </c>
      <c r="R1623" s="96">
        <v>22698</v>
      </c>
      <c r="S1623" s="96">
        <v>21980</v>
      </c>
      <c r="T1623" s="98">
        <v>0.85499999999999998</v>
      </c>
      <c r="U1623" s="95">
        <v>45957</v>
      </c>
      <c r="V1623" s="95">
        <v>45980</v>
      </c>
      <c r="W1623" s="96">
        <v>102</v>
      </c>
      <c r="X1623" s="98">
        <v>0.18310000000000001</v>
      </c>
      <c r="Y1623" s="98">
        <v>0.39739999999999998</v>
      </c>
      <c r="Z1623" s="96">
        <v>221</v>
      </c>
      <c r="AA1623" s="96">
        <v>86</v>
      </c>
      <c r="AB1623" s="98">
        <v>0.15440000000000001</v>
      </c>
      <c r="AC1623" s="98">
        <v>0.41220000000000001</v>
      </c>
      <c r="AD1623" s="96">
        <v>230</v>
      </c>
      <c r="AE1623" s="96">
        <v>57</v>
      </c>
      <c r="AF1623" s="98">
        <v>0.1023</v>
      </c>
      <c r="AG1623" s="98">
        <v>0.42570000000000002</v>
      </c>
      <c r="AH1623" s="96">
        <v>237</v>
      </c>
      <c r="AI1623" s="96">
        <v>392</v>
      </c>
      <c r="AJ1623" s="96">
        <v>283</v>
      </c>
      <c r="AK1623" s="96">
        <v>3294</v>
      </c>
      <c r="AL1623" s="96">
        <v>3251</v>
      </c>
      <c r="AM1623" s="96">
        <v>137</v>
      </c>
      <c r="AN1623" s="96">
        <v>3123</v>
      </c>
      <c r="AO1623" s="96">
        <v>3065</v>
      </c>
      <c r="AP1623" s="96">
        <v>77</v>
      </c>
      <c r="AQ1623" s="96">
        <v>625</v>
      </c>
      <c r="AR1623" s="96">
        <v>557</v>
      </c>
      <c r="AS1623" s="98">
        <v>0.89100000000000001</v>
      </c>
      <c r="AT1623" s="98">
        <v>0.50800000000000001</v>
      </c>
      <c r="AU1623" s="98">
        <v>2.5000000000000001E-2</v>
      </c>
      <c r="AV1623" s="101">
        <v>285564</v>
      </c>
      <c r="AW1623" s="101">
        <v>253002</v>
      </c>
      <c r="AX1623" s="96">
        <v>15232</v>
      </c>
      <c r="AY1623" s="96">
        <v>23684</v>
      </c>
      <c r="AZ1623" s="96">
        <v>35000</v>
      </c>
      <c r="BA1623" s="96">
        <v>28410261</v>
      </c>
      <c r="BB1623" s="96" t="s">
        <v>413</v>
      </c>
      <c r="BC1623" s="117"/>
      <c r="BD1623" s="93">
        <v>91.83</v>
      </c>
      <c r="BE1623" s="93">
        <v>1463</v>
      </c>
      <c r="BF1623" s="94">
        <v>148</v>
      </c>
      <c r="BG1623" s="155">
        <v>0.26569999999999999</v>
      </c>
      <c r="BH1623" s="94">
        <v>218</v>
      </c>
      <c r="BI1623" s="155">
        <v>0.39140000000000003</v>
      </c>
      <c r="BJ1623" s="94">
        <v>12</v>
      </c>
      <c r="BM1623" s="94">
        <v>3872</v>
      </c>
    </row>
    <row r="1624" spans="1:65" ht="15.75" customHeight="1" thickBot="1">
      <c r="A1624" s="93" t="s">
        <v>315</v>
      </c>
      <c r="B1624" s="95">
        <v>45989</v>
      </c>
      <c r="C1624" s="96">
        <v>2457401</v>
      </c>
      <c r="D1624" s="96">
        <v>165402</v>
      </c>
      <c r="E1624" s="96" t="s">
        <v>48</v>
      </c>
      <c r="F1624" s="96">
        <v>1560463</v>
      </c>
      <c r="G1624" s="96" t="s">
        <v>48</v>
      </c>
      <c r="H1624" s="96">
        <v>398500</v>
      </c>
      <c r="I1624" s="96" t="s">
        <v>48</v>
      </c>
      <c r="J1624" s="96">
        <v>2178</v>
      </c>
      <c r="K1624" s="96">
        <v>245559</v>
      </c>
      <c r="L1624" s="96">
        <v>4829503</v>
      </c>
      <c r="M1624" s="97">
        <v>369</v>
      </c>
      <c r="N1624" s="97">
        <v>313</v>
      </c>
      <c r="O1624" s="97">
        <v>682</v>
      </c>
      <c r="P1624" s="96" t="s">
        <v>48</v>
      </c>
      <c r="Q1624" s="96">
        <v>23931</v>
      </c>
      <c r="R1624" s="96">
        <v>24778</v>
      </c>
      <c r="S1624" s="96">
        <v>23693</v>
      </c>
      <c r="T1624" s="98">
        <v>0.79</v>
      </c>
      <c r="U1624" s="95">
        <v>45958</v>
      </c>
      <c r="V1624" s="95">
        <v>45981</v>
      </c>
      <c r="W1624" s="96">
        <v>93</v>
      </c>
      <c r="X1624" s="98">
        <v>0.19059999999999999</v>
      </c>
      <c r="Y1624" s="98">
        <v>0.41349999999999998</v>
      </c>
      <c r="Z1624" s="96">
        <v>202</v>
      </c>
      <c r="AA1624" s="96">
        <v>73</v>
      </c>
      <c r="AB1624" s="98">
        <v>0.14960000000000001</v>
      </c>
      <c r="AC1624" s="98">
        <v>0.39939999999999998</v>
      </c>
      <c r="AD1624" s="96">
        <v>195</v>
      </c>
      <c r="AE1624" s="96">
        <v>49</v>
      </c>
      <c r="AF1624" s="98">
        <v>0.1004</v>
      </c>
      <c r="AG1624" s="98">
        <v>0.41770000000000002</v>
      </c>
      <c r="AH1624" s="96">
        <v>204</v>
      </c>
      <c r="AI1624" s="96">
        <v>336</v>
      </c>
      <c r="AJ1624" s="96">
        <v>255</v>
      </c>
      <c r="AK1624" s="96">
        <v>3070</v>
      </c>
      <c r="AL1624" s="96">
        <v>2999</v>
      </c>
      <c r="AM1624" s="96">
        <v>157</v>
      </c>
      <c r="AN1624" s="96">
        <v>2887</v>
      </c>
      <c r="AO1624" s="96">
        <v>2811</v>
      </c>
      <c r="AP1624" s="96">
        <v>67</v>
      </c>
      <c r="AQ1624" s="96">
        <v>539</v>
      </c>
      <c r="AR1624" s="96">
        <v>488</v>
      </c>
      <c r="AS1624" s="98">
        <v>0.90500000000000003</v>
      </c>
      <c r="AT1624" s="98">
        <v>0.52300000000000002</v>
      </c>
      <c r="AU1624" s="98">
        <v>2.3E-2</v>
      </c>
      <c r="AV1624" s="101">
        <v>286103</v>
      </c>
      <c r="AW1624" s="101">
        <v>253490</v>
      </c>
      <c r="AX1624" s="96">
        <v>15127</v>
      </c>
      <c r="AY1624" s="96">
        <v>23691</v>
      </c>
      <c r="AZ1624" s="96">
        <v>35078</v>
      </c>
      <c r="BA1624" s="96">
        <v>29894364</v>
      </c>
      <c r="BB1624" s="96" t="s">
        <v>414</v>
      </c>
      <c r="BC1624" s="117"/>
      <c r="BD1624" s="93">
        <v>112.48</v>
      </c>
      <c r="BE1624" s="93">
        <v>1470.5</v>
      </c>
      <c r="BF1624" s="94">
        <v>135</v>
      </c>
      <c r="BG1624" s="155">
        <v>0.27660000000000001</v>
      </c>
      <c r="BH1624" s="94">
        <v>210</v>
      </c>
      <c r="BI1624" s="155">
        <v>0.43030000000000002</v>
      </c>
      <c r="BJ1624" s="94">
        <v>14</v>
      </c>
      <c r="BM1624" s="94">
        <v>6402</v>
      </c>
    </row>
    <row r="1625" spans="1:65" ht="15.75" customHeight="1" thickBot="1">
      <c r="A1625" s="93" t="s">
        <v>316</v>
      </c>
      <c r="B1625" s="95">
        <v>45990</v>
      </c>
      <c r="C1625" s="96">
        <v>2274384</v>
      </c>
      <c r="D1625" s="96">
        <v>132566</v>
      </c>
      <c r="E1625" s="96" t="s">
        <v>48</v>
      </c>
      <c r="F1625" s="96">
        <v>1464845</v>
      </c>
      <c r="G1625" s="96" t="s">
        <v>48</v>
      </c>
      <c r="H1625" s="96">
        <v>394968</v>
      </c>
      <c r="I1625" s="96" t="s">
        <v>48</v>
      </c>
      <c r="J1625" s="96">
        <v>3168</v>
      </c>
      <c r="K1625" s="96">
        <v>245559</v>
      </c>
      <c r="L1625" s="96">
        <v>4515489</v>
      </c>
      <c r="M1625" s="97">
        <v>384</v>
      </c>
      <c r="N1625" s="97">
        <v>332</v>
      </c>
      <c r="O1625" s="97">
        <v>716</v>
      </c>
      <c r="P1625" s="96" t="s">
        <v>48</v>
      </c>
      <c r="Q1625" s="96">
        <v>20809</v>
      </c>
      <c r="R1625" s="96">
        <v>19896</v>
      </c>
      <c r="S1625" s="96">
        <v>20101</v>
      </c>
      <c r="T1625" s="98">
        <v>0.76100000000000001</v>
      </c>
      <c r="U1625" s="95">
        <v>45959</v>
      </c>
      <c r="V1625" s="95">
        <v>45982</v>
      </c>
      <c r="W1625" s="96">
        <v>100</v>
      </c>
      <c r="X1625" s="98">
        <v>0.21190000000000001</v>
      </c>
      <c r="Y1625" s="98">
        <v>0.4597</v>
      </c>
      <c r="Z1625" s="96">
        <v>217</v>
      </c>
      <c r="AA1625" s="96">
        <v>85</v>
      </c>
      <c r="AB1625" s="98">
        <v>0.18010000000000001</v>
      </c>
      <c r="AC1625" s="98">
        <v>0.48080000000000001</v>
      </c>
      <c r="AD1625" s="96">
        <v>227</v>
      </c>
      <c r="AE1625" s="96">
        <v>54</v>
      </c>
      <c r="AF1625" s="98">
        <v>0.1144</v>
      </c>
      <c r="AG1625" s="98">
        <v>0.47589999999999999</v>
      </c>
      <c r="AH1625" s="96">
        <v>225</v>
      </c>
      <c r="AI1625" s="96">
        <v>324</v>
      </c>
      <c r="AJ1625" s="96">
        <v>268</v>
      </c>
      <c r="AK1625" s="96">
        <v>3106</v>
      </c>
      <c r="AL1625" s="96">
        <v>3092</v>
      </c>
      <c r="AM1625" s="96">
        <v>144</v>
      </c>
      <c r="AN1625" s="96">
        <v>2928</v>
      </c>
      <c r="AO1625" s="96">
        <v>2911</v>
      </c>
      <c r="AP1625" s="96">
        <v>73</v>
      </c>
      <c r="AQ1625" s="96">
        <v>545</v>
      </c>
      <c r="AR1625" s="96">
        <v>472</v>
      </c>
      <c r="AS1625" s="98">
        <v>0.86599999999999999</v>
      </c>
      <c r="AT1625" s="98">
        <v>0</v>
      </c>
      <c r="AU1625" s="98">
        <v>2.4E-2</v>
      </c>
      <c r="AV1625" s="101">
        <v>286648</v>
      </c>
      <c r="AW1625" s="101">
        <v>253962</v>
      </c>
      <c r="AX1625" s="96">
        <v>15112</v>
      </c>
      <c r="AY1625" s="96">
        <v>23736</v>
      </c>
      <c r="AZ1625" s="96">
        <v>35101</v>
      </c>
      <c r="BA1625" s="96">
        <v>28201398</v>
      </c>
      <c r="BC1625" s="117"/>
      <c r="BD1625" s="93">
        <v>90.15</v>
      </c>
      <c r="BE1625" s="93">
        <v>1470.5</v>
      </c>
      <c r="BF1625" s="94">
        <v>140</v>
      </c>
      <c r="BG1625" s="155">
        <v>0.29659999999999997</v>
      </c>
      <c r="BH1625" s="94">
        <v>204</v>
      </c>
      <c r="BI1625" s="155">
        <v>0.43219999999999997</v>
      </c>
      <c r="BJ1625" s="94">
        <v>19</v>
      </c>
      <c r="BM1625" s="94">
        <v>2871</v>
      </c>
    </row>
    <row r="1626" spans="1:65" ht="15.75" customHeight="1" thickBot="1">
      <c r="A1626" s="93" t="s">
        <v>317</v>
      </c>
      <c r="B1626" s="95">
        <v>45991</v>
      </c>
      <c r="C1626" s="96">
        <v>2529842</v>
      </c>
      <c r="D1626" s="96">
        <v>169005</v>
      </c>
      <c r="E1626" s="96" t="s">
        <v>48</v>
      </c>
      <c r="F1626" s="96">
        <v>1356665</v>
      </c>
      <c r="G1626" s="96" t="s">
        <v>48</v>
      </c>
      <c r="H1626" s="96">
        <v>398195</v>
      </c>
      <c r="I1626" s="96" t="s">
        <v>48</v>
      </c>
      <c r="J1626" s="96">
        <v>1925</v>
      </c>
      <c r="K1626" s="96">
        <v>245559</v>
      </c>
      <c r="L1626" s="96">
        <v>4701191</v>
      </c>
      <c r="M1626" s="97">
        <v>409</v>
      </c>
      <c r="N1626" s="97">
        <v>442</v>
      </c>
      <c r="O1626" s="97">
        <v>851</v>
      </c>
      <c r="P1626" s="96" t="s">
        <v>48</v>
      </c>
      <c r="Q1626" s="96">
        <v>24072</v>
      </c>
      <c r="R1626" s="96">
        <v>22288</v>
      </c>
      <c r="S1626" s="96">
        <v>22159</v>
      </c>
      <c r="T1626" s="98">
        <v>0.69399999999999995</v>
      </c>
      <c r="U1626" s="95">
        <v>45960</v>
      </c>
      <c r="V1626" s="95">
        <v>45983</v>
      </c>
      <c r="W1626" s="96">
        <v>90</v>
      </c>
      <c r="X1626" s="98">
        <v>0.16919999999999999</v>
      </c>
      <c r="Y1626" s="98">
        <v>0.36709999999999998</v>
      </c>
      <c r="Z1626" s="96">
        <v>195</v>
      </c>
      <c r="AA1626" s="96">
        <v>79</v>
      </c>
      <c r="AB1626" s="98">
        <v>0.14849999999999999</v>
      </c>
      <c r="AC1626" s="98">
        <v>0.39650000000000002</v>
      </c>
      <c r="AD1626" s="96">
        <v>211</v>
      </c>
      <c r="AE1626" s="96">
        <v>51</v>
      </c>
      <c r="AF1626" s="98">
        <v>9.5899999999999999E-2</v>
      </c>
      <c r="AG1626" s="98">
        <v>0.39879999999999999</v>
      </c>
      <c r="AH1626" s="96">
        <v>212</v>
      </c>
      <c r="AI1626" s="96">
        <v>365</v>
      </c>
      <c r="AJ1626" s="96">
        <v>374</v>
      </c>
      <c r="AK1626" s="96">
        <v>4218</v>
      </c>
      <c r="AL1626" s="96">
        <v>4212</v>
      </c>
      <c r="AM1626" s="96">
        <v>143</v>
      </c>
      <c r="AN1626" s="96">
        <v>4047</v>
      </c>
      <c r="AO1626" s="96">
        <v>4022</v>
      </c>
      <c r="AP1626" s="96">
        <v>71</v>
      </c>
      <c r="AQ1626" s="96">
        <v>591</v>
      </c>
      <c r="AR1626" s="96">
        <v>532</v>
      </c>
      <c r="AS1626" s="98">
        <v>0.9</v>
      </c>
      <c r="AT1626" s="98">
        <v>0.70299999999999996</v>
      </c>
      <c r="AU1626" s="98">
        <v>1.7000000000000001E-2</v>
      </c>
      <c r="AV1626" s="101">
        <v>285663</v>
      </c>
      <c r="AW1626" s="101">
        <v>262581</v>
      </c>
      <c r="AX1626" s="96">
        <v>15025</v>
      </c>
      <c r="AY1626" s="96">
        <v>23689</v>
      </c>
      <c r="AZ1626" s="96">
        <v>35069</v>
      </c>
      <c r="BA1626" s="96">
        <v>29502491</v>
      </c>
      <c r="BC1626" s="117"/>
      <c r="BD1626" s="93">
        <v>114.93</v>
      </c>
      <c r="BE1626" s="93">
        <v>1470.5</v>
      </c>
      <c r="BF1626" s="94">
        <v>153</v>
      </c>
      <c r="BG1626" s="155">
        <v>0.28760000000000002</v>
      </c>
      <c r="BH1626" s="94">
        <v>222</v>
      </c>
      <c r="BI1626" s="155">
        <v>0.4173</v>
      </c>
      <c r="BJ1626" s="94">
        <v>23</v>
      </c>
      <c r="BM1626" s="94">
        <v>4235</v>
      </c>
    </row>
    <row r="1627" spans="1:65" ht="15.75" customHeight="1" thickBot="1">
      <c r="A1627" s="93" t="s">
        <v>311</v>
      </c>
      <c r="B1627" s="95">
        <v>45992</v>
      </c>
      <c r="C1627" s="96">
        <v>2280318</v>
      </c>
      <c r="D1627" s="96">
        <v>168933</v>
      </c>
      <c r="E1627" s="96" t="s">
        <v>48</v>
      </c>
      <c r="F1627" s="96">
        <v>1403043</v>
      </c>
      <c r="G1627" s="96" t="s">
        <v>48</v>
      </c>
      <c r="H1627" s="96">
        <v>398584</v>
      </c>
      <c r="I1627" s="96" t="s">
        <v>48</v>
      </c>
      <c r="J1627" s="96">
        <v>1375</v>
      </c>
      <c r="K1627" s="96">
        <v>245559</v>
      </c>
      <c r="L1627" s="96">
        <v>4497812</v>
      </c>
      <c r="M1627" s="97">
        <v>336</v>
      </c>
      <c r="N1627" s="97">
        <v>361</v>
      </c>
      <c r="O1627" s="97">
        <v>697</v>
      </c>
      <c r="P1627" s="96" t="s">
        <v>48</v>
      </c>
      <c r="Q1627" s="96">
        <v>20632</v>
      </c>
      <c r="R1627" s="96">
        <v>18648</v>
      </c>
      <c r="S1627" s="96">
        <v>22634</v>
      </c>
      <c r="T1627" s="98">
        <v>0.85399999999999998</v>
      </c>
      <c r="U1627" s="95">
        <v>45961</v>
      </c>
      <c r="V1627" s="95">
        <v>45984</v>
      </c>
      <c r="W1627" s="96">
        <v>100</v>
      </c>
      <c r="X1627" s="98">
        <v>0.1908</v>
      </c>
      <c r="Y1627" s="98">
        <v>0.41599999999999998</v>
      </c>
      <c r="Z1627" s="96">
        <v>218</v>
      </c>
      <c r="AA1627" s="96">
        <v>90</v>
      </c>
      <c r="AB1627" s="98">
        <v>0.17180000000000001</v>
      </c>
      <c r="AC1627" s="98">
        <v>0.46029999999999999</v>
      </c>
      <c r="AD1627" s="96">
        <v>241</v>
      </c>
      <c r="AE1627" s="96">
        <v>48</v>
      </c>
      <c r="AF1627" s="98">
        <v>9.1600000000000001E-2</v>
      </c>
      <c r="AG1627" s="98">
        <v>0.37919999999999998</v>
      </c>
      <c r="AH1627" s="96">
        <v>199</v>
      </c>
      <c r="AI1627" s="96">
        <v>382</v>
      </c>
      <c r="AJ1627" s="96">
        <v>247</v>
      </c>
      <c r="AK1627" s="96">
        <v>3301</v>
      </c>
      <c r="AL1627" s="96">
        <v>3239</v>
      </c>
      <c r="AM1627" s="96">
        <v>139</v>
      </c>
      <c r="AN1627" s="96">
        <v>3138</v>
      </c>
      <c r="AO1627" s="96">
        <v>3072</v>
      </c>
      <c r="AP1627" s="96">
        <v>54</v>
      </c>
      <c r="AQ1627" s="96">
        <v>595</v>
      </c>
      <c r="AR1627" s="96">
        <v>524</v>
      </c>
      <c r="AS1627" s="98">
        <v>0.88100000000000001</v>
      </c>
      <c r="AT1627" s="98">
        <v>0</v>
      </c>
      <c r="AU1627" s="98">
        <v>1.7000000000000001E-2</v>
      </c>
      <c r="AV1627" s="101">
        <v>286258</v>
      </c>
      <c r="AW1627" s="101">
        <v>263105</v>
      </c>
      <c r="AX1627" s="96">
        <v>15161</v>
      </c>
      <c r="AY1627" s="96">
        <v>23609</v>
      </c>
      <c r="AZ1627" s="96">
        <v>35367</v>
      </c>
      <c r="BA1627" s="96">
        <v>41406640</v>
      </c>
      <c r="BC1627" s="117"/>
      <c r="BD1627" s="93">
        <v>114.85</v>
      </c>
      <c r="BE1627" s="93">
        <v>1470.9</v>
      </c>
      <c r="BF1627" s="94">
        <v>156</v>
      </c>
      <c r="BG1627" s="155">
        <v>0.29770000000000002</v>
      </c>
      <c r="BH1627" s="94">
        <v>224</v>
      </c>
      <c r="BI1627" s="155">
        <v>0.42749999999999999</v>
      </c>
      <c r="BJ1627" s="94">
        <v>26</v>
      </c>
      <c r="BM1627" s="94">
        <v>1628</v>
      </c>
    </row>
    <row r="1628" spans="1:65" ht="15.75" customHeight="1" thickBot="1">
      <c r="A1628" s="93" t="s">
        <v>312</v>
      </c>
      <c r="B1628" s="95">
        <v>45993</v>
      </c>
      <c r="C1628" s="96">
        <v>2900421</v>
      </c>
      <c r="D1628" s="96">
        <v>220719</v>
      </c>
      <c r="E1628" s="96" t="s">
        <v>48</v>
      </c>
      <c r="F1628" s="96">
        <v>1628222</v>
      </c>
      <c r="G1628" s="96" t="s">
        <v>48</v>
      </c>
      <c r="H1628" s="96">
        <v>384121</v>
      </c>
      <c r="I1628" s="96" t="s">
        <v>48</v>
      </c>
      <c r="J1628" s="96">
        <v>1276</v>
      </c>
      <c r="K1628" s="96">
        <v>245559</v>
      </c>
      <c r="L1628" s="96">
        <v>5380318</v>
      </c>
      <c r="M1628" s="97">
        <v>421</v>
      </c>
      <c r="N1628" s="97">
        <v>401</v>
      </c>
      <c r="O1628" s="97">
        <v>822</v>
      </c>
      <c r="P1628" s="96" t="s">
        <v>48</v>
      </c>
      <c r="Q1628" s="96">
        <v>23962</v>
      </c>
      <c r="R1628" s="96">
        <v>22813</v>
      </c>
      <c r="S1628" s="96">
        <v>21660</v>
      </c>
      <c r="T1628" s="98">
        <v>0.72399999999999998</v>
      </c>
      <c r="U1628" s="95">
        <v>45962</v>
      </c>
      <c r="V1628" s="95">
        <v>45985</v>
      </c>
      <c r="W1628" s="96">
        <v>103</v>
      </c>
      <c r="X1628" s="98">
        <v>0.1918</v>
      </c>
      <c r="Y1628" s="98">
        <v>0.41810000000000003</v>
      </c>
      <c r="Z1628" s="96">
        <v>225</v>
      </c>
      <c r="AA1628" s="96">
        <v>88</v>
      </c>
      <c r="AB1628" s="98">
        <v>0.16389999999999999</v>
      </c>
      <c r="AC1628" s="98">
        <v>0.43919999999999998</v>
      </c>
      <c r="AD1628" s="96">
        <v>236</v>
      </c>
      <c r="AE1628" s="96">
        <v>60</v>
      </c>
      <c r="AF1628" s="98">
        <v>0.11169999999999999</v>
      </c>
      <c r="AG1628" s="98">
        <v>0.46260000000000001</v>
      </c>
      <c r="AH1628" s="96">
        <v>248</v>
      </c>
      <c r="AI1628" s="96">
        <v>364</v>
      </c>
      <c r="AJ1628" s="96">
        <v>295</v>
      </c>
      <c r="AK1628" s="96">
        <v>3192</v>
      </c>
      <c r="AL1628" s="96">
        <v>3129</v>
      </c>
      <c r="AM1628" s="96">
        <v>136</v>
      </c>
      <c r="AN1628" s="96">
        <v>3015</v>
      </c>
      <c r="AO1628" s="96">
        <v>2956</v>
      </c>
      <c r="AP1628" s="96">
        <v>61</v>
      </c>
      <c r="AQ1628" s="96">
        <v>595</v>
      </c>
      <c r="AR1628" s="96">
        <v>537</v>
      </c>
      <c r="AS1628" s="98">
        <v>0.90300000000000002</v>
      </c>
      <c r="AT1628" s="98">
        <v>0.54900000000000004</v>
      </c>
      <c r="AU1628" s="98">
        <v>0.02</v>
      </c>
      <c r="AV1628" s="101">
        <v>286853</v>
      </c>
      <c r="AW1628" s="101">
        <v>263642</v>
      </c>
      <c r="AX1628" s="96">
        <v>15153</v>
      </c>
      <c r="AY1628" s="96">
        <v>23628</v>
      </c>
      <c r="AZ1628" s="96">
        <v>35379</v>
      </c>
      <c r="BA1628" s="96">
        <v>29823989</v>
      </c>
      <c r="BC1628" s="117"/>
      <c r="BD1628" s="93">
        <v>150.19999999999999</v>
      </c>
      <c r="BE1628" s="93">
        <v>1469.5</v>
      </c>
      <c r="BF1628" s="94">
        <v>139</v>
      </c>
      <c r="BG1628" s="155">
        <v>0.25879999999999997</v>
      </c>
      <c r="BH1628" s="94">
        <v>212</v>
      </c>
      <c r="BI1628" s="155">
        <v>0.39479999999999998</v>
      </c>
      <c r="BJ1628" s="94">
        <v>32</v>
      </c>
      <c r="BM1628" s="94">
        <v>11033</v>
      </c>
    </row>
    <row r="1629" spans="1:65" ht="15.75" customHeight="1" thickBot="1">
      <c r="A1629" s="93" t="s">
        <v>313</v>
      </c>
      <c r="B1629" s="95">
        <v>45994</v>
      </c>
      <c r="C1629" s="96">
        <v>3085536</v>
      </c>
      <c r="D1629" s="96">
        <v>161223</v>
      </c>
      <c r="E1629" s="96" t="s">
        <v>48</v>
      </c>
      <c r="F1629" s="96">
        <v>1685021</v>
      </c>
      <c r="G1629" s="96" t="s">
        <v>48</v>
      </c>
      <c r="H1629" s="96">
        <v>377117</v>
      </c>
      <c r="I1629" s="96" t="s">
        <v>48</v>
      </c>
      <c r="J1629" s="96">
        <v>1903</v>
      </c>
      <c r="K1629" s="96">
        <v>245559</v>
      </c>
      <c r="L1629" s="96">
        <v>5556359</v>
      </c>
      <c r="M1629" s="97">
        <v>401</v>
      </c>
      <c r="N1629" s="97">
        <v>395</v>
      </c>
      <c r="O1629" s="97">
        <v>796</v>
      </c>
      <c r="P1629" s="96" t="s">
        <v>48</v>
      </c>
      <c r="Q1629" s="96">
        <v>25488</v>
      </c>
      <c r="R1629" s="96">
        <v>26244</v>
      </c>
      <c r="S1629" s="96">
        <v>24402</v>
      </c>
      <c r="T1629" s="98">
        <v>0.77900000000000003</v>
      </c>
      <c r="U1629" s="95">
        <v>45963</v>
      </c>
      <c r="V1629" s="95">
        <v>45986</v>
      </c>
      <c r="W1629" s="96">
        <v>100</v>
      </c>
      <c r="X1629" s="98">
        <v>0.1799</v>
      </c>
      <c r="Y1629" s="98">
        <v>0.3921</v>
      </c>
      <c r="Z1629" s="96">
        <v>218</v>
      </c>
      <c r="AA1629" s="96">
        <v>79</v>
      </c>
      <c r="AB1629" s="98">
        <v>0.1421</v>
      </c>
      <c r="AC1629" s="98">
        <v>0.38080000000000003</v>
      </c>
      <c r="AD1629" s="96">
        <v>212</v>
      </c>
      <c r="AE1629" s="96">
        <v>55</v>
      </c>
      <c r="AF1629" s="98">
        <v>9.8900000000000002E-2</v>
      </c>
      <c r="AG1629" s="98">
        <v>0.40949999999999998</v>
      </c>
      <c r="AH1629" s="96">
        <v>228</v>
      </c>
      <c r="AI1629" s="96">
        <v>365</v>
      </c>
      <c r="AJ1629" s="96">
        <v>276</v>
      </c>
      <c r="AK1629" s="96">
        <v>3017</v>
      </c>
      <c r="AL1629" s="96">
        <v>2959</v>
      </c>
      <c r="AM1629" s="96">
        <v>131</v>
      </c>
      <c r="AN1629" s="96">
        <v>2862</v>
      </c>
      <c r="AO1629" s="96">
        <v>2805</v>
      </c>
      <c r="AP1629" s="96">
        <v>39</v>
      </c>
      <c r="AQ1629" s="96">
        <v>620</v>
      </c>
      <c r="AR1629" s="96">
        <v>556</v>
      </c>
      <c r="AS1629" s="98">
        <v>0.89700000000000002</v>
      </c>
      <c r="AT1629" s="98">
        <v>0.496</v>
      </c>
      <c r="AU1629" s="98">
        <v>1.4E-2</v>
      </c>
      <c r="AV1629" s="101">
        <v>287473</v>
      </c>
      <c r="AW1629" s="101">
        <v>264198</v>
      </c>
      <c r="AX1629" s="96">
        <v>15234</v>
      </c>
      <c r="AY1629" s="96">
        <v>23654</v>
      </c>
      <c r="AZ1629" s="96">
        <v>35049</v>
      </c>
      <c r="BA1629" s="96">
        <v>28935643</v>
      </c>
      <c r="BC1629" s="117"/>
      <c r="BD1629" s="93">
        <v>109.9</v>
      </c>
      <c r="BE1629" s="93">
        <v>1467</v>
      </c>
      <c r="BF1629" s="94">
        <v>157</v>
      </c>
      <c r="BG1629" s="155">
        <v>0.28239999999999998</v>
      </c>
      <c r="BH1629" s="94">
        <v>246</v>
      </c>
      <c r="BI1629" s="155">
        <v>0.44240000000000002</v>
      </c>
      <c r="BJ1629" s="94">
        <v>25</v>
      </c>
      <c r="BM1629" s="94">
        <v>7304</v>
      </c>
    </row>
    <row r="1630" spans="1:65" ht="15.75" customHeight="1" thickBot="1">
      <c r="A1630" s="93" t="s">
        <v>314</v>
      </c>
      <c r="B1630" s="95">
        <v>45995</v>
      </c>
      <c r="C1630" s="96">
        <v>2873489</v>
      </c>
      <c r="D1630" s="96">
        <v>225719</v>
      </c>
      <c r="E1630" s="96" t="s">
        <v>48</v>
      </c>
      <c r="F1630" s="96">
        <v>1695194</v>
      </c>
      <c r="G1630" s="96" t="s">
        <v>48</v>
      </c>
      <c r="H1630" s="96">
        <v>387420</v>
      </c>
      <c r="I1630" s="96" t="s">
        <v>48</v>
      </c>
      <c r="J1630" s="96">
        <v>3608</v>
      </c>
      <c r="K1630" s="96">
        <v>256559</v>
      </c>
      <c r="L1630" s="96">
        <v>5441989</v>
      </c>
      <c r="M1630" s="97">
        <v>426</v>
      </c>
      <c r="N1630" s="97">
        <v>437</v>
      </c>
      <c r="O1630" s="97">
        <v>863</v>
      </c>
      <c r="P1630" s="96" t="s">
        <v>48</v>
      </c>
      <c r="Q1630" s="96">
        <v>30076</v>
      </c>
      <c r="R1630" s="96">
        <v>29008</v>
      </c>
      <c r="S1630" s="96">
        <v>32061</v>
      </c>
      <c r="T1630" s="98">
        <v>0.67700000000000005</v>
      </c>
      <c r="U1630" s="95">
        <v>45964</v>
      </c>
      <c r="V1630" s="95">
        <v>45987</v>
      </c>
      <c r="W1630" s="96">
        <v>83</v>
      </c>
      <c r="X1630" s="98">
        <v>0.16020000000000001</v>
      </c>
      <c r="Y1630" s="98">
        <v>0.3493</v>
      </c>
      <c r="Z1630" s="96">
        <v>181</v>
      </c>
      <c r="AA1630" s="96">
        <v>70</v>
      </c>
      <c r="AB1630" s="98">
        <v>0.1351</v>
      </c>
      <c r="AC1630" s="98">
        <v>0.36220000000000002</v>
      </c>
      <c r="AD1630" s="96">
        <v>188</v>
      </c>
      <c r="AE1630" s="96">
        <v>41</v>
      </c>
      <c r="AF1630" s="98">
        <v>7.9200000000000007E-2</v>
      </c>
      <c r="AG1630" s="98">
        <v>0.32769999999999999</v>
      </c>
      <c r="AH1630" s="96">
        <v>170</v>
      </c>
      <c r="AI1630" s="96">
        <v>316</v>
      </c>
      <c r="AJ1630" s="96">
        <v>251</v>
      </c>
      <c r="AK1630" s="96">
        <v>2829</v>
      </c>
      <c r="AL1630" s="96">
        <v>2799</v>
      </c>
      <c r="AM1630" s="96">
        <v>148</v>
      </c>
      <c r="AN1630" s="96">
        <v>2653</v>
      </c>
      <c r="AO1630" s="96">
        <v>2592</v>
      </c>
      <c r="AP1630" s="96">
        <v>53</v>
      </c>
      <c r="AQ1630" s="96">
        <v>584</v>
      </c>
      <c r="AR1630" s="96">
        <v>518</v>
      </c>
      <c r="AS1630" s="98">
        <v>0.88700000000000001</v>
      </c>
      <c r="AT1630" s="98">
        <v>0.48499999999999999</v>
      </c>
      <c r="AU1630" s="98">
        <v>0.02</v>
      </c>
      <c r="AV1630" s="101">
        <v>288057</v>
      </c>
      <c r="AW1630" s="101">
        <v>264716</v>
      </c>
      <c r="AX1630" s="96">
        <v>15210</v>
      </c>
      <c r="AY1630" s="96">
        <v>23609</v>
      </c>
      <c r="AZ1630" s="96">
        <v>35079</v>
      </c>
      <c r="BA1630" s="96">
        <v>27362042</v>
      </c>
      <c r="BC1630" s="117"/>
      <c r="BD1630" s="93">
        <v>153.03</v>
      </c>
      <c r="BE1630" s="93">
        <v>1475</v>
      </c>
      <c r="BF1630" s="94">
        <v>141</v>
      </c>
      <c r="BG1630" s="155">
        <v>0.2722</v>
      </c>
      <c r="BH1630" s="94">
        <v>207</v>
      </c>
      <c r="BI1630" s="155">
        <v>0.39960000000000001</v>
      </c>
      <c r="BJ1630" s="94">
        <v>21</v>
      </c>
      <c r="BK1630" s="94" t="s">
        <v>415</v>
      </c>
      <c r="BL1630" s="94">
        <v>330000</v>
      </c>
      <c r="BM1630" s="94">
        <v>5368</v>
      </c>
    </row>
    <row r="1631" spans="1:65" ht="15.75" customHeight="1" thickBot="1">
      <c r="A1631" s="93" t="s">
        <v>315</v>
      </c>
      <c r="B1631" s="95">
        <v>45996</v>
      </c>
      <c r="C1631" s="96">
        <v>3123572</v>
      </c>
      <c r="D1631" s="96">
        <v>169861</v>
      </c>
      <c r="E1631" s="96" t="s">
        <v>48</v>
      </c>
      <c r="F1631" s="96">
        <v>1937715</v>
      </c>
      <c r="G1631" s="96" t="s">
        <v>48</v>
      </c>
      <c r="H1631" s="96">
        <v>415482</v>
      </c>
      <c r="I1631" s="96" t="s">
        <v>48</v>
      </c>
      <c r="J1631" s="96">
        <v>3575</v>
      </c>
      <c r="K1631" s="96">
        <v>256559</v>
      </c>
      <c r="L1631" s="96">
        <v>5906764</v>
      </c>
      <c r="M1631" s="97">
        <v>415</v>
      </c>
      <c r="N1631" s="97">
        <v>390</v>
      </c>
      <c r="O1631" s="97">
        <v>805</v>
      </c>
      <c r="P1631" s="96" t="s">
        <v>48</v>
      </c>
      <c r="Q1631" s="96">
        <v>27933</v>
      </c>
      <c r="R1631" s="96">
        <v>30192</v>
      </c>
      <c r="S1631" s="96">
        <v>30356</v>
      </c>
      <c r="T1631" s="98">
        <v>0.70399999999999996</v>
      </c>
      <c r="U1631" s="95">
        <v>45965</v>
      </c>
      <c r="V1631" s="95">
        <v>45988</v>
      </c>
      <c r="W1631" s="96">
        <v>97</v>
      </c>
      <c r="X1631" s="98">
        <v>0.18690000000000001</v>
      </c>
      <c r="Y1631" s="98">
        <v>0.40739999999999998</v>
      </c>
      <c r="Z1631" s="96">
        <v>211</v>
      </c>
      <c r="AA1631" s="96">
        <v>73</v>
      </c>
      <c r="AB1631" s="98">
        <v>0.14069999999999999</v>
      </c>
      <c r="AC1631" s="98">
        <v>0.377</v>
      </c>
      <c r="AD1631" s="96">
        <v>196</v>
      </c>
      <c r="AE1631" s="96">
        <v>47</v>
      </c>
      <c r="AF1631" s="98">
        <v>9.06E-2</v>
      </c>
      <c r="AG1631" s="98">
        <v>0.37490000000000001</v>
      </c>
      <c r="AH1631" s="96">
        <v>195</v>
      </c>
      <c r="AI1631" s="96">
        <v>310</v>
      </c>
      <c r="AJ1631" s="96">
        <v>268</v>
      </c>
      <c r="AK1631" s="96">
        <v>3275</v>
      </c>
      <c r="AL1631" s="96">
        <v>3190</v>
      </c>
      <c r="AM1631" s="96">
        <v>135</v>
      </c>
      <c r="AN1631" s="96">
        <v>3105</v>
      </c>
      <c r="AO1631" s="96">
        <v>3024</v>
      </c>
      <c r="AP1631" s="96">
        <v>61</v>
      </c>
      <c r="AQ1631" s="96">
        <v>567</v>
      </c>
      <c r="AR1631" s="96">
        <v>519</v>
      </c>
      <c r="AS1631" s="98">
        <v>0.91500000000000004</v>
      </c>
      <c r="AT1631" s="98">
        <v>0.47599999999999998</v>
      </c>
      <c r="AU1631" s="98">
        <v>0.02</v>
      </c>
      <c r="AV1631" s="101">
        <v>288624</v>
      </c>
      <c r="AW1631" s="101">
        <v>265235</v>
      </c>
      <c r="AX1631" s="96">
        <v>15043</v>
      </c>
      <c r="AY1631" s="96">
        <v>23449</v>
      </c>
      <c r="AZ1631" s="96">
        <v>35066</v>
      </c>
      <c r="BA1631" s="96">
        <v>29052107</v>
      </c>
      <c r="BC1631" s="117"/>
      <c r="BD1631" s="93">
        <v>115.16</v>
      </c>
      <c r="BE1631" s="93">
        <v>1475</v>
      </c>
      <c r="BF1631" s="94">
        <v>139</v>
      </c>
      <c r="BG1631" s="155">
        <v>0.26779999999999998</v>
      </c>
      <c r="BH1631" s="94">
        <v>213</v>
      </c>
      <c r="BI1631" s="155">
        <v>0.41039999999999999</v>
      </c>
      <c r="BJ1631" s="94">
        <v>22</v>
      </c>
      <c r="BM1631" s="94">
        <v>1507</v>
      </c>
    </row>
    <row r="1632" spans="1:65" ht="15.75" customHeight="1" thickBot="1">
      <c r="A1632" s="93" t="s">
        <v>316</v>
      </c>
      <c r="B1632" s="95">
        <v>45997</v>
      </c>
      <c r="C1632" s="96">
        <v>3529401</v>
      </c>
      <c r="D1632" s="96">
        <v>178755</v>
      </c>
      <c r="E1632" s="96" t="s">
        <v>48</v>
      </c>
      <c r="F1632" s="96">
        <v>1936283</v>
      </c>
      <c r="G1632" s="96" t="s">
        <v>48</v>
      </c>
      <c r="H1632" s="96">
        <v>411539</v>
      </c>
      <c r="I1632" s="96" t="s">
        <v>48</v>
      </c>
      <c r="J1632" s="96">
        <v>2970</v>
      </c>
      <c r="K1632" s="96">
        <v>256559</v>
      </c>
      <c r="L1632" s="96">
        <v>6315507</v>
      </c>
      <c r="M1632" s="97">
        <v>474</v>
      </c>
      <c r="N1632" s="97">
        <v>443</v>
      </c>
      <c r="O1632" s="97">
        <v>917</v>
      </c>
      <c r="P1632" s="96" t="s">
        <v>48</v>
      </c>
      <c r="Q1632" s="96">
        <v>23746</v>
      </c>
      <c r="R1632" s="96">
        <v>23565</v>
      </c>
      <c r="S1632" s="96">
        <v>21486</v>
      </c>
      <c r="T1632" s="98">
        <v>0.69099999999999995</v>
      </c>
      <c r="U1632" s="95">
        <v>45966</v>
      </c>
      <c r="V1632" s="95">
        <v>45989</v>
      </c>
      <c r="W1632" s="96">
        <v>122</v>
      </c>
      <c r="X1632" s="98">
        <v>0.20930000000000001</v>
      </c>
      <c r="Y1632" s="98">
        <v>0.45619999999999999</v>
      </c>
      <c r="Z1632" s="96">
        <v>266</v>
      </c>
      <c r="AA1632" s="96">
        <v>100</v>
      </c>
      <c r="AB1632" s="98">
        <v>0.17150000000000001</v>
      </c>
      <c r="AC1632" s="98">
        <v>0.4597</v>
      </c>
      <c r="AD1632" s="96">
        <v>268</v>
      </c>
      <c r="AE1632" s="96">
        <v>71</v>
      </c>
      <c r="AF1632" s="98">
        <v>0.12180000000000001</v>
      </c>
      <c r="AG1632" s="98">
        <v>0.50419999999999998</v>
      </c>
      <c r="AH1632" s="96">
        <v>294</v>
      </c>
      <c r="AI1632" s="96">
        <v>328</v>
      </c>
      <c r="AJ1632" s="96">
        <v>303</v>
      </c>
      <c r="AK1632" s="96">
        <v>3298</v>
      </c>
      <c r="AL1632" s="96">
        <v>3293</v>
      </c>
      <c r="AM1632" s="96">
        <v>135</v>
      </c>
      <c r="AN1632" s="96">
        <v>3141</v>
      </c>
      <c r="AO1632" s="96">
        <v>3127</v>
      </c>
      <c r="AP1632" s="96">
        <v>54</v>
      </c>
      <c r="AQ1632" s="96">
        <v>634</v>
      </c>
      <c r="AR1632" s="96">
        <v>583</v>
      </c>
      <c r="AS1632" s="98">
        <v>0.92</v>
      </c>
      <c r="AT1632" s="98">
        <v>0.52</v>
      </c>
      <c r="AU1632" s="98">
        <v>1.7000000000000001E-2</v>
      </c>
      <c r="AV1632" s="101">
        <v>289258</v>
      </c>
      <c r="AW1632" s="101">
        <v>265818</v>
      </c>
      <c r="AX1632" s="96">
        <v>15093</v>
      </c>
      <c r="AY1632" s="96">
        <v>23498</v>
      </c>
      <c r="AZ1632" s="96">
        <v>35084</v>
      </c>
      <c r="BA1632" s="96">
        <v>27809016</v>
      </c>
      <c r="BC1632" s="117"/>
      <c r="BD1632" s="93">
        <v>121.19</v>
      </c>
      <c r="BE1632" s="93">
        <v>1475</v>
      </c>
      <c r="BF1632" s="94">
        <v>181</v>
      </c>
      <c r="BG1632" s="155">
        <v>0.3105</v>
      </c>
      <c r="BH1632" s="94">
        <v>281</v>
      </c>
      <c r="BI1632" s="155">
        <v>0.48199999999999998</v>
      </c>
      <c r="BJ1632" s="94">
        <v>17</v>
      </c>
      <c r="BM1632" s="94">
        <v>3696</v>
      </c>
    </row>
    <row r="1633" spans="1:65" ht="15.75" customHeight="1" thickBot="1">
      <c r="A1633" s="93" t="s">
        <v>317</v>
      </c>
      <c r="B1633" s="95">
        <v>45998</v>
      </c>
      <c r="C1633" s="96">
        <v>3838096</v>
      </c>
      <c r="D1633" s="96">
        <v>258081</v>
      </c>
      <c r="E1633" s="96" t="s">
        <v>48</v>
      </c>
      <c r="F1633" s="96">
        <v>1992623</v>
      </c>
      <c r="G1633" s="96" t="s">
        <v>48</v>
      </c>
      <c r="H1633" s="96">
        <v>416819</v>
      </c>
      <c r="I1633" s="96" t="s">
        <v>48</v>
      </c>
      <c r="J1633" s="96">
        <v>3201</v>
      </c>
      <c r="K1633" s="96">
        <v>256559</v>
      </c>
      <c r="L1633" s="96">
        <v>6765378</v>
      </c>
      <c r="M1633" s="97">
        <v>640</v>
      </c>
      <c r="N1633" s="97">
        <v>361</v>
      </c>
      <c r="O1633" s="97">
        <v>1001</v>
      </c>
      <c r="P1633" s="96" t="s">
        <v>48</v>
      </c>
      <c r="Q1633" s="96">
        <v>21111</v>
      </c>
      <c r="R1633" s="96">
        <v>24042</v>
      </c>
      <c r="S1633" s="96">
        <v>22083</v>
      </c>
      <c r="T1633" s="98">
        <v>0.79900000000000004</v>
      </c>
      <c r="U1633" s="95">
        <v>45967</v>
      </c>
      <c r="V1633" s="95">
        <v>45990</v>
      </c>
      <c r="W1633" s="96">
        <v>147</v>
      </c>
      <c r="X1633" s="98">
        <v>0.20080000000000001</v>
      </c>
      <c r="Y1633" s="98">
        <v>0.43780000000000002</v>
      </c>
      <c r="Z1633" s="96">
        <v>320</v>
      </c>
      <c r="AA1633" s="96">
        <v>105</v>
      </c>
      <c r="AB1633" s="98">
        <v>0.1434</v>
      </c>
      <c r="AC1633" s="98">
        <v>0.38440000000000002</v>
      </c>
      <c r="AD1633" s="96">
        <v>281</v>
      </c>
      <c r="AE1633" s="96">
        <v>74</v>
      </c>
      <c r="AF1633" s="98">
        <v>0.1011</v>
      </c>
      <c r="AG1633" s="98">
        <v>0.41849999999999998</v>
      </c>
      <c r="AH1633" s="96">
        <v>306</v>
      </c>
      <c r="AI1633" s="96">
        <v>436</v>
      </c>
      <c r="AJ1633" s="96">
        <v>406</v>
      </c>
      <c r="AK1633" s="96">
        <v>4444</v>
      </c>
      <c r="AL1633" s="96">
        <v>4437</v>
      </c>
      <c r="AM1633" s="96">
        <v>163</v>
      </c>
      <c r="AN1633" s="96">
        <v>4243</v>
      </c>
      <c r="AO1633" s="96">
        <v>4227</v>
      </c>
      <c r="AP1633" s="96">
        <v>83</v>
      </c>
      <c r="AQ1633" s="96">
        <v>800</v>
      </c>
      <c r="AR1633" s="96">
        <v>732</v>
      </c>
      <c r="AS1633" s="98">
        <v>0.91500000000000004</v>
      </c>
      <c r="AT1633" s="98">
        <v>0.55500000000000005</v>
      </c>
      <c r="AU1633" s="98">
        <v>1.9E-2</v>
      </c>
      <c r="AV1633" s="101">
        <v>290058</v>
      </c>
      <c r="AW1633" s="101">
        <v>266550</v>
      </c>
      <c r="AX1633" s="96">
        <v>15198</v>
      </c>
      <c r="AY1633" s="96">
        <v>23627</v>
      </c>
      <c r="AZ1633" s="96">
        <v>35194</v>
      </c>
      <c r="BA1633" s="96">
        <v>33037437</v>
      </c>
      <c r="BC1633" s="117"/>
      <c r="BD1633" s="93">
        <v>174.97</v>
      </c>
      <c r="BE1633" s="93">
        <v>1475</v>
      </c>
      <c r="BF1633" s="94">
        <v>217</v>
      </c>
      <c r="BG1633" s="155">
        <v>0.2964</v>
      </c>
      <c r="BH1633" s="94">
        <v>338</v>
      </c>
      <c r="BI1633" s="155">
        <v>0.4617</v>
      </c>
      <c r="BJ1633" s="94">
        <v>30</v>
      </c>
      <c r="BM1633" s="94">
        <v>10747</v>
      </c>
    </row>
    <row r="1634" spans="1:65" ht="15.75" customHeight="1" thickBot="1">
      <c r="A1634" s="93" t="s">
        <v>311</v>
      </c>
      <c r="B1634" s="95">
        <v>45999</v>
      </c>
      <c r="C1634" s="96">
        <v>3411360</v>
      </c>
      <c r="D1634" s="96">
        <v>202688</v>
      </c>
      <c r="E1634" s="96" t="s">
        <v>48</v>
      </c>
      <c r="F1634" s="96">
        <v>1417309</v>
      </c>
      <c r="G1634" s="96" t="s">
        <v>48</v>
      </c>
      <c r="H1634" s="96">
        <v>415286</v>
      </c>
      <c r="I1634" s="96" t="s">
        <v>48</v>
      </c>
      <c r="J1634" s="96">
        <v>2057</v>
      </c>
      <c r="K1634" s="96">
        <v>256559</v>
      </c>
      <c r="L1634" s="96">
        <v>5705259</v>
      </c>
      <c r="M1634" s="97">
        <v>455</v>
      </c>
      <c r="N1634" s="97">
        <v>354</v>
      </c>
      <c r="O1634" s="97">
        <v>809</v>
      </c>
      <c r="P1634" s="96" t="s">
        <v>48</v>
      </c>
      <c r="Q1634" s="96">
        <v>24010</v>
      </c>
      <c r="R1634" s="96">
        <v>27293</v>
      </c>
      <c r="S1634" s="96">
        <v>32048</v>
      </c>
      <c r="T1634" s="98">
        <v>0.83699999999999997</v>
      </c>
      <c r="U1634" s="95">
        <v>45968</v>
      </c>
      <c r="V1634" s="95">
        <v>45991</v>
      </c>
      <c r="W1634" s="96">
        <v>109</v>
      </c>
      <c r="X1634" s="98">
        <v>0.1741</v>
      </c>
      <c r="Y1634" s="98">
        <v>0.37959999999999999</v>
      </c>
      <c r="Z1634" s="96">
        <v>238</v>
      </c>
      <c r="AA1634" s="96">
        <v>78</v>
      </c>
      <c r="AB1634" s="98">
        <v>0.1246</v>
      </c>
      <c r="AC1634" s="98">
        <v>0.33389999999999997</v>
      </c>
      <c r="AD1634" s="96">
        <v>209</v>
      </c>
      <c r="AE1634" s="96">
        <v>43</v>
      </c>
      <c r="AF1634" s="98">
        <v>6.8699999999999997E-2</v>
      </c>
      <c r="AG1634" s="98">
        <v>0.28439999999999999</v>
      </c>
      <c r="AH1634" s="96">
        <v>178</v>
      </c>
      <c r="AI1634" s="96">
        <v>398</v>
      </c>
      <c r="AJ1634" s="96">
        <v>293</v>
      </c>
      <c r="AK1634" s="96">
        <v>3535</v>
      </c>
      <c r="AL1634" s="96">
        <v>3479</v>
      </c>
      <c r="AM1634" s="96">
        <v>147</v>
      </c>
      <c r="AN1634" s="96">
        <v>3359</v>
      </c>
      <c r="AO1634" s="96">
        <v>3292</v>
      </c>
      <c r="AP1634" s="96">
        <v>62</v>
      </c>
      <c r="AQ1634" s="96">
        <v>677</v>
      </c>
      <c r="AR1634" s="96">
        <v>626</v>
      </c>
      <c r="AS1634" s="98">
        <v>0.92500000000000004</v>
      </c>
      <c r="AT1634" s="98">
        <v>0.46800000000000003</v>
      </c>
      <c r="AU1634" s="98">
        <v>1.7999999999999999E-2</v>
      </c>
      <c r="AV1634" s="101">
        <v>290735</v>
      </c>
      <c r="AW1634" s="101">
        <v>267176</v>
      </c>
      <c r="AX1634" s="96">
        <v>15351</v>
      </c>
      <c r="AY1634" s="96">
        <v>23808</v>
      </c>
      <c r="AZ1634" s="96">
        <v>35602</v>
      </c>
      <c r="BA1634" s="96">
        <v>42716089</v>
      </c>
      <c r="BC1634" s="117"/>
      <c r="BD1634" s="93">
        <v>137.93</v>
      </c>
      <c r="BE1634" s="93">
        <v>1469.5</v>
      </c>
      <c r="BF1634" s="94">
        <v>181</v>
      </c>
      <c r="BG1634" s="155">
        <v>0.28910000000000002</v>
      </c>
      <c r="BH1634" s="94">
        <v>284</v>
      </c>
      <c r="BI1634" s="155">
        <v>0.45369999999999999</v>
      </c>
      <c r="BJ1634" s="94">
        <v>27</v>
      </c>
      <c r="BM1634" s="94">
        <v>4466</v>
      </c>
    </row>
    <row r="1635" spans="1:65" ht="15.75" customHeight="1" thickBot="1">
      <c r="A1635" s="93" t="s">
        <v>312</v>
      </c>
      <c r="B1635" s="95">
        <v>46000</v>
      </c>
      <c r="C1635" s="96">
        <v>3698593</v>
      </c>
      <c r="D1635" s="96">
        <v>213178</v>
      </c>
      <c r="E1635" s="96" t="s">
        <v>48</v>
      </c>
      <c r="F1635" s="96">
        <v>1717663</v>
      </c>
      <c r="G1635" s="96" t="s">
        <v>48</v>
      </c>
      <c r="H1635" s="96">
        <v>350994</v>
      </c>
      <c r="I1635" s="96" t="s">
        <v>48</v>
      </c>
      <c r="J1635" s="96">
        <v>2211</v>
      </c>
      <c r="K1635" s="96">
        <v>439892</v>
      </c>
      <c r="L1635" s="96">
        <v>6422531</v>
      </c>
      <c r="M1635" s="97">
        <v>504</v>
      </c>
      <c r="N1635" s="97">
        <v>358</v>
      </c>
      <c r="O1635" s="97">
        <v>862</v>
      </c>
      <c r="P1635" s="96" t="s">
        <v>48</v>
      </c>
      <c r="Q1635" s="96">
        <v>22489</v>
      </c>
      <c r="R1635" s="96">
        <v>21786</v>
      </c>
      <c r="S1635" s="96">
        <v>24624</v>
      </c>
      <c r="T1635" s="98">
        <v>0.73199999999999998</v>
      </c>
      <c r="U1635" s="95">
        <v>45969</v>
      </c>
      <c r="V1635" s="95">
        <v>45992</v>
      </c>
      <c r="W1635" s="96">
        <v>131</v>
      </c>
      <c r="X1635" s="98">
        <v>0.22320000000000001</v>
      </c>
      <c r="Y1635" s="98">
        <v>0.48649999999999999</v>
      </c>
      <c r="Z1635" s="96">
        <v>286</v>
      </c>
      <c r="AA1635" s="96">
        <v>110</v>
      </c>
      <c r="AB1635" s="98">
        <v>0.18740000000000001</v>
      </c>
      <c r="AC1635" s="98">
        <v>0.50219999999999998</v>
      </c>
      <c r="AD1635" s="96">
        <v>295</v>
      </c>
      <c r="AE1635" s="96">
        <v>63</v>
      </c>
      <c r="AF1635" s="98">
        <v>0.10730000000000001</v>
      </c>
      <c r="AG1635" s="98">
        <v>0.44429999999999997</v>
      </c>
      <c r="AH1635" s="96">
        <v>261</v>
      </c>
      <c r="AI1635" s="96">
        <v>388</v>
      </c>
      <c r="AJ1635" s="96">
        <v>303</v>
      </c>
      <c r="AK1635" s="96">
        <v>3190</v>
      </c>
      <c r="AL1635" s="96">
        <v>3136</v>
      </c>
      <c r="AM1635" s="96">
        <v>130</v>
      </c>
      <c r="AN1635" s="96">
        <v>3028</v>
      </c>
      <c r="AO1635" s="96">
        <v>2966</v>
      </c>
      <c r="AP1635" s="96">
        <v>57</v>
      </c>
      <c r="AQ1635" s="96">
        <v>631</v>
      </c>
      <c r="AR1635" s="96">
        <v>587</v>
      </c>
      <c r="AS1635" s="98">
        <v>0.93</v>
      </c>
      <c r="AT1635" s="98">
        <v>0.51600000000000001</v>
      </c>
      <c r="AU1635" s="98">
        <v>1.9E-2</v>
      </c>
      <c r="AV1635" s="101">
        <v>291366</v>
      </c>
      <c r="AW1635" s="101">
        <v>267763</v>
      </c>
      <c r="AX1635" s="96">
        <v>15505</v>
      </c>
      <c r="AY1635" s="96">
        <v>23900</v>
      </c>
      <c r="AZ1635" s="96">
        <v>35648</v>
      </c>
      <c r="BA1635" s="96">
        <v>29160820</v>
      </c>
      <c r="BC1635" s="117"/>
      <c r="BD1635" s="93">
        <v>144.94</v>
      </c>
      <c r="BE1635" s="93">
        <v>1470.8</v>
      </c>
      <c r="BF1635" s="94">
        <v>178</v>
      </c>
      <c r="BG1635" s="155">
        <v>0.30320000000000003</v>
      </c>
      <c r="BH1635" s="94">
        <v>267</v>
      </c>
      <c r="BI1635" s="155">
        <v>0.45490000000000003</v>
      </c>
      <c r="BJ1635" s="94">
        <v>33</v>
      </c>
      <c r="BK1635" s="94" t="s">
        <v>416</v>
      </c>
      <c r="BL1635" s="94">
        <v>5500000</v>
      </c>
      <c r="BM1635" s="94">
        <v>9647</v>
      </c>
    </row>
    <row r="1636" spans="1:65" ht="15.75" customHeight="1" thickBot="1">
      <c r="A1636" s="93" t="s">
        <v>313</v>
      </c>
      <c r="B1636" s="95">
        <v>46001</v>
      </c>
      <c r="C1636" s="96">
        <v>3953677</v>
      </c>
      <c r="D1636" s="96">
        <v>196290</v>
      </c>
      <c r="E1636" s="96" t="s">
        <v>48</v>
      </c>
      <c r="F1636" s="96">
        <v>1901434</v>
      </c>
      <c r="G1636" s="96" t="s">
        <v>48</v>
      </c>
      <c r="H1636" s="96">
        <v>428138</v>
      </c>
      <c r="I1636" s="96" t="s">
        <v>48</v>
      </c>
      <c r="J1636" s="96">
        <v>2365</v>
      </c>
      <c r="K1636" s="96">
        <v>439892</v>
      </c>
      <c r="L1636" s="96">
        <v>6921795</v>
      </c>
      <c r="M1636" s="97">
        <v>490</v>
      </c>
      <c r="N1636" s="97">
        <v>495</v>
      </c>
      <c r="O1636" s="97">
        <v>985</v>
      </c>
      <c r="P1636" s="96" t="s">
        <v>48</v>
      </c>
      <c r="Q1636" s="96">
        <v>26026</v>
      </c>
      <c r="R1636" s="96">
        <v>24366</v>
      </c>
      <c r="S1636" s="96">
        <v>23548</v>
      </c>
      <c r="T1636" s="98">
        <v>0.66600000000000004</v>
      </c>
      <c r="U1636" s="95">
        <v>45970</v>
      </c>
      <c r="V1636" s="95">
        <v>45993</v>
      </c>
      <c r="W1636" s="96">
        <v>122</v>
      </c>
      <c r="X1636" s="98">
        <v>0.20269999999999999</v>
      </c>
      <c r="Y1636" s="98">
        <v>0.44180000000000003</v>
      </c>
      <c r="Z1636" s="96">
        <v>266</v>
      </c>
      <c r="AA1636" s="96">
        <v>106</v>
      </c>
      <c r="AB1636" s="98">
        <v>0.17610000000000001</v>
      </c>
      <c r="AC1636" s="98">
        <v>0.47189999999999999</v>
      </c>
      <c r="AD1636" s="96">
        <v>284</v>
      </c>
      <c r="AE1636" s="96">
        <v>71</v>
      </c>
      <c r="AF1636" s="98">
        <v>0.1179</v>
      </c>
      <c r="AG1636" s="98">
        <v>0.48830000000000001</v>
      </c>
      <c r="AH1636" s="96">
        <v>294</v>
      </c>
      <c r="AI1636" s="96">
        <v>375</v>
      </c>
      <c r="AJ1636" s="96">
        <v>350</v>
      </c>
      <c r="AK1636" s="96">
        <v>3295</v>
      </c>
      <c r="AL1636" s="96">
        <v>3262</v>
      </c>
      <c r="AM1636" s="96">
        <v>150</v>
      </c>
      <c r="AN1636" s="96">
        <v>3116</v>
      </c>
      <c r="AO1636" s="96">
        <v>3067</v>
      </c>
      <c r="AP1636" s="96">
        <v>51</v>
      </c>
      <c r="AQ1636" s="96">
        <v>656</v>
      </c>
      <c r="AR1636" s="96">
        <v>602</v>
      </c>
      <c r="AS1636" s="98">
        <v>0.91800000000000004</v>
      </c>
      <c r="AT1636" s="98">
        <v>0.58099999999999996</v>
      </c>
      <c r="AU1636" s="98">
        <v>1.6E-2</v>
      </c>
      <c r="AV1636" s="101">
        <v>292022</v>
      </c>
      <c r="AW1636" s="101">
        <v>268365</v>
      </c>
      <c r="AX1636" s="96">
        <v>15650</v>
      </c>
      <c r="AY1636" s="96">
        <v>23974</v>
      </c>
      <c r="AZ1636" s="96">
        <v>35431</v>
      </c>
      <c r="BA1636" s="96">
        <v>30545704</v>
      </c>
      <c r="BC1636" s="117"/>
      <c r="BD1636" s="93">
        <v>133.84</v>
      </c>
      <c r="BE1636" s="93">
        <v>1466.6</v>
      </c>
      <c r="BF1636" s="94">
        <v>191</v>
      </c>
      <c r="BG1636" s="155">
        <v>0.31730000000000003</v>
      </c>
      <c r="BH1636" s="94">
        <v>265</v>
      </c>
      <c r="BI1636" s="155">
        <v>0.44019999999999998</v>
      </c>
      <c r="BJ1636" s="94">
        <v>25</v>
      </c>
      <c r="BM1636" s="94">
        <v>6688</v>
      </c>
    </row>
    <row r="1637" spans="1:65" ht="15.75" customHeight="1" thickBot="1">
      <c r="A1637" s="93" t="s">
        <v>314</v>
      </c>
      <c r="B1637" s="95">
        <v>46002</v>
      </c>
      <c r="C1637" s="96">
        <v>3978261</v>
      </c>
      <c r="D1637" s="96">
        <v>144114</v>
      </c>
      <c r="E1637" s="96" t="s">
        <v>48</v>
      </c>
      <c r="F1637" s="96">
        <v>2288917</v>
      </c>
      <c r="G1637" s="96" t="s">
        <v>48</v>
      </c>
      <c r="H1637" s="96">
        <v>436672</v>
      </c>
      <c r="I1637" s="96" t="s">
        <v>48</v>
      </c>
      <c r="J1637" s="96">
        <v>3641</v>
      </c>
      <c r="K1637" s="96">
        <v>439892</v>
      </c>
      <c r="L1637" s="96">
        <v>7291497</v>
      </c>
      <c r="M1637" s="97">
        <v>490</v>
      </c>
      <c r="N1637" s="97">
        <v>517</v>
      </c>
      <c r="O1637" s="97">
        <v>1007</v>
      </c>
      <c r="P1637" s="96" t="s">
        <v>48</v>
      </c>
      <c r="Q1637" s="96">
        <v>29340</v>
      </c>
      <c r="R1637" s="96">
        <v>30230</v>
      </c>
      <c r="S1637" s="96">
        <v>29851</v>
      </c>
      <c r="T1637" s="98">
        <v>0.69399999999999995</v>
      </c>
      <c r="U1637" s="95">
        <v>45971</v>
      </c>
      <c r="V1637" s="95">
        <v>45994</v>
      </c>
      <c r="W1637" s="96">
        <v>114</v>
      </c>
      <c r="X1637" s="98">
        <v>0.17810000000000001</v>
      </c>
      <c r="Y1637" s="98">
        <v>0.38829999999999998</v>
      </c>
      <c r="Z1637" s="96">
        <v>249</v>
      </c>
      <c r="AA1637" s="96">
        <v>90</v>
      </c>
      <c r="AB1637" s="98">
        <v>0.1406</v>
      </c>
      <c r="AC1637" s="98">
        <v>0.37690000000000001</v>
      </c>
      <c r="AD1637" s="96">
        <v>241</v>
      </c>
      <c r="AE1637" s="96">
        <v>59</v>
      </c>
      <c r="AF1637" s="98">
        <v>9.2200000000000004E-2</v>
      </c>
      <c r="AG1637" s="98">
        <v>0.38169999999999998</v>
      </c>
      <c r="AH1637" s="96">
        <v>244</v>
      </c>
      <c r="AI1637" s="96">
        <v>405</v>
      </c>
      <c r="AJ1637" s="96">
        <v>315</v>
      </c>
      <c r="AK1637" s="96">
        <v>3330</v>
      </c>
      <c r="AL1637" s="96">
        <v>3278</v>
      </c>
      <c r="AM1637" s="96">
        <v>137</v>
      </c>
      <c r="AN1637" s="96">
        <v>3165</v>
      </c>
      <c r="AO1637" s="96">
        <v>3110</v>
      </c>
      <c r="AP1637" s="96">
        <v>51</v>
      </c>
      <c r="AQ1637" s="96">
        <v>699</v>
      </c>
      <c r="AR1637" s="96">
        <v>640</v>
      </c>
      <c r="AS1637" s="98">
        <v>0.91600000000000004</v>
      </c>
      <c r="AT1637" s="98">
        <v>0.49199999999999999</v>
      </c>
      <c r="AU1637" s="98">
        <v>1.6E-2</v>
      </c>
      <c r="AV1637" s="101">
        <v>292721</v>
      </c>
      <c r="AW1637" s="101">
        <v>269005</v>
      </c>
      <c r="AX1637" s="96">
        <v>15861</v>
      </c>
      <c r="AY1637" s="96">
        <v>24127</v>
      </c>
      <c r="AZ1637" s="96">
        <v>35534</v>
      </c>
      <c r="BA1637" s="96">
        <v>30413388</v>
      </c>
      <c r="BC1637" s="117"/>
      <c r="BD1637" s="93">
        <v>97.87</v>
      </c>
      <c r="BE1637" s="93">
        <v>1472.5</v>
      </c>
      <c r="BF1637" s="94">
        <v>198</v>
      </c>
      <c r="BG1637" s="155">
        <v>0.30940000000000001</v>
      </c>
      <c r="BH1637" s="94">
        <v>282</v>
      </c>
      <c r="BI1637" s="155">
        <v>0.44059999999999999</v>
      </c>
      <c r="BJ1637" s="94">
        <v>31</v>
      </c>
      <c r="BM1637" s="94">
        <v>3619</v>
      </c>
    </row>
    <row r="1638" spans="1:65" ht="15.75" customHeight="1" thickBot="1">
      <c r="A1638" s="93" t="s">
        <v>315</v>
      </c>
      <c r="B1638" s="95">
        <v>46003</v>
      </c>
      <c r="C1638" s="96">
        <v>4319267</v>
      </c>
      <c r="D1638" s="96">
        <v>140200</v>
      </c>
      <c r="E1638" s="96" t="s">
        <v>48</v>
      </c>
      <c r="F1638" s="96">
        <v>2424604</v>
      </c>
      <c r="G1638" s="96" t="s">
        <v>48</v>
      </c>
      <c r="H1638" s="96">
        <v>385194</v>
      </c>
      <c r="I1638" s="96" t="s">
        <v>48</v>
      </c>
      <c r="J1638" s="96">
        <v>2805</v>
      </c>
      <c r="K1638" s="96">
        <v>439892</v>
      </c>
      <c r="L1638" s="96">
        <v>7711961</v>
      </c>
      <c r="M1638" s="97">
        <v>483</v>
      </c>
      <c r="N1638" s="97">
        <v>525</v>
      </c>
      <c r="O1638" s="97">
        <v>1008</v>
      </c>
      <c r="P1638" s="96" t="s">
        <v>48</v>
      </c>
      <c r="Q1638" s="96">
        <v>35733</v>
      </c>
      <c r="R1638" s="96">
        <v>35093</v>
      </c>
      <c r="S1638" s="96">
        <v>36525</v>
      </c>
      <c r="T1638" s="98">
        <v>0.71899999999999997</v>
      </c>
      <c r="U1638" s="95">
        <v>45972</v>
      </c>
      <c r="V1638" s="95">
        <v>45995</v>
      </c>
      <c r="W1638" s="96">
        <v>99</v>
      </c>
      <c r="X1638" s="98">
        <v>0.15329999999999999</v>
      </c>
      <c r="Y1638" s="98">
        <v>0.33410000000000001</v>
      </c>
      <c r="Z1638" s="96">
        <v>216</v>
      </c>
      <c r="AA1638" s="96">
        <v>82</v>
      </c>
      <c r="AB1638" s="98">
        <v>0.12690000000000001</v>
      </c>
      <c r="AC1638" s="98">
        <v>0.3402</v>
      </c>
      <c r="AD1638" s="96">
        <v>220</v>
      </c>
      <c r="AE1638" s="96">
        <v>51</v>
      </c>
      <c r="AF1638" s="98">
        <v>7.8899999999999998E-2</v>
      </c>
      <c r="AG1638" s="98">
        <v>0.32679999999999998</v>
      </c>
      <c r="AH1638" s="96">
        <v>211</v>
      </c>
      <c r="AI1638" s="96">
        <v>345</v>
      </c>
      <c r="AJ1638" s="96">
        <v>322</v>
      </c>
      <c r="AK1638" s="96">
        <v>3314</v>
      </c>
      <c r="AL1638" s="96">
        <v>3236</v>
      </c>
      <c r="AM1638" s="96">
        <v>156</v>
      </c>
      <c r="AN1638" s="96">
        <v>3125</v>
      </c>
      <c r="AO1638" s="96">
        <v>3046</v>
      </c>
      <c r="AP1638" s="96">
        <v>66</v>
      </c>
      <c r="AQ1638" s="96">
        <v>725</v>
      </c>
      <c r="AR1638" s="96">
        <v>646</v>
      </c>
      <c r="AS1638" s="98">
        <v>0.89100000000000001</v>
      </c>
      <c r="AT1638" s="98">
        <v>0.498</v>
      </c>
      <c r="AU1638" s="98">
        <v>2.1000000000000001E-2</v>
      </c>
      <c r="AV1638" s="101">
        <v>293446</v>
      </c>
      <c r="AW1638" s="101">
        <v>269651</v>
      </c>
      <c r="AX1638" s="96">
        <v>16094</v>
      </c>
      <c r="AY1638" s="96">
        <v>24254</v>
      </c>
      <c r="AZ1638" s="96">
        <v>35620</v>
      </c>
      <c r="BA1638" s="96">
        <v>30141058</v>
      </c>
      <c r="BC1638" s="117"/>
      <c r="BD1638" s="93">
        <v>94.89</v>
      </c>
      <c r="BE1638" s="93">
        <v>1477.5</v>
      </c>
      <c r="BF1638" s="94">
        <v>160</v>
      </c>
      <c r="BG1638" s="155">
        <v>0.2477</v>
      </c>
      <c r="BH1638" s="94">
        <v>258</v>
      </c>
      <c r="BI1638" s="155">
        <v>0.39939999999999998</v>
      </c>
      <c r="BJ1638" s="94">
        <v>22</v>
      </c>
      <c r="BM1638" s="94">
        <v>7315</v>
      </c>
    </row>
    <row r="1639" spans="1:65" ht="15.75" customHeight="1" thickBot="1">
      <c r="A1639" s="93" t="s">
        <v>316</v>
      </c>
      <c r="B1639" s="95">
        <v>46004</v>
      </c>
      <c r="C1639" s="96">
        <v>4636056</v>
      </c>
      <c r="D1639" s="96">
        <v>522208</v>
      </c>
      <c r="E1639" s="96" t="s">
        <v>48</v>
      </c>
      <c r="F1639" s="96">
        <v>2598789</v>
      </c>
      <c r="G1639" s="96" t="s">
        <v>48</v>
      </c>
      <c r="H1639" s="96">
        <v>370273</v>
      </c>
      <c r="I1639" s="96" t="s">
        <v>48</v>
      </c>
      <c r="J1639" s="96">
        <v>3311</v>
      </c>
      <c r="K1639" s="96">
        <v>439892</v>
      </c>
      <c r="L1639" s="96">
        <v>8570528</v>
      </c>
      <c r="M1639" s="97">
        <v>695</v>
      </c>
      <c r="N1639" s="97">
        <v>591</v>
      </c>
      <c r="O1639" s="97">
        <v>1286</v>
      </c>
      <c r="P1639" s="96" t="s">
        <v>48</v>
      </c>
      <c r="Q1639" s="96">
        <v>25865</v>
      </c>
      <c r="R1639" s="96">
        <v>25790</v>
      </c>
      <c r="S1639" s="96">
        <v>24645</v>
      </c>
      <c r="T1639" s="98">
        <v>0.67</v>
      </c>
      <c r="U1639" s="95">
        <v>45973</v>
      </c>
      <c r="V1639" s="95">
        <v>45996</v>
      </c>
      <c r="W1639" s="96">
        <v>152</v>
      </c>
      <c r="X1639" s="98">
        <v>0.19689999999999999</v>
      </c>
      <c r="Y1639" s="98">
        <v>0.42920000000000003</v>
      </c>
      <c r="Z1639" s="96">
        <v>331</v>
      </c>
      <c r="AA1639" s="96">
        <v>124</v>
      </c>
      <c r="AB1639" s="98">
        <v>0.16059999999999999</v>
      </c>
      <c r="AC1639" s="98">
        <v>0.43049999999999999</v>
      </c>
      <c r="AD1639" s="96">
        <v>332</v>
      </c>
      <c r="AE1639" s="96">
        <v>84</v>
      </c>
      <c r="AF1639" s="98">
        <v>0.10879999999999999</v>
      </c>
      <c r="AG1639" s="98">
        <v>0.45050000000000001</v>
      </c>
      <c r="AH1639" s="96">
        <v>348</v>
      </c>
      <c r="AI1639" s="96">
        <v>436</v>
      </c>
      <c r="AJ1639" s="96">
        <v>320</v>
      </c>
      <c r="AK1639" s="96">
        <v>3325</v>
      </c>
      <c r="AL1639" s="96">
        <v>3313</v>
      </c>
      <c r="AM1639" s="96">
        <v>190</v>
      </c>
      <c r="AN1639" s="96">
        <v>3110</v>
      </c>
      <c r="AO1639" s="96">
        <v>3091</v>
      </c>
      <c r="AP1639" s="96">
        <v>40</v>
      </c>
      <c r="AQ1639" s="96">
        <v>861</v>
      </c>
      <c r="AR1639" s="96">
        <v>772</v>
      </c>
      <c r="AS1639" s="98">
        <v>0.89700000000000002</v>
      </c>
      <c r="AT1639" s="98">
        <v>0.41499999999999998</v>
      </c>
      <c r="AU1639" s="98">
        <v>1.2999999999999999E-2</v>
      </c>
      <c r="AV1639" s="101">
        <v>294307</v>
      </c>
      <c r="AW1639" s="101">
        <v>270423</v>
      </c>
      <c r="AX1639" s="96">
        <v>16158</v>
      </c>
      <c r="AY1639" s="96">
        <v>24326</v>
      </c>
      <c r="AZ1639" s="96">
        <v>35744</v>
      </c>
      <c r="BA1639" s="96">
        <v>28953306</v>
      </c>
      <c r="BC1639" s="117"/>
      <c r="BD1639" s="93">
        <v>353.44</v>
      </c>
      <c r="BE1639" s="93">
        <v>1477.5</v>
      </c>
      <c r="BF1639" s="94">
        <v>223</v>
      </c>
      <c r="BG1639" s="155">
        <v>0.28889999999999999</v>
      </c>
      <c r="BH1639" s="94">
        <v>320</v>
      </c>
      <c r="BI1639" s="155">
        <v>0.41449999999999998</v>
      </c>
      <c r="BJ1639" s="94">
        <v>26</v>
      </c>
      <c r="BM1639" s="94">
        <v>7865</v>
      </c>
    </row>
    <row r="1640" spans="1:65" ht="15.75" customHeight="1" thickBot="1">
      <c r="A1640" s="93" t="s">
        <v>317</v>
      </c>
      <c r="B1640" s="95">
        <v>46005</v>
      </c>
      <c r="C1640" s="96">
        <v>5183915</v>
      </c>
      <c r="D1640" s="96">
        <v>287285</v>
      </c>
      <c r="E1640" s="96" t="s">
        <v>48</v>
      </c>
      <c r="F1640" s="96">
        <v>4617737</v>
      </c>
      <c r="G1640" s="96" t="s">
        <v>48</v>
      </c>
      <c r="H1640" s="96">
        <v>432395</v>
      </c>
      <c r="I1640" s="96" t="s">
        <v>48</v>
      </c>
      <c r="J1640" s="96">
        <v>4158</v>
      </c>
      <c r="K1640" s="96">
        <v>439892</v>
      </c>
      <c r="L1640" s="96">
        <v>10965382</v>
      </c>
      <c r="M1640" s="97">
        <v>886</v>
      </c>
      <c r="N1640" s="97">
        <v>561</v>
      </c>
      <c r="O1640" s="97">
        <v>1447</v>
      </c>
      <c r="P1640" s="96" t="s">
        <v>48</v>
      </c>
      <c r="Q1640" s="96">
        <v>31049</v>
      </c>
      <c r="R1640" s="96">
        <v>31718</v>
      </c>
      <c r="S1640" s="96">
        <v>30444</v>
      </c>
      <c r="T1640" s="98">
        <v>0.71899999999999997</v>
      </c>
      <c r="U1640" s="95">
        <v>45974</v>
      </c>
      <c r="V1640" s="95">
        <v>45997</v>
      </c>
      <c r="W1640" s="96">
        <v>162</v>
      </c>
      <c r="X1640" s="98">
        <v>0.17399999999999999</v>
      </c>
      <c r="Y1640" s="98">
        <v>0.37930000000000003</v>
      </c>
      <c r="Z1640" s="96">
        <v>353</v>
      </c>
      <c r="AA1640" s="96">
        <v>129</v>
      </c>
      <c r="AB1640" s="98">
        <v>0.1386</v>
      </c>
      <c r="AC1640" s="98">
        <v>0.37130000000000002</v>
      </c>
      <c r="AD1640" s="96">
        <v>346</v>
      </c>
      <c r="AE1640" s="96">
        <v>87</v>
      </c>
      <c r="AF1640" s="98">
        <v>9.3399999999999997E-2</v>
      </c>
      <c r="AG1640" s="98">
        <v>0.38690000000000002</v>
      </c>
      <c r="AH1640" s="96">
        <v>360</v>
      </c>
      <c r="AI1640" s="96">
        <v>526</v>
      </c>
      <c r="AJ1640" s="96">
        <v>477</v>
      </c>
      <c r="AK1640" s="96">
        <v>4600</v>
      </c>
      <c r="AL1640" s="96">
        <v>4598</v>
      </c>
      <c r="AM1640" s="96">
        <v>165</v>
      </c>
      <c r="AN1640" s="96">
        <v>4402</v>
      </c>
      <c r="AO1640" s="96">
        <v>4402</v>
      </c>
      <c r="AP1640" s="96">
        <v>78</v>
      </c>
      <c r="AQ1640" s="96">
        <v>1041</v>
      </c>
      <c r="AR1640" s="96">
        <v>931</v>
      </c>
      <c r="AS1640" s="98">
        <v>0.89400000000000002</v>
      </c>
      <c r="AT1640" s="98">
        <v>0.51200000000000001</v>
      </c>
      <c r="AU1640" s="98">
        <v>1.7000000000000001E-2</v>
      </c>
      <c r="AV1640" s="101">
        <v>295348</v>
      </c>
      <c r="AW1640" s="101">
        <v>271354</v>
      </c>
      <c r="AX1640" s="96">
        <v>16005</v>
      </c>
      <c r="AY1640" s="96">
        <v>24385</v>
      </c>
      <c r="AZ1640" s="96">
        <v>35816</v>
      </c>
      <c r="BA1640" s="96">
        <v>30368571</v>
      </c>
      <c r="BC1640" s="117"/>
      <c r="BD1640" s="93">
        <v>194.44</v>
      </c>
      <c r="BE1640" s="93">
        <v>1477.5</v>
      </c>
      <c r="BF1640" s="94">
        <v>252</v>
      </c>
      <c r="BG1640" s="155">
        <v>0.2707</v>
      </c>
      <c r="BH1640" s="94">
        <v>393</v>
      </c>
      <c r="BI1640" s="155">
        <v>0.42209999999999998</v>
      </c>
      <c r="BJ1640" s="94">
        <v>35</v>
      </c>
      <c r="BM1640" s="94">
        <v>2871</v>
      </c>
    </row>
    <row r="1641" spans="1:65" ht="15.75" customHeight="1" thickBot="1">
      <c r="A1641" s="93" t="s">
        <v>311</v>
      </c>
      <c r="B1641" s="95">
        <v>46006</v>
      </c>
      <c r="C1641" s="96">
        <v>4682673</v>
      </c>
      <c r="D1641" s="96">
        <v>316707</v>
      </c>
      <c r="E1641" s="96" t="s">
        <v>48</v>
      </c>
      <c r="F1641" s="96">
        <v>3700800</v>
      </c>
      <c r="G1641" s="96" t="s">
        <v>48</v>
      </c>
      <c r="H1641" s="96">
        <v>433566</v>
      </c>
      <c r="I1641" s="96" t="s">
        <v>48</v>
      </c>
      <c r="J1641" s="96">
        <v>2244</v>
      </c>
      <c r="K1641" s="96">
        <v>439892</v>
      </c>
      <c r="L1641" s="96">
        <v>9575883</v>
      </c>
      <c r="M1641" s="97">
        <v>789</v>
      </c>
      <c r="N1641" s="97">
        <v>492</v>
      </c>
      <c r="O1641" s="97">
        <v>1281</v>
      </c>
      <c r="P1641" s="96" t="s">
        <v>48</v>
      </c>
      <c r="Q1641" s="96">
        <v>26461</v>
      </c>
      <c r="R1641" s="96">
        <v>25892</v>
      </c>
      <c r="S1641" s="96">
        <v>27536</v>
      </c>
      <c r="T1641" s="98">
        <v>0.746</v>
      </c>
      <c r="U1641" s="95">
        <v>45975</v>
      </c>
      <c r="V1641" s="95">
        <v>45998</v>
      </c>
      <c r="W1641" s="96">
        <v>166</v>
      </c>
      <c r="X1641" s="98">
        <v>0.1928</v>
      </c>
      <c r="Y1641" s="98">
        <v>0.42030000000000001</v>
      </c>
      <c r="Z1641" s="96">
        <v>362</v>
      </c>
      <c r="AA1641" s="96">
        <v>138</v>
      </c>
      <c r="AB1641" s="98">
        <v>0.1603</v>
      </c>
      <c r="AC1641" s="98">
        <v>0.42949999999999999</v>
      </c>
      <c r="AD1641" s="96">
        <v>370</v>
      </c>
      <c r="AE1641" s="96">
        <v>84</v>
      </c>
      <c r="AF1641" s="98">
        <v>9.7600000000000006E-2</v>
      </c>
      <c r="AG1641" s="98">
        <v>0.40389999999999998</v>
      </c>
      <c r="AH1641" s="96">
        <v>348</v>
      </c>
      <c r="AI1641" s="96">
        <v>517</v>
      </c>
      <c r="AJ1641" s="96">
        <v>300</v>
      </c>
      <c r="AK1641" s="96">
        <v>3661</v>
      </c>
      <c r="AL1641" s="96">
        <v>3615</v>
      </c>
      <c r="AM1641" s="96">
        <v>176</v>
      </c>
      <c r="AN1641" s="96">
        <v>3446</v>
      </c>
      <c r="AO1641" s="96">
        <v>3446</v>
      </c>
      <c r="AP1641" s="96">
        <v>73</v>
      </c>
      <c r="AQ1641" s="96">
        <v>956</v>
      </c>
      <c r="AR1641" s="96">
        <v>861</v>
      </c>
      <c r="AS1641" s="98">
        <v>0.90100000000000002</v>
      </c>
      <c r="AT1641" s="98">
        <v>0.34799999999999998</v>
      </c>
      <c r="AU1641" s="98">
        <v>2.1000000000000001E-2</v>
      </c>
      <c r="AV1641" s="101">
        <v>296304</v>
      </c>
      <c r="AW1641" s="101">
        <v>272215</v>
      </c>
      <c r="AX1641" s="96">
        <v>16062</v>
      </c>
      <c r="AY1641" s="96">
        <v>24624</v>
      </c>
      <c r="AZ1641" s="96">
        <v>36311</v>
      </c>
      <c r="BA1641" s="96">
        <v>44223778</v>
      </c>
      <c r="BC1641" s="117"/>
      <c r="BD1641" s="93">
        <v>215.33</v>
      </c>
      <c r="BE1641" s="93">
        <v>1470.8</v>
      </c>
      <c r="BF1641" s="94">
        <v>250</v>
      </c>
      <c r="BG1641" s="155">
        <v>0.29039999999999999</v>
      </c>
      <c r="BH1641" s="94">
        <v>366</v>
      </c>
      <c r="BI1641" s="155">
        <v>0.42509999999999998</v>
      </c>
      <c r="BJ1641" s="94">
        <v>30</v>
      </c>
      <c r="BM1641" s="94">
        <v>6325</v>
      </c>
    </row>
    <row r="1642" spans="1:65" ht="15.75" customHeight="1" thickBot="1">
      <c r="A1642" s="93" t="s">
        <v>312</v>
      </c>
      <c r="B1642" s="95">
        <v>46007</v>
      </c>
      <c r="C1642" s="96">
        <v>5208606</v>
      </c>
      <c r="D1642" s="96">
        <v>344207</v>
      </c>
      <c r="E1642" s="96" t="s">
        <v>48</v>
      </c>
      <c r="F1642" s="96">
        <v>3211480</v>
      </c>
      <c r="G1642" s="96" t="s">
        <v>48</v>
      </c>
      <c r="H1642" s="96">
        <v>431726</v>
      </c>
      <c r="I1642" s="96" t="s">
        <v>48</v>
      </c>
      <c r="J1642" s="96">
        <v>2959</v>
      </c>
      <c r="K1642" s="96">
        <v>482058</v>
      </c>
      <c r="L1642" s="96">
        <v>9681036</v>
      </c>
      <c r="M1642" s="97">
        <v>770</v>
      </c>
      <c r="N1642" s="97">
        <v>533</v>
      </c>
      <c r="O1642" s="97">
        <v>1303</v>
      </c>
      <c r="P1642" s="96" t="s">
        <v>48</v>
      </c>
      <c r="Q1642" s="96">
        <v>25670</v>
      </c>
      <c r="R1642" s="96">
        <v>26561</v>
      </c>
      <c r="S1642" s="96">
        <v>28174</v>
      </c>
      <c r="T1642" s="98">
        <v>0.69099999999999995</v>
      </c>
      <c r="U1642" s="95">
        <v>45976</v>
      </c>
      <c r="V1642" s="95">
        <v>45999</v>
      </c>
      <c r="W1642" s="96">
        <v>173</v>
      </c>
      <c r="X1642" s="98">
        <v>0.2157</v>
      </c>
      <c r="Y1642" s="98">
        <v>0.47020000000000001</v>
      </c>
      <c r="Z1642" s="96">
        <v>377</v>
      </c>
      <c r="AA1642" s="96">
        <v>136</v>
      </c>
      <c r="AB1642" s="98">
        <v>0.1696</v>
      </c>
      <c r="AC1642" s="98">
        <v>0.45450000000000002</v>
      </c>
      <c r="AD1642" s="96">
        <v>364</v>
      </c>
      <c r="AE1642" s="96">
        <v>83</v>
      </c>
      <c r="AF1642" s="98">
        <v>0.10349999999999999</v>
      </c>
      <c r="AG1642" s="98">
        <v>0.42849999999999999</v>
      </c>
      <c r="AH1642" s="96">
        <v>344</v>
      </c>
      <c r="AI1642" s="96">
        <v>499</v>
      </c>
      <c r="AJ1642" s="96">
        <v>385</v>
      </c>
      <c r="AK1642" s="96">
        <v>3449</v>
      </c>
      <c r="AL1642" s="96">
        <v>3396</v>
      </c>
      <c r="AM1642" s="96">
        <v>145</v>
      </c>
      <c r="AN1642" s="96">
        <v>3278</v>
      </c>
      <c r="AO1642" s="96">
        <v>3278</v>
      </c>
      <c r="AP1642" s="96">
        <v>46</v>
      </c>
      <c r="AQ1642" s="96">
        <v>900</v>
      </c>
      <c r="AR1642" s="96">
        <v>802</v>
      </c>
      <c r="AS1642" s="98">
        <v>0.89100000000000001</v>
      </c>
      <c r="AT1642" s="98">
        <v>0.48</v>
      </c>
      <c r="AU1642" s="98">
        <v>1.4E-2</v>
      </c>
      <c r="AV1642" s="101">
        <v>297204</v>
      </c>
      <c r="AW1642" s="101">
        <v>273017</v>
      </c>
      <c r="AX1642" s="96">
        <v>16128</v>
      </c>
      <c r="AY1642" s="96">
        <v>24768</v>
      </c>
      <c r="AZ1642" s="96">
        <v>36398</v>
      </c>
      <c r="BA1642" s="96">
        <v>31362257</v>
      </c>
      <c r="BB1642" s="96" t="s">
        <v>417</v>
      </c>
      <c r="BC1642" s="117"/>
      <c r="BD1642" s="93">
        <v>233.44</v>
      </c>
      <c r="BE1642" s="93">
        <v>1474.5</v>
      </c>
      <c r="BF1642" s="94">
        <v>244</v>
      </c>
      <c r="BG1642" s="155">
        <v>0.30420000000000003</v>
      </c>
      <c r="BH1642" s="94">
        <v>354</v>
      </c>
      <c r="BI1642" s="155">
        <v>0.44140000000000001</v>
      </c>
      <c r="BJ1642" s="94">
        <v>26</v>
      </c>
      <c r="BK1642" s="94" t="s">
        <v>418</v>
      </c>
      <c r="BL1642" s="94">
        <v>1265000</v>
      </c>
      <c r="BM1642" s="94">
        <v>7007</v>
      </c>
    </row>
    <row r="1643" spans="1:65" ht="15.75" customHeight="1" thickBot="1">
      <c r="A1643" s="93" t="s">
        <v>313</v>
      </c>
      <c r="B1643" s="95">
        <v>46008</v>
      </c>
      <c r="C1643" s="96">
        <v>5055160</v>
      </c>
      <c r="D1643" s="96">
        <v>163448</v>
      </c>
      <c r="E1643" s="96" t="s">
        <v>48</v>
      </c>
      <c r="F1643" s="96">
        <v>3075291</v>
      </c>
      <c r="G1643" s="96" t="s">
        <v>48</v>
      </c>
      <c r="H1643" s="96">
        <v>409492</v>
      </c>
      <c r="I1643" s="96" t="s">
        <v>48</v>
      </c>
      <c r="J1643" s="96">
        <v>2563</v>
      </c>
      <c r="K1643" s="96">
        <v>482058</v>
      </c>
      <c r="L1643" s="96">
        <v>9188012</v>
      </c>
      <c r="M1643" s="97">
        <v>650</v>
      </c>
      <c r="N1643" s="97">
        <v>550</v>
      </c>
      <c r="O1643" s="97">
        <v>1200</v>
      </c>
      <c r="P1643" s="96" t="s">
        <v>48</v>
      </c>
      <c r="Q1643" s="96">
        <v>26178</v>
      </c>
      <c r="R1643" s="96">
        <v>24488</v>
      </c>
      <c r="S1643" s="96">
        <v>27399</v>
      </c>
      <c r="T1643" s="98">
        <v>0.71599999999999997</v>
      </c>
      <c r="U1643" s="95">
        <v>45977</v>
      </c>
      <c r="V1643" s="95">
        <v>46000</v>
      </c>
      <c r="W1643" s="96">
        <v>161</v>
      </c>
      <c r="X1643" s="98">
        <v>0.2077</v>
      </c>
      <c r="Y1643" s="98">
        <v>0.45290000000000002</v>
      </c>
      <c r="Z1643" s="96">
        <v>351</v>
      </c>
      <c r="AA1643" s="96">
        <v>140</v>
      </c>
      <c r="AB1643" s="98">
        <v>0.18060000000000001</v>
      </c>
      <c r="AC1643" s="98">
        <v>0.48409999999999997</v>
      </c>
      <c r="AD1643" s="96">
        <v>375</v>
      </c>
      <c r="AE1643" s="96">
        <v>81</v>
      </c>
      <c r="AF1643" s="98">
        <v>0.1045</v>
      </c>
      <c r="AG1643" s="98">
        <v>0.43269999999999997</v>
      </c>
      <c r="AH1643" s="96">
        <v>335</v>
      </c>
      <c r="AI1643" s="96">
        <v>507</v>
      </c>
      <c r="AJ1643" s="96">
        <v>405</v>
      </c>
      <c r="AK1643" s="96">
        <v>3612</v>
      </c>
      <c r="AL1643" s="96">
        <v>3571</v>
      </c>
      <c r="AM1643" s="96">
        <v>124</v>
      </c>
      <c r="AN1643" s="96">
        <v>3469</v>
      </c>
      <c r="AO1643" s="96">
        <v>3470</v>
      </c>
      <c r="AP1643" s="96">
        <v>60</v>
      </c>
      <c r="AQ1643" s="96">
        <v>859</v>
      </c>
      <c r="AR1643" s="96">
        <v>775</v>
      </c>
      <c r="AS1643" s="98">
        <v>0.90200000000000002</v>
      </c>
      <c r="AT1643" s="98">
        <v>0.52300000000000002</v>
      </c>
      <c r="AU1643" s="98">
        <v>1.7000000000000001E-2</v>
      </c>
      <c r="AV1643" s="101">
        <v>298063</v>
      </c>
      <c r="AW1643" s="101">
        <v>273792</v>
      </c>
      <c r="AX1643" s="96">
        <v>16289</v>
      </c>
      <c r="AY1643" s="96">
        <v>24994</v>
      </c>
      <c r="AZ1643" s="96">
        <v>36266</v>
      </c>
      <c r="BA1643" s="96">
        <v>28689045</v>
      </c>
      <c r="BB1643" s="96" t="s">
        <v>419</v>
      </c>
      <c r="BC1643" s="117"/>
      <c r="BD1643" s="93">
        <v>110.55</v>
      </c>
      <c r="BE1643" s="93">
        <v>1478.5</v>
      </c>
      <c r="BF1643" s="94">
        <v>245</v>
      </c>
      <c r="BG1643" s="155">
        <v>0.31609999999999999</v>
      </c>
      <c r="BH1643" s="94">
        <v>350</v>
      </c>
      <c r="BI1643" s="155">
        <v>0.4516</v>
      </c>
      <c r="BJ1643" s="94">
        <v>27</v>
      </c>
      <c r="BM1643" s="94">
        <v>5555</v>
      </c>
    </row>
    <row r="1644" spans="1:65" ht="15.75" customHeight="1" thickBot="1">
      <c r="A1644" s="93" t="s">
        <v>314</v>
      </c>
      <c r="B1644" s="95">
        <v>46009</v>
      </c>
      <c r="C1644" s="96">
        <v>4812486</v>
      </c>
      <c r="D1644" s="96">
        <v>186999</v>
      </c>
      <c r="E1644" s="96" t="s">
        <v>48</v>
      </c>
      <c r="F1644" s="96">
        <v>3820498</v>
      </c>
      <c r="G1644" s="96" t="s">
        <v>48</v>
      </c>
      <c r="H1644" s="96">
        <v>409546</v>
      </c>
      <c r="I1644" s="96" t="s">
        <v>48</v>
      </c>
      <c r="J1644" s="96">
        <v>3058</v>
      </c>
      <c r="K1644" s="96">
        <v>482058</v>
      </c>
      <c r="L1644" s="96">
        <v>9714645</v>
      </c>
      <c r="M1644" s="97">
        <v>735</v>
      </c>
      <c r="N1644" s="97">
        <v>481</v>
      </c>
      <c r="O1644" s="97">
        <v>1216</v>
      </c>
      <c r="P1644" s="96" t="s">
        <v>48</v>
      </c>
      <c r="Q1644" s="96">
        <v>30946</v>
      </c>
      <c r="R1644" s="96">
        <v>31797</v>
      </c>
      <c r="S1644" s="96">
        <v>28970</v>
      </c>
      <c r="T1644" s="98">
        <v>0.71699999999999997</v>
      </c>
      <c r="U1644" s="95">
        <v>45978</v>
      </c>
      <c r="V1644" s="95">
        <v>46001</v>
      </c>
      <c r="W1644" s="96">
        <v>144</v>
      </c>
      <c r="X1644" s="98">
        <v>0.1837</v>
      </c>
      <c r="Y1644" s="98">
        <v>0.40039999999999998</v>
      </c>
      <c r="Z1644" s="96">
        <v>314</v>
      </c>
      <c r="AA1644" s="96">
        <v>114</v>
      </c>
      <c r="AB1644" s="98">
        <v>0.1454</v>
      </c>
      <c r="AC1644" s="98">
        <v>0.38969999999999999</v>
      </c>
      <c r="AD1644" s="96">
        <v>306</v>
      </c>
      <c r="AE1644" s="96">
        <v>81</v>
      </c>
      <c r="AF1644" s="98">
        <v>0.1033</v>
      </c>
      <c r="AG1644" s="98">
        <v>0.42770000000000002</v>
      </c>
      <c r="AH1644" s="96">
        <v>335</v>
      </c>
      <c r="AI1644" s="96">
        <v>468</v>
      </c>
      <c r="AJ1644" s="96">
        <v>375</v>
      </c>
      <c r="AK1644" s="96">
        <v>3756</v>
      </c>
      <c r="AL1644" s="96">
        <v>3721</v>
      </c>
      <c r="AM1644" s="96">
        <v>176</v>
      </c>
      <c r="AN1644" s="96">
        <v>3551</v>
      </c>
      <c r="AO1644" s="96">
        <v>3494</v>
      </c>
      <c r="AP1644" s="96">
        <v>71</v>
      </c>
      <c r="AQ1644" s="96">
        <v>872</v>
      </c>
      <c r="AR1644" s="96">
        <v>784</v>
      </c>
      <c r="AS1644" s="98">
        <v>0.89900000000000002</v>
      </c>
      <c r="AT1644" s="98">
        <v>0.47799999999999998</v>
      </c>
      <c r="AU1644" s="98">
        <v>0.02</v>
      </c>
      <c r="AV1644" s="101">
        <v>298935</v>
      </c>
      <c r="AW1644" s="101">
        <v>274576</v>
      </c>
      <c r="AX1644" s="96">
        <v>16468</v>
      </c>
      <c r="AY1644" s="96">
        <v>25216</v>
      </c>
      <c r="AZ1644" s="96">
        <v>36416</v>
      </c>
      <c r="BA1644" s="96">
        <v>31201693</v>
      </c>
      <c r="BC1644" s="117"/>
      <c r="BD1644" s="93">
        <v>126.65</v>
      </c>
      <c r="BE1644" s="93">
        <v>1476.5</v>
      </c>
      <c r="BF1644" s="94">
        <v>230</v>
      </c>
      <c r="BG1644" s="155">
        <v>0.29339999999999999</v>
      </c>
      <c r="BH1644" s="94">
        <v>370</v>
      </c>
      <c r="BI1644" s="155">
        <v>0.47189999999999999</v>
      </c>
      <c r="BJ1644" s="94">
        <v>40</v>
      </c>
      <c r="BM1644" s="94">
        <v>5654</v>
      </c>
    </row>
    <row r="1645" spans="1:65" ht="15.75" customHeight="1" thickBot="1">
      <c r="A1645" s="93" t="s">
        <v>315</v>
      </c>
      <c r="B1645" s="95">
        <v>46010</v>
      </c>
      <c r="C1645" s="96">
        <v>4549700</v>
      </c>
      <c r="D1645" s="96">
        <v>177676</v>
      </c>
      <c r="E1645" s="96" t="s">
        <v>48</v>
      </c>
      <c r="F1645" s="96">
        <v>3917616</v>
      </c>
      <c r="G1645" s="96" t="s">
        <v>48</v>
      </c>
      <c r="H1645" s="96">
        <v>403885</v>
      </c>
      <c r="I1645" s="96" t="s">
        <v>48</v>
      </c>
      <c r="J1645" s="96">
        <v>2783</v>
      </c>
      <c r="K1645" s="96">
        <v>482058</v>
      </c>
      <c r="L1645" s="96">
        <v>9533717</v>
      </c>
      <c r="M1645" s="97">
        <v>555</v>
      </c>
      <c r="N1645" s="97">
        <v>548</v>
      </c>
      <c r="O1645" s="97">
        <v>1103</v>
      </c>
      <c r="P1645" s="96" t="s">
        <v>48</v>
      </c>
      <c r="Q1645" s="96">
        <v>28215</v>
      </c>
      <c r="R1645" s="96">
        <v>25966</v>
      </c>
      <c r="S1645" s="96">
        <v>23988</v>
      </c>
      <c r="T1645" s="98">
        <v>0.67300000000000004</v>
      </c>
      <c r="U1645" s="95">
        <v>45979</v>
      </c>
      <c r="V1645" s="95">
        <v>46002</v>
      </c>
      <c r="W1645" s="96">
        <v>155</v>
      </c>
      <c r="X1645" s="98">
        <v>0.2334</v>
      </c>
      <c r="Y1645" s="98">
        <v>0.50890000000000002</v>
      </c>
      <c r="Z1645" s="96">
        <v>338</v>
      </c>
      <c r="AA1645" s="96">
        <v>137</v>
      </c>
      <c r="AB1645" s="98">
        <v>0.20630000000000001</v>
      </c>
      <c r="AC1645" s="98">
        <v>0.55300000000000005</v>
      </c>
      <c r="AD1645" s="96">
        <v>367</v>
      </c>
      <c r="AE1645" s="96">
        <v>96</v>
      </c>
      <c r="AF1645" s="98">
        <v>0.14460000000000001</v>
      </c>
      <c r="AG1645" s="98">
        <v>0.59860000000000002</v>
      </c>
      <c r="AH1645" s="96">
        <v>397</v>
      </c>
      <c r="AI1645" s="96">
        <v>371</v>
      </c>
      <c r="AJ1645" s="96">
        <v>420</v>
      </c>
      <c r="AK1645" s="96">
        <v>3527</v>
      </c>
      <c r="AL1645" s="96">
        <v>3451</v>
      </c>
      <c r="AM1645" s="96">
        <v>146</v>
      </c>
      <c r="AN1645" s="96">
        <v>3355</v>
      </c>
      <c r="AO1645" s="96">
        <v>3274</v>
      </c>
      <c r="AP1645" s="96">
        <v>66</v>
      </c>
      <c r="AQ1645" s="96">
        <v>742</v>
      </c>
      <c r="AR1645" s="96">
        <v>664</v>
      </c>
      <c r="AS1645" s="98">
        <v>0.89500000000000002</v>
      </c>
      <c r="AT1645" s="98">
        <v>0.63300000000000001</v>
      </c>
      <c r="AU1645" s="98">
        <v>0.02</v>
      </c>
      <c r="AV1645" s="101">
        <v>299677</v>
      </c>
      <c r="AW1645" s="101">
        <v>275240</v>
      </c>
      <c r="AX1645" s="96">
        <v>16528</v>
      </c>
      <c r="AY1645" s="96">
        <v>25471</v>
      </c>
      <c r="AZ1645" s="96">
        <v>36527</v>
      </c>
      <c r="BA1645" s="96">
        <v>30563566</v>
      </c>
      <c r="BC1645" s="117"/>
      <c r="BD1645" s="93">
        <v>119.97</v>
      </c>
      <c r="BE1645" s="93">
        <v>1481</v>
      </c>
      <c r="BF1645" s="94">
        <v>204</v>
      </c>
      <c r="BG1645" s="155">
        <v>0.30719999999999997</v>
      </c>
      <c r="BH1645" s="94">
        <v>294</v>
      </c>
      <c r="BI1645" s="155">
        <v>0.44280000000000003</v>
      </c>
      <c r="BJ1645" s="94">
        <v>32</v>
      </c>
      <c r="BM1645" s="94">
        <v>3696</v>
      </c>
    </row>
    <row r="1646" spans="1:65" ht="15.75" customHeight="1" thickBot="1">
      <c r="A1646" s="93" t="s">
        <v>316</v>
      </c>
      <c r="B1646" s="95">
        <v>46011</v>
      </c>
      <c r="C1646" s="96">
        <v>5076894</v>
      </c>
      <c r="D1646" s="96">
        <v>193596</v>
      </c>
      <c r="E1646" s="96" t="s">
        <v>48</v>
      </c>
      <c r="F1646" s="96">
        <v>2961325</v>
      </c>
      <c r="G1646" s="96" t="s">
        <v>48</v>
      </c>
      <c r="H1646" s="96">
        <v>402178</v>
      </c>
      <c r="I1646" s="96" t="s">
        <v>48</v>
      </c>
      <c r="J1646" s="96">
        <v>1694</v>
      </c>
      <c r="K1646" s="96">
        <v>285832</v>
      </c>
      <c r="L1646" s="96">
        <v>8921520</v>
      </c>
      <c r="M1646" s="97">
        <v>620</v>
      </c>
      <c r="N1646" s="97">
        <v>621</v>
      </c>
      <c r="O1646" s="97">
        <v>1241</v>
      </c>
      <c r="P1646" s="96" t="s">
        <v>48</v>
      </c>
      <c r="Q1646" s="96">
        <v>25739</v>
      </c>
      <c r="R1646" s="96">
        <v>25219</v>
      </c>
      <c r="S1646" s="96">
        <v>23944</v>
      </c>
      <c r="T1646" s="98">
        <v>0.69399999999999995</v>
      </c>
      <c r="U1646" s="95">
        <v>45980</v>
      </c>
      <c r="V1646" s="95">
        <v>46003</v>
      </c>
      <c r="W1646" s="96">
        <v>159</v>
      </c>
      <c r="X1646" s="98">
        <v>0.2031</v>
      </c>
      <c r="Y1646" s="98">
        <v>0.44269999999999998</v>
      </c>
      <c r="Z1646" s="96">
        <v>347</v>
      </c>
      <c r="AA1646" s="96">
        <v>132</v>
      </c>
      <c r="AB1646" s="98">
        <v>0.1686</v>
      </c>
      <c r="AC1646" s="98">
        <v>0.45179999999999998</v>
      </c>
      <c r="AD1646" s="96">
        <v>354</v>
      </c>
      <c r="AE1646" s="96">
        <v>90</v>
      </c>
      <c r="AF1646" s="98">
        <v>0.1149</v>
      </c>
      <c r="AG1646" s="98">
        <v>0.47589999999999999</v>
      </c>
      <c r="AH1646" s="96">
        <v>373</v>
      </c>
      <c r="AI1646" s="96">
        <v>408</v>
      </c>
      <c r="AJ1646" s="96">
        <v>396</v>
      </c>
      <c r="AK1646" s="96">
        <v>3513</v>
      </c>
      <c r="AL1646" s="96">
        <v>3506</v>
      </c>
      <c r="AM1646" s="96">
        <v>160</v>
      </c>
      <c r="AN1646" s="96">
        <v>3317</v>
      </c>
      <c r="AO1646" s="96">
        <v>3302</v>
      </c>
      <c r="AP1646" s="96">
        <v>64</v>
      </c>
      <c r="AQ1646" s="96">
        <v>861</v>
      </c>
      <c r="AR1646" s="96">
        <v>783</v>
      </c>
      <c r="AS1646" s="98">
        <v>0.90900000000000003</v>
      </c>
      <c r="AT1646" s="98">
        <v>0.50600000000000001</v>
      </c>
      <c r="AU1646" s="98">
        <v>1.9E-2</v>
      </c>
      <c r="AV1646" s="101">
        <v>300538</v>
      </c>
      <c r="AW1646" s="101">
        <v>276023</v>
      </c>
      <c r="AX1646" s="96">
        <v>16704</v>
      </c>
      <c r="AY1646" s="96">
        <v>25699</v>
      </c>
      <c r="AZ1646" s="96">
        <v>36739</v>
      </c>
      <c r="BA1646" s="96">
        <v>29718373</v>
      </c>
      <c r="BC1646" s="117"/>
      <c r="BD1646" s="93">
        <v>130.72</v>
      </c>
      <c r="BE1646" s="93">
        <v>1481</v>
      </c>
      <c r="BF1646" s="94">
        <v>235</v>
      </c>
      <c r="BG1646" s="155">
        <v>0.30009999999999998</v>
      </c>
      <c r="BH1646" s="94">
        <v>332</v>
      </c>
      <c r="BI1646" s="155">
        <v>0.42399999999999999</v>
      </c>
      <c r="BJ1646" s="94">
        <v>20</v>
      </c>
      <c r="BM1646" s="94">
        <v>3498</v>
      </c>
    </row>
    <row r="1647" spans="1:65" ht="15.75" customHeight="1" thickBot="1">
      <c r="A1647" s="93" t="s">
        <v>317</v>
      </c>
      <c r="B1647" s="95">
        <v>46012</v>
      </c>
      <c r="C1647" s="96">
        <v>5428455</v>
      </c>
      <c r="D1647" s="96">
        <v>229999</v>
      </c>
      <c r="E1647" s="96" t="s">
        <v>48</v>
      </c>
      <c r="F1647" s="96">
        <v>3942644</v>
      </c>
      <c r="G1647" s="96" t="s">
        <v>48</v>
      </c>
      <c r="H1647" s="96">
        <v>405081</v>
      </c>
      <c r="I1647" s="96" t="s">
        <v>48</v>
      </c>
      <c r="J1647" s="96">
        <v>3311</v>
      </c>
      <c r="K1647" s="96">
        <v>285832</v>
      </c>
      <c r="L1647" s="96">
        <v>10295323</v>
      </c>
      <c r="M1647" s="97">
        <v>756</v>
      </c>
      <c r="N1647" s="97">
        <v>786</v>
      </c>
      <c r="O1647" s="97">
        <v>1542</v>
      </c>
      <c r="P1647" s="96" t="s">
        <v>48</v>
      </c>
      <c r="Q1647" s="96">
        <v>25948</v>
      </c>
      <c r="R1647" s="96">
        <v>25610</v>
      </c>
      <c r="S1647" s="96">
        <v>24144</v>
      </c>
      <c r="T1647" s="98">
        <v>0.65800000000000003</v>
      </c>
      <c r="U1647" s="95">
        <v>45981</v>
      </c>
      <c r="V1647" s="95">
        <v>46004</v>
      </c>
      <c r="W1647" s="96">
        <v>182</v>
      </c>
      <c r="X1647" s="98">
        <v>0.1968</v>
      </c>
      <c r="Y1647" s="98">
        <v>0.4289</v>
      </c>
      <c r="Z1647" s="96">
        <v>397</v>
      </c>
      <c r="AA1647" s="96">
        <v>150</v>
      </c>
      <c r="AB1647" s="98">
        <v>0.16220000000000001</v>
      </c>
      <c r="AC1647" s="98">
        <v>0.43459999999999999</v>
      </c>
      <c r="AD1647" s="96">
        <v>402</v>
      </c>
      <c r="AE1647" s="96">
        <v>103</v>
      </c>
      <c r="AF1647" s="98">
        <v>0.1114</v>
      </c>
      <c r="AG1647" s="98">
        <v>0.46100000000000002</v>
      </c>
      <c r="AH1647" s="96">
        <v>426</v>
      </c>
      <c r="AI1647" s="96">
        <v>482</v>
      </c>
      <c r="AJ1647" s="96">
        <v>497</v>
      </c>
      <c r="AK1647" s="96">
        <v>4570</v>
      </c>
      <c r="AL1647" s="96">
        <v>4570</v>
      </c>
      <c r="AM1647" s="96">
        <v>165</v>
      </c>
      <c r="AN1647" s="96">
        <v>4378</v>
      </c>
      <c r="AO1647" s="96">
        <v>4358</v>
      </c>
      <c r="AP1647" s="96">
        <v>72</v>
      </c>
      <c r="AQ1647" s="96">
        <v>1015</v>
      </c>
      <c r="AR1647" s="96">
        <v>925</v>
      </c>
      <c r="AS1647" s="98">
        <v>0.91100000000000003</v>
      </c>
      <c r="AT1647" s="98">
        <v>0.53700000000000003</v>
      </c>
      <c r="AU1647" s="98">
        <v>1.6E-2</v>
      </c>
      <c r="AV1647" s="101">
        <v>301553</v>
      </c>
      <c r="AW1647" s="101">
        <v>276948</v>
      </c>
      <c r="AX1647" s="96">
        <v>16822</v>
      </c>
      <c r="AY1647" s="96">
        <v>25802</v>
      </c>
      <c r="AZ1647" s="96">
        <v>36899</v>
      </c>
      <c r="BA1647" s="96">
        <v>31819091</v>
      </c>
      <c r="BC1647" s="117"/>
      <c r="BD1647" s="93">
        <v>155.30000000000001</v>
      </c>
      <c r="BE1647" s="93">
        <v>1481</v>
      </c>
      <c r="BF1647" s="94">
        <v>285</v>
      </c>
      <c r="BG1647" s="155">
        <v>0.30809999999999998</v>
      </c>
      <c r="BH1647" s="94">
        <v>409</v>
      </c>
      <c r="BI1647" s="155">
        <v>0.44219999999999998</v>
      </c>
      <c r="BJ1647" s="94">
        <v>35</v>
      </c>
      <c r="BM1647" s="94">
        <v>4851</v>
      </c>
    </row>
    <row r="1648" spans="1:65" ht="15.75" customHeight="1" thickBot="1">
      <c r="A1648" s="93" t="s">
        <v>311</v>
      </c>
      <c r="B1648" s="95">
        <v>46013</v>
      </c>
      <c r="C1648" s="96">
        <v>4636582</v>
      </c>
      <c r="D1648" s="96">
        <v>207475</v>
      </c>
      <c r="E1648" s="96" t="s">
        <v>48</v>
      </c>
      <c r="F1648" s="96">
        <v>5560561</v>
      </c>
      <c r="G1648" s="96" t="s">
        <v>48</v>
      </c>
      <c r="H1648" s="96">
        <v>405218</v>
      </c>
      <c r="I1648" s="96" t="s">
        <v>48</v>
      </c>
      <c r="J1648" s="96">
        <v>4444</v>
      </c>
      <c r="K1648" s="96">
        <v>285832</v>
      </c>
      <c r="L1648" s="96">
        <v>11100111</v>
      </c>
      <c r="M1648" s="97">
        <v>572</v>
      </c>
      <c r="N1648" s="97">
        <v>721</v>
      </c>
      <c r="O1648" s="97">
        <v>1293</v>
      </c>
      <c r="P1648" s="96" t="s">
        <v>48</v>
      </c>
      <c r="Q1648" s="96">
        <v>26941</v>
      </c>
      <c r="R1648" s="96">
        <v>27798</v>
      </c>
      <c r="S1648" s="96">
        <v>30818</v>
      </c>
      <c r="T1648" s="98">
        <v>0.81100000000000005</v>
      </c>
      <c r="U1648" s="95">
        <v>45982</v>
      </c>
      <c r="V1648" s="95">
        <v>46005</v>
      </c>
      <c r="W1648" s="96">
        <v>189</v>
      </c>
      <c r="X1648" s="98">
        <v>0.19919999999999999</v>
      </c>
      <c r="Y1648" s="98">
        <v>0.43419999999999997</v>
      </c>
      <c r="Z1648" s="96">
        <v>412</v>
      </c>
      <c r="AA1648" s="96">
        <v>149</v>
      </c>
      <c r="AB1648" s="98">
        <v>0.157</v>
      </c>
      <c r="AC1648" s="98">
        <v>0.42080000000000001</v>
      </c>
      <c r="AD1648" s="96">
        <v>399</v>
      </c>
      <c r="AE1648" s="96">
        <v>87</v>
      </c>
      <c r="AF1648" s="98">
        <v>9.1700000000000004E-2</v>
      </c>
      <c r="AG1648" s="98">
        <v>0.3795</v>
      </c>
      <c r="AH1648" s="96">
        <v>360</v>
      </c>
      <c r="AI1648" s="96">
        <v>526</v>
      </c>
      <c r="AJ1648" s="96">
        <v>412</v>
      </c>
      <c r="AK1648" s="96">
        <v>3923</v>
      </c>
      <c r="AL1648" s="96">
        <v>3889</v>
      </c>
      <c r="AM1648" s="96">
        <v>167</v>
      </c>
      <c r="AN1648" s="96">
        <v>3714</v>
      </c>
      <c r="AO1648" s="96">
        <v>3656</v>
      </c>
      <c r="AP1648" s="96">
        <v>78</v>
      </c>
      <c r="AQ1648" s="96">
        <v>1049</v>
      </c>
      <c r="AR1648" s="96">
        <v>949</v>
      </c>
      <c r="AS1648" s="98">
        <v>0.90500000000000003</v>
      </c>
      <c r="AT1648" s="98">
        <v>0.434</v>
      </c>
      <c r="AU1648" s="98">
        <v>2.1000000000000001E-2</v>
      </c>
      <c r="AV1648" s="101">
        <v>302602</v>
      </c>
      <c r="AW1648" s="101">
        <v>277897</v>
      </c>
      <c r="AX1648" s="96">
        <v>16870</v>
      </c>
      <c r="AY1648" s="96">
        <v>25910</v>
      </c>
      <c r="AZ1648" s="96">
        <v>37366</v>
      </c>
      <c r="BA1648" s="96">
        <v>43083773</v>
      </c>
      <c r="BC1648" s="117"/>
      <c r="BD1648" s="93">
        <v>140.11000000000001</v>
      </c>
      <c r="BE1648" s="93">
        <v>1480.8</v>
      </c>
      <c r="BF1648" s="94">
        <v>282</v>
      </c>
      <c r="BG1648" s="155">
        <v>0.29720000000000002</v>
      </c>
      <c r="BH1648" s="94">
        <v>411</v>
      </c>
      <c r="BI1648" s="155">
        <v>0.43309999999999998</v>
      </c>
      <c r="BJ1648" s="94">
        <v>26</v>
      </c>
      <c r="BM1648" s="94">
        <v>3883</v>
      </c>
    </row>
    <row r="1649" spans="1:65" ht="15.75" customHeight="1" thickBot="1">
      <c r="A1649" s="93" t="s">
        <v>312</v>
      </c>
      <c r="B1649" s="95">
        <v>46014</v>
      </c>
      <c r="C1649" s="96">
        <v>4992237</v>
      </c>
      <c r="D1649" s="96">
        <v>271888</v>
      </c>
      <c r="E1649" s="96" t="s">
        <v>48</v>
      </c>
      <c r="F1649" s="96">
        <v>4647289</v>
      </c>
      <c r="G1649" s="96" t="s">
        <v>48</v>
      </c>
      <c r="H1649" s="96">
        <v>460426</v>
      </c>
      <c r="I1649" s="96" t="s">
        <v>48</v>
      </c>
      <c r="J1649" s="96">
        <v>3300</v>
      </c>
      <c r="K1649" s="96">
        <v>285832</v>
      </c>
      <c r="L1649" s="96">
        <v>10660972</v>
      </c>
      <c r="M1649" s="97">
        <v>581</v>
      </c>
      <c r="N1649" s="97">
        <v>694</v>
      </c>
      <c r="O1649" s="97">
        <v>1275</v>
      </c>
      <c r="P1649" s="96" t="s">
        <v>48</v>
      </c>
      <c r="Q1649" s="96">
        <v>29460</v>
      </c>
      <c r="R1649" s="96">
        <v>30366</v>
      </c>
      <c r="S1649" s="96">
        <v>33883</v>
      </c>
      <c r="T1649" s="98">
        <v>0.73</v>
      </c>
      <c r="U1649" s="95">
        <v>45983</v>
      </c>
      <c r="V1649" s="95">
        <v>46006</v>
      </c>
      <c r="W1649" s="96">
        <v>166</v>
      </c>
      <c r="X1649" s="98">
        <v>0.19600000000000001</v>
      </c>
      <c r="Y1649" s="98">
        <v>0.42720000000000002</v>
      </c>
      <c r="Z1649" s="96">
        <v>362</v>
      </c>
      <c r="AA1649" s="96">
        <v>131</v>
      </c>
      <c r="AB1649" s="98">
        <v>0.1547</v>
      </c>
      <c r="AC1649" s="98">
        <v>0.41449999999999998</v>
      </c>
      <c r="AD1649" s="96">
        <v>351</v>
      </c>
      <c r="AE1649" s="96">
        <v>76</v>
      </c>
      <c r="AF1649" s="98">
        <v>8.9700000000000002E-2</v>
      </c>
      <c r="AG1649" s="98">
        <v>0.3715</v>
      </c>
      <c r="AH1649" s="96">
        <v>315</v>
      </c>
      <c r="AI1649" s="96">
        <v>465</v>
      </c>
      <c r="AJ1649" s="96">
        <v>398</v>
      </c>
      <c r="AK1649" s="96">
        <v>3698</v>
      </c>
      <c r="AL1649" s="96">
        <v>3640</v>
      </c>
      <c r="AM1649" s="96">
        <v>155</v>
      </c>
      <c r="AN1649" s="96">
        <v>3517</v>
      </c>
      <c r="AO1649" s="96">
        <v>3446</v>
      </c>
      <c r="AP1649" s="96">
        <v>58</v>
      </c>
      <c r="AQ1649" s="96">
        <v>931</v>
      </c>
      <c r="AR1649" s="96">
        <v>847</v>
      </c>
      <c r="AS1649" s="98">
        <v>0.91</v>
      </c>
      <c r="AT1649" s="98">
        <v>0.47</v>
      </c>
      <c r="AU1649" s="98">
        <v>1.7000000000000001E-2</v>
      </c>
      <c r="AV1649" s="101">
        <v>303533</v>
      </c>
      <c r="AW1649" s="101">
        <v>278744</v>
      </c>
      <c r="AX1649" s="96">
        <v>17154</v>
      </c>
      <c r="AY1649" s="96">
        <v>26161</v>
      </c>
      <c r="AZ1649" s="96">
        <v>37633</v>
      </c>
      <c r="BA1649" s="96">
        <v>32131962</v>
      </c>
      <c r="BC1649" s="117"/>
      <c r="BD1649" s="93">
        <v>183.46</v>
      </c>
      <c r="BE1649" s="93">
        <v>1482</v>
      </c>
      <c r="BF1649" s="94">
        <v>257</v>
      </c>
      <c r="BG1649" s="155">
        <v>0.3034</v>
      </c>
      <c r="BH1649" s="94">
        <v>368</v>
      </c>
      <c r="BI1649" s="155">
        <v>0.4345</v>
      </c>
      <c r="BJ1649" s="94">
        <v>34</v>
      </c>
      <c r="BM1649" s="94">
        <v>4279</v>
      </c>
    </row>
    <row r="1650" spans="1:65" ht="15.75" customHeight="1" thickBot="1">
      <c r="A1650" s="93" t="s">
        <v>313</v>
      </c>
      <c r="B1650" s="95">
        <v>46015</v>
      </c>
      <c r="C1650" s="96">
        <v>5285993</v>
      </c>
      <c r="D1650" s="96">
        <v>155440</v>
      </c>
      <c r="E1650" s="96" t="s">
        <v>48</v>
      </c>
      <c r="F1650" s="96">
        <v>4683698</v>
      </c>
      <c r="G1650" s="96" t="s">
        <v>48</v>
      </c>
      <c r="H1650" s="96">
        <v>601049</v>
      </c>
      <c r="I1650" s="96" t="s">
        <v>48</v>
      </c>
      <c r="J1650" s="96">
        <v>2915</v>
      </c>
      <c r="K1650" s="96">
        <v>285832</v>
      </c>
      <c r="L1650" s="96">
        <v>11014927</v>
      </c>
      <c r="M1650" s="97">
        <v>575</v>
      </c>
      <c r="N1650" s="97">
        <v>687</v>
      </c>
      <c r="O1650" s="97">
        <v>1262</v>
      </c>
      <c r="P1650" s="96" t="s">
        <v>48</v>
      </c>
      <c r="Q1650" s="96">
        <v>34608</v>
      </c>
      <c r="R1650" s="96">
        <v>33967</v>
      </c>
      <c r="S1650" s="96">
        <v>35475</v>
      </c>
      <c r="T1650" s="98">
        <v>0.68700000000000006</v>
      </c>
      <c r="U1650" s="95">
        <v>45984</v>
      </c>
      <c r="V1650" s="95">
        <v>46007</v>
      </c>
      <c r="W1650" s="96">
        <v>146</v>
      </c>
      <c r="X1650" s="98">
        <v>0.19439999999999999</v>
      </c>
      <c r="Y1650" s="98">
        <v>0.42380000000000001</v>
      </c>
      <c r="Z1650" s="96">
        <v>318</v>
      </c>
      <c r="AA1650" s="96">
        <v>121</v>
      </c>
      <c r="AB1650" s="98">
        <v>0.16109999999999999</v>
      </c>
      <c r="AC1650" s="98">
        <v>0.43180000000000002</v>
      </c>
      <c r="AD1650" s="96">
        <v>324</v>
      </c>
      <c r="AE1650" s="96">
        <v>75</v>
      </c>
      <c r="AF1650" s="98">
        <v>9.9900000000000003E-2</v>
      </c>
      <c r="AG1650" s="98">
        <v>0.41339999999999999</v>
      </c>
      <c r="AH1650" s="96">
        <v>311</v>
      </c>
      <c r="AI1650" s="96">
        <v>469</v>
      </c>
      <c r="AJ1650" s="96">
        <v>458</v>
      </c>
      <c r="AK1650" s="96">
        <v>3843</v>
      </c>
      <c r="AL1650" s="96">
        <v>3804</v>
      </c>
      <c r="AM1650" s="96">
        <v>166</v>
      </c>
      <c r="AN1650" s="96">
        <v>3647</v>
      </c>
      <c r="AO1650" s="96">
        <v>3599</v>
      </c>
      <c r="AP1650" s="96">
        <v>62</v>
      </c>
      <c r="AQ1650" s="96">
        <v>867</v>
      </c>
      <c r="AR1650" s="96">
        <v>751</v>
      </c>
      <c r="AS1650" s="98">
        <v>0.86599999999999999</v>
      </c>
      <c r="AT1650" s="98">
        <v>0.61</v>
      </c>
      <c r="AU1650" s="98">
        <v>1.7000000000000001E-2</v>
      </c>
      <c r="AV1650" s="101">
        <v>304400</v>
      </c>
      <c r="AW1650" s="101">
        <v>279495</v>
      </c>
      <c r="AX1650" s="96">
        <v>17293</v>
      </c>
      <c r="AY1650" s="96">
        <v>26393</v>
      </c>
      <c r="AZ1650" s="96">
        <v>37644</v>
      </c>
      <c r="BA1650" s="96">
        <v>31492449</v>
      </c>
      <c r="BC1650" s="117"/>
      <c r="BD1650" s="93">
        <v>107.2</v>
      </c>
      <c r="BE1650" s="93">
        <v>1450</v>
      </c>
      <c r="BF1650" s="94">
        <v>232</v>
      </c>
      <c r="BG1650" s="155">
        <v>0.30890000000000001</v>
      </c>
      <c r="BH1650" s="94">
        <v>302</v>
      </c>
      <c r="BI1650" s="155">
        <v>0.40210000000000001</v>
      </c>
      <c r="BJ1650" s="94">
        <v>26</v>
      </c>
      <c r="BM1650" s="94">
        <v>11792</v>
      </c>
    </row>
    <row r="1651" spans="1:65" ht="15.75" customHeight="1" thickBot="1">
      <c r="A1651" s="93" t="s">
        <v>314</v>
      </c>
      <c r="B1651" s="95">
        <v>46016</v>
      </c>
      <c r="C1651" s="96">
        <v>5589771</v>
      </c>
      <c r="D1651" s="96">
        <v>230971</v>
      </c>
      <c r="E1651" s="96" t="s">
        <v>48</v>
      </c>
      <c r="F1651" s="96">
        <v>4463779</v>
      </c>
      <c r="G1651" s="96" t="s">
        <v>48</v>
      </c>
      <c r="H1651" s="96">
        <v>578519</v>
      </c>
      <c r="I1651" s="96" t="s">
        <v>48</v>
      </c>
      <c r="J1651" s="96">
        <v>3223</v>
      </c>
      <c r="K1651" s="96">
        <v>285832</v>
      </c>
      <c r="L1651" s="96">
        <v>11152095</v>
      </c>
      <c r="M1651" s="97">
        <v>724</v>
      </c>
      <c r="N1651" s="97">
        <v>829</v>
      </c>
      <c r="O1651" s="97">
        <v>1553</v>
      </c>
      <c r="P1651" s="96" t="s">
        <v>48</v>
      </c>
      <c r="Q1651" s="96">
        <v>26369</v>
      </c>
      <c r="R1651" s="96">
        <v>27377</v>
      </c>
      <c r="S1651" s="96">
        <v>26671</v>
      </c>
      <c r="T1651" s="98">
        <v>0.66200000000000003</v>
      </c>
      <c r="U1651" s="95">
        <v>45985</v>
      </c>
      <c r="V1651" s="95">
        <v>46008</v>
      </c>
      <c r="W1651" s="96">
        <v>194</v>
      </c>
      <c r="X1651" s="98">
        <v>0.21</v>
      </c>
      <c r="Y1651" s="98">
        <v>0.4577</v>
      </c>
      <c r="Z1651" s="96">
        <v>423</v>
      </c>
      <c r="AA1651" s="96">
        <v>152</v>
      </c>
      <c r="AB1651" s="98">
        <v>0.16450000000000001</v>
      </c>
      <c r="AC1651" s="98">
        <v>0.44090000000000001</v>
      </c>
      <c r="AD1651" s="96">
        <v>407</v>
      </c>
      <c r="AE1651" s="96">
        <v>101</v>
      </c>
      <c r="AF1651" s="98">
        <v>0.10929999999999999</v>
      </c>
      <c r="AG1651" s="98">
        <v>0.45250000000000001</v>
      </c>
      <c r="AH1651" s="96">
        <v>418</v>
      </c>
      <c r="AI1651" s="96">
        <v>451</v>
      </c>
      <c r="AJ1651" s="96">
        <v>494</v>
      </c>
      <c r="AK1651" s="96">
        <v>3951</v>
      </c>
      <c r="AL1651" s="96">
        <v>3916</v>
      </c>
      <c r="AM1651" s="96">
        <v>150</v>
      </c>
      <c r="AN1651" s="96">
        <v>3741</v>
      </c>
      <c r="AO1651" s="96">
        <v>3709</v>
      </c>
      <c r="AP1651" s="96">
        <v>78</v>
      </c>
      <c r="AQ1651" s="96">
        <v>1028</v>
      </c>
      <c r="AR1651" s="96">
        <v>924</v>
      </c>
      <c r="AS1651" s="98">
        <v>0.89900000000000002</v>
      </c>
      <c r="AT1651" s="98">
        <v>0.53500000000000003</v>
      </c>
      <c r="AU1651" s="98">
        <v>2.1000000000000001E-2</v>
      </c>
      <c r="AV1651" s="101">
        <v>305428</v>
      </c>
      <c r="AW1651" s="101">
        <v>280419</v>
      </c>
      <c r="AX1651" s="96">
        <v>17511</v>
      </c>
      <c r="AY1651" s="96">
        <v>26617</v>
      </c>
      <c r="AZ1651" s="96">
        <v>37909</v>
      </c>
      <c r="BA1651" s="96">
        <v>32437264</v>
      </c>
      <c r="BC1651" s="117"/>
      <c r="BD1651" s="93">
        <v>159.29</v>
      </c>
      <c r="BE1651" s="93">
        <v>1450</v>
      </c>
      <c r="BF1651" s="94">
        <v>321</v>
      </c>
      <c r="BG1651" s="155">
        <v>0.34739999999999999</v>
      </c>
      <c r="BH1651" s="94">
        <v>397</v>
      </c>
      <c r="BI1651" s="155">
        <v>0.42970000000000003</v>
      </c>
      <c r="BJ1651" s="94">
        <v>35</v>
      </c>
      <c r="BM1651" s="94">
        <v>6369</v>
      </c>
    </row>
    <row r="1652" spans="1:65" ht="15.75" customHeight="1" thickBot="1">
      <c r="A1652" s="93" t="s">
        <v>315</v>
      </c>
      <c r="B1652" s="95">
        <v>46017</v>
      </c>
      <c r="C1652" s="96">
        <v>5375748</v>
      </c>
      <c r="D1652" s="96">
        <v>230622</v>
      </c>
      <c r="E1652" s="96" t="s">
        <v>48</v>
      </c>
      <c r="F1652" s="96">
        <v>5339125</v>
      </c>
      <c r="G1652" s="96" t="s">
        <v>48</v>
      </c>
      <c r="H1652" s="96">
        <v>524918</v>
      </c>
      <c r="I1652" s="96" t="s">
        <v>48</v>
      </c>
      <c r="J1652" s="96">
        <v>3344</v>
      </c>
      <c r="K1652" s="96">
        <v>236499</v>
      </c>
      <c r="L1652" s="96">
        <v>11710256</v>
      </c>
      <c r="M1652" s="97">
        <v>660</v>
      </c>
      <c r="N1652" s="97">
        <v>1011</v>
      </c>
      <c r="O1652" s="97">
        <v>1671</v>
      </c>
      <c r="P1652" s="96" t="s">
        <v>48</v>
      </c>
      <c r="Q1652" s="96">
        <v>28272</v>
      </c>
      <c r="R1652" s="96">
        <v>30134</v>
      </c>
      <c r="S1652" s="96">
        <v>31083</v>
      </c>
      <c r="T1652" s="98">
        <v>0.61699999999999999</v>
      </c>
      <c r="U1652" s="95">
        <v>45986</v>
      </c>
      <c r="V1652" s="95">
        <v>46009</v>
      </c>
      <c r="W1652" s="96">
        <v>190</v>
      </c>
      <c r="X1652" s="98">
        <v>0.20430000000000001</v>
      </c>
      <c r="Y1652" s="98">
        <v>0.44540000000000002</v>
      </c>
      <c r="Z1652" s="96">
        <v>414</v>
      </c>
      <c r="AA1652" s="96">
        <v>145</v>
      </c>
      <c r="AB1652" s="98">
        <v>0.15590000000000001</v>
      </c>
      <c r="AC1652" s="98">
        <v>0.4178</v>
      </c>
      <c r="AD1652" s="96">
        <v>389</v>
      </c>
      <c r="AE1652" s="96">
        <v>91</v>
      </c>
      <c r="AF1652" s="98">
        <v>9.7799999999999998E-2</v>
      </c>
      <c r="AG1652" s="98">
        <v>0.40510000000000002</v>
      </c>
      <c r="AH1652" s="96">
        <v>377</v>
      </c>
      <c r="AI1652" s="96">
        <v>478</v>
      </c>
      <c r="AJ1652" s="96">
        <v>441</v>
      </c>
      <c r="AK1652" s="96">
        <v>3853</v>
      </c>
      <c r="AL1652" s="96">
        <v>3792</v>
      </c>
      <c r="AM1652" s="96">
        <v>172</v>
      </c>
      <c r="AN1652" s="96">
        <v>3636</v>
      </c>
      <c r="AO1652" s="96">
        <v>3564</v>
      </c>
      <c r="AP1652" s="96">
        <v>67</v>
      </c>
      <c r="AQ1652" s="96">
        <v>1031</v>
      </c>
      <c r="AR1652" s="96">
        <v>930</v>
      </c>
      <c r="AS1652" s="98">
        <v>0.90200000000000002</v>
      </c>
      <c r="AT1652" s="98">
        <v>0.47399999999999998</v>
      </c>
      <c r="AU1652" s="98">
        <v>1.7999999999999999E-2</v>
      </c>
      <c r="AV1652" s="101">
        <v>306459</v>
      </c>
      <c r="AW1652" s="101">
        <v>281349</v>
      </c>
      <c r="AX1652" s="96">
        <v>17733</v>
      </c>
      <c r="AY1652" s="96">
        <v>26797</v>
      </c>
      <c r="AZ1652" s="96">
        <v>38193</v>
      </c>
      <c r="BA1652" s="96">
        <v>33543781</v>
      </c>
      <c r="BC1652" s="117"/>
      <c r="BD1652" s="93">
        <v>159.6</v>
      </c>
      <c r="BE1652" s="93">
        <v>1445</v>
      </c>
      <c r="BF1652" s="94">
        <v>304</v>
      </c>
      <c r="BG1652" s="155">
        <v>0.32690000000000002</v>
      </c>
      <c r="BH1652" s="94">
        <v>384</v>
      </c>
      <c r="BI1652" s="155">
        <v>0.41289999999999999</v>
      </c>
      <c r="BJ1652" s="94">
        <v>26</v>
      </c>
      <c r="BM1652" s="94">
        <v>5566</v>
      </c>
    </row>
    <row r="1653" spans="1:65" ht="15.75" customHeight="1" thickBot="1">
      <c r="A1653" s="93" t="s">
        <v>316</v>
      </c>
      <c r="B1653" s="95">
        <v>46018</v>
      </c>
      <c r="C1653" s="96">
        <v>5992852</v>
      </c>
      <c r="D1653" s="96">
        <v>237833</v>
      </c>
      <c r="E1653" s="96" t="s">
        <v>48</v>
      </c>
      <c r="F1653" s="96">
        <v>6787635</v>
      </c>
      <c r="G1653" s="96" t="s">
        <v>48</v>
      </c>
      <c r="H1653" s="96">
        <v>655276</v>
      </c>
      <c r="I1653" s="96" t="s">
        <v>48</v>
      </c>
      <c r="J1653" s="96">
        <v>6578</v>
      </c>
      <c r="K1653" s="96">
        <v>236499</v>
      </c>
      <c r="L1653" s="96">
        <v>13916672</v>
      </c>
      <c r="M1653" s="97">
        <v>781</v>
      </c>
      <c r="N1653" s="97">
        <v>1220</v>
      </c>
      <c r="O1653" s="97">
        <v>2001</v>
      </c>
      <c r="P1653" s="96" t="s">
        <v>48</v>
      </c>
      <c r="Q1653" s="96">
        <v>29555</v>
      </c>
      <c r="R1653" s="96">
        <v>31282</v>
      </c>
      <c r="S1653" s="96">
        <v>33615</v>
      </c>
      <c r="T1653" s="98">
        <v>0.61799999999999999</v>
      </c>
      <c r="U1653" s="95">
        <v>45987</v>
      </c>
      <c r="V1653" s="95">
        <v>46010</v>
      </c>
      <c r="W1653" s="96">
        <v>216</v>
      </c>
      <c r="X1653" s="98">
        <v>0.19370000000000001</v>
      </c>
      <c r="Y1653" s="98">
        <v>0.42230000000000001</v>
      </c>
      <c r="Z1653" s="96">
        <v>471</v>
      </c>
      <c r="AA1653" s="96">
        <v>166</v>
      </c>
      <c r="AB1653" s="98">
        <v>0.1489</v>
      </c>
      <c r="AC1653" s="98">
        <v>0.39900000000000002</v>
      </c>
      <c r="AD1653" s="96">
        <v>445</v>
      </c>
      <c r="AE1653" s="96">
        <v>100</v>
      </c>
      <c r="AF1653" s="98">
        <v>8.9700000000000002E-2</v>
      </c>
      <c r="AG1653" s="98">
        <v>0.37130000000000002</v>
      </c>
      <c r="AH1653" s="96">
        <v>414</v>
      </c>
      <c r="AI1653" s="96">
        <v>555</v>
      </c>
      <c r="AJ1653" s="96">
        <v>399</v>
      </c>
      <c r="AK1653" s="96">
        <v>3781</v>
      </c>
      <c r="AL1653" s="96">
        <v>3785</v>
      </c>
      <c r="AM1653" s="96">
        <v>177</v>
      </c>
      <c r="AN1653" s="96">
        <v>3563</v>
      </c>
      <c r="AO1653" s="96">
        <v>3550</v>
      </c>
      <c r="AP1653" s="96">
        <v>66</v>
      </c>
      <c r="AQ1653" s="96">
        <v>1236</v>
      </c>
      <c r="AR1653" s="96">
        <v>1115</v>
      </c>
      <c r="AS1653" s="98">
        <v>0.90200000000000002</v>
      </c>
      <c r="AT1653" s="98">
        <v>0.35799999999999998</v>
      </c>
      <c r="AU1653" s="98">
        <v>1.7999999999999999E-2</v>
      </c>
      <c r="AV1653" s="101">
        <v>307695</v>
      </c>
      <c r="AW1653" s="101">
        <v>282464</v>
      </c>
      <c r="AX1653" s="96">
        <v>17865</v>
      </c>
      <c r="AY1653" s="96">
        <v>27080</v>
      </c>
      <c r="AZ1653" s="96">
        <v>38477</v>
      </c>
      <c r="BA1653" s="96">
        <v>33363587</v>
      </c>
      <c r="BC1653" s="117"/>
      <c r="BD1653" s="93">
        <v>164.59</v>
      </c>
      <c r="BE1653" s="93">
        <v>1445</v>
      </c>
      <c r="BF1653" s="94">
        <v>334</v>
      </c>
      <c r="BG1653" s="155">
        <v>0.29959999999999998</v>
      </c>
      <c r="BH1653" s="94">
        <v>442</v>
      </c>
      <c r="BI1653" s="155">
        <v>0.39639999999999997</v>
      </c>
      <c r="BJ1653" s="94">
        <v>38</v>
      </c>
      <c r="BM1653" s="94">
        <v>3465</v>
      </c>
    </row>
    <row r="1654" spans="1:65" ht="15.75" customHeight="1" thickBot="1">
      <c r="A1654" s="93" t="s">
        <v>317</v>
      </c>
      <c r="B1654" s="95">
        <v>46019</v>
      </c>
      <c r="C1654" s="96">
        <v>6295498</v>
      </c>
      <c r="D1654" s="96">
        <v>237240</v>
      </c>
      <c r="E1654" s="96" t="s">
        <v>48</v>
      </c>
      <c r="F1654" s="96">
        <v>7230472</v>
      </c>
      <c r="G1654" s="96" t="s">
        <v>48</v>
      </c>
      <c r="H1654" s="96">
        <v>671543</v>
      </c>
      <c r="I1654" s="96" t="s">
        <v>48</v>
      </c>
      <c r="J1654" s="96">
        <v>5467</v>
      </c>
      <c r="K1654" s="96">
        <v>236499</v>
      </c>
      <c r="L1654" s="96">
        <v>14676719</v>
      </c>
      <c r="M1654" s="97">
        <v>933</v>
      </c>
      <c r="N1654" s="97">
        <v>1144</v>
      </c>
      <c r="O1654" s="97">
        <v>2077</v>
      </c>
      <c r="P1654" s="96" t="s">
        <v>48</v>
      </c>
      <c r="Q1654" s="96">
        <v>20526</v>
      </c>
      <c r="R1654" s="96">
        <v>23304</v>
      </c>
      <c r="S1654" s="96">
        <v>23171</v>
      </c>
      <c r="T1654" s="98">
        <v>0.72099999999999997</v>
      </c>
      <c r="U1654" s="95">
        <v>45988</v>
      </c>
      <c r="V1654" s="95">
        <v>46011</v>
      </c>
      <c r="W1654" s="96">
        <v>328</v>
      </c>
      <c r="X1654" s="98">
        <v>0.24060000000000001</v>
      </c>
      <c r="Y1654" s="98">
        <v>0.52459999999999996</v>
      </c>
      <c r="Z1654" s="96">
        <v>715</v>
      </c>
      <c r="AA1654" s="96">
        <v>235</v>
      </c>
      <c r="AB1654" s="98">
        <v>0.1724</v>
      </c>
      <c r="AC1654" s="98">
        <v>0.46210000000000001</v>
      </c>
      <c r="AD1654" s="96">
        <v>630</v>
      </c>
      <c r="AE1654" s="96">
        <v>153</v>
      </c>
      <c r="AF1654" s="98">
        <v>0.1123</v>
      </c>
      <c r="AG1654" s="98">
        <v>0.4647</v>
      </c>
      <c r="AH1654" s="96">
        <v>633</v>
      </c>
      <c r="AI1654" s="96">
        <v>747</v>
      </c>
      <c r="AJ1654" s="96">
        <v>642</v>
      </c>
      <c r="AK1654" s="96">
        <v>5033</v>
      </c>
      <c r="AL1654" s="96">
        <v>5021</v>
      </c>
      <c r="AM1654" s="96">
        <v>193</v>
      </c>
      <c r="AN1654" s="96">
        <v>4789</v>
      </c>
      <c r="AO1654" s="96">
        <v>4765</v>
      </c>
      <c r="AP1654" s="96">
        <v>94</v>
      </c>
      <c r="AQ1654" s="96">
        <v>1498</v>
      </c>
      <c r="AR1654" s="96">
        <v>1363</v>
      </c>
      <c r="AS1654" s="98">
        <v>0.91</v>
      </c>
      <c r="AT1654" s="98">
        <v>0.47099999999999997</v>
      </c>
      <c r="AU1654" s="98">
        <v>1.9E-2</v>
      </c>
      <c r="AV1654" s="101">
        <v>309193</v>
      </c>
      <c r="AW1654" s="101">
        <v>283827</v>
      </c>
      <c r="AX1654" s="96">
        <v>17929</v>
      </c>
      <c r="AY1654" s="96">
        <v>27319</v>
      </c>
      <c r="AZ1654" s="96">
        <v>38724</v>
      </c>
      <c r="BA1654" s="96">
        <v>34716930</v>
      </c>
      <c r="BC1654" s="117"/>
      <c r="BD1654" s="93">
        <v>164.18</v>
      </c>
      <c r="BE1654" s="93">
        <v>1445</v>
      </c>
      <c r="BF1654" s="94">
        <v>430</v>
      </c>
      <c r="BG1654" s="155">
        <v>0.3155</v>
      </c>
      <c r="BH1654" s="94">
        <v>533</v>
      </c>
      <c r="BI1654" s="155">
        <v>0.39100000000000001</v>
      </c>
      <c r="BJ1654" s="94">
        <v>57</v>
      </c>
      <c r="BM1654" s="94">
        <v>10835</v>
      </c>
    </row>
    <row r="1655" spans="1:65" ht="15.75" customHeight="1" thickBot="1">
      <c r="A1655" s="93" t="s">
        <v>311</v>
      </c>
      <c r="B1655" s="95">
        <v>46020</v>
      </c>
      <c r="C1655" s="96">
        <v>5967125</v>
      </c>
      <c r="D1655" s="96">
        <v>264264</v>
      </c>
      <c r="E1655" s="96" t="s">
        <v>48</v>
      </c>
      <c r="F1655" s="96">
        <v>6865253</v>
      </c>
      <c r="G1655" s="96" t="s">
        <v>48</v>
      </c>
      <c r="H1655" s="96">
        <v>676472</v>
      </c>
      <c r="I1655" s="96" t="s">
        <v>48</v>
      </c>
      <c r="J1655" s="96">
        <v>3971</v>
      </c>
      <c r="K1655" s="96">
        <v>236499</v>
      </c>
      <c r="L1655" s="96">
        <v>14013583</v>
      </c>
      <c r="M1655" s="97">
        <v>862</v>
      </c>
      <c r="N1655" s="97">
        <v>980</v>
      </c>
      <c r="O1655" s="97">
        <v>1842</v>
      </c>
      <c r="P1655" s="96" t="s">
        <v>48</v>
      </c>
      <c r="Q1655" s="96">
        <v>22243</v>
      </c>
      <c r="R1655" s="96">
        <v>21878</v>
      </c>
      <c r="S1655" s="96">
        <v>25261</v>
      </c>
      <c r="T1655" s="98">
        <v>0.70299999999999996</v>
      </c>
      <c r="U1655" s="95">
        <v>45989</v>
      </c>
      <c r="V1655" s="95">
        <v>46012</v>
      </c>
      <c r="W1655" s="96">
        <v>289</v>
      </c>
      <c r="X1655" s="98">
        <v>0.25240000000000001</v>
      </c>
      <c r="Y1655" s="98">
        <v>0.55020000000000002</v>
      </c>
      <c r="Z1655" s="96">
        <v>630</v>
      </c>
      <c r="AA1655" s="96">
        <v>239</v>
      </c>
      <c r="AB1655" s="98">
        <v>0.2087</v>
      </c>
      <c r="AC1655" s="98">
        <v>0.55940000000000001</v>
      </c>
      <c r="AD1655" s="96">
        <v>641</v>
      </c>
      <c r="AE1655" s="96">
        <v>134</v>
      </c>
      <c r="AF1655" s="98">
        <v>0.11700000000000001</v>
      </c>
      <c r="AG1655" s="98">
        <v>0.48449999999999999</v>
      </c>
      <c r="AH1655" s="96">
        <v>555</v>
      </c>
      <c r="AI1655" s="96">
        <v>628</v>
      </c>
      <c r="AJ1655" s="96">
        <v>589</v>
      </c>
      <c r="AK1655" s="96">
        <v>4388</v>
      </c>
      <c r="AL1655" s="96">
        <v>4352</v>
      </c>
      <c r="AM1655" s="96">
        <v>203</v>
      </c>
      <c r="AN1655" s="96">
        <v>4133</v>
      </c>
      <c r="AO1655" s="96">
        <v>4072</v>
      </c>
      <c r="AP1655" s="96">
        <v>87</v>
      </c>
      <c r="AQ1655" s="96">
        <v>1295</v>
      </c>
      <c r="AR1655" s="96">
        <v>1145</v>
      </c>
      <c r="AS1655" s="98">
        <v>0.88400000000000001</v>
      </c>
      <c r="AT1655" s="98">
        <v>0.51400000000000001</v>
      </c>
      <c r="AU1655" s="98">
        <v>2.1000000000000001E-2</v>
      </c>
      <c r="AV1655" s="101">
        <v>310488</v>
      </c>
      <c r="AW1655" s="101">
        <v>284972</v>
      </c>
      <c r="AX1655" s="96">
        <v>18119</v>
      </c>
      <c r="AY1655" s="96">
        <v>27590</v>
      </c>
      <c r="AZ1655" s="96">
        <v>39339</v>
      </c>
      <c r="BA1655" s="96">
        <v>46143001</v>
      </c>
      <c r="BC1655" s="117"/>
      <c r="BD1655" s="93">
        <v>184.22</v>
      </c>
      <c r="BE1655" s="93">
        <v>1434.5</v>
      </c>
      <c r="BF1655" s="94">
        <v>362</v>
      </c>
      <c r="BG1655" s="155">
        <v>0.31619999999999998</v>
      </c>
      <c r="BH1655" s="94">
        <v>471</v>
      </c>
      <c r="BI1655" s="155">
        <v>0.41139999999999999</v>
      </c>
      <c r="BJ1655" s="94">
        <v>42</v>
      </c>
      <c r="BM1655" s="94">
        <v>7249</v>
      </c>
    </row>
    <row r="1656" spans="1:65" ht="15.75" customHeight="1" thickBot="1">
      <c r="A1656" s="93" t="s">
        <v>312</v>
      </c>
      <c r="B1656" s="95">
        <v>46021</v>
      </c>
      <c r="C1656" s="96">
        <v>6709857</v>
      </c>
      <c r="D1656" s="96">
        <v>218427</v>
      </c>
      <c r="E1656" s="96" t="s">
        <v>48</v>
      </c>
      <c r="F1656" s="96">
        <v>6758701</v>
      </c>
      <c r="G1656" s="96" t="s">
        <v>48</v>
      </c>
      <c r="H1656" s="96">
        <v>675769</v>
      </c>
      <c r="I1656" s="96" t="s">
        <v>48</v>
      </c>
      <c r="J1656" s="96">
        <v>3102</v>
      </c>
      <c r="K1656" s="96">
        <v>236499</v>
      </c>
      <c r="L1656" s="96">
        <v>14602355</v>
      </c>
      <c r="M1656" s="97">
        <v>768</v>
      </c>
      <c r="N1656" s="97">
        <v>995</v>
      </c>
      <c r="O1656" s="97">
        <v>1763</v>
      </c>
      <c r="P1656" s="96" t="s">
        <v>48</v>
      </c>
      <c r="Q1656" s="96">
        <v>26476</v>
      </c>
      <c r="R1656" s="96">
        <v>24654</v>
      </c>
      <c r="S1656" s="96">
        <v>22610</v>
      </c>
      <c r="T1656" s="98">
        <v>0.71799999999999997</v>
      </c>
      <c r="U1656" s="95">
        <v>45990</v>
      </c>
      <c r="V1656" s="95">
        <v>46013</v>
      </c>
      <c r="W1656" s="96">
        <v>253</v>
      </c>
      <c r="X1656" s="98">
        <v>0.22289999999999999</v>
      </c>
      <c r="Y1656" s="98">
        <v>0.4859</v>
      </c>
      <c r="Z1656" s="96">
        <v>552</v>
      </c>
      <c r="AA1656" s="96">
        <v>221</v>
      </c>
      <c r="AB1656" s="98">
        <v>0.19470000000000001</v>
      </c>
      <c r="AC1656" s="98">
        <v>0.52180000000000004</v>
      </c>
      <c r="AD1656" s="96">
        <v>592</v>
      </c>
      <c r="AE1656" s="96">
        <v>156</v>
      </c>
      <c r="AF1656" s="98">
        <v>0.13739999999999999</v>
      </c>
      <c r="AG1656" s="98">
        <v>0.56899999999999995</v>
      </c>
      <c r="AH1656" s="96">
        <v>646</v>
      </c>
      <c r="AI1656" s="96">
        <v>651</v>
      </c>
      <c r="AJ1656" s="96">
        <v>780</v>
      </c>
      <c r="AK1656" s="96">
        <v>4570</v>
      </c>
      <c r="AL1656" s="96">
        <v>4533</v>
      </c>
      <c r="AM1656" s="96">
        <v>231</v>
      </c>
      <c r="AN1656" s="96">
        <v>4302</v>
      </c>
      <c r="AO1656" s="96">
        <v>4241</v>
      </c>
      <c r="AP1656" s="96">
        <v>83</v>
      </c>
      <c r="AQ1656" s="96">
        <v>1265</v>
      </c>
      <c r="AR1656" s="96">
        <v>1135</v>
      </c>
      <c r="AS1656" s="98">
        <v>0.89700000000000002</v>
      </c>
      <c r="AT1656" s="98">
        <v>0.68700000000000006</v>
      </c>
      <c r="AU1656" s="98">
        <v>1.9E-2</v>
      </c>
      <c r="AV1656" s="101">
        <v>311753</v>
      </c>
      <c r="AW1656" s="101">
        <v>286107</v>
      </c>
      <c r="AX1656" s="96">
        <v>18434</v>
      </c>
      <c r="AY1656" s="96">
        <v>28055</v>
      </c>
      <c r="AZ1656" s="96">
        <v>39811</v>
      </c>
      <c r="BA1656" s="96">
        <v>37470903</v>
      </c>
      <c r="BC1656" s="117"/>
      <c r="BD1656" s="93">
        <v>151.58000000000001</v>
      </c>
      <c r="BE1656" s="93">
        <v>1441</v>
      </c>
      <c r="BF1656" s="94">
        <v>352</v>
      </c>
      <c r="BG1656" s="155">
        <v>0.31009999999999999</v>
      </c>
      <c r="BH1656" s="94">
        <v>460</v>
      </c>
      <c r="BI1656" s="155">
        <v>0.40529999999999999</v>
      </c>
      <c r="BJ1656" s="94">
        <v>45</v>
      </c>
      <c r="BM1656" s="94">
        <v>10714</v>
      </c>
    </row>
    <row r="1657" spans="1:65" ht="15.75" customHeight="1" thickBot="1">
      <c r="A1657" s="93" t="s">
        <v>313</v>
      </c>
      <c r="B1657" s="95">
        <v>46022</v>
      </c>
      <c r="C1657" s="96">
        <v>5497835</v>
      </c>
      <c r="D1657" s="96">
        <v>210177</v>
      </c>
      <c r="E1657" s="96" t="s">
        <v>48</v>
      </c>
      <c r="F1657" s="96">
        <v>6306674</v>
      </c>
      <c r="G1657" s="96" t="s">
        <v>48</v>
      </c>
      <c r="H1657" s="96">
        <v>664963</v>
      </c>
      <c r="I1657" s="96" t="s">
        <v>48</v>
      </c>
      <c r="J1657" s="96">
        <v>2266</v>
      </c>
      <c r="K1657" s="96">
        <v>236499</v>
      </c>
      <c r="L1657" s="96">
        <v>12918414</v>
      </c>
      <c r="M1657" s="97">
        <v>604</v>
      </c>
      <c r="N1657" s="97">
        <v>743</v>
      </c>
      <c r="O1657" s="97">
        <v>1347</v>
      </c>
      <c r="P1657" s="96" t="s">
        <v>48</v>
      </c>
      <c r="Q1657" s="96">
        <v>30546</v>
      </c>
      <c r="R1657" s="96">
        <v>27703</v>
      </c>
      <c r="S1657" s="96">
        <v>22288</v>
      </c>
      <c r="T1657" s="98">
        <v>0.79</v>
      </c>
      <c r="U1657" s="95">
        <v>45991</v>
      </c>
      <c r="V1657" s="95">
        <v>46014</v>
      </c>
      <c r="W1657" s="96">
        <v>194</v>
      </c>
      <c r="X1657" s="98">
        <v>0.2031</v>
      </c>
      <c r="Y1657" s="98">
        <v>0.44280000000000003</v>
      </c>
      <c r="Z1657" s="96">
        <v>423</v>
      </c>
      <c r="AA1657" s="96">
        <v>174</v>
      </c>
      <c r="AB1657" s="98">
        <v>0.1822</v>
      </c>
      <c r="AC1657" s="98">
        <v>0.48830000000000001</v>
      </c>
      <c r="AD1657" s="96">
        <v>466</v>
      </c>
      <c r="AE1657" s="96">
        <v>140</v>
      </c>
      <c r="AF1657" s="98">
        <v>0.14660000000000001</v>
      </c>
      <c r="AG1657" s="98">
        <v>0.6069</v>
      </c>
      <c r="AH1657" s="96">
        <v>580</v>
      </c>
      <c r="AI1657" s="96">
        <v>516</v>
      </c>
      <c r="AJ1657" s="96">
        <v>846</v>
      </c>
      <c r="AK1657" s="96">
        <v>4636</v>
      </c>
      <c r="AL1657" s="96">
        <v>4614</v>
      </c>
      <c r="AM1657" s="96">
        <v>249</v>
      </c>
      <c r="AN1657" s="96">
        <v>4335</v>
      </c>
      <c r="AO1657" s="96">
        <v>4287</v>
      </c>
      <c r="AP1657" s="96">
        <v>78</v>
      </c>
      <c r="AQ1657" s="96">
        <v>1064</v>
      </c>
      <c r="AR1657" s="96">
        <v>955</v>
      </c>
      <c r="AS1657" s="98">
        <v>0.89800000000000002</v>
      </c>
      <c r="AT1657" s="98">
        <v>0.88600000000000001</v>
      </c>
      <c r="AU1657" s="98">
        <v>1.7999999999999999E-2</v>
      </c>
      <c r="AV1657" s="101">
        <v>312817</v>
      </c>
      <c r="AW1657" s="101">
        <v>287062</v>
      </c>
      <c r="AX1657" s="96">
        <v>19100</v>
      </c>
      <c r="AY1657" s="96">
        <v>28743</v>
      </c>
      <c r="AZ1657" s="96">
        <v>40222</v>
      </c>
      <c r="BA1657" s="96">
        <v>38971700</v>
      </c>
      <c r="BB1657" s="96" t="s">
        <v>420</v>
      </c>
      <c r="BC1657" s="117"/>
      <c r="BD1657" s="93">
        <v>145.25</v>
      </c>
      <c r="BE1657" s="93">
        <v>1447</v>
      </c>
      <c r="BF1657" s="94">
        <v>263</v>
      </c>
      <c r="BG1657" s="155">
        <v>0.27539999999999998</v>
      </c>
      <c r="BH1657" s="94">
        <v>360</v>
      </c>
      <c r="BI1657" s="155">
        <v>0.377</v>
      </c>
      <c r="BJ1657" s="94">
        <v>34</v>
      </c>
      <c r="BM1657" s="94">
        <v>12958</v>
      </c>
    </row>
    <row r="1658" spans="1:65" ht="15.75" customHeight="1" thickBot="1">
      <c r="A1658" s="93" t="s">
        <v>314</v>
      </c>
      <c r="B1658" s="95">
        <v>46023</v>
      </c>
      <c r="C1658" s="96">
        <v>4353789</v>
      </c>
      <c r="D1658" s="96">
        <v>311409</v>
      </c>
      <c r="E1658" s="96" t="s">
        <v>48</v>
      </c>
      <c r="F1658" s="96">
        <v>5109539</v>
      </c>
      <c r="G1658" s="96" t="s">
        <v>48</v>
      </c>
      <c r="H1658" s="96">
        <v>506867</v>
      </c>
      <c r="I1658" s="96" t="s">
        <v>48</v>
      </c>
      <c r="J1658" s="96">
        <v>3740</v>
      </c>
      <c r="K1658" s="96">
        <v>603165</v>
      </c>
      <c r="L1658" s="96">
        <v>10888508</v>
      </c>
      <c r="M1658" s="97">
        <v>684</v>
      </c>
      <c r="N1658" s="97">
        <v>563</v>
      </c>
      <c r="O1658" s="97">
        <v>1247</v>
      </c>
      <c r="P1658" s="96" t="s">
        <v>48</v>
      </c>
      <c r="Q1658" s="96">
        <v>25931</v>
      </c>
      <c r="R1658" s="96">
        <v>25714</v>
      </c>
      <c r="S1658" s="96">
        <v>23266</v>
      </c>
      <c r="T1658" s="98">
        <v>0.88400000000000001</v>
      </c>
      <c r="U1658" s="95">
        <v>45992</v>
      </c>
      <c r="V1658" s="95">
        <v>46015</v>
      </c>
      <c r="W1658" s="96">
        <v>190</v>
      </c>
      <c r="X1658" s="98">
        <v>0.1943</v>
      </c>
      <c r="Y1658" s="98">
        <v>0.42930000000000001</v>
      </c>
      <c r="Z1658" s="96">
        <v>420</v>
      </c>
      <c r="AA1658" s="96">
        <v>158</v>
      </c>
      <c r="AB1658" s="98">
        <v>0.16159999999999999</v>
      </c>
      <c r="AC1658" s="98">
        <v>0.433</v>
      </c>
      <c r="AD1658" s="96">
        <v>423</v>
      </c>
      <c r="AE1658" s="96">
        <v>117</v>
      </c>
      <c r="AF1658" s="98">
        <v>0.1196</v>
      </c>
      <c r="AG1658" s="98">
        <v>0.47849999999999998</v>
      </c>
      <c r="AH1658" s="96">
        <v>468</v>
      </c>
      <c r="AI1658" s="96">
        <v>517</v>
      </c>
      <c r="AJ1658" s="96">
        <v>552</v>
      </c>
      <c r="AK1658" s="96">
        <v>4236</v>
      </c>
      <c r="AL1658" s="96">
        <v>4183</v>
      </c>
      <c r="AM1658" s="96">
        <v>189</v>
      </c>
      <c r="AN1658" s="96">
        <v>3981</v>
      </c>
      <c r="AO1658" s="96">
        <v>3945</v>
      </c>
      <c r="AP1658" s="96">
        <v>76</v>
      </c>
      <c r="AQ1658" s="96">
        <v>1102</v>
      </c>
      <c r="AR1658" s="96">
        <v>978</v>
      </c>
      <c r="AS1658" s="98">
        <v>0.88700000000000001</v>
      </c>
      <c r="AT1658" s="98">
        <v>0.56399999999999995</v>
      </c>
      <c r="AU1658" s="98">
        <v>1.9E-2</v>
      </c>
      <c r="AV1658" s="101">
        <v>313919</v>
      </c>
      <c r="AW1658" s="101">
        <v>288040</v>
      </c>
      <c r="AX1658" s="96">
        <v>19630</v>
      </c>
      <c r="AY1658" s="96">
        <v>29372</v>
      </c>
      <c r="AZ1658" s="96">
        <v>40937</v>
      </c>
      <c r="BA1658" s="96">
        <v>38816431</v>
      </c>
      <c r="BC1658" s="117"/>
      <c r="BD1658" s="93">
        <v>215.21</v>
      </c>
      <c r="BE1658" s="93">
        <v>1447</v>
      </c>
      <c r="BF1658" s="94">
        <v>260</v>
      </c>
      <c r="BG1658" s="155">
        <v>0.26579999999999998</v>
      </c>
      <c r="BH1658" s="94">
        <v>372</v>
      </c>
      <c r="BI1658" s="155">
        <v>0.38040000000000002</v>
      </c>
      <c r="BJ1658" s="94">
        <v>43</v>
      </c>
      <c r="BK1658" s="94" t="s">
        <v>421</v>
      </c>
      <c r="BL1658" s="94">
        <v>11000000</v>
      </c>
      <c r="BM1658" s="94">
        <v>6512</v>
      </c>
    </row>
    <row r="1659" spans="1:65" ht="15.75" customHeight="1" thickBot="1">
      <c r="A1659" s="93" t="s">
        <v>315</v>
      </c>
      <c r="B1659" s="95">
        <v>46024</v>
      </c>
      <c r="C1659" s="96">
        <v>3539990</v>
      </c>
      <c r="D1659" s="96">
        <v>265918</v>
      </c>
      <c r="E1659" s="96" t="s">
        <v>48</v>
      </c>
      <c r="F1659" s="96">
        <v>5952508</v>
      </c>
      <c r="G1659" s="96" t="s">
        <v>48</v>
      </c>
      <c r="H1659" s="96">
        <v>524505</v>
      </c>
      <c r="I1659" s="96" t="s">
        <v>48</v>
      </c>
      <c r="J1659" s="96">
        <v>2706</v>
      </c>
      <c r="K1659" s="96">
        <v>603165</v>
      </c>
      <c r="L1659" s="96">
        <v>10888792</v>
      </c>
      <c r="M1659" s="97">
        <v>793</v>
      </c>
      <c r="N1659" s="97">
        <v>902</v>
      </c>
      <c r="O1659" s="97">
        <v>1695</v>
      </c>
      <c r="P1659" s="96" t="s">
        <v>48</v>
      </c>
      <c r="Q1659" s="96">
        <v>28646</v>
      </c>
      <c r="R1659" s="96">
        <v>30434</v>
      </c>
      <c r="S1659" s="96">
        <v>30586</v>
      </c>
      <c r="T1659" s="98">
        <v>0.55100000000000005</v>
      </c>
      <c r="U1659" s="95">
        <v>45993</v>
      </c>
      <c r="V1659" s="95">
        <v>46016</v>
      </c>
      <c r="W1659" s="96">
        <v>172</v>
      </c>
      <c r="X1659" s="98">
        <v>0.2021</v>
      </c>
      <c r="Y1659" s="98">
        <v>0.44669999999999999</v>
      </c>
      <c r="Z1659" s="96">
        <v>380</v>
      </c>
      <c r="AA1659" s="96">
        <v>134</v>
      </c>
      <c r="AB1659" s="98">
        <v>0.1575</v>
      </c>
      <c r="AC1659" s="98">
        <v>0.4204</v>
      </c>
      <c r="AD1659" s="96">
        <v>358</v>
      </c>
      <c r="AE1659" s="96">
        <v>89</v>
      </c>
      <c r="AF1659" s="98">
        <v>0.1046</v>
      </c>
      <c r="AG1659" s="98">
        <v>0.41830000000000001</v>
      </c>
      <c r="AH1659" s="96">
        <v>356</v>
      </c>
      <c r="AI1659" s="96">
        <v>463</v>
      </c>
      <c r="AJ1659" s="96">
        <v>345</v>
      </c>
      <c r="AK1659" s="96">
        <v>3898</v>
      </c>
      <c r="AL1659" s="96">
        <v>3833</v>
      </c>
      <c r="AM1659" s="96">
        <v>178</v>
      </c>
      <c r="AN1659" s="96">
        <v>3687</v>
      </c>
      <c r="AO1659" s="96">
        <v>3610</v>
      </c>
      <c r="AP1659" s="96">
        <v>76</v>
      </c>
      <c r="AQ1659" s="96">
        <v>934</v>
      </c>
      <c r="AR1659" s="96">
        <v>851</v>
      </c>
      <c r="AS1659" s="98">
        <v>0.91100000000000003</v>
      </c>
      <c r="AT1659" s="98">
        <v>0.40500000000000003</v>
      </c>
      <c r="AU1659" s="98">
        <v>2.1000000000000001E-2</v>
      </c>
      <c r="AV1659" s="101">
        <v>314853</v>
      </c>
      <c r="AW1659" s="101">
        <v>288891</v>
      </c>
      <c r="AX1659" s="96">
        <v>19838</v>
      </c>
      <c r="AY1659" s="96">
        <v>29767</v>
      </c>
      <c r="AZ1659" s="96">
        <v>41417</v>
      </c>
      <c r="BA1659" s="96">
        <v>40543989</v>
      </c>
      <c r="BC1659" s="117"/>
      <c r="BD1659" s="93">
        <v>183.81</v>
      </c>
      <c r="BE1659" s="93">
        <v>1446.7</v>
      </c>
      <c r="BF1659" s="94">
        <v>216</v>
      </c>
      <c r="BG1659" s="155">
        <v>0.25380000000000003</v>
      </c>
      <c r="BH1659" s="94">
        <v>312</v>
      </c>
      <c r="BI1659" s="155">
        <v>0.36659999999999998</v>
      </c>
      <c r="BJ1659" s="94">
        <v>32</v>
      </c>
      <c r="BM1659" s="94">
        <v>14036</v>
      </c>
    </row>
    <row r="1660" spans="1:65" ht="15.75" customHeight="1" thickBot="1">
      <c r="A1660" s="93" t="s">
        <v>316</v>
      </c>
      <c r="B1660" s="95">
        <v>46025</v>
      </c>
      <c r="C1660" s="96">
        <v>4077133</v>
      </c>
      <c r="D1660" s="96">
        <v>352460</v>
      </c>
      <c r="E1660" s="96" t="s">
        <v>48</v>
      </c>
      <c r="F1660" s="96">
        <v>5794803</v>
      </c>
      <c r="G1660" s="96" t="s">
        <v>48</v>
      </c>
      <c r="H1660" s="96">
        <v>575495</v>
      </c>
      <c r="I1660" s="96" t="s">
        <v>48</v>
      </c>
      <c r="J1660" s="96">
        <v>3861</v>
      </c>
      <c r="K1660" s="96">
        <v>603165</v>
      </c>
      <c r="L1660" s="96">
        <v>11406917</v>
      </c>
      <c r="M1660" s="97">
        <v>693</v>
      </c>
      <c r="N1660" s="97">
        <v>832</v>
      </c>
      <c r="O1660" s="97">
        <v>1525</v>
      </c>
      <c r="P1660" s="96" t="s">
        <v>48</v>
      </c>
      <c r="Q1660" s="96">
        <v>30184</v>
      </c>
      <c r="R1660" s="96">
        <v>29464</v>
      </c>
      <c r="S1660" s="96">
        <v>29706</v>
      </c>
      <c r="T1660" s="98">
        <v>0.71799999999999997</v>
      </c>
      <c r="U1660" s="95">
        <v>45994</v>
      </c>
      <c r="V1660" s="95">
        <v>46017</v>
      </c>
      <c r="W1660" s="96">
        <v>171</v>
      </c>
      <c r="X1660" s="98">
        <v>0.17469999999999999</v>
      </c>
      <c r="Y1660" s="98">
        <v>0.38600000000000001</v>
      </c>
      <c r="Z1660" s="96">
        <v>378</v>
      </c>
      <c r="AA1660" s="96">
        <v>145</v>
      </c>
      <c r="AB1660" s="98">
        <v>0.14810000000000001</v>
      </c>
      <c r="AC1660" s="98">
        <v>0.39550000000000002</v>
      </c>
      <c r="AD1660" s="96">
        <v>387</v>
      </c>
      <c r="AE1660" s="96">
        <v>96</v>
      </c>
      <c r="AF1660" s="98">
        <v>9.8100000000000007E-2</v>
      </c>
      <c r="AG1660" s="98">
        <v>0.39219999999999999</v>
      </c>
      <c r="AH1660" s="96">
        <v>384</v>
      </c>
      <c r="AI1660" s="96">
        <v>495</v>
      </c>
      <c r="AJ1660" s="96">
        <v>392</v>
      </c>
      <c r="AK1660" s="96">
        <v>3666</v>
      </c>
      <c r="AL1660" s="96">
        <v>3662</v>
      </c>
      <c r="AM1660" s="96">
        <v>165</v>
      </c>
      <c r="AN1660" s="96">
        <v>3461</v>
      </c>
      <c r="AO1660" s="96">
        <v>3448</v>
      </c>
      <c r="AP1660" s="96">
        <v>68</v>
      </c>
      <c r="AQ1660" s="96">
        <v>1095</v>
      </c>
      <c r="AR1660" s="96">
        <v>979</v>
      </c>
      <c r="AS1660" s="98">
        <v>0.89400000000000002</v>
      </c>
      <c r="AT1660" s="98">
        <v>0.4</v>
      </c>
      <c r="AU1660" s="98">
        <v>1.9E-2</v>
      </c>
      <c r="AV1660" s="101">
        <v>315948</v>
      </c>
      <c r="AW1660" s="101">
        <v>289870</v>
      </c>
      <c r="AX1660" s="96">
        <v>19694</v>
      </c>
      <c r="AY1660" s="96">
        <v>29746</v>
      </c>
      <c r="AZ1660" s="96">
        <v>41592</v>
      </c>
      <c r="BA1660" s="96">
        <v>33417346</v>
      </c>
      <c r="BC1660" s="117"/>
      <c r="BD1660" s="93">
        <v>243.63</v>
      </c>
      <c r="BE1660" s="93">
        <v>1446.7</v>
      </c>
      <c r="BF1660" s="94">
        <v>258</v>
      </c>
      <c r="BG1660" s="155">
        <v>0.26350000000000001</v>
      </c>
      <c r="BH1660" s="94">
        <v>354</v>
      </c>
      <c r="BI1660" s="155">
        <v>0.36159999999999998</v>
      </c>
      <c r="BJ1660" s="94">
        <v>51</v>
      </c>
      <c r="BM1660" s="94">
        <v>7854</v>
      </c>
    </row>
    <row r="1661" spans="1:65" ht="15.75" customHeight="1" thickBot="1">
      <c r="A1661" s="93" t="s">
        <v>317</v>
      </c>
      <c r="B1661" s="95">
        <v>46026</v>
      </c>
      <c r="C1661" s="96">
        <v>4305407</v>
      </c>
      <c r="D1661" s="96">
        <v>300711</v>
      </c>
      <c r="E1661" s="96" t="s">
        <v>48</v>
      </c>
      <c r="F1661" s="96">
        <v>6331446</v>
      </c>
      <c r="G1661" s="96" t="s">
        <v>48</v>
      </c>
      <c r="H1661" s="96">
        <v>551637</v>
      </c>
      <c r="I1661" s="96" t="s">
        <v>48</v>
      </c>
      <c r="J1661" s="96">
        <v>4092</v>
      </c>
      <c r="K1661" s="96">
        <v>603165</v>
      </c>
      <c r="L1661" s="96">
        <v>12096458</v>
      </c>
      <c r="M1661" s="97">
        <v>834</v>
      </c>
      <c r="N1661" s="97">
        <v>900</v>
      </c>
      <c r="O1661" s="97">
        <v>1734</v>
      </c>
      <c r="P1661" s="96" t="s">
        <v>48</v>
      </c>
      <c r="Q1661" s="96">
        <v>32388</v>
      </c>
      <c r="R1661" s="96">
        <v>33559</v>
      </c>
      <c r="S1661" s="96">
        <v>37801</v>
      </c>
      <c r="T1661" s="98">
        <v>0.67</v>
      </c>
      <c r="U1661" s="95">
        <v>45995</v>
      </c>
      <c r="V1661" s="95">
        <v>46018</v>
      </c>
      <c r="W1661" s="96">
        <v>169</v>
      </c>
      <c r="X1661" s="98">
        <v>0.16309999999999999</v>
      </c>
      <c r="Y1661" s="98">
        <v>0.36049999999999999</v>
      </c>
      <c r="Z1661" s="96">
        <v>373</v>
      </c>
      <c r="AA1661" s="96">
        <v>135</v>
      </c>
      <c r="AB1661" s="98">
        <v>0.1303</v>
      </c>
      <c r="AC1661" s="98">
        <v>0.34789999999999999</v>
      </c>
      <c r="AD1661" s="96">
        <v>360</v>
      </c>
      <c r="AE1661" s="96">
        <v>80</v>
      </c>
      <c r="AF1661" s="98">
        <v>7.7200000000000005E-2</v>
      </c>
      <c r="AG1661" s="98">
        <v>0.30890000000000001</v>
      </c>
      <c r="AH1661" s="96">
        <v>320</v>
      </c>
      <c r="AI1661" s="96">
        <v>581</v>
      </c>
      <c r="AJ1661" s="96">
        <v>473</v>
      </c>
      <c r="AK1661" s="96">
        <v>5079</v>
      </c>
      <c r="AL1661" s="96">
        <v>5051</v>
      </c>
      <c r="AM1661" s="96">
        <v>175</v>
      </c>
      <c r="AN1661" s="96">
        <v>4857</v>
      </c>
      <c r="AO1661" s="96">
        <v>4837</v>
      </c>
      <c r="AP1661" s="96">
        <v>89</v>
      </c>
      <c r="AQ1661" s="96">
        <v>1161</v>
      </c>
      <c r="AR1661" s="96">
        <v>1036</v>
      </c>
      <c r="AS1661" s="98">
        <v>0.89200000000000002</v>
      </c>
      <c r="AT1661" s="98">
        <v>0.45700000000000002</v>
      </c>
      <c r="AU1661" s="98">
        <v>1.7999999999999999E-2</v>
      </c>
      <c r="AV1661" s="101">
        <v>317109</v>
      </c>
      <c r="AW1661" s="101">
        <v>290906</v>
      </c>
      <c r="AX1661" s="96">
        <v>19642</v>
      </c>
      <c r="AY1661" s="96">
        <v>29800</v>
      </c>
      <c r="AZ1661" s="96">
        <v>41929</v>
      </c>
      <c r="BA1661" s="96">
        <v>36800683</v>
      </c>
      <c r="BC1661" s="117"/>
      <c r="BD1661" s="93">
        <v>207.86</v>
      </c>
      <c r="BE1661" s="93">
        <v>1446.7</v>
      </c>
      <c r="BF1661" s="94">
        <v>258</v>
      </c>
      <c r="BG1661" s="155">
        <v>0.249</v>
      </c>
      <c r="BH1661" s="94">
        <v>401</v>
      </c>
      <c r="BI1661" s="155">
        <v>0.3871</v>
      </c>
      <c r="BJ1661" s="94">
        <v>54</v>
      </c>
      <c r="BM1661" s="94">
        <v>20570</v>
      </c>
    </row>
    <row r="1662" spans="1:65" ht="15.75" customHeight="1" thickBot="1">
      <c r="A1662" s="93" t="s">
        <v>311</v>
      </c>
      <c r="B1662" s="95">
        <v>46027</v>
      </c>
      <c r="C1662" s="96">
        <v>3929132</v>
      </c>
      <c r="D1662" s="96">
        <v>305145</v>
      </c>
      <c r="E1662" s="96" t="s">
        <v>48</v>
      </c>
      <c r="F1662" s="96">
        <v>5520919</v>
      </c>
      <c r="G1662" s="96" t="s">
        <v>48</v>
      </c>
      <c r="H1662" s="96">
        <v>551588</v>
      </c>
      <c r="I1662" s="96" t="s">
        <v>48</v>
      </c>
      <c r="J1662" s="96">
        <v>3707</v>
      </c>
      <c r="K1662" s="96">
        <v>603165</v>
      </c>
      <c r="L1662" s="96">
        <v>10913655</v>
      </c>
      <c r="M1662" s="97">
        <v>744</v>
      </c>
      <c r="N1662" s="97">
        <v>743</v>
      </c>
      <c r="O1662" s="97">
        <v>1487</v>
      </c>
      <c r="P1662" s="96" t="s">
        <v>48</v>
      </c>
      <c r="Q1662" s="96">
        <v>30483</v>
      </c>
      <c r="R1662" s="96">
        <v>30278</v>
      </c>
      <c r="S1662" s="96">
        <v>32481</v>
      </c>
      <c r="T1662" s="98">
        <v>0.73099999999999998</v>
      </c>
      <c r="U1662" s="95">
        <v>45996</v>
      </c>
      <c r="V1662" s="95">
        <v>46019</v>
      </c>
      <c r="W1662" s="96">
        <v>162</v>
      </c>
      <c r="X1662" s="98">
        <v>0.1658</v>
      </c>
      <c r="Y1662" s="98">
        <v>0.3664</v>
      </c>
      <c r="Z1662" s="96">
        <v>358</v>
      </c>
      <c r="AA1662" s="96">
        <v>135</v>
      </c>
      <c r="AB1662" s="98">
        <v>0.13819999999999999</v>
      </c>
      <c r="AC1662" s="98">
        <v>0.36890000000000001</v>
      </c>
      <c r="AD1662" s="96">
        <v>360</v>
      </c>
      <c r="AE1662" s="96">
        <v>84</v>
      </c>
      <c r="AF1662" s="98">
        <v>8.5999999999999993E-2</v>
      </c>
      <c r="AG1662" s="98">
        <v>0.34389999999999998</v>
      </c>
      <c r="AH1662" s="96">
        <v>336</v>
      </c>
      <c r="AI1662" s="96">
        <v>517</v>
      </c>
      <c r="AJ1662" s="96">
        <v>403</v>
      </c>
      <c r="AK1662" s="96">
        <v>3913</v>
      </c>
      <c r="AL1662" s="96">
        <v>3839</v>
      </c>
      <c r="AM1662" s="96">
        <v>154</v>
      </c>
      <c r="AN1662" s="96">
        <v>3735</v>
      </c>
      <c r="AO1662" s="96">
        <v>3669</v>
      </c>
      <c r="AP1662" s="96">
        <v>56</v>
      </c>
      <c r="AQ1662" s="96">
        <v>1087</v>
      </c>
      <c r="AR1662" s="96">
        <v>977</v>
      </c>
      <c r="AS1662" s="98">
        <v>0.89900000000000002</v>
      </c>
      <c r="AT1662" s="98">
        <v>0.41199999999999998</v>
      </c>
      <c r="AU1662" s="98">
        <v>1.4999999999999999E-2</v>
      </c>
      <c r="AV1662" s="101">
        <v>318196</v>
      </c>
      <c r="AW1662" s="101">
        <v>291883</v>
      </c>
      <c r="AX1662" s="96">
        <v>19591</v>
      </c>
      <c r="AY1662" s="96">
        <v>29924</v>
      </c>
      <c r="AZ1662" s="96">
        <v>42443</v>
      </c>
      <c r="BA1662" s="96">
        <v>49546274</v>
      </c>
      <c r="BC1662" s="117"/>
      <c r="BD1662" s="93">
        <v>210.91</v>
      </c>
      <c r="BE1662" s="93">
        <v>1446.8</v>
      </c>
      <c r="BF1662" s="94">
        <v>265</v>
      </c>
      <c r="BG1662" s="155">
        <v>0.2712</v>
      </c>
      <c r="BH1662" s="94">
        <v>371</v>
      </c>
      <c r="BI1662" s="155">
        <v>0.37969999999999998</v>
      </c>
      <c r="BJ1662" s="94">
        <v>35</v>
      </c>
      <c r="BM1662" s="94">
        <v>13365</v>
      </c>
    </row>
    <row r="1663" spans="1:65" ht="15.75" customHeight="1" thickBot="1">
      <c r="A1663" s="93" t="s">
        <v>312</v>
      </c>
      <c r="B1663" s="95">
        <v>46028</v>
      </c>
      <c r="C1663" s="96">
        <v>4176253</v>
      </c>
      <c r="D1663" s="96">
        <v>322460</v>
      </c>
      <c r="E1663" s="96" t="s">
        <v>48</v>
      </c>
      <c r="F1663" s="96">
        <v>4932116</v>
      </c>
      <c r="G1663" s="96" t="s">
        <v>48</v>
      </c>
      <c r="H1663" s="96">
        <v>469649</v>
      </c>
      <c r="I1663" s="96" t="s">
        <v>48</v>
      </c>
      <c r="J1663" s="96">
        <v>1386</v>
      </c>
      <c r="K1663" s="96">
        <v>603165</v>
      </c>
      <c r="L1663" s="96">
        <v>10505030</v>
      </c>
      <c r="M1663" s="97">
        <v>823</v>
      </c>
      <c r="N1663" s="97">
        <v>728</v>
      </c>
      <c r="O1663" s="97">
        <v>1551</v>
      </c>
      <c r="P1663" s="96" t="s">
        <v>48</v>
      </c>
      <c r="Q1663" s="96">
        <v>30866</v>
      </c>
      <c r="R1663" s="96">
        <v>34213</v>
      </c>
      <c r="S1663" s="96">
        <v>36476</v>
      </c>
      <c r="T1663" s="98">
        <v>0.629</v>
      </c>
      <c r="U1663" s="95">
        <v>45997</v>
      </c>
      <c r="V1663" s="95">
        <v>46020</v>
      </c>
      <c r="W1663" s="96">
        <v>154</v>
      </c>
      <c r="X1663" s="98">
        <v>0.17799999999999999</v>
      </c>
      <c r="Y1663" s="98">
        <v>0.39350000000000002</v>
      </c>
      <c r="Z1663" s="96">
        <v>340</v>
      </c>
      <c r="AA1663" s="96">
        <v>115</v>
      </c>
      <c r="AB1663" s="98">
        <v>0.13289999999999999</v>
      </c>
      <c r="AC1663" s="98">
        <v>0.35499999999999998</v>
      </c>
      <c r="AD1663" s="96">
        <v>307</v>
      </c>
      <c r="AE1663" s="96">
        <v>72</v>
      </c>
      <c r="AF1663" s="98">
        <v>8.3199999999999996E-2</v>
      </c>
      <c r="AG1663" s="98">
        <v>0.33289999999999997</v>
      </c>
      <c r="AH1663" s="96">
        <v>288</v>
      </c>
      <c r="AI1663" s="96">
        <v>460</v>
      </c>
      <c r="AJ1663" s="96">
        <v>357</v>
      </c>
      <c r="AK1663" s="96">
        <v>3587</v>
      </c>
      <c r="AL1663" s="96">
        <v>3519</v>
      </c>
      <c r="AM1663" s="96">
        <v>139</v>
      </c>
      <c r="AN1663" s="96">
        <v>3419</v>
      </c>
      <c r="AO1663" s="96">
        <v>3359</v>
      </c>
      <c r="AP1663" s="96">
        <v>56</v>
      </c>
      <c r="AQ1663" s="96">
        <v>976</v>
      </c>
      <c r="AR1663" s="96">
        <v>865</v>
      </c>
      <c r="AS1663" s="98">
        <v>0.88600000000000001</v>
      </c>
      <c r="AT1663" s="98">
        <v>0.41299999999999998</v>
      </c>
      <c r="AU1663" s="98">
        <v>1.6E-2</v>
      </c>
      <c r="AV1663" s="101">
        <v>319172</v>
      </c>
      <c r="AW1663" s="101">
        <v>292748</v>
      </c>
      <c r="AX1663" s="96">
        <v>19395</v>
      </c>
      <c r="AY1663" s="96">
        <v>30003</v>
      </c>
      <c r="AZ1663" s="96">
        <v>42685</v>
      </c>
      <c r="BA1663" s="96">
        <v>35765284</v>
      </c>
      <c r="BC1663" s="117"/>
      <c r="BD1663" s="93">
        <v>222.54</v>
      </c>
      <c r="BE1663" s="93">
        <v>1449</v>
      </c>
      <c r="BF1663" s="94">
        <v>233</v>
      </c>
      <c r="BG1663" s="155">
        <v>0.26939999999999997</v>
      </c>
      <c r="BH1663" s="94">
        <v>333</v>
      </c>
      <c r="BI1663" s="155">
        <v>0.38500000000000001</v>
      </c>
      <c r="BJ1663" s="94">
        <v>37</v>
      </c>
      <c r="BM1663" s="94">
        <v>11099</v>
      </c>
    </row>
    <row r="1664" spans="1:65" ht="15.75" customHeight="1" thickBot="1">
      <c r="A1664" s="93" t="s">
        <v>313</v>
      </c>
      <c r="B1664" s="95">
        <v>46029</v>
      </c>
      <c r="C1664" s="96">
        <v>4478083</v>
      </c>
      <c r="D1664" s="96">
        <v>215138</v>
      </c>
      <c r="E1664" s="96" t="s">
        <v>48</v>
      </c>
      <c r="F1664" s="96">
        <v>4940395</v>
      </c>
      <c r="G1664" s="96" t="s">
        <v>48</v>
      </c>
      <c r="H1664" s="96">
        <v>429324</v>
      </c>
      <c r="I1664" s="96" t="s">
        <v>48</v>
      </c>
      <c r="J1664" s="96">
        <v>2233</v>
      </c>
      <c r="K1664" s="96">
        <v>603165</v>
      </c>
      <c r="L1664" s="96">
        <v>10668338</v>
      </c>
      <c r="M1664" s="97">
        <v>761</v>
      </c>
      <c r="N1664" s="97">
        <v>548</v>
      </c>
      <c r="O1664" s="97">
        <v>1309</v>
      </c>
      <c r="P1664" s="96" t="s">
        <v>48</v>
      </c>
      <c r="Q1664" s="96">
        <v>27743</v>
      </c>
      <c r="R1664" s="96">
        <v>26461</v>
      </c>
      <c r="S1664" s="96">
        <v>24926</v>
      </c>
      <c r="T1664" s="98">
        <v>0.78800000000000003</v>
      </c>
      <c r="U1664" s="95">
        <v>45998</v>
      </c>
      <c r="V1664" s="95">
        <v>46021</v>
      </c>
      <c r="W1664" s="96">
        <v>174</v>
      </c>
      <c r="X1664" s="98">
        <v>0.18770000000000001</v>
      </c>
      <c r="Y1664" s="98">
        <v>0.4148</v>
      </c>
      <c r="Z1664" s="96">
        <v>385</v>
      </c>
      <c r="AA1664" s="96">
        <v>151</v>
      </c>
      <c r="AB1664" s="98">
        <v>0.16289999999999999</v>
      </c>
      <c r="AC1664" s="98">
        <v>0.43490000000000001</v>
      </c>
      <c r="AD1664" s="96">
        <v>403</v>
      </c>
      <c r="AE1664" s="96">
        <v>107</v>
      </c>
      <c r="AF1664" s="98">
        <v>0.1154</v>
      </c>
      <c r="AG1664" s="98">
        <v>0.4617</v>
      </c>
      <c r="AH1664" s="96">
        <v>428</v>
      </c>
      <c r="AI1664" s="96">
        <v>467</v>
      </c>
      <c r="AJ1664" s="96">
        <v>385</v>
      </c>
      <c r="AK1664" s="96">
        <v>3571</v>
      </c>
      <c r="AL1664" s="96">
        <v>3510</v>
      </c>
      <c r="AM1664" s="96">
        <v>165</v>
      </c>
      <c r="AN1664" s="96">
        <v>3376</v>
      </c>
      <c r="AO1664" s="96">
        <v>3321</v>
      </c>
      <c r="AP1664" s="96">
        <v>60</v>
      </c>
      <c r="AQ1664" s="96">
        <v>1032</v>
      </c>
      <c r="AR1664" s="96">
        <v>927</v>
      </c>
      <c r="AS1664" s="98">
        <v>0.89800000000000002</v>
      </c>
      <c r="AT1664" s="98">
        <v>0.41499999999999998</v>
      </c>
      <c r="AU1664" s="98">
        <v>1.7999999999999999E-2</v>
      </c>
      <c r="AV1664" s="101">
        <v>320204</v>
      </c>
      <c r="AW1664" s="101">
        <v>293675</v>
      </c>
      <c r="AX1664" s="96">
        <v>18754</v>
      </c>
      <c r="AY1664" s="96">
        <v>29989</v>
      </c>
      <c r="AZ1664" s="96">
        <v>42630</v>
      </c>
      <c r="BA1664" s="96">
        <v>32547775</v>
      </c>
      <c r="BC1664" s="117"/>
      <c r="BD1664" s="93">
        <v>148.32</v>
      </c>
      <c r="BE1664" s="93">
        <v>1450.5</v>
      </c>
      <c r="BF1664" s="94">
        <v>247</v>
      </c>
      <c r="BG1664" s="155">
        <v>0.26650000000000001</v>
      </c>
      <c r="BH1664" s="94">
        <v>369</v>
      </c>
      <c r="BI1664" s="155">
        <v>0.39810000000000001</v>
      </c>
      <c r="BJ1664" s="94">
        <v>38</v>
      </c>
      <c r="BM1664" s="94">
        <v>4983</v>
      </c>
    </row>
    <row r="1665" spans="1:65" ht="15.75" customHeight="1" thickBot="1">
      <c r="A1665" s="93" t="s">
        <v>314</v>
      </c>
      <c r="B1665" s="95">
        <v>46030</v>
      </c>
      <c r="C1665" s="96">
        <v>4486739</v>
      </c>
      <c r="D1665" s="96">
        <v>234253</v>
      </c>
      <c r="E1665" s="96" t="s">
        <v>48</v>
      </c>
      <c r="F1665" s="96">
        <v>3531903</v>
      </c>
      <c r="G1665" s="96" t="s">
        <v>48</v>
      </c>
      <c r="H1665" s="96">
        <v>431131</v>
      </c>
      <c r="I1665" s="96" t="s">
        <v>48</v>
      </c>
      <c r="J1665" s="96">
        <v>2981</v>
      </c>
      <c r="K1665" s="96">
        <v>408832</v>
      </c>
      <c r="L1665" s="96">
        <v>9095839</v>
      </c>
      <c r="M1665" s="97">
        <v>734</v>
      </c>
      <c r="N1665" s="97">
        <v>483</v>
      </c>
      <c r="O1665" s="97">
        <v>1217</v>
      </c>
      <c r="P1665" s="96" t="s">
        <v>48</v>
      </c>
      <c r="Q1665" s="96">
        <v>31180</v>
      </c>
      <c r="R1665" s="96">
        <v>31254</v>
      </c>
      <c r="S1665" s="96">
        <v>31583</v>
      </c>
      <c r="T1665" s="98">
        <v>0.70799999999999996</v>
      </c>
      <c r="U1665" s="95">
        <v>45999</v>
      </c>
      <c r="V1665" s="95">
        <v>46022</v>
      </c>
      <c r="W1665" s="96">
        <v>132</v>
      </c>
      <c r="X1665" s="98">
        <v>0.17299999999999999</v>
      </c>
      <c r="Y1665" s="98">
        <v>0.38229999999999997</v>
      </c>
      <c r="Z1665" s="96">
        <v>292</v>
      </c>
      <c r="AA1665" s="96">
        <v>109</v>
      </c>
      <c r="AB1665" s="98">
        <v>0.1429</v>
      </c>
      <c r="AC1665" s="98">
        <v>0.38140000000000002</v>
      </c>
      <c r="AD1665" s="96">
        <v>291</v>
      </c>
      <c r="AE1665" s="96">
        <v>72</v>
      </c>
      <c r="AF1665" s="98">
        <v>9.4399999999999998E-2</v>
      </c>
      <c r="AG1665" s="98">
        <v>0.3775</v>
      </c>
      <c r="AH1665" s="96">
        <v>288</v>
      </c>
      <c r="AI1665" s="96">
        <v>534</v>
      </c>
      <c r="AJ1665" s="96">
        <v>430</v>
      </c>
      <c r="AK1665" s="96">
        <v>3798</v>
      </c>
      <c r="AL1665" s="96">
        <v>3722</v>
      </c>
      <c r="AM1665" s="96">
        <v>140</v>
      </c>
      <c r="AN1665" s="96">
        <v>3619</v>
      </c>
      <c r="AO1665" s="96">
        <v>3559</v>
      </c>
      <c r="AP1665" s="96">
        <v>74</v>
      </c>
      <c r="AQ1665" s="96">
        <v>862</v>
      </c>
      <c r="AR1665" s="96">
        <v>763</v>
      </c>
      <c r="AS1665" s="98">
        <v>0.88500000000000001</v>
      </c>
      <c r="AT1665" s="98">
        <v>0.56399999999999995</v>
      </c>
      <c r="AU1665" s="98">
        <v>0.02</v>
      </c>
      <c r="AV1665" s="101">
        <v>321066</v>
      </c>
      <c r="AW1665" s="101">
        <v>294438</v>
      </c>
      <c r="AX1665" s="96">
        <v>18126</v>
      </c>
      <c r="AY1665" s="96">
        <v>29950</v>
      </c>
      <c r="AZ1665" s="96">
        <v>42786</v>
      </c>
      <c r="BA1665" s="96">
        <v>32900295</v>
      </c>
      <c r="BB1665" s="96" t="s">
        <v>422</v>
      </c>
      <c r="BC1665" s="117"/>
      <c r="BD1665" s="93">
        <v>161.22</v>
      </c>
      <c r="BE1665" s="93">
        <v>1453</v>
      </c>
      <c r="BF1665" s="94">
        <v>200</v>
      </c>
      <c r="BG1665" s="155">
        <v>0.2621</v>
      </c>
      <c r="BH1665" s="94">
        <v>300</v>
      </c>
      <c r="BI1665" s="155">
        <v>0.39319999999999999</v>
      </c>
      <c r="BJ1665" s="94">
        <v>42</v>
      </c>
      <c r="BM1665" s="94">
        <v>13937</v>
      </c>
    </row>
    <row r="1666" spans="1:65" ht="15.75" customHeight="1" thickBot="1">
      <c r="A1666" s="93" t="s">
        <v>315</v>
      </c>
      <c r="B1666" s="95">
        <v>46031</v>
      </c>
      <c r="C1666" s="96">
        <v>4539402</v>
      </c>
      <c r="D1666" s="96">
        <v>232314</v>
      </c>
      <c r="E1666" s="96" t="s">
        <v>48</v>
      </c>
      <c r="F1666" s="96">
        <v>3458286</v>
      </c>
      <c r="G1666" s="96" t="s">
        <v>48</v>
      </c>
      <c r="H1666" s="96">
        <v>430138</v>
      </c>
      <c r="I1666" s="96" t="s">
        <v>48</v>
      </c>
      <c r="J1666" s="96">
        <v>2200</v>
      </c>
      <c r="K1666" s="96">
        <v>408832</v>
      </c>
      <c r="L1666" s="96">
        <v>9071171</v>
      </c>
      <c r="M1666" s="97">
        <v>715</v>
      </c>
      <c r="N1666" s="97">
        <v>538</v>
      </c>
      <c r="O1666" s="97">
        <v>1253</v>
      </c>
      <c r="P1666" s="96" t="s">
        <v>48</v>
      </c>
      <c r="Q1666" s="96">
        <v>26144</v>
      </c>
      <c r="R1666" s="96">
        <v>26752</v>
      </c>
      <c r="S1666" s="96">
        <v>25481</v>
      </c>
      <c r="T1666" s="98">
        <v>0.69399999999999995</v>
      </c>
      <c r="U1666" s="95">
        <v>46000</v>
      </c>
      <c r="V1666" s="95">
        <v>46023</v>
      </c>
      <c r="W1666" s="96">
        <v>157</v>
      </c>
      <c r="X1666" s="98">
        <v>0.1953</v>
      </c>
      <c r="Y1666" s="98">
        <v>0.43159999999999998</v>
      </c>
      <c r="Z1666" s="96">
        <v>347</v>
      </c>
      <c r="AA1666" s="96">
        <v>127</v>
      </c>
      <c r="AB1666" s="98">
        <v>0.158</v>
      </c>
      <c r="AC1666" s="98">
        <v>0.42180000000000001</v>
      </c>
      <c r="AD1666" s="96">
        <v>339</v>
      </c>
      <c r="AE1666" s="96">
        <v>89</v>
      </c>
      <c r="AF1666" s="98">
        <v>0.11070000000000001</v>
      </c>
      <c r="AG1666" s="98">
        <v>0.44280000000000003</v>
      </c>
      <c r="AH1666" s="96">
        <v>356</v>
      </c>
      <c r="AI1666" s="96">
        <v>476</v>
      </c>
      <c r="AJ1666" s="96">
        <v>416</v>
      </c>
      <c r="AK1666" s="96">
        <v>3906</v>
      </c>
      <c r="AL1666" s="96">
        <v>3811</v>
      </c>
      <c r="AM1666" s="96">
        <v>180</v>
      </c>
      <c r="AN1666" s="96">
        <v>3694</v>
      </c>
      <c r="AO1666" s="96">
        <v>3607</v>
      </c>
      <c r="AP1666" s="96">
        <v>69</v>
      </c>
      <c r="AQ1666" s="96">
        <v>870</v>
      </c>
      <c r="AR1666" s="96">
        <v>804</v>
      </c>
      <c r="AS1666" s="98">
        <v>0.92400000000000004</v>
      </c>
      <c r="AT1666" s="98">
        <v>0.51700000000000002</v>
      </c>
      <c r="AU1666" s="98">
        <v>1.9E-2</v>
      </c>
      <c r="AV1666" s="101">
        <v>321936</v>
      </c>
      <c r="AW1666" s="101">
        <v>295242</v>
      </c>
      <c r="AX1666" s="96">
        <v>17852</v>
      </c>
      <c r="AY1666" s="96">
        <v>29943</v>
      </c>
      <c r="AZ1666" s="96">
        <v>43005</v>
      </c>
      <c r="BA1666" s="96">
        <v>37695113</v>
      </c>
      <c r="BC1666" s="117"/>
      <c r="BD1666" s="93">
        <v>159.13</v>
      </c>
      <c r="BE1666" s="93">
        <v>1459.9</v>
      </c>
      <c r="BF1666" s="94">
        <v>239</v>
      </c>
      <c r="BG1666" s="155">
        <v>0.29730000000000001</v>
      </c>
      <c r="BH1666" s="94">
        <v>318</v>
      </c>
      <c r="BI1666" s="155">
        <v>0.39550000000000002</v>
      </c>
      <c r="BJ1666" s="94">
        <v>29</v>
      </c>
      <c r="BM1666" s="94">
        <v>10175</v>
      </c>
    </row>
    <row r="1667" spans="1:65" ht="15.75" customHeight="1" thickBot="1">
      <c r="A1667" s="93" t="s">
        <v>316</v>
      </c>
      <c r="B1667" s="95">
        <v>46032</v>
      </c>
      <c r="C1667" s="96">
        <v>4638356</v>
      </c>
      <c r="D1667" s="96">
        <v>180633</v>
      </c>
      <c r="E1667" s="96" t="s">
        <v>48</v>
      </c>
      <c r="F1667" s="96">
        <v>3213812</v>
      </c>
      <c r="G1667" s="96" t="s">
        <v>48</v>
      </c>
      <c r="H1667" s="96">
        <v>427100</v>
      </c>
      <c r="I1667" s="96" t="s">
        <v>48</v>
      </c>
      <c r="J1667" s="96">
        <v>2497</v>
      </c>
      <c r="K1667" s="96">
        <v>408832</v>
      </c>
      <c r="L1667" s="96">
        <v>8871230</v>
      </c>
      <c r="M1667" s="97">
        <v>660</v>
      </c>
      <c r="N1667" s="97">
        <v>620</v>
      </c>
      <c r="O1667" s="97">
        <v>1280</v>
      </c>
      <c r="P1667" s="96" t="s">
        <v>48</v>
      </c>
      <c r="Q1667" s="96">
        <v>24627</v>
      </c>
      <c r="R1667" s="96">
        <v>24612</v>
      </c>
      <c r="S1667" s="96">
        <v>29571</v>
      </c>
      <c r="T1667" s="98">
        <v>0.70699999999999996</v>
      </c>
      <c r="U1667" s="95">
        <v>46001</v>
      </c>
      <c r="V1667" s="95">
        <v>46024</v>
      </c>
      <c r="W1667" s="96">
        <v>163</v>
      </c>
      <c r="X1667" s="98">
        <v>0.19220000000000001</v>
      </c>
      <c r="Y1667" s="98">
        <v>0.42480000000000001</v>
      </c>
      <c r="Z1667" s="96">
        <v>360</v>
      </c>
      <c r="AA1667" s="96">
        <v>135</v>
      </c>
      <c r="AB1667" s="98">
        <v>0.15920000000000001</v>
      </c>
      <c r="AC1667" s="98">
        <v>0.42509999999999998</v>
      </c>
      <c r="AD1667" s="96">
        <v>360</v>
      </c>
      <c r="AE1667" s="96">
        <v>75</v>
      </c>
      <c r="AF1667" s="98">
        <v>8.8400000000000006E-2</v>
      </c>
      <c r="AG1667" s="98">
        <v>0.3538</v>
      </c>
      <c r="AH1667" s="96">
        <v>300</v>
      </c>
      <c r="AI1667" s="96">
        <v>460</v>
      </c>
      <c r="AJ1667" s="96">
        <v>409</v>
      </c>
      <c r="AK1667" s="96">
        <v>3872</v>
      </c>
      <c r="AL1667" s="96">
        <v>3845</v>
      </c>
      <c r="AM1667" s="96">
        <v>168</v>
      </c>
      <c r="AN1667" s="96">
        <v>3674</v>
      </c>
      <c r="AO1667" s="96">
        <v>3654</v>
      </c>
      <c r="AP1667" s="96">
        <v>63</v>
      </c>
      <c r="AQ1667" s="96">
        <v>905</v>
      </c>
      <c r="AR1667" s="96">
        <v>848</v>
      </c>
      <c r="AS1667" s="98">
        <v>0.93700000000000006</v>
      </c>
      <c r="AT1667" s="98">
        <v>0.48199999999999998</v>
      </c>
      <c r="AU1667" s="98">
        <v>1.7000000000000001E-2</v>
      </c>
      <c r="AV1667" s="101">
        <v>322841</v>
      </c>
      <c r="AW1667" s="101">
        <v>296090</v>
      </c>
      <c r="AX1667" s="96">
        <v>17914</v>
      </c>
      <c r="AY1667" s="96">
        <v>29880</v>
      </c>
      <c r="AZ1667" s="96">
        <v>43183</v>
      </c>
      <c r="BA1667" s="96">
        <v>35437094</v>
      </c>
      <c r="BC1667" s="117"/>
      <c r="BD1667" s="93">
        <v>123.73</v>
      </c>
      <c r="BE1667" s="93">
        <v>1459.9</v>
      </c>
      <c r="BF1667" s="94">
        <v>238</v>
      </c>
      <c r="BG1667" s="155">
        <v>0.28070000000000001</v>
      </c>
      <c r="BH1667" s="94">
        <v>343</v>
      </c>
      <c r="BI1667" s="155">
        <v>0.40450000000000003</v>
      </c>
      <c r="BJ1667" s="94">
        <v>35</v>
      </c>
      <c r="BM1667" s="94">
        <v>7887</v>
      </c>
    </row>
    <row r="1668" spans="1:65" ht="15.75" customHeight="1" thickBot="1">
      <c r="A1668" s="93" t="s">
        <v>317</v>
      </c>
      <c r="B1668" s="95">
        <v>46033</v>
      </c>
      <c r="C1668" s="96">
        <v>4122078</v>
      </c>
      <c r="D1668" s="96">
        <v>180633</v>
      </c>
      <c r="E1668" s="96" t="s">
        <v>48</v>
      </c>
      <c r="F1668" s="96">
        <v>4541035</v>
      </c>
      <c r="G1668" s="96" t="s">
        <v>48</v>
      </c>
      <c r="H1668" s="96">
        <v>411244</v>
      </c>
      <c r="I1668" s="96" t="s">
        <v>48</v>
      </c>
      <c r="J1668" s="96">
        <v>3685</v>
      </c>
      <c r="K1668" s="96">
        <v>408832</v>
      </c>
      <c r="L1668" s="96">
        <v>9667508</v>
      </c>
      <c r="M1668" s="97">
        <v>779</v>
      </c>
      <c r="N1668" s="97">
        <v>705</v>
      </c>
      <c r="O1668" s="97">
        <v>1484</v>
      </c>
      <c r="P1668" s="96" t="s">
        <v>48</v>
      </c>
      <c r="Q1668" s="96">
        <v>30169</v>
      </c>
      <c r="R1668" s="96">
        <v>32042</v>
      </c>
      <c r="S1668" s="96">
        <v>32660</v>
      </c>
      <c r="T1668" s="98">
        <v>0.71799999999999997</v>
      </c>
      <c r="U1668" s="95">
        <v>46002</v>
      </c>
      <c r="V1668" s="95">
        <v>46025</v>
      </c>
      <c r="W1668" s="96">
        <v>145</v>
      </c>
      <c r="X1668" s="98">
        <v>0.14960000000000001</v>
      </c>
      <c r="Y1668" s="98">
        <v>0.33069999999999999</v>
      </c>
      <c r="Z1668" s="96">
        <v>320</v>
      </c>
      <c r="AA1668" s="96">
        <v>113</v>
      </c>
      <c r="AB1668" s="98">
        <v>0.1166</v>
      </c>
      <c r="AC1668" s="98">
        <v>0.31140000000000001</v>
      </c>
      <c r="AD1668" s="96">
        <v>302</v>
      </c>
      <c r="AE1668" s="96">
        <v>74</v>
      </c>
      <c r="AF1668" s="98">
        <v>7.6399999999999996E-2</v>
      </c>
      <c r="AG1668" s="98">
        <v>0.30549999999999999</v>
      </c>
      <c r="AH1668" s="96">
        <v>296</v>
      </c>
      <c r="AI1668" s="96">
        <v>552</v>
      </c>
      <c r="AJ1668" s="96">
        <v>534</v>
      </c>
      <c r="AK1668" s="96">
        <v>5102</v>
      </c>
      <c r="AL1668" s="96">
        <v>5078</v>
      </c>
      <c r="AM1668" s="96">
        <v>196</v>
      </c>
      <c r="AN1668" s="96">
        <v>4867</v>
      </c>
      <c r="AO1668" s="96">
        <v>4847</v>
      </c>
      <c r="AP1668" s="96">
        <v>64</v>
      </c>
      <c r="AQ1668" s="96">
        <v>1065</v>
      </c>
      <c r="AR1668" s="96">
        <v>969</v>
      </c>
      <c r="AS1668" s="98">
        <v>0.91</v>
      </c>
      <c r="AT1668" s="98">
        <v>0.55100000000000005</v>
      </c>
      <c r="AU1668" s="98">
        <v>1.2999999999999999E-2</v>
      </c>
      <c r="AV1668" s="101">
        <v>323906</v>
      </c>
      <c r="AW1668" s="101">
        <v>297059</v>
      </c>
      <c r="AX1668" s="96">
        <v>17997</v>
      </c>
      <c r="AY1668" s="96">
        <v>29942</v>
      </c>
      <c r="AZ1668" s="96">
        <v>43375</v>
      </c>
      <c r="BA1668" s="96">
        <v>37110477</v>
      </c>
      <c r="BC1668" s="117"/>
      <c r="BD1668" s="93">
        <v>248.36</v>
      </c>
      <c r="BE1668" s="93">
        <v>1459.9</v>
      </c>
      <c r="BF1668" s="94">
        <v>234</v>
      </c>
      <c r="BG1668" s="155">
        <v>0.24149999999999999</v>
      </c>
      <c r="BH1668" s="94">
        <v>367</v>
      </c>
      <c r="BI1668" s="155">
        <v>0.37869999999999998</v>
      </c>
      <c r="BJ1668" s="94">
        <v>37</v>
      </c>
      <c r="BM1668" s="94">
        <v>9713</v>
      </c>
    </row>
    <row r="1669" spans="1:65" ht="15.75" customHeight="1" thickBot="1">
      <c r="A1669" s="93" t="s">
        <v>311</v>
      </c>
      <c r="B1669" s="95">
        <v>46034</v>
      </c>
      <c r="C1669" s="96">
        <v>4234792</v>
      </c>
      <c r="D1669" s="96">
        <v>331641</v>
      </c>
      <c r="E1669" s="96" t="s">
        <v>48</v>
      </c>
      <c r="F1669" s="96">
        <v>3614269</v>
      </c>
      <c r="G1669" s="96" t="s">
        <v>48</v>
      </c>
      <c r="H1669" s="96">
        <v>411224</v>
      </c>
      <c r="I1669" s="96" t="s">
        <v>48</v>
      </c>
      <c r="J1669" s="96">
        <v>3102</v>
      </c>
      <c r="K1669" s="96">
        <v>408832</v>
      </c>
      <c r="L1669" s="96">
        <v>9003860</v>
      </c>
      <c r="M1669" s="97">
        <v>602</v>
      </c>
      <c r="N1669" s="97">
        <v>495</v>
      </c>
      <c r="O1669" s="97">
        <v>1097</v>
      </c>
      <c r="P1669" s="96" t="s">
        <v>48</v>
      </c>
      <c r="Q1669" s="96">
        <v>31583</v>
      </c>
      <c r="R1669" s="96">
        <v>30657</v>
      </c>
      <c r="S1669" s="96">
        <v>35730</v>
      </c>
      <c r="T1669" s="98">
        <v>0.78900000000000003</v>
      </c>
      <c r="U1669" s="95">
        <v>46003</v>
      </c>
      <c r="V1669" s="95">
        <v>46026</v>
      </c>
      <c r="W1669" s="96">
        <v>129</v>
      </c>
      <c r="X1669" s="98">
        <v>0.16350000000000001</v>
      </c>
      <c r="Y1669" s="98">
        <v>0.36130000000000001</v>
      </c>
      <c r="Z1669" s="96">
        <v>285</v>
      </c>
      <c r="AA1669" s="96">
        <v>110</v>
      </c>
      <c r="AB1669" s="98">
        <v>0.1394</v>
      </c>
      <c r="AC1669" s="98">
        <v>0.37219999999999998</v>
      </c>
      <c r="AD1669" s="96">
        <v>294</v>
      </c>
      <c r="AE1669" s="96">
        <v>63</v>
      </c>
      <c r="AF1669" s="98">
        <v>7.9799999999999996E-2</v>
      </c>
      <c r="AG1669" s="98">
        <v>0.31940000000000002</v>
      </c>
      <c r="AH1669" s="96">
        <v>252</v>
      </c>
      <c r="AI1669" s="96">
        <v>522</v>
      </c>
      <c r="AJ1669" s="96">
        <v>417</v>
      </c>
      <c r="AK1669" s="96">
        <v>3950</v>
      </c>
      <c r="AL1669" s="96">
        <v>3876</v>
      </c>
      <c r="AM1669" s="96">
        <v>159</v>
      </c>
      <c r="AN1669" s="96">
        <v>3763</v>
      </c>
      <c r="AO1669" s="96">
        <v>3697</v>
      </c>
      <c r="AP1669" s="96">
        <v>72</v>
      </c>
      <c r="AQ1669" s="96">
        <v>865</v>
      </c>
      <c r="AR1669" s="96">
        <v>789</v>
      </c>
      <c r="AS1669" s="98">
        <v>0.91200000000000003</v>
      </c>
      <c r="AT1669" s="98">
        <v>0.52900000000000003</v>
      </c>
      <c r="AU1669" s="98">
        <v>1.9E-2</v>
      </c>
      <c r="AV1669" s="101">
        <v>324771</v>
      </c>
      <c r="AW1669" s="101">
        <v>297848</v>
      </c>
      <c r="AX1669" s="96">
        <v>18061</v>
      </c>
      <c r="AY1669" s="96">
        <v>29919</v>
      </c>
      <c r="AZ1669" s="96">
        <v>43871</v>
      </c>
      <c r="BA1669" s="96">
        <v>51004172</v>
      </c>
      <c r="BB1669" s="96" t="s">
        <v>423</v>
      </c>
      <c r="BC1669" s="117"/>
      <c r="BD1669" s="93">
        <v>225.56</v>
      </c>
      <c r="BE1669" s="93">
        <v>1470.3</v>
      </c>
      <c r="BF1669" s="94">
        <v>202</v>
      </c>
      <c r="BG1669" s="155">
        <v>0.25600000000000001</v>
      </c>
      <c r="BH1669" s="94">
        <v>296</v>
      </c>
      <c r="BI1669" s="155">
        <v>0.37519999999999998</v>
      </c>
      <c r="BJ1669" s="94">
        <v>38</v>
      </c>
      <c r="BM1669" s="94">
        <v>13475</v>
      </c>
    </row>
    <row r="1670" spans="1:65" ht="15.75" customHeight="1" thickBot="1">
      <c r="A1670" s="93" t="s">
        <v>312</v>
      </c>
      <c r="B1670" s="95">
        <v>46035</v>
      </c>
      <c r="C1670" s="96">
        <v>4600104</v>
      </c>
      <c r="D1670" s="96">
        <v>309361</v>
      </c>
      <c r="E1670" s="96" t="s">
        <v>48</v>
      </c>
      <c r="F1670" s="96">
        <v>3309647</v>
      </c>
      <c r="G1670" s="96" t="s">
        <v>48</v>
      </c>
      <c r="H1670" s="96">
        <v>409033</v>
      </c>
      <c r="I1670" s="96" t="s">
        <v>48</v>
      </c>
      <c r="J1670" s="96">
        <v>2475</v>
      </c>
      <c r="K1670" s="96">
        <v>408832</v>
      </c>
      <c r="L1670" s="96">
        <v>9039452</v>
      </c>
      <c r="M1670" s="97">
        <v>561</v>
      </c>
      <c r="N1670" s="97">
        <v>2450</v>
      </c>
      <c r="O1670" s="97">
        <v>3011</v>
      </c>
      <c r="P1670" s="96" t="s">
        <v>48</v>
      </c>
      <c r="Q1670" s="96">
        <v>30754</v>
      </c>
      <c r="R1670" s="96">
        <v>30228</v>
      </c>
      <c r="S1670" s="96">
        <v>32284</v>
      </c>
      <c r="T1670" s="98">
        <v>0.26100000000000001</v>
      </c>
      <c r="U1670" s="95">
        <v>46004</v>
      </c>
      <c r="V1670" s="95">
        <v>46027</v>
      </c>
      <c r="W1670" s="96">
        <v>133</v>
      </c>
      <c r="X1670" s="98">
        <v>0.19359999999999999</v>
      </c>
      <c r="Y1670" s="98">
        <v>0.42780000000000001</v>
      </c>
      <c r="Z1670" s="96">
        <v>294</v>
      </c>
      <c r="AA1670" s="96">
        <v>112</v>
      </c>
      <c r="AB1670" s="98">
        <v>0.16300000000000001</v>
      </c>
      <c r="AC1670" s="98">
        <v>0.43530000000000002</v>
      </c>
      <c r="AD1670" s="96">
        <v>299</v>
      </c>
      <c r="AE1670" s="96">
        <v>70</v>
      </c>
      <c r="AF1670" s="98">
        <v>0.1019</v>
      </c>
      <c r="AG1670" s="98">
        <v>0.40760000000000002</v>
      </c>
      <c r="AH1670" s="96">
        <v>280</v>
      </c>
      <c r="AI1670" s="96">
        <v>388</v>
      </c>
      <c r="AJ1670" s="96">
        <v>399</v>
      </c>
      <c r="AK1670" s="96">
        <v>3693</v>
      </c>
      <c r="AL1670" s="96">
        <v>3622</v>
      </c>
      <c r="AM1670" s="96">
        <v>149</v>
      </c>
      <c r="AN1670" s="96">
        <v>3517</v>
      </c>
      <c r="AO1670" s="96">
        <v>3451</v>
      </c>
      <c r="AP1670" s="96">
        <v>67</v>
      </c>
      <c r="AQ1670" s="96">
        <v>785</v>
      </c>
      <c r="AR1670" s="96">
        <v>687</v>
      </c>
      <c r="AS1670" s="98">
        <v>0.875</v>
      </c>
      <c r="AT1670" s="98">
        <v>0.58099999999999996</v>
      </c>
      <c r="AU1670" s="98">
        <v>1.9E-2</v>
      </c>
      <c r="AV1670" s="101">
        <v>325556</v>
      </c>
      <c r="AW1670" s="101">
        <v>298535</v>
      </c>
      <c r="AX1670" s="96">
        <v>18117</v>
      </c>
      <c r="AY1670" s="96">
        <v>29750</v>
      </c>
      <c r="AZ1670" s="96">
        <v>44089</v>
      </c>
      <c r="BA1670" s="96">
        <v>36297676</v>
      </c>
      <c r="BC1670" s="117"/>
      <c r="BD1670" s="93">
        <v>209.24</v>
      </c>
      <c r="BE1670" s="93">
        <v>1478.5</v>
      </c>
      <c r="BF1670" s="94">
        <v>189</v>
      </c>
      <c r="BG1670" s="155">
        <v>0.27510000000000001</v>
      </c>
      <c r="BH1670" s="94">
        <v>277</v>
      </c>
      <c r="BI1670" s="155">
        <v>0.4032</v>
      </c>
      <c r="BJ1670" s="94">
        <v>36</v>
      </c>
      <c r="BM1670" s="94">
        <v>14828</v>
      </c>
    </row>
    <row r="1671" spans="1:65" ht="15.75" customHeight="1" thickBot="1">
      <c r="A1671" s="93" t="s">
        <v>313</v>
      </c>
      <c r="B1671" s="95">
        <v>46036</v>
      </c>
      <c r="C1671" s="96">
        <v>4094845</v>
      </c>
      <c r="D1671" s="96">
        <v>262401</v>
      </c>
      <c r="E1671" s="96" t="s">
        <v>48</v>
      </c>
      <c r="F1671" s="96">
        <v>8869609</v>
      </c>
      <c r="G1671" s="96" t="s">
        <v>48</v>
      </c>
      <c r="H1671" s="96">
        <v>397261</v>
      </c>
      <c r="I1671" s="96" t="s">
        <v>48</v>
      </c>
      <c r="J1671" s="96">
        <v>2508</v>
      </c>
      <c r="K1671" s="96">
        <v>408832</v>
      </c>
      <c r="L1671" s="96">
        <v>14035456</v>
      </c>
      <c r="M1671" s="97">
        <v>718</v>
      </c>
      <c r="N1671" s="97">
        <v>1440</v>
      </c>
      <c r="O1671" s="97">
        <v>2158</v>
      </c>
      <c r="P1671" s="96" t="s">
        <v>48</v>
      </c>
      <c r="Q1671" s="96">
        <v>48113</v>
      </c>
      <c r="R1671" s="96">
        <v>50545</v>
      </c>
      <c r="S1671" s="96">
        <v>57522</v>
      </c>
      <c r="T1671" s="98">
        <v>0.53700000000000003</v>
      </c>
      <c r="U1671" s="95">
        <v>46005</v>
      </c>
      <c r="V1671" s="95">
        <v>46028</v>
      </c>
      <c r="W1671" s="96">
        <v>132</v>
      </c>
      <c r="X1671" s="98">
        <v>0.12820000000000001</v>
      </c>
      <c r="Y1671" s="98">
        <v>0.28320000000000001</v>
      </c>
      <c r="Z1671" s="96">
        <v>292</v>
      </c>
      <c r="AA1671" s="96">
        <v>104</v>
      </c>
      <c r="AB1671" s="98">
        <v>0.10100000000000001</v>
      </c>
      <c r="AC1671" s="98">
        <v>0.26960000000000001</v>
      </c>
      <c r="AD1671" s="96">
        <v>278</v>
      </c>
      <c r="AE1671" s="96">
        <v>61</v>
      </c>
      <c r="AF1671" s="98">
        <v>5.9200000000000003E-2</v>
      </c>
      <c r="AG1671" s="98">
        <v>0.2369</v>
      </c>
      <c r="AH1671" s="96">
        <v>244</v>
      </c>
      <c r="AI1671" s="96">
        <v>514</v>
      </c>
      <c r="AJ1671" s="96">
        <v>425</v>
      </c>
      <c r="AK1671" s="96">
        <v>3734</v>
      </c>
      <c r="AL1671" s="96">
        <v>3667</v>
      </c>
      <c r="AM1671" s="96">
        <v>167</v>
      </c>
      <c r="AN1671" s="96">
        <v>3544</v>
      </c>
      <c r="AO1671" s="96">
        <v>3486</v>
      </c>
      <c r="AP1671" s="96">
        <v>61</v>
      </c>
      <c r="AQ1671" s="96">
        <v>1159</v>
      </c>
      <c r="AR1671" s="96">
        <v>1030</v>
      </c>
      <c r="AS1671" s="98">
        <v>0.88900000000000001</v>
      </c>
      <c r="AT1671" s="98">
        <v>0.41299999999999998</v>
      </c>
      <c r="AU1671" s="98">
        <v>1.7000000000000001E-2</v>
      </c>
      <c r="AV1671" s="101">
        <v>326715</v>
      </c>
      <c r="AW1671" s="101">
        <v>299565</v>
      </c>
      <c r="AX1671" s="96">
        <v>18263</v>
      </c>
      <c r="AY1671" s="96">
        <v>29305</v>
      </c>
      <c r="AZ1671" s="96">
        <v>43965</v>
      </c>
      <c r="BA1671" s="96">
        <v>33010820</v>
      </c>
      <c r="BC1671" s="117"/>
      <c r="BD1671" s="93">
        <v>178.93</v>
      </c>
      <c r="BE1671" s="93">
        <v>1466.5</v>
      </c>
      <c r="BF1671" s="94">
        <v>190</v>
      </c>
      <c r="BG1671" s="155">
        <v>0.1845</v>
      </c>
      <c r="BH1671" s="94">
        <v>298</v>
      </c>
      <c r="BI1671" s="155">
        <v>0.2893</v>
      </c>
      <c r="BJ1671" s="94">
        <v>47</v>
      </c>
      <c r="BM1671" s="94">
        <v>11132</v>
      </c>
    </row>
    <row r="1672" spans="1:65" ht="15.75" customHeight="1" thickBot="1">
      <c r="A1672" s="93" t="s">
        <v>314</v>
      </c>
      <c r="B1672" s="95">
        <v>46037</v>
      </c>
      <c r="C1672" s="96">
        <v>4201903</v>
      </c>
      <c r="D1672" s="96">
        <v>390556</v>
      </c>
      <c r="E1672" s="96" t="s">
        <v>48</v>
      </c>
      <c r="F1672" s="96">
        <v>6316591</v>
      </c>
      <c r="G1672" s="96" t="s">
        <v>48</v>
      </c>
      <c r="H1672" s="96">
        <v>284783</v>
      </c>
      <c r="I1672" s="96" t="s">
        <v>48</v>
      </c>
      <c r="J1672" s="96">
        <v>3520</v>
      </c>
      <c r="K1672" s="96">
        <v>366666</v>
      </c>
      <c r="L1672" s="96">
        <v>11564018</v>
      </c>
      <c r="M1672" s="97">
        <v>638</v>
      </c>
      <c r="N1672" s="97">
        <v>2178</v>
      </c>
      <c r="O1672" s="97">
        <v>2816</v>
      </c>
      <c r="P1672" s="96" t="s">
        <v>48</v>
      </c>
      <c r="Q1672" s="96">
        <v>50313</v>
      </c>
      <c r="R1672" s="96">
        <v>47077</v>
      </c>
      <c r="S1672" s="96">
        <v>44477</v>
      </c>
      <c r="T1672" s="98">
        <v>0.35199999999999998</v>
      </c>
      <c r="U1672" s="95">
        <v>46006</v>
      </c>
      <c r="V1672" s="95">
        <v>46029</v>
      </c>
      <c r="W1672" s="96">
        <v>104</v>
      </c>
      <c r="X1672" s="98">
        <v>0.11749999999999999</v>
      </c>
      <c r="Y1672" s="98">
        <v>0.25969999999999999</v>
      </c>
      <c r="Z1672" s="96">
        <v>230</v>
      </c>
      <c r="AA1672" s="96">
        <v>92</v>
      </c>
      <c r="AB1672" s="98">
        <v>0.104</v>
      </c>
      <c r="AC1672" s="98">
        <v>0.27760000000000001</v>
      </c>
      <c r="AD1672" s="96">
        <v>246</v>
      </c>
      <c r="AE1672" s="96">
        <v>65</v>
      </c>
      <c r="AF1672" s="98">
        <v>7.3400000000000007E-2</v>
      </c>
      <c r="AG1672" s="98">
        <v>0.29380000000000001</v>
      </c>
      <c r="AH1672" s="96">
        <v>260</v>
      </c>
      <c r="AI1672" s="96">
        <v>423</v>
      </c>
      <c r="AJ1672" s="96">
        <v>378</v>
      </c>
      <c r="AK1672" s="96">
        <v>3886</v>
      </c>
      <c r="AL1672" s="96">
        <v>3815</v>
      </c>
      <c r="AM1672" s="96">
        <v>147</v>
      </c>
      <c r="AN1672" s="96">
        <v>3708</v>
      </c>
      <c r="AO1672" s="96">
        <v>3648</v>
      </c>
      <c r="AP1672" s="96">
        <v>74</v>
      </c>
      <c r="AQ1672" s="96">
        <v>992</v>
      </c>
      <c r="AR1672" s="96">
        <v>885</v>
      </c>
      <c r="AS1672" s="98">
        <v>0.89200000000000002</v>
      </c>
      <c r="AT1672" s="98">
        <v>0.42699999999999999</v>
      </c>
      <c r="AU1672" s="98">
        <v>0.02</v>
      </c>
      <c r="AV1672" s="101">
        <v>327707</v>
      </c>
      <c r="AW1672" s="101">
        <v>300450</v>
      </c>
      <c r="AX1672" s="96">
        <v>18463</v>
      </c>
      <c r="AY1672" s="96">
        <v>28847</v>
      </c>
      <c r="AZ1672" s="96">
        <v>44185</v>
      </c>
      <c r="BA1672" s="96">
        <v>35988948</v>
      </c>
      <c r="BC1672" s="117"/>
      <c r="BD1672" s="93">
        <v>265.63</v>
      </c>
      <c r="BE1672" s="93">
        <v>1470.3</v>
      </c>
      <c r="BF1672" s="94">
        <v>176</v>
      </c>
      <c r="BG1672" s="155">
        <v>0.19889999999999999</v>
      </c>
      <c r="BH1672" s="94">
        <v>263</v>
      </c>
      <c r="BI1672" s="155">
        <v>0.29720000000000002</v>
      </c>
      <c r="BJ1672" s="94">
        <v>39</v>
      </c>
      <c r="BM1672" s="94">
        <v>10769</v>
      </c>
    </row>
    <row r="1673" spans="1:65" ht="15.75" customHeight="1" thickBot="1">
      <c r="A1673" s="93" t="s">
        <v>315</v>
      </c>
      <c r="B1673" s="95">
        <v>46038</v>
      </c>
      <c r="C1673" s="96">
        <v>4108604</v>
      </c>
      <c r="D1673" s="96">
        <v>172338</v>
      </c>
      <c r="E1673" s="96" t="s">
        <v>48</v>
      </c>
      <c r="F1673" s="96">
        <v>6081554</v>
      </c>
      <c r="G1673" s="96" t="s">
        <v>48</v>
      </c>
      <c r="H1673" s="96">
        <v>290992</v>
      </c>
      <c r="I1673" s="96" t="s">
        <v>48</v>
      </c>
      <c r="J1673" s="96">
        <v>1155</v>
      </c>
      <c r="K1673" s="96">
        <v>366666</v>
      </c>
      <c r="L1673" s="96">
        <v>11021309</v>
      </c>
      <c r="M1673" s="97">
        <v>476</v>
      </c>
      <c r="N1673" s="97">
        <v>1747</v>
      </c>
      <c r="O1673" s="97">
        <v>2223</v>
      </c>
      <c r="P1673" s="96" t="s">
        <v>48</v>
      </c>
      <c r="Q1673" s="96">
        <v>39896</v>
      </c>
      <c r="R1673" s="96">
        <v>40076</v>
      </c>
      <c r="S1673" s="96">
        <v>39932</v>
      </c>
      <c r="T1673" s="98">
        <v>0.47699999999999998</v>
      </c>
      <c r="U1673" s="95">
        <v>46007</v>
      </c>
      <c r="V1673" s="95">
        <v>46030</v>
      </c>
      <c r="W1673" s="96">
        <v>125</v>
      </c>
      <c r="X1673" s="98">
        <v>0.13300000000000001</v>
      </c>
      <c r="Y1673" s="98">
        <v>0.29389999999999999</v>
      </c>
      <c r="Z1673" s="96">
        <v>276</v>
      </c>
      <c r="AA1673" s="96">
        <v>103</v>
      </c>
      <c r="AB1673" s="98">
        <v>0.1096</v>
      </c>
      <c r="AC1673" s="98">
        <v>0.29260000000000003</v>
      </c>
      <c r="AD1673" s="96">
        <v>275</v>
      </c>
      <c r="AE1673" s="96">
        <v>69</v>
      </c>
      <c r="AF1673" s="98">
        <v>7.3400000000000007E-2</v>
      </c>
      <c r="AG1673" s="98">
        <v>0.29360000000000003</v>
      </c>
      <c r="AH1673" s="96">
        <v>276</v>
      </c>
      <c r="AI1673" s="96">
        <v>437</v>
      </c>
      <c r="AJ1673" s="96">
        <v>388</v>
      </c>
      <c r="AK1673" s="96">
        <v>3787</v>
      </c>
      <c r="AL1673" s="96">
        <v>3691</v>
      </c>
      <c r="AM1673" s="96">
        <v>166</v>
      </c>
      <c r="AN1673" s="96">
        <v>3592</v>
      </c>
      <c r="AO1673" s="96">
        <v>3503</v>
      </c>
      <c r="AP1673" s="96">
        <v>62</v>
      </c>
      <c r="AQ1673" s="96">
        <v>1061</v>
      </c>
      <c r="AR1673" s="96">
        <v>940</v>
      </c>
      <c r="AS1673" s="98">
        <v>0.88600000000000001</v>
      </c>
      <c r="AT1673" s="98">
        <v>0.41299999999999998</v>
      </c>
      <c r="AU1673" s="98">
        <v>1.7000000000000001E-2</v>
      </c>
      <c r="AV1673" s="101">
        <v>328768</v>
      </c>
      <c r="AW1673" s="101">
        <v>301390</v>
      </c>
      <c r="AX1673" s="96">
        <v>18479</v>
      </c>
      <c r="AY1673" s="96">
        <v>28616</v>
      </c>
      <c r="AZ1673" s="96">
        <v>44308</v>
      </c>
      <c r="BA1673" s="96">
        <v>35833278</v>
      </c>
      <c r="BC1673" s="117"/>
      <c r="BD1673" s="93">
        <v>116.8</v>
      </c>
      <c r="BE1673" s="93">
        <v>1475.5</v>
      </c>
      <c r="BF1673" s="94">
        <v>191</v>
      </c>
      <c r="BG1673" s="155">
        <v>0.20319999999999999</v>
      </c>
      <c r="BH1673" s="94">
        <v>280</v>
      </c>
      <c r="BI1673" s="155">
        <v>0.2979</v>
      </c>
      <c r="BJ1673" s="94">
        <v>44</v>
      </c>
      <c r="BM1673" s="94">
        <v>8382</v>
      </c>
    </row>
    <row r="1674" spans="1:65" ht="15.75" customHeight="1" thickBot="1">
      <c r="A1674" s="93" t="s">
        <v>316</v>
      </c>
      <c r="B1674" s="95">
        <v>46039</v>
      </c>
      <c r="C1674" s="96">
        <v>3366369</v>
      </c>
      <c r="D1674" s="96">
        <v>199856</v>
      </c>
      <c r="E1674" s="96" t="s">
        <v>48</v>
      </c>
      <c r="F1674" s="96">
        <v>5745538</v>
      </c>
      <c r="G1674" s="96" t="s">
        <v>48</v>
      </c>
      <c r="H1674" s="96">
        <v>299800</v>
      </c>
      <c r="I1674" s="96" t="s">
        <v>48</v>
      </c>
      <c r="J1674" s="96">
        <v>5060</v>
      </c>
      <c r="K1674" s="96">
        <v>366666</v>
      </c>
      <c r="L1674" s="96">
        <v>9983289</v>
      </c>
      <c r="M1674" s="97">
        <v>668</v>
      </c>
      <c r="N1674" s="97">
        <v>2053</v>
      </c>
      <c r="O1674" s="97">
        <v>2721</v>
      </c>
      <c r="P1674" s="96" t="s">
        <v>48</v>
      </c>
      <c r="Q1674" s="96">
        <v>33216</v>
      </c>
      <c r="R1674" s="96">
        <v>32233</v>
      </c>
      <c r="S1674" s="96">
        <v>31998</v>
      </c>
      <c r="T1674" s="98">
        <v>0.38200000000000001</v>
      </c>
      <c r="U1674" s="95">
        <v>46008</v>
      </c>
      <c r="V1674" s="95">
        <v>46031</v>
      </c>
      <c r="W1674" s="96">
        <v>136</v>
      </c>
      <c r="X1674" s="98">
        <v>0.1472</v>
      </c>
      <c r="Y1674" s="98">
        <v>0.32529999999999998</v>
      </c>
      <c r="Z1674" s="96">
        <v>301</v>
      </c>
      <c r="AA1674" s="96">
        <v>116</v>
      </c>
      <c r="AB1674" s="98">
        <v>0.1255</v>
      </c>
      <c r="AC1674" s="98">
        <v>0.3352</v>
      </c>
      <c r="AD1674" s="96">
        <v>310</v>
      </c>
      <c r="AE1674" s="96">
        <v>78</v>
      </c>
      <c r="AF1674" s="98">
        <v>8.4400000000000003E-2</v>
      </c>
      <c r="AG1674" s="98">
        <v>0.3377</v>
      </c>
      <c r="AH1674" s="96">
        <v>312</v>
      </c>
      <c r="AI1674" s="96">
        <v>440</v>
      </c>
      <c r="AJ1674" s="96">
        <v>342</v>
      </c>
      <c r="AK1674" s="96">
        <v>3753</v>
      </c>
      <c r="AL1674" s="96">
        <v>3729</v>
      </c>
      <c r="AM1674" s="96">
        <v>189</v>
      </c>
      <c r="AN1674" s="96">
        <v>3529</v>
      </c>
      <c r="AO1674" s="96">
        <v>3512</v>
      </c>
      <c r="AP1674" s="96">
        <v>58</v>
      </c>
      <c r="AQ1674" s="96">
        <v>1040</v>
      </c>
      <c r="AR1674" s="96">
        <v>924</v>
      </c>
      <c r="AS1674" s="98">
        <v>0.88800000000000001</v>
      </c>
      <c r="AT1674" s="98">
        <v>0.37</v>
      </c>
      <c r="AU1674" s="98">
        <v>1.6E-2</v>
      </c>
      <c r="AV1674" s="101">
        <v>329808</v>
      </c>
      <c r="AW1674" s="101">
        <v>302314</v>
      </c>
      <c r="AX1674" s="96">
        <v>18465</v>
      </c>
      <c r="AY1674" s="96">
        <v>28707</v>
      </c>
      <c r="AZ1674" s="96">
        <v>44389</v>
      </c>
      <c r="BA1674" s="96">
        <v>15632179</v>
      </c>
      <c r="BC1674" s="117"/>
      <c r="BD1674" s="93">
        <v>135.44999999999999</v>
      </c>
      <c r="BE1674" s="93">
        <v>1475.5</v>
      </c>
      <c r="BF1674" s="94">
        <v>189</v>
      </c>
      <c r="BG1674" s="155">
        <v>0.20449999999999999</v>
      </c>
      <c r="BH1674" s="94">
        <v>288</v>
      </c>
      <c r="BI1674" s="155">
        <v>0.31169999999999998</v>
      </c>
      <c r="BJ1674" s="94">
        <v>37</v>
      </c>
      <c r="BM1674" s="94">
        <v>8800</v>
      </c>
    </row>
    <row r="1675" spans="1:65" ht="15.75" customHeight="1" thickBot="1">
      <c r="A1675" s="93" t="s">
        <v>317</v>
      </c>
      <c r="B1675" s="95">
        <v>46040</v>
      </c>
      <c r="C1675" s="96">
        <v>3537840</v>
      </c>
      <c r="D1675" s="96">
        <v>214789</v>
      </c>
      <c r="E1675" s="96" t="s">
        <v>48</v>
      </c>
      <c r="F1675" s="96">
        <v>6310107</v>
      </c>
      <c r="G1675" s="96" t="s">
        <v>48</v>
      </c>
      <c r="H1675" s="96">
        <v>313240</v>
      </c>
      <c r="I1675" s="96" t="s">
        <v>48</v>
      </c>
      <c r="J1675" s="96">
        <v>3828</v>
      </c>
      <c r="K1675" s="96">
        <v>366666</v>
      </c>
      <c r="L1675" s="96">
        <v>10746470</v>
      </c>
      <c r="M1675" s="97">
        <v>710</v>
      </c>
      <c r="N1675" s="97">
        <v>1755</v>
      </c>
      <c r="O1675" s="97">
        <v>2465</v>
      </c>
      <c r="P1675" s="96" t="s">
        <v>48</v>
      </c>
      <c r="Q1675" s="96">
        <v>35494</v>
      </c>
      <c r="R1675" s="96">
        <v>34109</v>
      </c>
      <c r="S1675" s="96">
        <v>36306</v>
      </c>
      <c r="T1675" s="98">
        <v>0.502</v>
      </c>
      <c r="U1675" s="95">
        <v>46009</v>
      </c>
      <c r="V1675" s="95">
        <v>46032</v>
      </c>
      <c r="W1675" s="96">
        <v>137</v>
      </c>
      <c r="X1675" s="98">
        <v>0.12570000000000001</v>
      </c>
      <c r="Y1675" s="98">
        <v>0.27779999999999999</v>
      </c>
      <c r="Z1675" s="96">
        <v>303</v>
      </c>
      <c r="AA1675" s="96">
        <v>118</v>
      </c>
      <c r="AB1675" s="98">
        <v>0.10829999999999999</v>
      </c>
      <c r="AC1675" s="98">
        <v>0.28899999999999998</v>
      </c>
      <c r="AD1675" s="96">
        <v>315</v>
      </c>
      <c r="AE1675" s="96">
        <v>74</v>
      </c>
      <c r="AF1675" s="98">
        <v>6.7900000000000002E-2</v>
      </c>
      <c r="AG1675" s="98">
        <v>0.27160000000000001</v>
      </c>
      <c r="AH1675" s="96">
        <v>296</v>
      </c>
      <c r="AI1675" s="96">
        <v>528</v>
      </c>
      <c r="AJ1675" s="96">
        <v>521</v>
      </c>
      <c r="AK1675" s="96">
        <v>5031</v>
      </c>
      <c r="AL1675" s="96">
        <v>5005</v>
      </c>
      <c r="AM1675" s="96">
        <v>201</v>
      </c>
      <c r="AN1675" s="96">
        <v>4790</v>
      </c>
      <c r="AO1675" s="96">
        <v>4770</v>
      </c>
      <c r="AP1675" s="96">
        <v>81</v>
      </c>
      <c r="AQ1675" s="96">
        <v>1237</v>
      </c>
      <c r="AR1675" s="96">
        <v>1090</v>
      </c>
      <c r="AS1675" s="98">
        <v>0.88100000000000001</v>
      </c>
      <c r="AT1675" s="98">
        <v>0.47799999999999998</v>
      </c>
      <c r="AU1675" s="98">
        <v>1.7000000000000001E-2</v>
      </c>
      <c r="AV1675" s="101">
        <v>331045</v>
      </c>
      <c r="AW1675" s="101">
        <v>303404</v>
      </c>
      <c r="AX1675" s="96">
        <v>18328</v>
      </c>
      <c r="AY1675" s="96">
        <v>28640</v>
      </c>
      <c r="AZ1675" s="96">
        <v>44416</v>
      </c>
      <c r="BA1675" s="96">
        <v>18713256</v>
      </c>
      <c r="BC1675" s="117"/>
      <c r="BD1675" s="93">
        <v>145.57</v>
      </c>
      <c r="BE1675" s="93">
        <v>1475.5</v>
      </c>
      <c r="BF1675" s="94">
        <v>192</v>
      </c>
      <c r="BG1675" s="155">
        <v>0.17610000000000001</v>
      </c>
      <c r="BH1675" s="94">
        <v>326</v>
      </c>
      <c r="BI1675" s="155">
        <v>0.29909999999999998</v>
      </c>
      <c r="BJ1675" s="94">
        <v>42</v>
      </c>
      <c r="BM1675" s="94">
        <v>14091</v>
      </c>
    </row>
    <row r="1676" spans="1:65" ht="15.75" customHeight="1" thickBot="1">
      <c r="A1676" s="93" t="s">
        <v>311</v>
      </c>
      <c r="B1676" s="95">
        <v>46041</v>
      </c>
      <c r="C1676" s="96">
        <v>3249956</v>
      </c>
      <c r="D1676" s="96">
        <v>220394</v>
      </c>
      <c r="E1676" s="96" t="s">
        <v>48</v>
      </c>
      <c r="F1676" s="96">
        <v>5314054</v>
      </c>
      <c r="G1676" s="96" t="s">
        <v>48</v>
      </c>
      <c r="H1676" s="96">
        <v>319258</v>
      </c>
      <c r="I1676" s="96" t="s">
        <v>48</v>
      </c>
      <c r="J1676" s="96">
        <v>1815</v>
      </c>
      <c r="K1676" s="96">
        <v>366666</v>
      </c>
      <c r="L1676" s="96">
        <v>9472142</v>
      </c>
      <c r="M1676" s="97">
        <v>440</v>
      </c>
      <c r="N1676" s="97">
        <v>1323</v>
      </c>
      <c r="O1676" s="97">
        <v>1763</v>
      </c>
      <c r="P1676" s="96" t="s">
        <v>48</v>
      </c>
      <c r="Q1676" s="96">
        <v>32970</v>
      </c>
      <c r="R1676" s="96">
        <v>31395</v>
      </c>
      <c r="S1676" s="96">
        <v>32000</v>
      </c>
      <c r="T1676" s="98">
        <v>0.58699999999999997</v>
      </c>
      <c r="U1676" s="95">
        <v>46010</v>
      </c>
      <c r="V1676" s="95">
        <v>46033</v>
      </c>
      <c r="W1676" s="96">
        <v>130</v>
      </c>
      <c r="X1676" s="98">
        <v>0.14299999999999999</v>
      </c>
      <c r="Y1676" s="98">
        <v>0.31609999999999999</v>
      </c>
      <c r="Z1676" s="96">
        <v>287</v>
      </c>
      <c r="AA1676" s="96">
        <v>113</v>
      </c>
      <c r="AB1676" s="98">
        <v>0.12429999999999999</v>
      </c>
      <c r="AC1676" s="98">
        <v>0.33189999999999997</v>
      </c>
      <c r="AD1676" s="96">
        <v>302</v>
      </c>
      <c r="AE1676" s="96">
        <v>74</v>
      </c>
      <c r="AF1676" s="98">
        <v>8.14E-2</v>
      </c>
      <c r="AG1676" s="98">
        <v>0.3256</v>
      </c>
      <c r="AH1676" s="96">
        <v>296</v>
      </c>
      <c r="AI1676" s="96">
        <v>572</v>
      </c>
      <c r="AJ1676" s="96">
        <v>388</v>
      </c>
      <c r="AK1676" s="96">
        <v>3994</v>
      </c>
      <c r="AL1676" s="96">
        <v>3922</v>
      </c>
      <c r="AM1676" s="96">
        <v>166</v>
      </c>
      <c r="AN1676" s="96">
        <v>3799</v>
      </c>
      <c r="AO1676" s="96">
        <v>3733</v>
      </c>
      <c r="AP1676" s="96">
        <v>68</v>
      </c>
      <c r="AQ1676" s="96">
        <v>1034</v>
      </c>
      <c r="AR1676" s="96">
        <v>909</v>
      </c>
      <c r="AS1676" s="98">
        <v>0.879</v>
      </c>
      <c r="AT1676" s="98">
        <v>0.42699999999999999</v>
      </c>
      <c r="AU1676" s="98">
        <v>1.7999999999999999E-2</v>
      </c>
      <c r="AV1676" s="101">
        <v>332079</v>
      </c>
      <c r="AW1676" s="101">
        <v>304313</v>
      </c>
      <c r="AX1676" s="96">
        <v>18341</v>
      </c>
      <c r="AY1676" s="96">
        <v>28650</v>
      </c>
      <c r="AZ1676" s="96">
        <v>44783</v>
      </c>
      <c r="BA1676" s="96">
        <v>26221832</v>
      </c>
      <c r="BB1676" s="96" t="s">
        <v>424</v>
      </c>
      <c r="BC1676" s="117"/>
      <c r="BD1676" s="93">
        <v>149.47</v>
      </c>
      <c r="BE1676" s="93">
        <v>1474.5</v>
      </c>
      <c r="BF1676" s="94">
        <v>205</v>
      </c>
      <c r="BG1676" s="155">
        <v>0.22550000000000001</v>
      </c>
      <c r="BH1676" s="94">
        <v>302</v>
      </c>
      <c r="BI1676" s="155">
        <v>0.3322</v>
      </c>
      <c r="BJ1676" s="94">
        <v>40</v>
      </c>
      <c r="BM1676" s="94">
        <v>9801</v>
      </c>
    </row>
    <row r="1677" spans="1:65" ht="15.75" customHeight="1" thickBot="1">
      <c r="A1677" s="93" t="s">
        <v>312</v>
      </c>
      <c r="B1677" s="95">
        <v>46042</v>
      </c>
      <c r="C1677" s="96">
        <v>2912893</v>
      </c>
      <c r="D1677" s="96">
        <v>170517</v>
      </c>
      <c r="E1677" s="96" t="s">
        <v>48</v>
      </c>
      <c r="F1677" s="96">
        <v>3625907</v>
      </c>
      <c r="G1677" s="96" t="s">
        <v>48</v>
      </c>
      <c r="H1677" s="96">
        <v>251384</v>
      </c>
      <c r="I1677" s="96" t="s">
        <v>48</v>
      </c>
      <c r="J1677" s="96">
        <v>1595</v>
      </c>
      <c r="K1677" s="96">
        <v>366666</v>
      </c>
      <c r="L1677" s="96">
        <v>7328962</v>
      </c>
      <c r="M1677" s="97">
        <v>302</v>
      </c>
      <c r="N1677" s="97">
        <v>1140</v>
      </c>
      <c r="O1677" s="97">
        <v>1442</v>
      </c>
      <c r="P1677" s="96" t="s">
        <v>48</v>
      </c>
      <c r="Q1677" s="96">
        <v>31584</v>
      </c>
      <c r="R1677" s="96">
        <v>31918</v>
      </c>
      <c r="S1677" s="96">
        <v>35235</v>
      </c>
      <c r="T1677" s="98">
        <v>0.58399999999999996</v>
      </c>
      <c r="U1677" s="95">
        <v>46011</v>
      </c>
      <c r="V1677" s="95">
        <v>46034</v>
      </c>
      <c r="W1677" s="96">
        <v>105</v>
      </c>
      <c r="X1677" s="98">
        <v>0.14000000000000001</v>
      </c>
      <c r="Y1677" s="98">
        <v>0.30940000000000001</v>
      </c>
      <c r="Z1677" s="96">
        <v>232</v>
      </c>
      <c r="AA1677" s="96">
        <v>86</v>
      </c>
      <c r="AB1677" s="98">
        <v>0.1147</v>
      </c>
      <c r="AC1677" s="98">
        <v>0.30620000000000003</v>
      </c>
      <c r="AD1677" s="96">
        <v>230</v>
      </c>
      <c r="AE1677" s="96">
        <v>52</v>
      </c>
      <c r="AF1677" s="98">
        <v>6.93E-2</v>
      </c>
      <c r="AG1677" s="98">
        <v>0.27729999999999999</v>
      </c>
      <c r="AH1677" s="96">
        <v>208</v>
      </c>
      <c r="AI1677" s="96">
        <v>587</v>
      </c>
      <c r="AJ1677" s="96">
        <v>339</v>
      </c>
      <c r="AK1677" s="96">
        <v>3664</v>
      </c>
      <c r="AL1677" s="96">
        <v>3592</v>
      </c>
      <c r="AM1677" s="96">
        <v>155</v>
      </c>
      <c r="AN1677" s="96">
        <v>3481</v>
      </c>
      <c r="AO1677" s="96">
        <v>3418</v>
      </c>
      <c r="AP1677" s="96">
        <v>57</v>
      </c>
      <c r="AQ1677" s="96">
        <v>842</v>
      </c>
      <c r="AR1677" s="96">
        <v>750</v>
      </c>
      <c r="AS1677" s="98">
        <v>0.89100000000000001</v>
      </c>
      <c r="AT1677" s="98">
        <v>0.45200000000000001</v>
      </c>
      <c r="AU1677" s="98">
        <v>1.6E-2</v>
      </c>
      <c r="AV1677" s="101">
        <v>332921</v>
      </c>
      <c r="AW1677" s="101">
        <v>305063</v>
      </c>
      <c r="AX1677" s="96">
        <v>18302</v>
      </c>
      <c r="AY1677" s="96">
        <v>28668</v>
      </c>
      <c r="AZ1677" s="96">
        <v>44872</v>
      </c>
      <c r="BA1677" s="96">
        <v>21069392</v>
      </c>
      <c r="BC1677" s="117"/>
      <c r="BD1677" s="93">
        <v>115.23</v>
      </c>
      <c r="BE1677" s="93">
        <v>1479.8</v>
      </c>
      <c r="BF1677" s="94">
        <v>166</v>
      </c>
      <c r="BG1677" s="155">
        <v>0.2213</v>
      </c>
      <c r="BH1677" s="94">
        <v>257</v>
      </c>
      <c r="BI1677" s="155">
        <v>0.3427</v>
      </c>
      <c r="BJ1677" s="94">
        <v>27</v>
      </c>
      <c r="BM1677" s="94">
        <v>4763</v>
      </c>
    </row>
    <row r="1678" spans="1:65" ht="15.75" customHeight="1" thickBot="1">
      <c r="A1678" s="93" t="s">
        <v>313</v>
      </c>
      <c r="B1678" s="95">
        <v>46043</v>
      </c>
      <c r="C1678" s="96">
        <v>2694729</v>
      </c>
      <c r="D1678" s="96">
        <v>324318</v>
      </c>
      <c r="E1678" s="96" t="s">
        <v>48</v>
      </c>
      <c r="F1678" s="96">
        <v>3551847</v>
      </c>
      <c r="G1678" s="96" t="s">
        <v>48</v>
      </c>
      <c r="H1678" s="96">
        <v>242449</v>
      </c>
      <c r="I1678" s="96" t="s">
        <v>48</v>
      </c>
      <c r="J1678" s="96">
        <v>1705</v>
      </c>
      <c r="K1678" s="96">
        <v>366666</v>
      </c>
      <c r="L1678" s="96">
        <v>7181714</v>
      </c>
      <c r="M1678" s="97">
        <v>355</v>
      </c>
      <c r="N1678" s="97">
        <v>1135</v>
      </c>
      <c r="O1678" s="97">
        <v>1490</v>
      </c>
      <c r="P1678" s="96" t="s">
        <v>48</v>
      </c>
      <c r="Q1678" s="96">
        <v>30089</v>
      </c>
      <c r="R1678" s="96">
        <v>30566</v>
      </c>
      <c r="S1678" s="96">
        <v>39898</v>
      </c>
      <c r="T1678" s="98">
        <v>0.54600000000000004</v>
      </c>
      <c r="U1678" s="95">
        <v>46012</v>
      </c>
      <c r="V1678" s="95">
        <v>46035</v>
      </c>
      <c r="W1678" s="96">
        <v>108</v>
      </c>
      <c r="X1678" s="98">
        <v>0.14860000000000001</v>
      </c>
      <c r="Y1678" s="98">
        <v>0.32829999999999998</v>
      </c>
      <c r="Z1678" s="96">
        <v>239</v>
      </c>
      <c r="AA1678" s="96">
        <v>88</v>
      </c>
      <c r="AB1678" s="98">
        <v>0.121</v>
      </c>
      <c r="AC1678" s="98">
        <v>0.32319999999999999</v>
      </c>
      <c r="AD1678" s="96">
        <v>235</v>
      </c>
      <c r="AE1678" s="96">
        <v>45</v>
      </c>
      <c r="AF1678" s="98">
        <v>6.1899999999999997E-2</v>
      </c>
      <c r="AG1678" s="98">
        <v>0.24759999999999999</v>
      </c>
      <c r="AH1678" s="96">
        <v>180</v>
      </c>
      <c r="AI1678" s="96">
        <v>558</v>
      </c>
      <c r="AJ1678" s="96">
        <v>332</v>
      </c>
      <c r="AK1678" s="96">
        <v>3628</v>
      </c>
      <c r="AL1678" s="96">
        <v>3564</v>
      </c>
      <c r="AM1678" s="96">
        <v>155</v>
      </c>
      <c r="AN1678" s="96">
        <v>3452</v>
      </c>
      <c r="AO1678" s="96">
        <v>3395</v>
      </c>
      <c r="AP1678" s="96">
        <v>49</v>
      </c>
      <c r="AQ1678" s="96">
        <v>813</v>
      </c>
      <c r="AR1678" s="96">
        <v>727</v>
      </c>
      <c r="AS1678" s="98">
        <v>0.89400000000000002</v>
      </c>
      <c r="AT1678" s="98">
        <v>0.45700000000000002</v>
      </c>
      <c r="AU1678" s="98">
        <v>1.4E-2</v>
      </c>
      <c r="AV1678" s="101">
        <v>333734</v>
      </c>
      <c r="AW1678" s="101">
        <v>305790</v>
      </c>
      <c r="AX1678" s="96">
        <v>18277</v>
      </c>
      <c r="AY1678" s="96">
        <v>28703</v>
      </c>
      <c r="AZ1678" s="96">
        <v>44627</v>
      </c>
      <c r="BA1678" s="96">
        <v>101630916</v>
      </c>
      <c r="BC1678" s="117"/>
      <c r="BD1678" s="93">
        <v>220.97</v>
      </c>
      <c r="BE1678" s="93">
        <v>1467.7</v>
      </c>
      <c r="BF1678" s="94">
        <v>168</v>
      </c>
      <c r="BG1678" s="155">
        <v>0.2311</v>
      </c>
      <c r="BH1678" s="94">
        <v>244</v>
      </c>
      <c r="BI1678" s="155">
        <v>0.33560000000000001</v>
      </c>
      <c r="BJ1678" s="94">
        <v>29</v>
      </c>
      <c r="BM1678" s="94">
        <v>25157</v>
      </c>
    </row>
    <row r="1679" spans="1:65" ht="15.75" customHeight="1" thickBot="1">
      <c r="A1679" s="93" t="s">
        <v>314</v>
      </c>
      <c r="B1679" s="95">
        <v>46044</v>
      </c>
      <c r="C1679" s="96">
        <v>2382940</v>
      </c>
      <c r="D1679" s="96">
        <v>197306</v>
      </c>
      <c r="E1679" s="96" t="s">
        <v>48</v>
      </c>
      <c r="F1679" s="96">
        <v>3274915</v>
      </c>
      <c r="G1679" s="96" t="s">
        <v>48</v>
      </c>
      <c r="H1679" s="96">
        <v>231569</v>
      </c>
      <c r="I1679" s="96" t="s">
        <v>48</v>
      </c>
      <c r="J1679" s="96">
        <v>2167</v>
      </c>
      <c r="K1679" s="96">
        <v>366666</v>
      </c>
      <c r="L1679" s="96">
        <v>6455563</v>
      </c>
      <c r="M1679" s="97">
        <v>342</v>
      </c>
      <c r="N1679" s="97">
        <v>873</v>
      </c>
      <c r="O1679" s="97">
        <v>1215</v>
      </c>
      <c r="P1679" s="96" t="s">
        <v>48</v>
      </c>
      <c r="Q1679" s="96">
        <v>25182</v>
      </c>
      <c r="R1679" s="96">
        <v>27475</v>
      </c>
      <c r="S1679" s="96">
        <v>28819</v>
      </c>
      <c r="T1679" s="98">
        <v>0.64700000000000002</v>
      </c>
      <c r="U1679" s="95">
        <v>46013</v>
      </c>
      <c r="V1679" s="95">
        <v>46036</v>
      </c>
      <c r="W1679" s="96">
        <v>116</v>
      </c>
      <c r="X1679" s="98">
        <v>0.16600000000000001</v>
      </c>
      <c r="Y1679" s="98">
        <v>0.36680000000000001</v>
      </c>
      <c r="Z1679" s="96">
        <v>256</v>
      </c>
      <c r="AA1679" s="96">
        <v>88</v>
      </c>
      <c r="AB1679" s="98">
        <v>0.12590000000000001</v>
      </c>
      <c r="AC1679" s="98">
        <v>0.33610000000000001</v>
      </c>
      <c r="AD1679" s="96">
        <v>235</v>
      </c>
      <c r="AE1679" s="96">
        <v>56</v>
      </c>
      <c r="AF1679" s="98">
        <v>8.0100000000000005E-2</v>
      </c>
      <c r="AG1679" s="98">
        <v>0.32050000000000001</v>
      </c>
      <c r="AH1679" s="96">
        <v>224</v>
      </c>
      <c r="AI1679" s="96">
        <v>528</v>
      </c>
      <c r="AJ1679" s="96">
        <v>338</v>
      </c>
      <c r="AK1679" s="96">
        <v>3843</v>
      </c>
      <c r="AL1679" s="96">
        <v>3785</v>
      </c>
      <c r="AM1679" s="96">
        <v>169</v>
      </c>
      <c r="AN1679" s="96">
        <v>3642</v>
      </c>
      <c r="AO1679" s="96">
        <v>3580</v>
      </c>
      <c r="AP1679" s="96">
        <v>69</v>
      </c>
      <c r="AQ1679" s="96">
        <v>786</v>
      </c>
      <c r="AR1679" s="96">
        <v>699</v>
      </c>
      <c r="AS1679" s="98">
        <v>0.88900000000000001</v>
      </c>
      <c r="AT1679" s="98">
        <v>0.48399999999999999</v>
      </c>
      <c r="AU1679" s="98">
        <v>1.9E-2</v>
      </c>
      <c r="AV1679" s="101">
        <v>334520</v>
      </c>
      <c r="AW1679" s="101">
        <v>306489</v>
      </c>
      <c r="AX1679" s="96">
        <v>18185</v>
      </c>
      <c r="AY1679" s="96">
        <v>28742</v>
      </c>
      <c r="AZ1679" s="96">
        <v>44583</v>
      </c>
      <c r="BA1679" s="96">
        <v>34420943</v>
      </c>
      <c r="BC1679" s="117"/>
      <c r="BD1679" s="93">
        <v>134.68</v>
      </c>
      <c r="BE1679" s="93">
        <v>1465</v>
      </c>
      <c r="BF1679" s="94">
        <v>188</v>
      </c>
      <c r="BG1679" s="155">
        <v>0.26900000000000002</v>
      </c>
      <c r="BH1679" s="94">
        <v>262</v>
      </c>
      <c r="BI1679" s="155">
        <v>0.37480000000000002</v>
      </c>
      <c r="BJ1679" s="94">
        <v>33</v>
      </c>
      <c r="BM1679" s="94">
        <v>33308</v>
      </c>
    </row>
    <row r="1680" spans="1:65" ht="15.75" customHeight="1" thickBot="1">
      <c r="A1680" s="93" t="s">
        <v>315</v>
      </c>
      <c r="B1680" s="95">
        <v>46045</v>
      </c>
      <c r="C1680" s="96">
        <v>2228768</v>
      </c>
      <c r="D1680" s="96">
        <v>191634</v>
      </c>
      <c r="E1680" s="96" t="s">
        <v>48</v>
      </c>
      <c r="F1680" s="96">
        <v>3178058</v>
      </c>
      <c r="G1680" s="96" t="s">
        <v>48</v>
      </c>
      <c r="H1680" s="96">
        <v>171655</v>
      </c>
      <c r="I1680" s="96" t="s">
        <v>48</v>
      </c>
      <c r="J1680" s="96">
        <v>3124</v>
      </c>
      <c r="K1680" s="96">
        <v>366666</v>
      </c>
      <c r="L1680" s="96">
        <v>6139905</v>
      </c>
      <c r="M1680" s="97">
        <v>249</v>
      </c>
      <c r="N1680" s="97">
        <v>757</v>
      </c>
      <c r="O1680" s="97">
        <v>1006</v>
      </c>
      <c r="P1680" s="96" t="s">
        <v>48</v>
      </c>
      <c r="Q1680" s="96">
        <v>25965</v>
      </c>
      <c r="R1680" s="96">
        <v>24727</v>
      </c>
      <c r="S1680" s="96">
        <v>25164</v>
      </c>
      <c r="T1680" s="98">
        <v>0.69399999999999995</v>
      </c>
      <c r="U1680" s="95">
        <v>46014</v>
      </c>
      <c r="V1680" s="95">
        <v>46037</v>
      </c>
      <c r="W1680" s="96">
        <v>107</v>
      </c>
      <c r="X1680" s="98">
        <v>0.16880000000000001</v>
      </c>
      <c r="Y1680" s="98">
        <v>0.373</v>
      </c>
      <c r="Z1680" s="96">
        <v>236</v>
      </c>
      <c r="AA1680" s="96">
        <v>93</v>
      </c>
      <c r="AB1680" s="98">
        <v>0.1467</v>
      </c>
      <c r="AC1680" s="98">
        <v>0.39169999999999999</v>
      </c>
      <c r="AD1680" s="96">
        <v>248</v>
      </c>
      <c r="AE1680" s="96">
        <v>61</v>
      </c>
      <c r="AF1680" s="98">
        <v>9.6199999999999994E-2</v>
      </c>
      <c r="AG1680" s="98">
        <v>0.38490000000000002</v>
      </c>
      <c r="AH1680" s="96">
        <v>244</v>
      </c>
      <c r="AI1680" s="96">
        <v>483</v>
      </c>
      <c r="AJ1680" s="96">
        <v>340</v>
      </c>
      <c r="AK1680" s="96">
        <v>3812</v>
      </c>
      <c r="AL1680" s="96">
        <v>3716</v>
      </c>
      <c r="AM1680" s="96">
        <v>142</v>
      </c>
      <c r="AN1680" s="96">
        <v>3639</v>
      </c>
      <c r="AO1680" s="96">
        <v>3554</v>
      </c>
      <c r="AP1680" s="96">
        <v>69</v>
      </c>
      <c r="AQ1680" s="96">
        <v>698</v>
      </c>
      <c r="AR1680" s="96">
        <v>634</v>
      </c>
      <c r="AS1680" s="98">
        <v>0.90800000000000003</v>
      </c>
      <c r="AT1680" s="98">
        <v>0.53600000000000003</v>
      </c>
      <c r="AU1680" s="98">
        <v>1.9E-2</v>
      </c>
      <c r="AV1680" s="101">
        <v>335218</v>
      </c>
      <c r="AW1680" s="101">
        <v>307123</v>
      </c>
      <c r="AX1680" s="96">
        <v>18087</v>
      </c>
      <c r="AY1680" s="96">
        <v>28706</v>
      </c>
      <c r="AZ1680" s="96">
        <v>44557</v>
      </c>
      <c r="BA1680" s="96">
        <v>36830257</v>
      </c>
      <c r="BC1680" s="117"/>
      <c r="BD1680" s="93">
        <v>131.68</v>
      </c>
      <c r="BE1680" s="93">
        <v>1455.3</v>
      </c>
      <c r="BF1680" s="94">
        <v>171</v>
      </c>
      <c r="BG1680" s="155">
        <v>0.2697</v>
      </c>
      <c r="BH1680" s="94">
        <v>252</v>
      </c>
      <c r="BI1680" s="155">
        <v>0.39750000000000002</v>
      </c>
      <c r="BJ1680" s="94">
        <v>28</v>
      </c>
      <c r="BM1680" s="94">
        <v>26312</v>
      </c>
    </row>
    <row r="1681" spans="1:65" ht="15.75" customHeight="1" thickBot="1">
      <c r="A1681" s="93" t="s">
        <v>316</v>
      </c>
      <c r="B1681" s="95">
        <v>46046</v>
      </c>
      <c r="C1681" s="96">
        <v>2014009</v>
      </c>
      <c r="D1681" s="96">
        <v>218033</v>
      </c>
      <c r="E1681" s="96" t="s">
        <v>48</v>
      </c>
      <c r="F1681" s="96">
        <v>3645192</v>
      </c>
      <c r="G1681" s="96" t="s">
        <v>48</v>
      </c>
      <c r="H1681" s="96">
        <v>159087</v>
      </c>
      <c r="I1681" s="96" t="s">
        <v>48</v>
      </c>
      <c r="J1681" s="96">
        <v>1683</v>
      </c>
      <c r="K1681" s="96">
        <v>366666</v>
      </c>
      <c r="L1681" s="96">
        <v>6404670</v>
      </c>
      <c r="M1681" s="97">
        <v>311</v>
      </c>
      <c r="N1681" s="97">
        <v>839</v>
      </c>
      <c r="O1681" s="97">
        <v>1150</v>
      </c>
      <c r="P1681" s="96" t="s">
        <v>48</v>
      </c>
      <c r="Q1681" s="96">
        <v>21467</v>
      </c>
      <c r="R1681" s="96">
        <v>21042</v>
      </c>
      <c r="S1681" s="96">
        <v>25415</v>
      </c>
      <c r="T1681" s="98">
        <v>0.65400000000000003</v>
      </c>
      <c r="U1681" s="95">
        <v>46015</v>
      </c>
      <c r="V1681" s="95">
        <v>46038</v>
      </c>
      <c r="W1681" s="96">
        <v>135</v>
      </c>
      <c r="X1681" s="98">
        <v>0.20330000000000001</v>
      </c>
      <c r="Y1681" s="98">
        <v>0.44929999999999998</v>
      </c>
      <c r="Z1681" s="96">
        <v>298</v>
      </c>
      <c r="AA1681" s="96">
        <v>114</v>
      </c>
      <c r="AB1681" s="98">
        <v>0.17169999999999999</v>
      </c>
      <c r="AC1681" s="98">
        <v>0.45839999999999997</v>
      </c>
      <c r="AD1681" s="96">
        <v>304</v>
      </c>
      <c r="AE1681" s="96">
        <v>63</v>
      </c>
      <c r="AF1681" s="98">
        <v>9.4899999999999998E-2</v>
      </c>
      <c r="AG1681" s="98">
        <v>0.3795</v>
      </c>
      <c r="AH1681" s="96">
        <v>252</v>
      </c>
      <c r="AI1681" s="96">
        <v>510</v>
      </c>
      <c r="AJ1681" s="96">
        <v>349</v>
      </c>
      <c r="AK1681" s="96">
        <v>3887</v>
      </c>
      <c r="AL1681" s="96">
        <v>3862</v>
      </c>
      <c r="AM1681" s="96">
        <v>168</v>
      </c>
      <c r="AN1681" s="96">
        <v>3688</v>
      </c>
      <c r="AO1681" s="96">
        <v>3669</v>
      </c>
      <c r="AP1681" s="96">
        <v>63</v>
      </c>
      <c r="AQ1681" s="96">
        <v>752</v>
      </c>
      <c r="AR1681" s="96">
        <v>664</v>
      </c>
      <c r="AS1681" s="98">
        <v>0.88300000000000001</v>
      </c>
      <c r="AT1681" s="98">
        <v>0.52600000000000002</v>
      </c>
      <c r="AU1681" s="98">
        <v>1.7000000000000001E-2</v>
      </c>
      <c r="AV1681" s="101">
        <v>335970</v>
      </c>
      <c r="AW1681" s="101">
        <v>307787</v>
      </c>
      <c r="AX1681" s="96">
        <v>17976</v>
      </c>
      <c r="AY1681" s="96">
        <v>28679</v>
      </c>
      <c r="AZ1681" s="96">
        <v>44518</v>
      </c>
      <c r="BA1681" s="96">
        <v>34093789</v>
      </c>
      <c r="BC1681" s="117"/>
      <c r="BD1681" s="93">
        <v>149.82</v>
      </c>
      <c r="BE1681" s="93">
        <v>1455.3</v>
      </c>
      <c r="BF1681" s="94">
        <v>182</v>
      </c>
      <c r="BG1681" s="155">
        <v>0.27410000000000001</v>
      </c>
      <c r="BH1681" s="94">
        <v>260</v>
      </c>
      <c r="BI1681" s="155">
        <v>0.3916</v>
      </c>
      <c r="BJ1681" s="94">
        <v>31</v>
      </c>
      <c r="BM1681" s="94">
        <v>35365</v>
      </c>
    </row>
    <row r="1682" spans="1:65" ht="15.75" customHeight="1" thickBot="1">
      <c r="A1682" s="93" t="s">
        <v>317</v>
      </c>
      <c r="B1682" s="95">
        <v>46047</v>
      </c>
      <c r="C1682" s="96">
        <v>2416469</v>
      </c>
      <c r="D1682" s="96">
        <v>288528</v>
      </c>
      <c r="E1682" s="96" t="s">
        <v>48</v>
      </c>
      <c r="F1682" s="96">
        <v>3645192</v>
      </c>
      <c r="G1682" s="96" t="s">
        <v>48</v>
      </c>
      <c r="H1682" s="96">
        <v>157540</v>
      </c>
      <c r="I1682" s="96" t="s">
        <v>48</v>
      </c>
      <c r="J1682" s="96">
        <v>4983</v>
      </c>
      <c r="K1682" s="96">
        <v>366666</v>
      </c>
      <c r="L1682" s="96">
        <v>6879378</v>
      </c>
      <c r="M1682" s="97">
        <v>412</v>
      </c>
      <c r="N1682" s="97">
        <v>889</v>
      </c>
      <c r="O1682" s="97">
        <v>1301</v>
      </c>
      <c r="P1682" s="96" t="s">
        <v>48</v>
      </c>
      <c r="Q1682" s="96">
        <v>25515</v>
      </c>
      <c r="R1682" s="96">
        <v>26839</v>
      </c>
      <c r="S1682" s="96">
        <v>31270</v>
      </c>
      <c r="T1682" s="98">
        <v>0.63700000000000001</v>
      </c>
      <c r="U1682" s="95">
        <v>46016</v>
      </c>
      <c r="V1682" s="95">
        <v>46039</v>
      </c>
      <c r="W1682" s="96">
        <v>122</v>
      </c>
      <c r="X1682" s="98">
        <v>0.16439999999999999</v>
      </c>
      <c r="Y1682" s="98">
        <v>0.3634</v>
      </c>
      <c r="Z1682" s="96">
        <v>270</v>
      </c>
      <c r="AA1682" s="96">
        <v>96</v>
      </c>
      <c r="AB1682" s="98">
        <v>0.12939999999999999</v>
      </c>
      <c r="AC1682" s="98">
        <v>0.34539999999999998</v>
      </c>
      <c r="AD1682" s="96">
        <v>256</v>
      </c>
      <c r="AE1682" s="96">
        <v>55</v>
      </c>
      <c r="AF1682" s="98">
        <v>7.4099999999999999E-2</v>
      </c>
      <c r="AG1682" s="98">
        <v>0.29649999999999999</v>
      </c>
      <c r="AH1682" s="96">
        <v>220</v>
      </c>
      <c r="AI1682" s="96">
        <v>563</v>
      </c>
      <c r="AJ1682" s="96">
        <v>483</v>
      </c>
      <c r="AK1682" s="96">
        <v>4955</v>
      </c>
      <c r="AL1682" s="96">
        <v>4927</v>
      </c>
      <c r="AM1682" s="96">
        <v>187</v>
      </c>
      <c r="AN1682" s="96">
        <v>4727</v>
      </c>
      <c r="AO1682" s="96">
        <v>4708</v>
      </c>
      <c r="AP1682" s="96">
        <v>80</v>
      </c>
      <c r="AQ1682" s="96">
        <v>829</v>
      </c>
      <c r="AR1682" s="96">
        <v>742</v>
      </c>
      <c r="AS1682" s="98">
        <v>0.89500000000000002</v>
      </c>
      <c r="AT1682" s="98">
        <v>0.65100000000000002</v>
      </c>
      <c r="AU1682" s="98">
        <v>1.7000000000000001E-2</v>
      </c>
      <c r="AV1682" s="101">
        <v>336799</v>
      </c>
      <c r="AW1682" s="101">
        <v>308529</v>
      </c>
      <c r="AX1682" s="96">
        <v>17957</v>
      </c>
      <c r="AY1682" s="96">
        <v>28550</v>
      </c>
      <c r="AZ1682" s="96">
        <v>44468</v>
      </c>
      <c r="BA1682" s="96">
        <v>37157698</v>
      </c>
      <c r="BC1682" s="117"/>
      <c r="BD1682" s="93">
        <v>198.26</v>
      </c>
      <c r="BE1682" s="93">
        <v>1455.3</v>
      </c>
      <c r="BF1682" s="94">
        <v>195</v>
      </c>
      <c r="BG1682" s="155">
        <v>0.26279999999999998</v>
      </c>
      <c r="BH1682" s="94">
        <v>303</v>
      </c>
      <c r="BI1682" s="155">
        <v>0.40839999999999999</v>
      </c>
      <c r="BJ1682" s="94">
        <v>42</v>
      </c>
      <c r="BM1682" s="94">
        <v>46376</v>
      </c>
    </row>
    <row r="1683" spans="1:65" ht="15.75" customHeight="1" thickBot="1">
      <c r="A1683" s="93" t="s">
        <v>311</v>
      </c>
      <c r="B1683" s="95">
        <v>46048</v>
      </c>
      <c r="C1683" s="96">
        <v>2224356</v>
      </c>
      <c r="D1683" s="96">
        <v>188240</v>
      </c>
      <c r="E1683" s="96" t="s">
        <v>48</v>
      </c>
      <c r="F1683" s="96">
        <v>3315683</v>
      </c>
      <c r="G1683" s="96" t="s">
        <v>48</v>
      </c>
      <c r="H1683" s="96">
        <v>156165</v>
      </c>
      <c r="I1683" s="96" t="s">
        <v>48</v>
      </c>
      <c r="J1683" s="96">
        <v>3157</v>
      </c>
      <c r="K1683" s="96">
        <v>366666</v>
      </c>
      <c r="L1683" s="96">
        <v>6254267</v>
      </c>
      <c r="M1683" s="97">
        <v>269</v>
      </c>
      <c r="N1683" s="97">
        <v>684</v>
      </c>
      <c r="O1683" s="97">
        <v>953</v>
      </c>
      <c r="P1683" s="96" t="s">
        <v>48</v>
      </c>
      <c r="Q1683" s="96">
        <v>27476</v>
      </c>
      <c r="R1683" s="96">
        <v>28919</v>
      </c>
      <c r="S1683" s="96">
        <v>33991</v>
      </c>
      <c r="T1683" s="98">
        <v>0.79200000000000004</v>
      </c>
      <c r="U1683" s="95">
        <v>46017</v>
      </c>
      <c r="V1683" s="95">
        <v>46040</v>
      </c>
      <c r="W1683" s="96">
        <v>103</v>
      </c>
      <c r="X1683" s="98">
        <v>0.15559999999999999</v>
      </c>
      <c r="Y1683" s="98">
        <v>0.34389999999999998</v>
      </c>
      <c r="Z1683" s="96">
        <v>228</v>
      </c>
      <c r="AA1683" s="96">
        <v>81</v>
      </c>
      <c r="AB1683" s="98">
        <v>0.12239999999999999</v>
      </c>
      <c r="AC1683" s="98">
        <v>0.32669999999999999</v>
      </c>
      <c r="AD1683" s="96">
        <v>216</v>
      </c>
      <c r="AE1683" s="96">
        <v>46</v>
      </c>
      <c r="AF1683" s="98">
        <v>6.9500000000000006E-2</v>
      </c>
      <c r="AG1683" s="98">
        <v>0.27789999999999998</v>
      </c>
      <c r="AH1683" s="96">
        <v>184</v>
      </c>
      <c r="AI1683" s="96">
        <v>526</v>
      </c>
      <c r="AJ1683" s="96">
        <v>360</v>
      </c>
      <c r="AK1683" s="96">
        <v>4093</v>
      </c>
      <c r="AL1683" s="96">
        <v>4017</v>
      </c>
      <c r="AM1683" s="96">
        <v>164</v>
      </c>
      <c r="AN1683" s="96">
        <v>3905</v>
      </c>
      <c r="AO1683" s="96">
        <v>3835</v>
      </c>
      <c r="AP1683" s="96">
        <v>63</v>
      </c>
      <c r="AQ1683" s="96">
        <v>755</v>
      </c>
      <c r="AR1683" s="96">
        <v>662</v>
      </c>
      <c r="AS1683" s="98">
        <v>0.877</v>
      </c>
      <c r="AT1683" s="98">
        <v>0.54400000000000004</v>
      </c>
      <c r="AU1683" s="98">
        <v>1.6E-2</v>
      </c>
      <c r="AV1683" s="101">
        <v>337554</v>
      </c>
      <c r="AW1683" s="101">
        <v>309191</v>
      </c>
      <c r="AX1683" s="96">
        <v>18066</v>
      </c>
      <c r="AY1683" s="96">
        <v>28516</v>
      </c>
      <c r="AZ1683" s="96">
        <v>44706</v>
      </c>
      <c r="BA1683" s="96">
        <v>48719952</v>
      </c>
      <c r="BC1683" s="117"/>
      <c r="BD1683" s="93">
        <v>130</v>
      </c>
      <c r="BE1683" s="93">
        <v>1448</v>
      </c>
      <c r="BF1683" s="94">
        <v>167</v>
      </c>
      <c r="BG1683" s="155">
        <v>0.25230000000000002</v>
      </c>
      <c r="BH1683" s="94">
        <v>259</v>
      </c>
      <c r="BI1683" s="155">
        <v>0.39119999999999999</v>
      </c>
      <c r="BJ1683" s="94">
        <v>36</v>
      </c>
      <c r="BM1683" s="94">
        <v>31779</v>
      </c>
    </row>
    <row r="1684" spans="1:65" ht="15.75" customHeight="1" thickBot="1">
      <c r="A1684" s="93" t="s">
        <v>312</v>
      </c>
      <c r="B1684" s="95">
        <v>46049</v>
      </c>
      <c r="C1684" s="96">
        <v>2223026</v>
      </c>
      <c r="D1684" s="96">
        <v>196089</v>
      </c>
      <c r="E1684" s="96" t="s">
        <v>48</v>
      </c>
      <c r="F1684" s="96">
        <v>2672093</v>
      </c>
      <c r="G1684" s="96" t="s">
        <v>48</v>
      </c>
      <c r="H1684" s="96">
        <v>160116</v>
      </c>
      <c r="I1684" s="96" t="s">
        <v>48</v>
      </c>
      <c r="J1684" s="96">
        <v>2673</v>
      </c>
      <c r="K1684" s="96">
        <v>366666</v>
      </c>
      <c r="L1684" s="96">
        <v>5620663</v>
      </c>
      <c r="M1684" s="97">
        <v>286</v>
      </c>
      <c r="N1684" s="97">
        <v>623</v>
      </c>
      <c r="O1684" s="97">
        <v>909</v>
      </c>
      <c r="P1684" s="96" t="s">
        <v>48</v>
      </c>
      <c r="Q1684" s="96">
        <v>19414</v>
      </c>
      <c r="R1684" s="96">
        <v>18796</v>
      </c>
      <c r="S1684" s="96">
        <v>22304</v>
      </c>
      <c r="T1684" s="98">
        <v>0.70199999999999996</v>
      </c>
      <c r="U1684" s="95">
        <v>46018</v>
      </c>
      <c r="V1684" s="95">
        <v>46041</v>
      </c>
      <c r="W1684" s="96">
        <v>131</v>
      </c>
      <c r="X1684" s="98">
        <v>0.2286</v>
      </c>
      <c r="Y1684" s="98">
        <v>0.50529999999999997</v>
      </c>
      <c r="Z1684" s="96">
        <v>290</v>
      </c>
      <c r="AA1684" s="96">
        <v>112</v>
      </c>
      <c r="AB1684" s="98">
        <v>0.19550000000000001</v>
      </c>
      <c r="AC1684" s="98">
        <v>0.52190000000000003</v>
      </c>
      <c r="AD1684" s="96">
        <v>299</v>
      </c>
      <c r="AE1684" s="96">
        <v>63</v>
      </c>
      <c r="AF1684" s="98">
        <v>0.1099</v>
      </c>
      <c r="AG1684" s="98">
        <v>0.43980000000000002</v>
      </c>
      <c r="AH1684" s="96">
        <v>252</v>
      </c>
      <c r="AI1684" s="96">
        <v>435</v>
      </c>
      <c r="AJ1684" s="96">
        <v>354</v>
      </c>
      <c r="AK1684" s="96">
        <v>3598</v>
      </c>
      <c r="AL1684" s="96">
        <v>3523</v>
      </c>
      <c r="AM1684" s="96">
        <v>132</v>
      </c>
      <c r="AN1684" s="96">
        <v>3434</v>
      </c>
      <c r="AO1684" s="96">
        <v>3368</v>
      </c>
      <c r="AP1684" s="96">
        <v>66</v>
      </c>
      <c r="AQ1684" s="96">
        <v>638</v>
      </c>
      <c r="AR1684" s="96">
        <v>573</v>
      </c>
      <c r="AS1684" s="98">
        <v>0.89800000000000002</v>
      </c>
      <c r="AT1684" s="98">
        <v>0.61799999999999999</v>
      </c>
      <c r="AU1684" s="98">
        <v>1.9E-2</v>
      </c>
      <c r="AV1684" s="101">
        <v>338192</v>
      </c>
      <c r="AW1684" s="101">
        <v>309764</v>
      </c>
      <c r="AX1684" s="96">
        <v>18143</v>
      </c>
      <c r="AY1684" s="96">
        <v>28578</v>
      </c>
      <c r="AZ1684" s="96">
        <v>44326</v>
      </c>
      <c r="BA1684" s="96">
        <v>37722142</v>
      </c>
      <c r="BC1684" s="117"/>
      <c r="BD1684" s="93">
        <v>136.6</v>
      </c>
      <c r="BE1684" s="93">
        <v>1435.5</v>
      </c>
      <c r="BF1684" s="94">
        <v>176</v>
      </c>
      <c r="BG1684" s="155">
        <v>0.30719999999999997</v>
      </c>
      <c r="BH1684" s="94">
        <v>233</v>
      </c>
      <c r="BI1684" s="155">
        <v>0.40660000000000002</v>
      </c>
      <c r="BJ1684" s="94">
        <v>21</v>
      </c>
      <c r="BM1684" s="94">
        <v>44946</v>
      </c>
    </row>
    <row r="1685" spans="1:65" ht="15.75" customHeight="1" thickBot="1">
      <c r="A1685" s="93" t="s">
        <v>313</v>
      </c>
      <c r="B1685" s="95">
        <v>46050</v>
      </c>
      <c r="C1685" s="96">
        <v>2225145</v>
      </c>
      <c r="D1685" s="96">
        <v>209563</v>
      </c>
      <c r="E1685" s="96" t="s">
        <v>48</v>
      </c>
      <c r="F1685" s="96">
        <v>3214065</v>
      </c>
      <c r="G1685" s="96" t="s">
        <v>48</v>
      </c>
      <c r="H1685" s="96">
        <v>211401</v>
      </c>
      <c r="I1685" s="96" t="s">
        <v>48</v>
      </c>
      <c r="J1685" s="96">
        <v>2816</v>
      </c>
      <c r="K1685" s="96">
        <v>366666</v>
      </c>
      <c r="L1685" s="96">
        <v>6229656</v>
      </c>
      <c r="M1685" s="97">
        <v>315</v>
      </c>
      <c r="N1685" s="97">
        <v>755</v>
      </c>
      <c r="O1685" s="97">
        <v>1070</v>
      </c>
      <c r="P1685" s="96" t="s">
        <v>48</v>
      </c>
      <c r="Q1685" s="96">
        <v>29672</v>
      </c>
      <c r="R1685" s="96">
        <v>31530</v>
      </c>
      <c r="S1685" s="96">
        <v>33136</v>
      </c>
      <c r="T1685" s="98">
        <v>0.60199999999999998</v>
      </c>
      <c r="U1685" s="95">
        <v>46019</v>
      </c>
      <c r="V1685" s="95">
        <v>46042</v>
      </c>
      <c r="W1685" s="96">
        <v>95</v>
      </c>
      <c r="X1685" s="98">
        <v>0.16839999999999999</v>
      </c>
      <c r="Y1685" s="98">
        <v>0.37230000000000002</v>
      </c>
      <c r="Z1685" s="96">
        <v>210</v>
      </c>
      <c r="AA1685" s="96">
        <v>74</v>
      </c>
      <c r="AB1685" s="98">
        <v>0.13120000000000001</v>
      </c>
      <c r="AC1685" s="98">
        <v>0.3503</v>
      </c>
      <c r="AD1685" s="96">
        <v>198</v>
      </c>
      <c r="AE1685" s="96">
        <v>47</v>
      </c>
      <c r="AF1685" s="98">
        <v>8.3299999999999999E-2</v>
      </c>
      <c r="AG1685" s="98">
        <v>0.33329999999999999</v>
      </c>
      <c r="AH1685" s="96">
        <v>188</v>
      </c>
      <c r="AI1685" s="96">
        <v>435</v>
      </c>
      <c r="AJ1685" s="96">
        <v>327</v>
      </c>
      <c r="AK1685" s="96">
        <v>3642</v>
      </c>
      <c r="AL1685" s="96">
        <v>3579</v>
      </c>
      <c r="AM1685" s="96">
        <v>151</v>
      </c>
      <c r="AN1685" s="96">
        <v>3466</v>
      </c>
      <c r="AO1685" s="96">
        <v>3412</v>
      </c>
      <c r="AP1685" s="96">
        <v>60</v>
      </c>
      <c r="AQ1685" s="96">
        <v>644</v>
      </c>
      <c r="AR1685" s="96">
        <v>564</v>
      </c>
      <c r="AS1685" s="98">
        <v>0.876</v>
      </c>
      <c r="AT1685" s="98">
        <v>0.57999999999999996</v>
      </c>
      <c r="AU1685" s="98">
        <v>1.7000000000000001E-2</v>
      </c>
      <c r="AV1685" s="101">
        <v>338836</v>
      </c>
      <c r="AW1685" s="101">
        <v>310328</v>
      </c>
      <c r="AX1685" s="96">
        <v>18154</v>
      </c>
      <c r="AY1685" s="96">
        <v>28587</v>
      </c>
      <c r="AZ1685" s="96">
        <v>44333</v>
      </c>
      <c r="BA1685" s="96">
        <v>32385028</v>
      </c>
      <c r="BC1685" s="117"/>
      <c r="BD1685" s="93">
        <v>146.19</v>
      </c>
      <c r="BE1685" s="93">
        <v>1433.5</v>
      </c>
      <c r="BF1685" s="94">
        <v>158</v>
      </c>
      <c r="BG1685" s="155">
        <v>0.28010000000000002</v>
      </c>
      <c r="BH1685" s="94">
        <v>222</v>
      </c>
      <c r="BI1685" s="155">
        <v>0.39360000000000001</v>
      </c>
      <c r="BJ1685" s="94">
        <v>28</v>
      </c>
      <c r="BM1685" s="94">
        <v>48961</v>
      </c>
    </row>
    <row r="1686" spans="1:65" ht="15.75" customHeight="1" thickBot="1">
      <c r="A1686" s="93" t="s">
        <v>314</v>
      </c>
      <c r="B1686" s="95">
        <v>46051</v>
      </c>
      <c r="C1686" s="96">
        <v>2124685</v>
      </c>
      <c r="D1686" s="96">
        <v>211146</v>
      </c>
      <c r="E1686" s="96" t="s">
        <v>48</v>
      </c>
      <c r="F1686" s="96">
        <v>2540773</v>
      </c>
      <c r="G1686" s="96" t="s">
        <v>48</v>
      </c>
      <c r="H1686" s="96">
        <v>214338</v>
      </c>
      <c r="I1686" s="96" t="s">
        <v>48</v>
      </c>
      <c r="J1686" s="96">
        <v>7139</v>
      </c>
      <c r="K1686" s="96">
        <v>366666</v>
      </c>
      <c r="L1686" s="96">
        <v>5464747</v>
      </c>
      <c r="M1686" s="97">
        <v>325</v>
      </c>
      <c r="N1686" s="97">
        <v>620</v>
      </c>
      <c r="O1686" s="97">
        <v>945</v>
      </c>
      <c r="P1686" s="96" t="s">
        <v>48</v>
      </c>
      <c r="Q1686" s="96">
        <v>20606</v>
      </c>
      <c r="R1686" s="96">
        <v>19871</v>
      </c>
      <c r="S1686" s="96">
        <v>18715</v>
      </c>
      <c r="T1686" s="98">
        <v>0.73499999999999999</v>
      </c>
      <c r="U1686" s="95">
        <v>46020</v>
      </c>
      <c r="V1686" s="95">
        <v>46043</v>
      </c>
      <c r="W1686" s="96">
        <v>120</v>
      </c>
      <c r="X1686" s="98">
        <v>0.18870000000000001</v>
      </c>
      <c r="Y1686" s="98">
        <v>0.41699999999999998</v>
      </c>
      <c r="Z1686" s="96">
        <v>265</v>
      </c>
      <c r="AA1686" s="96">
        <v>103</v>
      </c>
      <c r="AB1686" s="98">
        <v>0.16189999999999999</v>
      </c>
      <c r="AC1686" s="98">
        <v>0.43240000000000001</v>
      </c>
      <c r="AD1686" s="96">
        <v>275</v>
      </c>
      <c r="AE1686" s="96">
        <v>73</v>
      </c>
      <c r="AF1686" s="98">
        <v>0.1148</v>
      </c>
      <c r="AG1686" s="98">
        <v>0.45910000000000001</v>
      </c>
      <c r="AH1686" s="96">
        <v>292</v>
      </c>
      <c r="AI1686" s="96">
        <v>455</v>
      </c>
      <c r="AJ1686" s="96">
        <v>370</v>
      </c>
      <c r="AK1686" s="96">
        <v>3950</v>
      </c>
      <c r="AL1686" s="96">
        <v>3884</v>
      </c>
      <c r="AM1686" s="96">
        <v>162</v>
      </c>
      <c r="AN1686" s="96">
        <v>3737</v>
      </c>
      <c r="AO1686" s="96">
        <v>3674</v>
      </c>
      <c r="AP1686" s="96">
        <v>73</v>
      </c>
      <c r="AQ1686" s="96">
        <v>695</v>
      </c>
      <c r="AR1686" s="96">
        <v>636</v>
      </c>
      <c r="AS1686" s="98">
        <v>0.91500000000000004</v>
      </c>
      <c r="AT1686" s="98">
        <v>0.58199999999999996</v>
      </c>
      <c r="AU1686" s="98">
        <v>1.9E-2</v>
      </c>
      <c r="AV1686" s="101">
        <v>339531</v>
      </c>
      <c r="AW1686" s="101">
        <v>310964</v>
      </c>
      <c r="AX1686" s="96">
        <v>18288</v>
      </c>
      <c r="AY1686" s="96">
        <v>28540</v>
      </c>
      <c r="AZ1686" s="96">
        <v>44083</v>
      </c>
      <c r="BA1686" s="96">
        <v>35568601</v>
      </c>
      <c r="BB1686" s="96" t="s">
        <v>425</v>
      </c>
      <c r="BC1686" s="117"/>
      <c r="BD1686" s="93">
        <v>147.13999999999999</v>
      </c>
      <c r="BE1686" s="93">
        <v>1435</v>
      </c>
      <c r="BF1686" s="94">
        <v>180</v>
      </c>
      <c r="BG1686" s="155">
        <v>0.28299999999999997</v>
      </c>
      <c r="BH1686" s="94">
        <v>272</v>
      </c>
      <c r="BI1686" s="155">
        <v>0.42770000000000002</v>
      </c>
      <c r="BJ1686" s="94">
        <v>37</v>
      </c>
      <c r="BM1686" s="94">
        <v>52635</v>
      </c>
    </row>
    <row r="1687" spans="1:65" ht="15.75" customHeight="1" thickBot="1">
      <c r="A1687" s="93" t="s">
        <v>315</v>
      </c>
      <c r="B1687" s="95">
        <v>46052</v>
      </c>
      <c r="C1687" s="96">
        <v>974600</v>
      </c>
      <c r="D1687" s="96">
        <v>195120</v>
      </c>
      <c r="E1687" s="96" t="s">
        <v>48</v>
      </c>
      <c r="F1687" s="96">
        <v>2346634</v>
      </c>
      <c r="G1687" s="96" t="s">
        <v>48</v>
      </c>
      <c r="H1687" s="96">
        <v>217153</v>
      </c>
      <c r="I1687" s="96" t="s">
        <v>48</v>
      </c>
      <c r="J1687" s="96">
        <v>4796</v>
      </c>
      <c r="K1687" s="96">
        <v>366666</v>
      </c>
      <c r="L1687" s="96">
        <v>4104969</v>
      </c>
      <c r="M1687" s="97">
        <v>262</v>
      </c>
      <c r="N1687" s="97">
        <v>831</v>
      </c>
      <c r="O1687" s="97">
        <v>1093</v>
      </c>
      <c r="P1687" s="96" t="s">
        <v>48</v>
      </c>
      <c r="Q1687" s="96">
        <v>17359</v>
      </c>
      <c r="R1687" s="96">
        <v>18088</v>
      </c>
      <c r="S1687" s="96">
        <v>19735</v>
      </c>
      <c r="T1687" s="98">
        <v>0.56299999999999994</v>
      </c>
      <c r="U1687" s="95">
        <v>46021</v>
      </c>
      <c r="V1687" s="95">
        <v>46044</v>
      </c>
      <c r="W1687" s="96">
        <v>107</v>
      </c>
      <c r="X1687" s="98">
        <v>0.1953</v>
      </c>
      <c r="Y1687" s="98">
        <v>0.43149999999999999</v>
      </c>
      <c r="Z1687" s="96">
        <v>236</v>
      </c>
      <c r="AA1687" s="96">
        <v>85</v>
      </c>
      <c r="AB1687" s="98">
        <v>0.15509999999999999</v>
      </c>
      <c r="AC1687" s="98">
        <v>0.41410000000000002</v>
      </c>
      <c r="AD1687" s="96">
        <v>227</v>
      </c>
      <c r="AE1687" s="96">
        <v>52</v>
      </c>
      <c r="AF1687" s="98">
        <v>9.4899999999999998E-2</v>
      </c>
      <c r="AG1687" s="98">
        <v>0.37959999999999999</v>
      </c>
      <c r="AH1687" s="96">
        <v>208</v>
      </c>
      <c r="AI1687" s="96">
        <v>405</v>
      </c>
      <c r="AJ1687" s="96">
        <v>329</v>
      </c>
      <c r="AK1687" s="96">
        <v>3700</v>
      </c>
      <c r="AL1687" s="96">
        <v>3063</v>
      </c>
      <c r="AM1687" s="96">
        <v>142</v>
      </c>
      <c r="AN1687" s="96">
        <v>3519</v>
      </c>
      <c r="AO1687" s="96">
        <v>3433</v>
      </c>
      <c r="AP1687" s="96">
        <v>70</v>
      </c>
      <c r="AQ1687" s="96">
        <v>615</v>
      </c>
      <c r="AR1687" s="96">
        <v>548</v>
      </c>
      <c r="AS1687" s="98">
        <v>0.89100000000000001</v>
      </c>
      <c r="AT1687" s="98">
        <v>0.6</v>
      </c>
      <c r="AU1687" s="98">
        <v>0.02</v>
      </c>
      <c r="AV1687" s="101">
        <v>340146</v>
      </c>
      <c r="AW1687" s="101">
        <v>311512</v>
      </c>
      <c r="AX1687" s="96">
        <v>18369</v>
      </c>
      <c r="AY1687" s="96">
        <v>28592</v>
      </c>
      <c r="AZ1687" s="96">
        <v>43746</v>
      </c>
      <c r="BA1687" s="96">
        <v>39920555</v>
      </c>
      <c r="BC1687" s="117"/>
      <c r="BD1687" s="93">
        <v>134.38</v>
      </c>
      <c r="BE1687" s="93">
        <v>1452</v>
      </c>
      <c r="BF1687" s="94">
        <v>146</v>
      </c>
      <c r="BG1687" s="155">
        <v>0.26640000000000003</v>
      </c>
      <c r="BH1687" s="94">
        <v>212</v>
      </c>
      <c r="BI1687" s="155">
        <v>0.38690000000000002</v>
      </c>
      <c r="BJ1687" s="94">
        <v>26</v>
      </c>
      <c r="BM1687" s="94">
        <v>39974</v>
      </c>
    </row>
    <row r="1688" spans="1:65" ht="15.75" customHeight="1" thickBot="1">
      <c r="A1688" s="93" t="s">
        <v>316</v>
      </c>
      <c r="B1688" s="95">
        <v>46053</v>
      </c>
      <c r="C1688" s="96">
        <v>1153306</v>
      </c>
      <c r="D1688" s="96">
        <v>253055</v>
      </c>
      <c r="E1688" s="96" t="s">
        <v>48</v>
      </c>
      <c r="F1688" s="96">
        <v>3341776</v>
      </c>
      <c r="G1688" s="96" t="s">
        <v>48</v>
      </c>
      <c r="H1688" s="96">
        <v>226852</v>
      </c>
      <c r="I1688" s="96" t="s">
        <v>48</v>
      </c>
      <c r="J1688" s="96">
        <v>4532</v>
      </c>
      <c r="K1688" s="96"/>
      <c r="L1688" s="96">
        <v>4979520</v>
      </c>
      <c r="M1688" s="97">
        <v>330</v>
      </c>
      <c r="N1688" s="97">
        <v>784</v>
      </c>
      <c r="O1688" s="97">
        <v>1114</v>
      </c>
      <c r="P1688" s="96" t="s">
        <v>48</v>
      </c>
      <c r="Q1688" s="96">
        <v>17742</v>
      </c>
      <c r="R1688" s="96">
        <v>17268</v>
      </c>
      <c r="S1688" s="96">
        <v>17534</v>
      </c>
      <c r="T1688" s="98">
        <v>0.65700000000000003</v>
      </c>
      <c r="U1688" s="95">
        <v>46022</v>
      </c>
      <c r="V1688" s="95">
        <v>46045</v>
      </c>
      <c r="W1688" s="96">
        <v>127</v>
      </c>
      <c r="X1688" s="98">
        <v>0.191</v>
      </c>
      <c r="Y1688" s="98">
        <v>0.42209999999999998</v>
      </c>
      <c r="Z1688" s="96">
        <v>281</v>
      </c>
      <c r="AA1688" s="96">
        <v>108</v>
      </c>
      <c r="AB1688" s="98">
        <v>0.16239999999999999</v>
      </c>
      <c r="AC1688" s="98">
        <v>0.43359999999999999</v>
      </c>
      <c r="AD1688" s="96">
        <v>288</v>
      </c>
      <c r="AE1688" s="96">
        <v>71</v>
      </c>
      <c r="AF1688" s="98">
        <v>0.10680000000000001</v>
      </c>
      <c r="AG1688" s="98">
        <v>0.42709999999999998</v>
      </c>
      <c r="AH1688" s="96">
        <v>284</v>
      </c>
      <c r="AI1688" s="96">
        <v>459</v>
      </c>
      <c r="AJ1688" s="96">
        <v>307</v>
      </c>
      <c r="AK1688" s="96">
        <v>3761</v>
      </c>
      <c r="AL1688" s="96">
        <v>3741</v>
      </c>
      <c r="AM1688" s="96">
        <v>180</v>
      </c>
      <c r="AN1688" s="96">
        <v>3560</v>
      </c>
      <c r="AO1688" s="96">
        <v>3544</v>
      </c>
      <c r="AP1688" s="96">
        <v>71</v>
      </c>
      <c r="AQ1688" s="96">
        <v>732</v>
      </c>
      <c r="AR1688" s="96">
        <v>665</v>
      </c>
      <c r="AS1688" s="98">
        <v>0.90800000000000003</v>
      </c>
      <c r="AT1688" s="98">
        <v>0.46200000000000002</v>
      </c>
      <c r="AU1688" s="98">
        <v>0.02</v>
      </c>
      <c r="AV1688" s="101">
        <v>340878</v>
      </c>
      <c r="AW1688" s="101">
        <v>312177</v>
      </c>
      <c r="AX1688" s="96">
        <v>18307</v>
      </c>
      <c r="AY1688" s="96">
        <v>28492</v>
      </c>
      <c r="AZ1688" s="96">
        <v>43317</v>
      </c>
      <c r="BA1688" s="96">
        <v>34760147</v>
      </c>
      <c r="BC1688" s="117"/>
      <c r="BD1688" s="93">
        <v>174.28</v>
      </c>
      <c r="BE1688" s="93">
        <v>1452</v>
      </c>
      <c r="BF1688" s="94">
        <v>170</v>
      </c>
      <c r="BG1688" s="155">
        <v>0.25559999999999999</v>
      </c>
      <c r="BH1688" s="94">
        <v>264</v>
      </c>
      <c r="BI1688" s="155">
        <v>0.39700000000000002</v>
      </c>
      <c r="BJ1688" s="94">
        <v>31</v>
      </c>
      <c r="BM1688" s="94">
        <v>47091</v>
      </c>
    </row>
    <row r="1689" spans="1:65" ht="15.75" customHeight="1" thickBot="1">
      <c r="A1689" s="93" t="s">
        <v>317</v>
      </c>
      <c r="B1689" s="95">
        <v>46054</v>
      </c>
      <c r="C1689" s="96">
        <v>1525400</v>
      </c>
      <c r="D1689" s="96">
        <v>179525</v>
      </c>
      <c r="E1689" s="96" t="s">
        <v>48</v>
      </c>
      <c r="F1689" s="96">
        <v>3259452</v>
      </c>
      <c r="G1689" s="96" t="s">
        <v>48</v>
      </c>
      <c r="H1689" s="96">
        <v>219690</v>
      </c>
      <c r="I1689" s="96" t="s">
        <v>48</v>
      </c>
      <c r="J1689" s="96">
        <v>7777</v>
      </c>
      <c r="K1689" s="96"/>
      <c r="L1689" s="96">
        <v>5191844</v>
      </c>
      <c r="M1689" s="97">
        <v>393</v>
      </c>
      <c r="N1689" s="97">
        <v>677</v>
      </c>
      <c r="O1689" s="97">
        <v>1070</v>
      </c>
      <c r="P1689" s="96" t="s">
        <v>48</v>
      </c>
      <c r="Q1689" s="96">
        <v>16425</v>
      </c>
      <c r="R1689" s="96">
        <v>19208</v>
      </c>
      <c r="S1689" s="96">
        <v>21225</v>
      </c>
      <c r="T1689" s="98">
        <v>0.81399999999999995</v>
      </c>
      <c r="U1689" s="95">
        <v>46023</v>
      </c>
      <c r="V1689" s="95">
        <v>46046</v>
      </c>
      <c r="W1689" s="96">
        <v>145</v>
      </c>
      <c r="X1689" s="98">
        <v>0.18279999999999999</v>
      </c>
      <c r="Y1689" s="98">
        <v>0.39860000000000001</v>
      </c>
      <c r="Z1689" s="96">
        <v>316</v>
      </c>
      <c r="AA1689" s="96">
        <v>102</v>
      </c>
      <c r="AB1689" s="98">
        <v>0.12859999999999999</v>
      </c>
      <c r="AC1689" s="98">
        <v>0.34089999999999998</v>
      </c>
      <c r="AD1689" s="96">
        <v>270</v>
      </c>
      <c r="AE1689" s="96">
        <v>61</v>
      </c>
      <c r="AF1689" s="98">
        <v>7.6899999999999996E-2</v>
      </c>
      <c r="AG1689" s="98">
        <v>0.3085</v>
      </c>
      <c r="AH1689" s="96">
        <v>245</v>
      </c>
      <c r="AI1689" s="96">
        <v>592</v>
      </c>
      <c r="AJ1689" s="96">
        <v>486</v>
      </c>
      <c r="AK1689" s="96">
        <v>5335</v>
      </c>
      <c r="AL1689" s="96">
        <v>5300</v>
      </c>
      <c r="AM1689" s="96">
        <v>202</v>
      </c>
      <c r="AN1689" s="96">
        <v>5081</v>
      </c>
      <c r="AO1689" s="96">
        <v>5058</v>
      </c>
      <c r="AP1689" s="96">
        <v>93</v>
      </c>
      <c r="AQ1689" s="96">
        <v>871</v>
      </c>
      <c r="AR1689" s="96">
        <v>793</v>
      </c>
      <c r="AS1689" s="98">
        <v>0.91</v>
      </c>
      <c r="AT1689" s="98">
        <v>0.61299999999999999</v>
      </c>
      <c r="AU1689" s="98">
        <v>1.7999999999999999E-2</v>
      </c>
      <c r="AV1689" s="101">
        <v>341749</v>
      </c>
      <c r="AW1689" s="101">
        <v>312970</v>
      </c>
      <c r="AX1689" s="96">
        <v>18275</v>
      </c>
      <c r="AY1689" s="96">
        <v>28506</v>
      </c>
      <c r="AZ1689" s="96">
        <v>43111</v>
      </c>
      <c r="BA1689" s="96">
        <v>37988213</v>
      </c>
      <c r="BC1689" s="117"/>
      <c r="BD1689" s="93">
        <v>123.64</v>
      </c>
      <c r="BE1689" s="240">
        <v>1452</v>
      </c>
      <c r="BF1689" s="94">
        <v>216</v>
      </c>
      <c r="BG1689" s="155">
        <v>0.27239999999999998</v>
      </c>
      <c r="BH1689" s="94">
        <v>344</v>
      </c>
      <c r="BI1689" s="155">
        <v>0.43380000000000002</v>
      </c>
      <c r="BJ1689" s="94">
        <v>42</v>
      </c>
      <c r="BM1689" s="241">
        <v>53053</v>
      </c>
    </row>
    <row r="1690" spans="1:65" ht="15.75" customHeight="1" thickBot="1">
      <c r="A1690" s="93" t="s">
        <v>311</v>
      </c>
      <c r="B1690" s="95">
        <v>46055</v>
      </c>
      <c r="C1690" s="96">
        <v>1328506</v>
      </c>
      <c r="D1690" s="96">
        <v>213577</v>
      </c>
      <c r="E1690" s="96" t="s">
        <v>48</v>
      </c>
      <c r="F1690" s="96">
        <v>2981374</v>
      </c>
      <c r="G1690" s="96" t="s">
        <v>48</v>
      </c>
      <c r="H1690" s="96">
        <v>235779</v>
      </c>
      <c r="I1690" s="96" t="s">
        <v>48</v>
      </c>
      <c r="J1690" s="96">
        <v>1551</v>
      </c>
      <c r="K1690" s="96"/>
      <c r="L1690" s="96">
        <v>4760787</v>
      </c>
      <c r="M1690" s="97">
        <v>307</v>
      </c>
      <c r="N1690" s="97">
        <v>903</v>
      </c>
      <c r="O1690" s="97">
        <v>1210</v>
      </c>
      <c r="P1690" s="96" t="s">
        <v>48</v>
      </c>
      <c r="Q1690" s="96">
        <v>18665</v>
      </c>
      <c r="R1690" s="96">
        <v>18714</v>
      </c>
      <c r="S1690" s="96">
        <v>23279</v>
      </c>
      <c r="T1690" s="98">
        <v>0.58099999999999996</v>
      </c>
      <c r="U1690" s="95">
        <v>46024</v>
      </c>
      <c r="V1690" s="95">
        <v>46047</v>
      </c>
      <c r="W1690" s="96">
        <v>117</v>
      </c>
      <c r="X1690" s="98">
        <v>0.18540000000000001</v>
      </c>
      <c r="Y1690" s="98">
        <v>0.4042</v>
      </c>
      <c r="Z1690" s="96">
        <v>255</v>
      </c>
      <c r="AA1690" s="96">
        <v>96</v>
      </c>
      <c r="AB1690" s="98">
        <v>0.15210000000000001</v>
      </c>
      <c r="AC1690" s="98">
        <v>0.4032</v>
      </c>
      <c r="AD1690" s="96">
        <v>254</v>
      </c>
      <c r="AE1690" s="96">
        <v>51</v>
      </c>
      <c r="AF1690" s="98">
        <v>8.0799999999999997E-2</v>
      </c>
      <c r="AG1690" s="98">
        <v>0.3241</v>
      </c>
      <c r="AH1690" s="96">
        <v>205</v>
      </c>
      <c r="AI1690" s="96">
        <v>495</v>
      </c>
      <c r="AJ1690" s="96">
        <v>343</v>
      </c>
      <c r="AK1690" s="96">
        <v>3933</v>
      </c>
      <c r="AL1690" s="96">
        <v>3856</v>
      </c>
      <c r="AM1690" s="96">
        <v>160</v>
      </c>
      <c r="AN1690" s="96">
        <v>3731</v>
      </c>
      <c r="AO1690" s="96">
        <v>3659</v>
      </c>
      <c r="AP1690" s="96">
        <v>87</v>
      </c>
      <c r="AQ1690" s="96">
        <v>703</v>
      </c>
      <c r="AR1690" s="96">
        <v>631</v>
      </c>
      <c r="AS1690" s="98">
        <v>0.89800000000000002</v>
      </c>
      <c r="AT1690" s="98">
        <v>0.54400000000000004</v>
      </c>
      <c r="AU1690" s="98">
        <v>2.3E-2</v>
      </c>
      <c r="AV1690" s="101">
        <v>342452</v>
      </c>
      <c r="AW1690" s="101">
        <v>313601</v>
      </c>
      <c r="AX1690" s="96">
        <v>18510</v>
      </c>
      <c r="AY1690" s="96">
        <v>28602</v>
      </c>
      <c r="AZ1690" s="96">
        <v>43538</v>
      </c>
      <c r="BA1690" s="96">
        <v>51287891</v>
      </c>
      <c r="BC1690" s="117"/>
      <c r="BD1690" s="93">
        <v>146.94</v>
      </c>
      <c r="BE1690" s="240">
        <v>1453.5</v>
      </c>
      <c r="BF1690" s="94">
        <v>172</v>
      </c>
      <c r="BG1690" s="155">
        <v>0.27260000000000001</v>
      </c>
      <c r="BH1690" s="94">
        <v>265</v>
      </c>
      <c r="BI1690" s="155">
        <v>0.42</v>
      </c>
      <c r="BJ1690" s="94">
        <v>30</v>
      </c>
      <c r="BM1690" s="241">
        <v>37103</v>
      </c>
    </row>
    <row r="1691" spans="1:65" ht="15.75" customHeight="1" thickBot="1">
      <c r="A1691" s="93" t="s">
        <v>312</v>
      </c>
      <c r="B1691" s="95">
        <v>46056</v>
      </c>
      <c r="C1691" s="96">
        <v>1723414</v>
      </c>
      <c r="D1691" s="96">
        <v>258220</v>
      </c>
      <c r="E1691" s="96" t="s">
        <v>48</v>
      </c>
      <c r="F1691" s="96">
        <v>3012048</v>
      </c>
      <c r="G1691" s="96" t="s">
        <v>48</v>
      </c>
      <c r="H1691" s="96">
        <v>239742</v>
      </c>
      <c r="I1691" s="96" t="s">
        <v>48</v>
      </c>
      <c r="J1691" s="96">
        <v>1397</v>
      </c>
      <c r="K1691" s="96"/>
      <c r="L1691" s="96">
        <v>5234820</v>
      </c>
      <c r="M1691" s="97">
        <v>377</v>
      </c>
      <c r="N1691" s="97">
        <v>841</v>
      </c>
      <c r="O1691" s="97">
        <v>1218</v>
      </c>
      <c r="P1691" s="96" t="s">
        <v>48</v>
      </c>
      <c r="Q1691" s="96">
        <v>18615</v>
      </c>
      <c r="R1691" s="96">
        <v>18291</v>
      </c>
      <c r="S1691" s="96">
        <v>22126</v>
      </c>
      <c r="T1691" s="98">
        <v>0.58599999999999997</v>
      </c>
      <c r="U1691" s="95">
        <v>46025</v>
      </c>
      <c r="V1691" s="95">
        <v>46048</v>
      </c>
      <c r="W1691" s="96">
        <v>129</v>
      </c>
      <c r="X1691" s="98">
        <v>0.2006</v>
      </c>
      <c r="Y1691" s="98">
        <v>0.43740000000000001</v>
      </c>
      <c r="Z1691" s="96">
        <v>281</v>
      </c>
      <c r="AA1691" s="96">
        <v>108</v>
      </c>
      <c r="AB1691" s="98">
        <v>0.16800000000000001</v>
      </c>
      <c r="AC1691" s="98">
        <v>0.4451</v>
      </c>
      <c r="AD1691" s="96">
        <v>286</v>
      </c>
      <c r="AE1691" s="96">
        <v>59</v>
      </c>
      <c r="AF1691" s="98">
        <v>9.1800000000000007E-2</v>
      </c>
      <c r="AG1691" s="98">
        <v>0.3679</v>
      </c>
      <c r="AH1691" s="96">
        <v>237</v>
      </c>
      <c r="AI1691" s="96">
        <v>491</v>
      </c>
      <c r="AJ1691" s="96">
        <v>344</v>
      </c>
      <c r="AK1691" s="96">
        <v>3827</v>
      </c>
      <c r="AL1691" s="96">
        <v>3754</v>
      </c>
      <c r="AM1691" s="96">
        <v>144</v>
      </c>
      <c r="AN1691" s="96">
        <v>3646</v>
      </c>
      <c r="AO1691" s="96">
        <v>3583</v>
      </c>
      <c r="AP1691" s="96">
        <v>63</v>
      </c>
      <c r="AQ1691" s="96">
        <v>714</v>
      </c>
      <c r="AR1691" s="96">
        <v>643</v>
      </c>
      <c r="AS1691" s="98">
        <v>0.90100000000000002</v>
      </c>
      <c r="AT1691" s="98">
        <v>0.53500000000000003</v>
      </c>
      <c r="AU1691" s="98">
        <v>1.7000000000000001E-2</v>
      </c>
      <c r="AV1691" s="101">
        <v>343166</v>
      </c>
      <c r="AW1691" s="101">
        <v>314244</v>
      </c>
      <c r="AX1691" s="96">
        <v>18478</v>
      </c>
      <c r="AY1691" s="96">
        <v>28731</v>
      </c>
      <c r="AZ1691" s="96">
        <v>43529</v>
      </c>
      <c r="BA1691" s="96">
        <v>34872496</v>
      </c>
      <c r="BC1691" s="117"/>
      <c r="BD1691" s="93">
        <v>177.96</v>
      </c>
      <c r="BE1691" s="240">
        <v>1451</v>
      </c>
      <c r="BF1691" s="94">
        <v>198</v>
      </c>
      <c r="BG1691" s="155">
        <v>0.30790000000000001</v>
      </c>
      <c r="BH1691" s="94">
        <v>287</v>
      </c>
      <c r="BI1691" s="155">
        <v>0.44629999999999997</v>
      </c>
      <c r="BJ1691" s="94">
        <v>22</v>
      </c>
      <c r="BM1691" s="241">
        <v>16269</v>
      </c>
    </row>
    <row r="1692" spans="1:65" ht="15.75" customHeight="1" thickBot="1">
      <c r="A1692" s="93" t="s">
        <v>313</v>
      </c>
      <c r="B1692" s="95">
        <v>46057</v>
      </c>
      <c r="C1692" s="96">
        <v>2469851</v>
      </c>
      <c r="D1692" s="96">
        <v>213116</v>
      </c>
      <c r="E1692" s="96" t="s">
        <v>48</v>
      </c>
      <c r="F1692" s="96">
        <v>3195589</v>
      </c>
      <c r="G1692" s="96" t="s">
        <v>48</v>
      </c>
      <c r="H1692" s="96">
        <v>200031</v>
      </c>
      <c r="I1692" s="96" t="s">
        <v>48</v>
      </c>
      <c r="J1692" s="96">
        <v>1419</v>
      </c>
      <c r="K1692" s="96"/>
      <c r="L1692" s="96">
        <v>6080006</v>
      </c>
      <c r="M1692" s="97">
        <v>373</v>
      </c>
      <c r="N1692" s="97">
        <v>790</v>
      </c>
      <c r="O1692" s="97">
        <v>1163</v>
      </c>
      <c r="P1692" s="96" t="s">
        <v>48</v>
      </c>
      <c r="Q1692" s="96">
        <v>23437</v>
      </c>
      <c r="R1692" s="96">
        <v>24938</v>
      </c>
      <c r="S1692" s="96">
        <v>28608</v>
      </c>
      <c r="T1692" s="98">
        <v>0.64900000000000002</v>
      </c>
      <c r="U1692" s="95">
        <v>46026</v>
      </c>
      <c r="V1692" s="95">
        <v>46049</v>
      </c>
      <c r="W1692" s="96">
        <v>119</v>
      </c>
      <c r="X1692" s="98">
        <v>0.17150000000000001</v>
      </c>
      <c r="Y1692" s="98">
        <v>0.37380000000000002</v>
      </c>
      <c r="Z1692" s="96">
        <v>259</v>
      </c>
      <c r="AA1692" s="96">
        <v>92</v>
      </c>
      <c r="AB1692" s="98">
        <v>0.1326</v>
      </c>
      <c r="AC1692" s="98">
        <v>0.3513</v>
      </c>
      <c r="AD1692" s="96">
        <v>244</v>
      </c>
      <c r="AE1692" s="96">
        <v>53</v>
      </c>
      <c r="AF1692" s="98">
        <v>7.6399999999999996E-2</v>
      </c>
      <c r="AG1692" s="98">
        <v>0.30620000000000003</v>
      </c>
      <c r="AH1692" s="96">
        <v>213</v>
      </c>
      <c r="AI1692" s="96">
        <v>476</v>
      </c>
      <c r="AJ1692" s="96">
        <v>350</v>
      </c>
      <c r="AK1692" s="96">
        <v>3684</v>
      </c>
      <c r="AL1692" s="96">
        <v>3624</v>
      </c>
      <c r="AM1692" s="96">
        <v>170</v>
      </c>
      <c r="AN1692" s="96">
        <v>3479</v>
      </c>
      <c r="AO1692" s="96">
        <v>3429</v>
      </c>
      <c r="AP1692" s="96">
        <v>60</v>
      </c>
      <c r="AQ1692" s="96">
        <v>755</v>
      </c>
      <c r="AR1692" s="96">
        <v>694</v>
      </c>
      <c r="AS1692" s="98">
        <v>0.91900000000000004</v>
      </c>
      <c r="AT1692" s="98">
        <v>0.504</v>
      </c>
      <c r="AU1692" s="98">
        <v>1.7000000000000001E-2</v>
      </c>
      <c r="AV1692" s="101">
        <v>343921</v>
      </c>
      <c r="AW1692" s="101">
        <v>314938</v>
      </c>
      <c r="AX1692" s="96">
        <v>18613</v>
      </c>
      <c r="AY1692" s="96">
        <v>28852</v>
      </c>
      <c r="AZ1692" s="96">
        <v>43220</v>
      </c>
      <c r="BA1692" s="96">
        <v>35508833</v>
      </c>
      <c r="BC1692" s="117"/>
      <c r="BD1692" s="93">
        <v>145.91999999999999</v>
      </c>
      <c r="BE1692" s="240">
        <v>1460.5</v>
      </c>
      <c r="BF1692" s="94">
        <v>184</v>
      </c>
      <c r="BG1692" s="155">
        <v>0.2651</v>
      </c>
      <c r="BH1692" s="94">
        <v>270</v>
      </c>
      <c r="BI1692" s="155">
        <v>0.38900000000000001</v>
      </c>
      <c r="BJ1692" s="94">
        <v>38</v>
      </c>
      <c r="BM1692" s="241">
        <v>8888</v>
      </c>
    </row>
    <row r="1693" spans="1:65" ht="15.75" customHeight="1" thickBot="1">
      <c r="A1693" s="93" t="s">
        <v>314</v>
      </c>
      <c r="B1693" s="95">
        <v>46058</v>
      </c>
      <c r="C1693" s="96">
        <v>2725563</v>
      </c>
      <c r="D1693" s="96">
        <v>281416</v>
      </c>
      <c r="E1693" s="96" t="s">
        <v>48</v>
      </c>
      <c r="F1693" s="96">
        <v>3260135</v>
      </c>
      <c r="G1693" s="96" t="s">
        <v>48</v>
      </c>
      <c r="H1693" s="96">
        <v>199630</v>
      </c>
      <c r="I1693" s="96" t="s">
        <v>48</v>
      </c>
      <c r="J1693" s="96">
        <v>1177</v>
      </c>
      <c r="K1693" s="96"/>
      <c r="L1693" s="96">
        <v>6467921</v>
      </c>
      <c r="M1693" s="97">
        <v>412</v>
      </c>
      <c r="N1693" s="97">
        <v>800</v>
      </c>
      <c r="O1693" s="97">
        <v>1212</v>
      </c>
      <c r="P1693" s="96" t="s">
        <v>48</v>
      </c>
      <c r="Q1693" s="96">
        <v>23547</v>
      </c>
      <c r="R1693" s="96">
        <v>26244</v>
      </c>
      <c r="S1693" s="96">
        <v>27809</v>
      </c>
      <c r="T1693" s="98">
        <v>0.67900000000000005</v>
      </c>
      <c r="U1693" s="95">
        <v>46027</v>
      </c>
      <c r="V1693" s="95">
        <v>46050</v>
      </c>
      <c r="W1693" s="96">
        <v>126</v>
      </c>
      <c r="X1693" s="98">
        <v>0.16539999999999999</v>
      </c>
      <c r="Y1693" s="98">
        <v>0.36049999999999999</v>
      </c>
      <c r="Z1693" s="96">
        <v>275</v>
      </c>
      <c r="AA1693" s="96">
        <v>93</v>
      </c>
      <c r="AB1693" s="98">
        <v>0.122</v>
      </c>
      <c r="AC1693" s="98">
        <v>0.32340000000000002</v>
      </c>
      <c r="AD1693" s="96">
        <v>246</v>
      </c>
      <c r="AE1693" s="96">
        <v>58</v>
      </c>
      <c r="AF1693" s="98">
        <v>7.6100000000000001E-2</v>
      </c>
      <c r="AG1693" s="98">
        <v>0.30520000000000003</v>
      </c>
      <c r="AH1693" s="96">
        <v>233</v>
      </c>
      <c r="AI1693" s="96">
        <v>538</v>
      </c>
      <c r="AJ1693" s="96">
        <v>337</v>
      </c>
      <c r="AK1693" s="96">
        <v>4062</v>
      </c>
      <c r="AL1693" s="96">
        <v>3997</v>
      </c>
      <c r="AM1693" s="96">
        <v>144</v>
      </c>
      <c r="AN1693" s="96">
        <v>3881</v>
      </c>
      <c r="AO1693" s="96">
        <v>3821</v>
      </c>
      <c r="AP1693" s="96">
        <v>73</v>
      </c>
      <c r="AQ1693" s="96">
        <v>823</v>
      </c>
      <c r="AR1693" s="96">
        <v>762</v>
      </c>
      <c r="AS1693" s="98">
        <v>0.92600000000000005</v>
      </c>
      <c r="AT1693" s="98">
        <v>0.442</v>
      </c>
      <c r="AU1693" s="98">
        <v>1.9E-2</v>
      </c>
      <c r="AV1693" s="101">
        <v>344744</v>
      </c>
      <c r="AW1693" s="101">
        <v>315700</v>
      </c>
      <c r="AX1693" s="96">
        <v>18633</v>
      </c>
      <c r="AY1693" s="96">
        <v>29136</v>
      </c>
      <c r="AZ1693" s="96">
        <v>43348</v>
      </c>
      <c r="BA1693" s="96">
        <v>34283290</v>
      </c>
      <c r="BC1693" s="117"/>
      <c r="BD1693" s="93">
        <v>191.57</v>
      </c>
      <c r="BE1693" s="240">
        <v>1469</v>
      </c>
      <c r="BF1693" s="94">
        <v>200</v>
      </c>
      <c r="BG1693" s="155">
        <v>0.26250000000000001</v>
      </c>
      <c r="BH1693" s="94">
        <v>297</v>
      </c>
      <c r="BI1693" s="155">
        <v>0.38979999999999998</v>
      </c>
      <c r="BJ1693" s="94">
        <v>27</v>
      </c>
      <c r="BM1693" s="241">
        <v>4565</v>
      </c>
    </row>
    <row r="1694" spans="1:65" ht="15.75" customHeight="1" thickBot="1">
      <c r="A1694" s="93" t="s">
        <v>315</v>
      </c>
      <c r="B1694" s="95">
        <v>46059</v>
      </c>
      <c r="C1694" s="96">
        <v>3268350</v>
      </c>
      <c r="D1694" s="96">
        <v>252975</v>
      </c>
      <c r="E1694" s="96" t="s">
        <v>48</v>
      </c>
      <c r="F1694" s="96">
        <v>3214721</v>
      </c>
      <c r="G1694" s="96" t="s">
        <v>48</v>
      </c>
      <c r="H1694" s="96">
        <v>268823</v>
      </c>
      <c r="I1694" s="96" t="s">
        <v>48</v>
      </c>
      <c r="J1694" s="96">
        <v>2035</v>
      </c>
      <c r="K1694" s="96"/>
      <c r="L1694" s="96">
        <v>7006904</v>
      </c>
      <c r="M1694" s="97">
        <v>383</v>
      </c>
      <c r="N1694" s="97">
        <v>918</v>
      </c>
      <c r="O1694" s="97">
        <v>1301</v>
      </c>
      <c r="P1694" s="96" t="s">
        <v>48</v>
      </c>
      <c r="Q1694" s="96">
        <v>23461</v>
      </c>
      <c r="R1694" s="96">
        <v>24037</v>
      </c>
      <c r="S1694" s="96">
        <v>25324</v>
      </c>
      <c r="T1694" s="98">
        <v>0.56599999999999995</v>
      </c>
      <c r="U1694" s="95">
        <v>46028</v>
      </c>
      <c r="V1694" s="95">
        <v>46051</v>
      </c>
      <c r="W1694" s="96">
        <v>137</v>
      </c>
      <c r="X1694" s="98">
        <v>0.20180000000000001</v>
      </c>
      <c r="Y1694" s="98">
        <v>0.43990000000000001</v>
      </c>
      <c r="Z1694" s="96">
        <v>299</v>
      </c>
      <c r="AA1694" s="96">
        <v>110</v>
      </c>
      <c r="AB1694" s="98">
        <v>0.16200000000000001</v>
      </c>
      <c r="AC1694" s="98">
        <v>0.42930000000000001</v>
      </c>
      <c r="AD1694" s="96">
        <v>292</v>
      </c>
      <c r="AE1694" s="96">
        <v>69</v>
      </c>
      <c r="AF1694" s="98">
        <v>0.1016</v>
      </c>
      <c r="AG1694" s="98">
        <v>0.40749999999999997</v>
      </c>
      <c r="AH1694" s="96">
        <v>277</v>
      </c>
      <c r="AI1694" s="96">
        <v>447</v>
      </c>
      <c r="AJ1694" s="96">
        <v>313</v>
      </c>
      <c r="AK1694" s="96">
        <v>3873</v>
      </c>
      <c r="AL1694" s="96">
        <v>3785</v>
      </c>
      <c r="AM1694" s="96">
        <v>255</v>
      </c>
      <c r="AN1694" s="96">
        <v>3595</v>
      </c>
      <c r="AO1694" s="96">
        <v>3514</v>
      </c>
      <c r="AP1694" s="96">
        <v>69</v>
      </c>
      <c r="AQ1694" s="96">
        <v>736</v>
      </c>
      <c r="AR1694" s="96">
        <v>679</v>
      </c>
      <c r="AS1694" s="98">
        <v>0.92300000000000004</v>
      </c>
      <c r="AT1694" s="98">
        <v>0.46100000000000002</v>
      </c>
      <c r="AU1694" s="98">
        <v>1.9E-2</v>
      </c>
      <c r="AV1694" s="101">
        <v>345480</v>
      </c>
      <c r="AW1694" s="101">
        <v>316379</v>
      </c>
      <c r="AX1694" s="96">
        <v>18679</v>
      </c>
      <c r="AY1694" s="96">
        <v>29166</v>
      </c>
      <c r="AZ1694" s="96">
        <v>43368</v>
      </c>
      <c r="BA1694" s="96">
        <v>37382330</v>
      </c>
      <c r="BC1694" s="117"/>
      <c r="BD1694" s="93">
        <v>172.62</v>
      </c>
      <c r="BE1694" s="240">
        <v>1465.5</v>
      </c>
      <c r="BF1694" s="94">
        <v>207</v>
      </c>
      <c r="BG1694" s="155">
        <v>0.3049</v>
      </c>
      <c r="BH1694" s="94">
        <v>293</v>
      </c>
      <c r="BI1694" s="155">
        <v>0.43149999999999999</v>
      </c>
      <c r="BJ1694" s="94">
        <v>46</v>
      </c>
      <c r="BM1694" s="241">
        <v>8261</v>
      </c>
    </row>
    <row r="1695" spans="1:65" ht="15.75" customHeight="1" thickBot="1">
      <c r="A1695" s="93" t="s">
        <v>316</v>
      </c>
      <c r="B1695" s="95">
        <v>46060</v>
      </c>
      <c r="C1695" s="96">
        <v>4450399</v>
      </c>
      <c r="D1695" s="96">
        <v>258060</v>
      </c>
      <c r="E1695" s="96" t="s">
        <v>48</v>
      </c>
      <c r="F1695" s="96">
        <v>3052500</v>
      </c>
      <c r="G1695" s="96" t="s">
        <v>48</v>
      </c>
      <c r="H1695" s="96">
        <v>289218</v>
      </c>
      <c r="I1695" s="96" t="s">
        <v>48</v>
      </c>
      <c r="J1695" s="96">
        <v>1441</v>
      </c>
      <c r="K1695" s="96"/>
      <c r="L1695" s="96">
        <v>8051618</v>
      </c>
      <c r="M1695" s="97">
        <v>525</v>
      </c>
      <c r="N1695" s="97">
        <v>1148</v>
      </c>
      <c r="O1695" s="97">
        <v>1673</v>
      </c>
      <c r="P1695" s="96" t="s">
        <v>48</v>
      </c>
      <c r="Q1695" s="96">
        <v>21226</v>
      </c>
      <c r="R1695" s="96">
        <v>23372</v>
      </c>
      <c r="S1695" s="96">
        <v>26076</v>
      </c>
      <c r="T1695" s="98">
        <v>0.54600000000000004</v>
      </c>
      <c r="U1695" s="95">
        <v>46029</v>
      </c>
      <c r="V1695" s="95">
        <v>46052</v>
      </c>
      <c r="W1695" s="96">
        <v>174</v>
      </c>
      <c r="X1695" s="98">
        <v>0.20300000000000001</v>
      </c>
      <c r="Y1695" s="98">
        <v>0.44259999999999999</v>
      </c>
      <c r="Z1695" s="96">
        <v>379</v>
      </c>
      <c r="AA1695" s="96">
        <v>130</v>
      </c>
      <c r="AB1695" s="98">
        <v>0.1517</v>
      </c>
      <c r="AC1695" s="98">
        <v>0.40200000000000002</v>
      </c>
      <c r="AD1695" s="96">
        <v>345</v>
      </c>
      <c r="AE1695" s="96">
        <v>77</v>
      </c>
      <c r="AF1695" s="98">
        <v>8.9800000000000005E-2</v>
      </c>
      <c r="AG1695" s="98">
        <v>0.36030000000000001</v>
      </c>
      <c r="AH1695" s="96">
        <v>309</v>
      </c>
      <c r="AI1695" s="96">
        <v>579</v>
      </c>
      <c r="AJ1695" s="96">
        <v>342</v>
      </c>
      <c r="AK1695" s="96">
        <v>4073</v>
      </c>
      <c r="AL1695" s="96">
        <v>4060</v>
      </c>
      <c r="AM1695" s="96">
        <v>332</v>
      </c>
      <c r="AN1695" s="96">
        <v>3723</v>
      </c>
      <c r="AO1695" s="96">
        <v>3712</v>
      </c>
      <c r="AP1695" s="96">
        <v>49</v>
      </c>
      <c r="AQ1695" s="96">
        <v>914</v>
      </c>
      <c r="AR1695" s="96">
        <v>857</v>
      </c>
      <c r="AS1695" s="98">
        <v>0.93799999999999994</v>
      </c>
      <c r="AT1695" s="98">
        <v>0.39900000000000002</v>
      </c>
      <c r="AU1695" s="98">
        <v>1.2999999999999999E-2</v>
      </c>
      <c r="AV1695" s="101">
        <v>346394</v>
      </c>
      <c r="AW1695" s="101">
        <v>317236</v>
      </c>
      <c r="AX1695" s="96">
        <v>18708</v>
      </c>
      <c r="AY1695" s="96">
        <v>29130</v>
      </c>
      <c r="AZ1695" s="96">
        <v>43409</v>
      </c>
      <c r="BA1695" s="96">
        <v>34554059</v>
      </c>
      <c r="BC1695" s="117"/>
      <c r="BD1695" s="93">
        <v>176.09</v>
      </c>
      <c r="BE1695" s="240">
        <v>1465.5</v>
      </c>
      <c r="BF1695" s="94">
        <v>250</v>
      </c>
      <c r="BG1695" s="155">
        <v>0.29170000000000001</v>
      </c>
      <c r="BH1695" s="94">
        <v>359</v>
      </c>
      <c r="BI1695" s="155">
        <v>0.41889999999999999</v>
      </c>
      <c r="BJ1695" s="94">
        <v>32</v>
      </c>
      <c r="BM1695" s="241">
        <v>13596</v>
      </c>
    </row>
    <row r="1696" spans="1:65" ht="15.75" customHeight="1" thickBot="1">
      <c r="A1696" s="93" t="s">
        <v>317</v>
      </c>
      <c r="B1696" s="95">
        <v>46061</v>
      </c>
      <c r="C1696" s="96">
        <v>4776255</v>
      </c>
      <c r="D1696" s="96">
        <v>304003</v>
      </c>
      <c r="E1696" s="96" t="s">
        <v>48</v>
      </c>
      <c r="F1696" s="96">
        <v>2902004</v>
      </c>
      <c r="G1696" s="96" t="s">
        <v>48</v>
      </c>
      <c r="H1696" s="96">
        <v>280667</v>
      </c>
      <c r="I1696" s="96" t="s">
        <v>48</v>
      </c>
      <c r="J1696" s="96">
        <v>2167</v>
      </c>
      <c r="K1696" s="96"/>
      <c r="L1696" s="96">
        <v>8265096</v>
      </c>
      <c r="M1696" s="97">
        <v>615</v>
      </c>
      <c r="N1696" s="97">
        <v>949</v>
      </c>
      <c r="O1696" s="97">
        <v>1564</v>
      </c>
      <c r="P1696" s="96" t="s">
        <v>48</v>
      </c>
      <c r="Q1696" s="96">
        <v>23403</v>
      </c>
      <c r="R1696" s="96">
        <v>24558</v>
      </c>
      <c r="S1696" s="96">
        <v>27853</v>
      </c>
      <c r="T1696" s="98">
        <v>0.73599999999999999</v>
      </c>
      <c r="U1696" s="95">
        <v>46030</v>
      </c>
      <c r="V1696" s="95">
        <v>46053</v>
      </c>
      <c r="W1696" s="96">
        <v>162</v>
      </c>
      <c r="X1696" s="98">
        <v>0.1527</v>
      </c>
      <c r="Y1696" s="98">
        <v>0.33289999999999997</v>
      </c>
      <c r="Z1696" s="96">
        <v>353</v>
      </c>
      <c r="AA1696" s="96">
        <v>127</v>
      </c>
      <c r="AB1696" s="98">
        <v>0.1197</v>
      </c>
      <c r="AC1696" s="98">
        <v>0.31719999999999998</v>
      </c>
      <c r="AD1696" s="96">
        <v>337</v>
      </c>
      <c r="AE1696" s="96">
        <v>74</v>
      </c>
      <c r="AF1696" s="98">
        <v>6.9699999999999998E-2</v>
      </c>
      <c r="AG1696" s="98">
        <v>0.2797</v>
      </c>
      <c r="AH1696" s="96">
        <v>297</v>
      </c>
      <c r="AI1696" s="96">
        <v>730</v>
      </c>
      <c r="AJ1696" s="96">
        <v>522</v>
      </c>
      <c r="AK1696" s="96">
        <v>5749</v>
      </c>
      <c r="AL1696" s="96">
        <v>5729</v>
      </c>
      <c r="AM1696" s="96">
        <v>422</v>
      </c>
      <c r="AN1696" s="96">
        <v>5284</v>
      </c>
      <c r="AO1696" s="96">
        <v>5268</v>
      </c>
      <c r="AP1696" s="96">
        <v>80</v>
      </c>
      <c r="AQ1696" s="96">
        <v>1151</v>
      </c>
      <c r="AR1696" s="96">
        <v>1061</v>
      </c>
      <c r="AS1696" s="98">
        <v>0.92200000000000004</v>
      </c>
      <c r="AT1696" s="98">
        <v>0.49199999999999999</v>
      </c>
      <c r="AU1696" s="98">
        <v>1.4999999999999999E-2</v>
      </c>
      <c r="AV1696" s="101">
        <v>347545</v>
      </c>
      <c r="AW1696" s="101">
        <v>318297</v>
      </c>
      <c r="AX1696" s="96">
        <v>18719</v>
      </c>
      <c r="AY1696" s="96">
        <v>29194</v>
      </c>
      <c r="AZ1696" s="96">
        <v>43518</v>
      </c>
      <c r="BA1696" s="96">
        <v>38528495</v>
      </c>
      <c r="BC1696" s="117"/>
      <c r="BD1696" s="93">
        <v>207.44</v>
      </c>
      <c r="BE1696" s="240">
        <v>1465.5</v>
      </c>
      <c r="BF1696" s="94">
        <v>264</v>
      </c>
      <c r="BG1696" s="155">
        <v>0.24879999999999999</v>
      </c>
      <c r="BH1696" s="94">
        <v>415</v>
      </c>
      <c r="BI1696" s="155">
        <v>0.3911</v>
      </c>
      <c r="BJ1696" s="94">
        <v>44</v>
      </c>
      <c r="BM1696" s="241">
        <v>7403</v>
      </c>
    </row>
    <row r="1697" spans="1:65" ht="15.75" customHeight="1" thickBot="1">
      <c r="A1697" s="93" t="s">
        <v>311</v>
      </c>
      <c r="B1697" s="95">
        <v>46062</v>
      </c>
      <c r="C1697" s="96">
        <v>4794895</v>
      </c>
      <c r="D1697" s="96">
        <v>271044</v>
      </c>
      <c r="E1697" s="96" t="s">
        <v>48</v>
      </c>
      <c r="F1697" s="96">
        <v>2957495</v>
      </c>
      <c r="G1697" s="96" t="s">
        <v>48</v>
      </c>
      <c r="H1697" s="96">
        <v>280550</v>
      </c>
      <c r="I1697" s="96" t="s">
        <v>48</v>
      </c>
      <c r="J1697" s="96">
        <v>3509</v>
      </c>
      <c r="K1697" s="96"/>
      <c r="L1697" s="96">
        <v>8307493</v>
      </c>
      <c r="M1697" s="97">
        <v>480</v>
      </c>
      <c r="N1697" s="97">
        <v>1076</v>
      </c>
      <c r="O1697" s="97">
        <v>1556</v>
      </c>
      <c r="P1697" s="96" t="s">
        <v>48</v>
      </c>
      <c r="Q1697" s="96">
        <v>25237</v>
      </c>
      <c r="R1697" s="96">
        <v>26344</v>
      </c>
      <c r="S1697" s="96">
        <v>30921</v>
      </c>
      <c r="T1697" s="98">
        <v>0.67700000000000005</v>
      </c>
      <c r="U1697" s="95">
        <v>46031</v>
      </c>
      <c r="V1697" s="95">
        <v>46054</v>
      </c>
      <c r="W1697" s="96">
        <v>151</v>
      </c>
      <c r="X1697" s="98">
        <v>0.15440000000000001</v>
      </c>
      <c r="Y1697" s="98">
        <v>0.33660000000000001</v>
      </c>
      <c r="Z1697" s="96">
        <v>329</v>
      </c>
      <c r="AA1697" s="96">
        <v>119</v>
      </c>
      <c r="AB1697" s="98">
        <v>0.1217</v>
      </c>
      <c r="AC1697" s="98">
        <v>0.32240000000000002</v>
      </c>
      <c r="AD1697" s="96">
        <v>315</v>
      </c>
      <c r="AE1697" s="96">
        <v>67</v>
      </c>
      <c r="AF1697" s="98">
        <v>6.8500000000000005E-2</v>
      </c>
      <c r="AG1697" s="98">
        <v>0.2747</v>
      </c>
      <c r="AH1697" s="96">
        <v>269</v>
      </c>
      <c r="AI1697" s="96">
        <v>680</v>
      </c>
      <c r="AJ1697" s="96">
        <v>400</v>
      </c>
      <c r="AK1697" s="96">
        <v>4650</v>
      </c>
      <c r="AL1697" s="96">
        <v>4569</v>
      </c>
      <c r="AM1697" s="96">
        <v>362</v>
      </c>
      <c r="AN1697" s="96">
        <v>4240</v>
      </c>
      <c r="AO1697" s="96">
        <v>4173</v>
      </c>
      <c r="AP1697" s="96">
        <v>73</v>
      </c>
      <c r="AQ1697" s="96">
        <v>1054</v>
      </c>
      <c r="AR1697" s="96">
        <v>978</v>
      </c>
      <c r="AS1697" s="98">
        <v>0.92800000000000005</v>
      </c>
      <c r="AT1697" s="98">
        <v>0.40899999999999997</v>
      </c>
      <c r="AU1697" s="98">
        <v>1.7000000000000001E-2</v>
      </c>
      <c r="AV1697" s="101">
        <v>348599</v>
      </c>
      <c r="AW1697" s="101">
        <v>319275</v>
      </c>
      <c r="AX1697" s="96">
        <v>18731</v>
      </c>
      <c r="AY1697" s="96">
        <v>29357</v>
      </c>
      <c r="AZ1697" s="96">
        <v>43887</v>
      </c>
      <c r="BA1697" s="96">
        <v>54658075</v>
      </c>
      <c r="BC1697" s="117"/>
      <c r="BD1697" s="93">
        <v>185.71</v>
      </c>
      <c r="BE1697" s="240">
        <v>1459.5</v>
      </c>
      <c r="BF1697" s="94">
        <v>242</v>
      </c>
      <c r="BG1697" s="155">
        <v>0.24740000000000001</v>
      </c>
      <c r="BH1697" s="94">
        <v>369</v>
      </c>
      <c r="BI1697" s="155">
        <v>0.37730000000000002</v>
      </c>
      <c r="BJ1697" s="94">
        <v>44</v>
      </c>
      <c r="BM1697" s="241">
        <v>14256</v>
      </c>
    </row>
    <row r="1698" spans="1:65" ht="15.75" customHeight="1" thickBot="1">
      <c r="A1698" s="93" t="s">
        <v>312</v>
      </c>
      <c r="B1698" s="95">
        <v>46063</v>
      </c>
      <c r="C1698" s="96">
        <v>5020677</v>
      </c>
      <c r="D1698" s="96">
        <v>235920</v>
      </c>
      <c r="E1698" s="96" t="s">
        <v>48</v>
      </c>
      <c r="F1698" s="96">
        <v>3818691</v>
      </c>
      <c r="G1698" s="96" t="s">
        <v>48</v>
      </c>
      <c r="H1698" s="96">
        <v>280581</v>
      </c>
      <c r="I1698" s="96" t="s">
        <v>48</v>
      </c>
      <c r="J1698" s="96">
        <v>1397</v>
      </c>
      <c r="K1698" s="96"/>
      <c r="L1698" s="96">
        <v>9357266</v>
      </c>
      <c r="M1698" s="97">
        <v>541</v>
      </c>
      <c r="N1698" s="97">
        <v>1060</v>
      </c>
      <c r="O1698" s="97">
        <v>1601</v>
      </c>
      <c r="P1698" s="96" t="s">
        <v>48</v>
      </c>
      <c r="Q1698" s="96">
        <v>26496</v>
      </c>
      <c r="R1698" s="96">
        <v>28943</v>
      </c>
      <c r="S1698" s="96">
        <v>29916</v>
      </c>
      <c r="T1698" s="98">
        <v>0.60099999999999998</v>
      </c>
      <c r="U1698" s="95">
        <v>46032</v>
      </c>
      <c r="V1698" s="95">
        <v>46055</v>
      </c>
      <c r="W1698" s="96">
        <v>162</v>
      </c>
      <c r="X1698" s="98">
        <v>0.1792</v>
      </c>
      <c r="Y1698" s="98">
        <v>0.39069999999999999</v>
      </c>
      <c r="Z1698" s="96">
        <v>353</v>
      </c>
      <c r="AA1698" s="96">
        <v>122</v>
      </c>
      <c r="AB1698" s="98">
        <v>0.13500000000000001</v>
      </c>
      <c r="AC1698" s="98">
        <v>0.35759999999999997</v>
      </c>
      <c r="AD1698" s="96">
        <v>323</v>
      </c>
      <c r="AE1698" s="96">
        <v>78</v>
      </c>
      <c r="AF1698" s="98">
        <v>8.6300000000000002E-2</v>
      </c>
      <c r="AG1698" s="98">
        <v>0.34599999999999997</v>
      </c>
      <c r="AH1698" s="96">
        <v>313</v>
      </c>
      <c r="AI1698" s="96">
        <v>664</v>
      </c>
      <c r="AJ1698" s="96">
        <v>406</v>
      </c>
      <c r="AK1698" s="96">
        <v>4384</v>
      </c>
      <c r="AL1698" s="96">
        <v>4318</v>
      </c>
      <c r="AM1698" s="96">
        <v>351</v>
      </c>
      <c r="AN1698" s="96">
        <v>3993</v>
      </c>
      <c r="AO1698" s="96">
        <v>3930</v>
      </c>
      <c r="AP1698" s="96">
        <v>78</v>
      </c>
      <c r="AQ1698" s="96">
        <v>962</v>
      </c>
      <c r="AR1698" s="96">
        <v>904</v>
      </c>
      <c r="AS1698" s="98">
        <v>0.94</v>
      </c>
      <c r="AT1698" s="98">
        <v>0.44900000000000001</v>
      </c>
      <c r="AU1698" s="98">
        <v>1.9E-2</v>
      </c>
      <c r="AV1698" s="101">
        <v>349561</v>
      </c>
      <c r="AW1698" s="101">
        <v>320179</v>
      </c>
      <c r="AX1698" s="96">
        <v>19077</v>
      </c>
      <c r="AY1698" s="96">
        <v>29562</v>
      </c>
      <c r="AZ1698" s="96">
        <v>44037</v>
      </c>
      <c r="BA1698" s="96">
        <v>44178917</v>
      </c>
      <c r="BB1698" s="96" t="s">
        <v>426</v>
      </c>
      <c r="BC1698" s="117"/>
      <c r="BD1698" s="93">
        <v>161.69999999999999</v>
      </c>
      <c r="BE1698" s="240">
        <v>1459</v>
      </c>
      <c r="BF1698" s="94">
        <v>218</v>
      </c>
      <c r="BG1698" s="155">
        <v>0.2412</v>
      </c>
      <c r="BH1698" s="94">
        <v>335</v>
      </c>
      <c r="BI1698" s="155">
        <v>0.37059999999999998</v>
      </c>
      <c r="BJ1698" s="94">
        <v>36</v>
      </c>
      <c r="BM1698" s="241">
        <v>9053</v>
      </c>
    </row>
    <row r="1699" spans="1:65" ht="15.75" customHeight="1" thickBot="1">
      <c r="A1699" s="93" t="s">
        <v>313</v>
      </c>
      <c r="B1699" s="95">
        <v>46064</v>
      </c>
      <c r="C1699" s="96">
        <v>5057747</v>
      </c>
      <c r="D1699" s="96">
        <v>194611</v>
      </c>
      <c r="E1699" s="96" t="s">
        <v>48</v>
      </c>
      <c r="F1699" s="96">
        <v>4554930</v>
      </c>
      <c r="G1699" s="96" t="s">
        <v>48</v>
      </c>
      <c r="H1699" s="96">
        <v>280067</v>
      </c>
      <c r="I1699" s="96" t="s">
        <v>48</v>
      </c>
      <c r="J1699" s="96">
        <v>1155</v>
      </c>
      <c r="K1699" s="96"/>
      <c r="L1699" s="96">
        <v>10088510</v>
      </c>
      <c r="M1699" s="97">
        <v>502</v>
      </c>
      <c r="N1699" s="97">
        <v>978</v>
      </c>
      <c r="O1699" s="97">
        <v>1480</v>
      </c>
      <c r="P1699" s="96" t="s">
        <v>48</v>
      </c>
      <c r="Q1699" s="96">
        <v>24357</v>
      </c>
      <c r="R1699" s="96">
        <v>25380</v>
      </c>
      <c r="S1699" s="96">
        <v>26764</v>
      </c>
      <c r="T1699" s="98">
        <v>0.67700000000000005</v>
      </c>
      <c r="U1699" s="95">
        <v>46033</v>
      </c>
      <c r="V1699" s="95">
        <v>46056</v>
      </c>
      <c r="W1699" s="96">
        <v>190</v>
      </c>
      <c r="X1699" s="98">
        <v>0.2034</v>
      </c>
      <c r="Y1699" s="98">
        <v>0.44350000000000001</v>
      </c>
      <c r="Z1699" s="96">
        <v>414</v>
      </c>
      <c r="AA1699" s="96">
        <v>150</v>
      </c>
      <c r="AB1699" s="98">
        <v>0.16059999999999999</v>
      </c>
      <c r="AC1699" s="98">
        <v>0.42559999999999998</v>
      </c>
      <c r="AD1699" s="96">
        <v>398</v>
      </c>
      <c r="AE1699" s="96">
        <v>94</v>
      </c>
      <c r="AF1699" s="98">
        <v>0.10059999999999999</v>
      </c>
      <c r="AG1699" s="98">
        <v>0.40360000000000001</v>
      </c>
      <c r="AH1699" s="96">
        <v>377</v>
      </c>
      <c r="AI1699" s="96">
        <v>681</v>
      </c>
      <c r="AJ1699" s="96">
        <v>448</v>
      </c>
      <c r="AK1699" s="96">
        <v>4612</v>
      </c>
      <c r="AL1699" s="96">
        <v>4547</v>
      </c>
      <c r="AM1699" s="96">
        <v>354</v>
      </c>
      <c r="AN1699" s="96">
        <v>4216</v>
      </c>
      <c r="AO1699" s="96">
        <v>4159</v>
      </c>
      <c r="AP1699" s="96">
        <v>81</v>
      </c>
      <c r="AQ1699" s="96">
        <v>1002</v>
      </c>
      <c r="AR1699" s="96">
        <v>934</v>
      </c>
      <c r="AS1699" s="98">
        <v>0.93200000000000005</v>
      </c>
      <c r="AT1699" s="98">
        <v>0.48</v>
      </c>
      <c r="AU1699" s="98">
        <v>1.9E-2</v>
      </c>
      <c r="AV1699" s="101">
        <v>350563</v>
      </c>
      <c r="AW1699" s="101">
        <v>321113</v>
      </c>
      <c r="AX1699" s="96">
        <v>19245</v>
      </c>
      <c r="AY1699" s="96">
        <v>29815</v>
      </c>
      <c r="AZ1699" s="96">
        <v>43833</v>
      </c>
      <c r="BA1699" s="96">
        <v>40255815</v>
      </c>
      <c r="BC1699" s="117"/>
      <c r="BD1699" s="93">
        <v>134.4</v>
      </c>
      <c r="BE1699" s="240">
        <v>1448</v>
      </c>
      <c r="BF1699" s="94">
        <v>245</v>
      </c>
      <c r="BG1699" s="155">
        <v>0.26229999999999998</v>
      </c>
      <c r="BH1699" s="94">
        <v>400</v>
      </c>
      <c r="BI1699" s="155">
        <v>0.42830000000000001</v>
      </c>
      <c r="BJ1699" s="94">
        <v>35</v>
      </c>
      <c r="BM1699" s="241">
        <v>8140</v>
      </c>
    </row>
    <row r="1700" spans="1:65" ht="15.75" customHeight="1" thickBot="1">
      <c r="A1700" s="93" t="s">
        <v>314</v>
      </c>
      <c r="B1700" s="95">
        <v>46065</v>
      </c>
      <c r="C1700" s="96">
        <v>5522981</v>
      </c>
      <c r="D1700" s="96">
        <v>210461</v>
      </c>
      <c r="E1700" s="96" t="s">
        <v>48</v>
      </c>
      <c r="F1700" s="96">
        <v>4780104</v>
      </c>
      <c r="G1700" s="96" t="s">
        <v>48</v>
      </c>
      <c r="H1700" s="96">
        <v>280417</v>
      </c>
      <c r="I1700" s="96" t="s">
        <v>48</v>
      </c>
      <c r="J1700" s="96">
        <v>2123</v>
      </c>
      <c r="K1700" s="96"/>
      <c r="L1700" s="96">
        <v>10796086</v>
      </c>
      <c r="M1700" s="97">
        <v>547</v>
      </c>
      <c r="N1700" s="97">
        <v>1043</v>
      </c>
      <c r="O1700" s="97">
        <v>1590</v>
      </c>
      <c r="P1700" s="96" t="s">
        <v>48</v>
      </c>
      <c r="Q1700" s="96">
        <v>31951</v>
      </c>
      <c r="R1700" s="96">
        <v>31828</v>
      </c>
      <c r="S1700" s="96">
        <v>29264</v>
      </c>
      <c r="T1700" s="98">
        <v>0.63900000000000001</v>
      </c>
      <c r="U1700" s="95">
        <v>46034</v>
      </c>
      <c r="V1700" s="95">
        <v>46057</v>
      </c>
      <c r="W1700" s="96">
        <v>155</v>
      </c>
      <c r="X1700" s="98">
        <v>0.16789999999999999</v>
      </c>
      <c r="Y1700" s="98">
        <v>0.36609999999999998</v>
      </c>
      <c r="Z1700" s="96">
        <v>338</v>
      </c>
      <c r="AA1700" s="96">
        <v>128</v>
      </c>
      <c r="AB1700" s="98">
        <v>0.13869999999999999</v>
      </c>
      <c r="AC1700" s="98">
        <v>0.36749999999999999</v>
      </c>
      <c r="AD1700" s="96">
        <v>339</v>
      </c>
      <c r="AE1700" s="96">
        <v>92</v>
      </c>
      <c r="AF1700" s="98">
        <v>9.9699999999999997E-2</v>
      </c>
      <c r="AG1700" s="98">
        <v>0.3997</v>
      </c>
      <c r="AH1700" s="96">
        <v>369</v>
      </c>
      <c r="AI1700" s="96">
        <v>654</v>
      </c>
      <c r="AJ1700" s="96">
        <v>471</v>
      </c>
      <c r="AK1700" s="96">
        <v>5055</v>
      </c>
      <c r="AL1700" s="96">
        <v>4985</v>
      </c>
      <c r="AM1700" s="96">
        <v>424</v>
      </c>
      <c r="AN1700" s="96">
        <v>4587</v>
      </c>
      <c r="AO1700" s="96">
        <v>4524</v>
      </c>
      <c r="AP1700" s="96">
        <v>100</v>
      </c>
      <c r="AQ1700" s="96">
        <v>1016</v>
      </c>
      <c r="AR1700" s="96">
        <v>923</v>
      </c>
      <c r="AS1700" s="98">
        <v>0.90800000000000003</v>
      </c>
      <c r="AT1700" s="98">
        <v>0.51</v>
      </c>
      <c r="AU1700" s="98">
        <v>2.1999999999999999E-2</v>
      </c>
      <c r="AV1700" s="101">
        <v>351579</v>
      </c>
      <c r="AW1700" s="101">
        <v>322036</v>
      </c>
      <c r="AX1700" s="96">
        <v>19607</v>
      </c>
      <c r="AY1700" s="96">
        <v>30116</v>
      </c>
      <c r="AZ1700" s="96">
        <v>44019</v>
      </c>
      <c r="BA1700" s="96">
        <v>40783790</v>
      </c>
      <c r="BC1700" s="117"/>
      <c r="BD1700" s="93">
        <v>145.9</v>
      </c>
      <c r="BE1700" s="240">
        <v>1442.5</v>
      </c>
      <c r="BF1700" s="94">
        <v>202</v>
      </c>
      <c r="BG1700" s="155">
        <v>0.21890000000000001</v>
      </c>
      <c r="BH1700" s="94">
        <v>353</v>
      </c>
      <c r="BI1700" s="155">
        <v>0.38240000000000002</v>
      </c>
      <c r="BJ1700" s="94">
        <v>35</v>
      </c>
      <c r="BM1700" s="241">
        <v>12573</v>
      </c>
    </row>
    <row r="1701" spans="1:65" ht="15.75" customHeight="1" thickBot="1">
      <c r="A1701" s="93" t="s">
        <v>315</v>
      </c>
      <c r="B1701" s="95">
        <v>46066</v>
      </c>
      <c r="C1701" s="96">
        <v>5174556</v>
      </c>
      <c r="D1701" s="96">
        <v>190256</v>
      </c>
      <c r="E1701" s="96" t="s">
        <v>48</v>
      </c>
      <c r="F1701" s="96">
        <v>3368506</v>
      </c>
      <c r="G1701" s="96" t="s">
        <v>48</v>
      </c>
      <c r="H1701" s="96">
        <v>280531</v>
      </c>
      <c r="I1701" s="96" t="s">
        <v>48</v>
      </c>
      <c r="J1701" s="96">
        <v>2079</v>
      </c>
      <c r="K1701" s="96"/>
      <c r="L1701" s="96">
        <v>9015928</v>
      </c>
      <c r="M1701" s="97">
        <v>536</v>
      </c>
      <c r="N1701" s="97">
        <v>1075</v>
      </c>
      <c r="O1701" s="97">
        <v>1611</v>
      </c>
      <c r="P1701" s="96" t="s">
        <v>48</v>
      </c>
      <c r="Q1701" s="96">
        <v>22477</v>
      </c>
      <c r="R1701" s="96">
        <v>21809</v>
      </c>
      <c r="S1701" s="96">
        <v>20075</v>
      </c>
      <c r="T1701" s="98">
        <v>0.64</v>
      </c>
      <c r="U1701" s="95">
        <v>46035</v>
      </c>
      <c r="V1701" s="95">
        <v>46058</v>
      </c>
      <c r="W1701" s="96">
        <v>184</v>
      </c>
      <c r="X1701" s="98">
        <v>0.19089999999999999</v>
      </c>
      <c r="Y1701" s="98">
        <v>0.41610000000000003</v>
      </c>
      <c r="Z1701" s="96">
        <v>401</v>
      </c>
      <c r="AA1701" s="96">
        <v>156</v>
      </c>
      <c r="AB1701" s="98">
        <v>0.1618</v>
      </c>
      <c r="AC1701" s="98">
        <v>0.42880000000000001</v>
      </c>
      <c r="AD1701" s="96">
        <v>413</v>
      </c>
      <c r="AE1701" s="96">
        <v>112</v>
      </c>
      <c r="AF1701" s="98">
        <v>0.1162</v>
      </c>
      <c r="AG1701" s="98">
        <v>0.46589999999999998</v>
      </c>
      <c r="AH1701" s="96">
        <v>449</v>
      </c>
      <c r="AI1701" s="96">
        <v>633</v>
      </c>
      <c r="AJ1701" s="96">
        <v>508</v>
      </c>
      <c r="AK1701" s="96">
        <v>5441</v>
      </c>
      <c r="AL1701" s="96">
        <v>5353</v>
      </c>
      <c r="AM1701" s="96">
        <v>480</v>
      </c>
      <c r="AN1701" s="96">
        <v>4919</v>
      </c>
      <c r="AO1701" s="96">
        <v>4839</v>
      </c>
      <c r="AP1701" s="96">
        <v>93</v>
      </c>
      <c r="AQ1701" s="96">
        <v>1031</v>
      </c>
      <c r="AR1701" s="96">
        <v>964</v>
      </c>
      <c r="AS1701" s="98">
        <v>0.93500000000000005</v>
      </c>
      <c r="AT1701" s="98">
        <v>0.52700000000000002</v>
      </c>
      <c r="AU1701" s="98">
        <v>1.9E-2</v>
      </c>
      <c r="AV1701" s="101">
        <v>352610</v>
      </c>
      <c r="AW1701" s="101">
        <v>323000</v>
      </c>
      <c r="AX1701" s="96">
        <v>19991</v>
      </c>
      <c r="AY1701" s="96">
        <v>30449</v>
      </c>
      <c r="AZ1701" s="96">
        <v>44353</v>
      </c>
      <c r="BA1701" s="96">
        <v>46815884</v>
      </c>
      <c r="BC1701" s="117"/>
      <c r="BD1701" s="93">
        <v>130.94</v>
      </c>
      <c r="BE1701" s="240">
        <v>1453</v>
      </c>
      <c r="BF1701" s="94">
        <v>258</v>
      </c>
      <c r="BG1701" s="155">
        <v>0.2676</v>
      </c>
      <c r="BH1701" s="94">
        <v>392</v>
      </c>
      <c r="BI1701" s="155">
        <v>0.40660000000000002</v>
      </c>
      <c r="BJ1701" s="94">
        <v>28</v>
      </c>
      <c r="BM1701" s="241">
        <v>15224</v>
      </c>
    </row>
    <row r="1702" spans="1:65" ht="15.75" customHeight="1" thickBot="1">
      <c r="A1702" s="93" t="s">
        <v>316</v>
      </c>
      <c r="B1702" s="95">
        <v>46067</v>
      </c>
      <c r="C1702" s="96">
        <v>4981023</v>
      </c>
      <c r="D1702" s="96">
        <v>186870</v>
      </c>
      <c r="E1702" s="96" t="s">
        <v>48</v>
      </c>
      <c r="F1702" s="96">
        <v>3784800</v>
      </c>
      <c r="G1702" s="96" t="s">
        <v>48</v>
      </c>
      <c r="H1702" s="96">
        <v>277187</v>
      </c>
      <c r="I1702" s="96" t="s">
        <v>48</v>
      </c>
      <c r="J1702" s="96">
        <v>2904</v>
      </c>
      <c r="K1702" s="96"/>
      <c r="L1702" s="96">
        <v>9232784</v>
      </c>
      <c r="M1702" s="97">
        <v>581</v>
      </c>
      <c r="N1702" s="97">
        <v>1296</v>
      </c>
      <c r="O1702" s="97">
        <v>1877</v>
      </c>
      <c r="P1702" s="96" t="s">
        <v>48</v>
      </c>
      <c r="Q1702" s="96">
        <v>23399</v>
      </c>
      <c r="R1702" s="96">
        <v>24364</v>
      </c>
      <c r="S1702" s="96">
        <v>23984</v>
      </c>
      <c r="T1702" s="98">
        <v>0.57899999999999996</v>
      </c>
      <c r="U1702" s="95">
        <v>46036</v>
      </c>
      <c r="V1702" s="95">
        <v>46059</v>
      </c>
      <c r="W1702" s="96">
        <v>181</v>
      </c>
      <c r="X1702" s="98">
        <v>0.17780000000000001</v>
      </c>
      <c r="Y1702" s="98">
        <v>0.3876</v>
      </c>
      <c r="Z1702" s="96">
        <v>395</v>
      </c>
      <c r="AA1702" s="96">
        <v>143</v>
      </c>
      <c r="AB1702" s="98">
        <v>0.14050000000000001</v>
      </c>
      <c r="AC1702" s="98">
        <v>0.37219999999999998</v>
      </c>
      <c r="AD1702" s="96">
        <v>379</v>
      </c>
      <c r="AE1702" s="96">
        <v>96</v>
      </c>
      <c r="AF1702" s="98">
        <v>9.4299999999999995E-2</v>
      </c>
      <c r="AG1702" s="98">
        <v>0.37819999999999998</v>
      </c>
      <c r="AH1702" s="96">
        <v>385</v>
      </c>
      <c r="AI1702" s="96">
        <v>726</v>
      </c>
      <c r="AJ1702" s="96">
        <v>508</v>
      </c>
      <c r="AK1702" s="96">
        <v>5773</v>
      </c>
      <c r="AL1702" s="96">
        <v>5758</v>
      </c>
      <c r="AM1702" s="96">
        <v>610</v>
      </c>
      <c r="AN1702" s="96">
        <v>5122</v>
      </c>
      <c r="AO1702" s="96">
        <v>5111</v>
      </c>
      <c r="AP1702" s="96">
        <v>94</v>
      </c>
      <c r="AQ1702" s="96">
        <v>1086</v>
      </c>
      <c r="AR1702" s="96">
        <v>1018</v>
      </c>
      <c r="AS1702" s="98">
        <v>0.93700000000000006</v>
      </c>
      <c r="AT1702" s="98">
        <v>0.499</v>
      </c>
      <c r="AU1702" s="98">
        <v>1.7999999999999999E-2</v>
      </c>
      <c r="AV1702" s="101">
        <v>353696</v>
      </c>
      <c r="AW1702" s="101">
        <v>324018</v>
      </c>
      <c r="AX1702" s="96">
        <v>20784</v>
      </c>
      <c r="AY1702" s="96">
        <v>31056</v>
      </c>
      <c r="AZ1702" s="96">
        <v>44704</v>
      </c>
      <c r="BA1702" s="96">
        <v>48600170</v>
      </c>
      <c r="BC1702" s="117"/>
      <c r="BD1702" s="93">
        <v>128.61000000000001</v>
      </c>
      <c r="BE1702" s="240">
        <v>1453</v>
      </c>
      <c r="BF1702" s="94">
        <v>282</v>
      </c>
      <c r="BG1702" s="155">
        <v>0.27700000000000002</v>
      </c>
      <c r="BH1702" s="94">
        <v>411</v>
      </c>
      <c r="BI1702" s="155">
        <v>0.4037</v>
      </c>
      <c r="BJ1702" s="94">
        <v>36</v>
      </c>
      <c r="BM1702" s="241">
        <v>18502</v>
      </c>
    </row>
    <row r="1703" spans="1:65" ht="15.75" customHeight="1" thickBot="1">
      <c r="A1703" s="93" t="s">
        <v>317</v>
      </c>
      <c r="B1703" s="95">
        <v>46068</v>
      </c>
      <c r="C1703" s="96">
        <v>4940583</v>
      </c>
      <c r="D1703" s="96">
        <v>174447</v>
      </c>
      <c r="E1703" s="96" t="s">
        <v>48</v>
      </c>
      <c r="F1703" s="96">
        <v>5805558</v>
      </c>
      <c r="G1703" s="96" t="s">
        <v>48</v>
      </c>
      <c r="H1703" s="96">
        <v>224560</v>
      </c>
      <c r="I1703" s="96" t="s">
        <v>48</v>
      </c>
      <c r="J1703" s="96">
        <v>2530</v>
      </c>
      <c r="K1703" s="96"/>
      <c r="L1703" s="96">
        <v>11147678</v>
      </c>
      <c r="M1703" s="97">
        <v>603</v>
      </c>
      <c r="N1703" s="97">
        <v>1344</v>
      </c>
      <c r="O1703" s="97">
        <v>1947</v>
      </c>
      <c r="P1703" s="96" t="s">
        <v>48</v>
      </c>
      <c r="Q1703" s="96">
        <v>30992</v>
      </c>
      <c r="R1703" s="96">
        <v>28813</v>
      </c>
      <c r="S1703" s="96">
        <v>26476</v>
      </c>
      <c r="T1703" s="98">
        <v>0.64900000000000002</v>
      </c>
      <c r="U1703" s="95">
        <v>46037</v>
      </c>
      <c r="V1703" s="95">
        <v>46060</v>
      </c>
      <c r="W1703" s="96">
        <v>165</v>
      </c>
      <c r="X1703" s="98">
        <v>0.1401</v>
      </c>
      <c r="Y1703" s="98">
        <v>0.30530000000000002</v>
      </c>
      <c r="Z1703" s="96">
        <v>360</v>
      </c>
      <c r="AA1703" s="96">
        <v>146</v>
      </c>
      <c r="AB1703" s="98">
        <v>0.1239</v>
      </c>
      <c r="AC1703" s="98">
        <v>0.32840000000000003</v>
      </c>
      <c r="AD1703" s="96">
        <v>387</v>
      </c>
      <c r="AE1703" s="96">
        <v>105</v>
      </c>
      <c r="AF1703" s="98">
        <v>8.9099999999999999E-2</v>
      </c>
      <c r="AG1703" s="98">
        <v>0.3574</v>
      </c>
      <c r="AH1703" s="96">
        <v>421</v>
      </c>
      <c r="AI1703" s="96">
        <v>809</v>
      </c>
      <c r="AJ1703" s="96">
        <v>489</v>
      </c>
      <c r="AK1703" s="96">
        <v>5764</v>
      </c>
      <c r="AL1703" s="96">
        <v>5743</v>
      </c>
      <c r="AM1703" s="96">
        <v>578</v>
      </c>
      <c r="AN1703" s="96">
        <v>5090</v>
      </c>
      <c r="AO1703" s="96">
        <v>5077</v>
      </c>
      <c r="AP1703" s="96">
        <v>103</v>
      </c>
      <c r="AQ1703" s="96">
        <v>1263</v>
      </c>
      <c r="AR1703" s="96">
        <v>1178</v>
      </c>
      <c r="AS1703" s="98">
        <v>0.93300000000000005</v>
      </c>
      <c r="AT1703" s="98">
        <v>0.41499999999999998</v>
      </c>
      <c r="AU1703" s="98">
        <v>0.02</v>
      </c>
      <c r="AV1703" s="101">
        <v>354959</v>
      </c>
      <c r="AW1703" s="101">
        <v>325196</v>
      </c>
      <c r="AX1703" s="96">
        <v>21694</v>
      </c>
      <c r="AY1703" s="96">
        <v>31795</v>
      </c>
      <c r="AZ1703" s="96">
        <v>45202</v>
      </c>
      <c r="BA1703" s="96">
        <v>53228292</v>
      </c>
      <c r="BC1703" s="117"/>
      <c r="BD1703" s="93">
        <v>120.06</v>
      </c>
      <c r="BE1703" s="240">
        <v>1453</v>
      </c>
      <c r="BF1703" s="94">
        <v>295</v>
      </c>
      <c r="BG1703" s="155">
        <v>0.25040000000000001</v>
      </c>
      <c r="BH1703" s="94">
        <v>432</v>
      </c>
      <c r="BI1703" s="155">
        <v>0.36670000000000003</v>
      </c>
      <c r="BJ1703" s="94">
        <v>37</v>
      </c>
      <c r="BM1703" s="241">
        <v>21252</v>
      </c>
    </row>
    <row r="1704" spans="1:65" ht="15.75" customHeight="1" thickBot="1">
      <c r="A1704" s="93" t="s">
        <v>311</v>
      </c>
      <c r="B1704" s="95">
        <v>46069</v>
      </c>
      <c r="C1704" s="96">
        <v>4582547</v>
      </c>
      <c r="D1704" s="96">
        <v>210482</v>
      </c>
      <c r="E1704" s="96" t="s">
        <v>48</v>
      </c>
      <c r="F1704" s="96">
        <v>5841015</v>
      </c>
      <c r="G1704" s="96" t="s">
        <v>48</v>
      </c>
      <c r="H1704" s="96">
        <v>224342</v>
      </c>
      <c r="I1704" s="96" t="s">
        <v>48</v>
      </c>
      <c r="J1704" s="96">
        <v>3289</v>
      </c>
      <c r="K1704" s="96"/>
      <c r="L1704" s="96">
        <v>10861675</v>
      </c>
      <c r="M1704" s="97">
        <v>511</v>
      </c>
      <c r="N1704" s="97">
        <v>1100</v>
      </c>
      <c r="O1704" s="97">
        <v>1611</v>
      </c>
      <c r="P1704" s="96" t="s">
        <v>48</v>
      </c>
      <c r="Q1704" s="96">
        <v>35087</v>
      </c>
      <c r="R1704" s="96">
        <v>39411</v>
      </c>
      <c r="S1704" s="96">
        <v>33440</v>
      </c>
      <c r="T1704" s="98">
        <v>0.68300000000000005</v>
      </c>
      <c r="U1704" s="95">
        <v>46038</v>
      </c>
      <c r="V1704" s="95">
        <v>46061</v>
      </c>
      <c r="W1704" s="96">
        <v>142</v>
      </c>
      <c r="X1704" s="98">
        <v>0.14099999999999999</v>
      </c>
      <c r="Y1704" s="98">
        <v>0.30740000000000001</v>
      </c>
      <c r="Z1704" s="96">
        <v>310</v>
      </c>
      <c r="AA1704" s="96">
        <v>104</v>
      </c>
      <c r="AB1704" s="98">
        <v>0.1033</v>
      </c>
      <c r="AC1704" s="98">
        <v>0.2737</v>
      </c>
      <c r="AD1704" s="96">
        <v>276</v>
      </c>
      <c r="AE1704" s="96">
        <v>81</v>
      </c>
      <c r="AF1704" s="98">
        <v>8.0399999999999999E-2</v>
      </c>
      <c r="AG1704" s="98">
        <v>0.3226</v>
      </c>
      <c r="AH1704" s="96">
        <v>325</v>
      </c>
      <c r="AI1704" s="96">
        <v>673</v>
      </c>
      <c r="AJ1704" s="96">
        <v>301</v>
      </c>
      <c r="AK1704" s="96">
        <v>3451</v>
      </c>
      <c r="AL1704" s="96">
        <v>3384</v>
      </c>
      <c r="AM1704" s="96">
        <v>382</v>
      </c>
      <c r="AN1704" s="96">
        <v>2939</v>
      </c>
      <c r="AO1704" s="96">
        <v>2936</v>
      </c>
      <c r="AP1704" s="96">
        <v>60</v>
      </c>
      <c r="AQ1704" s="96">
        <v>1100</v>
      </c>
      <c r="AR1704" s="96">
        <v>1007</v>
      </c>
      <c r="AS1704" s="98">
        <v>0.91500000000000004</v>
      </c>
      <c r="AT1704" s="98">
        <v>0.29899999999999999</v>
      </c>
      <c r="AU1704" s="98">
        <v>0.02</v>
      </c>
      <c r="AV1704" s="101">
        <v>356059</v>
      </c>
      <c r="AW1704" s="101">
        <v>326203</v>
      </c>
      <c r="AX1704" s="96">
        <v>21377</v>
      </c>
      <c r="AY1704" s="96">
        <v>31704</v>
      </c>
      <c r="AZ1704" s="96">
        <v>45567</v>
      </c>
      <c r="BA1704" s="96">
        <v>48987603</v>
      </c>
      <c r="BC1704" s="117"/>
      <c r="BD1704" s="93">
        <v>144.86000000000001</v>
      </c>
      <c r="BE1704" s="240">
        <v>1453</v>
      </c>
      <c r="BF1704" s="94">
        <v>250</v>
      </c>
      <c r="BG1704" s="155">
        <v>0.24829999999999999</v>
      </c>
      <c r="BH1704" s="94">
        <v>367</v>
      </c>
      <c r="BI1704" s="155">
        <v>0.3644</v>
      </c>
      <c r="BJ1704" s="94">
        <v>38</v>
      </c>
      <c r="BM1704" s="241">
        <v>14927</v>
      </c>
    </row>
    <row r="1705" spans="1:65" ht="15.75" customHeight="1" thickBot="1">
      <c r="A1705" s="93" t="s">
        <v>312</v>
      </c>
      <c r="B1705" s="95">
        <v>46070</v>
      </c>
      <c r="C1705" s="96">
        <v>4565422</v>
      </c>
      <c r="D1705" s="96">
        <v>244598</v>
      </c>
      <c r="E1705" s="96" t="s">
        <v>48</v>
      </c>
      <c r="F1705" s="96">
        <v>6039939</v>
      </c>
      <c r="G1705" s="96" t="s">
        <v>48</v>
      </c>
      <c r="H1705" s="96">
        <v>224412</v>
      </c>
      <c r="I1705" s="96" t="s">
        <v>48</v>
      </c>
      <c r="J1705" s="96">
        <v>1353</v>
      </c>
      <c r="K1705" s="96"/>
      <c r="L1705" s="96">
        <v>11075724</v>
      </c>
      <c r="M1705" s="97">
        <v>597</v>
      </c>
      <c r="N1705" s="97">
        <v>1117</v>
      </c>
      <c r="O1705" s="97">
        <v>1714</v>
      </c>
      <c r="P1705" s="96" t="s">
        <v>48</v>
      </c>
      <c r="Q1705" s="96">
        <v>34562</v>
      </c>
      <c r="R1705" s="96">
        <v>39805</v>
      </c>
      <c r="S1705" s="96">
        <v>39458</v>
      </c>
      <c r="T1705" s="98">
        <v>0.67</v>
      </c>
      <c r="U1705" s="95">
        <v>46039</v>
      </c>
      <c r="V1705" s="95">
        <v>46062</v>
      </c>
      <c r="W1705" s="96">
        <v>147</v>
      </c>
      <c r="X1705" s="98">
        <v>0.13780000000000001</v>
      </c>
      <c r="Y1705" s="98">
        <v>0.30030000000000001</v>
      </c>
      <c r="Z1705" s="96">
        <v>320</v>
      </c>
      <c r="AA1705" s="96">
        <v>105</v>
      </c>
      <c r="AB1705" s="98">
        <v>9.8400000000000001E-2</v>
      </c>
      <c r="AC1705" s="98">
        <v>0.26079999999999998</v>
      </c>
      <c r="AD1705" s="96">
        <v>278</v>
      </c>
      <c r="AE1705" s="96">
        <v>70</v>
      </c>
      <c r="AF1705" s="98">
        <v>6.5600000000000006E-2</v>
      </c>
      <c r="AG1705" s="98">
        <v>0.2631</v>
      </c>
      <c r="AH1705" s="96">
        <v>281</v>
      </c>
      <c r="AI1705" s="96">
        <v>717</v>
      </c>
      <c r="AJ1705" s="96">
        <v>318</v>
      </c>
      <c r="AK1705" s="96">
        <v>3505</v>
      </c>
      <c r="AL1705" s="96">
        <v>3438</v>
      </c>
      <c r="AM1705" s="96">
        <v>376</v>
      </c>
      <c r="AN1705" s="96">
        <v>3033</v>
      </c>
      <c r="AO1705" s="96">
        <v>3032</v>
      </c>
      <c r="AP1705" s="96">
        <v>45</v>
      </c>
      <c r="AQ1705" s="96">
        <v>1149</v>
      </c>
      <c r="AR1705" s="96">
        <v>1067</v>
      </c>
      <c r="AS1705" s="98">
        <v>0.92900000000000005</v>
      </c>
      <c r="AT1705" s="98">
        <v>0.29799999999999999</v>
      </c>
      <c r="AU1705" s="98">
        <v>1.4999999999999999E-2</v>
      </c>
      <c r="AV1705" s="101">
        <v>357208</v>
      </c>
      <c r="AW1705" s="101">
        <v>327270</v>
      </c>
      <c r="AX1705" s="96">
        <v>20758</v>
      </c>
      <c r="AY1705" s="96">
        <v>31531</v>
      </c>
      <c r="AZ1705" s="96">
        <v>45549</v>
      </c>
      <c r="BA1705" s="96">
        <v>28969520</v>
      </c>
      <c r="BC1705" s="117"/>
      <c r="BD1705" s="93">
        <v>168.34</v>
      </c>
      <c r="BE1705" s="240">
        <v>1453</v>
      </c>
      <c r="BF1705" s="94">
        <v>268</v>
      </c>
      <c r="BG1705" s="155">
        <v>0.25119999999999998</v>
      </c>
      <c r="BH1705" s="94">
        <v>412</v>
      </c>
      <c r="BI1705" s="155">
        <v>0.3861</v>
      </c>
      <c r="BJ1705" s="94">
        <v>29</v>
      </c>
      <c r="BM1705" s="241">
        <v>7766</v>
      </c>
    </row>
    <row r="1706" spans="1:65" ht="15.75" customHeight="1" thickBot="1">
      <c r="A1706" s="93" t="s">
        <v>313</v>
      </c>
      <c r="B1706" s="95">
        <v>46071</v>
      </c>
      <c r="C1706" s="96">
        <v>4975079</v>
      </c>
      <c r="D1706" s="96">
        <v>245906</v>
      </c>
      <c r="E1706" s="96" t="s">
        <v>48</v>
      </c>
      <c r="F1706" s="96">
        <v>5407545</v>
      </c>
      <c r="G1706" s="96" t="s">
        <v>48</v>
      </c>
      <c r="H1706" s="96">
        <v>224167</v>
      </c>
      <c r="I1706" s="96" t="s">
        <v>48</v>
      </c>
      <c r="J1706" s="96">
        <v>1144</v>
      </c>
      <c r="K1706" s="96"/>
      <c r="L1706" s="96">
        <v>10853841</v>
      </c>
      <c r="M1706" s="97">
        <v>721</v>
      </c>
      <c r="N1706" s="97">
        <v>1214</v>
      </c>
      <c r="O1706" s="97">
        <v>1935</v>
      </c>
      <c r="P1706" s="96" t="s">
        <v>48</v>
      </c>
      <c r="Q1706" s="96">
        <v>23375</v>
      </c>
      <c r="R1706" s="96">
        <v>24235</v>
      </c>
      <c r="S1706" s="96">
        <v>25062</v>
      </c>
      <c r="T1706" s="98">
        <v>0.70099999999999996</v>
      </c>
      <c r="U1706" s="95">
        <v>46040</v>
      </c>
      <c r="V1706" s="95">
        <v>46063</v>
      </c>
      <c r="W1706" s="96">
        <v>213</v>
      </c>
      <c r="X1706" s="98">
        <v>0.1671</v>
      </c>
      <c r="Y1706" s="98">
        <v>0.36420000000000002</v>
      </c>
      <c r="Z1706" s="96">
        <v>464</v>
      </c>
      <c r="AA1706" s="96">
        <v>169</v>
      </c>
      <c r="AB1706" s="98">
        <v>0.13250000000000001</v>
      </c>
      <c r="AC1706" s="98">
        <v>0.3513</v>
      </c>
      <c r="AD1706" s="96">
        <v>448</v>
      </c>
      <c r="AE1706" s="96">
        <v>108</v>
      </c>
      <c r="AF1706" s="98">
        <v>8.4699999999999998E-2</v>
      </c>
      <c r="AG1706" s="98">
        <v>0.3397</v>
      </c>
      <c r="AH1706" s="96">
        <v>433</v>
      </c>
      <c r="AI1706" s="96">
        <v>896</v>
      </c>
      <c r="AJ1706" s="96">
        <v>357</v>
      </c>
      <c r="AK1706" s="96">
        <v>3736</v>
      </c>
      <c r="AL1706" s="96">
        <v>3675</v>
      </c>
      <c r="AM1706" s="96">
        <v>407</v>
      </c>
      <c r="AN1706" s="96">
        <v>3244</v>
      </c>
      <c r="AO1706" s="96">
        <v>3238</v>
      </c>
      <c r="AP1706" s="96">
        <v>60</v>
      </c>
      <c r="AQ1706" s="96">
        <v>1356</v>
      </c>
      <c r="AR1706" s="96">
        <v>1275</v>
      </c>
      <c r="AS1706" s="98">
        <v>0.94</v>
      </c>
      <c r="AT1706" s="98">
        <v>0.28000000000000003</v>
      </c>
      <c r="AU1706" s="98">
        <v>1.7999999999999999E-2</v>
      </c>
      <c r="AV1706" s="101">
        <v>358564</v>
      </c>
      <c r="AW1706" s="101">
        <v>328545</v>
      </c>
      <c r="AX1706" s="96">
        <v>20329</v>
      </c>
      <c r="AY1706" s="96">
        <v>31396</v>
      </c>
      <c r="AZ1706" s="96">
        <v>45289</v>
      </c>
      <c r="BA1706" s="96">
        <v>30884716</v>
      </c>
      <c r="BC1706" s="117"/>
      <c r="BD1706" s="93">
        <v>169.24</v>
      </c>
      <c r="BE1706" s="240">
        <v>1453</v>
      </c>
      <c r="BF1706" s="94">
        <v>344</v>
      </c>
      <c r="BG1706" s="155">
        <v>0.26979999999999998</v>
      </c>
      <c r="BH1706" s="94">
        <v>501</v>
      </c>
      <c r="BI1706" s="155">
        <v>0.39290000000000003</v>
      </c>
      <c r="BJ1706" s="94">
        <v>42</v>
      </c>
      <c r="BM1706" s="241">
        <v>17270</v>
      </c>
    </row>
    <row r="1707" spans="1:65" ht="15.75" customHeight="1" thickBot="1">
      <c r="A1707" s="93" t="s">
        <v>314</v>
      </c>
      <c r="B1707" s="95">
        <v>46072</v>
      </c>
      <c r="C1707" s="96">
        <v>4488466</v>
      </c>
      <c r="D1707" s="96">
        <v>241200</v>
      </c>
      <c r="E1707" s="96" t="s">
        <v>48</v>
      </c>
      <c r="F1707" s="96">
        <v>5242148</v>
      </c>
      <c r="G1707" s="96" t="s">
        <v>48</v>
      </c>
      <c r="H1707" s="96">
        <v>224325</v>
      </c>
      <c r="I1707" s="96" t="s">
        <v>48</v>
      </c>
      <c r="J1707" s="96">
        <v>1507</v>
      </c>
      <c r="K1707" s="96">
        <v>124666</v>
      </c>
      <c r="L1707" s="96">
        <v>10322312</v>
      </c>
      <c r="M1707" s="97">
        <v>717</v>
      </c>
      <c r="N1707" s="97">
        <v>1227</v>
      </c>
      <c r="O1707" s="97">
        <v>1944</v>
      </c>
      <c r="P1707" s="96" t="s">
        <v>48</v>
      </c>
      <c r="Q1707" s="96">
        <v>23441</v>
      </c>
      <c r="R1707" s="96">
        <v>24045</v>
      </c>
      <c r="S1707" s="96">
        <v>27679</v>
      </c>
      <c r="T1707" s="98">
        <v>0.67</v>
      </c>
      <c r="U1707" s="95">
        <v>46041</v>
      </c>
      <c r="V1707" s="95">
        <v>46064</v>
      </c>
      <c r="W1707" s="96">
        <v>202</v>
      </c>
      <c r="X1707" s="98">
        <v>0.1678</v>
      </c>
      <c r="Y1707" s="98">
        <v>0.36570000000000003</v>
      </c>
      <c r="Z1707" s="96">
        <v>440</v>
      </c>
      <c r="AA1707" s="96">
        <v>162</v>
      </c>
      <c r="AB1707" s="98">
        <v>0.1346</v>
      </c>
      <c r="AC1707" s="98">
        <v>0.35659999999999997</v>
      </c>
      <c r="AD1707" s="96">
        <v>429</v>
      </c>
      <c r="AE1707" s="96">
        <v>93</v>
      </c>
      <c r="AF1707" s="98">
        <v>7.7200000000000005E-2</v>
      </c>
      <c r="AG1707" s="98">
        <v>0.30969999999999998</v>
      </c>
      <c r="AH1707" s="96">
        <v>373</v>
      </c>
      <c r="AI1707" s="96">
        <v>800</v>
      </c>
      <c r="AJ1707" s="96">
        <v>715</v>
      </c>
      <c r="AK1707" s="96">
        <v>6605</v>
      </c>
      <c r="AL1707" s="96">
        <v>6539</v>
      </c>
      <c r="AM1707" s="96">
        <v>685</v>
      </c>
      <c r="AN1707" s="96">
        <v>5845</v>
      </c>
      <c r="AO1707" s="96">
        <v>5787</v>
      </c>
      <c r="AP1707" s="96">
        <v>132</v>
      </c>
      <c r="AQ1707" s="96">
        <v>1303</v>
      </c>
      <c r="AR1707" s="96">
        <v>1204</v>
      </c>
      <c r="AS1707" s="98">
        <v>0.92400000000000004</v>
      </c>
      <c r="AT1707" s="98">
        <v>0.59399999999999997</v>
      </c>
      <c r="AU1707" s="98">
        <v>2.1999999999999999E-2</v>
      </c>
      <c r="AV1707" s="101">
        <v>359867</v>
      </c>
      <c r="AW1707" s="101">
        <v>329749</v>
      </c>
      <c r="AX1707" s="96">
        <v>20508</v>
      </c>
      <c r="AY1707" s="96">
        <v>32314</v>
      </c>
      <c r="AZ1707" s="96">
        <v>46264</v>
      </c>
      <c r="BA1707" s="96">
        <v>33289402</v>
      </c>
      <c r="BC1707" s="117"/>
      <c r="BD1707" s="93">
        <v>166.23</v>
      </c>
      <c r="BE1707" s="240">
        <v>1451</v>
      </c>
      <c r="BF1707" s="94">
        <v>329</v>
      </c>
      <c r="BG1707" s="155">
        <v>0.27329999999999999</v>
      </c>
      <c r="BH1707" s="94">
        <v>466</v>
      </c>
      <c r="BI1707" s="155">
        <v>0.38700000000000001</v>
      </c>
      <c r="BJ1707" s="94">
        <v>51</v>
      </c>
      <c r="BK1707" s="94" t="s">
        <v>427</v>
      </c>
      <c r="BL1707" s="241">
        <v>3740000</v>
      </c>
      <c r="BM1707" s="241">
        <v>29975</v>
      </c>
    </row>
    <row r="1708" spans="1:65" ht="15.75" customHeight="1" thickBot="1">
      <c r="A1708" s="93" t="s">
        <v>315</v>
      </c>
      <c r="B1708" s="95">
        <v>46073</v>
      </c>
      <c r="C1708" s="96">
        <v>5326911</v>
      </c>
      <c r="D1708" s="96">
        <v>243756</v>
      </c>
      <c r="E1708" s="96" t="s">
        <v>48</v>
      </c>
      <c r="F1708" s="96">
        <v>5133619</v>
      </c>
      <c r="G1708" s="96" t="s">
        <v>48</v>
      </c>
      <c r="H1708" s="96">
        <v>264844</v>
      </c>
      <c r="I1708" s="96" t="s">
        <v>48</v>
      </c>
      <c r="J1708" s="96">
        <v>2013</v>
      </c>
      <c r="K1708" s="96">
        <v>124666</v>
      </c>
      <c r="L1708" s="96">
        <v>11095809</v>
      </c>
      <c r="M1708" s="97">
        <v>682</v>
      </c>
      <c r="N1708" s="97">
        <v>1351</v>
      </c>
      <c r="O1708" s="97">
        <v>2033</v>
      </c>
      <c r="P1708" s="96" t="s">
        <v>48</v>
      </c>
      <c r="Q1708" s="96">
        <v>23896</v>
      </c>
      <c r="R1708" s="96">
        <v>25846</v>
      </c>
      <c r="S1708" s="96">
        <v>26864</v>
      </c>
      <c r="T1708" s="98">
        <v>0.60199999999999998</v>
      </c>
      <c r="U1708" s="95">
        <v>46042</v>
      </c>
      <c r="V1708" s="95">
        <v>46065</v>
      </c>
      <c r="W1708" s="96">
        <v>213</v>
      </c>
      <c r="X1708" s="98">
        <v>0.19309999999999999</v>
      </c>
      <c r="Y1708" s="98">
        <v>0.42099999999999999</v>
      </c>
      <c r="Z1708" s="96">
        <v>464</v>
      </c>
      <c r="AA1708" s="96">
        <v>162</v>
      </c>
      <c r="AB1708" s="98">
        <v>0.1469</v>
      </c>
      <c r="AC1708" s="98">
        <v>0.38919999999999999</v>
      </c>
      <c r="AD1708" s="96">
        <v>429</v>
      </c>
      <c r="AE1708" s="96">
        <v>103</v>
      </c>
      <c r="AF1708" s="98">
        <v>9.3399999999999997E-2</v>
      </c>
      <c r="AG1708" s="98">
        <v>0.3745</v>
      </c>
      <c r="AH1708" s="96">
        <v>413</v>
      </c>
      <c r="AI1708" s="96">
        <v>730</v>
      </c>
      <c r="AJ1708" s="96">
        <v>576</v>
      </c>
      <c r="AK1708" s="96">
        <v>5671</v>
      </c>
      <c r="AL1708" s="96">
        <v>5582</v>
      </c>
      <c r="AM1708" s="96">
        <v>479</v>
      </c>
      <c r="AN1708" s="96">
        <v>5137</v>
      </c>
      <c r="AO1708" s="96">
        <v>5056</v>
      </c>
      <c r="AP1708" s="96">
        <v>126</v>
      </c>
      <c r="AQ1708" s="96">
        <v>1224</v>
      </c>
      <c r="AR1708" s="96">
        <v>1103</v>
      </c>
      <c r="AS1708" s="98">
        <v>0.90100000000000002</v>
      </c>
      <c r="AT1708" s="98">
        <v>0.52200000000000002</v>
      </c>
      <c r="AU1708" s="98">
        <v>2.4E-2</v>
      </c>
      <c r="AV1708" s="101">
        <v>361091</v>
      </c>
      <c r="AW1708" s="101">
        <v>330852</v>
      </c>
      <c r="AX1708" s="96">
        <v>20536</v>
      </c>
      <c r="AY1708" s="96">
        <v>32332</v>
      </c>
      <c r="AZ1708" s="96">
        <v>46275</v>
      </c>
      <c r="BA1708" s="96">
        <v>62344750</v>
      </c>
      <c r="BC1708" s="117"/>
      <c r="BD1708" s="93">
        <v>168.34</v>
      </c>
      <c r="BE1708" s="240">
        <v>1448</v>
      </c>
      <c r="BF1708" s="94">
        <v>312</v>
      </c>
      <c r="BG1708" s="155">
        <v>0.28289999999999998</v>
      </c>
      <c r="BH1708" s="94">
        <v>439</v>
      </c>
      <c r="BI1708" s="155">
        <v>0.39800000000000002</v>
      </c>
      <c r="BJ1708" s="94">
        <v>47</v>
      </c>
      <c r="BM1708" s="241">
        <v>14113</v>
      </c>
    </row>
    <row r="1709" spans="1:65" ht="15.75" customHeight="1" thickBot="1">
      <c r="A1709" s="93" t="s">
        <v>316</v>
      </c>
      <c r="B1709" s="95">
        <v>46074</v>
      </c>
      <c r="C1709" s="96">
        <v>6512491</v>
      </c>
      <c r="D1709" s="96">
        <v>245031</v>
      </c>
      <c r="E1709" s="96" t="s">
        <v>48</v>
      </c>
      <c r="F1709" s="96">
        <v>4999877</v>
      </c>
      <c r="G1709" s="96" t="s">
        <v>48</v>
      </c>
      <c r="H1709" s="96">
        <v>262535</v>
      </c>
      <c r="I1709" s="96" t="s">
        <v>48</v>
      </c>
      <c r="J1709" s="96">
        <v>2134</v>
      </c>
      <c r="K1709" s="96">
        <v>124666</v>
      </c>
      <c r="L1709" s="96">
        <v>12146734</v>
      </c>
      <c r="M1709" s="97">
        <v>709</v>
      </c>
      <c r="N1709" s="97">
        <v>1365</v>
      </c>
      <c r="O1709" s="97">
        <v>2074</v>
      </c>
      <c r="P1709" s="96" t="s">
        <v>48</v>
      </c>
      <c r="Q1709" s="96">
        <v>29020</v>
      </c>
      <c r="R1709" s="96">
        <v>30156</v>
      </c>
      <c r="S1709" s="96">
        <v>29991</v>
      </c>
      <c r="T1709" s="98">
        <v>0.63100000000000001</v>
      </c>
      <c r="U1709" s="95">
        <v>46043</v>
      </c>
      <c r="V1709" s="95">
        <v>46066</v>
      </c>
      <c r="W1709" s="96">
        <v>192</v>
      </c>
      <c r="X1709" s="98">
        <v>0.16259999999999999</v>
      </c>
      <c r="Y1709" s="98">
        <v>0.35439999999999999</v>
      </c>
      <c r="Z1709" s="96">
        <v>419</v>
      </c>
      <c r="AA1709" s="96">
        <v>152</v>
      </c>
      <c r="AB1709" s="98">
        <v>0.12870000000000001</v>
      </c>
      <c r="AC1709" s="98">
        <v>0.34110000000000001</v>
      </c>
      <c r="AD1709" s="96">
        <v>403</v>
      </c>
      <c r="AE1709" s="96">
        <v>101</v>
      </c>
      <c r="AF1709" s="98">
        <v>8.5500000000000007E-2</v>
      </c>
      <c r="AG1709" s="98">
        <v>0.34289999999999998</v>
      </c>
      <c r="AH1709" s="96">
        <v>405</v>
      </c>
      <c r="AI1709" s="96">
        <v>823</v>
      </c>
      <c r="AJ1709" s="96">
        <v>567</v>
      </c>
      <c r="AK1709" s="96">
        <v>5138</v>
      </c>
      <c r="AL1709" s="96">
        <v>5123</v>
      </c>
      <c r="AM1709" s="96">
        <v>400</v>
      </c>
      <c r="AN1709" s="96">
        <v>4700</v>
      </c>
      <c r="AO1709" s="96">
        <v>4687</v>
      </c>
      <c r="AP1709" s="96">
        <v>76</v>
      </c>
      <c r="AQ1709" s="96">
        <v>1308</v>
      </c>
      <c r="AR1709" s="96">
        <v>1181</v>
      </c>
      <c r="AS1709" s="98">
        <v>0.90300000000000002</v>
      </c>
      <c r="AT1709" s="98">
        <v>0.48</v>
      </c>
      <c r="AU1709" s="98">
        <v>1.6E-2</v>
      </c>
      <c r="AV1709" s="101">
        <v>362399</v>
      </c>
      <c r="AW1709" s="101">
        <v>332033</v>
      </c>
      <c r="AX1709" s="96">
        <v>20465</v>
      </c>
      <c r="AY1709" s="96">
        <v>32921</v>
      </c>
      <c r="AZ1709" s="96">
        <v>46775</v>
      </c>
      <c r="BA1709" s="96">
        <v>50393832</v>
      </c>
      <c r="BC1709" s="117"/>
      <c r="BD1709" s="93">
        <v>169.22</v>
      </c>
      <c r="BE1709" s="240">
        <v>1448</v>
      </c>
      <c r="BF1709" s="94">
        <v>294</v>
      </c>
      <c r="BG1709" s="155">
        <v>0.24890000000000001</v>
      </c>
      <c r="BH1709" s="94">
        <v>453</v>
      </c>
      <c r="BI1709" s="155">
        <v>0.3836</v>
      </c>
      <c r="BJ1709" s="94">
        <v>53</v>
      </c>
      <c r="BM1709" s="241">
        <v>23738</v>
      </c>
    </row>
    <row r="1710" spans="1:65" ht="15.75" customHeight="1" thickBot="1">
      <c r="A1710" s="93" t="s">
        <v>317</v>
      </c>
      <c r="B1710" s="95">
        <v>46075</v>
      </c>
      <c r="C1710" s="96">
        <v>7059757</v>
      </c>
      <c r="D1710" s="96">
        <v>352429</v>
      </c>
      <c r="E1710" s="96" t="s">
        <v>48</v>
      </c>
      <c r="F1710" s="96">
        <v>5936094</v>
      </c>
      <c r="G1710" s="96" t="s">
        <v>48</v>
      </c>
      <c r="H1710" s="96">
        <v>264483</v>
      </c>
      <c r="I1710" s="96" t="s">
        <v>48</v>
      </c>
      <c r="J1710" s="96">
        <v>2442</v>
      </c>
      <c r="K1710" s="96">
        <v>124666</v>
      </c>
      <c r="L1710" s="96">
        <v>13739871</v>
      </c>
      <c r="M1710" s="97">
        <v>871</v>
      </c>
      <c r="N1710" s="97">
        <v>1337</v>
      </c>
      <c r="O1710" s="97">
        <v>2208</v>
      </c>
      <c r="P1710" s="96" t="s">
        <v>48</v>
      </c>
      <c r="Q1710" s="96">
        <v>27403</v>
      </c>
      <c r="R1710" s="96">
        <v>29293</v>
      </c>
      <c r="S1710" s="96">
        <v>29285</v>
      </c>
      <c r="T1710" s="98">
        <v>0.71799999999999997</v>
      </c>
      <c r="U1710" s="95">
        <v>46044</v>
      </c>
      <c r="V1710" s="95">
        <v>46067</v>
      </c>
      <c r="W1710" s="96">
        <v>230</v>
      </c>
      <c r="X1710" s="98">
        <v>0.15670000000000001</v>
      </c>
      <c r="Y1710" s="98">
        <v>0.34160000000000001</v>
      </c>
      <c r="Z1710" s="96">
        <v>501</v>
      </c>
      <c r="AA1710" s="96">
        <v>177</v>
      </c>
      <c r="AB1710" s="98">
        <v>0.1206</v>
      </c>
      <c r="AC1710" s="98">
        <v>0.31950000000000001</v>
      </c>
      <c r="AD1710" s="96">
        <v>469</v>
      </c>
      <c r="AE1710" s="96">
        <v>117</v>
      </c>
      <c r="AF1710" s="98">
        <v>7.9699999999999993E-2</v>
      </c>
      <c r="AG1710" s="98">
        <v>0.3196</v>
      </c>
      <c r="AH1710" s="96">
        <v>469</v>
      </c>
      <c r="AI1710" s="96">
        <v>1050</v>
      </c>
      <c r="AJ1710" s="96">
        <v>759</v>
      </c>
      <c r="AK1710" s="96">
        <v>6587</v>
      </c>
      <c r="AL1710" s="96">
        <v>5645</v>
      </c>
      <c r="AM1710" s="96">
        <v>490</v>
      </c>
      <c r="AN1710" s="96">
        <v>6049</v>
      </c>
      <c r="AO1710" s="96">
        <v>6033</v>
      </c>
      <c r="AP1710" s="96">
        <v>82</v>
      </c>
      <c r="AQ1710" s="96">
        <v>1586</v>
      </c>
      <c r="AR1710" s="96">
        <v>1468</v>
      </c>
      <c r="AS1710" s="98">
        <v>0.92600000000000005</v>
      </c>
      <c r="AT1710" s="98">
        <v>0.51700000000000002</v>
      </c>
      <c r="AU1710" s="98">
        <v>1.2999999999999999E-2</v>
      </c>
      <c r="AV1710" s="101">
        <v>363985</v>
      </c>
      <c r="AW1710" s="101">
        <v>333501</v>
      </c>
      <c r="AX1710" s="96">
        <v>19963</v>
      </c>
      <c r="AY1710" s="96">
        <v>33301</v>
      </c>
      <c r="AZ1710" s="96">
        <v>47177</v>
      </c>
      <c r="BA1710" s="96">
        <v>48515796</v>
      </c>
      <c r="BC1710" s="117"/>
      <c r="BD1710" s="93">
        <v>243.39</v>
      </c>
      <c r="BE1710" s="240">
        <v>1448</v>
      </c>
      <c r="BF1710" s="94">
        <v>395</v>
      </c>
      <c r="BG1710" s="155">
        <v>0.26910000000000001</v>
      </c>
      <c r="BH1710" s="94">
        <v>589</v>
      </c>
      <c r="BI1710" s="155">
        <v>0.4012</v>
      </c>
      <c r="BJ1710" s="94">
        <v>51</v>
      </c>
      <c r="BM1710" s="241">
        <v>14300</v>
      </c>
    </row>
    <row r="1711" spans="1:65" ht="15.75" customHeight="1" thickBot="1">
      <c r="A1711" s="93" t="s">
        <v>311</v>
      </c>
      <c r="B1711" s="95">
        <v>46076</v>
      </c>
      <c r="C1711" s="96">
        <v>6140602</v>
      </c>
      <c r="D1711" s="96">
        <v>294391</v>
      </c>
      <c r="E1711" s="96" t="s">
        <v>48</v>
      </c>
      <c r="F1711" s="96">
        <v>6356392</v>
      </c>
      <c r="G1711" s="96" t="s">
        <v>48</v>
      </c>
      <c r="H1711" s="96">
        <v>264873</v>
      </c>
      <c r="I1711" s="96" t="s">
        <v>48</v>
      </c>
      <c r="J1711" s="96">
        <v>1793</v>
      </c>
      <c r="K1711" s="96">
        <v>307999</v>
      </c>
      <c r="L1711" s="96">
        <v>13366050</v>
      </c>
      <c r="M1711" s="97">
        <v>642</v>
      </c>
      <c r="N1711" s="97">
        <v>1331</v>
      </c>
      <c r="O1711" s="97">
        <v>1973</v>
      </c>
      <c r="P1711" s="96" t="s">
        <v>48</v>
      </c>
      <c r="Q1711" s="96">
        <v>26542</v>
      </c>
      <c r="R1711" s="96">
        <v>25603</v>
      </c>
      <c r="S1711" s="96">
        <v>30580</v>
      </c>
      <c r="T1711" s="98">
        <v>0.70399999999999996</v>
      </c>
      <c r="U1711" s="95">
        <v>46045</v>
      </c>
      <c r="V1711" s="95">
        <v>46068</v>
      </c>
      <c r="W1711" s="96">
        <v>231</v>
      </c>
      <c r="X1711" s="98">
        <v>0.18490000000000001</v>
      </c>
      <c r="Y1711" s="98">
        <v>0.4032</v>
      </c>
      <c r="Z1711" s="96">
        <v>504</v>
      </c>
      <c r="AA1711" s="96">
        <v>197</v>
      </c>
      <c r="AB1711" s="98">
        <v>0.15770000000000001</v>
      </c>
      <c r="AC1711" s="98">
        <v>0.41799999999999998</v>
      </c>
      <c r="AD1711" s="96">
        <v>522</v>
      </c>
      <c r="AE1711" s="96">
        <v>109</v>
      </c>
      <c r="AF1711" s="98">
        <v>8.7300000000000003E-2</v>
      </c>
      <c r="AG1711" s="98">
        <v>0.35</v>
      </c>
      <c r="AH1711" s="96">
        <v>437</v>
      </c>
      <c r="AI1711" s="96">
        <v>863</v>
      </c>
      <c r="AJ1711" s="96">
        <v>544</v>
      </c>
      <c r="AK1711" s="96">
        <v>5298</v>
      </c>
      <c r="AL1711" s="96">
        <v>3942</v>
      </c>
      <c r="AM1711" s="96">
        <v>409</v>
      </c>
      <c r="AN1711" s="96">
        <v>4845</v>
      </c>
      <c r="AO1711" s="96">
        <v>4776</v>
      </c>
      <c r="AP1711" s="96">
        <v>85</v>
      </c>
      <c r="AQ1711" s="96">
        <v>1389</v>
      </c>
      <c r="AR1711" s="96">
        <v>1249</v>
      </c>
      <c r="AS1711" s="98">
        <v>0.89900000000000002</v>
      </c>
      <c r="AT1711" s="98">
        <v>0.436</v>
      </c>
      <c r="AU1711" s="98">
        <v>1.7000000000000001E-2</v>
      </c>
      <c r="AV1711" s="101">
        <v>365374</v>
      </c>
      <c r="AW1711" s="101">
        <v>334750</v>
      </c>
      <c r="AX1711" s="96">
        <v>20648</v>
      </c>
      <c r="AY1711" s="96">
        <v>33612</v>
      </c>
      <c r="AZ1711" s="96">
        <v>47882</v>
      </c>
      <c r="BA1711" s="96">
        <v>62563332</v>
      </c>
      <c r="BC1711" s="117"/>
      <c r="BD1711" s="93">
        <v>203.59</v>
      </c>
      <c r="BE1711" s="240">
        <v>1446</v>
      </c>
      <c r="BF1711" s="94">
        <v>341</v>
      </c>
      <c r="BG1711" s="155">
        <v>0.27300000000000002</v>
      </c>
      <c r="BH1711" s="94">
        <v>510</v>
      </c>
      <c r="BI1711" s="155">
        <v>0.4083</v>
      </c>
      <c r="BJ1711" s="94">
        <v>41</v>
      </c>
      <c r="BK1711" s="94" t="s">
        <v>428</v>
      </c>
      <c r="BL1711" s="241">
        <v>5500000</v>
      </c>
      <c r="BM1711" s="94" t="s">
        <v>48</v>
      </c>
    </row>
    <row r="1712" spans="1:65" ht="15.75" customHeight="1" thickBot="1">
      <c r="A1712" s="93" t="s">
        <v>312</v>
      </c>
      <c r="B1712" s="95">
        <v>46077</v>
      </c>
      <c r="C1712" s="96">
        <v>6557334</v>
      </c>
      <c r="D1712" s="96">
        <v>302882</v>
      </c>
      <c r="E1712" s="96" t="s">
        <v>48</v>
      </c>
      <c r="F1712" s="96">
        <v>5274756</v>
      </c>
      <c r="G1712" s="96" t="s">
        <v>48</v>
      </c>
      <c r="H1712" s="96">
        <v>264988</v>
      </c>
      <c r="I1712" s="96" t="s">
        <v>48</v>
      </c>
      <c r="J1712" s="96">
        <v>1430</v>
      </c>
      <c r="K1712" s="96">
        <v>307999</v>
      </c>
      <c r="L1712" s="96">
        <v>12709389</v>
      </c>
      <c r="M1712" s="97">
        <v>724</v>
      </c>
      <c r="N1712" s="97">
        <v>1007</v>
      </c>
      <c r="O1712" s="97">
        <v>1731</v>
      </c>
      <c r="P1712" s="96" t="s">
        <v>48</v>
      </c>
      <c r="Q1712" s="96">
        <v>27895</v>
      </c>
      <c r="R1712" s="96">
        <v>29423</v>
      </c>
      <c r="S1712" s="96">
        <v>33015</v>
      </c>
      <c r="T1712" s="98">
        <v>0.73699999999999999</v>
      </c>
      <c r="U1712" s="95">
        <v>46046</v>
      </c>
      <c r="V1712" s="95">
        <v>46069</v>
      </c>
      <c r="W1712" s="96">
        <v>209</v>
      </c>
      <c r="X1712" s="98">
        <v>0.18240000000000001</v>
      </c>
      <c r="Y1712" s="98">
        <v>0.39760000000000001</v>
      </c>
      <c r="Z1712" s="96">
        <v>456</v>
      </c>
      <c r="AA1712" s="96">
        <v>163</v>
      </c>
      <c r="AB1712" s="98">
        <v>0.14219999999999999</v>
      </c>
      <c r="AC1712" s="98">
        <v>0.37690000000000001</v>
      </c>
      <c r="AD1712" s="96">
        <v>432</v>
      </c>
      <c r="AE1712" s="96">
        <v>96</v>
      </c>
      <c r="AF1712" s="98">
        <v>8.3799999999999999E-2</v>
      </c>
      <c r="AG1712" s="98">
        <v>0.33589999999999998</v>
      </c>
      <c r="AH1712" s="96">
        <v>385</v>
      </c>
      <c r="AI1712" s="96">
        <v>775</v>
      </c>
      <c r="AJ1712" s="96">
        <v>572</v>
      </c>
      <c r="AK1712" s="96">
        <v>4784</v>
      </c>
      <c r="AL1712" s="96">
        <v>3701</v>
      </c>
      <c r="AM1712" s="96">
        <v>365</v>
      </c>
      <c r="AN1712" s="96">
        <v>4379</v>
      </c>
      <c r="AO1712" s="96">
        <v>4312</v>
      </c>
      <c r="AP1712" s="96">
        <v>83</v>
      </c>
      <c r="AQ1712" s="96">
        <v>1276</v>
      </c>
      <c r="AR1712" s="96">
        <v>1146</v>
      </c>
      <c r="AS1712" s="98">
        <v>0.89800000000000002</v>
      </c>
      <c r="AT1712" s="98">
        <v>0.499</v>
      </c>
      <c r="AU1712" s="98">
        <v>1.9E-2</v>
      </c>
      <c r="AV1712" s="101">
        <v>366650</v>
      </c>
      <c r="AW1712" s="101">
        <v>335896</v>
      </c>
      <c r="AX1712" s="96">
        <v>21527</v>
      </c>
      <c r="AY1712" s="96">
        <v>33789</v>
      </c>
      <c r="AZ1712" s="96">
        <v>48197</v>
      </c>
      <c r="BA1712" s="96">
        <v>44917279</v>
      </c>
      <c r="BC1712" s="117"/>
      <c r="BD1712" s="93">
        <v>209.97</v>
      </c>
      <c r="BE1712" s="240">
        <v>1442.5</v>
      </c>
      <c r="BF1712" s="94">
        <v>310</v>
      </c>
      <c r="BG1712" s="155">
        <v>0.27050000000000002</v>
      </c>
      <c r="BH1712" s="94">
        <v>426</v>
      </c>
      <c r="BI1712" s="155">
        <v>0.37169999999999997</v>
      </c>
      <c r="BJ1712" s="94">
        <v>58</v>
      </c>
      <c r="BM1712" s="94" t="s">
        <v>48</v>
      </c>
    </row>
    <row r="1713" spans="1:65" ht="15.75" customHeight="1" thickBot="1">
      <c r="A1713" s="93" t="s">
        <v>313</v>
      </c>
      <c r="B1713" s="95">
        <v>46078</v>
      </c>
      <c r="C1713" s="96">
        <v>6635005</v>
      </c>
      <c r="D1713" s="96">
        <v>280290</v>
      </c>
      <c r="E1713" s="96" t="s">
        <v>48</v>
      </c>
      <c r="F1713" s="96">
        <v>4830117</v>
      </c>
      <c r="G1713" s="96" t="s">
        <v>48</v>
      </c>
      <c r="H1713" s="96">
        <v>264332</v>
      </c>
      <c r="I1713" s="96" t="s">
        <v>48</v>
      </c>
      <c r="J1713" s="96">
        <v>1826</v>
      </c>
      <c r="K1713" s="96">
        <v>307999</v>
      </c>
      <c r="L1713" s="96">
        <v>12319568</v>
      </c>
      <c r="M1713" s="97">
        <v>662</v>
      </c>
      <c r="N1713" s="97">
        <v>999</v>
      </c>
      <c r="O1713" s="97">
        <v>1661</v>
      </c>
      <c r="P1713" s="96" t="s">
        <v>48</v>
      </c>
      <c r="Q1713" s="96">
        <v>32109</v>
      </c>
      <c r="R1713" s="96">
        <v>32971</v>
      </c>
      <c r="S1713" s="96">
        <v>40424</v>
      </c>
      <c r="T1713" s="98">
        <v>0.68899999999999995</v>
      </c>
      <c r="U1713" s="95">
        <v>46047</v>
      </c>
      <c r="V1713" s="95">
        <v>46070</v>
      </c>
      <c r="W1713" s="96">
        <v>176</v>
      </c>
      <c r="X1713" s="98">
        <v>0.17019999999999999</v>
      </c>
      <c r="Y1713" s="98">
        <v>0.37109999999999999</v>
      </c>
      <c r="Z1713" s="96">
        <v>384</v>
      </c>
      <c r="AA1713" s="96">
        <v>141</v>
      </c>
      <c r="AB1713" s="98">
        <v>0.13639999999999999</v>
      </c>
      <c r="AC1713" s="98">
        <v>0.3614</v>
      </c>
      <c r="AD1713" s="96">
        <v>374</v>
      </c>
      <c r="AE1713" s="96">
        <v>76</v>
      </c>
      <c r="AF1713" s="98">
        <v>7.3499999999999996E-2</v>
      </c>
      <c r="AG1713" s="98">
        <v>0.29470000000000002</v>
      </c>
      <c r="AH1713" s="96">
        <v>305</v>
      </c>
      <c r="AI1713" s="96">
        <v>767</v>
      </c>
      <c r="AJ1713" s="96">
        <v>496</v>
      </c>
      <c r="AK1713" s="96">
        <v>4633</v>
      </c>
      <c r="AL1713" s="96">
        <v>3803</v>
      </c>
      <c r="AM1713" s="96">
        <v>362</v>
      </c>
      <c r="AN1713" s="96">
        <v>4223</v>
      </c>
      <c r="AO1713" s="96">
        <v>4161</v>
      </c>
      <c r="AP1713" s="96">
        <v>91</v>
      </c>
      <c r="AQ1713" s="96">
        <v>1144</v>
      </c>
      <c r="AR1713" s="96">
        <v>1034</v>
      </c>
      <c r="AS1713" s="98">
        <v>0.90400000000000003</v>
      </c>
      <c r="AT1713" s="98">
        <v>0.48</v>
      </c>
      <c r="AU1713" s="98">
        <v>2.1000000000000001E-2</v>
      </c>
      <c r="AV1713" s="101">
        <v>367794</v>
      </c>
      <c r="AW1713" s="101">
        <v>336930</v>
      </c>
      <c r="AX1713" s="96">
        <v>22134</v>
      </c>
      <c r="AY1713" s="96">
        <v>33983</v>
      </c>
      <c r="AZ1713" s="96">
        <v>48250</v>
      </c>
      <c r="BA1713" s="96">
        <v>43788402</v>
      </c>
      <c r="BC1713" s="117"/>
      <c r="BD1713" s="93">
        <v>196.35</v>
      </c>
      <c r="BE1713" s="240">
        <v>1427.5</v>
      </c>
      <c r="BF1713" s="94">
        <v>298</v>
      </c>
      <c r="BG1713" s="155">
        <v>0.28820000000000001</v>
      </c>
      <c r="BH1713" s="94">
        <v>414</v>
      </c>
      <c r="BI1713" s="155">
        <v>0.40039999999999998</v>
      </c>
      <c r="BJ1713" s="94">
        <v>37</v>
      </c>
      <c r="BM1713" s="94" t="s">
        <v>48</v>
      </c>
    </row>
    <row r="1714" spans="1:65" ht="15.75" customHeight="1" thickBot="1">
      <c r="A1714" s="93" t="s">
        <v>314</v>
      </c>
      <c r="B1714" s="95">
        <v>46079</v>
      </c>
      <c r="C1714" s="96">
        <v>6363570</v>
      </c>
      <c r="D1714" s="96">
        <v>456294</v>
      </c>
      <c r="E1714" s="96" t="s">
        <v>48</v>
      </c>
      <c r="F1714" s="96">
        <v>4419716</v>
      </c>
      <c r="G1714" s="96" t="s">
        <v>48</v>
      </c>
      <c r="H1714" s="96">
        <v>264947</v>
      </c>
      <c r="I1714" s="96" t="s">
        <v>48</v>
      </c>
      <c r="J1714" s="96">
        <v>913</v>
      </c>
      <c r="K1714" s="96">
        <v>307999</v>
      </c>
      <c r="L1714" s="96">
        <v>11813440</v>
      </c>
      <c r="M1714" s="97">
        <v>1349</v>
      </c>
      <c r="N1714" s="97">
        <v>3610</v>
      </c>
      <c r="O1714" s="97">
        <v>4959</v>
      </c>
      <c r="P1714" s="96" t="s">
        <v>48</v>
      </c>
      <c r="Q1714" s="96">
        <v>31506</v>
      </c>
      <c r="R1714" s="96">
        <v>30958</v>
      </c>
      <c r="S1714" s="96">
        <v>31010</v>
      </c>
      <c r="T1714" s="98">
        <v>0.27</v>
      </c>
      <c r="U1714" s="95">
        <v>46048</v>
      </c>
      <c r="V1714" s="95">
        <v>46071</v>
      </c>
      <c r="W1714" s="96">
        <v>172</v>
      </c>
      <c r="X1714" s="98">
        <v>0.15540000000000001</v>
      </c>
      <c r="Y1714" s="98">
        <v>0.3387</v>
      </c>
      <c r="Z1714" s="96">
        <v>375</v>
      </c>
      <c r="AA1714" s="96">
        <v>144</v>
      </c>
      <c r="AB1714" s="98">
        <v>0.13009999999999999</v>
      </c>
      <c r="AC1714" s="98">
        <v>0.34470000000000001</v>
      </c>
      <c r="AD1714" s="96">
        <v>382</v>
      </c>
      <c r="AE1714" s="96">
        <v>95</v>
      </c>
      <c r="AF1714" s="98">
        <v>8.5800000000000001E-2</v>
      </c>
      <c r="AG1714" s="98">
        <v>0.34410000000000002</v>
      </c>
      <c r="AH1714" s="96">
        <v>381</v>
      </c>
      <c r="AI1714" s="96">
        <v>797</v>
      </c>
      <c r="AJ1714" s="96">
        <v>559</v>
      </c>
      <c r="AK1714" s="96">
        <v>5282</v>
      </c>
      <c r="AL1714" s="96">
        <v>4217</v>
      </c>
      <c r="AM1714" s="96">
        <v>441</v>
      </c>
      <c r="AN1714" s="96">
        <v>4788</v>
      </c>
      <c r="AO1714" s="96">
        <v>4727</v>
      </c>
      <c r="AP1714" s="96">
        <v>104</v>
      </c>
      <c r="AQ1714" s="96">
        <v>1340</v>
      </c>
      <c r="AR1714" s="96">
        <v>1107</v>
      </c>
      <c r="AS1714" s="98">
        <v>0.82599999999999996</v>
      </c>
      <c r="AT1714" s="98">
        <v>0.505</v>
      </c>
      <c r="AU1714" s="98">
        <v>2.1999999999999999E-2</v>
      </c>
      <c r="AV1714" s="101">
        <v>369134</v>
      </c>
      <c r="AW1714" s="101">
        <v>338037</v>
      </c>
      <c r="AX1714" s="96">
        <v>22620</v>
      </c>
      <c r="AY1714" s="96">
        <v>34042</v>
      </c>
      <c r="AZ1714" s="96">
        <v>48462</v>
      </c>
      <c r="BA1714" s="96">
        <v>44424170</v>
      </c>
      <c r="BC1714" s="117"/>
      <c r="BD1714" s="93">
        <v>318.52999999999997</v>
      </c>
      <c r="BE1714" s="240">
        <v>1432.5</v>
      </c>
      <c r="BF1714" s="94">
        <v>288</v>
      </c>
      <c r="BG1714" s="155">
        <v>0.26019999999999999</v>
      </c>
      <c r="BH1714" s="94">
        <v>438</v>
      </c>
      <c r="BI1714" s="155">
        <v>0.3957</v>
      </c>
      <c r="BJ1714" s="94">
        <v>45</v>
      </c>
      <c r="BM1714" s="94" t="s">
        <v>48</v>
      </c>
    </row>
    <row r="1715" spans="1:65" ht="15.75" customHeight="1" thickBot="1">
      <c r="A1715" s="93" t="s">
        <v>315</v>
      </c>
      <c r="B1715" s="95">
        <v>46080</v>
      </c>
      <c r="C1715" s="96">
        <v>6422984</v>
      </c>
      <c r="D1715" s="96">
        <v>518745</v>
      </c>
      <c r="E1715" s="96" t="s">
        <v>48</v>
      </c>
      <c r="F1715" s="96">
        <v>7865800</v>
      </c>
      <c r="G1715" s="96" t="s">
        <v>48</v>
      </c>
      <c r="H1715" s="96">
        <v>263037</v>
      </c>
      <c r="I1715" s="96" t="s">
        <v>48</v>
      </c>
      <c r="J1715" s="96">
        <v>5709</v>
      </c>
      <c r="K1715" s="96">
        <v>307999</v>
      </c>
      <c r="L1715" s="96">
        <v>15384274</v>
      </c>
      <c r="M1715" s="97">
        <v>2148</v>
      </c>
      <c r="N1715" s="97">
        <v>2522</v>
      </c>
      <c r="O1715" s="97">
        <v>4670</v>
      </c>
      <c r="P1715" s="96" t="s">
        <v>48</v>
      </c>
      <c r="Q1715" s="96">
        <v>33288</v>
      </c>
      <c r="R1715" s="96">
        <v>33950</v>
      </c>
      <c r="S1715" s="96">
        <v>36889</v>
      </c>
      <c r="T1715" s="98">
        <v>0.67900000000000005</v>
      </c>
      <c r="U1715" s="95">
        <v>46049</v>
      </c>
      <c r="V1715" s="95">
        <v>46072</v>
      </c>
      <c r="W1715" s="96">
        <v>212</v>
      </c>
      <c r="X1715" s="98">
        <v>0.1089</v>
      </c>
      <c r="Y1715" s="98">
        <v>0.2374</v>
      </c>
      <c r="Z1715" s="96">
        <v>462</v>
      </c>
      <c r="AA1715" s="96">
        <v>171</v>
      </c>
      <c r="AB1715" s="98">
        <v>8.7800000000000003E-2</v>
      </c>
      <c r="AC1715" s="98">
        <v>0.23269999999999999</v>
      </c>
      <c r="AD1715" s="96">
        <v>453</v>
      </c>
      <c r="AE1715" s="96">
        <v>104</v>
      </c>
      <c r="AF1715" s="98">
        <v>5.3400000000000003E-2</v>
      </c>
      <c r="AG1715" s="98">
        <v>0.2142</v>
      </c>
      <c r="AH1715" s="96">
        <v>417</v>
      </c>
      <c r="AI1715" s="96">
        <v>1242</v>
      </c>
      <c r="AJ1715" s="96">
        <v>533</v>
      </c>
      <c r="AK1715" s="96">
        <v>5193</v>
      </c>
      <c r="AL1715" s="96">
        <v>3881</v>
      </c>
      <c r="AM1715" s="96">
        <v>362</v>
      </c>
      <c r="AN1715" s="96">
        <v>4775</v>
      </c>
      <c r="AO1715" s="96">
        <v>4694</v>
      </c>
      <c r="AP1715" s="96">
        <v>87</v>
      </c>
      <c r="AQ1715" s="96">
        <v>3172</v>
      </c>
      <c r="AR1715" s="96">
        <v>1947</v>
      </c>
      <c r="AS1715" s="98">
        <v>0.61399999999999999</v>
      </c>
      <c r="AT1715" s="98">
        <v>0.27400000000000002</v>
      </c>
      <c r="AU1715" s="98">
        <v>1.7999999999999999E-2</v>
      </c>
      <c r="AV1715" s="101">
        <v>372306</v>
      </c>
      <c r="AW1715" s="101">
        <v>339984</v>
      </c>
      <c r="AX1715" s="96">
        <v>21831</v>
      </c>
      <c r="AY1715" s="96">
        <v>34020</v>
      </c>
      <c r="AZ1715" s="96">
        <v>48806</v>
      </c>
      <c r="BA1715" s="96">
        <v>49178005</v>
      </c>
      <c r="BC1715" s="117"/>
      <c r="BD1715" s="93">
        <v>353.73</v>
      </c>
      <c r="BE1715" s="240">
        <v>1466.5</v>
      </c>
      <c r="BF1715" s="94">
        <v>367</v>
      </c>
      <c r="BG1715" s="155">
        <v>0.1885</v>
      </c>
      <c r="BH1715" s="94">
        <v>564</v>
      </c>
      <c r="BI1715" s="155">
        <v>0.28970000000000001</v>
      </c>
      <c r="BJ1715" s="94">
        <v>150</v>
      </c>
      <c r="BM1715" s="94" t="s">
        <v>48</v>
      </c>
    </row>
    <row r="1716" spans="1:65" ht="15.75" customHeight="1" thickBot="1">
      <c r="A1716" s="93" t="s">
        <v>316</v>
      </c>
      <c r="B1716" s="95">
        <v>46081</v>
      </c>
      <c r="C1716" s="96">
        <v>7548387</v>
      </c>
      <c r="D1716" s="96">
        <v>466464</v>
      </c>
      <c r="E1716" s="96" t="s">
        <v>48</v>
      </c>
      <c r="F1716" s="96">
        <v>7268594</v>
      </c>
      <c r="G1716" s="96" t="s">
        <v>48</v>
      </c>
      <c r="H1716" s="96">
        <v>312890</v>
      </c>
      <c r="I1716" s="96" t="s">
        <v>48</v>
      </c>
      <c r="J1716" s="96">
        <v>4345</v>
      </c>
      <c r="K1716" s="96">
        <v>307999</v>
      </c>
      <c r="L1716" s="96">
        <v>15908680</v>
      </c>
      <c r="M1716" s="97">
        <v>1230</v>
      </c>
      <c r="N1716" s="97">
        <v>1546</v>
      </c>
      <c r="O1716" s="97">
        <v>2776</v>
      </c>
      <c r="P1716" s="96" t="s">
        <v>48</v>
      </c>
      <c r="Q1716" s="96">
        <v>28844</v>
      </c>
      <c r="R1716" s="96">
        <v>30629</v>
      </c>
      <c r="S1716" s="96">
        <v>35108</v>
      </c>
      <c r="T1716" s="98">
        <v>0.746</v>
      </c>
      <c r="U1716" s="95">
        <v>46050</v>
      </c>
      <c r="V1716" s="95">
        <v>46073</v>
      </c>
      <c r="W1716" s="96">
        <v>253</v>
      </c>
      <c r="X1716" s="98">
        <v>0.15240000000000001</v>
      </c>
      <c r="Y1716" s="98">
        <v>0.33229999999999998</v>
      </c>
      <c r="Z1716" s="96">
        <v>552</v>
      </c>
      <c r="AA1716" s="96">
        <v>196</v>
      </c>
      <c r="AB1716" s="98">
        <v>0.1181</v>
      </c>
      <c r="AC1716" s="98">
        <v>0.31290000000000001</v>
      </c>
      <c r="AD1716" s="96">
        <v>519</v>
      </c>
      <c r="AE1716" s="96">
        <v>113</v>
      </c>
      <c r="AF1716" s="98">
        <v>6.8099999999999994E-2</v>
      </c>
      <c r="AG1716" s="98">
        <v>0.27300000000000002</v>
      </c>
      <c r="AH1716" s="96">
        <v>453</v>
      </c>
      <c r="AI1716" s="96">
        <v>1106</v>
      </c>
      <c r="AJ1716" s="96">
        <v>555</v>
      </c>
      <c r="AK1716" s="96">
        <v>5629</v>
      </c>
      <c r="AL1716" s="96">
        <v>4282</v>
      </c>
      <c r="AM1716" s="96">
        <v>467</v>
      </c>
      <c r="AN1716" s="96">
        <v>5119</v>
      </c>
      <c r="AO1716" s="96">
        <v>5107</v>
      </c>
      <c r="AP1716" s="96">
        <v>106</v>
      </c>
      <c r="AQ1716" s="96">
        <v>2071</v>
      </c>
      <c r="AR1716" s="96">
        <v>1660</v>
      </c>
      <c r="AS1716" s="98">
        <v>0.80200000000000005</v>
      </c>
      <c r="AT1716" s="98">
        <v>0.33400000000000002</v>
      </c>
      <c r="AU1716" s="98">
        <v>0.02</v>
      </c>
      <c r="AV1716" s="101">
        <v>374377</v>
      </c>
      <c r="AW1716" s="101">
        <v>341644</v>
      </c>
      <c r="AX1716" s="96">
        <v>21514</v>
      </c>
      <c r="AY1716" s="96">
        <v>33806</v>
      </c>
      <c r="AZ1716" s="96">
        <v>49125</v>
      </c>
      <c r="BA1716" s="96">
        <v>44260596</v>
      </c>
      <c r="BC1716" s="117"/>
      <c r="BD1716" s="93">
        <v>318.08</v>
      </c>
      <c r="BE1716" s="240">
        <v>1466.5</v>
      </c>
      <c r="BF1716" s="94">
        <v>387</v>
      </c>
      <c r="BG1716" s="155">
        <v>0.2331</v>
      </c>
      <c r="BH1716" s="94">
        <v>575</v>
      </c>
      <c r="BI1716" s="155">
        <v>0.34639999999999999</v>
      </c>
      <c r="BJ1716" s="94">
        <v>67</v>
      </c>
      <c r="BM1716" s="94" t="s">
        <v>48</v>
      </c>
    </row>
    <row r="1717" spans="1:65" ht="15.75" customHeight="1" thickBot="1">
      <c r="A1717" s="93" t="s">
        <v>317</v>
      </c>
      <c r="B1717" s="95">
        <v>46082</v>
      </c>
      <c r="C1717" s="96">
        <v>7541276</v>
      </c>
      <c r="D1717" s="96">
        <v>204987</v>
      </c>
      <c r="E1717" s="96" t="s">
        <v>48</v>
      </c>
      <c r="F1717" s="96">
        <v>6246320</v>
      </c>
      <c r="G1717" s="96" t="s">
        <v>48</v>
      </c>
      <c r="H1717" s="96">
        <v>315374</v>
      </c>
      <c r="I1717" s="96" t="s">
        <v>48</v>
      </c>
      <c r="J1717" s="96">
        <v>4389</v>
      </c>
      <c r="K1717" s="96">
        <v>307999</v>
      </c>
      <c r="L1717" s="96">
        <v>14620346</v>
      </c>
      <c r="M1717" s="97">
        <v>1108</v>
      </c>
      <c r="N1717" s="97">
        <v>1928</v>
      </c>
      <c r="O1717" s="97">
        <v>3036</v>
      </c>
      <c r="P1717" s="96" t="s">
        <v>48</v>
      </c>
      <c r="Q1717" s="96">
        <v>26950</v>
      </c>
      <c r="R1717" s="96">
        <v>27520</v>
      </c>
      <c r="S1717" s="96">
        <v>31120</v>
      </c>
      <c r="T1717" s="98">
        <v>0.58699999999999997</v>
      </c>
      <c r="U1717" s="95">
        <v>46051</v>
      </c>
      <c r="V1717" s="95">
        <v>46074</v>
      </c>
      <c r="W1717" s="96">
        <v>250</v>
      </c>
      <c r="X1717" s="98">
        <v>0.16520000000000001</v>
      </c>
      <c r="Y1717" s="98">
        <v>0.35859999999999997</v>
      </c>
      <c r="Z1717" s="96">
        <v>543</v>
      </c>
      <c r="AA1717" s="96">
        <v>202</v>
      </c>
      <c r="AB1717" s="98">
        <v>0.13350000000000001</v>
      </c>
      <c r="AC1717" s="98">
        <v>0.35110000000000002</v>
      </c>
      <c r="AD1717" s="96">
        <v>531</v>
      </c>
      <c r="AE1717" s="96">
        <v>116</v>
      </c>
      <c r="AF1717" s="98">
        <v>7.6700000000000004E-2</v>
      </c>
      <c r="AG1717" s="98">
        <v>0.3105</v>
      </c>
      <c r="AH1717" s="96">
        <v>470</v>
      </c>
      <c r="AI1717" s="96">
        <v>1067</v>
      </c>
      <c r="AJ1717" s="96">
        <v>635</v>
      </c>
      <c r="AK1717" s="96">
        <v>6500</v>
      </c>
      <c r="AL1717" s="96">
        <v>5157</v>
      </c>
      <c r="AM1717" s="96">
        <v>557</v>
      </c>
      <c r="AN1717" s="96">
        <v>5887</v>
      </c>
      <c r="AO1717" s="96">
        <v>5868</v>
      </c>
      <c r="AP1717" s="96">
        <v>104</v>
      </c>
      <c r="AQ1717" s="96">
        <v>1782</v>
      </c>
      <c r="AR1717" s="96">
        <v>1513</v>
      </c>
      <c r="AS1717" s="98">
        <v>0.84899999999999998</v>
      </c>
      <c r="AT1717" s="98">
        <v>0.42</v>
      </c>
      <c r="AU1717" s="98">
        <v>1.7000000000000001E-2</v>
      </c>
      <c r="AV1717" s="101">
        <v>376159</v>
      </c>
      <c r="AW1717" s="101">
        <v>343157</v>
      </c>
      <c r="AX1717" s="96">
        <v>21558</v>
      </c>
      <c r="AY1717" s="96">
        <v>33477</v>
      </c>
      <c r="AZ1717" s="96">
        <v>49449</v>
      </c>
      <c r="BA1717" s="96">
        <v>50483046</v>
      </c>
      <c r="BC1717" s="117"/>
      <c r="BD1717" s="93">
        <v>139.78</v>
      </c>
      <c r="BE1717" s="240">
        <v>1466.5</v>
      </c>
      <c r="BF1717" s="94">
        <v>385</v>
      </c>
      <c r="BG1717" s="155">
        <v>0.2545</v>
      </c>
      <c r="BH1717" s="94">
        <v>566</v>
      </c>
      <c r="BI1717" s="155">
        <v>0.37409999999999999</v>
      </c>
      <c r="BJ1717" s="94">
        <v>69</v>
      </c>
      <c r="BM1717" s="94" t="s">
        <v>48</v>
      </c>
    </row>
    <row r="1718" spans="1:65" ht="15.75" customHeight="1" thickBot="1">
      <c r="A1718" s="93" t="s">
        <v>311</v>
      </c>
      <c r="B1718" s="95">
        <v>46083</v>
      </c>
      <c r="C1718" s="96">
        <v>7589601</v>
      </c>
      <c r="D1718" s="96">
        <v>359982</v>
      </c>
      <c r="E1718" s="96" t="s">
        <v>48</v>
      </c>
      <c r="F1718" s="96">
        <v>7689296</v>
      </c>
      <c r="G1718" s="96" t="s">
        <v>48</v>
      </c>
      <c r="H1718" s="96">
        <v>314130</v>
      </c>
      <c r="I1718" s="96" t="s">
        <v>48</v>
      </c>
      <c r="J1718" s="96">
        <v>8580</v>
      </c>
      <c r="K1718" s="96">
        <v>307999</v>
      </c>
      <c r="L1718" s="96">
        <v>16269588</v>
      </c>
      <c r="M1718" s="97">
        <v>1145</v>
      </c>
      <c r="N1718" s="97">
        <v>1503</v>
      </c>
      <c r="O1718" s="97">
        <v>2648</v>
      </c>
      <c r="P1718" s="96" t="s">
        <v>48</v>
      </c>
      <c r="Q1718" s="96">
        <v>28081</v>
      </c>
      <c r="R1718" s="96">
        <v>28508</v>
      </c>
      <c r="S1718" s="96">
        <v>32137</v>
      </c>
      <c r="T1718" s="98">
        <v>0.77900000000000003</v>
      </c>
      <c r="U1718" s="95">
        <v>46052</v>
      </c>
      <c r="V1718" s="95">
        <v>46075</v>
      </c>
      <c r="W1718" s="96">
        <v>267</v>
      </c>
      <c r="X1718" s="98">
        <v>0.15090000000000001</v>
      </c>
      <c r="Y1718" s="98">
        <v>0.32750000000000001</v>
      </c>
      <c r="Z1718" s="96">
        <v>579</v>
      </c>
      <c r="AA1718" s="96">
        <v>217</v>
      </c>
      <c r="AB1718" s="98">
        <v>0.1227</v>
      </c>
      <c r="AC1718" s="98">
        <v>0.3226</v>
      </c>
      <c r="AD1718" s="96">
        <v>571</v>
      </c>
      <c r="AE1718" s="96">
        <v>125</v>
      </c>
      <c r="AF1718" s="98">
        <v>7.0699999999999999E-2</v>
      </c>
      <c r="AG1718" s="98">
        <v>0.28620000000000001</v>
      </c>
      <c r="AH1718" s="96">
        <v>506</v>
      </c>
      <c r="AI1718" s="96">
        <v>1216</v>
      </c>
      <c r="AJ1718" s="96">
        <v>732</v>
      </c>
      <c r="AK1718" s="96">
        <v>6457</v>
      </c>
      <c r="AL1718" s="96">
        <v>5292</v>
      </c>
      <c r="AM1718" s="96">
        <v>536</v>
      </c>
      <c r="AN1718" s="96">
        <v>5843</v>
      </c>
      <c r="AO1718" s="96">
        <v>5804</v>
      </c>
      <c r="AP1718" s="96">
        <v>92</v>
      </c>
      <c r="AQ1718" s="96">
        <v>2064</v>
      </c>
      <c r="AR1718" s="96">
        <v>1769</v>
      </c>
      <c r="AS1718" s="98">
        <v>0.85699999999999998</v>
      </c>
      <c r="AT1718" s="98">
        <v>0.41399999999999998</v>
      </c>
      <c r="AU1718" s="98">
        <v>1.6E-2</v>
      </c>
      <c r="AV1718" s="101">
        <v>378223</v>
      </c>
      <c r="AW1718" s="101">
        <v>344926</v>
      </c>
      <c r="AX1718" s="96">
        <v>21199</v>
      </c>
      <c r="AY1718" s="96">
        <v>33728</v>
      </c>
      <c r="AZ1718" s="96">
        <v>50025</v>
      </c>
      <c r="BA1718" s="96">
        <v>57816721</v>
      </c>
      <c r="BC1718" s="117"/>
      <c r="BD1718" s="93">
        <v>245.47</v>
      </c>
      <c r="BE1718" s="240">
        <v>1466.5</v>
      </c>
      <c r="BF1718" s="94">
        <v>457</v>
      </c>
      <c r="BG1718" s="155">
        <v>0.25829999999999997</v>
      </c>
      <c r="BH1718" s="94">
        <v>676</v>
      </c>
      <c r="BI1718" s="155">
        <v>0.3821</v>
      </c>
      <c r="BJ1718" s="94">
        <v>66</v>
      </c>
      <c r="BM1718" s="94" t="s">
        <v>48</v>
      </c>
    </row>
    <row r="1719" spans="1:65" ht="15.75" customHeight="1" thickBot="1">
      <c r="A1719" s="93" t="s">
        <v>312</v>
      </c>
      <c r="B1719" s="95">
        <v>46084</v>
      </c>
      <c r="C1719" s="96">
        <v>6604149</v>
      </c>
      <c r="D1719" s="96">
        <v>351189</v>
      </c>
      <c r="E1719" s="96" t="s">
        <v>48</v>
      </c>
      <c r="F1719" s="96">
        <v>4297800</v>
      </c>
      <c r="G1719" s="96" t="s">
        <v>48</v>
      </c>
      <c r="H1719" s="96">
        <v>313685</v>
      </c>
      <c r="I1719" s="96" t="s">
        <v>48</v>
      </c>
      <c r="J1719" s="96">
        <v>4939</v>
      </c>
      <c r="K1719" s="96">
        <v>307999</v>
      </c>
      <c r="L1719" s="96">
        <v>11879761</v>
      </c>
      <c r="M1719" s="97">
        <v>909</v>
      </c>
      <c r="N1719" s="97">
        <v>1101</v>
      </c>
      <c r="O1719" s="97">
        <v>2010</v>
      </c>
      <c r="P1719" s="96" t="s">
        <v>48</v>
      </c>
      <c r="Q1719" s="96">
        <v>27373</v>
      </c>
      <c r="R1719" s="96">
        <v>28056</v>
      </c>
      <c r="S1719" s="96">
        <v>28478</v>
      </c>
      <c r="T1719" s="98">
        <v>0.75</v>
      </c>
      <c r="U1719" s="95">
        <v>46053</v>
      </c>
      <c r="V1719" s="95">
        <v>46076</v>
      </c>
      <c r="W1719" s="96">
        <v>200</v>
      </c>
      <c r="X1719" s="98">
        <v>0.15820000000000001</v>
      </c>
      <c r="Y1719" s="98">
        <v>0.34339999999999998</v>
      </c>
      <c r="Z1719" s="96">
        <v>434</v>
      </c>
      <c r="AA1719" s="96">
        <v>161</v>
      </c>
      <c r="AB1719" s="98">
        <v>0.12740000000000001</v>
      </c>
      <c r="AC1719" s="98">
        <v>0.33500000000000002</v>
      </c>
      <c r="AD1719" s="96">
        <v>423</v>
      </c>
      <c r="AE1719" s="96">
        <v>103</v>
      </c>
      <c r="AF1719" s="98">
        <v>8.1500000000000003E-2</v>
      </c>
      <c r="AG1719" s="98">
        <v>0.33</v>
      </c>
      <c r="AH1719" s="96">
        <v>417</v>
      </c>
      <c r="AI1719" s="96">
        <v>900</v>
      </c>
      <c r="AJ1719" s="96">
        <v>613</v>
      </c>
      <c r="AK1719" s="96">
        <v>5614</v>
      </c>
      <c r="AL1719" s="96">
        <v>4248</v>
      </c>
      <c r="AM1719" s="96">
        <v>376</v>
      </c>
      <c r="AN1719" s="96">
        <v>5177</v>
      </c>
      <c r="AO1719" s="96">
        <v>5117</v>
      </c>
      <c r="AP1719" s="96">
        <v>106</v>
      </c>
      <c r="AQ1719" s="96">
        <v>1507</v>
      </c>
      <c r="AR1719" s="96">
        <v>1264</v>
      </c>
      <c r="AS1719" s="98">
        <v>0.83899999999999997</v>
      </c>
      <c r="AT1719" s="98">
        <v>0.48499999999999999</v>
      </c>
      <c r="AU1719" s="98">
        <v>0.02</v>
      </c>
      <c r="AV1719" s="101">
        <v>379730</v>
      </c>
      <c r="AW1719" s="101">
        <v>346190</v>
      </c>
      <c r="AX1719" s="96">
        <v>22128</v>
      </c>
      <c r="AY1719" s="96">
        <v>34787</v>
      </c>
      <c r="AZ1719" s="96">
        <v>50691</v>
      </c>
      <c r="BA1719" s="96">
        <v>59787612</v>
      </c>
      <c r="BC1719" s="117"/>
      <c r="BD1719" s="93">
        <v>237.29</v>
      </c>
      <c r="BE1719" s="240">
        <v>1480</v>
      </c>
      <c r="BF1719" s="94">
        <v>343</v>
      </c>
      <c r="BG1719" s="155">
        <v>0.27139999999999997</v>
      </c>
      <c r="BH1719" s="94">
        <v>519</v>
      </c>
      <c r="BI1719" s="155">
        <v>0.41060000000000002</v>
      </c>
      <c r="BJ1719" s="94">
        <v>53</v>
      </c>
      <c r="BM1719" s="94" t="s">
        <v>48</v>
      </c>
    </row>
    <row r="1720" spans="1:65" ht="15.75" customHeight="1" thickBot="1">
      <c r="A1720" s="93" t="s">
        <v>313</v>
      </c>
      <c r="B1720" s="95">
        <v>46085</v>
      </c>
      <c r="C1720" s="96">
        <v>7387142</v>
      </c>
      <c r="D1720" s="96">
        <v>329609</v>
      </c>
      <c r="E1720" s="96" t="s">
        <v>48</v>
      </c>
      <c r="F1720" s="96">
        <v>4359716</v>
      </c>
      <c r="G1720" s="96" t="s">
        <v>48</v>
      </c>
      <c r="H1720" s="96">
        <v>393417</v>
      </c>
      <c r="I1720" s="96" t="s">
        <v>48</v>
      </c>
      <c r="J1720" s="96">
        <v>4191</v>
      </c>
      <c r="K1720" s="96">
        <v>307999</v>
      </c>
      <c r="L1720" s="96">
        <v>12782074</v>
      </c>
      <c r="M1720" s="97">
        <v>828</v>
      </c>
      <c r="N1720" s="97">
        <v>1231</v>
      </c>
      <c r="O1720" s="97">
        <v>2059</v>
      </c>
      <c r="P1720" s="96" t="s">
        <v>48</v>
      </c>
      <c r="Q1720" s="96">
        <v>39269</v>
      </c>
      <c r="R1720" s="96">
        <v>40166</v>
      </c>
      <c r="S1720" s="96">
        <v>40462</v>
      </c>
      <c r="T1720" s="98">
        <v>0.69</v>
      </c>
      <c r="U1720" s="95">
        <v>46054</v>
      </c>
      <c r="V1720" s="95">
        <v>46077</v>
      </c>
      <c r="W1720" s="96">
        <v>150</v>
      </c>
      <c r="X1720" s="98">
        <v>0.12330000000000001</v>
      </c>
      <c r="Y1720" s="98">
        <v>0.26750000000000002</v>
      </c>
      <c r="Z1720" s="96">
        <v>326</v>
      </c>
      <c r="AA1720" s="96">
        <v>121</v>
      </c>
      <c r="AB1720" s="98">
        <v>9.9400000000000002E-2</v>
      </c>
      <c r="AC1720" s="98">
        <v>0.26150000000000001</v>
      </c>
      <c r="AD1720" s="96">
        <v>318</v>
      </c>
      <c r="AE1720" s="96">
        <v>78</v>
      </c>
      <c r="AF1720" s="98">
        <v>6.4100000000000004E-2</v>
      </c>
      <c r="AG1720" s="98">
        <v>0.2596</v>
      </c>
      <c r="AH1720" s="96">
        <v>316</v>
      </c>
      <c r="AI1720" s="96">
        <v>845</v>
      </c>
      <c r="AJ1720" s="96">
        <v>555</v>
      </c>
      <c r="AK1720" s="96">
        <v>5126</v>
      </c>
      <c r="AL1720" s="96">
        <v>3891</v>
      </c>
      <c r="AM1720" s="96">
        <v>330</v>
      </c>
      <c r="AN1720" s="96">
        <v>4733</v>
      </c>
      <c r="AO1720" s="96">
        <v>4679</v>
      </c>
      <c r="AP1720" s="96">
        <v>101</v>
      </c>
      <c r="AQ1720" s="96">
        <v>1420</v>
      </c>
      <c r="AR1720" s="96">
        <v>1217</v>
      </c>
      <c r="AS1720" s="98">
        <v>0.85699999999999998</v>
      </c>
      <c r="AT1720" s="98">
        <v>0.45600000000000002</v>
      </c>
      <c r="AU1720" s="98">
        <v>2.1000000000000001E-2</v>
      </c>
      <c r="AV1720" s="101">
        <v>381150</v>
      </c>
      <c r="AW1720" s="101">
        <v>347407</v>
      </c>
      <c r="AX1720" s="96">
        <v>22624</v>
      </c>
      <c r="AY1720" s="96">
        <v>35465</v>
      </c>
      <c r="AZ1720" s="96">
        <v>50764</v>
      </c>
      <c r="BA1720" s="96">
        <v>47811692</v>
      </c>
      <c r="BC1720" s="117"/>
      <c r="BD1720" s="93">
        <v>225.22</v>
      </c>
      <c r="BE1720" s="240">
        <v>1463.5</v>
      </c>
      <c r="BF1720" s="94">
        <v>299</v>
      </c>
      <c r="BG1720" s="155">
        <v>0.2457</v>
      </c>
      <c r="BH1720" s="94">
        <v>429</v>
      </c>
      <c r="BI1720" s="155">
        <v>0.35249999999999998</v>
      </c>
      <c r="BJ1720" s="94">
        <v>49</v>
      </c>
      <c r="BM1720" s="94" t="s">
        <v>48</v>
      </c>
    </row>
    <row r="1721" spans="1:65" ht="15.75" customHeight="1" thickBot="1">
      <c r="A1721" s="93" t="s">
        <v>314</v>
      </c>
      <c r="B1721" s="95">
        <v>46086</v>
      </c>
      <c r="C1721" s="96">
        <v>6976238</v>
      </c>
      <c r="D1721" s="96">
        <v>317349</v>
      </c>
      <c r="E1721" s="96" t="s">
        <v>48</v>
      </c>
      <c r="F1721" s="96">
        <v>3536272</v>
      </c>
      <c r="G1721" s="96" t="s">
        <v>48</v>
      </c>
      <c r="H1721" s="96">
        <v>442472</v>
      </c>
      <c r="I1721" s="96" t="s">
        <v>48</v>
      </c>
      <c r="J1721" s="96">
        <v>3509</v>
      </c>
      <c r="K1721" s="96">
        <v>307999</v>
      </c>
      <c r="L1721" s="96">
        <v>11583839</v>
      </c>
      <c r="M1721" s="97">
        <v>811</v>
      </c>
      <c r="N1721" s="97">
        <v>1071</v>
      </c>
      <c r="O1721" s="97">
        <v>1882</v>
      </c>
      <c r="P1721" s="96" t="s">
        <v>48</v>
      </c>
      <c r="Q1721" s="96">
        <v>33786</v>
      </c>
      <c r="R1721" s="96">
        <v>40408</v>
      </c>
      <c r="S1721" s="96">
        <v>37634</v>
      </c>
      <c r="T1721" s="98">
        <v>0.69499999999999995</v>
      </c>
      <c r="U1721" s="95">
        <v>46055</v>
      </c>
      <c r="V1721" s="95">
        <v>46078</v>
      </c>
      <c r="W1721" s="96">
        <v>158</v>
      </c>
      <c r="X1721" s="98">
        <v>0.14069999999999999</v>
      </c>
      <c r="Y1721" s="98">
        <v>0.30530000000000002</v>
      </c>
      <c r="Z1721" s="96">
        <v>343</v>
      </c>
      <c r="AA1721" s="96">
        <v>109</v>
      </c>
      <c r="AB1721" s="98">
        <v>9.7100000000000006E-2</v>
      </c>
      <c r="AC1721" s="98">
        <v>0.25530000000000003</v>
      </c>
      <c r="AD1721" s="96">
        <v>287</v>
      </c>
      <c r="AE1721" s="96">
        <v>76</v>
      </c>
      <c r="AF1721" s="98">
        <v>6.7699999999999996E-2</v>
      </c>
      <c r="AG1721" s="98">
        <v>0.27410000000000001</v>
      </c>
      <c r="AH1721" s="96">
        <v>308</v>
      </c>
      <c r="AI1721" s="96">
        <v>843</v>
      </c>
      <c r="AJ1721" s="96">
        <v>532</v>
      </c>
      <c r="AK1721" s="96">
        <v>5093</v>
      </c>
      <c r="AL1721" s="96">
        <v>4116</v>
      </c>
      <c r="AM1721" s="96">
        <v>422</v>
      </c>
      <c r="AN1721" s="96">
        <v>4630</v>
      </c>
      <c r="AO1721" s="96">
        <v>4570</v>
      </c>
      <c r="AP1721" s="96">
        <v>83</v>
      </c>
      <c r="AQ1721" s="96">
        <v>1308</v>
      </c>
      <c r="AR1721" s="96">
        <v>1123</v>
      </c>
      <c r="AS1721" s="98">
        <v>0.85899999999999999</v>
      </c>
      <c r="AT1721" s="98">
        <v>0.47399999999999998</v>
      </c>
      <c r="AU1721" s="98">
        <v>1.7999999999999999E-2</v>
      </c>
      <c r="AV1721" s="101">
        <v>382458</v>
      </c>
      <c r="AW1721" s="101">
        <v>348530</v>
      </c>
      <c r="AX1721" s="96">
        <v>22797</v>
      </c>
      <c r="AY1721" s="96">
        <v>35820</v>
      </c>
      <c r="AZ1721" s="96">
        <v>51053</v>
      </c>
      <c r="BA1721" s="96">
        <v>43751794</v>
      </c>
      <c r="BC1721" s="117"/>
      <c r="BD1721" s="93">
        <v>214.57</v>
      </c>
      <c r="BE1721" s="240">
        <v>1479</v>
      </c>
      <c r="BF1721" s="94">
        <v>276</v>
      </c>
      <c r="BG1721" s="155">
        <v>0.24579999999999999</v>
      </c>
      <c r="BH1721" s="94">
        <v>418</v>
      </c>
      <c r="BI1721" s="155">
        <v>0.37219999999999998</v>
      </c>
      <c r="BJ1721" s="94">
        <v>43</v>
      </c>
      <c r="BM1721" s="94" t="s">
        <v>48</v>
      </c>
    </row>
    <row r="1722" spans="1:65" ht="15.75" customHeight="1" thickBot="1">
      <c r="A1722" s="93" t="s">
        <v>315</v>
      </c>
      <c r="B1722" s="95">
        <v>46087</v>
      </c>
      <c r="C1722" s="96">
        <v>6698939</v>
      </c>
      <c r="D1722" s="96">
        <v>336887</v>
      </c>
      <c r="E1722" s="96" t="s">
        <v>48</v>
      </c>
      <c r="F1722" s="96">
        <v>3858265</v>
      </c>
      <c r="G1722" s="96" t="s">
        <v>48</v>
      </c>
      <c r="H1722" s="96">
        <v>474882</v>
      </c>
      <c r="I1722" s="96" t="s">
        <v>48</v>
      </c>
      <c r="J1722" s="96">
        <v>3432</v>
      </c>
      <c r="K1722" s="96">
        <v>328165</v>
      </c>
      <c r="L1722" s="96">
        <v>11700571</v>
      </c>
      <c r="M1722" s="97">
        <v>804</v>
      </c>
      <c r="N1722" s="97">
        <v>1248</v>
      </c>
      <c r="O1722" s="97">
        <v>2052</v>
      </c>
      <c r="P1722" s="96" t="s">
        <v>48</v>
      </c>
      <c r="Q1722" s="96">
        <v>31905</v>
      </c>
      <c r="R1722" s="96">
        <v>34222</v>
      </c>
      <c r="S1722" s="96">
        <v>41272</v>
      </c>
      <c r="T1722" s="98">
        <v>0.60599999999999998</v>
      </c>
      <c r="U1722" s="95">
        <v>46056</v>
      </c>
      <c r="V1722" s="95">
        <v>46079</v>
      </c>
      <c r="W1722" s="96">
        <v>169</v>
      </c>
      <c r="X1722" s="98">
        <v>0.15720000000000001</v>
      </c>
      <c r="Y1722" s="98">
        <v>0.34110000000000001</v>
      </c>
      <c r="Z1722" s="96">
        <v>367</v>
      </c>
      <c r="AA1722" s="96">
        <v>130</v>
      </c>
      <c r="AB1722" s="98">
        <v>0.12089999999999999</v>
      </c>
      <c r="AC1722" s="98">
        <v>0.318</v>
      </c>
      <c r="AD1722" s="96">
        <v>342</v>
      </c>
      <c r="AE1722" s="96">
        <v>70</v>
      </c>
      <c r="AF1722" s="98">
        <v>6.5100000000000005E-2</v>
      </c>
      <c r="AG1722" s="98">
        <v>0.26369999999999999</v>
      </c>
      <c r="AH1722" s="96">
        <v>284</v>
      </c>
      <c r="AI1722" s="96">
        <v>750</v>
      </c>
      <c r="AJ1722" s="96">
        <v>460</v>
      </c>
      <c r="AK1722" s="96">
        <v>4966</v>
      </c>
      <c r="AL1722" s="96">
        <v>3901</v>
      </c>
      <c r="AM1722" s="96">
        <v>392</v>
      </c>
      <c r="AN1722" s="96">
        <v>4531</v>
      </c>
      <c r="AO1722" s="96">
        <v>4452</v>
      </c>
      <c r="AP1722" s="96">
        <v>85</v>
      </c>
      <c r="AQ1722" s="96">
        <v>1243</v>
      </c>
      <c r="AR1722" s="96">
        <v>1075</v>
      </c>
      <c r="AS1722" s="98">
        <v>0.86499999999999999</v>
      </c>
      <c r="AT1722" s="98">
        <v>0.42799999999999999</v>
      </c>
      <c r="AU1722" s="98">
        <v>1.9E-2</v>
      </c>
      <c r="AV1722" s="101">
        <v>383701</v>
      </c>
      <c r="AW1722" s="101">
        <v>349605</v>
      </c>
      <c r="AX1722" s="96">
        <v>22780</v>
      </c>
      <c r="AY1722" s="96">
        <v>35234</v>
      </c>
      <c r="AZ1722" s="96">
        <v>51276</v>
      </c>
      <c r="BA1722" s="96">
        <v>44710507</v>
      </c>
      <c r="BC1722" s="117"/>
      <c r="BD1722" s="93">
        <v>226.86</v>
      </c>
      <c r="BE1722" s="240">
        <v>1485</v>
      </c>
      <c r="BF1722" s="94">
        <v>255</v>
      </c>
      <c r="BG1722" s="155">
        <v>0.23719999999999999</v>
      </c>
      <c r="BH1722" s="94">
        <v>397</v>
      </c>
      <c r="BI1722" s="155">
        <v>0.36930000000000002</v>
      </c>
      <c r="BJ1722" s="94">
        <v>44</v>
      </c>
      <c r="BK1722" s="94" t="s">
        <v>429</v>
      </c>
      <c r="BL1722" s="94">
        <v>605000</v>
      </c>
      <c r="BM1722" s="94" t="s">
        <v>48</v>
      </c>
    </row>
    <row r="1723" spans="1:65" ht="15.75" customHeight="1" thickBot="1">
      <c r="A1723" s="93" t="s">
        <v>316</v>
      </c>
      <c r="B1723" s="95">
        <v>46088</v>
      </c>
      <c r="C1723" s="96">
        <v>6770803</v>
      </c>
      <c r="D1723" s="96">
        <v>423745</v>
      </c>
      <c r="E1723" s="96" t="s">
        <v>48</v>
      </c>
      <c r="F1723" s="96">
        <v>5249037</v>
      </c>
      <c r="G1723" s="96" t="s">
        <v>48</v>
      </c>
      <c r="H1723" s="96">
        <v>560711</v>
      </c>
      <c r="I1723" s="96" t="s">
        <v>48</v>
      </c>
      <c r="J1723" s="96">
        <v>2827</v>
      </c>
      <c r="K1723" s="96">
        <v>328165</v>
      </c>
      <c r="L1723" s="96">
        <v>13335288</v>
      </c>
      <c r="M1723" s="97">
        <v>845</v>
      </c>
      <c r="N1723" s="97">
        <v>1944</v>
      </c>
      <c r="O1723" s="97">
        <v>2789</v>
      </c>
      <c r="P1723" s="96" t="s">
        <v>48</v>
      </c>
      <c r="Q1723" s="96">
        <v>29545</v>
      </c>
      <c r="R1723" s="96">
        <v>31107</v>
      </c>
      <c r="S1723" s="96">
        <v>30488</v>
      </c>
      <c r="T1723" s="98">
        <v>0.55900000000000005</v>
      </c>
      <c r="U1723" s="95">
        <v>46057</v>
      </c>
      <c r="V1723" s="95">
        <v>46080</v>
      </c>
      <c r="W1723" s="96">
        <v>208</v>
      </c>
      <c r="X1723" s="98">
        <v>0.14910000000000001</v>
      </c>
      <c r="Y1723" s="98">
        <v>0.3236</v>
      </c>
      <c r="Z1723" s="96">
        <v>451</v>
      </c>
      <c r="AA1723" s="96">
        <v>163</v>
      </c>
      <c r="AB1723" s="98">
        <v>0.1168</v>
      </c>
      <c r="AC1723" s="98">
        <v>0.30730000000000002</v>
      </c>
      <c r="AD1723" s="96">
        <v>429</v>
      </c>
      <c r="AE1723" s="96">
        <v>108</v>
      </c>
      <c r="AF1723" s="98">
        <v>7.7399999999999997E-2</v>
      </c>
      <c r="AG1723" s="98">
        <v>0.3135</v>
      </c>
      <c r="AH1723" s="96">
        <v>437</v>
      </c>
      <c r="AI1723" s="96">
        <v>939</v>
      </c>
      <c r="AJ1723" s="96">
        <v>605</v>
      </c>
      <c r="AK1723" s="96">
        <v>5318</v>
      </c>
      <c r="AL1723" s="96">
        <v>4322</v>
      </c>
      <c r="AM1723" s="96">
        <v>464</v>
      </c>
      <c r="AN1723" s="96">
        <v>4808</v>
      </c>
      <c r="AO1723" s="96">
        <v>4795</v>
      </c>
      <c r="AP1723" s="96">
        <v>87</v>
      </c>
      <c r="AQ1723" s="96">
        <v>1559</v>
      </c>
      <c r="AR1723" s="96">
        <v>1395</v>
      </c>
      <c r="AS1723" s="98">
        <v>0.89500000000000002</v>
      </c>
      <c r="AT1723" s="98">
        <v>0.434</v>
      </c>
      <c r="AU1723" s="98">
        <v>1.7999999999999999E-2</v>
      </c>
      <c r="AV1723" s="101">
        <v>385260</v>
      </c>
      <c r="AW1723" s="101">
        <v>351000</v>
      </c>
      <c r="AX1723" s="96">
        <v>22758</v>
      </c>
      <c r="AY1723" s="96">
        <v>35060</v>
      </c>
      <c r="AZ1723" s="96">
        <v>51507</v>
      </c>
      <c r="BA1723" s="96">
        <v>41726295</v>
      </c>
      <c r="BC1723" s="117"/>
      <c r="BD1723" s="93">
        <v>285.35000000000002</v>
      </c>
      <c r="BE1723" s="240">
        <v>1485</v>
      </c>
      <c r="BF1723" s="94">
        <v>336</v>
      </c>
      <c r="BG1723" s="155">
        <v>0.2409</v>
      </c>
      <c r="BH1723" s="94">
        <v>501</v>
      </c>
      <c r="BI1723" s="155">
        <v>0.35909999999999997</v>
      </c>
      <c r="BJ1723" s="94">
        <v>44</v>
      </c>
      <c r="BM1723" s="94" t="s">
        <v>48</v>
      </c>
    </row>
    <row r="1724" spans="1:65" ht="15.75" customHeight="1" thickBot="1">
      <c r="A1724" s="93" t="s">
        <v>317</v>
      </c>
      <c r="B1724" s="95">
        <v>46089</v>
      </c>
      <c r="C1724" s="96">
        <v>8046140</v>
      </c>
      <c r="D1724" s="96">
        <v>321606</v>
      </c>
      <c r="E1724" s="96" t="s">
        <v>48</v>
      </c>
      <c r="F1724" s="96">
        <v>9193184</v>
      </c>
      <c r="G1724" s="96" t="s">
        <v>48</v>
      </c>
      <c r="H1724" s="96">
        <v>511244</v>
      </c>
      <c r="I1724" s="96" t="s">
        <v>48</v>
      </c>
      <c r="J1724" s="96">
        <v>4796</v>
      </c>
      <c r="K1724" s="96">
        <v>328165</v>
      </c>
      <c r="L1724" s="96">
        <v>18405135</v>
      </c>
      <c r="M1724" s="97">
        <v>925</v>
      </c>
      <c r="N1724" s="97">
        <v>2411</v>
      </c>
      <c r="O1724" s="97">
        <v>3336</v>
      </c>
      <c r="P1724" s="96" t="s">
        <v>48</v>
      </c>
      <c r="Q1724" s="96">
        <v>41577</v>
      </c>
      <c r="R1724" s="96">
        <v>49283</v>
      </c>
      <c r="S1724" s="96">
        <v>54753</v>
      </c>
      <c r="T1724" s="98">
        <v>0.66800000000000004</v>
      </c>
      <c r="U1724" s="95">
        <v>46058</v>
      </c>
      <c r="V1724" s="95">
        <v>46081</v>
      </c>
      <c r="W1724" s="96">
        <v>204</v>
      </c>
      <c r="X1724" s="98">
        <v>0.104</v>
      </c>
      <c r="Y1724" s="98">
        <v>0.22559999999999999</v>
      </c>
      <c r="Z1724" s="96">
        <v>443</v>
      </c>
      <c r="AA1724" s="96">
        <v>142</v>
      </c>
      <c r="AB1724" s="98">
        <v>7.2400000000000006E-2</v>
      </c>
      <c r="AC1724" s="98">
        <v>0.1903</v>
      </c>
      <c r="AD1724" s="96">
        <v>373</v>
      </c>
      <c r="AE1724" s="96">
        <v>83</v>
      </c>
      <c r="AF1724" s="98">
        <v>4.2299999999999997E-2</v>
      </c>
      <c r="AG1724" s="98">
        <v>0.17130000000000001</v>
      </c>
      <c r="AH1724" s="96">
        <v>336</v>
      </c>
      <c r="AI1724" s="96">
        <v>1271</v>
      </c>
      <c r="AJ1724" s="96">
        <v>782</v>
      </c>
      <c r="AK1724" s="96">
        <v>7268</v>
      </c>
      <c r="AL1724" s="96">
        <v>6082</v>
      </c>
      <c r="AM1724" s="96">
        <v>501</v>
      </c>
      <c r="AN1724" s="96">
        <v>6707</v>
      </c>
      <c r="AO1724" s="96">
        <v>6687</v>
      </c>
      <c r="AP1724" s="96">
        <v>120</v>
      </c>
      <c r="AQ1724" s="96">
        <v>2227</v>
      </c>
      <c r="AR1724" s="96">
        <v>1962</v>
      </c>
      <c r="AS1724" s="98">
        <v>0.88100000000000001</v>
      </c>
      <c r="AT1724" s="98">
        <v>0.39900000000000002</v>
      </c>
      <c r="AU1724" s="98">
        <v>1.7999999999999999E-2</v>
      </c>
      <c r="AV1724" s="101">
        <v>387487</v>
      </c>
      <c r="AW1724" s="101">
        <v>352962</v>
      </c>
      <c r="AX1724" s="96">
        <v>22775</v>
      </c>
      <c r="AY1724" s="96">
        <v>35229</v>
      </c>
      <c r="AZ1724" s="96">
        <v>51871</v>
      </c>
      <c r="BA1724" s="96">
        <v>49445758</v>
      </c>
      <c r="BC1724" s="117"/>
      <c r="BD1724" s="93">
        <v>216.57</v>
      </c>
      <c r="BE1724" s="240">
        <v>1485</v>
      </c>
      <c r="BF1724" s="94">
        <v>397</v>
      </c>
      <c r="BG1724" s="155">
        <v>0.20230000000000001</v>
      </c>
      <c r="BH1724" s="94">
        <v>651</v>
      </c>
      <c r="BI1724" s="155">
        <v>0.33179999999999998</v>
      </c>
      <c r="BJ1724" s="94">
        <v>51</v>
      </c>
      <c r="BM1724" s="94" t="s">
        <v>48</v>
      </c>
    </row>
    <row r="1725" spans="1:65" ht="15.75" customHeight="1" thickBot="1">
      <c r="A1725" s="93" t="s">
        <v>311</v>
      </c>
      <c r="B1725" s="95">
        <v>46090</v>
      </c>
      <c r="C1725" s="96">
        <v>6550618</v>
      </c>
      <c r="D1725" s="96">
        <v>330378</v>
      </c>
      <c r="E1725" s="96" t="s">
        <v>48</v>
      </c>
      <c r="F1725" s="96">
        <v>7910969</v>
      </c>
      <c r="G1725" s="96" t="s">
        <v>48</v>
      </c>
      <c r="H1725" s="96">
        <v>511905</v>
      </c>
      <c r="I1725" s="96" t="s">
        <v>48</v>
      </c>
      <c r="J1725" s="96">
        <v>4488</v>
      </c>
      <c r="K1725" s="96">
        <v>328165</v>
      </c>
      <c r="L1725" s="96">
        <v>15636523</v>
      </c>
      <c r="M1725" s="97">
        <v>810</v>
      </c>
      <c r="N1725" s="97">
        <v>1526</v>
      </c>
      <c r="O1725" s="97">
        <v>2336</v>
      </c>
      <c r="P1725" s="96" t="s">
        <v>48</v>
      </c>
      <c r="Q1725" s="96">
        <v>36210</v>
      </c>
      <c r="R1725" s="96">
        <v>38358</v>
      </c>
      <c r="S1725" s="96">
        <v>48872</v>
      </c>
      <c r="T1725" s="98">
        <v>0.76200000000000001</v>
      </c>
      <c r="U1725" s="95">
        <v>46059</v>
      </c>
      <c r="V1725" s="95">
        <v>46082</v>
      </c>
      <c r="W1725" s="96">
        <v>199</v>
      </c>
      <c r="X1725" s="98">
        <v>0.12809999999999999</v>
      </c>
      <c r="Y1725" s="98">
        <v>0.27789999999999998</v>
      </c>
      <c r="Z1725" s="96">
        <v>432</v>
      </c>
      <c r="AA1725" s="96">
        <v>155</v>
      </c>
      <c r="AB1725" s="98">
        <v>9.9699999999999997E-2</v>
      </c>
      <c r="AC1725" s="98">
        <v>0.26229999999999998</v>
      </c>
      <c r="AD1725" s="96">
        <v>408</v>
      </c>
      <c r="AE1725" s="96">
        <v>79</v>
      </c>
      <c r="AF1725" s="98">
        <v>5.0799999999999998E-2</v>
      </c>
      <c r="AG1725" s="98">
        <v>0.2059</v>
      </c>
      <c r="AH1725" s="96">
        <v>320</v>
      </c>
      <c r="AI1725" s="96">
        <v>1089</v>
      </c>
      <c r="AJ1725" s="96">
        <v>557</v>
      </c>
      <c r="AK1725" s="96">
        <v>5665</v>
      </c>
      <c r="AL1725" s="96">
        <v>4173</v>
      </c>
      <c r="AM1725" s="96">
        <v>399</v>
      </c>
      <c r="AN1725" s="96">
        <v>5215</v>
      </c>
      <c r="AO1725" s="96">
        <v>5152</v>
      </c>
      <c r="AP1725" s="96">
        <v>103</v>
      </c>
      <c r="AQ1725" s="96">
        <v>1779</v>
      </c>
      <c r="AR1725" s="96">
        <v>1554</v>
      </c>
      <c r="AS1725" s="98">
        <v>0.874</v>
      </c>
      <c r="AT1725" s="98">
        <v>0.35799999999999998</v>
      </c>
      <c r="AU1725" s="98">
        <v>0.02</v>
      </c>
      <c r="AV1725" s="101">
        <v>389266</v>
      </c>
      <c r="AW1725" s="101">
        <v>354516</v>
      </c>
      <c r="AX1725" s="96">
        <v>23380</v>
      </c>
      <c r="AY1725" s="96">
        <v>35543</v>
      </c>
      <c r="AZ1725" s="96">
        <v>52706</v>
      </c>
      <c r="BA1725" s="96">
        <v>65613581</v>
      </c>
      <c r="BC1725" s="117"/>
      <c r="BD1725" s="93">
        <v>225.13</v>
      </c>
      <c r="BE1725" s="240">
        <v>1467.5</v>
      </c>
      <c r="BF1725" s="94">
        <v>343</v>
      </c>
      <c r="BG1725" s="155">
        <v>0.22070000000000001</v>
      </c>
      <c r="BH1725" s="94">
        <v>510</v>
      </c>
      <c r="BI1725" s="155">
        <v>0.32819999999999999</v>
      </c>
      <c r="BJ1725" s="94">
        <v>85</v>
      </c>
      <c r="BM1725" s="94" t="s">
        <v>48</v>
      </c>
    </row>
    <row r="1726" spans="1:65" ht="15.75" customHeight="1" thickBot="1">
      <c r="A1726" s="93" t="s">
        <v>312</v>
      </c>
      <c r="B1726" s="95">
        <v>46091</v>
      </c>
      <c r="C1726" s="96">
        <v>6304724</v>
      </c>
      <c r="D1726" s="96">
        <v>375456</v>
      </c>
      <c r="E1726" s="96" t="s">
        <v>48</v>
      </c>
      <c r="F1726" s="96">
        <v>5489037</v>
      </c>
      <c r="G1726" s="96" t="s">
        <v>48</v>
      </c>
      <c r="H1726" s="96">
        <v>427100</v>
      </c>
      <c r="I1726" s="96" t="s">
        <v>48</v>
      </c>
      <c r="J1726" s="96">
        <v>3883</v>
      </c>
      <c r="K1726" s="96">
        <v>328165</v>
      </c>
      <c r="L1726" s="96">
        <v>12928365</v>
      </c>
      <c r="M1726" s="97">
        <v>743</v>
      </c>
      <c r="N1726" s="97">
        <v>1331</v>
      </c>
      <c r="O1726" s="97">
        <v>2074</v>
      </c>
      <c r="P1726" s="96" t="s">
        <v>48</v>
      </c>
      <c r="Q1726" s="96">
        <v>34240</v>
      </c>
      <c r="R1726" s="96">
        <v>39014</v>
      </c>
      <c r="S1726" s="96">
        <v>36692</v>
      </c>
      <c r="T1726" s="98">
        <v>0.73399999999999999</v>
      </c>
      <c r="U1726" s="95">
        <v>46060</v>
      </c>
      <c r="V1726" s="95">
        <v>46083</v>
      </c>
      <c r="W1726" s="96">
        <v>174</v>
      </c>
      <c r="X1726" s="98">
        <v>0.12909999999999999</v>
      </c>
      <c r="Y1726" s="98">
        <v>0.28010000000000002</v>
      </c>
      <c r="Z1726" s="96">
        <v>378</v>
      </c>
      <c r="AA1726" s="96">
        <v>126</v>
      </c>
      <c r="AB1726" s="98">
        <v>9.35E-2</v>
      </c>
      <c r="AC1726" s="98">
        <v>0.24579999999999999</v>
      </c>
      <c r="AD1726" s="96">
        <v>331</v>
      </c>
      <c r="AE1726" s="96">
        <v>87</v>
      </c>
      <c r="AF1726" s="98">
        <v>6.4500000000000002E-2</v>
      </c>
      <c r="AG1726" s="98">
        <v>0.26140000000000002</v>
      </c>
      <c r="AH1726" s="96">
        <v>352</v>
      </c>
      <c r="AI1726" s="96">
        <v>936</v>
      </c>
      <c r="AJ1726" s="96">
        <v>553</v>
      </c>
      <c r="AK1726" s="96">
        <v>5326</v>
      </c>
      <c r="AL1726" s="96">
        <v>3938</v>
      </c>
      <c r="AM1726" s="96">
        <v>363</v>
      </c>
      <c r="AN1726" s="96">
        <v>4909</v>
      </c>
      <c r="AO1726" s="96">
        <v>4844</v>
      </c>
      <c r="AP1726" s="96">
        <v>89</v>
      </c>
      <c r="AQ1726" s="96">
        <v>1523</v>
      </c>
      <c r="AR1726" s="96">
        <v>1348</v>
      </c>
      <c r="AS1726" s="98">
        <v>0.88500000000000001</v>
      </c>
      <c r="AT1726" s="98">
        <v>0.41</v>
      </c>
      <c r="AU1726" s="98">
        <v>1.7999999999999999E-2</v>
      </c>
      <c r="AV1726" s="101">
        <v>390789</v>
      </c>
      <c r="AW1726" s="101">
        <v>355864</v>
      </c>
      <c r="AX1726" s="96">
        <v>22797</v>
      </c>
      <c r="AY1726" s="96">
        <v>35652</v>
      </c>
      <c r="AZ1726" s="96">
        <v>53093</v>
      </c>
      <c r="BA1726" s="96">
        <v>47161448</v>
      </c>
      <c r="BC1726" s="117"/>
      <c r="BD1726" s="93">
        <v>254.46</v>
      </c>
      <c r="BE1726" s="240">
        <v>1475.5</v>
      </c>
      <c r="BF1726" s="94">
        <v>298</v>
      </c>
      <c r="BG1726" s="155">
        <v>0.22109999999999999</v>
      </c>
      <c r="BH1726" s="94">
        <v>481</v>
      </c>
      <c r="BI1726" s="155">
        <v>0.35680000000000001</v>
      </c>
      <c r="BJ1726" s="94">
        <v>50</v>
      </c>
      <c r="BM1726" s="94" t="s">
        <v>48</v>
      </c>
    </row>
    <row r="1727" spans="1:65" ht="15.75" customHeight="1" thickBot="1">
      <c r="A1727" s="93" t="s">
        <v>313</v>
      </c>
      <c r="B1727" s="95">
        <v>46092</v>
      </c>
      <c r="C1727" s="96">
        <v>6369598</v>
      </c>
      <c r="D1727" s="96">
        <v>338440</v>
      </c>
      <c r="E1727" s="96" t="s">
        <v>48</v>
      </c>
      <c r="F1727" s="96">
        <v>4580038</v>
      </c>
      <c r="G1727" s="96" t="s">
        <v>48</v>
      </c>
      <c r="H1727" s="96">
        <v>411244</v>
      </c>
      <c r="I1727" s="96" t="s">
        <v>48</v>
      </c>
      <c r="J1727" s="96">
        <v>2079</v>
      </c>
      <c r="K1727" s="96">
        <v>328165</v>
      </c>
      <c r="L1727" s="96">
        <v>12029564</v>
      </c>
      <c r="M1727" s="97">
        <v>756</v>
      </c>
      <c r="N1727" s="97">
        <v>1252</v>
      </c>
      <c r="O1727" s="97">
        <v>2008</v>
      </c>
      <c r="P1727" s="96" t="s">
        <v>48</v>
      </c>
      <c r="Q1727" s="96">
        <v>37205</v>
      </c>
      <c r="R1727" s="96">
        <v>40839</v>
      </c>
      <c r="S1727" s="96">
        <v>46410</v>
      </c>
      <c r="T1727" s="98">
        <v>0.70899999999999996</v>
      </c>
      <c r="U1727" s="95">
        <v>46061</v>
      </c>
      <c r="V1727" s="95">
        <v>46084</v>
      </c>
      <c r="W1727" s="96">
        <v>149</v>
      </c>
      <c r="X1727" s="98">
        <v>0.1192</v>
      </c>
      <c r="Y1727" s="98">
        <v>0.25869999999999999</v>
      </c>
      <c r="Z1727" s="96">
        <v>323</v>
      </c>
      <c r="AA1727" s="96">
        <v>112</v>
      </c>
      <c r="AB1727" s="98">
        <v>8.9599999999999999E-2</v>
      </c>
      <c r="AC1727" s="98">
        <v>0.2356</v>
      </c>
      <c r="AD1727" s="96">
        <v>295</v>
      </c>
      <c r="AE1727" s="96">
        <v>64</v>
      </c>
      <c r="AF1727" s="98">
        <v>5.1200000000000002E-2</v>
      </c>
      <c r="AG1727" s="98">
        <v>0.2074</v>
      </c>
      <c r="AH1727" s="96">
        <v>259</v>
      </c>
      <c r="AI1727" s="96">
        <v>884</v>
      </c>
      <c r="AJ1727" s="96">
        <v>519</v>
      </c>
      <c r="AK1727" s="96">
        <v>4904</v>
      </c>
      <c r="AL1727" s="96">
        <v>3876</v>
      </c>
      <c r="AM1727" s="96">
        <v>346</v>
      </c>
      <c r="AN1727" s="96">
        <v>4524</v>
      </c>
      <c r="AO1727" s="96">
        <v>4470</v>
      </c>
      <c r="AP1727" s="96">
        <v>71</v>
      </c>
      <c r="AQ1727" s="96">
        <v>1423</v>
      </c>
      <c r="AR1727" s="96">
        <v>1250</v>
      </c>
      <c r="AS1727" s="98">
        <v>0.878</v>
      </c>
      <c r="AT1727" s="98">
        <v>0.41499999999999998</v>
      </c>
      <c r="AU1727" s="98">
        <v>1.6E-2</v>
      </c>
      <c r="AV1727" s="101">
        <v>392212</v>
      </c>
      <c r="AW1727" s="101">
        <v>357114</v>
      </c>
      <c r="AX1727" s="96">
        <v>22670</v>
      </c>
      <c r="AY1727" s="96">
        <v>35847</v>
      </c>
      <c r="AZ1727" s="96">
        <v>53002</v>
      </c>
      <c r="BA1727" s="96">
        <v>44156771</v>
      </c>
      <c r="BC1727" s="117"/>
      <c r="BD1727" s="93">
        <v>228.83</v>
      </c>
      <c r="BE1727" s="240">
        <v>1479</v>
      </c>
      <c r="BF1727" s="94">
        <v>256</v>
      </c>
      <c r="BG1727" s="155">
        <v>0.20480000000000001</v>
      </c>
      <c r="BH1727" s="94">
        <v>424</v>
      </c>
      <c r="BI1727" s="155">
        <v>0.3392</v>
      </c>
      <c r="BJ1727" s="94">
        <v>47</v>
      </c>
      <c r="BM1727" s="94" t="s">
        <v>48</v>
      </c>
    </row>
    <row r="1728" spans="1:65" ht="15.75" customHeight="1" thickBot="1">
      <c r="A1728" s="93" t="s">
        <v>314</v>
      </c>
      <c r="B1728" s="95">
        <v>46093</v>
      </c>
      <c r="C1728" s="96">
        <v>5842497</v>
      </c>
      <c r="D1728" s="96">
        <v>402600</v>
      </c>
      <c r="E1728" s="96" t="s">
        <v>48</v>
      </c>
      <c r="F1728" s="96">
        <v>4978046</v>
      </c>
      <c r="G1728" s="96" t="s">
        <v>48</v>
      </c>
      <c r="H1728" s="96">
        <v>540042</v>
      </c>
      <c r="I1728" s="96" t="s">
        <v>48</v>
      </c>
      <c r="J1728" s="96">
        <v>3003</v>
      </c>
      <c r="K1728" s="96">
        <v>328165</v>
      </c>
      <c r="L1728" s="96">
        <v>12094352</v>
      </c>
      <c r="M1728" s="97">
        <v>683</v>
      </c>
      <c r="N1728" s="97">
        <v>1187</v>
      </c>
      <c r="O1728" s="97">
        <v>1870</v>
      </c>
      <c r="P1728" s="96" t="s">
        <v>48</v>
      </c>
      <c r="Q1728" s="96">
        <v>32593</v>
      </c>
      <c r="R1728" s="96">
        <v>34576</v>
      </c>
      <c r="S1728" s="96">
        <v>33935</v>
      </c>
      <c r="T1728" s="98">
        <v>0.74299999999999999</v>
      </c>
      <c r="U1728" s="95">
        <v>46062</v>
      </c>
      <c r="V1728" s="95">
        <v>46085</v>
      </c>
      <c r="W1728" s="96">
        <v>171</v>
      </c>
      <c r="X1728" s="98">
        <v>0.13980000000000001</v>
      </c>
      <c r="Y1728" s="98">
        <v>0.3034</v>
      </c>
      <c r="Z1728" s="96">
        <v>371</v>
      </c>
      <c r="AA1728" s="96">
        <v>133</v>
      </c>
      <c r="AB1728" s="98">
        <v>0.1087</v>
      </c>
      <c r="AC1728" s="98">
        <v>0.28599999999999998</v>
      </c>
      <c r="AD1728" s="96">
        <v>350</v>
      </c>
      <c r="AE1728" s="96">
        <v>88</v>
      </c>
      <c r="AF1728" s="98">
        <v>7.1999999999999995E-2</v>
      </c>
      <c r="AG1728" s="98">
        <v>0.29139999999999999</v>
      </c>
      <c r="AH1728" s="96">
        <v>356</v>
      </c>
      <c r="AI1728" s="96">
        <v>827</v>
      </c>
      <c r="AJ1728" s="96">
        <v>557</v>
      </c>
      <c r="AK1728" s="96">
        <v>5219</v>
      </c>
      <c r="AL1728" s="96">
        <v>4161</v>
      </c>
      <c r="AM1728" s="96">
        <v>428</v>
      </c>
      <c r="AN1728" s="96">
        <v>4740</v>
      </c>
      <c r="AO1728" s="96">
        <v>4676</v>
      </c>
      <c r="AP1728" s="96">
        <v>100</v>
      </c>
      <c r="AQ1728" s="96">
        <v>1390</v>
      </c>
      <c r="AR1728" s="96">
        <v>1223</v>
      </c>
      <c r="AS1728" s="98">
        <v>0.88</v>
      </c>
      <c r="AT1728" s="98">
        <v>0.45500000000000002</v>
      </c>
      <c r="AU1728" s="98">
        <v>2.1000000000000001E-2</v>
      </c>
      <c r="AV1728" s="101">
        <v>393602</v>
      </c>
      <c r="AW1728" s="101">
        <v>358337</v>
      </c>
      <c r="AX1728" s="96">
        <v>22716</v>
      </c>
      <c r="AY1728" s="96">
        <v>35968</v>
      </c>
      <c r="AZ1728" s="96">
        <v>53173</v>
      </c>
      <c r="BA1728" s="96">
        <v>43841305</v>
      </c>
      <c r="BC1728" s="117"/>
      <c r="BD1728" s="93">
        <v>270.02</v>
      </c>
      <c r="BE1728" s="240">
        <v>1491</v>
      </c>
      <c r="BF1728" s="94">
        <v>285</v>
      </c>
      <c r="BG1728" s="155">
        <v>0.23300000000000001</v>
      </c>
      <c r="BH1728" s="94">
        <v>412</v>
      </c>
      <c r="BI1728" s="155">
        <v>0.33689999999999998</v>
      </c>
      <c r="BJ1728" s="94">
        <v>47</v>
      </c>
      <c r="BM1728" s="94" t="s">
        <v>48</v>
      </c>
    </row>
    <row r="1729" spans="1:65" ht="15.75" customHeight="1" thickBot="1">
      <c r="A1729" s="93" t="s">
        <v>315</v>
      </c>
      <c r="B1729" s="95">
        <v>46094</v>
      </c>
      <c r="C1729" s="96">
        <v>5825379</v>
      </c>
      <c r="D1729" s="96">
        <v>367750</v>
      </c>
      <c r="E1729" s="96" t="s">
        <v>48</v>
      </c>
      <c r="F1729" s="96">
        <v>4649751</v>
      </c>
      <c r="G1729" s="96" t="s">
        <v>48</v>
      </c>
      <c r="H1729" s="96">
        <v>579480</v>
      </c>
      <c r="I1729" s="96" t="s">
        <v>48</v>
      </c>
      <c r="J1729" s="96">
        <v>3146</v>
      </c>
      <c r="K1729" s="96">
        <v>328165</v>
      </c>
      <c r="L1729" s="96">
        <v>11753670</v>
      </c>
      <c r="M1729" s="97">
        <v>685</v>
      </c>
      <c r="N1729" s="97">
        <v>1359</v>
      </c>
      <c r="O1729" s="97">
        <v>2044</v>
      </c>
      <c r="P1729" s="96" t="s">
        <v>48</v>
      </c>
      <c r="Q1729" s="96">
        <v>32050</v>
      </c>
      <c r="R1729" s="96">
        <v>33104</v>
      </c>
      <c r="S1729" s="96">
        <v>38695</v>
      </c>
      <c r="T1729" s="98">
        <v>0.58799999999999997</v>
      </c>
      <c r="U1729" s="95">
        <v>46063</v>
      </c>
      <c r="V1729" s="95">
        <v>46086</v>
      </c>
      <c r="W1729" s="96">
        <v>169</v>
      </c>
      <c r="X1729" s="98">
        <v>0.15620000000000001</v>
      </c>
      <c r="Y1729" s="98">
        <v>0.33889999999999998</v>
      </c>
      <c r="Z1729" s="96">
        <v>367</v>
      </c>
      <c r="AA1729" s="96">
        <v>135</v>
      </c>
      <c r="AB1729" s="98">
        <v>0.12479999999999999</v>
      </c>
      <c r="AC1729" s="98">
        <v>0.3281</v>
      </c>
      <c r="AD1729" s="96">
        <v>355</v>
      </c>
      <c r="AE1729" s="96">
        <v>75</v>
      </c>
      <c r="AF1729" s="98">
        <v>6.93E-2</v>
      </c>
      <c r="AG1729" s="98">
        <v>0.28070000000000001</v>
      </c>
      <c r="AH1729" s="96">
        <v>304</v>
      </c>
      <c r="AI1729" s="96">
        <v>748</v>
      </c>
      <c r="AJ1729" s="96">
        <v>550</v>
      </c>
      <c r="AK1729" s="96">
        <v>5060</v>
      </c>
      <c r="AL1729" s="96">
        <v>4077</v>
      </c>
      <c r="AM1729" s="96">
        <v>400</v>
      </c>
      <c r="AN1729" s="96">
        <v>4616</v>
      </c>
      <c r="AO1729" s="96">
        <v>4529</v>
      </c>
      <c r="AP1729" s="96">
        <v>89</v>
      </c>
      <c r="AQ1729" s="96">
        <v>1202</v>
      </c>
      <c r="AR1729" s="96">
        <v>1082</v>
      </c>
      <c r="AS1729" s="98">
        <v>0.9</v>
      </c>
      <c r="AT1729" s="98">
        <v>0.50800000000000001</v>
      </c>
      <c r="AU1729" s="98">
        <v>1.9E-2</v>
      </c>
      <c r="AV1729" s="101">
        <v>394804</v>
      </c>
      <c r="AW1729" s="101">
        <v>359419</v>
      </c>
      <c r="AX1729" s="96">
        <v>22841</v>
      </c>
      <c r="AY1729" s="96">
        <v>35997</v>
      </c>
      <c r="AZ1729" s="96">
        <v>53426</v>
      </c>
      <c r="BA1729" s="96">
        <v>46341747</v>
      </c>
      <c r="BC1729" s="117"/>
      <c r="BD1729" s="93">
        <v>245.33</v>
      </c>
      <c r="BE1729" s="240">
        <v>1499</v>
      </c>
      <c r="BF1729" s="94">
        <v>256</v>
      </c>
      <c r="BG1729" s="155">
        <v>0.2366</v>
      </c>
      <c r="BH1729" s="94">
        <v>383</v>
      </c>
      <c r="BI1729" s="155">
        <v>0.35399999999999998</v>
      </c>
      <c r="BJ1729" s="94">
        <v>48</v>
      </c>
      <c r="BM1729" s="94" t="s">
        <v>48</v>
      </c>
    </row>
    <row r="1730" spans="1:65" ht="15.75" customHeight="1" thickBot="1">
      <c r="A1730" s="93" t="s">
        <v>316</v>
      </c>
      <c r="B1730" s="95">
        <v>46095</v>
      </c>
      <c r="C1730" s="96">
        <v>6670832</v>
      </c>
      <c r="D1730" s="96">
        <v>386502</v>
      </c>
      <c r="E1730" s="96" t="s">
        <v>48</v>
      </c>
      <c r="F1730" s="96">
        <v>6327918</v>
      </c>
      <c r="G1730" s="96" t="s">
        <v>48</v>
      </c>
      <c r="H1730" s="96">
        <v>770702</v>
      </c>
      <c r="I1730" s="96" t="s">
        <v>48</v>
      </c>
      <c r="J1730" s="96">
        <v>5808</v>
      </c>
      <c r="K1730" s="96">
        <v>328165</v>
      </c>
      <c r="L1730" s="96">
        <v>14489927</v>
      </c>
      <c r="M1730" s="97">
        <v>883</v>
      </c>
      <c r="N1730" s="97">
        <v>1672</v>
      </c>
      <c r="O1730" s="97">
        <v>2555</v>
      </c>
      <c r="P1730" s="96" t="s">
        <v>48</v>
      </c>
      <c r="Q1730" s="96">
        <v>26498</v>
      </c>
      <c r="R1730" s="96">
        <v>26361</v>
      </c>
      <c r="S1730" s="96">
        <v>29326</v>
      </c>
      <c r="T1730" s="98">
        <v>0.61799999999999999</v>
      </c>
      <c r="U1730" s="95">
        <v>46064</v>
      </c>
      <c r="V1730" s="95">
        <v>46087</v>
      </c>
      <c r="W1730" s="96">
        <v>252</v>
      </c>
      <c r="X1730" s="98">
        <v>0.17949999999999999</v>
      </c>
      <c r="Y1730" s="98">
        <v>0.38950000000000001</v>
      </c>
      <c r="Z1730" s="96">
        <v>547</v>
      </c>
      <c r="AA1730" s="96">
        <v>209</v>
      </c>
      <c r="AB1730" s="98">
        <v>0.1489</v>
      </c>
      <c r="AC1730" s="98">
        <v>0.39150000000000001</v>
      </c>
      <c r="AD1730" s="96">
        <v>550</v>
      </c>
      <c r="AE1730" s="96">
        <v>122</v>
      </c>
      <c r="AF1730" s="98">
        <v>8.6900000000000005E-2</v>
      </c>
      <c r="AG1730" s="98">
        <v>0.35189999999999999</v>
      </c>
      <c r="AH1730" s="96">
        <v>494</v>
      </c>
      <c r="AI1730" s="96">
        <v>1002</v>
      </c>
      <c r="AJ1730" s="96">
        <v>565</v>
      </c>
      <c r="AK1730" s="96">
        <v>5263</v>
      </c>
      <c r="AL1730" s="96">
        <v>4139</v>
      </c>
      <c r="AM1730" s="96">
        <v>389</v>
      </c>
      <c r="AN1730" s="96">
        <v>4828</v>
      </c>
      <c r="AO1730" s="96">
        <v>4815</v>
      </c>
      <c r="AP1730" s="96">
        <v>91</v>
      </c>
      <c r="AQ1730" s="96">
        <v>1580</v>
      </c>
      <c r="AR1730" s="96">
        <v>1404</v>
      </c>
      <c r="AS1730" s="98">
        <v>0.88900000000000001</v>
      </c>
      <c r="AT1730" s="98">
        <v>0.40200000000000002</v>
      </c>
      <c r="AU1730" s="98">
        <v>1.9E-2</v>
      </c>
      <c r="AV1730" s="101">
        <v>396384</v>
      </c>
      <c r="AW1730" s="101">
        <v>360823</v>
      </c>
      <c r="AX1730" s="96">
        <v>22881</v>
      </c>
      <c r="AY1730" s="96">
        <v>36053</v>
      </c>
      <c r="AZ1730" s="96">
        <v>53614</v>
      </c>
      <c r="BA1730" s="96">
        <v>45396344</v>
      </c>
      <c r="BC1730" s="117"/>
      <c r="BD1730" s="93">
        <v>257.83999999999997</v>
      </c>
      <c r="BE1730" s="240">
        <v>1499</v>
      </c>
      <c r="BF1730" s="94">
        <v>362</v>
      </c>
      <c r="BG1730" s="155">
        <v>0.25779999999999997</v>
      </c>
      <c r="BH1730" s="94">
        <v>533</v>
      </c>
      <c r="BI1730" s="155">
        <v>0.37959999999999999</v>
      </c>
      <c r="BJ1730" s="94">
        <v>48</v>
      </c>
      <c r="BM1730" s="94" t="s">
        <v>48</v>
      </c>
    </row>
    <row r="1731" spans="1:65" ht="15.75" customHeight="1" thickBot="1">
      <c r="A1731" s="93" t="s">
        <v>317</v>
      </c>
      <c r="B1731" s="95">
        <v>46096</v>
      </c>
      <c r="C1731" s="96">
        <v>7673719</v>
      </c>
      <c r="D1731" s="96">
        <v>413529</v>
      </c>
      <c r="E1731" s="96" t="s">
        <v>48</v>
      </c>
      <c r="F1731" s="96">
        <v>7204314</v>
      </c>
      <c r="G1731" s="96" t="s">
        <v>48</v>
      </c>
      <c r="H1731" s="96">
        <v>796034</v>
      </c>
      <c r="I1731" s="96" t="s">
        <v>48</v>
      </c>
      <c r="J1731" s="96">
        <v>4136</v>
      </c>
      <c r="K1731" s="96">
        <v>328165</v>
      </c>
      <c r="L1731" s="96">
        <v>16419897</v>
      </c>
      <c r="M1731" s="97">
        <v>998</v>
      </c>
      <c r="N1731" s="97">
        <v>2193</v>
      </c>
      <c r="O1731" s="97">
        <v>3191</v>
      </c>
      <c r="P1731" s="96" t="s">
        <v>48</v>
      </c>
      <c r="Q1731" s="96">
        <v>37092</v>
      </c>
      <c r="R1731" s="96">
        <v>40541</v>
      </c>
      <c r="S1731" s="96">
        <v>45554</v>
      </c>
      <c r="T1731" s="98">
        <v>0.60299999999999998</v>
      </c>
      <c r="U1731" s="95">
        <v>46065</v>
      </c>
      <c r="V1731" s="95">
        <v>46088</v>
      </c>
      <c r="W1731" s="96">
        <v>204</v>
      </c>
      <c r="X1731" s="98">
        <v>0.1171</v>
      </c>
      <c r="Y1731" s="98">
        <v>0.25409999999999999</v>
      </c>
      <c r="Z1731" s="96">
        <v>443</v>
      </c>
      <c r="AA1731" s="96">
        <v>154</v>
      </c>
      <c r="AB1731" s="98">
        <v>8.8400000000000006E-2</v>
      </c>
      <c r="AC1731" s="98">
        <v>0.23250000000000001</v>
      </c>
      <c r="AD1731" s="96">
        <v>405</v>
      </c>
      <c r="AE1731" s="96">
        <v>89</v>
      </c>
      <c r="AF1731" s="98">
        <v>5.11E-2</v>
      </c>
      <c r="AG1731" s="98">
        <v>0.2069</v>
      </c>
      <c r="AH1731" s="96">
        <v>360</v>
      </c>
      <c r="AI1731" s="96">
        <v>1194</v>
      </c>
      <c r="AJ1731" s="96">
        <v>842</v>
      </c>
      <c r="AK1731" s="96">
        <v>7388</v>
      </c>
      <c r="AL1731" s="96">
        <v>6326</v>
      </c>
      <c r="AM1731" s="96">
        <v>557</v>
      </c>
      <c r="AN1731" s="96">
        <v>6764</v>
      </c>
      <c r="AO1731" s="96">
        <v>6746</v>
      </c>
      <c r="AP1731" s="96">
        <v>132</v>
      </c>
      <c r="AQ1731" s="96">
        <v>1924</v>
      </c>
      <c r="AR1731" s="96">
        <v>1742</v>
      </c>
      <c r="AS1731" s="98">
        <v>0.90500000000000003</v>
      </c>
      <c r="AT1731" s="98">
        <v>0.48299999999999998</v>
      </c>
      <c r="AU1731" s="98">
        <v>1.9E-2</v>
      </c>
      <c r="AV1731" s="101">
        <v>398308</v>
      </c>
      <c r="AW1731" s="101">
        <v>362565</v>
      </c>
      <c r="AX1731" s="96">
        <v>22749</v>
      </c>
      <c r="AY1731" s="96">
        <v>35991</v>
      </c>
      <c r="AZ1731" s="96">
        <v>53731</v>
      </c>
      <c r="BA1731" s="96">
        <v>47095237</v>
      </c>
      <c r="BC1731" s="117"/>
      <c r="BD1731" s="93">
        <v>275.87</v>
      </c>
      <c r="BE1731" s="240">
        <v>1499</v>
      </c>
      <c r="BF1731" s="94">
        <v>339</v>
      </c>
      <c r="BG1731" s="155">
        <v>0.1946</v>
      </c>
      <c r="BH1731" s="94">
        <v>595</v>
      </c>
      <c r="BI1731" s="155">
        <v>0.34160000000000001</v>
      </c>
      <c r="BJ1731" s="94">
        <v>74</v>
      </c>
      <c r="BM1731" s="94" t="s">
        <v>48</v>
      </c>
    </row>
    <row r="1732" spans="1:65" ht="15.75" customHeight="1" thickBot="1">
      <c r="A1732" s="93" t="s">
        <v>311</v>
      </c>
      <c r="B1732" s="95">
        <v>46097</v>
      </c>
      <c r="C1732" s="96">
        <v>6417325</v>
      </c>
      <c r="D1732" s="96">
        <v>353933</v>
      </c>
      <c r="E1732" s="96" t="s">
        <v>48</v>
      </c>
      <c r="F1732" s="96">
        <v>10374401</v>
      </c>
      <c r="G1732" s="96" t="s">
        <v>48</v>
      </c>
      <c r="H1732" s="96">
        <v>729900</v>
      </c>
      <c r="I1732" s="96" t="s">
        <v>48</v>
      </c>
      <c r="J1732" s="96">
        <v>3146</v>
      </c>
      <c r="K1732" s="96">
        <v>328165</v>
      </c>
      <c r="L1732" s="96">
        <v>18206870</v>
      </c>
      <c r="M1732" s="97">
        <v>726</v>
      </c>
      <c r="N1732" s="97">
        <v>1698</v>
      </c>
      <c r="O1732" s="97">
        <v>2424</v>
      </c>
      <c r="P1732" s="96" t="s">
        <v>48</v>
      </c>
      <c r="Q1732" s="96">
        <v>37965</v>
      </c>
      <c r="R1732" s="96">
        <v>40963</v>
      </c>
      <c r="S1732" s="96">
        <v>47321</v>
      </c>
      <c r="T1732" s="98">
        <v>0.75700000000000001</v>
      </c>
      <c r="U1732" s="95">
        <v>46066</v>
      </c>
      <c r="V1732" s="95">
        <v>46089</v>
      </c>
      <c r="W1732" s="96">
        <v>221</v>
      </c>
      <c r="X1732" s="98">
        <v>0.1338</v>
      </c>
      <c r="Y1732" s="98">
        <v>0.2903</v>
      </c>
      <c r="Z1732" s="96">
        <v>480</v>
      </c>
      <c r="AA1732" s="96">
        <v>169</v>
      </c>
      <c r="AB1732" s="98">
        <v>0.1023</v>
      </c>
      <c r="AC1732" s="98">
        <v>0.26900000000000002</v>
      </c>
      <c r="AD1732" s="96">
        <v>444</v>
      </c>
      <c r="AE1732" s="96">
        <v>95</v>
      </c>
      <c r="AF1732" s="98">
        <v>5.7500000000000002E-2</v>
      </c>
      <c r="AG1732" s="98">
        <v>0.2329</v>
      </c>
      <c r="AH1732" s="96">
        <v>385</v>
      </c>
      <c r="AI1732" s="96">
        <v>1086</v>
      </c>
      <c r="AJ1732" s="96">
        <v>601</v>
      </c>
      <c r="AK1732" s="96">
        <v>5692</v>
      </c>
      <c r="AL1732" s="96">
        <v>4234</v>
      </c>
      <c r="AM1732" s="96">
        <v>372</v>
      </c>
      <c r="AN1732" s="96">
        <v>5264</v>
      </c>
      <c r="AO1732" s="96">
        <v>5200</v>
      </c>
      <c r="AP1732" s="96">
        <v>85</v>
      </c>
      <c r="AQ1732" s="96">
        <v>1834</v>
      </c>
      <c r="AR1732" s="96">
        <v>1652</v>
      </c>
      <c r="AS1732" s="98">
        <v>0.90100000000000002</v>
      </c>
      <c r="AT1732" s="98">
        <v>0.36399999999999999</v>
      </c>
      <c r="AU1732" s="98">
        <v>1.6E-2</v>
      </c>
      <c r="AV1732" s="101">
        <v>400142</v>
      </c>
      <c r="AW1732" s="101">
        <v>364217</v>
      </c>
      <c r="AX1732" s="96">
        <v>22858</v>
      </c>
      <c r="AY1732" s="96">
        <v>36510</v>
      </c>
      <c r="AZ1732" s="96">
        <v>54269</v>
      </c>
      <c r="BA1732" s="96">
        <v>68468493</v>
      </c>
      <c r="BC1732" s="117"/>
      <c r="BD1732" s="93">
        <v>237.3</v>
      </c>
      <c r="BE1732" s="240">
        <v>1491.5</v>
      </c>
      <c r="BF1732" s="94">
        <v>364</v>
      </c>
      <c r="BG1732" s="155">
        <v>0.2203</v>
      </c>
      <c r="BH1732" s="94">
        <v>577</v>
      </c>
      <c r="BI1732" s="155">
        <v>0.3493</v>
      </c>
      <c r="BJ1732" s="94">
        <v>46</v>
      </c>
      <c r="BM1732" s="94" t="s">
        <v>48</v>
      </c>
    </row>
    <row r="1733" spans="1:65" ht="15.75" customHeight="1" thickBot="1">
      <c r="A1733" s="93" t="s">
        <v>312</v>
      </c>
      <c r="B1733" s="95">
        <v>46098</v>
      </c>
      <c r="C1733" s="96">
        <v>6200083</v>
      </c>
      <c r="D1733" s="96">
        <v>366494</v>
      </c>
      <c r="E1733" s="96" t="s">
        <v>48</v>
      </c>
      <c r="F1733" s="96">
        <v>7185345</v>
      </c>
      <c r="G1733" s="96" t="s">
        <v>48</v>
      </c>
      <c r="H1733" s="96">
        <v>872991</v>
      </c>
      <c r="I1733" s="96" t="s">
        <v>48</v>
      </c>
      <c r="J1733" s="96">
        <v>2772</v>
      </c>
      <c r="K1733" s="96">
        <v>328165</v>
      </c>
      <c r="L1733" s="96">
        <v>14955851</v>
      </c>
      <c r="M1733" s="97">
        <v>815</v>
      </c>
      <c r="N1733" s="97">
        <v>1343</v>
      </c>
      <c r="O1733" s="97">
        <v>2158</v>
      </c>
      <c r="P1733" s="96" t="s">
        <v>48</v>
      </c>
      <c r="Q1733" s="96">
        <v>35344</v>
      </c>
      <c r="R1733" s="96">
        <v>38423</v>
      </c>
      <c r="S1733" s="96">
        <v>43445</v>
      </c>
      <c r="T1733" s="98">
        <v>0.68</v>
      </c>
      <c r="U1733" s="95">
        <v>46067</v>
      </c>
      <c r="V1733" s="95">
        <v>46090</v>
      </c>
      <c r="W1733" s="96">
        <v>195</v>
      </c>
      <c r="X1733" s="98">
        <v>0.1472</v>
      </c>
      <c r="Y1733" s="98">
        <v>0.31940000000000002</v>
      </c>
      <c r="Z1733" s="96">
        <v>423</v>
      </c>
      <c r="AA1733" s="96">
        <v>148</v>
      </c>
      <c r="AB1733" s="98">
        <v>0.11169999999999999</v>
      </c>
      <c r="AC1733" s="98">
        <v>0.29380000000000001</v>
      </c>
      <c r="AD1733" s="96">
        <v>389</v>
      </c>
      <c r="AE1733" s="96">
        <v>85</v>
      </c>
      <c r="AF1733" s="98">
        <v>6.4199999999999993E-2</v>
      </c>
      <c r="AG1733" s="98">
        <v>0.25979999999999998</v>
      </c>
      <c r="AH1733" s="96">
        <v>344</v>
      </c>
      <c r="AI1733" s="96">
        <v>863</v>
      </c>
      <c r="AJ1733" s="96">
        <v>561</v>
      </c>
      <c r="AK1733" s="96">
        <v>5308</v>
      </c>
      <c r="AL1733" s="96">
        <v>4051</v>
      </c>
      <c r="AM1733" s="96">
        <v>347</v>
      </c>
      <c r="AN1733" s="96">
        <v>4910</v>
      </c>
      <c r="AO1733" s="96">
        <v>4844</v>
      </c>
      <c r="AP1733" s="96">
        <v>91</v>
      </c>
      <c r="AQ1733" s="96">
        <v>1468</v>
      </c>
      <c r="AR1733" s="96">
        <v>1325</v>
      </c>
      <c r="AS1733" s="98">
        <v>0.90300000000000002</v>
      </c>
      <c r="AT1733" s="98">
        <v>0.42299999999999999</v>
      </c>
      <c r="AU1733" s="98">
        <v>1.7999999999999999E-2</v>
      </c>
      <c r="AV1733" s="101">
        <v>401610</v>
      </c>
      <c r="AW1733" s="101">
        <v>365542</v>
      </c>
      <c r="AX1733" s="96">
        <v>22976</v>
      </c>
      <c r="AY1733" s="96">
        <v>36248</v>
      </c>
      <c r="AZ1733" s="96">
        <v>54239</v>
      </c>
      <c r="BA1733" s="96">
        <v>50016982</v>
      </c>
      <c r="BC1733" s="117"/>
      <c r="BD1733" s="93">
        <v>246.3</v>
      </c>
      <c r="BE1733" s="240">
        <v>1488</v>
      </c>
      <c r="BF1733" s="94">
        <v>305</v>
      </c>
      <c r="BG1733" s="155">
        <v>0.23019999999999999</v>
      </c>
      <c r="BH1733" s="94">
        <v>475</v>
      </c>
      <c r="BI1733" s="155">
        <v>0.35849999999999999</v>
      </c>
      <c r="BJ1733" s="94">
        <v>54</v>
      </c>
      <c r="BM1733" s="94" t="s">
        <v>48</v>
      </c>
    </row>
    <row r="1734" spans="1:65" ht="15.75" customHeight="1" thickBot="1">
      <c r="A1734" s="93" t="s">
        <v>313</v>
      </c>
      <c r="B1734" s="95">
        <v>46099</v>
      </c>
      <c r="C1734" s="96">
        <v>7114093</v>
      </c>
      <c r="D1734" s="96">
        <v>400797</v>
      </c>
      <c r="E1734" s="96" t="s">
        <v>48</v>
      </c>
      <c r="F1734" s="96">
        <v>6515926</v>
      </c>
      <c r="G1734" s="96" t="s">
        <v>48</v>
      </c>
      <c r="H1734" s="96">
        <v>870663</v>
      </c>
      <c r="I1734" s="96" t="s">
        <v>48</v>
      </c>
      <c r="J1734" s="96">
        <v>3861</v>
      </c>
      <c r="K1734" s="96">
        <v>328165</v>
      </c>
      <c r="L1734" s="96">
        <v>15233504</v>
      </c>
      <c r="M1734" s="97">
        <v>1260</v>
      </c>
      <c r="N1734" s="97">
        <v>1160</v>
      </c>
      <c r="O1734" s="97">
        <v>2420</v>
      </c>
      <c r="P1734" s="96" t="s">
        <v>48</v>
      </c>
      <c r="Q1734" s="96">
        <v>38572</v>
      </c>
      <c r="R1734" s="96">
        <v>39137</v>
      </c>
      <c r="S1734" s="96">
        <v>50151</v>
      </c>
      <c r="T1734" s="98">
        <v>0.625</v>
      </c>
      <c r="U1734" s="95">
        <v>46068</v>
      </c>
      <c r="V1734" s="95">
        <v>46091</v>
      </c>
      <c r="W1734" s="96">
        <v>182</v>
      </c>
      <c r="X1734" s="98">
        <v>0.13300000000000001</v>
      </c>
      <c r="Y1734" s="98">
        <v>0.28870000000000001</v>
      </c>
      <c r="Z1734" s="96">
        <v>395</v>
      </c>
      <c r="AA1734" s="96">
        <v>148</v>
      </c>
      <c r="AB1734" s="98">
        <v>0.1082</v>
      </c>
      <c r="AC1734" s="98">
        <v>0.28449999999999998</v>
      </c>
      <c r="AD1734" s="96">
        <v>389</v>
      </c>
      <c r="AE1734" s="96">
        <v>75</v>
      </c>
      <c r="AF1734" s="98">
        <v>5.4800000000000001E-2</v>
      </c>
      <c r="AG1734" s="98">
        <v>0.222</v>
      </c>
      <c r="AH1734" s="96">
        <v>304</v>
      </c>
      <c r="AI1734" s="96">
        <v>898</v>
      </c>
      <c r="AJ1734" s="96">
        <v>535</v>
      </c>
      <c r="AK1734" s="96">
        <v>5072</v>
      </c>
      <c r="AL1734" s="96">
        <v>3922</v>
      </c>
      <c r="AM1734" s="96">
        <v>343</v>
      </c>
      <c r="AN1734" s="96">
        <v>4684</v>
      </c>
      <c r="AO1734" s="96">
        <v>4634</v>
      </c>
      <c r="AP1734" s="96">
        <v>80</v>
      </c>
      <c r="AQ1734" s="96">
        <v>1512</v>
      </c>
      <c r="AR1734" s="96">
        <v>1368</v>
      </c>
      <c r="AS1734" s="98">
        <v>0.90500000000000003</v>
      </c>
      <c r="AT1734" s="98">
        <v>0.39100000000000001</v>
      </c>
      <c r="AU1734" s="98">
        <v>1.7000000000000001E-2</v>
      </c>
      <c r="AV1734" s="101">
        <v>403122</v>
      </c>
      <c r="AW1734" s="101">
        <v>366910</v>
      </c>
      <c r="AX1734" s="96">
        <v>23084</v>
      </c>
      <c r="AY1734" s="96">
        <v>36155</v>
      </c>
      <c r="AZ1734" s="96">
        <v>54195</v>
      </c>
      <c r="BA1734" s="96">
        <v>45621411</v>
      </c>
      <c r="BC1734" s="117"/>
      <c r="BD1734" s="93">
        <v>266.31</v>
      </c>
      <c r="BE1734" s="240">
        <v>1505</v>
      </c>
      <c r="BF1734" s="94">
        <v>304</v>
      </c>
      <c r="BG1734" s="155">
        <v>0.22220000000000001</v>
      </c>
      <c r="BH1734" s="94">
        <v>490</v>
      </c>
      <c r="BI1734" s="155">
        <v>0.35820000000000002</v>
      </c>
      <c r="BJ1734" s="94">
        <v>55</v>
      </c>
      <c r="BM1734" s="94" t="s">
        <v>48</v>
      </c>
    </row>
    <row r="1735" spans="1:65" ht="15.75" customHeight="1" thickBot="1">
      <c r="A1735" s="93" t="s">
        <v>314</v>
      </c>
      <c r="B1735" s="95">
        <v>46100</v>
      </c>
      <c r="C1735" s="96">
        <v>6754659</v>
      </c>
      <c r="D1735" s="96">
        <v>389091</v>
      </c>
      <c r="E1735" s="96" t="s">
        <v>48</v>
      </c>
      <c r="F1735" s="96">
        <v>5852615</v>
      </c>
      <c r="G1735" s="96" t="s">
        <v>48</v>
      </c>
      <c r="H1735" s="96">
        <v>863860</v>
      </c>
      <c r="I1735" s="96" t="s">
        <v>48</v>
      </c>
      <c r="J1735" s="96">
        <v>2420</v>
      </c>
      <c r="K1735" s="96">
        <v>328165</v>
      </c>
      <c r="L1735" s="96">
        <v>14190810</v>
      </c>
      <c r="M1735" s="97">
        <v>941</v>
      </c>
      <c r="N1735" s="97">
        <v>1068</v>
      </c>
      <c r="O1735" s="97">
        <v>2009</v>
      </c>
      <c r="P1735" s="96" t="s">
        <v>48</v>
      </c>
      <c r="Q1735" s="96">
        <v>32535</v>
      </c>
      <c r="R1735" s="96">
        <v>35498</v>
      </c>
      <c r="S1735" s="96">
        <v>38932</v>
      </c>
      <c r="T1735" s="98">
        <v>0.74099999999999999</v>
      </c>
      <c r="U1735" s="95">
        <v>46069</v>
      </c>
      <c r="V1735" s="95">
        <v>46092</v>
      </c>
      <c r="W1735" s="96">
        <v>201</v>
      </c>
      <c r="X1735" s="98">
        <v>0.14860000000000001</v>
      </c>
      <c r="Y1735" s="98">
        <v>0.32240000000000002</v>
      </c>
      <c r="Z1735" s="96">
        <v>436</v>
      </c>
      <c r="AA1735" s="96">
        <v>152</v>
      </c>
      <c r="AB1735" s="98">
        <v>0.1123</v>
      </c>
      <c r="AC1735" s="98">
        <v>0.29549999999999998</v>
      </c>
      <c r="AD1735" s="96">
        <v>400</v>
      </c>
      <c r="AE1735" s="96">
        <v>90</v>
      </c>
      <c r="AF1735" s="98">
        <v>6.6500000000000004E-2</v>
      </c>
      <c r="AG1735" s="98">
        <v>0.26939999999999997</v>
      </c>
      <c r="AH1735" s="96">
        <v>365</v>
      </c>
      <c r="AI1735" s="96">
        <v>869</v>
      </c>
      <c r="AJ1735" s="96">
        <v>604</v>
      </c>
      <c r="AK1735" s="96">
        <v>5461</v>
      </c>
      <c r="AL1735" s="96">
        <v>4390</v>
      </c>
      <c r="AM1735" s="96">
        <v>374</v>
      </c>
      <c r="AN1735" s="96">
        <v>5034</v>
      </c>
      <c r="AO1735" s="96">
        <v>4976</v>
      </c>
      <c r="AP1735" s="96">
        <v>102</v>
      </c>
      <c r="AQ1735" s="96">
        <v>1489</v>
      </c>
      <c r="AR1735" s="96">
        <v>1353</v>
      </c>
      <c r="AS1735" s="98">
        <v>0.90900000000000003</v>
      </c>
      <c r="AT1735" s="98">
        <v>0.44600000000000001</v>
      </c>
      <c r="AU1735" s="98">
        <v>0.02</v>
      </c>
      <c r="AV1735" s="101">
        <v>404611</v>
      </c>
      <c r="AW1735" s="101">
        <v>368263</v>
      </c>
      <c r="AX1735" s="96">
        <v>23185</v>
      </c>
      <c r="AY1735" s="96">
        <v>36259</v>
      </c>
      <c r="AZ1735" s="96">
        <v>54609</v>
      </c>
      <c r="BA1735" s="96">
        <v>46182365</v>
      </c>
      <c r="BC1735" s="117"/>
      <c r="BD1735" s="93">
        <v>260.95999999999998</v>
      </c>
      <c r="BE1735" s="240">
        <v>1491</v>
      </c>
      <c r="BF1735" s="94">
        <v>336</v>
      </c>
      <c r="BG1735" s="155">
        <v>0.24829999999999999</v>
      </c>
      <c r="BH1735" s="94">
        <v>507</v>
      </c>
      <c r="BI1735" s="155">
        <v>0.37469999999999998</v>
      </c>
      <c r="BJ1735" s="94">
        <v>45</v>
      </c>
      <c r="BM1735" s="94" t="s">
        <v>48</v>
      </c>
    </row>
    <row r="1736" spans="1:65" ht="15.75" customHeight="1" thickBot="1">
      <c r="A1736" s="93" t="s">
        <v>315</v>
      </c>
      <c r="B1736" s="95">
        <v>46101</v>
      </c>
      <c r="C1736" s="96">
        <v>6421818</v>
      </c>
      <c r="D1736" s="96">
        <v>423025</v>
      </c>
      <c r="E1736" s="96" t="s">
        <v>48</v>
      </c>
      <c r="F1736" s="96">
        <v>4522914</v>
      </c>
      <c r="G1736" s="96" t="s">
        <v>48</v>
      </c>
      <c r="H1736" s="96">
        <v>859614</v>
      </c>
      <c r="I1736" s="96" t="s">
        <v>48</v>
      </c>
      <c r="J1736" s="96">
        <v>1980</v>
      </c>
      <c r="K1736" s="96">
        <v>328165</v>
      </c>
      <c r="L1736" s="96">
        <v>12557516</v>
      </c>
      <c r="M1736" s="97">
        <v>988</v>
      </c>
      <c r="N1736" s="97">
        <v>1080</v>
      </c>
      <c r="O1736" s="97">
        <v>2068</v>
      </c>
      <c r="P1736" s="96" t="s">
        <v>48</v>
      </c>
      <c r="Q1736" s="96">
        <v>29227</v>
      </c>
      <c r="R1736" s="96">
        <v>30412</v>
      </c>
      <c r="S1736" s="96">
        <v>31965</v>
      </c>
      <c r="T1736" s="98">
        <v>0.63600000000000001</v>
      </c>
      <c r="U1736" s="95">
        <v>46070</v>
      </c>
      <c r="V1736" s="95">
        <v>46093</v>
      </c>
      <c r="W1736" s="96">
        <v>198</v>
      </c>
      <c r="X1736" s="98">
        <v>0.16500000000000001</v>
      </c>
      <c r="Y1736" s="98">
        <v>0.35809999999999997</v>
      </c>
      <c r="Z1736" s="96">
        <v>430</v>
      </c>
      <c r="AA1736" s="96">
        <v>157</v>
      </c>
      <c r="AB1736" s="98">
        <v>0.1308</v>
      </c>
      <c r="AC1736" s="98">
        <v>0.34410000000000002</v>
      </c>
      <c r="AD1736" s="96">
        <v>413</v>
      </c>
      <c r="AE1736" s="96">
        <v>97</v>
      </c>
      <c r="AF1736" s="98">
        <v>8.0799999999999997E-2</v>
      </c>
      <c r="AG1736" s="98">
        <v>0.32740000000000002</v>
      </c>
      <c r="AH1736" s="96">
        <v>393</v>
      </c>
      <c r="AI1736" s="96">
        <v>791</v>
      </c>
      <c r="AJ1736" s="96">
        <v>551</v>
      </c>
      <c r="AK1736" s="96">
        <v>5353</v>
      </c>
      <c r="AL1736" s="96">
        <v>4259</v>
      </c>
      <c r="AM1736" s="96">
        <v>362</v>
      </c>
      <c r="AN1736" s="96">
        <v>4925</v>
      </c>
      <c r="AO1736" s="96">
        <v>4848</v>
      </c>
      <c r="AP1736" s="96">
        <v>99</v>
      </c>
      <c r="AQ1736" s="96">
        <v>1316</v>
      </c>
      <c r="AR1736" s="96">
        <v>1200</v>
      </c>
      <c r="AS1736" s="98">
        <v>0.91200000000000003</v>
      </c>
      <c r="AT1736" s="98">
        <v>0.45900000000000002</v>
      </c>
      <c r="AU1736" s="98">
        <v>0.02</v>
      </c>
      <c r="AV1736" s="101">
        <v>405927</v>
      </c>
      <c r="AW1736" s="101">
        <v>369463</v>
      </c>
      <c r="AX1736" s="96">
        <v>23353</v>
      </c>
      <c r="AY1736" s="96">
        <v>36397</v>
      </c>
      <c r="AZ1736" s="96">
        <v>55032</v>
      </c>
      <c r="BA1736" s="96">
        <v>51611963</v>
      </c>
      <c r="BC1736" s="117"/>
      <c r="BD1736" s="93">
        <v>280.8</v>
      </c>
      <c r="BE1736" s="240">
        <v>1506.5</v>
      </c>
      <c r="BF1736" s="94">
        <v>304</v>
      </c>
      <c r="BG1736" s="155">
        <v>0.25330000000000003</v>
      </c>
      <c r="BH1736" s="94">
        <v>458</v>
      </c>
      <c r="BI1736" s="155">
        <v>0.38169999999999998</v>
      </c>
      <c r="BJ1736" s="94">
        <v>48</v>
      </c>
      <c r="BM1736" s="94" t="s">
        <v>48</v>
      </c>
    </row>
    <row r="1737" spans="1:65" ht="15.75" customHeight="1" thickBot="1">
      <c r="A1737" s="93" t="s">
        <v>316</v>
      </c>
      <c r="B1737" s="95">
        <v>46102</v>
      </c>
      <c r="C1737" s="96">
        <v>5670419</v>
      </c>
      <c r="D1737" s="96">
        <v>350819</v>
      </c>
      <c r="E1737" s="96" t="s">
        <v>48</v>
      </c>
      <c r="F1737" s="96">
        <v>5041017</v>
      </c>
      <c r="G1737" s="96" t="s">
        <v>48</v>
      </c>
      <c r="H1737" s="96">
        <v>854048</v>
      </c>
      <c r="I1737" s="96" t="s">
        <v>48</v>
      </c>
      <c r="J1737" s="96">
        <v>2596</v>
      </c>
      <c r="K1737" s="96">
        <v>203499</v>
      </c>
      <c r="L1737" s="96">
        <v>12122398</v>
      </c>
      <c r="M1737" s="97">
        <v>945</v>
      </c>
      <c r="N1737" s="97">
        <v>1268</v>
      </c>
      <c r="O1737" s="97">
        <v>2213</v>
      </c>
      <c r="P1737" s="96" t="s">
        <v>48</v>
      </c>
      <c r="Q1737" s="96">
        <v>26476</v>
      </c>
      <c r="R1737" s="96">
        <v>27935</v>
      </c>
      <c r="S1737" s="96">
        <v>37415</v>
      </c>
      <c r="T1737" s="98">
        <v>0.66700000000000004</v>
      </c>
      <c r="U1737" s="95">
        <v>46071</v>
      </c>
      <c r="V1737" s="95">
        <v>46094</v>
      </c>
      <c r="W1737" s="96">
        <v>211</v>
      </c>
      <c r="X1737" s="98">
        <v>0.15720000000000001</v>
      </c>
      <c r="Y1737" s="98">
        <v>0.3412</v>
      </c>
      <c r="Z1737" s="96">
        <v>458</v>
      </c>
      <c r="AA1737" s="96">
        <v>165</v>
      </c>
      <c r="AB1737" s="98">
        <v>0.123</v>
      </c>
      <c r="AC1737" s="98">
        <v>0.32340000000000002</v>
      </c>
      <c r="AD1737" s="96">
        <v>434</v>
      </c>
      <c r="AE1737" s="96">
        <v>80</v>
      </c>
      <c r="AF1737" s="98">
        <v>5.96E-2</v>
      </c>
      <c r="AG1737" s="98">
        <v>0.2414</v>
      </c>
      <c r="AH1737" s="96">
        <v>324</v>
      </c>
      <c r="AI1737" s="96">
        <v>849</v>
      </c>
      <c r="AJ1737" s="96">
        <v>597</v>
      </c>
      <c r="AK1737" s="96">
        <v>5292</v>
      </c>
      <c r="AL1737" s="96">
        <v>4341</v>
      </c>
      <c r="AM1737" s="96">
        <v>381</v>
      </c>
      <c r="AN1737" s="96">
        <v>4865</v>
      </c>
      <c r="AO1737" s="96">
        <v>4849</v>
      </c>
      <c r="AP1737" s="96">
        <v>99</v>
      </c>
      <c r="AQ1737" s="96">
        <v>1475</v>
      </c>
      <c r="AR1737" s="96">
        <v>1342</v>
      </c>
      <c r="AS1737" s="98">
        <v>0.91</v>
      </c>
      <c r="AT1737" s="98">
        <v>0.44500000000000001</v>
      </c>
      <c r="AU1737" s="98">
        <v>0.02</v>
      </c>
      <c r="AV1737" s="101">
        <v>407402</v>
      </c>
      <c r="AW1737" s="101">
        <v>370805</v>
      </c>
      <c r="AX1737" s="96">
        <v>23491</v>
      </c>
      <c r="AY1737" s="96">
        <v>36546</v>
      </c>
      <c r="AZ1737" s="96">
        <v>55251</v>
      </c>
      <c r="BA1737" s="96">
        <v>46514576</v>
      </c>
      <c r="BC1737" s="117"/>
      <c r="BD1737" s="93">
        <v>232.87</v>
      </c>
      <c r="BE1737" s="240">
        <v>1506.5</v>
      </c>
      <c r="BF1737" s="94">
        <v>314</v>
      </c>
      <c r="BG1737" s="155">
        <v>0.23400000000000001</v>
      </c>
      <c r="BH1737" s="94">
        <v>485</v>
      </c>
      <c r="BI1737" s="155">
        <v>0.3614</v>
      </c>
      <c r="BJ1737" s="94">
        <v>50</v>
      </c>
      <c r="BM1737" s="94" t="s">
        <v>48</v>
      </c>
    </row>
    <row r="1738" spans="1:65" ht="15.75" customHeight="1" thickBot="1">
      <c r="A1738" s="93" t="s">
        <v>317</v>
      </c>
      <c r="B1738" s="95">
        <v>46103</v>
      </c>
      <c r="C1738" s="96">
        <v>6439256</v>
      </c>
      <c r="D1738" s="96">
        <v>422468</v>
      </c>
      <c r="E1738" s="96" t="s">
        <v>48</v>
      </c>
      <c r="F1738" s="96">
        <v>6464986</v>
      </c>
      <c r="G1738" s="96" t="s">
        <v>48</v>
      </c>
      <c r="H1738" s="96">
        <v>860443</v>
      </c>
      <c r="I1738" s="96" t="s">
        <v>48</v>
      </c>
      <c r="J1738" s="96">
        <v>3542</v>
      </c>
      <c r="K1738" s="96">
        <v>203499</v>
      </c>
      <c r="L1738" s="96">
        <v>14394194</v>
      </c>
      <c r="M1738" s="97">
        <v>1007</v>
      </c>
      <c r="N1738" s="97">
        <v>1235</v>
      </c>
      <c r="O1738" s="97">
        <v>2242</v>
      </c>
      <c r="P1738" s="96" t="s">
        <v>48</v>
      </c>
      <c r="Q1738" s="96">
        <v>36851</v>
      </c>
      <c r="R1738" s="96">
        <v>36487</v>
      </c>
      <c r="S1738" s="96">
        <v>39056</v>
      </c>
      <c r="T1738" s="98">
        <v>0.75600000000000001</v>
      </c>
      <c r="U1738" s="95">
        <v>46072</v>
      </c>
      <c r="V1738" s="95">
        <v>46095</v>
      </c>
      <c r="W1738" s="96">
        <v>180</v>
      </c>
      <c r="X1738" s="98">
        <v>0.1164</v>
      </c>
      <c r="Y1738" s="98">
        <v>0.25269999999999998</v>
      </c>
      <c r="Z1738" s="96">
        <v>391</v>
      </c>
      <c r="AA1738" s="96">
        <v>150</v>
      </c>
      <c r="AB1738" s="98">
        <v>9.7000000000000003E-2</v>
      </c>
      <c r="AC1738" s="98">
        <v>0.25519999999999998</v>
      </c>
      <c r="AD1738" s="96">
        <v>395</v>
      </c>
      <c r="AE1738" s="96">
        <v>91</v>
      </c>
      <c r="AF1738" s="98">
        <v>5.8900000000000001E-2</v>
      </c>
      <c r="AG1738" s="98">
        <v>0.2384</v>
      </c>
      <c r="AH1738" s="96">
        <v>369</v>
      </c>
      <c r="AI1738" s="96">
        <v>965</v>
      </c>
      <c r="AJ1738" s="96">
        <v>738</v>
      </c>
      <c r="AK1738" s="96">
        <v>6959</v>
      </c>
      <c r="AL1738" s="96">
        <v>6160</v>
      </c>
      <c r="AM1738" s="96">
        <v>474</v>
      </c>
      <c r="AN1738" s="96">
        <v>6428</v>
      </c>
      <c r="AO1738" s="96">
        <v>6411</v>
      </c>
      <c r="AP1738" s="96">
        <v>104</v>
      </c>
      <c r="AQ1738" s="96">
        <v>1696</v>
      </c>
      <c r="AR1738" s="96">
        <v>1546</v>
      </c>
      <c r="AS1738" s="98">
        <v>0.91200000000000003</v>
      </c>
      <c r="AT1738" s="98">
        <v>0.47699999999999998</v>
      </c>
      <c r="AU1738" s="98">
        <v>1.6E-2</v>
      </c>
      <c r="AV1738" s="101">
        <v>409098</v>
      </c>
      <c r="AW1738" s="101">
        <v>372351</v>
      </c>
      <c r="AX1738" s="96">
        <v>23622</v>
      </c>
      <c r="AY1738" s="96">
        <v>36597</v>
      </c>
      <c r="AZ1738" s="96">
        <v>54978</v>
      </c>
      <c r="BA1738" s="96">
        <v>49170896</v>
      </c>
      <c r="BC1738" s="117"/>
      <c r="BD1738" s="93">
        <v>280.43</v>
      </c>
      <c r="BE1738" s="240">
        <v>1506.5</v>
      </c>
      <c r="BF1738" s="94">
        <v>314</v>
      </c>
      <c r="BG1738" s="155">
        <v>0.2031</v>
      </c>
      <c r="BH1738" s="94">
        <v>522</v>
      </c>
      <c r="BI1738" s="155">
        <v>0.33760000000000001</v>
      </c>
      <c r="BJ1738" s="94">
        <v>62</v>
      </c>
      <c r="BM1738" s="94" t="s">
        <v>48</v>
      </c>
    </row>
    <row r="1739" spans="1:65" ht="15.75" customHeight="1" thickBot="1">
      <c r="A1739" s="93" t="s">
        <v>311</v>
      </c>
      <c r="B1739" s="95">
        <v>46104</v>
      </c>
      <c r="C1739" s="96">
        <v>5641628</v>
      </c>
      <c r="D1739" s="96">
        <v>399990</v>
      </c>
      <c r="E1739" s="96" t="s">
        <v>48</v>
      </c>
      <c r="F1739" s="96">
        <v>5132084</v>
      </c>
      <c r="G1739" s="96" t="s">
        <v>48</v>
      </c>
      <c r="H1739" s="96">
        <v>861137</v>
      </c>
      <c r="I1739" s="96" t="s">
        <v>48</v>
      </c>
      <c r="J1739" s="96">
        <v>3608</v>
      </c>
      <c r="K1739" s="96">
        <v>203499</v>
      </c>
      <c r="L1739" s="96">
        <v>12241946</v>
      </c>
      <c r="M1739" s="97">
        <v>846</v>
      </c>
      <c r="N1739" s="97">
        <v>1093</v>
      </c>
      <c r="O1739" s="97">
        <v>1939</v>
      </c>
      <c r="P1739" s="96" t="s">
        <v>48</v>
      </c>
      <c r="Q1739" s="96">
        <v>34399</v>
      </c>
      <c r="R1739" s="96">
        <v>35263</v>
      </c>
      <c r="S1739" s="96">
        <v>37784</v>
      </c>
      <c r="T1739" s="98">
        <v>0.70599999999999996</v>
      </c>
      <c r="U1739" s="95">
        <v>46073</v>
      </c>
      <c r="V1739" s="95">
        <v>46096</v>
      </c>
      <c r="W1739" s="96">
        <v>164</v>
      </c>
      <c r="X1739" s="98">
        <v>0.13339999999999999</v>
      </c>
      <c r="Y1739" s="98">
        <v>0.28960000000000002</v>
      </c>
      <c r="Z1739" s="96">
        <v>356</v>
      </c>
      <c r="AA1739" s="96">
        <v>132</v>
      </c>
      <c r="AB1739" s="98">
        <v>0.1074</v>
      </c>
      <c r="AC1739" s="98">
        <v>0.28249999999999997</v>
      </c>
      <c r="AD1739" s="96">
        <v>347</v>
      </c>
      <c r="AE1739" s="96">
        <v>80</v>
      </c>
      <c r="AF1739" s="98">
        <v>6.5100000000000005E-2</v>
      </c>
      <c r="AG1739" s="98">
        <v>0.2636</v>
      </c>
      <c r="AH1739" s="96">
        <v>324</v>
      </c>
      <c r="AI1739" s="96">
        <v>842</v>
      </c>
      <c r="AJ1739" s="96">
        <v>568</v>
      </c>
      <c r="AK1739" s="96">
        <v>5588</v>
      </c>
      <c r="AL1739" s="96">
        <v>4273</v>
      </c>
      <c r="AM1739" s="96">
        <v>353</v>
      </c>
      <c r="AN1739" s="96">
        <v>5243</v>
      </c>
      <c r="AO1739" s="96">
        <v>5179</v>
      </c>
      <c r="AP1739" s="96">
        <v>102</v>
      </c>
      <c r="AQ1739" s="96">
        <v>1368</v>
      </c>
      <c r="AR1739" s="96">
        <v>1229</v>
      </c>
      <c r="AS1739" s="98">
        <v>0.89800000000000002</v>
      </c>
      <c r="AT1739" s="98">
        <v>0.46200000000000002</v>
      </c>
      <c r="AU1739" s="98">
        <v>1.9E-2</v>
      </c>
      <c r="AV1739" s="101">
        <v>410466</v>
      </c>
      <c r="AW1739" s="101">
        <v>373580</v>
      </c>
      <c r="AX1739" s="96">
        <v>23583</v>
      </c>
      <c r="AY1739" s="96">
        <v>36596</v>
      </c>
      <c r="AZ1739" s="96">
        <v>55435</v>
      </c>
      <c r="BA1739" s="96">
        <v>66235397</v>
      </c>
      <c r="BC1739" s="117"/>
      <c r="BD1739" s="93">
        <v>268.54000000000002</v>
      </c>
      <c r="BE1739" s="240">
        <v>1489.5</v>
      </c>
      <c r="BF1739" s="94">
        <v>299</v>
      </c>
      <c r="BG1739" s="155">
        <v>0.24329999999999999</v>
      </c>
      <c r="BH1739" s="94">
        <v>459</v>
      </c>
      <c r="BI1739" s="155">
        <v>0.3735</v>
      </c>
      <c r="BJ1739" s="94">
        <v>53</v>
      </c>
      <c r="BM1739" s="94" t="s">
        <v>48</v>
      </c>
    </row>
    <row r="1740" spans="1:65" ht="15.75" customHeight="1" thickBot="1">
      <c r="A1740" s="93" t="s">
        <v>312</v>
      </c>
      <c r="B1740" s="95">
        <v>46105</v>
      </c>
      <c r="C1740" s="96">
        <v>5821815</v>
      </c>
      <c r="D1740" s="96">
        <v>426645</v>
      </c>
      <c r="E1740" s="96" t="s">
        <v>48</v>
      </c>
      <c r="F1740" s="96">
        <v>6000558</v>
      </c>
      <c r="G1740" s="96" t="s">
        <v>48</v>
      </c>
      <c r="H1740" s="96">
        <v>741581</v>
      </c>
      <c r="I1740" s="96" t="s">
        <v>48</v>
      </c>
      <c r="J1740" s="96">
        <v>3058</v>
      </c>
      <c r="K1740" s="96">
        <v>203499</v>
      </c>
      <c r="L1740" s="96">
        <v>13197156</v>
      </c>
      <c r="M1740" s="97">
        <v>869</v>
      </c>
      <c r="N1740" s="97">
        <v>1084</v>
      </c>
      <c r="O1740" s="97">
        <v>1953</v>
      </c>
      <c r="P1740" s="96" t="s">
        <v>48</v>
      </c>
      <c r="Q1740" s="96">
        <v>35154</v>
      </c>
      <c r="R1740" s="96">
        <v>38899</v>
      </c>
      <c r="S1740" s="96">
        <v>44638</v>
      </c>
      <c r="T1740" s="98">
        <v>0.71099999999999997</v>
      </c>
      <c r="U1740" s="95">
        <v>46074</v>
      </c>
      <c r="V1740" s="95">
        <v>46097</v>
      </c>
      <c r="W1740" s="96">
        <v>173</v>
      </c>
      <c r="X1740" s="98">
        <v>0.13869999999999999</v>
      </c>
      <c r="Y1740" s="98">
        <v>0.30109999999999998</v>
      </c>
      <c r="Z1740" s="96">
        <v>375</v>
      </c>
      <c r="AA1740" s="96">
        <v>129</v>
      </c>
      <c r="AB1740" s="98">
        <v>0.10340000000000001</v>
      </c>
      <c r="AC1740" s="98">
        <v>0.27210000000000001</v>
      </c>
      <c r="AD1740" s="96">
        <v>339</v>
      </c>
      <c r="AE1740" s="96">
        <v>73</v>
      </c>
      <c r="AF1740" s="98">
        <v>5.8500000000000003E-2</v>
      </c>
      <c r="AG1740" s="98">
        <v>0.23710000000000001</v>
      </c>
      <c r="AH1740" s="96">
        <v>296</v>
      </c>
      <c r="AI1740" s="96">
        <v>816</v>
      </c>
      <c r="AJ1740" s="96">
        <v>562</v>
      </c>
      <c r="AK1740" s="96">
        <v>5147</v>
      </c>
      <c r="AL1740" s="96">
        <v>5073</v>
      </c>
      <c r="AM1740" s="96">
        <v>368</v>
      </c>
      <c r="AN1740" s="96">
        <v>4724</v>
      </c>
      <c r="AO1740" s="96">
        <v>4659</v>
      </c>
      <c r="AP1740" s="96">
        <v>92</v>
      </c>
      <c r="AQ1740" s="96">
        <v>1389</v>
      </c>
      <c r="AR1740" s="96">
        <v>1247</v>
      </c>
      <c r="AS1740" s="98">
        <v>0.89800000000000002</v>
      </c>
      <c r="AT1740" s="98">
        <v>0.45100000000000001</v>
      </c>
      <c r="AU1740" s="98">
        <v>1.9E-2</v>
      </c>
      <c r="AV1740" s="101">
        <v>411855</v>
      </c>
      <c r="AW1740" s="101">
        <v>374827</v>
      </c>
      <c r="AX1740" s="96">
        <v>23676</v>
      </c>
      <c r="AY1740" s="96">
        <v>36759</v>
      </c>
      <c r="AZ1740" s="96">
        <v>55561</v>
      </c>
      <c r="BA1740" s="96">
        <v>48415943</v>
      </c>
      <c r="BC1740" s="117"/>
      <c r="BD1740" s="93">
        <v>285</v>
      </c>
      <c r="BE1740" s="240">
        <v>1497</v>
      </c>
      <c r="BF1740" s="94">
        <v>290</v>
      </c>
      <c r="BG1740" s="155">
        <v>0.2326</v>
      </c>
      <c r="BH1740" s="94">
        <v>439</v>
      </c>
      <c r="BI1740" s="155">
        <v>0.35199999999999998</v>
      </c>
      <c r="BJ1740" s="94">
        <v>35</v>
      </c>
      <c r="BM1740" s="94" t="s">
        <v>48</v>
      </c>
    </row>
    <row r="1741" spans="1:65" ht="15.75" customHeight="1" thickBot="1">
      <c r="A1741" s="93" t="s">
        <v>313</v>
      </c>
      <c r="B1741" s="95">
        <v>46106</v>
      </c>
      <c r="C1741" s="96">
        <v>6121666</v>
      </c>
      <c r="D1741" s="96">
        <v>382324</v>
      </c>
      <c r="E1741" s="96" t="s">
        <v>48</v>
      </c>
      <c r="F1741" s="96">
        <v>6501889</v>
      </c>
      <c r="G1741" s="96" t="s">
        <v>48</v>
      </c>
      <c r="H1741" s="96">
        <v>737958</v>
      </c>
      <c r="I1741" s="96" t="s">
        <v>48</v>
      </c>
      <c r="J1741" s="96">
        <v>2486</v>
      </c>
      <c r="K1741" s="96">
        <v>213399</v>
      </c>
      <c r="L1741" s="96">
        <v>13959721</v>
      </c>
      <c r="M1741" s="97">
        <v>810</v>
      </c>
      <c r="N1741" s="97">
        <v>1404</v>
      </c>
      <c r="O1741" s="97">
        <v>2214</v>
      </c>
      <c r="P1741" s="96" t="s">
        <v>48</v>
      </c>
      <c r="Q1741" s="96">
        <v>33858</v>
      </c>
      <c r="R1741" s="96">
        <v>34244</v>
      </c>
      <c r="S1741" s="96">
        <v>39169</v>
      </c>
      <c r="T1741" s="98">
        <v>0.60899999999999999</v>
      </c>
      <c r="U1741" s="95">
        <v>46075</v>
      </c>
      <c r="V1741" s="95">
        <v>46098</v>
      </c>
      <c r="W1741" s="96">
        <v>190</v>
      </c>
      <c r="X1741" s="98">
        <v>0.156</v>
      </c>
      <c r="Y1741" s="98">
        <v>0.33850000000000002</v>
      </c>
      <c r="Z1741" s="96">
        <v>412</v>
      </c>
      <c r="AA1741" s="96">
        <v>155</v>
      </c>
      <c r="AB1741" s="98">
        <v>0.1273</v>
      </c>
      <c r="AC1741" s="98">
        <v>0.3347</v>
      </c>
      <c r="AD1741" s="96">
        <v>408</v>
      </c>
      <c r="AE1741" s="96">
        <v>88</v>
      </c>
      <c r="AF1741" s="98">
        <v>7.22E-2</v>
      </c>
      <c r="AG1741" s="98">
        <v>0.29260000000000003</v>
      </c>
      <c r="AH1741" s="96">
        <v>356</v>
      </c>
      <c r="AI1741" s="96">
        <v>800</v>
      </c>
      <c r="AJ1741" s="96">
        <v>522</v>
      </c>
      <c r="AK1741" s="96">
        <v>5004</v>
      </c>
      <c r="AL1741" s="96">
        <v>4939</v>
      </c>
      <c r="AM1741" s="96">
        <v>310</v>
      </c>
      <c r="AN1741" s="96">
        <v>4625</v>
      </c>
      <c r="AO1741" s="96">
        <v>4568</v>
      </c>
      <c r="AP1741" s="96">
        <v>110</v>
      </c>
      <c r="AQ1741" s="96">
        <v>1348</v>
      </c>
      <c r="AR1741" s="96">
        <v>1218</v>
      </c>
      <c r="AS1741" s="98">
        <v>0.90400000000000003</v>
      </c>
      <c r="AT1741" s="98">
        <v>0.42899999999999999</v>
      </c>
      <c r="AU1741" s="98">
        <v>2.4E-2</v>
      </c>
      <c r="AV1741" s="101">
        <v>413203</v>
      </c>
      <c r="AW1741" s="101">
        <v>376045</v>
      </c>
      <c r="AX1741" s="96">
        <v>23469</v>
      </c>
      <c r="AY1741" s="96">
        <v>36926</v>
      </c>
      <c r="AZ1741" s="96">
        <v>55349</v>
      </c>
      <c r="BA1741" s="96">
        <v>45784845</v>
      </c>
      <c r="BC1741" s="117"/>
      <c r="BD1741" s="93">
        <v>254.12</v>
      </c>
      <c r="BE1741" s="240">
        <v>1504.5</v>
      </c>
      <c r="BF1741" s="94">
        <v>306</v>
      </c>
      <c r="BG1741" s="155">
        <v>0.25119999999999998</v>
      </c>
      <c r="BH1741" s="94">
        <v>466</v>
      </c>
      <c r="BI1741" s="155">
        <v>0.3826</v>
      </c>
      <c r="BJ1741" s="94">
        <v>53</v>
      </c>
      <c r="BK1741" s="94" t="s">
        <v>430</v>
      </c>
      <c r="BL1741" s="94">
        <v>5797000</v>
      </c>
      <c r="BM1741" s="94" t="s">
        <v>48</v>
      </c>
    </row>
    <row r="1742" spans="1:65" ht="15.75" customHeight="1" thickBot="1">
      <c r="A1742" s="93" t="s">
        <v>314</v>
      </c>
      <c r="B1742" s="95">
        <v>46107</v>
      </c>
      <c r="C1742" s="96">
        <v>7129746</v>
      </c>
      <c r="D1742" s="96">
        <v>52162</v>
      </c>
      <c r="E1742" s="96" t="s">
        <v>48</v>
      </c>
      <c r="F1742" s="96">
        <v>8288471</v>
      </c>
      <c r="G1742" s="96" t="s">
        <v>48</v>
      </c>
      <c r="H1742" s="96">
        <v>738245</v>
      </c>
      <c r="I1742" s="96" t="s">
        <v>48</v>
      </c>
      <c r="J1742" s="96">
        <v>4389</v>
      </c>
      <c r="K1742" s="96">
        <v>213399</v>
      </c>
      <c r="L1742" s="96">
        <v>16426412</v>
      </c>
      <c r="M1742" s="97">
        <v>789</v>
      </c>
      <c r="N1742" s="97">
        <v>1458</v>
      </c>
      <c r="O1742" s="97">
        <v>2247</v>
      </c>
      <c r="P1742" s="96" t="s">
        <v>48</v>
      </c>
      <c r="Q1742" s="96">
        <v>34724</v>
      </c>
      <c r="R1742" s="96">
        <v>35487</v>
      </c>
      <c r="S1742" s="96">
        <v>34965</v>
      </c>
      <c r="T1742" s="98">
        <v>0.65800000000000003</v>
      </c>
      <c r="U1742" s="95">
        <v>46076</v>
      </c>
      <c r="V1742" s="95">
        <v>46099</v>
      </c>
      <c r="W1742" s="96">
        <v>218</v>
      </c>
      <c r="X1742" s="98">
        <v>0.16520000000000001</v>
      </c>
      <c r="Y1742" s="98">
        <v>0.3584</v>
      </c>
      <c r="Z1742" s="96">
        <v>473</v>
      </c>
      <c r="AA1742" s="96">
        <v>176</v>
      </c>
      <c r="AB1742" s="98">
        <v>0.1333</v>
      </c>
      <c r="AC1742" s="98">
        <v>0.35070000000000001</v>
      </c>
      <c r="AD1742" s="96">
        <v>463</v>
      </c>
      <c r="AE1742" s="96">
        <v>116</v>
      </c>
      <c r="AF1742" s="98">
        <v>8.7900000000000006E-2</v>
      </c>
      <c r="AG1742" s="98">
        <v>0.35589999999999999</v>
      </c>
      <c r="AH1742" s="96">
        <v>470</v>
      </c>
      <c r="AI1742" s="96">
        <v>872</v>
      </c>
      <c r="AJ1742" s="96">
        <v>652</v>
      </c>
      <c r="AK1742" s="96">
        <v>5600</v>
      </c>
      <c r="AL1742" s="96">
        <v>5534</v>
      </c>
      <c r="AM1742" s="96">
        <v>407</v>
      </c>
      <c r="AN1742" s="96">
        <v>5143</v>
      </c>
      <c r="AO1742" s="96">
        <v>5081</v>
      </c>
      <c r="AP1742" s="96">
        <v>117</v>
      </c>
      <c r="AQ1742" s="96">
        <v>1479</v>
      </c>
      <c r="AR1742" s="96">
        <v>1320</v>
      </c>
      <c r="AS1742" s="98">
        <v>0.89200000000000002</v>
      </c>
      <c r="AT1742" s="98">
        <v>0.49399999999999999</v>
      </c>
      <c r="AU1742" s="98">
        <v>2.3E-2</v>
      </c>
      <c r="AV1742" s="101">
        <v>414682</v>
      </c>
      <c r="AW1742" s="101">
        <v>377365</v>
      </c>
      <c r="AX1742" s="96">
        <v>23962</v>
      </c>
      <c r="AY1742" s="96">
        <v>37130</v>
      </c>
      <c r="AZ1742" s="96">
        <v>55425</v>
      </c>
      <c r="BA1742" s="96">
        <v>47183010</v>
      </c>
      <c r="BC1742" s="117"/>
      <c r="BD1742" s="93">
        <v>228.39</v>
      </c>
      <c r="BE1742" s="240">
        <v>228.39</v>
      </c>
      <c r="BF1742" s="94">
        <v>350</v>
      </c>
      <c r="BG1742" s="155">
        <v>0.26519999999999999</v>
      </c>
      <c r="BH1742" s="94">
        <v>510</v>
      </c>
      <c r="BI1742" s="155">
        <v>0.38640000000000002</v>
      </c>
      <c r="BJ1742" s="94">
        <v>48</v>
      </c>
      <c r="BM1742" s="94" t="s">
        <v>48</v>
      </c>
    </row>
    <row r="1743" spans="1:65" ht="15.75" customHeight="1" thickBot="1">
      <c r="A1743" s="93" t="s">
        <v>315</v>
      </c>
      <c r="B1743" s="95">
        <v>46108</v>
      </c>
      <c r="C1743" s="96">
        <v>7140038</v>
      </c>
      <c r="D1743" s="96">
        <v>71487</v>
      </c>
      <c r="E1743" s="96" t="s">
        <v>48</v>
      </c>
      <c r="F1743" s="96">
        <v>7829089</v>
      </c>
      <c r="G1743" s="96" t="s">
        <v>48</v>
      </c>
      <c r="H1743" s="96">
        <v>734801</v>
      </c>
      <c r="I1743" s="96" t="s">
        <v>48</v>
      </c>
      <c r="J1743" s="96">
        <v>3003</v>
      </c>
      <c r="K1743" s="96">
        <v>257399</v>
      </c>
      <c r="L1743" s="96">
        <v>16035817</v>
      </c>
      <c r="M1743" s="97">
        <v>817</v>
      </c>
      <c r="N1743" s="97">
        <v>1288</v>
      </c>
      <c r="O1743" s="97">
        <v>2105</v>
      </c>
      <c r="P1743" s="96" t="s">
        <v>48</v>
      </c>
      <c r="Q1743" s="96">
        <v>35699</v>
      </c>
      <c r="R1743" s="96">
        <v>38108</v>
      </c>
      <c r="S1743" s="96">
        <v>41679</v>
      </c>
      <c r="T1743" s="98">
        <v>0.71</v>
      </c>
      <c r="U1743" s="95">
        <v>46077</v>
      </c>
      <c r="V1743" s="95">
        <v>46100</v>
      </c>
      <c r="W1743" s="96">
        <v>207</v>
      </c>
      <c r="X1743" s="98">
        <v>0.15029999999999999</v>
      </c>
      <c r="Y1743" s="98">
        <v>0.32619999999999999</v>
      </c>
      <c r="Z1743" s="96">
        <v>449</v>
      </c>
      <c r="AA1743" s="96">
        <v>160</v>
      </c>
      <c r="AB1743" s="98">
        <v>0.1162</v>
      </c>
      <c r="AC1743" s="98">
        <v>0.30559999999999998</v>
      </c>
      <c r="AD1743" s="96">
        <v>421</v>
      </c>
      <c r="AE1743" s="96">
        <v>95</v>
      </c>
      <c r="AF1743" s="98">
        <v>6.9000000000000006E-2</v>
      </c>
      <c r="AG1743" s="98">
        <v>0.27939999999999998</v>
      </c>
      <c r="AH1743" s="96">
        <v>385</v>
      </c>
      <c r="AI1743" s="96">
        <v>852</v>
      </c>
      <c r="AJ1743" s="96">
        <v>576</v>
      </c>
      <c r="AK1743" s="96">
        <v>5452</v>
      </c>
      <c r="AL1743" s="96">
        <v>5360</v>
      </c>
      <c r="AM1743" s="96">
        <v>415</v>
      </c>
      <c r="AN1743" s="96">
        <v>4973</v>
      </c>
      <c r="AO1743" s="96">
        <v>4892</v>
      </c>
      <c r="AP1743" s="96">
        <v>97</v>
      </c>
      <c r="AQ1743" s="96">
        <v>1495</v>
      </c>
      <c r="AR1743" s="96">
        <v>1377</v>
      </c>
      <c r="AS1743" s="98">
        <v>0.92100000000000004</v>
      </c>
      <c r="AT1743" s="98">
        <v>0.41799999999999998</v>
      </c>
      <c r="AU1743" s="98">
        <v>1.9E-2</v>
      </c>
      <c r="AV1743" s="101">
        <v>416177</v>
      </c>
      <c r="AW1743" s="101">
        <v>378742</v>
      </c>
      <c r="AX1743" s="96">
        <v>21831</v>
      </c>
      <c r="AY1743" s="96">
        <v>34020</v>
      </c>
      <c r="AZ1743" s="96">
        <v>48806</v>
      </c>
      <c r="BA1743" s="96">
        <v>51167255</v>
      </c>
      <c r="BB1743" s="96" t="s">
        <v>431</v>
      </c>
      <c r="BC1743" s="117"/>
      <c r="BD1743" s="93">
        <v>267.37</v>
      </c>
      <c r="BE1743" s="240">
        <v>267.37</v>
      </c>
      <c r="BF1743" s="94">
        <v>317</v>
      </c>
      <c r="BG1743" s="155">
        <v>0.23019999999999999</v>
      </c>
      <c r="BH1743" s="94">
        <v>496</v>
      </c>
      <c r="BI1743" s="155">
        <v>0.36020000000000002</v>
      </c>
      <c r="BJ1743" s="94">
        <v>39</v>
      </c>
      <c r="BK1743" s="94" t="s">
        <v>432</v>
      </c>
      <c r="BL1743" s="94">
        <v>1320000</v>
      </c>
      <c r="BM1743" s="94" t="s">
        <v>48</v>
      </c>
    </row>
    <row r="1744" spans="1:65" ht="15.75" customHeight="1" thickBot="1">
      <c r="A1744" s="93" t="s">
        <v>316</v>
      </c>
      <c r="B1744" s="95">
        <v>46109</v>
      </c>
      <c r="C1744" s="96">
        <v>6882256</v>
      </c>
      <c r="D1744" s="96">
        <v>54010</v>
      </c>
      <c r="E1744" s="96" t="s">
        <v>48</v>
      </c>
      <c r="F1744" s="96">
        <v>7063803</v>
      </c>
      <c r="G1744" s="96" t="s">
        <v>48</v>
      </c>
      <c r="H1744" s="96">
        <v>734477</v>
      </c>
      <c r="I1744" s="96" t="s">
        <v>48</v>
      </c>
      <c r="J1744" s="96">
        <v>5302</v>
      </c>
      <c r="K1744" s="96">
        <v>257399</v>
      </c>
      <c r="L1744" s="96">
        <v>14997247</v>
      </c>
      <c r="M1744" s="97">
        <v>880</v>
      </c>
      <c r="N1744" s="97">
        <v>1438</v>
      </c>
      <c r="O1744" s="97">
        <v>2318</v>
      </c>
      <c r="P1744" s="96" t="s">
        <v>48</v>
      </c>
      <c r="Q1744" s="96">
        <v>26892</v>
      </c>
      <c r="R1744" s="96">
        <v>26772</v>
      </c>
      <c r="S1744" s="96">
        <v>31923</v>
      </c>
      <c r="T1744" s="98">
        <v>0.67500000000000004</v>
      </c>
      <c r="U1744" s="95">
        <v>46078</v>
      </c>
      <c r="V1744" s="95">
        <v>46101</v>
      </c>
      <c r="W1744" s="96">
        <v>257</v>
      </c>
      <c r="X1744" s="98">
        <v>0.17549999999999999</v>
      </c>
      <c r="Y1744" s="98">
        <v>0.38090000000000002</v>
      </c>
      <c r="Z1744" s="96">
        <v>558</v>
      </c>
      <c r="AA1744" s="96">
        <v>213</v>
      </c>
      <c r="AB1744" s="98">
        <v>0.14549999999999999</v>
      </c>
      <c r="AC1744" s="98">
        <v>0.3826</v>
      </c>
      <c r="AD1744" s="96">
        <v>560</v>
      </c>
      <c r="AE1744" s="96">
        <v>116</v>
      </c>
      <c r="AF1744" s="98">
        <v>7.9200000000000007E-2</v>
      </c>
      <c r="AG1744" s="98">
        <v>0.32090000000000002</v>
      </c>
      <c r="AH1744" s="96">
        <v>470</v>
      </c>
      <c r="AI1744" s="96">
        <v>914</v>
      </c>
      <c r="AJ1744" s="96">
        <v>588</v>
      </c>
      <c r="AK1744" s="96">
        <v>5376</v>
      </c>
      <c r="AL1744" s="96">
        <v>5358</v>
      </c>
      <c r="AM1744" s="96">
        <v>445</v>
      </c>
      <c r="AN1744" s="96">
        <v>4857</v>
      </c>
      <c r="AO1744" s="96">
        <v>4841</v>
      </c>
      <c r="AP1744" s="96">
        <v>104</v>
      </c>
      <c r="AQ1744" s="96">
        <v>1565</v>
      </c>
      <c r="AR1744" s="96">
        <v>1464</v>
      </c>
      <c r="AS1744" s="98">
        <v>0.93500000000000005</v>
      </c>
      <c r="AT1744" s="98">
        <v>0.40200000000000002</v>
      </c>
      <c r="AU1744" s="98">
        <v>2.1000000000000001E-2</v>
      </c>
      <c r="AV1744" s="101">
        <v>417742</v>
      </c>
      <c r="AW1744" s="101">
        <v>380206</v>
      </c>
      <c r="AX1744" s="96">
        <v>21514</v>
      </c>
      <c r="AY1744" s="96">
        <v>33806</v>
      </c>
      <c r="AZ1744" s="96">
        <v>49125</v>
      </c>
      <c r="BA1744" s="96">
        <v>47338897</v>
      </c>
      <c r="BC1744" s="117"/>
      <c r="BD1744" s="93">
        <v>232.4</v>
      </c>
      <c r="BE1744" s="240">
        <v>232.4</v>
      </c>
      <c r="BF1744" s="94">
        <v>375</v>
      </c>
      <c r="BG1744" s="155">
        <v>0.25609999999999999</v>
      </c>
      <c r="BH1744" s="94">
        <v>558</v>
      </c>
      <c r="BI1744" s="155">
        <v>0.38109999999999999</v>
      </c>
      <c r="BJ1744" s="94">
        <v>55</v>
      </c>
      <c r="BM1744" s="94" t="s">
        <v>48</v>
      </c>
    </row>
    <row r="1745" spans="1:65" ht="15.75" customHeight="1" thickBot="1">
      <c r="A1745" s="93" t="s">
        <v>317</v>
      </c>
      <c r="B1745" s="95">
        <v>46110</v>
      </c>
      <c r="C1745" s="96">
        <v>8446705</v>
      </c>
      <c r="D1745" s="96">
        <v>62395</v>
      </c>
      <c r="E1745" s="96" t="s">
        <v>48</v>
      </c>
      <c r="F1745" s="96">
        <v>7985600</v>
      </c>
      <c r="G1745" s="96" t="s">
        <v>48</v>
      </c>
      <c r="H1745" s="96">
        <v>705903</v>
      </c>
      <c r="I1745" s="96" t="s">
        <v>48</v>
      </c>
      <c r="J1745" s="96">
        <v>3905</v>
      </c>
      <c r="K1745" s="96">
        <v>257399</v>
      </c>
      <c r="L1745" s="96">
        <v>17461907</v>
      </c>
      <c r="M1745" s="97">
        <v>1018</v>
      </c>
      <c r="N1745" s="97">
        <v>1527</v>
      </c>
      <c r="O1745" s="97">
        <v>2545</v>
      </c>
      <c r="P1745" s="96" t="s">
        <v>48</v>
      </c>
      <c r="Q1745" s="96">
        <v>33252</v>
      </c>
      <c r="R1745" s="96">
        <v>36281</v>
      </c>
      <c r="S1745" s="96">
        <v>39556</v>
      </c>
      <c r="T1745" s="98">
        <v>0.70399999999999996</v>
      </c>
      <c r="U1745" s="95">
        <v>46079</v>
      </c>
      <c r="V1745" s="95">
        <v>46102</v>
      </c>
      <c r="W1745" s="96">
        <v>242</v>
      </c>
      <c r="X1745" s="98">
        <v>0.14699999999999999</v>
      </c>
      <c r="Y1745" s="98">
        <v>0.31900000000000001</v>
      </c>
      <c r="Z1745" s="96">
        <v>525</v>
      </c>
      <c r="AA1745" s="96">
        <v>183</v>
      </c>
      <c r="AB1745" s="98">
        <v>0.11119999999999999</v>
      </c>
      <c r="AC1745" s="98">
        <v>0.29239999999999999</v>
      </c>
      <c r="AD1745" s="96">
        <v>481</v>
      </c>
      <c r="AE1745" s="96">
        <v>109</v>
      </c>
      <c r="AF1745" s="98">
        <v>6.6199999999999995E-2</v>
      </c>
      <c r="AG1745" s="98">
        <v>0.26819999999999999</v>
      </c>
      <c r="AH1745" s="96">
        <v>441</v>
      </c>
      <c r="AI1745" s="96">
        <v>1027</v>
      </c>
      <c r="AJ1745" s="96">
        <v>893</v>
      </c>
      <c r="AK1745" s="96">
        <v>7274</v>
      </c>
      <c r="AL1745" s="96">
        <v>7256</v>
      </c>
      <c r="AM1745" s="96">
        <v>499</v>
      </c>
      <c r="AN1745" s="96">
        <v>6618</v>
      </c>
      <c r="AO1745" s="96">
        <v>6602</v>
      </c>
      <c r="AP1745" s="96">
        <v>144</v>
      </c>
      <c r="AQ1745" s="96">
        <v>1791</v>
      </c>
      <c r="AR1745" s="96">
        <v>1646</v>
      </c>
      <c r="AS1745" s="98">
        <v>0.91900000000000004</v>
      </c>
      <c r="AT1745" s="98">
        <v>0.54300000000000004</v>
      </c>
      <c r="AU1745" s="98">
        <v>2.1000000000000001E-2</v>
      </c>
      <c r="AV1745" s="101">
        <v>419533</v>
      </c>
      <c r="AW1745" s="101">
        <v>381852</v>
      </c>
      <c r="AX1745" s="96">
        <v>23902</v>
      </c>
      <c r="AY1745" s="96">
        <v>37665</v>
      </c>
      <c r="AZ1745" s="96">
        <v>55961</v>
      </c>
      <c r="BA1745" s="96">
        <v>51295335</v>
      </c>
      <c r="BC1745" s="117"/>
      <c r="BD1745" s="93">
        <v>249.79</v>
      </c>
      <c r="BE1745" s="240">
        <v>249.79</v>
      </c>
      <c r="BF1745" s="94">
        <v>403</v>
      </c>
      <c r="BG1745" s="155">
        <v>0.24479999999999999</v>
      </c>
      <c r="BH1745" s="94">
        <v>601</v>
      </c>
      <c r="BI1745" s="155">
        <v>0.36509999999999998</v>
      </c>
      <c r="BJ1745" s="94">
        <v>61</v>
      </c>
      <c r="BM1745" s="94" t="s">
        <v>48</v>
      </c>
    </row>
    <row r="1746" spans="1:65" ht="15.75" customHeight="1" thickBot="1">
      <c r="A1746" s="93" t="s">
        <v>311</v>
      </c>
      <c r="B1746" s="95">
        <v>46111</v>
      </c>
      <c r="C1746" s="96">
        <v>4803730</v>
      </c>
      <c r="D1746" s="96">
        <v>59682</v>
      </c>
      <c r="E1746" s="96" t="s">
        <v>48</v>
      </c>
      <c r="F1746" s="96">
        <v>7079359</v>
      </c>
      <c r="G1746" s="96" t="s">
        <v>48</v>
      </c>
      <c r="H1746" s="96">
        <v>706627</v>
      </c>
      <c r="I1746" s="96" t="s">
        <v>48</v>
      </c>
      <c r="J1746" s="96">
        <v>2101</v>
      </c>
      <c r="K1746" s="96">
        <v>257399</v>
      </c>
      <c r="L1746" s="96">
        <v>12908899</v>
      </c>
      <c r="M1746" s="97">
        <v>899</v>
      </c>
      <c r="N1746" s="97">
        <v>1380</v>
      </c>
      <c r="O1746" s="97">
        <v>2279</v>
      </c>
      <c r="P1746" s="96" t="s">
        <v>48</v>
      </c>
      <c r="Q1746" s="96">
        <v>27163</v>
      </c>
      <c r="R1746" s="96">
        <v>27268</v>
      </c>
      <c r="S1746" s="96">
        <v>29242</v>
      </c>
      <c r="T1746" s="98">
        <v>0.66700000000000004</v>
      </c>
      <c r="U1746" s="95">
        <v>46080</v>
      </c>
      <c r="V1746" s="95">
        <v>46103</v>
      </c>
      <c r="W1746" s="96">
        <v>219</v>
      </c>
      <c r="X1746" s="98">
        <v>0.15890000000000001</v>
      </c>
      <c r="Y1746" s="98">
        <v>0.34489999999999998</v>
      </c>
      <c r="Z1746" s="96">
        <v>475</v>
      </c>
      <c r="AA1746" s="96">
        <v>180</v>
      </c>
      <c r="AB1746" s="98">
        <v>0.13059999999999999</v>
      </c>
      <c r="AC1746" s="98">
        <v>0.34350000000000003</v>
      </c>
      <c r="AD1746" s="96">
        <v>473</v>
      </c>
      <c r="AE1746" s="96">
        <v>109</v>
      </c>
      <c r="AF1746" s="98">
        <v>7.9100000000000004E-2</v>
      </c>
      <c r="AG1746" s="98">
        <v>0.32040000000000002</v>
      </c>
      <c r="AH1746" s="96">
        <v>441</v>
      </c>
      <c r="AI1746" s="96">
        <v>993</v>
      </c>
      <c r="AJ1746" s="96">
        <v>635</v>
      </c>
      <c r="AK1746" s="96">
        <v>5905</v>
      </c>
      <c r="AL1746" s="96">
        <v>5838</v>
      </c>
      <c r="AM1746" s="96">
        <v>370</v>
      </c>
      <c r="AN1746" s="96">
        <v>4845</v>
      </c>
      <c r="AO1746" s="96">
        <v>4784</v>
      </c>
      <c r="AP1746" s="96">
        <v>110</v>
      </c>
      <c r="AQ1746" s="96">
        <v>1519</v>
      </c>
      <c r="AR1746" s="96">
        <v>1378</v>
      </c>
      <c r="AS1746" s="98">
        <v>0.90700000000000003</v>
      </c>
      <c r="AT1746" s="98">
        <v>0.46100000000000002</v>
      </c>
      <c r="AU1746" s="98">
        <v>2.1999999999999999E-2</v>
      </c>
      <c r="AV1746" s="101">
        <v>421052</v>
      </c>
      <c r="AW1746" s="101">
        <v>383230</v>
      </c>
      <c r="AX1746" s="96">
        <v>24095</v>
      </c>
      <c r="AY1746" s="96">
        <v>37912</v>
      </c>
      <c r="AZ1746" s="96">
        <v>56725</v>
      </c>
      <c r="BA1746" s="96">
        <v>72111501</v>
      </c>
      <c r="BC1746" s="117"/>
      <c r="BD1746" s="93">
        <v>244.3</v>
      </c>
      <c r="BE1746" s="240">
        <v>244.3</v>
      </c>
      <c r="BF1746" s="94">
        <v>336</v>
      </c>
      <c r="BG1746" s="155">
        <v>0.24379999999999999</v>
      </c>
      <c r="BH1746" s="94">
        <v>543</v>
      </c>
      <c r="BI1746" s="155">
        <v>0.39400000000000002</v>
      </c>
      <c r="BJ1746" s="94">
        <v>59</v>
      </c>
      <c r="BM1746" s="94" t="s">
        <v>48</v>
      </c>
    </row>
    <row r="1747" spans="1:65" ht="15.75" customHeight="1" thickBot="1">
      <c r="A1747" s="93" t="s">
        <v>312</v>
      </c>
      <c r="B1747" s="95">
        <v>46112</v>
      </c>
      <c r="C1747" s="96">
        <v>5464662</v>
      </c>
      <c r="D1747" s="96">
        <v>30158</v>
      </c>
      <c r="E1747" s="96" t="s">
        <v>48</v>
      </c>
      <c r="F1747" s="96">
        <v>6657220</v>
      </c>
      <c r="G1747" s="96" t="s">
        <v>48</v>
      </c>
      <c r="H1747" s="96">
        <v>670490</v>
      </c>
      <c r="I1747" s="96" t="s">
        <v>48</v>
      </c>
      <c r="J1747" s="96">
        <v>3083</v>
      </c>
      <c r="K1747" s="96">
        <v>257399</v>
      </c>
      <c r="L1747" s="96">
        <v>13083012</v>
      </c>
      <c r="M1747" s="97">
        <v>862</v>
      </c>
      <c r="N1747" s="97">
        <v>1430</v>
      </c>
      <c r="O1747" s="97">
        <v>2292</v>
      </c>
      <c r="P1747" s="96" t="s">
        <v>48</v>
      </c>
      <c r="Q1747" s="96">
        <v>28710</v>
      </c>
      <c r="R1747" s="96">
        <v>30149</v>
      </c>
      <c r="S1747" s="96">
        <v>31363</v>
      </c>
      <c r="T1747" s="98">
        <v>0.69199999999999995</v>
      </c>
      <c r="U1747" s="95">
        <v>46081</v>
      </c>
      <c r="V1747" s="95">
        <v>46104</v>
      </c>
      <c r="W1747" s="96">
        <v>210</v>
      </c>
      <c r="X1747" s="98">
        <v>0.14280000000000001</v>
      </c>
      <c r="Y1747" s="98">
        <v>0.30980000000000002</v>
      </c>
      <c r="Z1747" s="96">
        <v>456</v>
      </c>
      <c r="AA1747" s="96">
        <v>165</v>
      </c>
      <c r="AB1747" s="98">
        <v>0.11219999999999999</v>
      </c>
      <c r="AC1747" s="98">
        <v>0.29499999999999998</v>
      </c>
      <c r="AD1747" s="96">
        <v>434</v>
      </c>
      <c r="AE1747" s="96">
        <v>103</v>
      </c>
      <c r="AF1747" s="98">
        <v>7.0000000000000007E-2</v>
      </c>
      <c r="AG1747" s="98">
        <v>0.28360000000000002</v>
      </c>
      <c r="AH1747" s="96">
        <v>417</v>
      </c>
      <c r="AI1747" s="96">
        <v>957</v>
      </c>
      <c r="AJ1747" s="96">
        <v>678</v>
      </c>
      <c r="AK1747" s="96">
        <v>5449</v>
      </c>
      <c r="AL1747" s="96">
        <v>5396</v>
      </c>
      <c r="AM1747" s="96">
        <v>264</v>
      </c>
      <c r="AN1747" s="96">
        <v>3995</v>
      </c>
      <c r="AO1747" s="96">
        <v>3960</v>
      </c>
      <c r="AP1747" s="96">
        <v>134</v>
      </c>
      <c r="AQ1747" s="96">
        <v>1586</v>
      </c>
      <c r="AR1747" s="96">
        <v>1471</v>
      </c>
      <c r="AS1747" s="98">
        <v>0.92700000000000005</v>
      </c>
      <c r="AT1747" s="98">
        <v>0.46100000000000002</v>
      </c>
      <c r="AU1747" s="98">
        <v>3.3000000000000002E-2</v>
      </c>
      <c r="AV1747" s="101">
        <v>422638</v>
      </c>
      <c r="AW1747" s="101">
        <v>384701</v>
      </c>
      <c r="AX1747" s="96">
        <v>24136</v>
      </c>
      <c r="AY1747" s="96">
        <v>37931</v>
      </c>
      <c r="AZ1747" s="96">
        <v>56736</v>
      </c>
      <c r="BA1747" s="96">
        <v>35041961</v>
      </c>
      <c r="BB1747" s="96" t="s">
        <v>433</v>
      </c>
      <c r="BC1747" s="117"/>
      <c r="BD1747" s="93">
        <v>173.66</v>
      </c>
      <c r="BE1747" s="240">
        <v>173.66</v>
      </c>
      <c r="BF1747" s="94">
        <v>355</v>
      </c>
      <c r="BG1747" s="155">
        <v>0.24129999999999999</v>
      </c>
      <c r="BH1747" s="94">
        <v>541</v>
      </c>
      <c r="BI1747" s="155">
        <v>0.36780000000000002</v>
      </c>
      <c r="BJ1747" s="94">
        <v>46</v>
      </c>
      <c r="BM1747" s="94" t="s">
        <v>48</v>
      </c>
    </row>
    <row r="1748" spans="1:65" ht="15.75" customHeight="1" thickBot="1">
      <c r="A1748" s="93" t="s">
        <v>313</v>
      </c>
      <c r="B1748" s="95">
        <v>46113</v>
      </c>
      <c r="C1748" s="96">
        <v>5038584</v>
      </c>
      <c r="D1748" s="96">
        <v>81060</v>
      </c>
      <c r="E1748" s="96" t="s">
        <v>48</v>
      </c>
      <c r="F1748" s="96">
        <v>7829965</v>
      </c>
      <c r="G1748" s="96" t="s">
        <v>48</v>
      </c>
      <c r="H1748" s="96">
        <v>669810</v>
      </c>
      <c r="I1748" s="96" t="s">
        <v>48</v>
      </c>
      <c r="J1748" s="96">
        <v>4083</v>
      </c>
      <c r="K1748" s="96">
        <v>257399</v>
      </c>
      <c r="L1748" s="96">
        <v>13880901</v>
      </c>
      <c r="M1748" s="97">
        <v>750</v>
      </c>
      <c r="N1748" s="97">
        <v>1290</v>
      </c>
      <c r="O1748" s="97">
        <v>2040</v>
      </c>
      <c r="P1748" s="96" t="s">
        <v>48</v>
      </c>
      <c r="Q1748" s="96">
        <v>28166</v>
      </c>
      <c r="R1748" s="96">
        <v>28726</v>
      </c>
      <c r="S1748" s="96">
        <v>30968</v>
      </c>
      <c r="T1748" s="98">
        <v>0.70099999999999996</v>
      </c>
      <c r="U1748" s="95">
        <v>46082</v>
      </c>
      <c r="V1748" s="95">
        <v>46105</v>
      </c>
      <c r="W1748" s="96">
        <v>223</v>
      </c>
      <c r="X1748" s="98">
        <v>0.17100000000000001</v>
      </c>
      <c r="Y1748" s="98">
        <v>0.37790000000000001</v>
      </c>
      <c r="Z1748" s="96">
        <v>493</v>
      </c>
      <c r="AA1748" s="96">
        <v>177</v>
      </c>
      <c r="AB1748" s="98">
        <v>0.13569999999999999</v>
      </c>
      <c r="AC1748" s="98">
        <v>0.37059999999999998</v>
      </c>
      <c r="AD1748" s="96">
        <v>483</v>
      </c>
      <c r="AE1748" s="96">
        <v>104</v>
      </c>
      <c r="AF1748" s="98">
        <v>7.9799999999999996E-2</v>
      </c>
      <c r="AG1748" s="98">
        <v>0.34370000000000001</v>
      </c>
      <c r="AH1748" s="96">
        <v>448</v>
      </c>
      <c r="AI1748" s="96">
        <v>902</v>
      </c>
      <c r="AJ1748" s="96">
        <v>587</v>
      </c>
      <c r="AK1748" s="96">
        <v>5578</v>
      </c>
      <c r="AL1748" s="96">
        <v>5485</v>
      </c>
      <c r="AM1748" s="96">
        <v>382</v>
      </c>
      <c r="AN1748" s="96">
        <v>3907</v>
      </c>
      <c r="AO1748" s="96">
        <v>3825</v>
      </c>
      <c r="AP1748" s="96">
        <v>130</v>
      </c>
      <c r="AQ1748" s="96">
        <v>1430</v>
      </c>
      <c r="AR1748" s="96">
        <v>1304</v>
      </c>
      <c r="AS1748" s="98">
        <v>0.91200000000000003</v>
      </c>
      <c r="AT1748" s="98">
        <v>0.45</v>
      </c>
      <c r="AU1748" s="98">
        <v>3.3000000000000002E-2</v>
      </c>
      <c r="AV1748" s="101">
        <v>424068</v>
      </c>
      <c r="AW1748" s="101">
        <v>386005</v>
      </c>
      <c r="AX1748" s="96">
        <v>24465</v>
      </c>
      <c r="AY1748" s="96">
        <v>38151</v>
      </c>
      <c r="AZ1748" s="96">
        <v>56693</v>
      </c>
      <c r="BA1748" s="96">
        <v>45372580</v>
      </c>
      <c r="BC1748" s="117"/>
      <c r="BD1748" s="93">
        <v>284.70999999999998</v>
      </c>
      <c r="BE1748" s="240">
        <v>284.70999999999998</v>
      </c>
      <c r="BF1748" s="94">
        <v>356</v>
      </c>
      <c r="BG1748" s="155">
        <v>0.27300000000000002</v>
      </c>
      <c r="BH1748" s="94">
        <v>521</v>
      </c>
      <c r="BI1748" s="155">
        <v>0.39950000000000002</v>
      </c>
      <c r="BJ1748" s="94">
        <v>55</v>
      </c>
      <c r="BM1748" s="94" t="s">
        <v>48</v>
      </c>
    </row>
    <row r="1749" spans="1:65" ht="15.75" customHeight="1" thickBot="1">
      <c r="A1749" s="93" t="s">
        <v>314</v>
      </c>
      <c r="B1749" s="95">
        <v>46114</v>
      </c>
      <c r="C1749" s="96">
        <v>5022148</v>
      </c>
      <c r="D1749" s="96">
        <v>398423</v>
      </c>
      <c r="E1749" s="96" t="s">
        <v>48</v>
      </c>
      <c r="F1749" s="96">
        <v>8610909</v>
      </c>
      <c r="G1749" s="96" t="s">
        <v>48</v>
      </c>
      <c r="H1749" s="96">
        <v>670042</v>
      </c>
      <c r="I1749" s="96" t="s">
        <v>48</v>
      </c>
      <c r="J1749" s="96">
        <v>2403</v>
      </c>
      <c r="K1749" s="96">
        <v>257399</v>
      </c>
      <c r="L1749" s="96">
        <v>14961324</v>
      </c>
      <c r="M1749" s="97">
        <v>710</v>
      </c>
      <c r="N1749" s="97">
        <v>1259</v>
      </c>
      <c r="O1749" s="97">
        <v>1969</v>
      </c>
      <c r="P1749" s="96" t="s">
        <v>48</v>
      </c>
      <c r="Q1749" s="96">
        <v>34365</v>
      </c>
      <c r="R1749" s="96">
        <v>37537</v>
      </c>
      <c r="S1749" s="96">
        <v>42856</v>
      </c>
      <c r="T1749" s="98">
        <v>0.72199999999999998</v>
      </c>
      <c r="U1749" s="95">
        <v>46083</v>
      </c>
      <c r="V1749" s="95">
        <v>46106</v>
      </c>
      <c r="W1749" s="96">
        <v>197</v>
      </c>
      <c r="X1749" s="98">
        <v>0.1502</v>
      </c>
      <c r="Y1749" s="98">
        <v>0.33179999999999998</v>
      </c>
      <c r="Z1749" s="96">
        <v>435</v>
      </c>
      <c r="AA1749" s="96">
        <v>146</v>
      </c>
      <c r="AB1749" s="98">
        <v>0.1113</v>
      </c>
      <c r="AC1749" s="98">
        <v>0.30380000000000001</v>
      </c>
      <c r="AD1749" s="96">
        <v>399</v>
      </c>
      <c r="AE1749" s="96">
        <v>81</v>
      </c>
      <c r="AF1749" s="98">
        <v>6.1699999999999998E-2</v>
      </c>
      <c r="AG1749" s="98">
        <v>0.2661</v>
      </c>
      <c r="AH1749" s="96">
        <v>349</v>
      </c>
      <c r="AI1749" s="96">
        <v>910</v>
      </c>
      <c r="AJ1749" s="96">
        <v>638</v>
      </c>
      <c r="AK1749" s="96">
        <v>5845</v>
      </c>
      <c r="AL1749" s="96">
        <v>5778</v>
      </c>
      <c r="AM1749" s="96">
        <v>416</v>
      </c>
      <c r="AN1749" s="96">
        <v>4265</v>
      </c>
      <c r="AO1749" s="96">
        <v>4212</v>
      </c>
      <c r="AP1749" s="96">
        <v>112</v>
      </c>
      <c r="AQ1749" s="96">
        <v>1421</v>
      </c>
      <c r="AR1749" s="96">
        <v>1312</v>
      </c>
      <c r="AS1749" s="98">
        <v>0.92300000000000004</v>
      </c>
      <c r="AT1749" s="98">
        <v>0.48599999999999999</v>
      </c>
      <c r="AU1749" s="98">
        <v>2.5999999999999999E-2</v>
      </c>
      <c r="AV1749" s="101">
        <v>425489</v>
      </c>
      <c r="AW1749" s="101">
        <v>387317</v>
      </c>
      <c r="AX1749" s="96">
        <v>24578</v>
      </c>
      <c r="AY1749" s="96">
        <v>38359</v>
      </c>
      <c r="AZ1749" s="96">
        <v>56556</v>
      </c>
      <c r="BA1749" s="96">
        <v>72063205</v>
      </c>
      <c r="BC1749" s="117"/>
      <c r="BD1749" s="93">
        <v>263.42</v>
      </c>
      <c r="BE1749" s="240">
        <v>1512.5</v>
      </c>
      <c r="BF1749" s="94">
        <v>315</v>
      </c>
      <c r="BG1749" s="155">
        <v>0.24010000000000001</v>
      </c>
      <c r="BI1749" s="155">
        <v>0</v>
      </c>
      <c r="BJ1749" s="94">
        <v>53</v>
      </c>
      <c r="BM1749" s="94" t="s">
        <v>48</v>
      </c>
    </row>
    <row r="1750" spans="1:65" ht="15.75" customHeight="1" thickBot="1">
      <c r="A1750" s="93" t="s">
        <v>315</v>
      </c>
      <c r="B1750" s="95">
        <v>46115</v>
      </c>
      <c r="C1750" s="96">
        <v>5319372</v>
      </c>
      <c r="D1750" s="96">
        <v>408618</v>
      </c>
      <c r="E1750" s="96" t="s">
        <v>48</v>
      </c>
      <c r="F1750" s="96">
        <v>6586891</v>
      </c>
      <c r="G1750" s="96" t="s">
        <v>48</v>
      </c>
      <c r="H1750" s="96">
        <v>736135</v>
      </c>
      <c r="I1750" s="96" t="s">
        <v>48</v>
      </c>
      <c r="J1750" s="96">
        <v>3124</v>
      </c>
      <c r="K1750" s="96">
        <v>257399</v>
      </c>
      <c r="L1750" s="96">
        <v>13311539</v>
      </c>
      <c r="M1750" s="97">
        <v>734</v>
      </c>
      <c r="N1750" s="97">
        <v>1461</v>
      </c>
      <c r="O1750" s="97">
        <v>2195</v>
      </c>
      <c r="P1750" s="96" t="s">
        <v>48</v>
      </c>
      <c r="Q1750" s="96">
        <v>29672</v>
      </c>
      <c r="R1750" s="96">
        <v>30099</v>
      </c>
      <c r="S1750" s="96">
        <v>33940</v>
      </c>
      <c r="T1750" s="98">
        <v>0.60599999999999998</v>
      </c>
      <c r="U1750" s="95">
        <v>46084</v>
      </c>
      <c r="V1750" s="95">
        <v>46107</v>
      </c>
      <c r="W1750" s="96">
        <v>203</v>
      </c>
      <c r="X1750" s="98">
        <v>0.16600000000000001</v>
      </c>
      <c r="Y1750" s="98">
        <v>0.36680000000000001</v>
      </c>
      <c r="Z1750" s="96">
        <v>449</v>
      </c>
      <c r="AA1750" s="96">
        <v>162</v>
      </c>
      <c r="AB1750" s="98">
        <v>0.13250000000000001</v>
      </c>
      <c r="AC1750" s="98">
        <v>0.36159999999999998</v>
      </c>
      <c r="AD1750" s="96">
        <v>442</v>
      </c>
      <c r="AE1750" s="96">
        <v>91</v>
      </c>
      <c r="AF1750" s="98">
        <v>7.4399999999999994E-2</v>
      </c>
      <c r="AG1750" s="98">
        <v>0.32069999999999999</v>
      </c>
      <c r="AH1750" s="96">
        <v>392</v>
      </c>
      <c r="AI1750" s="96">
        <v>819</v>
      </c>
      <c r="AJ1750" s="96">
        <v>561</v>
      </c>
      <c r="AK1750" s="96">
        <v>5445</v>
      </c>
      <c r="AL1750" s="96">
        <v>5354</v>
      </c>
      <c r="AM1750" s="96">
        <v>421</v>
      </c>
      <c r="AN1750" s="96">
        <v>4038</v>
      </c>
      <c r="AO1750" s="96">
        <v>3955</v>
      </c>
      <c r="AP1750" s="96">
        <v>99</v>
      </c>
      <c r="AQ1750" s="96">
        <v>1331</v>
      </c>
      <c r="AR1750" s="96">
        <v>1223</v>
      </c>
      <c r="AS1750" s="98">
        <v>0.91900000000000004</v>
      </c>
      <c r="AT1750" s="98">
        <v>0.45900000000000002</v>
      </c>
      <c r="AU1750" s="98">
        <v>2.4E-2</v>
      </c>
      <c r="AV1750" s="101">
        <v>426820</v>
      </c>
      <c r="AW1750" s="101">
        <v>388540</v>
      </c>
      <c r="AX1750" s="96">
        <v>24672</v>
      </c>
      <c r="AY1750" s="96">
        <v>38531</v>
      </c>
      <c r="AZ1750" s="96">
        <v>56698</v>
      </c>
      <c r="BA1750" s="96">
        <v>54634375</v>
      </c>
      <c r="BC1750" s="117"/>
      <c r="BD1750" s="93">
        <v>270.58999999999997</v>
      </c>
      <c r="BE1750" s="240">
        <v>1510.1</v>
      </c>
      <c r="BF1750" s="94">
        <v>311</v>
      </c>
      <c r="BG1750" s="155">
        <v>0.25430000000000003</v>
      </c>
      <c r="BI1750" s="155">
        <v>0</v>
      </c>
      <c r="BJ1750" s="94">
        <v>60</v>
      </c>
      <c r="BM1750" s="94" t="s">
        <v>48</v>
      </c>
    </row>
    <row r="1751" spans="1:65" ht="15.75" customHeight="1" thickBot="1">
      <c r="A1751" s="93" t="s">
        <v>316</v>
      </c>
      <c r="B1751" s="95">
        <v>46116</v>
      </c>
      <c r="C1751" s="96">
        <v>5904646</v>
      </c>
      <c r="D1751" s="96">
        <v>319643</v>
      </c>
      <c r="E1751" s="96" t="s">
        <v>48</v>
      </c>
      <c r="F1751" s="96">
        <v>7838786</v>
      </c>
      <c r="G1751" s="96" t="s">
        <v>48</v>
      </c>
      <c r="H1751" s="96">
        <v>842542</v>
      </c>
      <c r="I1751" s="96" t="s">
        <v>48</v>
      </c>
      <c r="J1751" s="96">
        <v>3320</v>
      </c>
      <c r="K1751" s="96">
        <v>257399</v>
      </c>
      <c r="L1751" s="96">
        <v>15166336</v>
      </c>
      <c r="M1751" s="97">
        <v>938</v>
      </c>
      <c r="N1751" s="97">
        <v>1678</v>
      </c>
      <c r="O1751" s="97">
        <v>2616</v>
      </c>
      <c r="P1751" s="96" t="s">
        <v>48</v>
      </c>
      <c r="Q1751" s="96">
        <v>27561</v>
      </c>
      <c r="R1751" s="96">
        <v>26709</v>
      </c>
      <c r="S1751" s="96">
        <v>27491</v>
      </c>
      <c r="T1751" s="98">
        <v>0.66500000000000004</v>
      </c>
      <c r="U1751" s="95">
        <v>46085</v>
      </c>
      <c r="V1751" s="95">
        <v>46108</v>
      </c>
      <c r="W1751" s="96">
        <v>249</v>
      </c>
      <c r="X1751" s="98">
        <v>0.15390000000000001</v>
      </c>
      <c r="Y1751" s="98">
        <v>0.34010000000000001</v>
      </c>
      <c r="Z1751" s="96">
        <v>550</v>
      </c>
      <c r="AA1751" s="96">
        <v>208</v>
      </c>
      <c r="AB1751" s="98">
        <v>0.12859999999999999</v>
      </c>
      <c r="AC1751" s="98">
        <v>0.35099999999999998</v>
      </c>
      <c r="AD1751" s="96">
        <v>568</v>
      </c>
      <c r="AE1751" s="96">
        <v>128</v>
      </c>
      <c r="AF1751" s="98">
        <v>7.9100000000000004E-2</v>
      </c>
      <c r="AG1751" s="98">
        <v>0.34100000000000003</v>
      </c>
      <c r="AH1751" s="96">
        <v>552</v>
      </c>
      <c r="AI1751" s="96">
        <v>1058</v>
      </c>
      <c r="AJ1751" s="96">
        <v>609</v>
      </c>
      <c r="AK1751" s="96">
        <v>5877</v>
      </c>
      <c r="AL1751" s="96">
        <v>5860</v>
      </c>
      <c r="AM1751" s="96">
        <v>481</v>
      </c>
      <c r="AN1751" s="96">
        <v>4215</v>
      </c>
      <c r="AO1751" s="96">
        <v>4203</v>
      </c>
      <c r="AP1751" s="96">
        <v>105</v>
      </c>
      <c r="AQ1751" s="96">
        <v>1739</v>
      </c>
      <c r="AR1751" s="96">
        <v>1618</v>
      </c>
      <c r="AS1751" s="98">
        <v>0.93</v>
      </c>
      <c r="AT1751" s="98">
        <v>0.376</v>
      </c>
      <c r="AU1751" s="98">
        <v>2.4E-2</v>
      </c>
      <c r="AV1751" s="101">
        <v>428559</v>
      </c>
      <c r="AW1751" s="101">
        <v>390158</v>
      </c>
      <c r="AX1751" s="96">
        <v>24790</v>
      </c>
      <c r="AY1751" s="96">
        <v>38605</v>
      </c>
      <c r="AZ1751" s="96">
        <v>56917</v>
      </c>
      <c r="BA1751" s="96">
        <v>50515471</v>
      </c>
      <c r="BC1751" s="117"/>
      <c r="BD1751" s="93">
        <v>211.67</v>
      </c>
      <c r="BE1751" s="240">
        <v>1510.1</v>
      </c>
      <c r="BF1751" s="94">
        <v>387</v>
      </c>
      <c r="BG1751" s="155">
        <v>0.2392</v>
      </c>
      <c r="BI1751" s="155">
        <v>0</v>
      </c>
      <c r="BJ1751" s="94">
        <v>52</v>
      </c>
      <c r="BM1751" s="94" t="s">
        <v>48</v>
      </c>
    </row>
    <row r="1752" spans="1:65" ht="15.75" customHeight="1" thickBot="1">
      <c r="A1752" s="93" t="s">
        <v>317</v>
      </c>
      <c r="B1752" s="95">
        <v>46117</v>
      </c>
      <c r="C1752" s="96">
        <v>6123397</v>
      </c>
      <c r="D1752" s="96">
        <v>368933</v>
      </c>
      <c r="E1752" s="96" t="s">
        <v>48</v>
      </c>
      <c r="F1752" s="96">
        <v>8599173</v>
      </c>
      <c r="G1752" s="96" t="s">
        <v>48</v>
      </c>
      <c r="H1752" s="96">
        <v>816037</v>
      </c>
      <c r="I1752" s="96" t="s">
        <v>48</v>
      </c>
      <c r="J1752" s="96">
        <v>3268</v>
      </c>
      <c r="K1752" s="96">
        <v>237233</v>
      </c>
      <c r="L1752" s="96">
        <v>16148041</v>
      </c>
      <c r="M1752" s="97">
        <v>973</v>
      </c>
      <c r="N1752" s="97">
        <v>1672</v>
      </c>
      <c r="O1752" s="97">
        <v>2645</v>
      </c>
      <c r="P1752" s="96" t="s">
        <v>48</v>
      </c>
      <c r="Q1752" s="96">
        <v>32331</v>
      </c>
      <c r="R1752" s="96">
        <v>33800</v>
      </c>
      <c r="S1752" s="96">
        <v>37845</v>
      </c>
      <c r="T1752" s="98">
        <v>0.68200000000000005</v>
      </c>
      <c r="U1752" s="95">
        <v>46086</v>
      </c>
      <c r="V1752" s="95">
        <v>46109</v>
      </c>
      <c r="W1752" s="96">
        <v>226</v>
      </c>
      <c r="X1752" s="98">
        <v>0.1381</v>
      </c>
      <c r="Y1752" s="98">
        <v>0.30530000000000002</v>
      </c>
      <c r="Z1752" s="96">
        <v>499</v>
      </c>
      <c r="AA1752" s="96">
        <v>175</v>
      </c>
      <c r="AB1752" s="98">
        <v>0.107</v>
      </c>
      <c r="AC1752" s="98">
        <v>0.29199999999999998</v>
      </c>
      <c r="AD1752" s="96">
        <v>478</v>
      </c>
      <c r="AE1752" s="96">
        <v>99</v>
      </c>
      <c r="AF1752" s="98">
        <v>6.0499999999999998E-2</v>
      </c>
      <c r="AG1752" s="98">
        <v>0.26079999999999998</v>
      </c>
      <c r="AH1752" s="96">
        <v>427</v>
      </c>
      <c r="AI1752" s="96">
        <v>1074</v>
      </c>
      <c r="AJ1752" s="96">
        <v>864</v>
      </c>
      <c r="AK1752" s="96">
        <v>7641</v>
      </c>
      <c r="AL1752" s="96">
        <v>7620</v>
      </c>
      <c r="AM1752" s="96">
        <v>536</v>
      </c>
      <c r="AN1752" s="96">
        <v>5882</v>
      </c>
      <c r="AO1752" s="96">
        <v>4865</v>
      </c>
      <c r="AP1752" s="96">
        <v>152</v>
      </c>
      <c r="AQ1752" s="96">
        <v>1803</v>
      </c>
      <c r="AR1752" s="96">
        <v>1636</v>
      </c>
      <c r="AS1752" s="98">
        <v>0.90700000000000003</v>
      </c>
      <c r="AT1752" s="98">
        <v>0.52800000000000002</v>
      </c>
      <c r="AU1752" s="98">
        <v>0.03</v>
      </c>
      <c r="AV1752" s="101">
        <v>430362</v>
      </c>
      <c r="AW1752" s="101">
        <v>391794</v>
      </c>
      <c r="AX1752" s="96">
        <v>25038</v>
      </c>
      <c r="AY1752" s="96">
        <v>38769</v>
      </c>
      <c r="AZ1752" s="96">
        <v>57225</v>
      </c>
      <c r="BA1752" s="96">
        <v>54619691</v>
      </c>
      <c r="BC1752" s="117"/>
      <c r="BD1752" s="93">
        <v>244.31</v>
      </c>
      <c r="BE1752" s="240">
        <v>1510.1</v>
      </c>
      <c r="BF1752" s="94">
        <v>395</v>
      </c>
      <c r="BG1752" s="155">
        <v>0.2414</v>
      </c>
      <c r="BI1752" s="155">
        <v>0</v>
      </c>
      <c r="BJ1752" s="94">
        <v>56</v>
      </c>
      <c r="BM1752" s="94" t="s">
        <v>48</v>
      </c>
    </row>
    <row r="1753" spans="1:65" ht="15.75" customHeight="1" thickBot="1">
      <c r="A1753" s="93" t="s">
        <v>311</v>
      </c>
      <c r="B1753" s="95">
        <v>46118</v>
      </c>
      <c r="C1753" s="96">
        <v>5867832</v>
      </c>
      <c r="D1753" s="96">
        <v>381123</v>
      </c>
      <c r="E1753" s="96" t="s">
        <v>48</v>
      </c>
      <c r="F1753" s="96">
        <v>8075349</v>
      </c>
      <c r="G1753" s="96" t="s">
        <v>48</v>
      </c>
      <c r="H1753" s="96">
        <v>816505</v>
      </c>
      <c r="I1753" s="96" t="s">
        <v>48</v>
      </c>
      <c r="J1753" s="96">
        <v>3183</v>
      </c>
      <c r="K1753" s="96">
        <v>237233</v>
      </c>
      <c r="L1753" s="96">
        <v>15381224</v>
      </c>
      <c r="M1753" s="97">
        <v>805</v>
      </c>
      <c r="N1753" s="97">
        <v>1128</v>
      </c>
      <c r="O1753" s="97">
        <v>1933</v>
      </c>
      <c r="P1753" s="96" t="s">
        <v>48</v>
      </c>
      <c r="Q1753" s="96">
        <v>32829</v>
      </c>
      <c r="R1753" s="96">
        <v>32757</v>
      </c>
      <c r="S1753" s="96">
        <v>33044</v>
      </c>
      <c r="T1753" s="98">
        <v>0.81499999999999995</v>
      </c>
      <c r="U1753" s="95">
        <v>46087</v>
      </c>
      <c r="V1753" s="95">
        <v>46110</v>
      </c>
      <c r="W1753" s="96">
        <v>212</v>
      </c>
      <c r="X1753" s="98">
        <v>0.14779999999999999</v>
      </c>
      <c r="Y1753" s="98">
        <v>0.32669999999999999</v>
      </c>
      <c r="Z1753" s="96">
        <v>469</v>
      </c>
      <c r="AA1753" s="96">
        <v>172</v>
      </c>
      <c r="AB1753" s="98">
        <v>0.11990000000000001</v>
      </c>
      <c r="AC1753" s="98">
        <v>0.32740000000000002</v>
      </c>
      <c r="AD1753" s="96">
        <v>470</v>
      </c>
      <c r="AE1753" s="96">
        <v>108</v>
      </c>
      <c r="AF1753" s="98">
        <v>7.5300000000000006E-2</v>
      </c>
      <c r="AG1753" s="98">
        <v>0.3246</v>
      </c>
      <c r="AH1753" s="96">
        <v>465</v>
      </c>
      <c r="AI1753" s="96">
        <v>949</v>
      </c>
      <c r="AJ1753" s="96">
        <v>640</v>
      </c>
      <c r="AK1753" s="96">
        <v>6053</v>
      </c>
      <c r="AL1753" s="96">
        <v>5983</v>
      </c>
      <c r="AM1753" s="96">
        <v>438</v>
      </c>
      <c r="AN1753" s="96">
        <v>4236</v>
      </c>
      <c r="AO1753" s="96">
        <v>4172</v>
      </c>
      <c r="AP1753" s="96">
        <v>121</v>
      </c>
      <c r="AQ1753" s="96">
        <v>1575</v>
      </c>
      <c r="AR1753" s="96">
        <v>1434</v>
      </c>
      <c r="AS1753" s="98">
        <v>0.91</v>
      </c>
      <c r="AT1753" s="98">
        <v>0.44600000000000001</v>
      </c>
      <c r="AU1753" s="98">
        <v>2.8000000000000001E-2</v>
      </c>
      <c r="AV1753" s="101">
        <v>431937</v>
      </c>
      <c r="AW1753" s="101">
        <v>393228</v>
      </c>
      <c r="AX1753" s="96">
        <v>25115</v>
      </c>
      <c r="AY1753" s="96">
        <v>39027</v>
      </c>
      <c r="AZ1753" s="96">
        <v>58021</v>
      </c>
      <c r="BA1753" s="96">
        <v>72429477</v>
      </c>
      <c r="BC1753" s="117"/>
      <c r="BD1753" s="93">
        <v>252.65</v>
      </c>
      <c r="BE1753" s="240">
        <v>1508.5</v>
      </c>
      <c r="BF1753" s="94">
        <v>340</v>
      </c>
      <c r="BG1753" s="155">
        <v>0.23710000000000001</v>
      </c>
      <c r="BI1753" s="155">
        <v>0</v>
      </c>
      <c r="BJ1753" s="94">
        <v>53</v>
      </c>
      <c r="BM1753" s="94" t="s">
        <v>48</v>
      </c>
    </row>
    <row r="1754" spans="1:65" ht="15.75" customHeight="1" thickBot="1">
      <c r="A1754" s="93" t="s">
        <v>312</v>
      </c>
      <c r="B1754" s="95">
        <v>46119</v>
      </c>
      <c r="C1754" s="96">
        <v>5652067</v>
      </c>
      <c r="D1754" s="96">
        <v>356121</v>
      </c>
      <c r="E1754" s="96" t="s">
        <v>48</v>
      </c>
      <c r="F1754" s="96">
        <v>4644410</v>
      </c>
      <c r="G1754" s="96" t="s">
        <v>48</v>
      </c>
      <c r="H1754" s="96">
        <v>854366</v>
      </c>
      <c r="I1754" s="96" t="s">
        <v>48</v>
      </c>
      <c r="J1754" s="96">
        <v>4135</v>
      </c>
      <c r="K1754" s="96">
        <v>237233</v>
      </c>
      <c r="L1754" s="96">
        <v>11748332</v>
      </c>
      <c r="M1754" s="97">
        <v>786</v>
      </c>
      <c r="N1754" s="97">
        <v>736</v>
      </c>
      <c r="O1754" s="97">
        <v>1522</v>
      </c>
      <c r="P1754" s="96" t="s">
        <v>48</v>
      </c>
      <c r="Q1754" s="96">
        <v>23113</v>
      </c>
      <c r="R1754" s="96">
        <v>23516</v>
      </c>
      <c r="S1754" s="96">
        <v>29629</v>
      </c>
      <c r="T1754" s="98">
        <v>0.86399999999999999</v>
      </c>
      <c r="U1754" s="95">
        <v>46088</v>
      </c>
      <c r="V1754" s="95">
        <v>46111</v>
      </c>
      <c r="W1754" s="96">
        <v>230</v>
      </c>
      <c r="X1754" s="98">
        <v>0.18709999999999999</v>
      </c>
      <c r="Y1754" s="98">
        <v>0.41360000000000002</v>
      </c>
      <c r="Z1754" s="96">
        <v>508</v>
      </c>
      <c r="AA1754" s="96">
        <v>183</v>
      </c>
      <c r="AB1754" s="98">
        <v>0.1489</v>
      </c>
      <c r="AC1754" s="98">
        <v>0.40649999999999997</v>
      </c>
      <c r="AD1754" s="96">
        <v>500</v>
      </c>
      <c r="AE1754" s="96">
        <v>92</v>
      </c>
      <c r="AF1754" s="98">
        <v>7.4899999999999994E-2</v>
      </c>
      <c r="AG1754" s="98">
        <v>0.3226</v>
      </c>
      <c r="AH1754" s="96">
        <v>397</v>
      </c>
      <c r="AI1754" s="96">
        <v>879</v>
      </c>
      <c r="AJ1754" s="96">
        <v>645</v>
      </c>
      <c r="AK1754" s="96">
        <v>5474</v>
      </c>
      <c r="AL1754" s="96">
        <v>5406</v>
      </c>
      <c r="AM1754" s="96">
        <v>400</v>
      </c>
      <c r="AN1754" s="96">
        <v>3980</v>
      </c>
      <c r="AO1754" s="96">
        <v>3919</v>
      </c>
      <c r="AP1754" s="96">
        <v>110</v>
      </c>
      <c r="AQ1754" s="96">
        <v>1315</v>
      </c>
      <c r="AR1754" s="96">
        <v>1229</v>
      </c>
      <c r="AS1754" s="98">
        <v>0.93500000000000005</v>
      </c>
      <c r="AT1754" s="98">
        <v>0.52500000000000002</v>
      </c>
      <c r="AU1754" s="98">
        <v>2.7E-2</v>
      </c>
      <c r="AV1754" s="101">
        <v>433252</v>
      </c>
      <c r="AW1754" s="101">
        <v>394457</v>
      </c>
      <c r="AX1754" s="96">
        <v>25269</v>
      </c>
      <c r="AY1754" s="96">
        <v>39267</v>
      </c>
      <c r="AZ1754" s="96">
        <v>58262</v>
      </c>
      <c r="BA1754" s="96">
        <v>51651125</v>
      </c>
      <c r="BC1754" s="117"/>
      <c r="BD1754" s="93">
        <v>237.89</v>
      </c>
      <c r="BE1754" s="240">
        <v>1497</v>
      </c>
      <c r="BF1754" s="94">
        <v>354</v>
      </c>
      <c r="BG1754" s="155">
        <v>0.28799999999999998</v>
      </c>
      <c r="BI1754" s="155">
        <v>0</v>
      </c>
      <c r="BJ1754" s="94">
        <v>53</v>
      </c>
      <c r="BM1754" s="94" t="s">
        <v>48</v>
      </c>
    </row>
    <row r="1755" spans="1:65" ht="15.75" customHeight="1" thickBot="1">
      <c r="A1755" s="93" t="s">
        <v>313</v>
      </c>
      <c r="B1755" s="95">
        <v>46120</v>
      </c>
      <c r="C1755" s="96">
        <v>5446697</v>
      </c>
      <c r="D1755" s="96">
        <v>351900</v>
      </c>
      <c r="E1755" s="96" t="s">
        <v>48</v>
      </c>
      <c r="F1755" s="96">
        <v>5344924</v>
      </c>
      <c r="G1755" s="96" t="s">
        <v>48</v>
      </c>
      <c r="H1755" s="96">
        <v>865409</v>
      </c>
      <c r="I1755" s="96" t="s">
        <v>48</v>
      </c>
      <c r="J1755" s="96">
        <v>3138</v>
      </c>
      <c r="K1755" s="96">
        <v>237233</v>
      </c>
      <c r="L1755" s="96">
        <v>12249302</v>
      </c>
      <c r="M1755" s="97">
        <v>799</v>
      </c>
      <c r="N1755" s="97">
        <v>1041</v>
      </c>
      <c r="O1755" s="97">
        <v>1840</v>
      </c>
      <c r="P1755" s="96" t="s">
        <v>48</v>
      </c>
      <c r="Q1755" s="96">
        <v>29799</v>
      </c>
      <c r="R1755" s="96">
        <v>29326</v>
      </c>
      <c r="S1755" s="96">
        <v>28139</v>
      </c>
      <c r="T1755" s="98">
        <v>0.71499999999999997</v>
      </c>
      <c r="U1755" s="95">
        <v>46089</v>
      </c>
      <c r="V1755" s="95">
        <v>46112</v>
      </c>
      <c r="W1755" s="96">
        <v>186</v>
      </c>
      <c r="X1755" s="98">
        <v>0.1555</v>
      </c>
      <c r="Y1755" s="98">
        <v>0.34370000000000001</v>
      </c>
      <c r="Z1755" s="96">
        <v>411</v>
      </c>
      <c r="AA1755" s="96">
        <v>153</v>
      </c>
      <c r="AB1755" s="98">
        <v>0.12790000000000001</v>
      </c>
      <c r="AC1755" s="98">
        <v>0.34920000000000001</v>
      </c>
      <c r="AD1755" s="96">
        <v>418</v>
      </c>
      <c r="AE1755" s="96">
        <v>101</v>
      </c>
      <c r="AF1755" s="98">
        <v>8.4400000000000003E-2</v>
      </c>
      <c r="AG1755" s="98">
        <v>0.36399999999999999</v>
      </c>
      <c r="AH1755" s="96">
        <v>435</v>
      </c>
      <c r="AI1755" s="96">
        <v>823</v>
      </c>
      <c r="AJ1755" s="96">
        <v>593</v>
      </c>
      <c r="AK1755" s="96">
        <v>5332</v>
      </c>
      <c r="AL1755" s="96">
        <v>5267</v>
      </c>
      <c r="AM1755" s="96">
        <v>384</v>
      </c>
      <c r="AN1755" s="96">
        <v>3914</v>
      </c>
      <c r="AO1755" s="96">
        <v>3857</v>
      </c>
      <c r="AP1755" s="96">
        <v>107</v>
      </c>
      <c r="AQ1755" s="96">
        <v>1316</v>
      </c>
      <c r="AR1755" s="96">
        <v>1196</v>
      </c>
      <c r="AS1755" s="98">
        <v>0.90900000000000003</v>
      </c>
      <c r="AT1755" s="98">
        <v>0.496</v>
      </c>
      <c r="AU1755" s="98">
        <v>2.7E-2</v>
      </c>
      <c r="AV1755" s="101">
        <v>434568</v>
      </c>
      <c r="AW1755" s="101">
        <v>395653</v>
      </c>
      <c r="AX1755" s="96">
        <v>25260</v>
      </c>
      <c r="AY1755" s="96">
        <v>39513</v>
      </c>
      <c r="AZ1755" s="96">
        <v>58018</v>
      </c>
      <c r="BA1755" s="96">
        <v>47747192</v>
      </c>
      <c r="BC1755" s="117"/>
      <c r="BD1755" s="93">
        <v>237.61</v>
      </c>
      <c r="BE1755" s="240">
        <v>1481</v>
      </c>
      <c r="BF1755" s="94">
        <v>321</v>
      </c>
      <c r="BG1755" s="155">
        <v>0.26840000000000003</v>
      </c>
      <c r="BI1755" s="155">
        <v>0</v>
      </c>
      <c r="BJ1755" s="94">
        <v>55</v>
      </c>
      <c r="BM1755" s="94" t="s">
        <v>48</v>
      </c>
    </row>
    <row r="1756" spans="1:65" ht="15.75" customHeight="1" thickBot="1">
      <c r="A1756" s="93" t="s">
        <v>314</v>
      </c>
      <c r="B1756" s="95">
        <v>46121</v>
      </c>
      <c r="C1756" s="96">
        <v>5725473</v>
      </c>
      <c r="D1756" s="96">
        <v>328927</v>
      </c>
      <c r="E1756" s="96" t="s">
        <v>48</v>
      </c>
      <c r="F1756" s="96">
        <v>6416194</v>
      </c>
      <c r="G1756" s="96" t="s">
        <v>48</v>
      </c>
      <c r="H1756" s="96">
        <v>860657</v>
      </c>
      <c r="I1756" s="96" t="s">
        <v>48</v>
      </c>
      <c r="J1756" s="96">
        <v>2364</v>
      </c>
      <c r="K1756" s="96">
        <v>237233</v>
      </c>
      <c r="L1756" s="96">
        <v>13570848</v>
      </c>
      <c r="M1756" s="97">
        <v>772</v>
      </c>
      <c r="N1756" s="97">
        <v>1095</v>
      </c>
      <c r="O1756" s="97">
        <v>1867</v>
      </c>
      <c r="P1756" s="96" t="s">
        <v>48</v>
      </c>
      <c r="Q1756" s="96">
        <v>30101</v>
      </c>
      <c r="R1756" s="96">
        <v>33140</v>
      </c>
      <c r="S1756" s="96">
        <v>28113</v>
      </c>
      <c r="T1756" s="98">
        <v>0.72699999999999998</v>
      </c>
      <c r="U1756" s="95">
        <v>46090</v>
      </c>
      <c r="V1756" s="95">
        <v>46113</v>
      </c>
      <c r="W1756" s="96">
        <v>204</v>
      </c>
      <c r="X1756" s="98">
        <v>0.16289999999999999</v>
      </c>
      <c r="Y1756" s="98">
        <v>0.36009999999999998</v>
      </c>
      <c r="Z1756" s="96">
        <v>451</v>
      </c>
      <c r="AA1756" s="96">
        <v>150</v>
      </c>
      <c r="AB1756" s="98">
        <v>0.1198</v>
      </c>
      <c r="AC1756" s="98">
        <v>0.3271</v>
      </c>
      <c r="AD1756" s="96">
        <v>410</v>
      </c>
      <c r="AE1756" s="96">
        <v>112</v>
      </c>
      <c r="AF1756" s="98">
        <v>8.9499999999999996E-2</v>
      </c>
      <c r="AG1756" s="98">
        <v>0.3856</v>
      </c>
      <c r="AH1756" s="96">
        <v>483</v>
      </c>
      <c r="AI1756" s="96">
        <v>847</v>
      </c>
      <c r="AJ1756" s="96">
        <v>631</v>
      </c>
      <c r="AK1756" s="96">
        <v>5814</v>
      </c>
      <c r="AL1756" s="96">
        <v>5745</v>
      </c>
      <c r="AM1756" s="96">
        <v>447</v>
      </c>
      <c r="AN1756" s="96">
        <v>4291</v>
      </c>
      <c r="AO1756" s="96">
        <v>4233</v>
      </c>
      <c r="AP1756" s="96">
        <v>108</v>
      </c>
      <c r="AQ1756" s="96">
        <v>1358</v>
      </c>
      <c r="AR1756" s="96">
        <v>1252</v>
      </c>
      <c r="AS1756" s="98">
        <v>0.92200000000000004</v>
      </c>
      <c r="AT1756" s="98">
        <v>0.504</v>
      </c>
      <c r="AU1756" s="98">
        <v>2.5000000000000001E-2</v>
      </c>
      <c r="AV1756" s="101">
        <v>435926</v>
      </c>
      <c r="AW1756" s="101">
        <v>396905</v>
      </c>
      <c r="AX1756" s="96">
        <v>25355</v>
      </c>
      <c r="AY1756" s="96">
        <v>39611</v>
      </c>
      <c r="AZ1756" s="96">
        <v>58175</v>
      </c>
      <c r="BA1756" s="96">
        <v>50122753</v>
      </c>
      <c r="BC1756" s="117"/>
      <c r="BD1756" s="93">
        <v>222.85</v>
      </c>
      <c r="BE1756" s="240">
        <v>1476</v>
      </c>
      <c r="BF1756" s="94">
        <v>311</v>
      </c>
      <c r="BG1756" s="155">
        <v>0.24840000000000001</v>
      </c>
      <c r="BI1756" s="155">
        <v>0</v>
      </c>
      <c r="BJ1756" s="94">
        <v>52</v>
      </c>
      <c r="BM1756" s="94" t="s">
        <v>48</v>
      </c>
    </row>
    <row r="1757" spans="1:65" ht="15.75" customHeight="1" thickBot="1">
      <c r="A1757" s="93" t="s">
        <v>315</v>
      </c>
      <c r="B1757" s="95">
        <v>46122</v>
      </c>
      <c r="C1757" s="96">
        <v>4957674</v>
      </c>
      <c r="D1757" s="96">
        <v>383006</v>
      </c>
      <c r="E1757" s="96" t="s">
        <v>48</v>
      </c>
      <c r="F1757" s="96">
        <v>4966588</v>
      </c>
      <c r="G1757" s="96" t="s">
        <v>48</v>
      </c>
      <c r="H1757" s="96">
        <v>873921</v>
      </c>
      <c r="I1757" s="96" t="s">
        <v>48</v>
      </c>
      <c r="J1757" s="96">
        <v>2700</v>
      </c>
      <c r="K1757" s="96">
        <v>237233</v>
      </c>
      <c r="L1757" s="96">
        <v>11421122</v>
      </c>
      <c r="M1757" s="97">
        <v>625</v>
      </c>
      <c r="N1757" s="97">
        <v>1159</v>
      </c>
      <c r="O1757" s="97">
        <v>1784</v>
      </c>
      <c r="P1757" s="96" t="s">
        <v>48</v>
      </c>
      <c r="Q1757" s="96">
        <v>26639</v>
      </c>
      <c r="R1757" s="96">
        <v>29883</v>
      </c>
      <c r="S1757" s="96">
        <v>36804</v>
      </c>
      <c r="T1757" s="98">
        <v>0.64600000000000002</v>
      </c>
      <c r="U1757" s="95">
        <v>46091</v>
      </c>
      <c r="V1757" s="95">
        <v>46114</v>
      </c>
      <c r="W1757" s="96">
        <v>194</v>
      </c>
      <c r="X1757" s="98">
        <v>0.1545</v>
      </c>
      <c r="Y1757" s="98">
        <v>0.34139999999999998</v>
      </c>
      <c r="Z1757" s="96">
        <v>429</v>
      </c>
      <c r="AA1757" s="96">
        <v>140</v>
      </c>
      <c r="AB1757" s="98">
        <v>0.1115</v>
      </c>
      <c r="AC1757" s="98">
        <v>0.30430000000000001</v>
      </c>
      <c r="AD1757" s="96">
        <v>382</v>
      </c>
      <c r="AE1757" s="96">
        <v>72</v>
      </c>
      <c r="AF1757" s="98">
        <v>5.7299999999999997E-2</v>
      </c>
      <c r="AG1757" s="98">
        <v>0.24709999999999999</v>
      </c>
      <c r="AH1757" s="96">
        <v>310</v>
      </c>
      <c r="AI1757" s="96">
        <v>760</v>
      </c>
      <c r="AJ1757" s="96">
        <v>591</v>
      </c>
      <c r="AK1757" s="96">
        <v>5781</v>
      </c>
      <c r="AL1757" s="96">
        <v>5686</v>
      </c>
      <c r="AM1757" s="96">
        <v>405</v>
      </c>
      <c r="AN1757" s="96">
        <v>4432</v>
      </c>
      <c r="AO1757" s="96">
        <v>4349</v>
      </c>
      <c r="AP1757" s="96">
        <v>109</v>
      </c>
      <c r="AQ1757" s="96">
        <v>1152</v>
      </c>
      <c r="AR1757" s="96">
        <v>1256</v>
      </c>
      <c r="AS1757" s="98">
        <v>1.0900000000000001</v>
      </c>
      <c r="AT1757" s="98">
        <v>0</v>
      </c>
      <c r="AU1757" s="98">
        <v>2.4E-2</v>
      </c>
      <c r="AV1757" s="101">
        <v>437078</v>
      </c>
      <c r="AW1757" s="101">
        <v>398161</v>
      </c>
      <c r="AX1757" s="96">
        <v>25275</v>
      </c>
      <c r="AY1757" s="96">
        <v>39654</v>
      </c>
      <c r="AZ1757" s="96">
        <v>58421</v>
      </c>
      <c r="BA1757" s="96">
        <v>55589617</v>
      </c>
      <c r="BC1757" s="117"/>
      <c r="BD1757" s="93">
        <v>257.83</v>
      </c>
      <c r="BE1757" s="240">
        <v>1485.5</v>
      </c>
      <c r="BF1757" s="94">
        <v>304</v>
      </c>
      <c r="BG1757" s="155">
        <v>0.24199999999999999</v>
      </c>
      <c r="BI1757" s="155">
        <v>0</v>
      </c>
      <c r="BJ1757" s="94">
        <v>50</v>
      </c>
      <c r="BM1757" s="94" t="s">
        <v>48</v>
      </c>
    </row>
    <row r="1758" spans="1:65" ht="15.75" customHeight="1" thickBot="1">
      <c r="A1758" s="93" t="s">
        <v>316</v>
      </c>
      <c r="B1758" s="95">
        <v>46123</v>
      </c>
      <c r="C1758" s="96">
        <v>5541057</v>
      </c>
      <c r="D1758" s="96">
        <v>350816</v>
      </c>
      <c r="E1758" s="96" t="s">
        <v>48</v>
      </c>
      <c r="F1758" s="96">
        <v>5088152</v>
      </c>
      <c r="G1758" s="96" t="s">
        <v>48</v>
      </c>
      <c r="H1758" s="96">
        <v>858375</v>
      </c>
      <c r="I1758" s="96" t="s">
        <v>48</v>
      </c>
      <c r="J1758" s="96">
        <v>2055</v>
      </c>
      <c r="K1758" s="96">
        <v>237233</v>
      </c>
      <c r="L1758" s="96">
        <v>12077688</v>
      </c>
      <c r="M1758" s="97">
        <v>661</v>
      </c>
      <c r="N1758" s="97">
        <v>999</v>
      </c>
      <c r="O1758" s="97">
        <v>1660</v>
      </c>
      <c r="P1758" s="96" t="s">
        <v>48</v>
      </c>
      <c r="Q1758" s="96">
        <v>25901</v>
      </c>
      <c r="R1758" s="96">
        <v>26491</v>
      </c>
      <c r="S1758" s="96">
        <v>30132</v>
      </c>
      <c r="T1758" s="98">
        <v>0.76600000000000001</v>
      </c>
      <c r="U1758" s="95">
        <v>46092</v>
      </c>
      <c r="V1758" s="95">
        <v>46115</v>
      </c>
      <c r="W1758" s="96">
        <v>211</v>
      </c>
      <c r="X1758" s="98">
        <v>0.1822</v>
      </c>
      <c r="Y1758" s="98">
        <v>0.4027</v>
      </c>
      <c r="Z1758" s="96">
        <v>466</v>
      </c>
      <c r="AA1758" s="96">
        <v>167</v>
      </c>
      <c r="AB1758" s="98">
        <v>0.14419999999999999</v>
      </c>
      <c r="AC1758" s="98">
        <v>0.39369999999999999</v>
      </c>
      <c r="AD1758" s="96">
        <v>456</v>
      </c>
      <c r="AE1758" s="96">
        <v>93</v>
      </c>
      <c r="AF1758" s="98">
        <v>8.0299999999999996E-2</v>
      </c>
      <c r="AG1758" s="98">
        <v>0.34610000000000002</v>
      </c>
      <c r="AH1758" s="96">
        <v>401</v>
      </c>
      <c r="AI1758" s="96">
        <v>813</v>
      </c>
      <c r="AJ1758" s="96">
        <v>653</v>
      </c>
      <c r="AK1758" s="96">
        <v>5845</v>
      </c>
      <c r="AL1758" s="96">
        <v>5817</v>
      </c>
      <c r="AM1758" s="96">
        <v>490</v>
      </c>
      <c r="AN1758" s="96">
        <v>4280</v>
      </c>
      <c r="AO1758" s="96">
        <v>4263</v>
      </c>
      <c r="AP1758" s="96">
        <v>122</v>
      </c>
      <c r="AQ1758" s="96">
        <v>1271</v>
      </c>
      <c r="AR1758" s="96">
        <v>1158</v>
      </c>
      <c r="AS1758" s="98">
        <v>0.91100000000000003</v>
      </c>
      <c r="AT1758" s="98">
        <v>0.51</v>
      </c>
      <c r="AU1758" s="98">
        <v>2.8000000000000001E-2</v>
      </c>
      <c r="AV1758" s="101">
        <v>438349</v>
      </c>
      <c r="AW1758" s="101">
        <v>399319</v>
      </c>
      <c r="AX1758" s="96">
        <v>25505</v>
      </c>
      <c r="AY1758" s="96">
        <v>39911</v>
      </c>
      <c r="AZ1758" s="96">
        <v>58687</v>
      </c>
      <c r="BA1758" s="96">
        <v>52471103</v>
      </c>
      <c r="BC1758" s="117"/>
      <c r="BD1758" s="93">
        <v>236.16</v>
      </c>
      <c r="BE1758" s="240">
        <v>1485.5</v>
      </c>
      <c r="BF1758" s="94">
        <v>308</v>
      </c>
      <c r="BG1758" s="155">
        <v>0.26600000000000001</v>
      </c>
      <c r="BI1758" s="155">
        <v>0</v>
      </c>
      <c r="BJ1758" s="94">
        <v>50</v>
      </c>
      <c r="BM1758" s="94" t="s">
        <v>48</v>
      </c>
    </row>
    <row r="1759" spans="1:65" ht="15.75" customHeight="1" thickBot="1">
      <c r="A1759" s="93" t="s">
        <v>317</v>
      </c>
      <c r="B1759" s="95">
        <v>46124</v>
      </c>
      <c r="C1759" s="96">
        <v>6083618</v>
      </c>
      <c r="D1759" s="96">
        <v>201879</v>
      </c>
      <c r="E1759" s="96" t="s">
        <v>48</v>
      </c>
      <c r="F1759" s="96">
        <v>5743883</v>
      </c>
      <c r="G1759" s="96" t="s">
        <v>48</v>
      </c>
      <c r="H1759" s="96">
        <v>853069</v>
      </c>
      <c r="I1759" s="96" t="s">
        <v>48</v>
      </c>
      <c r="J1759" s="96">
        <v>3167</v>
      </c>
      <c r="K1759" s="96">
        <v>237233</v>
      </c>
      <c r="L1759" s="96">
        <v>13122850</v>
      </c>
      <c r="M1759" s="97">
        <v>794</v>
      </c>
      <c r="N1759" s="97">
        <v>1514</v>
      </c>
      <c r="O1759" s="97">
        <v>2308</v>
      </c>
      <c r="P1759" s="96" t="s">
        <v>48</v>
      </c>
      <c r="Q1759" s="96">
        <v>29839</v>
      </c>
      <c r="R1759" s="96">
        <v>32924</v>
      </c>
      <c r="S1759" s="96">
        <v>30146</v>
      </c>
      <c r="T1759" s="98">
        <v>0.628</v>
      </c>
      <c r="U1759" s="95">
        <v>46093</v>
      </c>
      <c r="V1759" s="95">
        <v>46116</v>
      </c>
      <c r="W1759" s="96">
        <v>199</v>
      </c>
      <c r="X1759" s="98">
        <v>0.14860000000000001</v>
      </c>
      <c r="Y1759" s="98">
        <v>0.32840000000000003</v>
      </c>
      <c r="Z1759" s="96">
        <v>440</v>
      </c>
      <c r="AA1759" s="96">
        <v>146</v>
      </c>
      <c r="AB1759" s="98">
        <v>0.109</v>
      </c>
      <c r="AC1759" s="98">
        <v>0.29770000000000002</v>
      </c>
      <c r="AD1759" s="96">
        <v>399</v>
      </c>
      <c r="AE1759" s="96">
        <v>101</v>
      </c>
      <c r="AF1759" s="98">
        <v>7.5399999999999995E-2</v>
      </c>
      <c r="AG1759" s="98">
        <v>0.3251</v>
      </c>
      <c r="AH1759" s="96">
        <v>435</v>
      </c>
      <c r="AI1759" s="96">
        <v>928</v>
      </c>
      <c r="AJ1759" s="96">
        <v>904</v>
      </c>
      <c r="AK1759" s="96">
        <v>7875</v>
      </c>
      <c r="AL1759" s="96">
        <v>7856</v>
      </c>
      <c r="AM1759" s="96">
        <v>533</v>
      </c>
      <c r="AN1759" s="96">
        <v>6234</v>
      </c>
      <c r="AO1759" s="96">
        <v>6220</v>
      </c>
      <c r="AP1759" s="96">
        <v>135</v>
      </c>
      <c r="AQ1759" s="96">
        <v>1449</v>
      </c>
      <c r="AR1759" s="96">
        <v>1339</v>
      </c>
      <c r="AS1759" s="98">
        <v>0.92400000000000004</v>
      </c>
      <c r="AT1759" s="98">
        <v>0.67500000000000004</v>
      </c>
      <c r="AU1759" s="98">
        <v>2.1000000000000001E-2</v>
      </c>
      <c r="AV1759" s="101">
        <v>439798</v>
      </c>
      <c r="AW1759" s="101">
        <v>400658</v>
      </c>
      <c r="AX1759" s="96">
        <v>25564</v>
      </c>
      <c r="AY1759" s="96">
        <v>40131</v>
      </c>
      <c r="AZ1759" s="96">
        <v>59007</v>
      </c>
      <c r="BA1759" s="96">
        <v>55276009</v>
      </c>
      <c r="BC1759" s="117"/>
      <c r="BD1759" s="93">
        <v>135.9</v>
      </c>
      <c r="BE1759" s="240">
        <v>1485.5</v>
      </c>
      <c r="BF1759" s="94">
        <v>343</v>
      </c>
      <c r="BG1759" s="155">
        <v>0.25619999999999998</v>
      </c>
      <c r="BI1759" s="155">
        <v>0</v>
      </c>
      <c r="BJ1759" s="94">
        <v>69</v>
      </c>
      <c r="BM1759" s="94" t="s">
        <v>48</v>
      </c>
    </row>
    <row r="1760" spans="1:65" ht="15.75" customHeight="1" thickBot="1">
      <c r="A1760" s="93" t="s">
        <v>311</v>
      </c>
      <c r="B1760" s="95">
        <v>46125</v>
      </c>
      <c r="C1760" s="96">
        <v>5069301</v>
      </c>
      <c r="D1760" s="96">
        <v>440019</v>
      </c>
      <c r="E1760" s="96" t="s">
        <v>48</v>
      </c>
      <c r="F1760" s="96">
        <v>9340956</v>
      </c>
      <c r="G1760" s="96" t="s">
        <v>48</v>
      </c>
      <c r="H1760" s="96">
        <v>852669</v>
      </c>
      <c r="I1760" s="96" t="s">
        <v>48</v>
      </c>
      <c r="J1760" s="96">
        <v>2940</v>
      </c>
      <c r="K1760" s="96">
        <v>237233</v>
      </c>
      <c r="L1760" s="96">
        <v>15943118</v>
      </c>
      <c r="M1760" s="97">
        <v>749</v>
      </c>
      <c r="N1760" s="97">
        <v>1195</v>
      </c>
      <c r="O1760" s="97">
        <v>1944</v>
      </c>
      <c r="P1760" s="96" t="s">
        <v>48</v>
      </c>
      <c r="Q1760" s="96">
        <v>30962</v>
      </c>
      <c r="R1760" s="96">
        <v>32444</v>
      </c>
      <c r="S1760" s="96">
        <v>43519</v>
      </c>
      <c r="T1760" s="98">
        <v>0.76100000000000001</v>
      </c>
      <c r="U1760" s="95">
        <v>46094</v>
      </c>
      <c r="V1760" s="95">
        <v>46117</v>
      </c>
      <c r="W1760" s="96">
        <v>233</v>
      </c>
      <c r="X1760" s="98">
        <v>0.17080000000000001</v>
      </c>
      <c r="Y1760" s="98">
        <v>0.3775</v>
      </c>
      <c r="Z1760" s="96">
        <v>515</v>
      </c>
      <c r="AA1760" s="96">
        <v>180</v>
      </c>
      <c r="AB1760" s="98">
        <v>0.13200000000000001</v>
      </c>
      <c r="AC1760" s="98">
        <v>0.36030000000000001</v>
      </c>
      <c r="AD1760" s="96">
        <v>491</v>
      </c>
      <c r="AE1760" s="96">
        <v>85</v>
      </c>
      <c r="AF1760" s="98">
        <v>6.2300000000000001E-2</v>
      </c>
      <c r="AG1760" s="98">
        <v>0.26860000000000001</v>
      </c>
      <c r="AH1760" s="96">
        <v>366</v>
      </c>
      <c r="AI1760" s="96">
        <v>961</v>
      </c>
      <c r="AJ1760" s="96">
        <v>636</v>
      </c>
      <c r="AK1760" s="96">
        <v>6270</v>
      </c>
      <c r="AL1760" s="96">
        <v>6194</v>
      </c>
      <c r="AM1760" s="96">
        <v>419</v>
      </c>
      <c r="AN1760" s="96">
        <v>4565</v>
      </c>
      <c r="AO1760" s="96">
        <v>4499</v>
      </c>
      <c r="AP1760" s="96">
        <v>122</v>
      </c>
      <c r="AQ1760" s="96">
        <v>1479</v>
      </c>
      <c r="AR1760" s="96">
        <v>1364</v>
      </c>
      <c r="AS1760" s="98">
        <v>0.92200000000000004</v>
      </c>
      <c r="AT1760" s="98">
        <v>0.46600000000000003</v>
      </c>
      <c r="AU1760" s="98">
        <v>2.5999999999999999E-2</v>
      </c>
      <c r="AV1760" s="101">
        <v>441277</v>
      </c>
      <c r="AW1760" s="101">
        <v>402022</v>
      </c>
      <c r="AX1760" s="96">
        <v>25905</v>
      </c>
      <c r="AY1760" s="96">
        <v>40327</v>
      </c>
      <c r="AZ1760" s="96">
        <v>59931</v>
      </c>
      <c r="BA1760" s="96">
        <v>78662402</v>
      </c>
      <c r="BC1760" s="117"/>
      <c r="BD1760" s="93">
        <v>297.20999999999998</v>
      </c>
      <c r="BE1760" s="240">
        <v>1480.5</v>
      </c>
      <c r="BF1760" s="94">
        <v>373</v>
      </c>
      <c r="BG1760" s="155">
        <v>0.27350000000000002</v>
      </c>
      <c r="BI1760" s="155">
        <v>0</v>
      </c>
      <c r="BJ1760" s="94">
        <v>67</v>
      </c>
      <c r="BM1760" s="94" t="s">
        <v>48</v>
      </c>
    </row>
    <row r="1761" spans="1:65" ht="15.75" customHeight="1" thickBot="1">
      <c r="A1761" s="93" t="s">
        <v>312</v>
      </c>
      <c r="B1761" s="95">
        <v>46126</v>
      </c>
      <c r="C1761" s="96">
        <v>5030734</v>
      </c>
      <c r="D1761" s="96">
        <v>361847</v>
      </c>
      <c r="E1761" s="96" t="s">
        <v>48</v>
      </c>
      <c r="F1761" s="96">
        <v>5664110</v>
      </c>
      <c r="G1761" s="96" t="s">
        <v>48</v>
      </c>
      <c r="H1761" s="96">
        <v>814836</v>
      </c>
      <c r="I1761" s="96" t="s">
        <v>48</v>
      </c>
      <c r="J1761" s="96">
        <v>3516</v>
      </c>
      <c r="K1761" s="96">
        <v>237233</v>
      </c>
      <c r="L1761" s="96">
        <v>12112276</v>
      </c>
      <c r="M1761" s="97">
        <v>636</v>
      </c>
      <c r="N1761" s="97">
        <v>777</v>
      </c>
      <c r="O1761" s="97">
        <v>1413</v>
      </c>
      <c r="P1761" s="96" t="s">
        <v>48</v>
      </c>
      <c r="Q1761" s="96">
        <v>28998</v>
      </c>
      <c r="R1761" s="96">
        <v>28441</v>
      </c>
      <c r="S1761" s="96">
        <v>30882</v>
      </c>
      <c r="T1761" s="98">
        <v>0.81100000000000005</v>
      </c>
      <c r="U1761" s="95">
        <v>46095</v>
      </c>
      <c r="V1761" s="95">
        <v>46118</v>
      </c>
      <c r="W1761" s="96">
        <v>189</v>
      </c>
      <c r="X1761" s="98">
        <v>0.18210000000000001</v>
      </c>
      <c r="Y1761" s="98">
        <v>0.40239999999999998</v>
      </c>
      <c r="Z1761" s="96">
        <v>418</v>
      </c>
      <c r="AA1761" s="96">
        <v>156</v>
      </c>
      <c r="AB1761" s="98">
        <v>0.15029999999999999</v>
      </c>
      <c r="AC1761" s="98">
        <v>0.4103</v>
      </c>
      <c r="AD1761" s="96">
        <v>426</v>
      </c>
      <c r="AE1761" s="96">
        <v>91</v>
      </c>
      <c r="AF1761" s="98">
        <v>8.77E-2</v>
      </c>
      <c r="AG1761" s="98">
        <v>0.37790000000000001</v>
      </c>
      <c r="AH1761" s="96">
        <v>392</v>
      </c>
      <c r="AI1761" s="96">
        <v>741</v>
      </c>
      <c r="AJ1761" s="96">
        <v>714</v>
      </c>
      <c r="AK1761" s="96">
        <v>5700</v>
      </c>
      <c r="AL1761" s="96">
        <v>5625</v>
      </c>
      <c r="AM1761" s="96">
        <v>404</v>
      </c>
      <c r="AN1761" s="96">
        <v>4301</v>
      </c>
      <c r="AO1761" s="96">
        <v>4236</v>
      </c>
      <c r="AP1761" s="96">
        <v>110</v>
      </c>
      <c r="AQ1761" s="96">
        <v>1146</v>
      </c>
      <c r="AR1761" s="96">
        <v>1038</v>
      </c>
      <c r="AS1761" s="98">
        <v>0.90600000000000003</v>
      </c>
      <c r="AT1761" s="98">
        <v>0.68799999999999994</v>
      </c>
      <c r="AU1761" s="98">
        <v>2.5000000000000001E-2</v>
      </c>
      <c r="AV1761" s="101">
        <v>442423</v>
      </c>
      <c r="AW1761" s="101">
        <v>403060</v>
      </c>
      <c r="AX1761" s="96">
        <v>26152</v>
      </c>
      <c r="AY1761" s="96">
        <v>40540</v>
      </c>
      <c r="AZ1761" s="96">
        <v>60282</v>
      </c>
      <c r="BA1761" s="96">
        <v>57847293</v>
      </c>
      <c r="BC1761" s="117"/>
      <c r="BD1761" s="93">
        <v>245.57</v>
      </c>
      <c r="BE1761" s="240">
        <v>1473.5</v>
      </c>
      <c r="BF1761" s="94">
        <v>323</v>
      </c>
      <c r="BG1761" s="155">
        <v>0.31119999999999998</v>
      </c>
      <c r="BI1761" s="155">
        <v>0</v>
      </c>
      <c r="BJ1761" s="94">
        <v>47</v>
      </c>
      <c r="BM1761" s="94" t="s">
        <v>48</v>
      </c>
    </row>
    <row r="1762" spans="1:65" ht="15.75" customHeight="1" thickBot="1">
      <c r="A1762" s="93" t="s">
        <v>313</v>
      </c>
      <c r="B1762" s="95">
        <v>46127</v>
      </c>
      <c r="C1762" s="96">
        <v>5570564</v>
      </c>
      <c r="D1762" s="96">
        <v>401195</v>
      </c>
      <c r="E1762" s="96" t="s">
        <v>48</v>
      </c>
      <c r="F1762" s="96">
        <v>5440940</v>
      </c>
      <c r="G1762" s="96" t="s">
        <v>48</v>
      </c>
      <c r="H1762" s="96">
        <v>817984</v>
      </c>
      <c r="I1762" s="96" t="s">
        <v>48</v>
      </c>
      <c r="J1762" s="96">
        <v>3419</v>
      </c>
      <c r="K1762" s="96">
        <v>237233</v>
      </c>
      <c r="L1762" s="96">
        <v>12471334</v>
      </c>
      <c r="M1762" s="97">
        <v>902</v>
      </c>
      <c r="N1762" s="97">
        <v>789</v>
      </c>
      <c r="O1762" s="97">
        <v>1691</v>
      </c>
      <c r="P1762" s="96" t="s">
        <v>48</v>
      </c>
      <c r="Q1762" s="96">
        <v>24535</v>
      </c>
      <c r="R1762" s="96">
        <v>23548</v>
      </c>
      <c r="S1762" s="96">
        <v>25382</v>
      </c>
      <c r="T1762" s="98">
        <v>0.752</v>
      </c>
      <c r="U1762" s="95">
        <v>46096</v>
      </c>
      <c r="V1762" s="95">
        <v>46119</v>
      </c>
      <c r="W1762" s="96">
        <v>230</v>
      </c>
      <c r="X1762" s="98">
        <v>0.19389999999999999</v>
      </c>
      <c r="Y1762" s="98">
        <v>0.42859999999999998</v>
      </c>
      <c r="Z1762" s="96">
        <v>508</v>
      </c>
      <c r="AA1762" s="96">
        <v>194</v>
      </c>
      <c r="AB1762" s="98">
        <v>0.1636</v>
      </c>
      <c r="AC1762" s="98">
        <v>0.4466</v>
      </c>
      <c r="AD1762" s="96">
        <v>530</v>
      </c>
      <c r="AE1762" s="96">
        <v>114</v>
      </c>
      <c r="AF1762" s="98">
        <v>9.6100000000000005E-2</v>
      </c>
      <c r="AG1762" s="98">
        <v>0.4143</v>
      </c>
      <c r="AH1762" s="96">
        <v>491</v>
      </c>
      <c r="AI1762" s="96">
        <v>819</v>
      </c>
      <c r="AJ1762" s="96">
        <v>635</v>
      </c>
      <c r="AK1762" s="96">
        <v>5684</v>
      </c>
      <c r="AL1762" s="96">
        <v>5611</v>
      </c>
      <c r="AM1762" s="96">
        <v>418</v>
      </c>
      <c r="AN1762" s="96">
        <v>4248</v>
      </c>
      <c r="AO1762" s="96">
        <v>4186</v>
      </c>
      <c r="AP1762" s="96">
        <v>111</v>
      </c>
      <c r="AQ1762" s="96">
        <v>1271</v>
      </c>
      <c r="AR1762" s="96">
        <v>1186</v>
      </c>
      <c r="AS1762" s="98">
        <v>0.93300000000000005</v>
      </c>
      <c r="AT1762" s="98">
        <v>0.53500000000000003</v>
      </c>
      <c r="AU1762" s="98">
        <v>2.5999999999999999E-2</v>
      </c>
      <c r="AV1762" s="101">
        <v>443694</v>
      </c>
      <c r="AW1762" s="101">
        <v>404246</v>
      </c>
      <c r="AX1762" s="96">
        <v>26488</v>
      </c>
      <c r="AY1762" s="96">
        <v>40789</v>
      </c>
      <c r="AZ1762" s="96">
        <v>60186</v>
      </c>
      <c r="BA1762" s="96">
        <v>55355026</v>
      </c>
      <c r="BC1762" s="117"/>
      <c r="BD1762" s="93">
        <v>271.72000000000003</v>
      </c>
      <c r="BE1762" s="240">
        <v>1476.5</v>
      </c>
      <c r="BF1762" s="94">
        <v>357</v>
      </c>
      <c r="BG1762" s="155">
        <v>0.30099999999999999</v>
      </c>
      <c r="BI1762" s="155">
        <v>0</v>
      </c>
      <c r="BJ1762" s="94">
        <v>41</v>
      </c>
      <c r="BM1762" s="94" t="s">
        <v>48</v>
      </c>
    </row>
    <row r="1763" spans="1:65" ht="15.75" customHeight="1" thickBot="1">
      <c r="A1763" s="93" t="s">
        <v>314</v>
      </c>
      <c r="B1763" s="95">
        <v>46128</v>
      </c>
      <c r="C1763" s="96">
        <v>5445896</v>
      </c>
      <c r="D1763" s="96">
        <v>324283</v>
      </c>
      <c r="E1763" s="96" t="s">
        <v>48</v>
      </c>
      <c r="F1763" s="96">
        <v>6246637</v>
      </c>
      <c r="G1763" s="96" t="s">
        <v>48</v>
      </c>
      <c r="H1763" s="96">
        <v>817843</v>
      </c>
      <c r="I1763" s="96" t="s">
        <v>48</v>
      </c>
      <c r="J1763" s="96">
        <v>3122</v>
      </c>
      <c r="K1763" s="96">
        <v>237233</v>
      </c>
      <c r="L1763" s="96">
        <v>13075014</v>
      </c>
      <c r="M1763" s="97">
        <v>836</v>
      </c>
      <c r="N1763" s="97">
        <v>941</v>
      </c>
      <c r="O1763" s="97">
        <v>1777</v>
      </c>
      <c r="P1763" s="96" t="s">
        <v>48</v>
      </c>
      <c r="Q1763" s="96">
        <v>29581</v>
      </c>
      <c r="R1763" s="96">
        <v>28852</v>
      </c>
      <c r="S1763" s="96">
        <v>29453</v>
      </c>
      <c r="T1763" s="98">
        <v>0.73299999999999998</v>
      </c>
      <c r="U1763" s="95">
        <v>46097</v>
      </c>
      <c r="V1763" s="95">
        <v>46120</v>
      </c>
      <c r="W1763" s="96">
        <v>200</v>
      </c>
      <c r="X1763" s="98">
        <v>0.1663</v>
      </c>
      <c r="Y1763" s="98">
        <v>0.3674</v>
      </c>
      <c r="Z1763" s="96">
        <v>442</v>
      </c>
      <c r="AA1763" s="96">
        <v>166</v>
      </c>
      <c r="AB1763" s="98">
        <v>0.13800000000000001</v>
      </c>
      <c r="AC1763" s="98">
        <v>0.37669999999999998</v>
      </c>
      <c r="AD1763" s="96">
        <v>453</v>
      </c>
      <c r="AE1763" s="96">
        <v>103</v>
      </c>
      <c r="AF1763" s="98">
        <v>8.5599999999999996E-2</v>
      </c>
      <c r="AG1763" s="98">
        <v>0.36899999999999999</v>
      </c>
      <c r="AH1763" s="96">
        <v>444</v>
      </c>
      <c r="AI1763" s="96">
        <v>831</v>
      </c>
      <c r="AJ1763" s="96">
        <v>708</v>
      </c>
      <c r="AK1763" s="96">
        <v>6277</v>
      </c>
      <c r="AL1763" s="96">
        <v>6198</v>
      </c>
      <c r="AM1763" s="96">
        <v>448</v>
      </c>
      <c r="AN1763" s="96">
        <v>4764</v>
      </c>
      <c r="AO1763" s="96">
        <v>4701</v>
      </c>
      <c r="AP1763" s="96">
        <v>130</v>
      </c>
      <c r="AQ1763" s="96">
        <v>1302</v>
      </c>
      <c r="AR1763" s="96">
        <v>1203</v>
      </c>
      <c r="AS1763" s="98">
        <v>0.92400000000000004</v>
      </c>
      <c r="AT1763" s="98">
        <v>0.58899999999999997</v>
      </c>
      <c r="AU1763" s="98">
        <v>2.7E-2</v>
      </c>
      <c r="AV1763" s="101">
        <v>444996</v>
      </c>
      <c r="AW1763" s="101">
        <v>405449</v>
      </c>
      <c r="AX1763" s="96">
        <v>26772</v>
      </c>
      <c r="AY1763" s="96">
        <v>41069</v>
      </c>
      <c r="AZ1763" s="96">
        <v>60340</v>
      </c>
      <c r="BA1763" s="96">
        <v>53988198</v>
      </c>
      <c r="BC1763" s="117"/>
      <c r="BD1763" s="93">
        <v>219.11</v>
      </c>
      <c r="BE1763" s="240">
        <v>1480</v>
      </c>
      <c r="BF1763" s="94">
        <v>332</v>
      </c>
      <c r="BG1763" s="155">
        <v>0.27600000000000002</v>
      </c>
      <c r="BI1763" s="155">
        <v>0</v>
      </c>
      <c r="BJ1763" s="94">
        <v>34</v>
      </c>
      <c r="BM1763" s="94" t="s">
        <v>48</v>
      </c>
    </row>
    <row r="1764" spans="1:65" ht="15.75" customHeight="1" thickBot="1">
      <c r="A1764" s="93" t="s">
        <v>315</v>
      </c>
      <c r="B1764" s="95">
        <v>46129</v>
      </c>
      <c r="C1764" s="96">
        <v>5794007</v>
      </c>
      <c r="D1764" s="96">
        <v>425398</v>
      </c>
      <c r="E1764" s="96" t="s">
        <v>48</v>
      </c>
      <c r="F1764" s="96">
        <v>7611286</v>
      </c>
      <c r="G1764" s="96" t="s">
        <v>48</v>
      </c>
      <c r="H1764" s="96">
        <v>765943</v>
      </c>
      <c r="I1764" s="96" t="s">
        <v>48</v>
      </c>
      <c r="J1764" s="96">
        <v>1848</v>
      </c>
      <c r="K1764" s="96">
        <v>237233</v>
      </c>
      <c r="L1764" s="96">
        <v>14835715</v>
      </c>
      <c r="M1764" s="97">
        <v>884</v>
      </c>
      <c r="N1764" s="97">
        <v>1595</v>
      </c>
      <c r="O1764" s="97">
        <v>2479</v>
      </c>
      <c r="P1764" s="96" t="s">
        <v>48</v>
      </c>
      <c r="Q1764" s="96">
        <v>33398</v>
      </c>
      <c r="R1764" s="96">
        <v>34394</v>
      </c>
      <c r="S1764" s="96">
        <v>42496</v>
      </c>
      <c r="T1764" s="98">
        <v>0.50700000000000001</v>
      </c>
      <c r="U1764" s="95">
        <v>46098</v>
      </c>
      <c r="V1764" s="95">
        <v>46121</v>
      </c>
      <c r="W1764" s="96">
        <v>201</v>
      </c>
      <c r="X1764" s="98">
        <v>0.1721</v>
      </c>
      <c r="Y1764" s="98">
        <v>0.38030000000000003</v>
      </c>
      <c r="Z1764" s="96">
        <v>444</v>
      </c>
      <c r="AA1764" s="96">
        <v>158</v>
      </c>
      <c r="AB1764" s="98">
        <v>0.1353</v>
      </c>
      <c r="AC1764" s="98">
        <v>0.36930000000000002</v>
      </c>
      <c r="AD1764" s="96">
        <v>431</v>
      </c>
      <c r="AE1764" s="96">
        <v>81</v>
      </c>
      <c r="AF1764" s="98">
        <v>6.93E-2</v>
      </c>
      <c r="AG1764" s="98">
        <v>0.2989</v>
      </c>
      <c r="AH1764" s="96">
        <v>349</v>
      </c>
      <c r="AI1764" s="96">
        <v>818</v>
      </c>
      <c r="AJ1764" s="96">
        <v>637</v>
      </c>
      <c r="AK1764" s="96">
        <v>5706</v>
      </c>
      <c r="AL1764" s="96">
        <v>5604</v>
      </c>
      <c r="AM1764" s="96">
        <v>435</v>
      </c>
      <c r="AN1764" s="96">
        <v>4290</v>
      </c>
      <c r="AO1764" s="96">
        <v>4207</v>
      </c>
      <c r="AP1764" s="96">
        <v>124</v>
      </c>
      <c r="AQ1764" s="96">
        <v>1256</v>
      </c>
      <c r="AR1764" s="96">
        <v>1168</v>
      </c>
      <c r="AS1764" s="98">
        <v>0.93</v>
      </c>
      <c r="AT1764" s="98">
        <v>0.54500000000000004</v>
      </c>
      <c r="AU1764" s="98">
        <v>2.9000000000000001E-2</v>
      </c>
      <c r="AV1764" s="101">
        <v>446252</v>
      </c>
      <c r="AW1764" s="101">
        <v>406617</v>
      </c>
      <c r="AX1764" s="96">
        <v>27084</v>
      </c>
      <c r="AY1764" s="96">
        <v>41344</v>
      </c>
      <c r="AZ1764" s="96">
        <v>60696</v>
      </c>
      <c r="BA1764" s="96">
        <v>58856182</v>
      </c>
      <c r="BC1764" s="117"/>
      <c r="BD1764" s="93">
        <v>289.82</v>
      </c>
      <c r="BE1764" s="240">
        <v>1467.8</v>
      </c>
      <c r="BF1764" s="94">
        <v>307</v>
      </c>
      <c r="BG1764" s="155">
        <v>0.26279999999999998</v>
      </c>
      <c r="BI1764" s="155">
        <v>0</v>
      </c>
      <c r="BJ1764" s="94">
        <v>37</v>
      </c>
      <c r="BM1764" s="94" t="s">
        <v>48</v>
      </c>
    </row>
    <row r="1765" spans="1:65" ht="15.75" customHeight="1" thickBot="1">
      <c r="A1765" s="93" t="s">
        <v>316</v>
      </c>
      <c r="B1765" s="95">
        <v>46130</v>
      </c>
      <c r="C1765" s="96">
        <v>5478354</v>
      </c>
      <c r="D1765" s="96">
        <v>391404</v>
      </c>
      <c r="E1765" s="96" t="s">
        <v>48</v>
      </c>
      <c r="F1765" s="96">
        <v>8585407</v>
      </c>
      <c r="G1765" s="96" t="s">
        <v>48</v>
      </c>
      <c r="H1765" s="96">
        <v>844850</v>
      </c>
      <c r="I1765" s="96" t="s">
        <v>48</v>
      </c>
      <c r="J1765" s="96">
        <v>3257</v>
      </c>
      <c r="K1765" s="96">
        <v>237233</v>
      </c>
      <c r="L1765" s="96">
        <v>15540504</v>
      </c>
      <c r="M1765" s="97">
        <v>862</v>
      </c>
      <c r="N1765" s="97">
        <v>1311</v>
      </c>
      <c r="O1765" s="97">
        <v>2173</v>
      </c>
      <c r="P1765" s="96" t="s">
        <v>48</v>
      </c>
      <c r="Q1765" s="96">
        <v>29178</v>
      </c>
      <c r="R1765" s="96">
        <v>28896</v>
      </c>
      <c r="S1765" s="96">
        <v>34340</v>
      </c>
      <c r="T1765" s="98">
        <v>0.66800000000000004</v>
      </c>
      <c r="U1765" s="95">
        <v>46099</v>
      </c>
      <c r="V1765" s="95">
        <v>46122</v>
      </c>
      <c r="W1765" s="96">
        <v>241</v>
      </c>
      <c r="X1765" s="98">
        <v>0.1804</v>
      </c>
      <c r="Y1765" s="98">
        <v>0.3987</v>
      </c>
      <c r="Z1765" s="96">
        <v>533</v>
      </c>
      <c r="AA1765" s="96">
        <v>197</v>
      </c>
      <c r="AB1765" s="98">
        <v>0.14749999999999999</v>
      </c>
      <c r="AC1765" s="98">
        <v>0.40260000000000001</v>
      </c>
      <c r="AD1765" s="96">
        <v>538</v>
      </c>
      <c r="AE1765" s="96">
        <v>105</v>
      </c>
      <c r="AF1765" s="98">
        <v>7.8600000000000003E-2</v>
      </c>
      <c r="AG1765" s="98">
        <v>0.3387</v>
      </c>
      <c r="AH1765" s="96">
        <v>453</v>
      </c>
      <c r="AI1765" s="96">
        <v>905</v>
      </c>
      <c r="AJ1765" s="96">
        <v>657</v>
      </c>
      <c r="AK1765" s="96">
        <v>6019</v>
      </c>
      <c r="AL1765" s="96">
        <v>5998</v>
      </c>
      <c r="AM1765" s="96">
        <v>507</v>
      </c>
      <c r="AN1765" s="96">
        <v>4369</v>
      </c>
      <c r="AO1765" s="96">
        <v>4355</v>
      </c>
      <c r="AP1765" s="96">
        <v>117</v>
      </c>
      <c r="AQ1765" s="96">
        <v>1451</v>
      </c>
      <c r="AR1765" s="96">
        <v>1336</v>
      </c>
      <c r="AS1765" s="98">
        <v>0.92100000000000004</v>
      </c>
      <c r="AT1765" s="98">
        <v>0.49199999999999999</v>
      </c>
      <c r="AU1765" s="98">
        <v>2.5999999999999999E-2</v>
      </c>
      <c r="AV1765" s="101">
        <v>447703</v>
      </c>
      <c r="AW1765" s="101">
        <v>407953</v>
      </c>
      <c r="AX1765" s="96">
        <v>27032</v>
      </c>
      <c r="AY1765" s="96">
        <v>41508</v>
      </c>
      <c r="AZ1765" s="96">
        <v>60970</v>
      </c>
      <c r="BA1765" s="96">
        <v>52413574</v>
      </c>
      <c r="BC1765" s="117"/>
      <c r="BD1765" s="93">
        <v>266.66000000000003</v>
      </c>
      <c r="BE1765" s="240">
        <v>1467.8</v>
      </c>
      <c r="BF1765" s="94">
        <v>337</v>
      </c>
      <c r="BG1765" s="155">
        <v>0.25219999999999998</v>
      </c>
      <c r="BI1765" s="155">
        <v>0</v>
      </c>
      <c r="BJ1765" s="94">
        <v>39</v>
      </c>
      <c r="BM1765" s="94" t="s">
        <v>48</v>
      </c>
    </row>
    <row r="1766" spans="1:65" ht="15.75" customHeight="1" thickBot="1">
      <c r="A1766" s="93" t="s">
        <v>317</v>
      </c>
      <c r="B1766" s="95">
        <v>46131</v>
      </c>
      <c r="C1766" s="96">
        <v>6080811</v>
      </c>
      <c r="D1766" s="96">
        <v>438080</v>
      </c>
      <c r="E1766" s="96" t="s">
        <v>48</v>
      </c>
      <c r="F1766" s="96">
        <v>9665410</v>
      </c>
      <c r="G1766" s="96" t="s">
        <v>48</v>
      </c>
      <c r="H1766" s="96">
        <v>814304</v>
      </c>
      <c r="I1766" s="96" t="s">
        <v>48</v>
      </c>
      <c r="J1766" s="96">
        <v>2429</v>
      </c>
      <c r="K1766" s="96">
        <v>237233</v>
      </c>
      <c r="L1766" s="96">
        <v>17238266</v>
      </c>
      <c r="M1766" s="97">
        <v>947</v>
      </c>
      <c r="N1766" s="97">
        <v>1583</v>
      </c>
      <c r="O1766" s="97">
        <v>2530</v>
      </c>
      <c r="P1766" s="96" t="s">
        <v>48</v>
      </c>
      <c r="Q1766" s="96">
        <v>32636</v>
      </c>
      <c r="R1766" s="96">
        <v>31731</v>
      </c>
      <c r="S1766" s="96">
        <v>34779</v>
      </c>
      <c r="T1766" s="98">
        <v>0.63300000000000001</v>
      </c>
      <c r="U1766" s="95">
        <v>46100</v>
      </c>
      <c r="V1766" s="95">
        <v>46123</v>
      </c>
      <c r="W1766" s="96">
        <v>239</v>
      </c>
      <c r="X1766" s="98">
        <v>0.1603</v>
      </c>
      <c r="Y1766" s="98">
        <v>0.3543</v>
      </c>
      <c r="Z1766" s="96">
        <v>528</v>
      </c>
      <c r="AA1766" s="96">
        <v>199</v>
      </c>
      <c r="AB1766" s="98">
        <v>0.13350000000000001</v>
      </c>
      <c r="AC1766" s="98">
        <v>0.3644</v>
      </c>
      <c r="AD1766" s="96">
        <v>543</v>
      </c>
      <c r="AE1766" s="96">
        <v>115</v>
      </c>
      <c r="AF1766" s="98">
        <v>7.7100000000000002E-2</v>
      </c>
      <c r="AG1766" s="98">
        <v>0.33239999999999997</v>
      </c>
      <c r="AH1766" s="96">
        <v>496</v>
      </c>
      <c r="AI1766" s="96">
        <v>990</v>
      </c>
      <c r="AJ1766" s="96">
        <v>920</v>
      </c>
      <c r="AK1766" s="96">
        <v>8141</v>
      </c>
      <c r="AL1766" s="96">
        <v>8117</v>
      </c>
      <c r="AM1766" s="96">
        <v>565</v>
      </c>
      <c r="AN1766" s="96">
        <v>6449</v>
      </c>
      <c r="AO1766" s="96">
        <v>6433</v>
      </c>
      <c r="AP1766" s="96">
        <v>154</v>
      </c>
      <c r="AQ1766" s="96">
        <v>1602</v>
      </c>
      <c r="AR1766" s="96">
        <v>1491</v>
      </c>
      <c r="AS1766" s="98">
        <v>0.93100000000000005</v>
      </c>
      <c r="AT1766" s="98">
        <v>0.61699999999999999</v>
      </c>
      <c r="AU1766" s="98">
        <v>2.3E-2</v>
      </c>
      <c r="AV1766" s="101">
        <v>449305</v>
      </c>
      <c r="AW1766" s="101">
        <v>409444</v>
      </c>
      <c r="AX1766" s="96">
        <v>27022</v>
      </c>
      <c r="AY1766" s="96">
        <v>41594</v>
      </c>
      <c r="AZ1766" s="96">
        <v>61211</v>
      </c>
      <c r="BA1766" s="96">
        <v>57717347</v>
      </c>
      <c r="BC1766" s="117"/>
      <c r="BD1766" s="93">
        <v>298.45999999999998</v>
      </c>
      <c r="BE1766" s="240">
        <v>1467.8</v>
      </c>
      <c r="BF1766" s="94">
        <v>374</v>
      </c>
      <c r="BG1766" s="155">
        <v>0.25080000000000002</v>
      </c>
      <c r="BI1766" s="155">
        <v>0</v>
      </c>
      <c r="BJ1766" s="94">
        <v>53</v>
      </c>
      <c r="BM1766" s="94" t="s">
        <v>48</v>
      </c>
    </row>
    <row r="1767" spans="1:65" ht="15.75" customHeight="1" thickBot="1">
      <c r="A1767" s="93" t="s">
        <v>311</v>
      </c>
      <c r="B1767" s="95">
        <v>46132</v>
      </c>
      <c r="C1767" s="96">
        <v>5493669</v>
      </c>
      <c r="D1767" s="96">
        <v>417441</v>
      </c>
      <c r="E1767" s="96" t="s">
        <v>48</v>
      </c>
      <c r="F1767" s="96">
        <v>10870598</v>
      </c>
      <c r="G1767" s="96" t="s">
        <v>48</v>
      </c>
      <c r="H1767" s="96">
        <v>815105</v>
      </c>
      <c r="I1767" s="96" t="s">
        <v>48</v>
      </c>
      <c r="J1767" s="96">
        <v>3000</v>
      </c>
      <c r="K1767" s="96">
        <v>237233</v>
      </c>
      <c r="L1767" s="96">
        <v>17837046</v>
      </c>
      <c r="M1767" s="97">
        <v>794</v>
      </c>
      <c r="N1767" s="97">
        <v>1199</v>
      </c>
      <c r="O1767" s="97">
        <v>1993</v>
      </c>
      <c r="P1767" s="96" t="s">
        <v>48</v>
      </c>
      <c r="Q1767" s="96">
        <v>30688</v>
      </c>
      <c r="R1767" s="96">
        <v>32345</v>
      </c>
      <c r="S1767" s="96">
        <v>37968</v>
      </c>
      <c r="T1767" s="98">
        <v>0.72899999999999998</v>
      </c>
      <c r="U1767" s="95">
        <v>46101</v>
      </c>
      <c r="V1767" s="95">
        <v>46124</v>
      </c>
      <c r="W1767" s="96">
        <v>263</v>
      </c>
      <c r="X1767" s="98">
        <v>0.20050000000000001</v>
      </c>
      <c r="Y1767" s="98">
        <v>0.443</v>
      </c>
      <c r="Z1767" s="96">
        <v>581</v>
      </c>
      <c r="AA1767" s="96">
        <v>202</v>
      </c>
      <c r="AB1767" s="98">
        <v>0.154</v>
      </c>
      <c r="AC1767" s="98">
        <v>0.42030000000000001</v>
      </c>
      <c r="AD1767" s="96">
        <v>551</v>
      </c>
      <c r="AE1767" s="96">
        <v>109</v>
      </c>
      <c r="AF1767" s="98">
        <v>8.3099999999999993E-2</v>
      </c>
      <c r="AG1767" s="98">
        <v>0.35809999999999997</v>
      </c>
      <c r="AH1767" s="96">
        <v>470</v>
      </c>
      <c r="AI1767" s="96">
        <v>860</v>
      </c>
      <c r="AJ1767" s="96">
        <v>661</v>
      </c>
      <c r="AK1767" s="96">
        <v>6317</v>
      </c>
      <c r="AL1767" s="96">
        <v>6236</v>
      </c>
      <c r="AM1767" s="96">
        <v>492</v>
      </c>
      <c r="AN1767" s="96">
        <v>4576</v>
      </c>
      <c r="AO1767" s="96">
        <v>4508</v>
      </c>
      <c r="AP1767" s="96">
        <v>127</v>
      </c>
      <c r="AQ1767" s="96">
        <v>1453</v>
      </c>
      <c r="AR1767" s="96">
        <v>1312</v>
      </c>
      <c r="AS1767" s="98">
        <v>0.90300000000000002</v>
      </c>
      <c r="AT1767" s="98">
        <v>0.504</v>
      </c>
      <c r="AU1767" s="98">
        <v>2.7E-2</v>
      </c>
      <c r="AV1767" s="101">
        <v>450758</v>
      </c>
      <c r="AW1767" s="101">
        <v>410756</v>
      </c>
      <c r="AX1767" s="96">
        <v>27102</v>
      </c>
      <c r="AY1767" s="96">
        <v>41912</v>
      </c>
      <c r="AZ1767" s="96">
        <v>62024</v>
      </c>
      <c r="BA1767" s="96">
        <v>80281110</v>
      </c>
      <c r="BC1767" s="117"/>
      <c r="BD1767" s="93">
        <v>283.52999999999997</v>
      </c>
      <c r="BE1767" s="240">
        <v>1472.3</v>
      </c>
      <c r="BF1767" s="94">
        <v>377</v>
      </c>
      <c r="BG1767" s="155">
        <v>0.2873</v>
      </c>
      <c r="BI1767" s="155">
        <v>0</v>
      </c>
      <c r="BJ1767" s="94">
        <v>57</v>
      </c>
      <c r="BM1767" s="94" t="s">
        <v>48</v>
      </c>
    </row>
    <row r="1768" spans="1:65" ht="15.75" customHeight="1" thickBot="1">
      <c r="A1768" s="93" t="s">
        <v>312</v>
      </c>
      <c r="B1768" s="95">
        <v>46133</v>
      </c>
      <c r="C1768" s="96">
        <v>5854353</v>
      </c>
      <c r="D1768" s="96">
        <v>412070</v>
      </c>
      <c r="E1768" s="96" t="s">
        <v>48</v>
      </c>
      <c r="F1768" s="96">
        <v>8265567</v>
      </c>
      <c r="G1768" s="96" t="s">
        <v>48</v>
      </c>
      <c r="H1768" s="96">
        <v>790599</v>
      </c>
      <c r="I1768" s="96" t="s">
        <v>48</v>
      </c>
      <c r="J1768" s="96">
        <v>3049</v>
      </c>
      <c r="K1768" s="96">
        <v>237233</v>
      </c>
      <c r="L1768" s="96">
        <v>15562871</v>
      </c>
      <c r="M1768" s="97">
        <v>792</v>
      </c>
      <c r="N1768" s="97">
        <v>1142</v>
      </c>
      <c r="O1768" s="97">
        <v>1934</v>
      </c>
      <c r="P1768" s="96" t="s">
        <v>48</v>
      </c>
      <c r="Q1768" s="96">
        <v>33061</v>
      </c>
      <c r="R1768" s="96">
        <v>32575</v>
      </c>
      <c r="S1768" s="96">
        <v>33746</v>
      </c>
      <c r="T1768" s="98">
        <v>0.64800000000000002</v>
      </c>
      <c r="U1768" s="95">
        <v>46102</v>
      </c>
      <c r="V1768" s="95">
        <v>46125</v>
      </c>
      <c r="W1768" s="96">
        <v>213</v>
      </c>
      <c r="X1768" s="98">
        <v>0.18410000000000001</v>
      </c>
      <c r="Y1768" s="98">
        <v>0.40689999999999998</v>
      </c>
      <c r="Z1768" s="96">
        <v>471</v>
      </c>
      <c r="AA1768" s="96">
        <v>175</v>
      </c>
      <c r="AB1768" s="98">
        <v>0.15129999999999999</v>
      </c>
      <c r="AC1768" s="98">
        <v>0.41289999999999999</v>
      </c>
      <c r="AD1768" s="96">
        <v>478</v>
      </c>
      <c r="AE1768" s="96">
        <v>107</v>
      </c>
      <c r="AF1768" s="98">
        <v>9.2499999999999999E-2</v>
      </c>
      <c r="AG1768" s="98">
        <v>0.39860000000000001</v>
      </c>
      <c r="AH1768" s="96">
        <v>461</v>
      </c>
      <c r="AI1768" s="96">
        <v>819</v>
      </c>
      <c r="AJ1768" s="96">
        <v>689</v>
      </c>
      <c r="AK1768" s="96">
        <v>5791</v>
      </c>
      <c r="AL1768" s="96">
        <v>5684</v>
      </c>
      <c r="AM1768" s="96">
        <v>412</v>
      </c>
      <c r="AN1768" s="96">
        <v>4292</v>
      </c>
      <c r="AO1768" s="96">
        <v>4223</v>
      </c>
      <c r="AP1768" s="96">
        <v>114</v>
      </c>
      <c r="AQ1768" s="96">
        <v>1254</v>
      </c>
      <c r="AR1768" s="96">
        <v>1157</v>
      </c>
      <c r="AS1768" s="98">
        <v>0.92300000000000004</v>
      </c>
      <c r="AT1768" s="98">
        <v>0.59599999999999997</v>
      </c>
      <c r="AU1768" s="98">
        <v>2.5999999999999999E-2</v>
      </c>
      <c r="AV1768" s="101">
        <v>452012</v>
      </c>
      <c r="AW1768" s="101">
        <v>411913</v>
      </c>
      <c r="AX1768" s="96">
        <v>27149</v>
      </c>
      <c r="AY1768" s="96">
        <v>42106</v>
      </c>
      <c r="AZ1768" s="96">
        <v>62257</v>
      </c>
      <c r="BA1768" s="96">
        <v>56656274</v>
      </c>
      <c r="BC1768" s="117"/>
      <c r="BD1768" s="93">
        <v>278.05</v>
      </c>
      <c r="BE1768" s="240">
        <v>1482</v>
      </c>
      <c r="BF1768" s="94">
        <v>359</v>
      </c>
      <c r="BG1768" s="155">
        <v>0.31030000000000002</v>
      </c>
      <c r="BI1768" s="155">
        <v>0</v>
      </c>
      <c r="BJ1768" s="94">
        <v>40</v>
      </c>
      <c r="BM1768" s="94" t="s">
        <v>48</v>
      </c>
    </row>
    <row r="1769" spans="1:65" ht="15.75" customHeight="1" thickBot="1">
      <c r="A1769" s="93" t="s">
        <v>313</v>
      </c>
      <c r="B1769" s="95">
        <v>46134</v>
      </c>
      <c r="C1769" s="96">
        <v>6282041</v>
      </c>
      <c r="D1769" s="96">
        <v>367981</v>
      </c>
      <c r="E1769" s="96" t="s">
        <v>48</v>
      </c>
      <c r="F1769" s="96">
        <v>8694575</v>
      </c>
      <c r="G1769" s="96" t="s">
        <v>48</v>
      </c>
      <c r="H1769" s="96">
        <v>835901</v>
      </c>
      <c r="I1769" s="96" t="s">
        <v>48</v>
      </c>
      <c r="J1769" s="96">
        <v>2926</v>
      </c>
      <c r="K1769" s="96">
        <v>347233</v>
      </c>
      <c r="L1769" s="96">
        <v>16530657</v>
      </c>
      <c r="M1769" s="97">
        <v>789</v>
      </c>
      <c r="N1769" s="97">
        <v>1466</v>
      </c>
      <c r="O1769" s="97">
        <v>2255</v>
      </c>
      <c r="P1769" s="96" t="s">
        <v>48</v>
      </c>
      <c r="Q1769" s="96">
        <v>33244</v>
      </c>
      <c r="R1769" s="96">
        <v>31212</v>
      </c>
      <c r="S1769" s="96">
        <v>38742</v>
      </c>
      <c r="T1769" s="98">
        <v>0.56699999999999995</v>
      </c>
      <c r="U1769" s="95">
        <v>46103</v>
      </c>
      <c r="V1769" s="95">
        <v>46126</v>
      </c>
      <c r="W1769" s="96">
        <v>225</v>
      </c>
      <c r="X1769" s="98">
        <v>0.193</v>
      </c>
      <c r="Y1769" s="98">
        <v>0.42649999999999999</v>
      </c>
      <c r="Z1769" s="96">
        <v>497</v>
      </c>
      <c r="AA1769" s="96">
        <v>194</v>
      </c>
      <c r="AB1769" s="98">
        <v>0.16639999999999999</v>
      </c>
      <c r="AC1769" s="98">
        <v>0.45419999999999999</v>
      </c>
      <c r="AD1769" s="96">
        <v>530</v>
      </c>
      <c r="AE1769" s="96">
        <v>99</v>
      </c>
      <c r="AF1769" s="98">
        <v>8.4900000000000003E-2</v>
      </c>
      <c r="AG1769" s="98">
        <v>0.3659</v>
      </c>
      <c r="AH1769" s="96">
        <v>427</v>
      </c>
      <c r="AI1769" s="96">
        <v>875</v>
      </c>
      <c r="AJ1769" s="96">
        <v>624</v>
      </c>
      <c r="AK1769" s="96">
        <v>5575</v>
      </c>
      <c r="AL1769" s="96">
        <v>5504</v>
      </c>
      <c r="AM1769" s="96">
        <v>376</v>
      </c>
      <c r="AN1769" s="96">
        <v>4135</v>
      </c>
      <c r="AO1769" s="96">
        <v>4073</v>
      </c>
      <c r="AP1769" s="96">
        <v>119</v>
      </c>
      <c r="AQ1769" s="96">
        <v>1279</v>
      </c>
      <c r="AR1769" s="96">
        <v>1166</v>
      </c>
      <c r="AS1769" s="98">
        <v>0.91200000000000003</v>
      </c>
      <c r="AT1769" s="98">
        <v>0.53500000000000003</v>
      </c>
      <c r="AU1769" s="98">
        <v>2.8000000000000001E-2</v>
      </c>
      <c r="AV1769" s="101">
        <v>453291</v>
      </c>
      <c r="AW1769" s="101">
        <v>413079</v>
      </c>
      <c r="AX1769" s="96">
        <v>27199</v>
      </c>
      <c r="AY1769" s="96">
        <v>42309</v>
      </c>
      <c r="AZ1769" s="96">
        <v>62073</v>
      </c>
      <c r="BA1769" s="96">
        <v>55305045</v>
      </c>
      <c r="BC1769" s="117"/>
      <c r="BD1769" s="93">
        <v>248.72</v>
      </c>
      <c r="BE1769" s="240">
        <v>1479.5</v>
      </c>
      <c r="BF1769" s="94">
        <v>323</v>
      </c>
      <c r="BG1769" s="155">
        <v>0.27700000000000002</v>
      </c>
      <c r="BI1769" s="155">
        <v>0</v>
      </c>
      <c r="BJ1769" s="94">
        <v>51</v>
      </c>
      <c r="BK1769" s="94" t="s">
        <v>434</v>
      </c>
      <c r="BL1769" s="94">
        <v>3300000</v>
      </c>
      <c r="BM1769" s="94" t="s">
        <v>48</v>
      </c>
    </row>
    <row r="1770" spans="1:65" ht="15.75" customHeight="1" thickBot="1">
      <c r="A1770" s="93" t="s">
        <v>314</v>
      </c>
      <c r="B1770" s="95">
        <v>46135</v>
      </c>
      <c r="C1770" s="96">
        <v>6587751</v>
      </c>
      <c r="D1770" s="96">
        <v>430553</v>
      </c>
      <c r="E1770" s="96" t="s">
        <v>48</v>
      </c>
      <c r="F1770" s="96">
        <v>9199003</v>
      </c>
      <c r="G1770" s="96" t="s">
        <v>48</v>
      </c>
      <c r="H1770" s="96">
        <v>809735</v>
      </c>
      <c r="I1770" s="96" t="s">
        <v>48</v>
      </c>
      <c r="J1770" s="96">
        <v>1407</v>
      </c>
      <c r="K1770" s="96">
        <v>347233</v>
      </c>
      <c r="L1770" s="96">
        <v>17375682</v>
      </c>
      <c r="M1770" s="97">
        <v>980</v>
      </c>
      <c r="N1770" s="97">
        <v>1302</v>
      </c>
      <c r="O1770" s="97">
        <v>2282</v>
      </c>
      <c r="P1770" s="96" t="s">
        <v>48</v>
      </c>
      <c r="Q1770" s="96">
        <v>34636</v>
      </c>
      <c r="R1770" s="96">
        <v>35164</v>
      </c>
      <c r="S1770" s="96">
        <v>38033</v>
      </c>
      <c r="T1770" s="98">
        <v>0.621</v>
      </c>
      <c r="U1770" s="95">
        <v>46104</v>
      </c>
      <c r="V1770" s="95">
        <v>46127</v>
      </c>
      <c r="W1770" s="96">
        <v>227</v>
      </c>
      <c r="X1770" s="98">
        <v>0.17199999999999999</v>
      </c>
      <c r="Y1770" s="98">
        <v>0.38009999999999999</v>
      </c>
      <c r="Z1770" s="96">
        <v>502</v>
      </c>
      <c r="AA1770" s="96">
        <v>181</v>
      </c>
      <c r="AB1770" s="98">
        <v>0.1371</v>
      </c>
      <c r="AC1770" s="98">
        <v>0.37430000000000002</v>
      </c>
      <c r="AD1770" s="96">
        <v>494</v>
      </c>
      <c r="AE1770" s="96">
        <v>106</v>
      </c>
      <c r="AF1770" s="98">
        <v>8.0299999999999996E-2</v>
      </c>
      <c r="AG1770" s="98">
        <v>0.34610000000000002</v>
      </c>
      <c r="AH1770" s="96">
        <v>457</v>
      </c>
      <c r="AI1770" s="96">
        <v>889</v>
      </c>
      <c r="AJ1770" s="96">
        <v>676</v>
      </c>
      <c r="AK1770" s="96">
        <v>6111</v>
      </c>
      <c r="AL1770" s="96">
        <v>6036</v>
      </c>
      <c r="AM1770" s="96">
        <v>447</v>
      </c>
      <c r="AN1770" s="96">
        <v>4655</v>
      </c>
      <c r="AO1770" s="96">
        <v>4591</v>
      </c>
      <c r="AP1770" s="96">
        <v>133</v>
      </c>
      <c r="AQ1770" s="96">
        <v>1416</v>
      </c>
      <c r="AR1770" s="96">
        <v>1320</v>
      </c>
      <c r="AS1770" s="98">
        <v>0.93200000000000005</v>
      </c>
      <c r="AT1770" s="98">
        <v>0.51200000000000001</v>
      </c>
      <c r="AU1770" s="98">
        <v>2.8000000000000001E-2</v>
      </c>
      <c r="AV1770" s="101">
        <v>454707</v>
      </c>
      <c r="AW1770" s="101">
        <v>414399</v>
      </c>
      <c r="AX1770" s="96">
        <v>27179</v>
      </c>
      <c r="AY1770" s="96">
        <v>42524</v>
      </c>
      <c r="AZ1770" s="96">
        <v>62252</v>
      </c>
      <c r="BA1770" s="96">
        <v>51942487</v>
      </c>
      <c r="BC1770" s="117"/>
      <c r="BD1770" s="93">
        <v>290.13</v>
      </c>
      <c r="BE1770" s="240">
        <v>1484</v>
      </c>
      <c r="BF1770" s="94">
        <v>372</v>
      </c>
      <c r="BG1770" s="155">
        <v>0.28179999999999999</v>
      </c>
      <c r="BI1770" s="155">
        <v>0</v>
      </c>
      <c r="BJ1770" s="94">
        <v>57</v>
      </c>
      <c r="BM1770" s="94" t="s">
        <v>48</v>
      </c>
    </row>
    <row r="1771" spans="1:65" ht="15.75" customHeight="1" thickBot="1">
      <c r="A1771" s="93" t="s">
        <v>315</v>
      </c>
      <c r="B1771" s="95">
        <v>46136</v>
      </c>
      <c r="C1771" s="96">
        <v>7304151</v>
      </c>
      <c r="D1771" s="96">
        <v>532905</v>
      </c>
      <c r="E1771" s="96" t="s">
        <v>48</v>
      </c>
      <c r="F1771" s="96">
        <v>7437772</v>
      </c>
      <c r="G1771" s="96" t="s">
        <v>48</v>
      </c>
      <c r="H1771" s="96">
        <v>896948</v>
      </c>
      <c r="I1771" s="96" t="s">
        <v>48</v>
      </c>
      <c r="J1771" s="96">
        <v>2062</v>
      </c>
      <c r="K1771" s="96">
        <v>347233</v>
      </c>
      <c r="L1771" s="96">
        <v>16521071</v>
      </c>
      <c r="M1771" s="97">
        <v>762</v>
      </c>
      <c r="N1771" s="97">
        <v>1439</v>
      </c>
      <c r="O1771" s="97">
        <v>2201</v>
      </c>
      <c r="P1771" s="96" t="s">
        <v>48</v>
      </c>
      <c r="Q1771" s="96">
        <v>37192</v>
      </c>
      <c r="R1771" s="96">
        <v>40344</v>
      </c>
      <c r="S1771" s="96">
        <v>43559</v>
      </c>
      <c r="T1771" s="98">
        <v>0.58599999999999997</v>
      </c>
      <c r="U1771" s="95">
        <v>46105</v>
      </c>
      <c r="V1771" s="95">
        <v>46128</v>
      </c>
      <c r="W1771" s="96">
        <v>201</v>
      </c>
      <c r="X1771" s="98">
        <v>0.17019999999999999</v>
      </c>
      <c r="Y1771" s="98">
        <v>0.37609999999999999</v>
      </c>
      <c r="Z1771" s="96">
        <v>444</v>
      </c>
      <c r="AA1771" s="96">
        <v>150</v>
      </c>
      <c r="AB1771" s="98">
        <v>0.127</v>
      </c>
      <c r="AC1771" s="98">
        <v>0.34670000000000001</v>
      </c>
      <c r="AD1771" s="96">
        <v>410</v>
      </c>
      <c r="AE1771" s="96">
        <v>88</v>
      </c>
      <c r="AF1771" s="98">
        <v>7.4499999999999997E-2</v>
      </c>
      <c r="AG1771" s="98">
        <v>0.32119999999999999</v>
      </c>
      <c r="AH1771" s="96">
        <v>379</v>
      </c>
      <c r="AI1771" s="96">
        <v>801</v>
      </c>
      <c r="AJ1771" s="96">
        <v>650</v>
      </c>
      <c r="AK1771" s="96">
        <v>6168</v>
      </c>
      <c r="AL1771" s="96">
        <v>6057</v>
      </c>
      <c r="AM1771" s="96">
        <v>451</v>
      </c>
      <c r="AN1771" s="96">
        <v>4543</v>
      </c>
      <c r="AO1771" s="96">
        <v>4452</v>
      </c>
      <c r="AP1771" s="96">
        <v>124</v>
      </c>
      <c r="AQ1771" s="96">
        <v>1289</v>
      </c>
      <c r="AR1771" s="96">
        <v>1181</v>
      </c>
      <c r="AS1771" s="98">
        <v>0.91600000000000004</v>
      </c>
      <c r="AT1771" s="98">
        <v>0.55000000000000004</v>
      </c>
      <c r="AU1771" s="98">
        <v>2.7E-2</v>
      </c>
      <c r="AV1771" s="101">
        <v>455996</v>
      </c>
      <c r="AW1771" s="101">
        <v>415580</v>
      </c>
      <c r="AX1771" s="96">
        <v>27524</v>
      </c>
      <c r="AY1771" s="96">
        <v>42665</v>
      </c>
      <c r="AZ1771" s="96">
        <v>62555</v>
      </c>
      <c r="BA1771" s="96">
        <v>58962851</v>
      </c>
      <c r="BC1771" s="117"/>
      <c r="BD1771" s="93">
        <v>360.68</v>
      </c>
      <c r="BE1771" s="240">
        <v>1477.5</v>
      </c>
      <c r="BF1771" s="94">
        <v>312</v>
      </c>
      <c r="BG1771" s="155">
        <v>0.26419999999999999</v>
      </c>
      <c r="BI1771" s="155">
        <v>0</v>
      </c>
      <c r="BJ1771" s="94">
        <v>45</v>
      </c>
      <c r="BM1771" s="94" t="s">
        <v>48</v>
      </c>
    </row>
    <row r="1772" spans="1:65" ht="15.75" customHeight="1" thickBot="1">
      <c r="A1772" s="93" t="s">
        <v>316</v>
      </c>
      <c r="B1772" s="95">
        <v>46137</v>
      </c>
      <c r="C1772" s="96">
        <v>6839457</v>
      </c>
      <c r="D1772" s="96">
        <v>579328</v>
      </c>
      <c r="E1772" s="96" t="s">
        <v>48</v>
      </c>
      <c r="F1772" s="96">
        <v>7295688</v>
      </c>
      <c r="G1772" s="96" t="s">
        <v>48</v>
      </c>
      <c r="H1772" s="96">
        <v>888060</v>
      </c>
      <c r="I1772" s="96" t="s">
        <v>48</v>
      </c>
      <c r="J1772" s="96">
        <v>2450</v>
      </c>
      <c r="K1772" s="96">
        <v>347233</v>
      </c>
      <c r="L1772" s="96">
        <v>15952216</v>
      </c>
      <c r="M1772" s="97">
        <v>978</v>
      </c>
      <c r="N1772" s="97">
        <v>1532</v>
      </c>
      <c r="O1772" s="97">
        <v>2510</v>
      </c>
      <c r="P1772" s="96" t="s">
        <v>48</v>
      </c>
      <c r="Q1772" s="96">
        <v>29223</v>
      </c>
      <c r="R1772" s="96">
        <v>27958</v>
      </c>
      <c r="S1772" s="96">
        <v>29848</v>
      </c>
      <c r="T1772" s="98">
        <v>0.58199999999999996</v>
      </c>
      <c r="U1772" s="95">
        <v>46106</v>
      </c>
      <c r="V1772" s="95">
        <v>46129</v>
      </c>
      <c r="W1772" s="96">
        <v>247</v>
      </c>
      <c r="X1772" s="98">
        <v>0.1827</v>
      </c>
      <c r="Y1772" s="98">
        <v>0.40379999999999999</v>
      </c>
      <c r="Z1772" s="96">
        <v>546</v>
      </c>
      <c r="AA1772" s="96">
        <v>209</v>
      </c>
      <c r="AB1772" s="98">
        <v>0.15459999999999999</v>
      </c>
      <c r="AC1772" s="98">
        <v>0.42199999999999999</v>
      </c>
      <c r="AD1772" s="96">
        <v>571</v>
      </c>
      <c r="AE1772" s="96">
        <v>124</v>
      </c>
      <c r="AF1772" s="98">
        <v>9.1700000000000004E-2</v>
      </c>
      <c r="AG1772" s="98">
        <v>0.39529999999999998</v>
      </c>
      <c r="AH1772" s="96">
        <v>534</v>
      </c>
      <c r="AI1772" s="96">
        <v>928</v>
      </c>
      <c r="AJ1772" s="96">
        <v>671</v>
      </c>
      <c r="AK1772" s="96">
        <v>6379</v>
      </c>
      <c r="AL1772" s="96">
        <v>6357</v>
      </c>
      <c r="AM1772" s="96">
        <v>498</v>
      </c>
      <c r="AN1772" s="96">
        <v>4801</v>
      </c>
      <c r="AO1772" s="96">
        <v>4785</v>
      </c>
      <c r="AP1772" s="96">
        <v>127</v>
      </c>
      <c r="AQ1772" s="96">
        <v>1462</v>
      </c>
      <c r="AR1772" s="96">
        <v>1352</v>
      </c>
      <c r="AS1772" s="98">
        <v>0.92500000000000004</v>
      </c>
      <c r="AT1772" s="98">
        <v>0.496</v>
      </c>
      <c r="AU1772" s="98">
        <v>2.5999999999999999E-2</v>
      </c>
      <c r="AV1772" s="101">
        <v>457458</v>
      </c>
      <c r="AW1772" s="101">
        <v>416932</v>
      </c>
      <c r="AX1772" s="96">
        <v>27276</v>
      </c>
      <c r="AY1772" s="96">
        <v>42864</v>
      </c>
      <c r="AZ1772" s="96">
        <v>62831</v>
      </c>
      <c r="BA1772" s="96">
        <v>58545361</v>
      </c>
      <c r="BC1772" s="117"/>
      <c r="BD1772" s="93">
        <v>392.1</v>
      </c>
      <c r="BE1772" s="240">
        <v>1477.5</v>
      </c>
      <c r="BG1772" s="155">
        <v>0</v>
      </c>
      <c r="BI1772" s="155">
        <v>0</v>
      </c>
      <c r="BJ1772" s="94">
        <v>50</v>
      </c>
      <c r="BM1772" s="94" t="s">
        <v>48</v>
      </c>
    </row>
    <row r="1773" spans="1:65" ht="15.75" customHeight="1" thickBot="1">
      <c r="A1773" s="93" t="s">
        <v>317</v>
      </c>
      <c r="B1773" s="95">
        <v>46138</v>
      </c>
      <c r="C1773" s="96">
        <v>7580682</v>
      </c>
      <c r="D1773" s="96">
        <v>575841</v>
      </c>
      <c r="E1773" s="96" t="s">
        <v>48</v>
      </c>
      <c r="F1773" s="96">
        <v>8762846</v>
      </c>
      <c r="G1773" s="96" t="s">
        <v>48</v>
      </c>
      <c r="H1773" s="96">
        <v>894074</v>
      </c>
      <c r="I1773" s="96" t="s">
        <v>48</v>
      </c>
      <c r="J1773" s="96">
        <v>2974</v>
      </c>
      <c r="K1773" s="96">
        <v>347233</v>
      </c>
      <c r="L1773" s="96">
        <v>18163650</v>
      </c>
      <c r="M1773" s="97">
        <v>1000</v>
      </c>
      <c r="N1773" s="97">
        <v>1769</v>
      </c>
      <c r="O1773" s="97">
        <v>2769</v>
      </c>
      <c r="P1773" s="96" t="s">
        <v>48</v>
      </c>
      <c r="Q1773" s="96">
        <v>30667</v>
      </c>
      <c r="R1773" s="96">
        <v>30803</v>
      </c>
      <c r="S1773" s="96">
        <v>33447</v>
      </c>
      <c r="T1773" s="98">
        <v>0.61599999999999999</v>
      </c>
      <c r="U1773" s="95">
        <v>46107</v>
      </c>
      <c r="V1773" s="95">
        <v>46130</v>
      </c>
      <c r="W1773" s="96">
        <v>268</v>
      </c>
      <c r="X1773" s="98">
        <v>0.1656</v>
      </c>
      <c r="Y1773" s="98">
        <v>0.36609999999999998</v>
      </c>
      <c r="Z1773" s="96">
        <v>592</v>
      </c>
      <c r="AA1773" s="96">
        <v>216</v>
      </c>
      <c r="AB1773" s="98">
        <v>0.13350000000000001</v>
      </c>
      <c r="AC1773" s="98">
        <v>0.3644</v>
      </c>
      <c r="AD1773" s="96">
        <v>590</v>
      </c>
      <c r="AE1773" s="96">
        <v>126</v>
      </c>
      <c r="AF1773" s="98">
        <v>7.7899999999999997E-2</v>
      </c>
      <c r="AG1773" s="98">
        <v>0.33560000000000001</v>
      </c>
      <c r="AH1773" s="96">
        <v>543</v>
      </c>
      <c r="AI1773" s="96">
        <v>1068</v>
      </c>
      <c r="AJ1773" s="96">
        <v>899</v>
      </c>
      <c r="AK1773" s="96">
        <v>8304</v>
      </c>
      <c r="AL1773" s="96">
        <v>8281</v>
      </c>
      <c r="AM1773" s="96">
        <v>582</v>
      </c>
      <c r="AN1773" s="96">
        <v>6492</v>
      </c>
      <c r="AO1773" s="96">
        <v>6479</v>
      </c>
      <c r="AP1773" s="96">
        <v>156</v>
      </c>
      <c r="AQ1773" s="96">
        <v>1707</v>
      </c>
      <c r="AR1773" s="96">
        <v>1618</v>
      </c>
      <c r="AS1773" s="98">
        <v>0.94799999999999995</v>
      </c>
      <c r="AT1773" s="98">
        <v>0.55600000000000005</v>
      </c>
      <c r="AU1773" s="98">
        <v>2.4E-2</v>
      </c>
      <c r="AV1773" s="101">
        <v>459165</v>
      </c>
      <c r="AW1773" s="101">
        <v>418550</v>
      </c>
      <c r="AX1773" s="96">
        <v>27510</v>
      </c>
      <c r="AY1773" s="96">
        <v>43073</v>
      </c>
      <c r="AZ1773" s="96">
        <v>63107</v>
      </c>
      <c r="BA1773" s="96">
        <v>61823505</v>
      </c>
      <c r="BC1773" s="117"/>
      <c r="BD1773" s="93">
        <v>389.74</v>
      </c>
      <c r="BE1773" s="240">
        <v>1477.5</v>
      </c>
      <c r="BG1773" s="155">
        <v>0</v>
      </c>
      <c r="BI1773" s="155">
        <v>0</v>
      </c>
      <c r="BJ1773" s="94">
        <v>52</v>
      </c>
      <c r="BM1773" s="94" t="s">
        <v>48</v>
      </c>
    </row>
    <row r="1774" spans="1:65" ht="15.75" customHeight="1" thickBot="1">
      <c r="A1774" s="93" t="s">
        <v>311</v>
      </c>
      <c r="B1774" s="95">
        <v>46139</v>
      </c>
      <c r="C1774" s="96">
        <v>6944775</v>
      </c>
      <c r="D1774" s="96">
        <v>505896</v>
      </c>
      <c r="E1774" s="96" t="s">
        <v>48</v>
      </c>
      <c r="F1774" s="96">
        <v>9008551</v>
      </c>
      <c r="G1774" s="96" t="s">
        <v>48</v>
      </c>
      <c r="H1774" s="96">
        <v>893179</v>
      </c>
      <c r="I1774" s="96" t="s">
        <v>48</v>
      </c>
      <c r="J1774" s="96">
        <v>3299</v>
      </c>
      <c r="K1774" s="96">
        <v>347233</v>
      </c>
      <c r="L1774" s="96">
        <v>17702933</v>
      </c>
      <c r="M1774" s="97">
        <v>860</v>
      </c>
      <c r="N1774" s="97">
        <v>0</v>
      </c>
      <c r="O1774" s="97">
        <v>860</v>
      </c>
      <c r="P1774" s="96" t="s">
        <v>48</v>
      </c>
      <c r="Q1774" s="96">
        <v>31787</v>
      </c>
      <c r="R1774" s="96">
        <v>33951</v>
      </c>
      <c r="S1774" s="96">
        <v>38032</v>
      </c>
      <c r="T1774" s="98">
        <v>1.651</v>
      </c>
      <c r="U1774" s="95">
        <v>46108</v>
      </c>
      <c r="V1774" s="95">
        <v>46131</v>
      </c>
      <c r="W1774" s="96">
        <v>252</v>
      </c>
      <c r="X1774" s="98">
        <v>0.19270000000000001</v>
      </c>
      <c r="Y1774" s="98">
        <v>0.42580000000000001</v>
      </c>
      <c r="Z1774" s="96">
        <v>557</v>
      </c>
      <c r="AA1774" s="96">
        <v>191</v>
      </c>
      <c r="AB1774" s="98">
        <v>0.14599999999999999</v>
      </c>
      <c r="AC1774" s="98">
        <v>0.39860000000000001</v>
      </c>
      <c r="AD1774" s="96">
        <v>521</v>
      </c>
      <c r="AE1774" s="96">
        <v>108</v>
      </c>
      <c r="AF1774" s="98">
        <v>8.2600000000000007E-2</v>
      </c>
      <c r="AG1774" s="98">
        <v>0.35589999999999999</v>
      </c>
      <c r="AH1774" s="96">
        <v>465</v>
      </c>
      <c r="AI1774" s="96">
        <v>870</v>
      </c>
      <c r="AJ1774" s="96">
        <v>620</v>
      </c>
      <c r="AK1774" s="96">
        <v>6106</v>
      </c>
      <c r="AL1774" s="96">
        <v>6033</v>
      </c>
      <c r="AM1774" s="96">
        <v>360</v>
      </c>
      <c r="AN1774" s="96">
        <v>4422</v>
      </c>
      <c r="AO1774" s="96">
        <v>4359</v>
      </c>
      <c r="AP1774" s="96">
        <v>112</v>
      </c>
      <c r="AQ1774" s="96">
        <v>1420</v>
      </c>
      <c r="AR1774" s="96">
        <v>1308</v>
      </c>
      <c r="AS1774" s="98">
        <v>0.92100000000000004</v>
      </c>
      <c r="AT1774" s="98">
        <v>0.47399999999999998</v>
      </c>
      <c r="AU1774" s="98">
        <v>2.5000000000000001E-2</v>
      </c>
      <c r="AV1774" s="101">
        <v>460585</v>
      </c>
      <c r="AW1774" s="101">
        <v>419858</v>
      </c>
      <c r="AX1774" s="96">
        <v>27525</v>
      </c>
      <c r="AY1774" s="96">
        <v>43249</v>
      </c>
      <c r="AZ1774" s="96">
        <v>63956</v>
      </c>
      <c r="BA1774" s="96">
        <v>82046759</v>
      </c>
      <c r="BC1774" s="117"/>
      <c r="BD1774" s="93">
        <v>342.98</v>
      </c>
      <c r="BE1774" s="240">
        <v>1475</v>
      </c>
      <c r="BG1774" s="155">
        <v>0</v>
      </c>
      <c r="BI1774" s="155">
        <v>0</v>
      </c>
      <c r="BJ1774" s="94">
        <v>55</v>
      </c>
      <c r="BM1774" s="94" t="s">
        <v>48</v>
      </c>
    </row>
    <row r="1775" spans="1:65" ht="15.75" customHeight="1" thickBot="1">
      <c r="A1775" s="93" t="s">
        <v>312</v>
      </c>
      <c r="B1775" s="95">
        <v>46140</v>
      </c>
      <c r="C1775" s="96">
        <v>7041039</v>
      </c>
      <c r="D1775" s="96">
        <v>596583</v>
      </c>
      <c r="E1775" s="96" t="s">
        <v>48</v>
      </c>
      <c r="F1775" s="96">
        <v>8091994</v>
      </c>
      <c r="G1775" s="96" t="s">
        <v>48</v>
      </c>
      <c r="H1775" s="96">
        <v>894246</v>
      </c>
      <c r="I1775" s="96" t="s">
        <v>48</v>
      </c>
      <c r="J1775" s="96">
        <v>3435</v>
      </c>
      <c r="K1775" s="96">
        <v>347233</v>
      </c>
      <c r="L1775" s="96">
        <v>16974530</v>
      </c>
      <c r="M1775" s="97">
        <v>967</v>
      </c>
      <c r="N1775" s="97">
        <v>0</v>
      </c>
      <c r="O1775" s="97">
        <v>967</v>
      </c>
      <c r="P1775" s="96" t="s">
        <v>48</v>
      </c>
      <c r="Q1775" s="96">
        <v>31608</v>
      </c>
      <c r="R1775" s="96">
        <v>35129</v>
      </c>
      <c r="S1775" s="96">
        <v>37155</v>
      </c>
      <c r="T1775" s="98">
        <v>1.456</v>
      </c>
      <c r="U1775" s="95">
        <v>46109</v>
      </c>
      <c r="V1775" s="95">
        <v>46132</v>
      </c>
      <c r="W1775" s="96">
        <v>243</v>
      </c>
      <c r="X1775" s="98">
        <v>0.1875</v>
      </c>
      <c r="Y1775" s="98">
        <v>0.41439999999999999</v>
      </c>
      <c r="Z1775" s="96">
        <v>537</v>
      </c>
      <c r="AA1775" s="96">
        <v>177</v>
      </c>
      <c r="AB1775" s="98">
        <v>0.1366</v>
      </c>
      <c r="AC1775" s="98">
        <v>0.37280000000000002</v>
      </c>
      <c r="AD1775" s="96">
        <v>483</v>
      </c>
      <c r="AE1775" s="96">
        <v>106</v>
      </c>
      <c r="AF1775" s="98">
        <v>8.1799999999999998E-2</v>
      </c>
      <c r="AG1775" s="98">
        <v>0.35249999999999998</v>
      </c>
      <c r="AH1775" s="96">
        <v>457</v>
      </c>
      <c r="AI1775" s="96">
        <v>857</v>
      </c>
      <c r="AJ1775" s="96">
        <v>654</v>
      </c>
      <c r="AK1775" s="96">
        <v>5684</v>
      </c>
      <c r="AL1775" s="96">
        <v>5608</v>
      </c>
      <c r="AM1775" s="96">
        <v>276</v>
      </c>
      <c r="AN1775" s="96">
        <v>4322</v>
      </c>
      <c r="AO1775" s="96">
        <v>4263</v>
      </c>
      <c r="AP1775" s="96">
        <v>147</v>
      </c>
      <c r="AQ1775" s="96">
        <v>1408</v>
      </c>
      <c r="AR1775" s="96">
        <v>1296</v>
      </c>
      <c r="AS1775" s="98">
        <v>0.92</v>
      </c>
      <c r="AT1775" s="98">
        <v>0.505</v>
      </c>
      <c r="AU1775" s="98">
        <v>0</v>
      </c>
      <c r="AV1775" s="101">
        <v>461993</v>
      </c>
      <c r="AW1775" s="101">
        <v>421154</v>
      </c>
      <c r="AX1775" s="96">
        <v>27496</v>
      </c>
      <c r="AY1775" s="96">
        <v>43249</v>
      </c>
      <c r="AZ1775" s="96">
        <v>64189</v>
      </c>
      <c r="BA1775" s="96">
        <v>57655742</v>
      </c>
      <c r="BC1775" s="117"/>
      <c r="BD1775" s="93">
        <v>404.6</v>
      </c>
      <c r="BE1775" s="240">
        <v>1474.5</v>
      </c>
      <c r="BG1775" s="155">
        <v>0</v>
      </c>
      <c r="BI1775" s="155">
        <v>0</v>
      </c>
      <c r="BJ1775" s="94">
        <v>51</v>
      </c>
      <c r="BM1775" s="94" t="s">
        <v>48</v>
      </c>
    </row>
    <row r="1776" spans="1:65" ht="15.75" customHeight="1" thickBot="1">
      <c r="A1776" s="93" t="s">
        <v>313</v>
      </c>
      <c r="B1776" s="95">
        <v>46141</v>
      </c>
      <c r="C1776" s="96">
        <v>7802997</v>
      </c>
      <c r="D1776" s="96">
        <v>427651</v>
      </c>
      <c r="E1776" s="96" t="s">
        <v>48</v>
      </c>
      <c r="F1776" s="96">
        <v>8480599</v>
      </c>
      <c r="G1776" s="96" t="s">
        <v>48</v>
      </c>
      <c r="H1776" s="96">
        <v>1013760</v>
      </c>
      <c r="I1776" s="96" t="s">
        <v>48</v>
      </c>
      <c r="J1776" s="96">
        <v>1518</v>
      </c>
      <c r="K1776" s="96">
        <v>347233</v>
      </c>
      <c r="L1776" s="96">
        <v>18073758</v>
      </c>
      <c r="M1776" s="97">
        <v>921</v>
      </c>
      <c r="N1776" s="97">
        <v>0</v>
      </c>
      <c r="O1776" s="97">
        <v>921</v>
      </c>
      <c r="P1776" s="96" t="s">
        <v>48</v>
      </c>
      <c r="Q1776" s="96">
        <v>35713</v>
      </c>
      <c r="R1776" s="96">
        <v>35981</v>
      </c>
      <c r="S1776" s="96">
        <v>39191</v>
      </c>
      <c r="T1776" s="98">
        <v>1.5229999999999999</v>
      </c>
      <c r="U1776" s="95">
        <v>46110</v>
      </c>
      <c r="V1776" s="95">
        <v>46133</v>
      </c>
      <c r="W1776" s="96">
        <v>229</v>
      </c>
      <c r="X1776" s="98">
        <v>0.1759</v>
      </c>
      <c r="Y1776" s="98">
        <v>0.38869999999999999</v>
      </c>
      <c r="Z1776" s="96">
        <v>506</v>
      </c>
      <c r="AA1776" s="96">
        <v>184</v>
      </c>
      <c r="AB1776" s="98">
        <v>0.14130000000000001</v>
      </c>
      <c r="AC1776" s="98">
        <v>0.38579999999999998</v>
      </c>
      <c r="AD1776" s="96">
        <v>502</v>
      </c>
      <c r="AE1776" s="96">
        <v>107</v>
      </c>
      <c r="AF1776" s="98">
        <v>8.2199999999999995E-2</v>
      </c>
      <c r="AG1776" s="98">
        <v>0.35420000000000001</v>
      </c>
      <c r="AH1776" s="96">
        <v>461</v>
      </c>
      <c r="AI1776" s="96">
        <v>888</v>
      </c>
      <c r="AJ1776" s="96">
        <v>676</v>
      </c>
      <c r="AK1776" s="96">
        <v>6096</v>
      </c>
      <c r="AL1776" s="96">
        <v>6027</v>
      </c>
      <c r="AM1776" s="96">
        <v>260</v>
      </c>
      <c r="AN1776" s="96">
        <v>4691</v>
      </c>
      <c r="AO1776" s="96">
        <v>4629</v>
      </c>
      <c r="AP1776" s="96">
        <v>127</v>
      </c>
      <c r="AQ1776" s="96">
        <v>1403</v>
      </c>
      <c r="AR1776" s="96">
        <v>1302</v>
      </c>
      <c r="AS1776" s="98">
        <v>0.92800000000000005</v>
      </c>
      <c r="AT1776" s="98">
        <v>0.51900000000000002</v>
      </c>
      <c r="AU1776" s="98">
        <v>0</v>
      </c>
      <c r="AV1776" s="101">
        <v>463396</v>
      </c>
      <c r="AW1776" s="101">
        <v>422456</v>
      </c>
      <c r="AX1776" s="96">
        <v>27581</v>
      </c>
      <c r="AY1776" s="96">
        <v>43317</v>
      </c>
      <c r="AZ1776" s="96">
        <v>63868</v>
      </c>
      <c r="BA1776" s="96">
        <v>56044846</v>
      </c>
      <c r="BC1776" s="117"/>
      <c r="BD1776" s="93">
        <v>287.39999999999998</v>
      </c>
      <c r="BE1776" s="240">
        <v>1488</v>
      </c>
      <c r="BG1776" s="155">
        <v>0</v>
      </c>
      <c r="BI1776" s="155">
        <v>0</v>
      </c>
      <c r="BJ1776" s="94">
        <v>64</v>
      </c>
      <c r="BM1776" s="94" t="s">
        <v>48</v>
      </c>
    </row>
    <row r="1777" spans="1:65" ht="15.75" customHeight="1" thickBot="1">
      <c r="A1777" s="93" t="s">
        <v>314</v>
      </c>
      <c r="B1777" s="95">
        <v>46142</v>
      </c>
      <c r="C1777" s="96">
        <v>6943730</v>
      </c>
      <c r="D1777" s="96">
        <v>466602</v>
      </c>
      <c r="E1777" s="96" t="s">
        <v>48</v>
      </c>
      <c r="F1777" s="96">
        <v>8973491</v>
      </c>
      <c r="G1777" s="96" t="s">
        <v>48</v>
      </c>
      <c r="H1777" s="96">
        <v>1350336</v>
      </c>
      <c r="I1777" s="96" t="s">
        <v>48</v>
      </c>
      <c r="J1777" s="96">
        <v>1588</v>
      </c>
      <c r="K1777" s="96">
        <v>347233</v>
      </c>
      <c r="L1777" s="96">
        <v>18082979</v>
      </c>
      <c r="M1777" s="97">
        <v>859</v>
      </c>
      <c r="N1777" s="97">
        <v>0</v>
      </c>
      <c r="O1777" s="97">
        <v>859</v>
      </c>
      <c r="P1777" s="96" t="s">
        <v>48</v>
      </c>
      <c r="Q1777" s="96" t="s">
        <v>48</v>
      </c>
      <c r="R1777" s="96">
        <v>36395</v>
      </c>
      <c r="S1777" s="96">
        <v>35257</v>
      </c>
      <c r="T1777" s="98">
        <v>1.5089999999999999</v>
      </c>
      <c r="U1777" s="95">
        <v>46111</v>
      </c>
      <c r="V1777" s="95">
        <v>46134</v>
      </c>
      <c r="W1777" s="96"/>
      <c r="X1777" s="98">
        <v>0</v>
      </c>
      <c r="Y1777" s="98">
        <v>0</v>
      </c>
      <c r="Z1777" s="96" t="s">
        <v>48</v>
      </c>
      <c r="AA1777" s="96">
        <v>182</v>
      </c>
      <c r="AB1777" s="98">
        <v>0.14979999999999999</v>
      </c>
      <c r="AC1777" s="98">
        <v>0.40889999999999999</v>
      </c>
      <c r="AD1777" s="96">
        <v>497</v>
      </c>
      <c r="AE1777" s="96">
        <v>119</v>
      </c>
      <c r="AF1777" s="98">
        <v>9.7900000000000001E-2</v>
      </c>
      <c r="AG1777" s="98">
        <v>0.42209999999999998</v>
      </c>
      <c r="AH1777" s="96">
        <v>513</v>
      </c>
      <c r="AI1777" s="96">
        <v>835</v>
      </c>
      <c r="AJ1777" s="96">
        <v>685</v>
      </c>
      <c r="AK1777" s="96">
        <v>6226</v>
      </c>
      <c r="AL1777" s="96">
        <v>6154</v>
      </c>
      <c r="AM1777" s="96">
        <v>325</v>
      </c>
      <c r="AN1777" s="96">
        <v>4938</v>
      </c>
      <c r="AO1777" s="96">
        <v>4879</v>
      </c>
      <c r="AP1777" s="96">
        <v>145</v>
      </c>
      <c r="AQ1777" s="96">
        <v>1296</v>
      </c>
      <c r="AR1777" s="96">
        <v>1215</v>
      </c>
      <c r="AS1777" s="98">
        <v>0.93799999999999994</v>
      </c>
      <c r="AT1777" s="98">
        <v>0.56399999999999995</v>
      </c>
      <c r="AU1777" s="98">
        <v>0</v>
      </c>
      <c r="AV1777" s="101">
        <v>464692</v>
      </c>
      <c r="AW1777" s="101">
        <v>423671</v>
      </c>
      <c r="AX1777" s="96">
        <v>27965</v>
      </c>
      <c r="AY1777" s="96">
        <v>43573</v>
      </c>
      <c r="AZ1777" s="96">
        <v>43573</v>
      </c>
      <c r="BA1777" s="96">
        <v>60840003</v>
      </c>
      <c r="BC1777" s="117"/>
      <c r="BD1777" s="93">
        <v>316.33999999999997</v>
      </c>
      <c r="BE1777" s="240">
        <v>1475</v>
      </c>
      <c r="BG1777" s="155">
        <v>0</v>
      </c>
      <c r="BI1777" s="155">
        <v>0</v>
      </c>
      <c r="BJ1777" s="94">
        <v>58</v>
      </c>
      <c r="BM1777" s="94" t="s">
        <v>48</v>
      </c>
    </row>
    <row r="1778" spans="1:65" ht="15.75" customHeight="1" thickBot="1">
      <c r="A1778" s="93" t="s">
        <v>315</v>
      </c>
      <c r="B1778" s="95">
        <v>46143</v>
      </c>
      <c r="C1778" s="96">
        <v>7759919</v>
      </c>
      <c r="D1778" s="96">
        <v>475422</v>
      </c>
      <c r="E1778" s="96" t="s">
        <v>48</v>
      </c>
      <c r="F1778" s="96">
        <v>9518599</v>
      </c>
      <c r="G1778" s="96" t="s">
        <v>48</v>
      </c>
      <c r="H1778" s="96">
        <v>1452632</v>
      </c>
      <c r="I1778" s="96" t="s">
        <v>48</v>
      </c>
      <c r="J1778" s="96">
        <v>2120</v>
      </c>
      <c r="K1778" s="96">
        <v>347233</v>
      </c>
      <c r="L1778" s="96">
        <v>19555925</v>
      </c>
      <c r="M1778" s="97">
        <v>0</v>
      </c>
      <c r="N1778" s="97">
        <v>0</v>
      </c>
      <c r="O1778" s="97">
        <v>0</v>
      </c>
      <c r="P1778" s="96" t="s">
        <v>48</v>
      </c>
      <c r="Q1778" s="96" t="s">
        <v>48</v>
      </c>
      <c r="R1778" s="96" t="s">
        <v>48</v>
      </c>
      <c r="S1778" s="96">
        <v>37811</v>
      </c>
      <c r="T1778" s="98">
        <v>0</v>
      </c>
      <c r="U1778" s="95">
        <v>46112</v>
      </c>
      <c r="V1778" s="95">
        <v>46135</v>
      </c>
      <c r="W1778" s="96"/>
      <c r="X1778" s="98">
        <v>0</v>
      </c>
      <c r="Y1778" s="98">
        <v>0</v>
      </c>
      <c r="Z1778" s="96" t="s">
        <v>48</v>
      </c>
      <c r="AA1778" s="96"/>
      <c r="AB1778" s="98">
        <v>0</v>
      </c>
      <c r="AC1778" s="98">
        <v>0</v>
      </c>
      <c r="AD1778" s="96" t="s">
        <v>48</v>
      </c>
      <c r="AE1778" s="96">
        <v>120</v>
      </c>
      <c r="AF1778" s="98">
        <v>8.9599999999999999E-2</v>
      </c>
      <c r="AG1778" s="98">
        <v>0.38629999999999998</v>
      </c>
      <c r="AH1778" s="96">
        <v>517</v>
      </c>
      <c r="AI1778" s="96">
        <v>937</v>
      </c>
      <c r="AJ1778" s="96">
        <v>751</v>
      </c>
      <c r="AK1778" s="96">
        <v>6558</v>
      </c>
      <c r="AL1778" s="96">
        <v>6465</v>
      </c>
      <c r="AM1778" s="96">
        <v>334</v>
      </c>
      <c r="AN1778" s="96">
        <v>5049</v>
      </c>
      <c r="AO1778" s="96">
        <v>4989</v>
      </c>
      <c r="AP1778" s="96">
        <v>131</v>
      </c>
      <c r="AQ1778" s="96">
        <v>1459</v>
      </c>
      <c r="AR1778" s="96">
        <v>1339</v>
      </c>
      <c r="AS1778" s="98">
        <v>0.91800000000000004</v>
      </c>
      <c r="AT1778" s="98">
        <v>0.56100000000000005</v>
      </c>
      <c r="AU1778" s="98">
        <v>0</v>
      </c>
      <c r="AV1778" s="101">
        <v>466151</v>
      </c>
      <c r="AW1778" s="101">
        <v>425010</v>
      </c>
      <c r="AX1778" s="96">
        <v>28197</v>
      </c>
      <c r="AY1778" s="96">
        <v>43698</v>
      </c>
      <c r="AZ1778" s="96">
        <v>64382</v>
      </c>
      <c r="BA1778" s="96">
        <v>62402195</v>
      </c>
      <c r="BC1778" s="117"/>
      <c r="BD1778" s="93">
        <v>322.32</v>
      </c>
      <c r="BE1778" s="240">
        <v>1475</v>
      </c>
      <c r="BG1778" s="155">
        <v>0</v>
      </c>
      <c r="BI1778" s="155">
        <v>0</v>
      </c>
      <c r="BJ1778" s="94">
        <v>40</v>
      </c>
      <c r="BM1778" s="94" t="s">
        <v>48</v>
      </c>
    </row>
    <row r="1779" spans="1:65" ht="15.75" customHeight="1" thickBot="1">
      <c r="A1779" s="93" t="s">
        <v>316</v>
      </c>
      <c r="B1779" s="95">
        <v>46144</v>
      </c>
      <c r="C1779" s="96"/>
      <c r="D1779" s="96" t="s">
        <v>48</v>
      </c>
      <c r="E1779" s="96" t="s">
        <v>48</v>
      </c>
      <c r="F1779" s="96"/>
      <c r="G1779" s="96" t="s">
        <v>48</v>
      </c>
      <c r="H1779" s="96"/>
      <c r="I1779" s="96" t="s">
        <v>48</v>
      </c>
      <c r="J1779" s="96"/>
      <c r="K1779" s="96">
        <v>347233</v>
      </c>
      <c r="L1779" s="96">
        <v>347233</v>
      </c>
      <c r="M1779" s="97">
        <v>0</v>
      </c>
      <c r="N1779" s="97">
        <v>0</v>
      </c>
      <c r="O1779" s="97">
        <v>0</v>
      </c>
      <c r="P1779" s="96" t="s">
        <v>48</v>
      </c>
      <c r="Q1779" s="96" t="s">
        <v>48</v>
      </c>
      <c r="R1779" s="96" t="s">
        <v>48</v>
      </c>
      <c r="S1779" s="96" t="s">
        <v>48</v>
      </c>
      <c r="T1779" s="98">
        <v>0</v>
      </c>
      <c r="U1779" s="95">
        <v>46113</v>
      </c>
      <c r="V1779" s="95">
        <v>46136</v>
      </c>
      <c r="W1779" s="96"/>
      <c r="X1779" s="98">
        <v>0</v>
      </c>
      <c r="Y1779" s="98">
        <v>0</v>
      </c>
      <c r="Z1779" s="96" t="s">
        <v>48</v>
      </c>
      <c r="AA1779" s="96"/>
      <c r="AB1779" s="98">
        <v>0</v>
      </c>
      <c r="AC1779" s="98">
        <v>0</v>
      </c>
      <c r="AD1779" s="96" t="s">
        <v>48</v>
      </c>
      <c r="AE1779" s="96"/>
      <c r="AF1779" s="98">
        <v>0</v>
      </c>
      <c r="AG1779" s="98">
        <v>0</v>
      </c>
      <c r="AH1779" s="96" t="s">
        <v>48</v>
      </c>
      <c r="AI1779" s="96"/>
      <c r="AJ1779" s="96"/>
      <c r="AK1779" s="96"/>
      <c r="AL1779" s="96"/>
      <c r="AM1779" s="96"/>
      <c r="AN1779" s="96"/>
      <c r="AO1779" s="96"/>
      <c r="AP1779" s="96"/>
      <c r="AQ1779" s="96"/>
      <c r="AR1779" s="96"/>
      <c r="AS1779" s="98">
        <v>0</v>
      </c>
      <c r="AT1779" s="98">
        <v>0</v>
      </c>
      <c r="AU1779" s="98">
        <v>0</v>
      </c>
      <c r="AV1779" s="101">
        <v>466151</v>
      </c>
      <c r="AW1779" s="101">
        <v>425010</v>
      </c>
      <c r="AX1779" s="96"/>
      <c r="AY1779" s="96"/>
      <c r="AZ1779" s="96"/>
      <c r="BA1779" s="96"/>
      <c r="BC1779" s="117"/>
      <c r="BD1779" s="93"/>
      <c r="BE1779" s="240"/>
      <c r="BG1779" s="155">
        <v>0</v>
      </c>
      <c r="BI1779" s="155">
        <v>0</v>
      </c>
      <c r="BM1779" s="94" t="s">
        <v>48</v>
      </c>
    </row>
    <row r="1780" spans="1:65" ht="15.75" customHeight="1" thickBot="1">
      <c r="A1780" s="93" t="s">
        <v>317</v>
      </c>
      <c r="B1780" s="95">
        <v>46145</v>
      </c>
      <c r="C1780" s="96"/>
      <c r="D1780" s="96" t="s">
        <v>48</v>
      </c>
      <c r="E1780" s="96" t="s">
        <v>48</v>
      </c>
      <c r="F1780" s="96"/>
      <c r="G1780" s="96" t="s">
        <v>48</v>
      </c>
      <c r="H1780" s="96"/>
      <c r="I1780" s="96" t="s">
        <v>48</v>
      </c>
      <c r="J1780" s="96"/>
      <c r="K1780" s="96">
        <v>347233</v>
      </c>
      <c r="L1780" s="96">
        <v>347233</v>
      </c>
      <c r="M1780" s="97">
        <v>0</v>
      </c>
      <c r="N1780" s="97">
        <v>0</v>
      </c>
      <c r="O1780" s="97">
        <v>0</v>
      </c>
      <c r="P1780" s="96" t="s">
        <v>48</v>
      </c>
      <c r="Q1780" s="96" t="s">
        <v>48</v>
      </c>
      <c r="R1780" s="96" t="s">
        <v>48</v>
      </c>
      <c r="S1780" s="96" t="s">
        <v>48</v>
      </c>
      <c r="T1780" s="98">
        <v>0</v>
      </c>
      <c r="U1780" s="95">
        <v>46114</v>
      </c>
      <c r="V1780" s="95">
        <v>46137</v>
      </c>
      <c r="W1780" s="96"/>
      <c r="X1780" s="98">
        <v>0</v>
      </c>
      <c r="Y1780" s="98">
        <v>0</v>
      </c>
      <c r="Z1780" s="96" t="s">
        <v>48</v>
      </c>
      <c r="AA1780" s="96"/>
      <c r="AB1780" s="98">
        <v>0</v>
      </c>
      <c r="AC1780" s="98">
        <v>0</v>
      </c>
      <c r="AD1780" s="96" t="s">
        <v>48</v>
      </c>
      <c r="AE1780" s="96"/>
      <c r="AF1780" s="98">
        <v>0</v>
      </c>
      <c r="AG1780" s="98">
        <v>0</v>
      </c>
      <c r="AH1780" s="96" t="s">
        <v>48</v>
      </c>
      <c r="AI1780" s="96"/>
      <c r="AJ1780" s="96"/>
      <c r="AK1780" s="96"/>
      <c r="AL1780" s="96"/>
      <c r="AM1780" s="96"/>
      <c r="AN1780" s="96"/>
      <c r="AO1780" s="96"/>
      <c r="AP1780" s="96"/>
      <c r="AQ1780" s="96"/>
      <c r="AR1780" s="96"/>
      <c r="AS1780" s="98">
        <v>0</v>
      </c>
      <c r="AT1780" s="98">
        <v>0</v>
      </c>
      <c r="AU1780" s="98">
        <v>0</v>
      </c>
      <c r="AV1780" s="101">
        <v>466151</v>
      </c>
      <c r="AW1780" s="101">
        <v>425010</v>
      </c>
      <c r="AX1780" s="96"/>
      <c r="AY1780" s="96"/>
      <c r="AZ1780" s="96"/>
      <c r="BA1780" s="96"/>
      <c r="BC1780" s="117"/>
      <c r="BD1780" s="93"/>
      <c r="BE1780" s="240"/>
      <c r="BG1780" s="155">
        <v>0</v>
      </c>
      <c r="BI1780" s="155">
        <v>0</v>
      </c>
      <c r="BM1780" s="94" t="s">
        <v>48</v>
      </c>
    </row>
    <row r="1781" spans="1:65" ht="15.75" customHeight="1" thickBot="1">
      <c r="A1781" s="93" t="s">
        <v>311</v>
      </c>
      <c r="B1781" s="95">
        <v>46146</v>
      </c>
      <c r="C1781" s="96"/>
      <c r="D1781" s="96" t="s">
        <v>48</v>
      </c>
      <c r="E1781" s="96" t="s">
        <v>48</v>
      </c>
      <c r="F1781" s="96"/>
      <c r="G1781" s="96" t="s">
        <v>48</v>
      </c>
      <c r="H1781" s="96"/>
      <c r="I1781" s="96" t="s">
        <v>48</v>
      </c>
      <c r="J1781" s="96"/>
      <c r="K1781" s="96">
        <v>347233</v>
      </c>
      <c r="L1781" s="96">
        <v>347233</v>
      </c>
      <c r="M1781" s="97">
        <v>0</v>
      </c>
      <c r="N1781" s="97">
        <v>0</v>
      </c>
      <c r="O1781" s="97">
        <v>0</v>
      </c>
      <c r="P1781" s="96" t="s">
        <v>48</v>
      </c>
      <c r="Q1781" s="96" t="s">
        <v>48</v>
      </c>
      <c r="R1781" s="96" t="s">
        <v>48</v>
      </c>
      <c r="S1781" s="96" t="s">
        <v>48</v>
      </c>
      <c r="T1781" s="98">
        <v>0</v>
      </c>
      <c r="U1781" s="95">
        <v>46115</v>
      </c>
      <c r="V1781" s="95">
        <v>46138</v>
      </c>
      <c r="W1781" s="96"/>
      <c r="X1781" s="98">
        <v>0</v>
      </c>
      <c r="Y1781" s="98">
        <v>0</v>
      </c>
      <c r="Z1781" s="96" t="s">
        <v>48</v>
      </c>
      <c r="AA1781" s="96"/>
      <c r="AB1781" s="98">
        <v>0</v>
      </c>
      <c r="AC1781" s="98">
        <v>0</v>
      </c>
      <c r="AD1781" s="96" t="s">
        <v>48</v>
      </c>
      <c r="AE1781" s="96"/>
      <c r="AF1781" s="98">
        <v>0</v>
      </c>
      <c r="AG1781" s="98">
        <v>0</v>
      </c>
      <c r="AH1781" s="96" t="s">
        <v>48</v>
      </c>
      <c r="AI1781" s="96"/>
      <c r="AJ1781" s="96"/>
      <c r="AK1781" s="96"/>
      <c r="AL1781" s="96"/>
      <c r="AM1781" s="96"/>
      <c r="AN1781" s="96"/>
      <c r="AO1781" s="96"/>
      <c r="AP1781" s="96"/>
      <c r="AQ1781" s="96"/>
      <c r="AR1781" s="96"/>
      <c r="AS1781" s="98">
        <v>0</v>
      </c>
      <c r="AT1781" s="98">
        <v>0</v>
      </c>
      <c r="AU1781" s="98">
        <v>0</v>
      </c>
      <c r="AV1781" s="101">
        <v>466151</v>
      </c>
      <c r="AW1781" s="101">
        <v>425010</v>
      </c>
      <c r="AX1781" s="96"/>
      <c r="AY1781" s="96"/>
      <c r="AZ1781" s="96"/>
      <c r="BA1781" s="96"/>
      <c r="BC1781" s="117"/>
      <c r="BD1781" s="93"/>
      <c r="BE1781" s="240"/>
      <c r="BG1781" s="155">
        <v>0</v>
      </c>
      <c r="BI1781" s="155">
        <v>0</v>
      </c>
      <c r="BM1781" s="94" t="s">
        <v>48</v>
      </c>
    </row>
    <row r="1782" spans="1:65" ht="15.75" customHeight="1" thickBot="1">
      <c r="A1782" s="93" t="s">
        <v>312</v>
      </c>
      <c r="B1782" s="95">
        <v>46147</v>
      </c>
      <c r="C1782" s="96"/>
      <c r="D1782" s="96" t="s">
        <v>48</v>
      </c>
      <c r="E1782" s="96" t="s">
        <v>48</v>
      </c>
      <c r="F1782" s="96"/>
      <c r="G1782" s="96" t="s">
        <v>48</v>
      </c>
      <c r="H1782" s="96"/>
      <c r="I1782" s="96" t="s">
        <v>48</v>
      </c>
      <c r="J1782" s="96"/>
      <c r="K1782" s="96">
        <v>347233</v>
      </c>
      <c r="L1782" s="96">
        <v>347233</v>
      </c>
      <c r="M1782" s="97">
        <v>0</v>
      </c>
      <c r="N1782" s="97">
        <v>0</v>
      </c>
      <c r="O1782" s="97">
        <v>0</v>
      </c>
      <c r="P1782" s="96" t="s">
        <v>48</v>
      </c>
      <c r="Q1782" s="96" t="s">
        <v>48</v>
      </c>
      <c r="R1782" s="96" t="s">
        <v>48</v>
      </c>
      <c r="S1782" s="96" t="s">
        <v>48</v>
      </c>
      <c r="T1782" s="98">
        <v>0</v>
      </c>
      <c r="U1782" s="95">
        <v>46116</v>
      </c>
      <c r="V1782" s="95">
        <v>46139</v>
      </c>
      <c r="W1782" s="96"/>
      <c r="X1782" s="98">
        <v>0</v>
      </c>
      <c r="Y1782" s="98">
        <v>0</v>
      </c>
      <c r="Z1782" s="96" t="s">
        <v>48</v>
      </c>
      <c r="AA1782" s="96"/>
      <c r="AB1782" s="98">
        <v>0</v>
      </c>
      <c r="AC1782" s="98">
        <v>0</v>
      </c>
      <c r="AD1782" s="96" t="s">
        <v>48</v>
      </c>
      <c r="AE1782" s="96"/>
      <c r="AF1782" s="98">
        <v>0</v>
      </c>
      <c r="AG1782" s="98">
        <v>0</v>
      </c>
      <c r="AH1782" s="96" t="s">
        <v>48</v>
      </c>
      <c r="AI1782" s="96"/>
      <c r="AJ1782" s="96"/>
      <c r="AK1782" s="96"/>
      <c r="AL1782" s="96"/>
      <c r="AM1782" s="96"/>
      <c r="AN1782" s="96"/>
      <c r="AO1782" s="96"/>
      <c r="AP1782" s="96"/>
      <c r="AQ1782" s="96"/>
      <c r="AR1782" s="96"/>
      <c r="AS1782" s="98">
        <v>0</v>
      </c>
      <c r="AT1782" s="98">
        <v>0</v>
      </c>
      <c r="AU1782" s="98">
        <v>0</v>
      </c>
      <c r="AV1782" s="101">
        <v>466151</v>
      </c>
      <c r="AW1782" s="101">
        <v>425010</v>
      </c>
      <c r="AX1782" s="96"/>
      <c r="AY1782" s="96"/>
      <c r="AZ1782" s="96"/>
      <c r="BA1782" s="96"/>
      <c r="BC1782" s="117"/>
      <c r="BD1782" s="93"/>
      <c r="BE1782" s="240"/>
      <c r="BG1782" s="155">
        <v>0</v>
      </c>
      <c r="BI1782" s="155">
        <v>0</v>
      </c>
      <c r="BM1782" s="94" t="s">
        <v>48</v>
      </c>
    </row>
    <row r="1783" spans="1:65" ht="15.75" customHeight="1" thickBot="1">
      <c r="A1783" s="93" t="s">
        <v>313</v>
      </c>
      <c r="B1783" s="95">
        <v>46148</v>
      </c>
      <c r="C1783" s="96"/>
      <c r="D1783" s="96" t="s">
        <v>48</v>
      </c>
      <c r="E1783" s="96" t="s">
        <v>48</v>
      </c>
      <c r="F1783" s="96"/>
      <c r="G1783" s="96" t="s">
        <v>48</v>
      </c>
      <c r="H1783" s="96"/>
      <c r="I1783" s="96" t="s">
        <v>48</v>
      </c>
      <c r="J1783" s="96"/>
      <c r="K1783" s="96">
        <v>347233</v>
      </c>
      <c r="L1783" s="96">
        <v>347233</v>
      </c>
      <c r="M1783" s="97">
        <v>0</v>
      </c>
      <c r="N1783" s="97">
        <v>0</v>
      </c>
      <c r="O1783" s="97">
        <v>0</v>
      </c>
      <c r="P1783" s="96" t="s">
        <v>48</v>
      </c>
      <c r="Q1783" s="96" t="s">
        <v>48</v>
      </c>
      <c r="R1783" s="96" t="s">
        <v>48</v>
      </c>
      <c r="S1783" s="96" t="s">
        <v>48</v>
      </c>
      <c r="T1783" s="98">
        <v>0</v>
      </c>
      <c r="U1783" s="95">
        <v>46117</v>
      </c>
      <c r="V1783" s="95">
        <v>46140</v>
      </c>
      <c r="W1783" s="96"/>
      <c r="X1783" s="98">
        <v>0</v>
      </c>
      <c r="Y1783" s="98">
        <v>0</v>
      </c>
      <c r="Z1783" s="96" t="s">
        <v>48</v>
      </c>
      <c r="AA1783" s="96"/>
      <c r="AB1783" s="98">
        <v>0</v>
      </c>
      <c r="AC1783" s="98">
        <v>0</v>
      </c>
      <c r="AD1783" s="96" t="s">
        <v>48</v>
      </c>
      <c r="AE1783" s="96"/>
      <c r="AF1783" s="98">
        <v>0</v>
      </c>
      <c r="AG1783" s="98">
        <v>0</v>
      </c>
      <c r="AH1783" s="96" t="s">
        <v>48</v>
      </c>
      <c r="AI1783" s="96"/>
      <c r="AJ1783" s="96"/>
      <c r="AK1783" s="96"/>
      <c r="AL1783" s="96"/>
      <c r="AM1783" s="96"/>
      <c r="AN1783" s="96"/>
      <c r="AO1783" s="96"/>
      <c r="AP1783" s="96"/>
      <c r="AQ1783" s="96"/>
      <c r="AR1783" s="96"/>
      <c r="AS1783" s="98">
        <v>0</v>
      </c>
      <c r="AT1783" s="98">
        <v>0</v>
      </c>
      <c r="AU1783" s="98">
        <v>0</v>
      </c>
      <c r="AV1783" s="101">
        <v>466151</v>
      </c>
      <c r="AW1783" s="101">
        <v>425010</v>
      </c>
      <c r="AX1783" s="96"/>
      <c r="AY1783" s="96"/>
      <c r="AZ1783" s="96"/>
      <c r="BA1783" s="96"/>
      <c r="BC1783" s="117"/>
      <c r="BD1783" s="93"/>
      <c r="BE1783" s="240"/>
      <c r="BG1783" s="155">
        <v>0</v>
      </c>
      <c r="BI1783" s="155">
        <v>0</v>
      </c>
      <c r="BM1783" s="94" t="s">
        <v>48</v>
      </c>
    </row>
    <row r="1784" spans="1:65" ht="15.75" customHeight="1" thickBot="1">
      <c r="A1784" s="93" t="s">
        <v>314</v>
      </c>
      <c r="B1784" s="95">
        <v>46149</v>
      </c>
      <c r="C1784" s="96"/>
      <c r="D1784" s="96" t="s">
        <v>48</v>
      </c>
      <c r="E1784" s="96" t="s">
        <v>48</v>
      </c>
      <c r="F1784" s="96"/>
      <c r="G1784" s="96" t="s">
        <v>48</v>
      </c>
      <c r="H1784" s="96"/>
      <c r="I1784" s="96" t="s">
        <v>48</v>
      </c>
      <c r="J1784" s="96"/>
      <c r="K1784" s="96">
        <v>347233</v>
      </c>
      <c r="L1784" s="96">
        <v>347233</v>
      </c>
      <c r="M1784" s="97">
        <v>0</v>
      </c>
      <c r="N1784" s="97">
        <v>0</v>
      </c>
      <c r="O1784" s="97">
        <v>0</v>
      </c>
      <c r="P1784" s="96" t="s">
        <v>48</v>
      </c>
      <c r="Q1784" s="96" t="s">
        <v>48</v>
      </c>
      <c r="R1784" s="96" t="s">
        <v>48</v>
      </c>
      <c r="S1784" s="96" t="s">
        <v>48</v>
      </c>
      <c r="T1784" s="98">
        <v>0</v>
      </c>
      <c r="U1784" s="95">
        <v>46118</v>
      </c>
      <c r="V1784" s="95">
        <v>46141</v>
      </c>
      <c r="W1784" s="96"/>
      <c r="X1784" s="98">
        <v>0</v>
      </c>
      <c r="Y1784" s="98">
        <v>0</v>
      </c>
      <c r="Z1784" s="96" t="s">
        <v>48</v>
      </c>
      <c r="AA1784" s="96"/>
      <c r="AB1784" s="98">
        <v>0</v>
      </c>
      <c r="AC1784" s="98">
        <v>0</v>
      </c>
      <c r="AD1784" s="96" t="s">
        <v>48</v>
      </c>
      <c r="AE1784" s="96"/>
      <c r="AF1784" s="98">
        <v>0</v>
      </c>
      <c r="AG1784" s="98">
        <v>0</v>
      </c>
      <c r="AH1784" s="96" t="s">
        <v>48</v>
      </c>
      <c r="AI1784" s="96"/>
      <c r="AJ1784" s="96"/>
      <c r="AK1784" s="96"/>
      <c r="AL1784" s="96"/>
      <c r="AM1784" s="96"/>
      <c r="AN1784" s="96"/>
      <c r="AO1784" s="96"/>
      <c r="AP1784" s="96"/>
      <c r="AQ1784" s="96"/>
      <c r="AR1784" s="96"/>
      <c r="AS1784" s="98">
        <v>0</v>
      </c>
      <c r="AT1784" s="98">
        <v>0</v>
      </c>
      <c r="AU1784" s="98">
        <v>0</v>
      </c>
      <c r="AV1784" s="101">
        <v>466151</v>
      </c>
      <c r="AW1784" s="101">
        <v>425010</v>
      </c>
      <c r="AX1784" s="96"/>
      <c r="AY1784" s="96"/>
      <c r="AZ1784" s="96"/>
      <c r="BA1784" s="96"/>
      <c r="BC1784" s="117"/>
      <c r="BD1784" s="93"/>
      <c r="BE1784" s="240"/>
      <c r="BG1784" s="155">
        <v>0</v>
      </c>
      <c r="BI1784" s="155">
        <v>0</v>
      </c>
      <c r="BM1784" s="94" t="s">
        <v>48</v>
      </c>
    </row>
    <row r="1785" spans="1:65" ht="15.75" customHeight="1" thickBot="1">
      <c r="A1785" s="93" t="s">
        <v>315</v>
      </c>
      <c r="B1785" s="95">
        <v>46150</v>
      </c>
      <c r="C1785" s="96"/>
      <c r="D1785" s="96" t="s">
        <v>48</v>
      </c>
      <c r="E1785" s="96" t="s">
        <v>48</v>
      </c>
      <c r="F1785" s="96"/>
      <c r="G1785" s="96" t="s">
        <v>48</v>
      </c>
      <c r="H1785" s="96"/>
      <c r="I1785" s="96" t="s">
        <v>48</v>
      </c>
      <c r="J1785" s="96"/>
      <c r="K1785" s="96">
        <v>347233</v>
      </c>
      <c r="L1785" s="96">
        <v>347233</v>
      </c>
      <c r="M1785" s="97">
        <v>0</v>
      </c>
      <c r="N1785" s="97">
        <v>0</v>
      </c>
      <c r="O1785" s="97">
        <v>0</v>
      </c>
      <c r="P1785" s="96" t="s">
        <v>48</v>
      </c>
      <c r="Q1785" s="96" t="s">
        <v>48</v>
      </c>
      <c r="R1785" s="96" t="s">
        <v>48</v>
      </c>
      <c r="S1785" s="96" t="s">
        <v>48</v>
      </c>
      <c r="T1785" s="98">
        <v>0</v>
      </c>
      <c r="U1785" s="95">
        <v>46119</v>
      </c>
      <c r="V1785" s="95">
        <v>46142</v>
      </c>
      <c r="W1785" s="96"/>
      <c r="X1785" s="98">
        <v>0</v>
      </c>
      <c r="Y1785" s="98">
        <v>0</v>
      </c>
      <c r="Z1785" s="96" t="s">
        <v>48</v>
      </c>
      <c r="AA1785" s="96"/>
      <c r="AB1785" s="98">
        <v>0</v>
      </c>
      <c r="AC1785" s="98">
        <v>0</v>
      </c>
      <c r="AD1785" s="96" t="s">
        <v>48</v>
      </c>
      <c r="AE1785" s="96"/>
      <c r="AF1785" s="98">
        <v>0</v>
      </c>
      <c r="AG1785" s="98">
        <v>0</v>
      </c>
      <c r="AH1785" s="96" t="s">
        <v>48</v>
      </c>
      <c r="AI1785" s="96"/>
      <c r="AJ1785" s="96"/>
      <c r="AK1785" s="96"/>
      <c r="AL1785" s="96"/>
      <c r="AM1785" s="96"/>
      <c r="AN1785" s="96"/>
      <c r="AO1785" s="96"/>
      <c r="AP1785" s="96"/>
      <c r="AQ1785" s="96"/>
      <c r="AR1785" s="96"/>
      <c r="AS1785" s="98">
        <v>0</v>
      </c>
      <c r="AT1785" s="98">
        <v>0</v>
      </c>
      <c r="AU1785" s="98">
        <v>0</v>
      </c>
      <c r="AV1785" s="101">
        <v>466151</v>
      </c>
      <c r="AW1785" s="101">
        <v>425010</v>
      </c>
      <c r="AX1785" s="96"/>
      <c r="AY1785" s="96"/>
      <c r="AZ1785" s="96"/>
      <c r="BA1785" s="96"/>
      <c r="BC1785" s="117"/>
      <c r="BD1785" s="93"/>
      <c r="BE1785" s="240"/>
      <c r="BG1785" s="155">
        <v>0</v>
      </c>
      <c r="BI1785" s="155">
        <v>0</v>
      </c>
      <c r="BM1785" s="94" t="s">
        <v>48</v>
      </c>
    </row>
    <row r="1786" spans="1:65" ht="15.75" customHeight="1" thickBot="1">
      <c r="A1786" s="93" t="s">
        <v>316</v>
      </c>
      <c r="B1786" s="95">
        <v>46151</v>
      </c>
      <c r="C1786" s="96"/>
      <c r="D1786" s="96" t="s">
        <v>48</v>
      </c>
      <c r="E1786" s="96" t="s">
        <v>48</v>
      </c>
      <c r="F1786" s="96"/>
      <c r="G1786" s="96" t="s">
        <v>48</v>
      </c>
      <c r="H1786" s="96"/>
      <c r="I1786" s="96" t="s">
        <v>48</v>
      </c>
      <c r="J1786" s="96"/>
      <c r="K1786" s="96">
        <v>347233</v>
      </c>
      <c r="L1786" s="96">
        <v>347233</v>
      </c>
      <c r="M1786" s="97">
        <v>0</v>
      </c>
      <c r="N1786" s="97">
        <v>0</v>
      </c>
      <c r="O1786" s="97">
        <v>0</v>
      </c>
      <c r="P1786" s="96" t="s">
        <v>48</v>
      </c>
      <c r="Q1786" s="96" t="s">
        <v>48</v>
      </c>
      <c r="R1786" s="96" t="s">
        <v>48</v>
      </c>
      <c r="S1786" s="96" t="s">
        <v>48</v>
      </c>
      <c r="T1786" s="98">
        <v>0</v>
      </c>
      <c r="U1786" s="95">
        <v>46120</v>
      </c>
      <c r="V1786" s="95">
        <v>46143</v>
      </c>
      <c r="W1786" s="96"/>
      <c r="X1786" s="98">
        <v>0</v>
      </c>
      <c r="Y1786" s="98">
        <v>0</v>
      </c>
      <c r="Z1786" s="96" t="s">
        <v>48</v>
      </c>
      <c r="AA1786" s="96"/>
      <c r="AB1786" s="98">
        <v>0</v>
      </c>
      <c r="AC1786" s="98">
        <v>0</v>
      </c>
      <c r="AD1786" s="96" t="s">
        <v>48</v>
      </c>
      <c r="AE1786" s="96"/>
      <c r="AF1786" s="98">
        <v>0</v>
      </c>
      <c r="AG1786" s="98">
        <v>0</v>
      </c>
      <c r="AH1786" s="96" t="s">
        <v>48</v>
      </c>
      <c r="AI1786" s="96"/>
      <c r="AJ1786" s="96"/>
      <c r="AK1786" s="96"/>
      <c r="AL1786" s="96"/>
      <c r="AM1786" s="96"/>
      <c r="AN1786" s="96"/>
      <c r="AO1786" s="96"/>
      <c r="AP1786" s="96"/>
      <c r="AQ1786" s="96"/>
      <c r="AR1786" s="96"/>
      <c r="AS1786" s="98">
        <v>0</v>
      </c>
      <c r="AT1786" s="98">
        <v>0</v>
      </c>
      <c r="AU1786" s="98">
        <v>0</v>
      </c>
      <c r="AV1786" s="101">
        <v>466151</v>
      </c>
      <c r="AW1786" s="101">
        <v>425010</v>
      </c>
      <c r="AX1786" s="96"/>
      <c r="AY1786" s="96"/>
      <c r="AZ1786" s="96"/>
      <c r="BA1786" s="96"/>
      <c r="BC1786" s="117"/>
      <c r="BD1786" s="93"/>
      <c r="BE1786" s="240"/>
      <c r="BG1786" s="155">
        <v>0</v>
      </c>
      <c r="BI1786" s="155">
        <v>0</v>
      </c>
      <c r="BM1786" s="94" t="s">
        <v>48</v>
      </c>
    </row>
    <row r="1787" spans="1:65" ht="15.75" customHeight="1" thickBot="1">
      <c r="A1787" s="93" t="s">
        <v>317</v>
      </c>
      <c r="B1787" s="95">
        <v>46152</v>
      </c>
      <c r="C1787" s="96"/>
      <c r="D1787" s="96" t="s">
        <v>48</v>
      </c>
      <c r="E1787" s="96" t="s">
        <v>48</v>
      </c>
      <c r="F1787" s="96"/>
      <c r="G1787" s="96" t="s">
        <v>48</v>
      </c>
      <c r="H1787" s="96"/>
      <c r="I1787" s="96" t="s">
        <v>48</v>
      </c>
      <c r="J1787" s="96"/>
      <c r="K1787" s="96">
        <v>347233</v>
      </c>
      <c r="L1787" s="96">
        <v>347233</v>
      </c>
      <c r="M1787" s="97">
        <v>0</v>
      </c>
      <c r="N1787" s="97">
        <v>0</v>
      </c>
      <c r="O1787" s="97">
        <v>0</v>
      </c>
      <c r="P1787" s="96" t="s">
        <v>48</v>
      </c>
      <c r="Q1787" s="96" t="s">
        <v>48</v>
      </c>
      <c r="R1787" s="96" t="s">
        <v>48</v>
      </c>
      <c r="S1787" s="96" t="s">
        <v>48</v>
      </c>
      <c r="T1787" s="98">
        <v>0</v>
      </c>
      <c r="U1787" s="95">
        <v>46121</v>
      </c>
      <c r="V1787" s="95">
        <v>46144</v>
      </c>
      <c r="W1787" s="96"/>
      <c r="X1787" s="98">
        <v>0</v>
      </c>
      <c r="Y1787" s="98">
        <v>0</v>
      </c>
      <c r="Z1787" s="96" t="s">
        <v>48</v>
      </c>
      <c r="AA1787" s="96"/>
      <c r="AB1787" s="98">
        <v>0</v>
      </c>
      <c r="AC1787" s="98">
        <v>0</v>
      </c>
      <c r="AD1787" s="96" t="s">
        <v>48</v>
      </c>
      <c r="AE1787" s="96"/>
      <c r="AF1787" s="98">
        <v>0</v>
      </c>
      <c r="AG1787" s="98">
        <v>0</v>
      </c>
      <c r="AH1787" s="96" t="s">
        <v>48</v>
      </c>
      <c r="AI1787" s="96"/>
      <c r="AJ1787" s="96"/>
      <c r="AK1787" s="96"/>
      <c r="AL1787" s="96"/>
      <c r="AM1787" s="96"/>
      <c r="AN1787" s="96"/>
      <c r="AO1787" s="96"/>
      <c r="AP1787" s="96"/>
      <c r="AQ1787" s="96"/>
      <c r="AR1787" s="96"/>
      <c r="AS1787" s="98">
        <v>0</v>
      </c>
      <c r="AT1787" s="98">
        <v>0</v>
      </c>
      <c r="AU1787" s="98">
        <v>0</v>
      </c>
      <c r="AV1787" s="101">
        <v>466151</v>
      </c>
      <c r="AW1787" s="101">
        <v>425010</v>
      </c>
      <c r="AX1787" s="96"/>
      <c r="AY1787" s="96"/>
      <c r="AZ1787" s="96"/>
      <c r="BA1787" s="96"/>
      <c r="BC1787" s="117"/>
      <c r="BD1787" s="93"/>
      <c r="BE1787" s="240"/>
      <c r="BG1787" s="155">
        <v>0</v>
      </c>
      <c r="BI1787" s="155">
        <v>0</v>
      </c>
      <c r="BM1787" s="94" t="s">
        <v>48</v>
      </c>
    </row>
    <row r="1788" spans="1:65" ht="15.75" customHeight="1" thickBot="1">
      <c r="A1788" s="93" t="s">
        <v>311</v>
      </c>
      <c r="B1788" s="95">
        <v>46153</v>
      </c>
      <c r="C1788" s="96"/>
      <c r="D1788" s="96" t="s">
        <v>48</v>
      </c>
      <c r="E1788" s="96" t="s">
        <v>48</v>
      </c>
      <c r="F1788" s="96"/>
      <c r="G1788" s="96" t="s">
        <v>48</v>
      </c>
      <c r="H1788" s="96"/>
      <c r="I1788" s="96" t="s">
        <v>48</v>
      </c>
      <c r="J1788" s="96"/>
      <c r="K1788" s="96">
        <v>347233</v>
      </c>
      <c r="L1788" s="96">
        <v>347233</v>
      </c>
      <c r="M1788" s="97">
        <v>0</v>
      </c>
      <c r="N1788" s="97">
        <v>0</v>
      </c>
      <c r="O1788" s="97">
        <v>0</v>
      </c>
      <c r="P1788" s="96" t="s">
        <v>48</v>
      </c>
      <c r="Q1788" s="96" t="s">
        <v>48</v>
      </c>
      <c r="R1788" s="96" t="s">
        <v>48</v>
      </c>
      <c r="S1788" s="96" t="s">
        <v>48</v>
      </c>
      <c r="T1788" s="98">
        <v>0</v>
      </c>
      <c r="U1788" s="95">
        <v>46122</v>
      </c>
      <c r="V1788" s="95">
        <v>46145</v>
      </c>
      <c r="W1788" s="96"/>
      <c r="X1788" s="98">
        <v>0</v>
      </c>
      <c r="Y1788" s="98">
        <v>0</v>
      </c>
      <c r="Z1788" s="96" t="s">
        <v>48</v>
      </c>
      <c r="AA1788" s="96"/>
      <c r="AB1788" s="98">
        <v>0</v>
      </c>
      <c r="AC1788" s="98">
        <v>0</v>
      </c>
      <c r="AD1788" s="96" t="s">
        <v>48</v>
      </c>
      <c r="AE1788" s="96"/>
      <c r="AF1788" s="98">
        <v>0</v>
      </c>
      <c r="AG1788" s="98">
        <v>0</v>
      </c>
      <c r="AH1788" s="96" t="s">
        <v>48</v>
      </c>
      <c r="AI1788" s="96"/>
      <c r="AJ1788" s="96"/>
      <c r="AK1788" s="96"/>
      <c r="AL1788" s="96"/>
      <c r="AM1788" s="96"/>
      <c r="AN1788" s="96"/>
      <c r="AO1788" s="96"/>
      <c r="AP1788" s="96"/>
      <c r="AQ1788" s="96"/>
      <c r="AR1788" s="96"/>
      <c r="AS1788" s="98">
        <v>0</v>
      </c>
      <c r="AT1788" s="98">
        <v>0</v>
      </c>
      <c r="AU1788" s="98">
        <v>0</v>
      </c>
      <c r="AV1788" s="101">
        <v>466151</v>
      </c>
      <c r="AW1788" s="101">
        <v>425010</v>
      </c>
      <c r="AX1788" s="96"/>
      <c r="AY1788" s="96"/>
      <c r="AZ1788" s="96"/>
      <c r="BA1788" s="96"/>
      <c r="BC1788" s="117"/>
      <c r="BD1788" s="93"/>
      <c r="BE1788" s="240"/>
      <c r="BG1788" s="155">
        <v>0</v>
      </c>
      <c r="BI1788" s="155">
        <v>0</v>
      </c>
      <c r="BM1788" s="94" t="s">
        <v>48</v>
      </c>
    </row>
    <row r="1789" spans="1:65" ht="15.75" customHeight="1" thickBot="1">
      <c r="A1789" s="93" t="s">
        <v>312</v>
      </c>
      <c r="B1789" s="95">
        <v>46154</v>
      </c>
      <c r="C1789" s="96"/>
      <c r="D1789" s="96" t="s">
        <v>48</v>
      </c>
      <c r="E1789" s="96" t="s">
        <v>48</v>
      </c>
      <c r="F1789" s="96"/>
      <c r="G1789" s="96" t="s">
        <v>48</v>
      </c>
      <c r="H1789" s="96"/>
      <c r="I1789" s="96" t="s">
        <v>48</v>
      </c>
      <c r="J1789" s="96"/>
      <c r="K1789" s="96">
        <v>347233</v>
      </c>
      <c r="L1789" s="96">
        <v>347233</v>
      </c>
      <c r="M1789" s="97">
        <v>0</v>
      </c>
      <c r="N1789" s="97">
        <v>0</v>
      </c>
      <c r="O1789" s="97">
        <v>0</v>
      </c>
      <c r="P1789" s="96" t="s">
        <v>48</v>
      </c>
      <c r="Q1789" s="96" t="s">
        <v>48</v>
      </c>
      <c r="R1789" s="96" t="s">
        <v>48</v>
      </c>
      <c r="S1789" s="96" t="s">
        <v>48</v>
      </c>
      <c r="T1789" s="98">
        <v>0</v>
      </c>
      <c r="U1789" s="95">
        <v>46123</v>
      </c>
      <c r="V1789" s="95">
        <v>46146</v>
      </c>
      <c r="W1789" s="96"/>
      <c r="X1789" s="98">
        <v>0</v>
      </c>
      <c r="Y1789" s="98">
        <v>0</v>
      </c>
      <c r="Z1789" s="96" t="s">
        <v>48</v>
      </c>
      <c r="AA1789" s="96"/>
      <c r="AB1789" s="98">
        <v>0</v>
      </c>
      <c r="AC1789" s="98">
        <v>0</v>
      </c>
      <c r="AD1789" s="96" t="s">
        <v>48</v>
      </c>
      <c r="AE1789" s="96"/>
      <c r="AF1789" s="98">
        <v>0</v>
      </c>
      <c r="AG1789" s="98">
        <v>0</v>
      </c>
      <c r="AH1789" s="96" t="s">
        <v>48</v>
      </c>
      <c r="AI1789" s="96"/>
      <c r="AJ1789" s="96"/>
      <c r="AK1789" s="96"/>
      <c r="AL1789" s="96"/>
      <c r="AM1789" s="96"/>
      <c r="AN1789" s="96"/>
      <c r="AO1789" s="96"/>
      <c r="AP1789" s="96"/>
      <c r="AQ1789" s="96"/>
      <c r="AR1789" s="96"/>
      <c r="AS1789" s="98">
        <v>0</v>
      </c>
      <c r="AT1789" s="98">
        <v>0</v>
      </c>
      <c r="AU1789" s="98">
        <v>0</v>
      </c>
      <c r="AV1789" s="101">
        <v>466151</v>
      </c>
      <c r="AW1789" s="101">
        <v>425010</v>
      </c>
      <c r="AX1789" s="96"/>
      <c r="AY1789" s="96"/>
      <c r="AZ1789" s="96"/>
      <c r="BA1789" s="96"/>
      <c r="BC1789" s="117"/>
      <c r="BD1789" s="93"/>
      <c r="BE1789" s="240"/>
      <c r="BG1789" s="155">
        <v>0</v>
      </c>
      <c r="BI1789" s="155">
        <v>0</v>
      </c>
      <c r="BM1789" s="94" t="s">
        <v>48</v>
      </c>
    </row>
    <row r="1790" spans="1:65" ht="15.75" customHeight="1" thickBot="1">
      <c r="A1790" s="93" t="s">
        <v>313</v>
      </c>
      <c r="B1790" s="95">
        <v>46155</v>
      </c>
      <c r="C1790" s="96"/>
      <c r="D1790" s="96" t="s">
        <v>48</v>
      </c>
      <c r="E1790" s="96" t="s">
        <v>48</v>
      </c>
      <c r="F1790" s="96"/>
      <c r="G1790" s="96" t="s">
        <v>48</v>
      </c>
      <c r="H1790" s="96"/>
      <c r="I1790" s="96" t="s">
        <v>48</v>
      </c>
      <c r="J1790" s="96"/>
      <c r="K1790" s="96">
        <v>347233</v>
      </c>
      <c r="L1790" s="96">
        <v>347233</v>
      </c>
      <c r="M1790" s="97">
        <v>0</v>
      </c>
      <c r="N1790" s="97">
        <v>0</v>
      </c>
      <c r="O1790" s="97">
        <v>0</v>
      </c>
      <c r="P1790" s="96" t="s">
        <v>48</v>
      </c>
      <c r="Q1790" s="96" t="s">
        <v>48</v>
      </c>
      <c r="R1790" s="96" t="s">
        <v>48</v>
      </c>
      <c r="S1790" s="96" t="s">
        <v>48</v>
      </c>
      <c r="T1790" s="98">
        <v>0</v>
      </c>
      <c r="U1790" s="95">
        <v>46124</v>
      </c>
      <c r="V1790" s="95">
        <v>46147</v>
      </c>
      <c r="W1790" s="96"/>
      <c r="X1790" s="98">
        <v>0</v>
      </c>
      <c r="Y1790" s="98">
        <v>0</v>
      </c>
      <c r="Z1790" s="96" t="s">
        <v>48</v>
      </c>
      <c r="AA1790" s="96"/>
      <c r="AB1790" s="98">
        <v>0</v>
      </c>
      <c r="AC1790" s="98">
        <v>0</v>
      </c>
      <c r="AD1790" s="96" t="s">
        <v>48</v>
      </c>
      <c r="AE1790" s="96"/>
      <c r="AF1790" s="98">
        <v>0</v>
      </c>
      <c r="AG1790" s="98">
        <v>0</v>
      </c>
      <c r="AH1790" s="96" t="s">
        <v>48</v>
      </c>
      <c r="AI1790" s="96"/>
      <c r="AJ1790" s="96"/>
      <c r="AK1790" s="96"/>
      <c r="AL1790" s="96"/>
      <c r="AM1790" s="96"/>
      <c r="AN1790" s="96"/>
      <c r="AO1790" s="96"/>
      <c r="AP1790" s="96"/>
      <c r="AQ1790" s="96"/>
      <c r="AR1790" s="96"/>
      <c r="AS1790" s="98">
        <v>0</v>
      </c>
      <c r="AT1790" s="98">
        <v>0</v>
      </c>
      <c r="AU1790" s="98">
        <v>0</v>
      </c>
      <c r="AV1790" s="101">
        <v>466151</v>
      </c>
      <c r="AW1790" s="101">
        <v>425010</v>
      </c>
      <c r="AX1790" s="96"/>
      <c r="AY1790" s="96"/>
      <c r="AZ1790" s="96"/>
      <c r="BA1790" s="96"/>
      <c r="BC1790" s="117"/>
      <c r="BD1790" s="93"/>
      <c r="BE1790" s="240"/>
      <c r="BG1790" s="155">
        <v>0</v>
      </c>
      <c r="BI1790" s="155">
        <v>0</v>
      </c>
      <c r="BM1790" s="94" t="s">
        <v>48</v>
      </c>
    </row>
    <row r="1791" spans="1:65" ht="15.75" customHeight="1" thickBot="1">
      <c r="A1791" s="93" t="s">
        <v>314</v>
      </c>
      <c r="B1791" s="95">
        <v>46156</v>
      </c>
      <c r="C1791" s="96"/>
      <c r="D1791" s="96" t="s">
        <v>48</v>
      </c>
      <c r="E1791" s="96" t="s">
        <v>48</v>
      </c>
      <c r="F1791" s="96"/>
      <c r="G1791" s="96" t="s">
        <v>48</v>
      </c>
      <c r="H1791" s="96"/>
      <c r="I1791" s="96" t="s">
        <v>48</v>
      </c>
      <c r="J1791" s="96"/>
      <c r="K1791" s="96">
        <v>347233</v>
      </c>
      <c r="L1791" s="96">
        <v>347233</v>
      </c>
      <c r="M1791" s="97">
        <v>0</v>
      </c>
      <c r="N1791" s="97">
        <v>0</v>
      </c>
      <c r="O1791" s="97">
        <v>0</v>
      </c>
      <c r="P1791" s="96" t="s">
        <v>48</v>
      </c>
      <c r="Q1791" s="96" t="s">
        <v>48</v>
      </c>
      <c r="R1791" s="96" t="s">
        <v>48</v>
      </c>
      <c r="S1791" s="96" t="s">
        <v>48</v>
      </c>
      <c r="T1791" s="98">
        <v>0</v>
      </c>
      <c r="U1791" s="95">
        <v>46125</v>
      </c>
      <c r="V1791" s="95">
        <v>46148</v>
      </c>
      <c r="W1791" s="96"/>
      <c r="X1791" s="98">
        <v>0</v>
      </c>
      <c r="Y1791" s="98">
        <v>0</v>
      </c>
      <c r="Z1791" s="96" t="s">
        <v>48</v>
      </c>
      <c r="AA1791" s="96"/>
      <c r="AB1791" s="98">
        <v>0</v>
      </c>
      <c r="AC1791" s="98">
        <v>0</v>
      </c>
      <c r="AD1791" s="96" t="s">
        <v>48</v>
      </c>
      <c r="AE1791" s="96"/>
      <c r="AF1791" s="98">
        <v>0</v>
      </c>
      <c r="AG1791" s="98">
        <v>0</v>
      </c>
      <c r="AH1791" s="96" t="s">
        <v>48</v>
      </c>
      <c r="AI1791" s="96"/>
      <c r="AJ1791" s="96"/>
      <c r="AK1791" s="96"/>
      <c r="AL1791" s="96"/>
      <c r="AM1791" s="96"/>
      <c r="AN1791" s="96"/>
      <c r="AO1791" s="96"/>
      <c r="AP1791" s="96"/>
      <c r="AQ1791" s="96"/>
      <c r="AR1791" s="96"/>
      <c r="AS1791" s="98">
        <v>0</v>
      </c>
      <c r="AT1791" s="98">
        <v>0</v>
      </c>
      <c r="AU1791" s="98">
        <v>0</v>
      </c>
      <c r="AV1791" s="101">
        <v>466151</v>
      </c>
      <c r="AW1791" s="101">
        <v>425010</v>
      </c>
      <c r="AX1791" s="96"/>
      <c r="AY1791" s="96"/>
      <c r="AZ1791" s="96"/>
      <c r="BA1791" s="96"/>
      <c r="BC1791" s="117"/>
      <c r="BD1791" s="93"/>
      <c r="BE1791" s="240"/>
      <c r="BG1791" s="155">
        <v>0</v>
      </c>
      <c r="BI1791" s="155">
        <v>0</v>
      </c>
      <c r="BM1791" s="94" t="s">
        <v>48</v>
      </c>
    </row>
    <row r="1792" spans="1:65" ht="15.75" customHeight="1" thickBot="1">
      <c r="A1792" s="93" t="s">
        <v>315</v>
      </c>
      <c r="B1792" s="95">
        <v>46157</v>
      </c>
      <c r="C1792" s="96"/>
      <c r="D1792" s="96" t="s">
        <v>48</v>
      </c>
      <c r="E1792" s="96" t="s">
        <v>48</v>
      </c>
      <c r="F1792" s="96"/>
      <c r="G1792" s="96" t="s">
        <v>48</v>
      </c>
      <c r="H1792" s="96"/>
      <c r="I1792" s="96" t="s">
        <v>48</v>
      </c>
      <c r="J1792" s="96"/>
      <c r="K1792" s="96">
        <v>347233</v>
      </c>
      <c r="L1792" s="96">
        <v>347233</v>
      </c>
      <c r="M1792" s="97">
        <v>0</v>
      </c>
      <c r="N1792" s="97">
        <v>0</v>
      </c>
      <c r="O1792" s="97">
        <v>0</v>
      </c>
      <c r="P1792" s="96" t="s">
        <v>48</v>
      </c>
      <c r="Q1792" s="96" t="s">
        <v>48</v>
      </c>
      <c r="R1792" s="96" t="s">
        <v>48</v>
      </c>
      <c r="S1792" s="96" t="s">
        <v>48</v>
      </c>
      <c r="T1792" s="98">
        <v>0</v>
      </c>
      <c r="U1792" s="95">
        <v>46126</v>
      </c>
      <c r="V1792" s="95">
        <v>46149</v>
      </c>
      <c r="W1792" s="96"/>
      <c r="X1792" s="98">
        <v>0</v>
      </c>
      <c r="Y1792" s="98">
        <v>0</v>
      </c>
      <c r="Z1792" s="96" t="s">
        <v>48</v>
      </c>
      <c r="AA1792" s="96"/>
      <c r="AB1792" s="98">
        <v>0</v>
      </c>
      <c r="AC1792" s="98">
        <v>0</v>
      </c>
      <c r="AD1792" s="96" t="s">
        <v>48</v>
      </c>
      <c r="AE1792" s="96"/>
      <c r="AF1792" s="98">
        <v>0</v>
      </c>
      <c r="AG1792" s="98">
        <v>0</v>
      </c>
      <c r="AH1792" s="96" t="s">
        <v>48</v>
      </c>
      <c r="AI1792" s="96"/>
      <c r="AJ1792" s="96"/>
      <c r="AK1792" s="96"/>
      <c r="AL1792" s="96"/>
      <c r="AM1792" s="96"/>
      <c r="AN1792" s="96"/>
      <c r="AO1792" s="96"/>
      <c r="AP1792" s="96"/>
      <c r="AQ1792" s="96"/>
      <c r="AR1792" s="96"/>
      <c r="AS1792" s="98">
        <v>0</v>
      </c>
      <c r="AT1792" s="98">
        <v>0</v>
      </c>
      <c r="AU1792" s="98">
        <v>0</v>
      </c>
      <c r="AV1792" s="101">
        <v>466151</v>
      </c>
      <c r="AW1792" s="101">
        <v>425010</v>
      </c>
      <c r="AX1792" s="96"/>
      <c r="AY1792" s="96"/>
      <c r="AZ1792" s="96"/>
      <c r="BA1792" s="96"/>
      <c r="BC1792" s="117"/>
      <c r="BD1792" s="93"/>
      <c r="BE1792" s="240"/>
      <c r="BG1792" s="155">
        <v>0</v>
      </c>
      <c r="BI1792" s="155">
        <v>0</v>
      </c>
      <c r="BM1792" s="94" t="s">
        <v>48</v>
      </c>
    </row>
    <row r="1793" spans="1:65" ht="15.75" customHeight="1" thickBot="1">
      <c r="A1793" s="93" t="s">
        <v>316</v>
      </c>
      <c r="B1793" s="95">
        <v>46158</v>
      </c>
      <c r="C1793" s="96"/>
      <c r="D1793" s="96" t="s">
        <v>48</v>
      </c>
      <c r="E1793" s="96" t="s">
        <v>48</v>
      </c>
      <c r="F1793" s="96"/>
      <c r="G1793" s="96" t="s">
        <v>48</v>
      </c>
      <c r="H1793" s="96"/>
      <c r="I1793" s="96" t="s">
        <v>48</v>
      </c>
      <c r="J1793" s="96"/>
      <c r="K1793" s="96">
        <v>347233</v>
      </c>
      <c r="L1793" s="96">
        <v>347233</v>
      </c>
      <c r="M1793" s="97">
        <v>0</v>
      </c>
      <c r="N1793" s="97">
        <v>0</v>
      </c>
      <c r="O1793" s="97">
        <v>0</v>
      </c>
      <c r="P1793" s="96" t="s">
        <v>48</v>
      </c>
      <c r="Q1793" s="96" t="s">
        <v>48</v>
      </c>
      <c r="R1793" s="96" t="s">
        <v>48</v>
      </c>
      <c r="S1793" s="96" t="s">
        <v>48</v>
      </c>
      <c r="T1793" s="98">
        <v>0</v>
      </c>
      <c r="U1793" s="95">
        <v>46127</v>
      </c>
      <c r="V1793" s="95">
        <v>46150</v>
      </c>
      <c r="W1793" s="96"/>
      <c r="X1793" s="98">
        <v>0</v>
      </c>
      <c r="Y1793" s="98">
        <v>0</v>
      </c>
      <c r="Z1793" s="96" t="s">
        <v>48</v>
      </c>
      <c r="AA1793" s="96"/>
      <c r="AB1793" s="98">
        <v>0</v>
      </c>
      <c r="AC1793" s="98">
        <v>0</v>
      </c>
      <c r="AD1793" s="96" t="s">
        <v>48</v>
      </c>
      <c r="AE1793" s="96"/>
      <c r="AF1793" s="98">
        <v>0</v>
      </c>
      <c r="AG1793" s="98">
        <v>0</v>
      </c>
      <c r="AH1793" s="96" t="s">
        <v>48</v>
      </c>
      <c r="AI1793" s="96"/>
      <c r="AJ1793" s="96"/>
      <c r="AK1793" s="96"/>
      <c r="AL1793" s="96"/>
      <c r="AM1793" s="96"/>
      <c r="AN1793" s="96"/>
      <c r="AO1793" s="96"/>
      <c r="AP1793" s="96"/>
      <c r="AQ1793" s="96"/>
      <c r="AR1793" s="96"/>
      <c r="AS1793" s="98">
        <v>0</v>
      </c>
      <c r="AT1793" s="98">
        <v>0</v>
      </c>
      <c r="AU1793" s="98">
        <v>0</v>
      </c>
      <c r="AV1793" s="101">
        <v>466151</v>
      </c>
      <c r="AW1793" s="101">
        <v>425010</v>
      </c>
      <c r="AX1793" s="96"/>
      <c r="AY1793" s="96"/>
      <c r="AZ1793" s="96"/>
      <c r="BA1793" s="96"/>
      <c r="BC1793" s="117"/>
      <c r="BD1793" s="93"/>
      <c r="BE1793" s="240"/>
      <c r="BG1793" s="155">
        <v>0</v>
      </c>
      <c r="BI1793" s="155">
        <v>0</v>
      </c>
      <c r="BM1793" s="94" t="s">
        <v>48</v>
      </c>
    </row>
    <row r="1794" spans="1:65" ht="15.75" customHeight="1" thickBot="1">
      <c r="A1794" s="93" t="s">
        <v>317</v>
      </c>
      <c r="B1794" s="95">
        <v>46159</v>
      </c>
      <c r="C1794" s="96"/>
      <c r="D1794" s="96" t="s">
        <v>48</v>
      </c>
      <c r="E1794" s="96" t="s">
        <v>48</v>
      </c>
      <c r="F1794" s="96"/>
      <c r="G1794" s="96" t="s">
        <v>48</v>
      </c>
      <c r="H1794" s="96"/>
      <c r="I1794" s="96" t="s">
        <v>48</v>
      </c>
      <c r="J1794" s="96"/>
      <c r="K1794" s="96">
        <v>347233</v>
      </c>
      <c r="L1794" s="96">
        <v>347233</v>
      </c>
      <c r="M1794" s="97">
        <v>0</v>
      </c>
      <c r="N1794" s="97">
        <v>0</v>
      </c>
      <c r="O1794" s="97">
        <v>0</v>
      </c>
      <c r="P1794" s="96" t="s">
        <v>48</v>
      </c>
      <c r="Q1794" s="96" t="s">
        <v>48</v>
      </c>
      <c r="R1794" s="96" t="s">
        <v>48</v>
      </c>
      <c r="S1794" s="96" t="s">
        <v>48</v>
      </c>
      <c r="T1794" s="98">
        <v>0</v>
      </c>
      <c r="U1794" s="95">
        <v>46128</v>
      </c>
      <c r="V1794" s="95">
        <v>46151</v>
      </c>
      <c r="W1794" s="96"/>
      <c r="X1794" s="98">
        <v>0</v>
      </c>
      <c r="Y1794" s="98">
        <v>0</v>
      </c>
      <c r="Z1794" s="96" t="s">
        <v>48</v>
      </c>
      <c r="AA1794" s="96"/>
      <c r="AB1794" s="98">
        <v>0</v>
      </c>
      <c r="AC1794" s="98">
        <v>0</v>
      </c>
      <c r="AD1794" s="96" t="s">
        <v>48</v>
      </c>
      <c r="AE1794" s="96"/>
      <c r="AF1794" s="98">
        <v>0</v>
      </c>
      <c r="AG1794" s="98">
        <v>0</v>
      </c>
      <c r="AH1794" s="96" t="s">
        <v>48</v>
      </c>
      <c r="AI1794" s="96"/>
      <c r="AJ1794" s="96"/>
      <c r="AK1794" s="96"/>
      <c r="AL1794" s="96"/>
      <c r="AM1794" s="96"/>
      <c r="AN1794" s="96"/>
      <c r="AO1794" s="96"/>
      <c r="AP1794" s="96"/>
      <c r="AQ1794" s="96"/>
      <c r="AR1794" s="96"/>
      <c r="AS1794" s="98">
        <v>0</v>
      </c>
      <c r="AT1794" s="98">
        <v>0</v>
      </c>
      <c r="AU1794" s="98">
        <v>0</v>
      </c>
      <c r="AV1794" s="101">
        <v>466151</v>
      </c>
      <c r="AW1794" s="101">
        <v>425010</v>
      </c>
      <c r="AX1794" s="96"/>
      <c r="AY1794" s="96"/>
      <c r="AZ1794" s="96"/>
      <c r="BA1794" s="96"/>
      <c r="BC1794" s="117"/>
      <c r="BD1794" s="93"/>
      <c r="BE1794" s="240"/>
      <c r="BG1794" s="155">
        <v>0</v>
      </c>
      <c r="BI1794" s="155">
        <v>0</v>
      </c>
      <c r="BM1794" s="94" t="s">
        <v>48</v>
      </c>
    </row>
    <row r="1795" spans="1:65" ht="15.75" customHeight="1" thickBot="1">
      <c r="A1795" s="93" t="s">
        <v>311</v>
      </c>
      <c r="B1795" s="95">
        <v>46160</v>
      </c>
      <c r="C1795" s="96"/>
      <c r="D1795" s="96" t="s">
        <v>48</v>
      </c>
      <c r="E1795" s="96" t="s">
        <v>48</v>
      </c>
      <c r="F1795" s="96"/>
      <c r="G1795" s="96" t="s">
        <v>48</v>
      </c>
      <c r="H1795" s="96"/>
      <c r="I1795" s="96" t="s">
        <v>48</v>
      </c>
      <c r="J1795" s="96"/>
      <c r="K1795" s="96">
        <v>347233</v>
      </c>
      <c r="L1795" s="96">
        <v>347233</v>
      </c>
      <c r="M1795" s="97">
        <v>0</v>
      </c>
      <c r="N1795" s="97">
        <v>0</v>
      </c>
      <c r="O1795" s="97">
        <v>0</v>
      </c>
      <c r="P1795" s="96" t="s">
        <v>48</v>
      </c>
      <c r="Q1795" s="96" t="s">
        <v>48</v>
      </c>
      <c r="R1795" s="96" t="s">
        <v>48</v>
      </c>
      <c r="S1795" s="96" t="s">
        <v>48</v>
      </c>
      <c r="T1795" s="98">
        <v>0</v>
      </c>
      <c r="U1795" s="95">
        <v>46129</v>
      </c>
      <c r="V1795" s="95">
        <v>46152</v>
      </c>
      <c r="W1795" s="96"/>
      <c r="X1795" s="98">
        <v>0</v>
      </c>
      <c r="Y1795" s="98">
        <v>0</v>
      </c>
      <c r="Z1795" s="96" t="s">
        <v>48</v>
      </c>
      <c r="AA1795" s="96"/>
      <c r="AB1795" s="98">
        <v>0</v>
      </c>
      <c r="AC1795" s="98">
        <v>0</v>
      </c>
      <c r="AD1795" s="96" t="s">
        <v>48</v>
      </c>
      <c r="AE1795" s="96"/>
      <c r="AF1795" s="98">
        <v>0</v>
      </c>
      <c r="AG1795" s="98">
        <v>0</v>
      </c>
      <c r="AH1795" s="96" t="s">
        <v>48</v>
      </c>
      <c r="AI1795" s="96"/>
      <c r="AJ1795" s="96"/>
      <c r="AK1795" s="96"/>
      <c r="AL1795" s="96"/>
      <c r="AM1795" s="96"/>
      <c r="AN1795" s="96"/>
      <c r="AO1795" s="96"/>
      <c r="AP1795" s="96"/>
      <c r="AQ1795" s="96"/>
      <c r="AR1795" s="96"/>
      <c r="AS1795" s="98">
        <v>0</v>
      </c>
      <c r="AT1795" s="98">
        <v>0</v>
      </c>
      <c r="AU1795" s="98">
        <v>0</v>
      </c>
      <c r="AV1795" s="101">
        <v>466151</v>
      </c>
      <c r="AW1795" s="101">
        <v>425010</v>
      </c>
      <c r="AX1795" s="96"/>
      <c r="AY1795" s="96"/>
      <c r="AZ1795" s="96"/>
      <c r="BA1795" s="96"/>
      <c r="BC1795" s="117"/>
      <c r="BD1795" s="93"/>
      <c r="BE1795" s="240"/>
      <c r="BG1795" s="155">
        <v>0</v>
      </c>
      <c r="BI1795" s="155">
        <v>0</v>
      </c>
      <c r="BM1795" s="94" t="s">
        <v>48</v>
      </c>
    </row>
    <row r="1796" spans="1:65" ht="15.75" customHeight="1" thickBot="1">
      <c r="A1796" s="93" t="s">
        <v>312</v>
      </c>
      <c r="B1796" s="95">
        <v>46161</v>
      </c>
      <c r="C1796" s="96"/>
      <c r="D1796" s="96" t="s">
        <v>48</v>
      </c>
      <c r="E1796" s="96" t="s">
        <v>48</v>
      </c>
      <c r="F1796" s="96"/>
      <c r="G1796" s="96" t="s">
        <v>48</v>
      </c>
      <c r="H1796" s="96"/>
      <c r="I1796" s="96" t="s">
        <v>48</v>
      </c>
      <c r="J1796" s="96"/>
      <c r="K1796" s="96">
        <v>110000</v>
      </c>
      <c r="L1796" s="96">
        <v>110000</v>
      </c>
      <c r="M1796" s="97">
        <v>0</v>
      </c>
      <c r="N1796" s="97">
        <v>0</v>
      </c>
      <c r="O1796" s="97">
        <v>0</v>
      </c>
      <c r="P1796" s="96" t="s">
        <v>48</v>
      </c>
      <c r="Q1796" s="96" t="s">
        <v>48</v>
      </c>
      <c r="R1796" s="96" t="s">
        <v>48</v>
      </c>
      <c r="S1796" s="96" t="s">
        <v>48</v>
      </c>
      <c r="T1796" s="98">
        <v>0</v>
      </c>
      <c r="U1796" s="95">
        <v>46130</v>
      </c>
      <c r="V1796" s="95">
        <v>46153</v>
      </c>
      <c r="W1796" s="96"/>
      <c r="X1796" s="98">
        <v>0</v>
      </c>
      <c r="Y1796" s="98">
        <v>0</v>
      </c>
      <c r="Z1796" s="96" t="s">
        <v>48</v>
      </c>
      <c r="AA1796" s="96"/>
      <c r="AB1796" s="98">
        <v>0</v>
      </c>
      <c r="AC1796" s="98">
        <v>0</v>
      </c>
      <c r="AD1796" s="96" t="s">
        <v>48</v>
      </c>
      <c r="AE1796" s="96"/>
      <c r="AF1796" s="98">
        <v>0</v>
      </c>
      <c r="AG1796" s="98">
        <v>0</v>
      </c>
      <c r="AH1796" s="96" t="s">
        <v>48</v>
      </c>
      <c r="AI1796" s="96"/>
      <c r="AJ1796" s="96"/>
      <c r="AK1796" s="96"/>
      <c r="AL1796" s="96"/>
      <c r="AM1796" s="96"/>
      <c r="AN1796" s="96"/>
      <c r="AO1796" s="96"/>
      <c r="AP1796" s="96"/>
      <c r="AQ1796" s="96"/>
      <c r="AR1796" s="96"/>
      <c r="AS1796" s="98">
        <v>0</v>
      </c>
      <c r="AT1796" s="98">
        <v>0</v>
      </c>
      <c r="AU1796" s="98">
        <v>0</v>
      </c>
      <c r="AV1796" s="101">
        <v>466151</v>
      </c>
      <c r="AW1796" s="101">
        <v>425010</v>
      </c>
      <c r="AX1796" s="96"/>
      <c r="AY1796" s="96"/>
      <c r="AZ1796" s="96"/>
      <c r="BA1796" s="96"/>
      <c r="BC1796" s="117"/>
      <c r="BD1796" s="93"/>
      <c r="BE1796" s="240"/>
      <c r="BG1796" s="155">
        <v>0</v>
      </c>
      <c r="BI1796" s="155">
        <v>0</v>
      </c>
      <c r="BM1796" s="94" t="s">
        <v>48</v>
      </c>
    </row>
    <row r="1797" spans="1:65" ht="15.75" customHeight="1" thickBot="1">
      <c r="A1797" s="93" t="s">
        <v>313</v>
      </c>
      <c r="B1797" s="95">
        <v>46162</v>
      </c>
      <c r="C1797" s="96"/>
      <c r="D1797" s="96" t="s">
        <v>48</v>
      </c>
      <c r="E1797" s="96" t="s">
        <v>48</v>
      </c>
      <c r="F1797" s="96"/>
      <c r="G1797" s="96" t="s">
        <v>48</v>
      </c>
      <c r="H1797" s="96"/>
      <c r="I1797" s="96" t="s">
        <v>48</v>
      </c>
      <c r="J1797" s="96"/>
      <c r="K1797" s="96">
        <v>110000</v>
      </c>
      <c r="L1797" s="96">
        <v>110000</v>
      </c>
      <c r="M1797" s="97">
        <v>0</v>
      </c>
      <c r="N1797" s="97">
        <v>0</v>
      </c>
      <c r="O1797" s="97">
        <v>0</v>
      </c>
      <c r="P1797" s="96" t="s">
        <v>48</v>
      </c>
      <c r="Q1797" s="96" t="s">
        <v>48</v>
      </c>
      <c r="R1797" s="96" t="s">
        <v>48</v>
      </c>
      <c r="S1797" s="96" t="s">
        <v>48</v>
      </c>
      <c r="T1797" s="98">
        <v>0</v>
      </c>
      <c r="U1797" s="95">
        <v>46131</v>
      </c>
      <c r="V1797" s="95">
        <v>46154</v>
      </c>
      <c r="W1797" s="96"/>
      <c r="X1797" s="98">
        <v>0</v>
      </c>
      <c r="Y1797" s="98">
        <v>0</v>
      </c>
      <c r="Z1797" s="96" t="s">
        <v>48</v>
      </c>
      <c r="AA1797" s="96"/>
      <c r="AB1797" s="98">
        <v>0</v>
      </c>
      <c r="AC1797" s="98">
        <v>0</v>
      </c>
      <c r="AD1797" s="96" t="s">
        <v>48</v>
      </c>
      <c r="AE1797" s="96"/>
      <c r="AF1797" s="98">
        <v>0</v>
      </c>
      <c r="AG1797" s="98">
        <v>0</v>
      </c>
      <c r="AH1797" s="96" t="s">
        <v>48</v>
      </c>
      <c r="AI1797" s="96"/>
      <c r="AJ1797" s="96"/>
      <c r="AK1797" s="96"/>
      <c r="AL1797" s="96"/>
      <c r="AM1797" s="96"/>
      <c r="AN1797" s="96"/>
      <c r="AO1797" s="96"/>
      <c r="AP1797" s="96"/>
      <c r="AQ1797" s="96"/>
      <c r="AR1797" s="96"/>
      <c r="AS1797" s="98">
        <v>0</v>
      </c>
      <c r="AT1797" s="98">
        <v>0</v>
      </c>
      <c r="AU1797" s="98">
        <v>0</v>
      </c>
      <c r="AV1797" s="101">
        <v>466151</v>
      </c>
      <c r="AW1797" s="101">
        <v>425010</v>
      </c>
      <c r="AX1797" s="96"/>
      <c r="AY1797" s="96"/>
      <c r="AZ1797" s="96"/>
      <c r="BA1797" s="96"/>
      <c r="BC1797" s="117"/>
      <c r="BD1797" s="93"/>
      <c r="BE1797" s="240"/>
      <c r="BG1797" s="155">
        <v>0</v>
      </c>
      <c r="BI1797" s="155">
        <v>0</v>
      </c>
      <c r="BM1797" s="94" t="s">
        <v>48</v>
      </c>
    </row>
    <row r="1798" spans="1:65" ht="15.75" customHeight="1" thickBot="1">
      <c r="A1798" s="93" t="s">
        <v>314</v>
      </c>
      <c r="B1798" s="95">
        <v>46163</v>
      </c>
      <c r="C1798" s="96"/>
      <c r="D1798" s="96" t="s">
        <v>48</v>
      </c>
      <c r="E1798" s="96" t="s">
        <v>48</v>
      </c>
      <c r="F1798" s="96"/>
      <c r="G1798" s="96" t="s">
        <v>48</v>
      </c>
      <c r="H1798" s="96"/>
      <c r="I1798" s="96" t="s">
        <v>48</v>
      </c>
      <c r="J1798" s="96"/>
      <c r="K1798" s="96">
        <v>110000</v>
      </c>
      <c r="L1798" s="96">
        <v>110000</v>
      </c>
      <c r="M1798" s="97">
        <v>0</v>
      </c>
      <c r="N1798" s="97">
        <v>0</v>
      </c>
      <c r="O1798" s="97">
        <v>0</v>
      </c>
      <c r="P1798" s="96" t="s">
        <v>48</v>
      </c>
      <c r="Q1798" s="96" t="s">
        <v>48</v>
      </c>
      <c r="R1798" s="96" t="s">
        <v>48</v>
      </c>
      <c r="S1798" s="96" t="s">
        <v>48</v>
      </c>
      <c r="T1798" s="98">
        <v>0</v>
      </c>
      <c r="U1798" s="95">
        <v>46132</v>
      </c>
      <c r="V1798" s="95">
        <v>46155</v>
      </c>
      <c r="W1798" s="96"/>
      <c r="X1798" s="98">
        <v>0</v>
      </c>
      <c r="Y1798" s="98">
        <v>0</v>
      </c>
      <c r="Z1798" s="96" t="s">
        <v>48</v>
      </c>
      <c r="AA1798" s="96"/>
      <c r="AB1798" s="98">
        <v>0</v>
      </c>
      <c r="AC1798" s="98">
        <v>0</v>
      </c>
      <c r="AD1798" s="96" t="s">
        <v>48</v>
      </c>
      <c r="AE1798" s="96"/>
      <c r="AF1798" s="98">
        <v>0</v>
      </c>
      <c r="AG1798" s="98">
        <v>0</v>
      </c>
      <c r="AH1798" s="96" t="s">
        <v>48</v>
      </c>
      <c r="AI1798" s="96"/>
      <c r="AJ1798" s="96"/>
      <c r="AK1798" s="96"/>
      <c r="AL1798" s="96"/>
      <c r="AM1798" s="96"/>
      <c r="AN1798" s="96"/>
      <c r="AO1798" s="96"/>
      <c r="AP1798" s="96"/>
      <c r="AQ1798" s="96"/>
      <c r="AR1798" s="96"/>
      <c r="AS1798" s="98">
        <v>0</v>
      </c>
      <c r="AT1798" s="98">
        <v>0</v>
      </c>
      <c r="AU1798" s="98">
        <v>0</v>
      </c>
      <c r="AV1798" s="101">
        <v>466151</v>
      </c>
      <c r="AW1798" s="101">
        <v>425010</v>
      </c>
      <c r="AX1798" s="96"/>
      <c r="AY1798" s="96"/>
      <c r="AZ1798" s="96"/>
      <c r="BA1798" s="96"/>
      <c r="BC1798" s="117"/>
      <c r="BD1798" s="93"/>
      <c r="BE1798" s="240"/>
      <c r="BG1798" s="155">
        <v>0</v>
      </c>
      <c r="BI1798" s="155">
        <v>0</v>
      </c>
      <c r="BM1798" s="94" t="s">
        <v>48</v>
      </c>
    </row>
    <row r="1799" spans="1:65" ht="15.75" customHeight="1" thickBot="1">
      <c r="A1799" s="93" t="s">
        <v>315</v>
      </c>
      <c r="B1799" s="95">
        <v>46164</v>
      </c>
      <c r="C1799" s="96"/>
      <c r="D1799" s="96" t="s">
        <v>48</v>
      </c>
      <c r="E1799" s="96" t="s">
        <v>48</v>
      </c>
      <c r="F1799" s="96"/>
      <c r="G1799" s="96" t="s">
        <v>48</v>
      </c>
      <c r="H1799" s="96"/>
      <c r="I1799" s="96" t="s">
        <v>48</v>
      </c>
      <c r="J1799" s="96"/>
      <c r="K1799" s="96"/>
      <c r="L1799" s="96" t="s">
        <v>48</v>
      </c>
      <c r="M1799" s="97">
        <v>0</v>
      </c>
      <c r="N1799" s="97">
        <v>0</v>
      </c>
      <c r="O1799" s="97">
        <v>0</v>
      </c>
      <c r="P1799" s="96" t="s">
        <v>48</v>
      </c>
      <c r="Q1799" s="96" t="s">
        <v>48</v>
      </c>
      <c r="R1799" s="96" t="s">
        <v>48</v>
      </c>
      <c r="S1799" s="96" t="s">
        <v>48</v>
      </c>
      <c r="T1799" s="98">
        <v>0</v>
      </c>
      <c r="U1799" s="95">
        <v>46133</v>
      </c>
      <c r="V1799" s="95">
        <v>46156</v>
      </c>
      <c r="W1799" s="96"/>
      <c r="X1799" s="98">
        <v>0</v>
      </c>
      <c r="Y1799" s="98">
        <v>0</v>
      </c>
      <c r="Z1799" s="96" t="s">
        <v>48</v>
      </c>
      <c r="AA1799" s="96"/>
      <c r="AB1799" s="98">
        <v>0</v>
      </c>
      <c r="AC1799" s="98">
        <v>0</v>
      </c>
      <c r="AD1799" s="96" t="s">
        <v>48</v>
      </c>
      <c r="AE1799" s="96"/>
      <c r="AF1799" s="98">
        <v>0</v>
      </c>
      <c r="AG1799" s="98">
        <v>0</v>
      </c>
      <c r="AH1799" s="96" t="s">
        <v>48</v>
      </c>
      <c r="AI1799" s="96"/>
      <c r="AJ1799" s="96"/>
      <c r="AK1799" s="96"/>
      <c r="AL1799" s="96"/>
      <c r="AM1799" s="96"/>
      <c r="AN1799" s="96"/>
      <c r="AO1799" s="96"/>
      <c r="AP1799" s="96"/>
      <c r="AQ1799" s="96"/>
      <c r="AR1799" s="96"/>
      <c r="AS1799" s="98">
        <v>0</v>
      </c>
      <c r="AT1799" s="98">
        <v>0</v>
      </c>
      <c r="AU1799" s="98">
        <v>0</v>
      </c>
      <c r="AV1799" s="101">
        <v>466151</v>
      </c>
      <c r="AW1799" s="101">
        <v>425010</v>
      </c>
      <c r="AX1799" s="96"/>
      <c r="AY1799" s="96"/>
      <c r="AZ1799" s="96"/>
      <c r="BA1799" s="96"/>
      <c r="BC1799" s="117"/>
      <c r="BD1799" s="93"/>
      <c r="BE1799" s="240"/>
      <c r="BG1799" s="155">
        <v>0</v>
      </c>
      <c r="BI1799" s="155">
        <v>0</v>
      </c>
      <c r="BM1799" s="94" t="s">
        <v>48</v>
      </c>
    </row>
    <row r="1800" spans="1:65" ht="15.75" customHeight="1" thickBot="1">
      <c r="A1800" s="93" t="s">
        <v>316</v>
      </c>
      <c r="B1800" s="95">
        <v>46165</v>
      </c>
      <c r="C1800" s="96"/>
      <c r="D1800" s="96" t="s">
        <v>48</v>
      </c>
      <c r="E1800" s="96" t="s">
        <v>48</v>
      </c>
      <c r="F1800" s="96"/>
      <c r="G1800" s="96" t="s">
        <v>48</v>
      </c>
      <c r="H1800" s="96"/>
      <c r="I1800" s="96" t="s">
        <v>48</v>
      </c>
      <c r="J1800" s="96"/>
      <c r="K1800" s="96"/>
      <c r="L1800" s="96" t="s">
        <v>48</v>
      </c>
      <c r="M1800" s="97">
        <v>0</v>
      </c>
      <c r="N1800" s="97">
        <v>0</v>
      </c>
      <c r="O1800" s="97">
        <v>0</v>
      </c>
      <c r="P1800" s="96" t="s">
        <v>48</v>
      </c>
      <c r="Q1800" s="96" t="s">
        <v>48</v>
      </c>
      <c r="R1800" s="96" t="s">
        <v>48</v>
      </c>
      <c r="S1800" s="96" t="s">
        <v>48</v>
      </c>
      <c r="T1800" s="98">
        <v>0</v>
      </c>
      <c r="U1800" s="95">
        <v>46134</v>
      </c>
      <c r="V1800" s="95">
        <v>46157</v>
      </c>
      <c r="W1800" s="96"/>
      <c r="X1800" s="98">
        <v>0</v>
      </c>
      <c r="Y1800" s="98">
        <v>0</v>
      </c>
      <c r="Z1800" s="96" t="s">
        <v>48</v>
      </c>
      <c r="AA1800" s="96"/>
      <c r="AB1800" s="98">
        <v>0</v>
      </c>
      <c r="AC1800" s="98">
        <v>0</v>
      </c>
      <c r="AD1800" s="96" t="s">
        <v>48</v>
      </c>
      <c r="AE1800" s="96"/>
      <c r="AF1800" s="98">
        <v>0</v>
      </c>
      <c r="AG1800" s="98">
        <v>0</v>
      </c>
      <c r="AH1800" s="96" t="s">
        <v>48</v>
      </c>
      <c r="AI1800" s="96"/>
      <c r="AJ1800" s="96"/>
      <c r="AK1800" s="96"/>
      <c r="AL1800" s="96"/>
      <c r="AM1800" s="96"/>
      <c r="AN1800" s="96"/>
      <c r="AO1800" s="96"/>
      <c r="AP1800" s="96"/>
      <c r="AQ1800" s="96"/>
      <c r="AR1800" s="96"/>
      <c r="AS1800" s="98">
        <v>0</v>
      </c>
      <c r="AT1800" s="98">
        <v>0</v>
      </c>
      <c r="AU1800" s="98">
        <v>0</v>
      </c>
      <c r="AV1800" s="101">
        <v>466151</v>
      </c>
      <c r="AW1800" s="101">
        <v>425010</v>
      </c>
      <c r="AX1800" s="96"/>
      <c r="AY1800" s="96"/>
      <c r="AZ1800" s="96"/>
      <c r="BA1800" s="96"/>
      <c r="BC1800" s="117"/>
      <c r="BD1800" s="93"/>
      <c r="BE1800" s="240"/>
      <c r="BG1800" s="155">
        <v>0</v>
      </c>
      <c r="BI1800" s="155">
        <v>0</v>
      </c>
      <c r="BM1800" s="94" t="s">
        <v>48</v>
      </c>
    </row>
    <row r="1801" spans="1:65" ht="15.75" customHeight="1" thickBot="1">
      <c r="A1801" s="93" t="s">
        <v>317</v>
      </c>
      <c r="B1801" s="95">
        <v>46166</v>
      </c>
      <c r="C1801" s="96"/>
      <c r="D1801" s="96" t="s">
        <v>48</v>
      </c>
      <c r="E1801" s="96" t="s">
        <v>48</v>
      </c>
      <c r="F1801" s="96"/>
      <c r="G1801" s="96" t="s">
        <v>48</v>
      </c>
      <c r="H1801" s="96"/>
      <c r="I1801" s="96" t="s">
        <v>48</v>
      </c>
      <c r="J1801" s="96"/>
      <c r="K1801" s="96"/>
      <c r="L1801" s="96" t="s">
        <v>48</v>
      </c>
      <c r="M1801" s="97">
        <v>0</v>
      </c>
      <c r="N1801" s="97">
        <v>0</v>
      </c>
      <c r="O1801" s="97">
        <v>0</v>
      </c>
      <c r="P1801" s="96" t="s">
        <v>48</v>
      </c>
      <c r="Q1801" s="96" t="s">
        <v>48</v>
      </c>
      <c r="R1801" s="96" t="s">
        <v>48</v>
      </c>
      <c r="S1801" s="96" t="s">
        <v>48</v>
      </c>
      <c r="T1801" s="98">
        <v>0</v>
      </c>
      <c r="U1801" s="95">
        <v>46135</v>
      </c>
      <c r="V1801" s="95">
        <v>46158</v>
      </c>
      <c r="W1801" s="96"/>
      <c r="X1801" s="98">
        <v>0</v>
      </c>
      <c r="Y1801" s="98">
        <v>0</v>
      </c>
      <c r="Z1801" s="96" t="s">
        <v>48</v>
      </c>
      <c r="AA1801" s="96"/>
      <c r="AB1801" s="98">
        <v>0</v>
      </c>
      <c r="AC1801" s="98">
        <v>0</v>
      </c>
      <c r="AD1801" s="96" t="s">
        <v>48</v>
      </c>
      <c r="AE1801" s="96"/>
      <c r="AF1801" s="98">
        <v>0</v>
      </c>
      <c r="AG1801" s="98">
        <v>0</v>
      </c>
      <c r="AH1801" s="96" t="s">
        <v>48</v>
      </c>
      <c r="AI1801" s="96"/>
      <c r="AJ1801" s="96"/>
      <c r="AK1801" s="96"/>
      <c r="AL1801" s="96"/>
      <c r="AM1801" s="96"/>
      <c r="AN1801" s="96"/>
      <c r="AO1801" s="96"/>
      <c r="AP1801" s="96"/>
      <c r="AQ1801" s="96"/>
      <c r="AR1801" s="96"/>
      <c r="AS1801" s="98">
        <v>0</v>
      </c>
      <c r="AT1801" s="98">
        <v>0</v>
      </c>
      <c r="AU1801" s="98">
        <v>0</v>
      </c>
      <c r="AV1801" s="101">
        <v>466151</v>
      </c>
      <c r="AW1801" s="101">
        <v>425010</v>
      </c>
      <c r="AX1801" s="96"/>
      <c r="AY1801" s="96"/>
      <c r="AZ1801" s="96"/>
      <c r="BA1801" s="96"/>
      <c r="BC1801" s="117"/>
      <c r="BD1801" s="93"/>
      <c r="BE1801" s="240"/>
      <c r="BG1801" s="155">
        <v>0</v>
      </c>
      <c r="BI1801" s="155">
        <v>0</v>
      </c>
      <c r="BM1801" s="94" t="s">
        <v>48</v>
      </c>
    </row>
    <row r="1802" spans="1:65" ht="15.75" customHeight="1" thickBot="1">
      <c r="A1802" s="93" t="s">
        <v>311</v>
      </c>
      <c r="B1802" s="95">
        <v>46167</v>
      </c>
      <c r="C1802" s="96"/>
      <c r="D1802" s="96" t="s">
        <v>48</v>
      </c>
      <c r="E1802" s="96" t="s">
        <v>48</v>
      </c>
      <c r="F1802" s="96"/>
      <c r="G1802" s="96" t="s">
        <v>48</v>
      </c>
      <c r="H1802" s="96"/>
      <c r="I1802" s="96" t="s">
        <v>48</v>
      </c>
      <c r="J1802" s="96"/>
      <c r="K1802" s="96"/>
      <c r="L1802" s="96" t="s">
        <v>48</v>
      </c>
      <c r="M1802" s="97">
        <v>0</v>
      </c>
      <c r="N1802" s="97">
        <v>0</v>
      </c>
      <c r="O1802" s="97">
        <v>0</v>
      </c>
      <c r="P1802" s="96" t="s">
        <v>48</v>
      </c>
      <c r="Q1802" s="96" t="s">
        <v>48</v>
      </c>
      <c r="R1802" s="96" t="s">
        <v>48</v>
      </c>
      <c r="S1802" s="96" t="s">
        <v>48</v>
      </c>
      <c r="T1802" s="98">
        <v>0</v>
      </c>
      <c r="U1802" s="95">
        <v>46136</v>
      </c>
      <c r="V1802" s="95">
        <v>46159</v>
      </c>
      <c r="W1802" s="96"/>
      <c r="X1802" s="98">
        <v>0</v>
      </c>
      <c r="Y1802" s="98">
        <v>0</v>
      </c>
      <c r="Z1802" s="96" t="s">
        <v>48</v>
      </c>
      <c r="AA1802" s="96"/>
      <c r="AB1802" s="98">
        <v>0</v>
      </c>
      <c r="AC1802" s="98">
        <v>0</v>
      </c>
      <c r="AD1802" s="96" t="s">
        <v>48</v>
      </c>
      <c r="AE1802" s="96"/>
      <c r="AF1802" s="98">
        <v>0</v>
      </c>
      <c r="AG1802" s="98">
        <v>0</v>
      </c>
      <c r="AH1802" s="96" t="s">
        <v>48</v>
      </c>
      <c r="AI1802" s="96"/>
      <c r="AJ1802" s="96"/>
      <c r="AK1802" s="96"/>
      <c r="AL1802" s="96"/>
      <c r="AM1802" s="96"/>
      <c r="AN1802" s="96"/>
      <c r="AO1802" s="96"/>
      <c r="AP1802" s="96"/>
      <c r="AQ1802" s="96"/>
      <c r="AR1802" s="96"/>
      <c r="AS1802" s="98">
        <v>0</v>
      </c>
      <c r="AT1802" s="98">
        <v>0</v>
      </c>
      <c r="AU1802" s="98">
        <v>0</v>
      </c>
      <c r="AV1802" s="101">
        <v>466151</v>
      </c>
      <c r="AW1802" s="101">
        <v>425010</v>
      </c>
      <c r="AX1802" s="96"/>
      <c r="AY1802" s="96"/>
      <c r="AZ1802" s="96"/>
      <c r="BA1802" s="96"/>
      <c r="BC1802" s="117"/>
      <c r="BD1802" s="93"/>
      <c r="BE1802" s="240"/>
      <c r="BG1802" s="155">
        <v>0</v>
      </c>
      <c r="BI1802" s="155">
        <v>0</v>
      </c>
      <c r="BM1802" s="94" t="s">
        <v>48</v>
      </c>
    </row>
    <row r="1803" spans="1:65" ht="15.75" customHeight="1" thickBot="1">
      <c r="A1803" s="93" t="s">
        <v>312</v>
      </c>
      <c r="B1803" s="95">
        <v>46168</v>
      </c>
      <c r="C1803" s="96"/>
      <c r="D1803" s="96" t="s">
        <v>48</v>
      </c>
      <c r="E1803" s="96" t="s">
        <v>48</v>
      </c>
      <c r="F1803" s="96"/>
      <c r="G1803" s="96" t="s">
        <v>48</v>
      </c>
      <c r="H1803" s="96"/>
      <c r="I1803" s="96" t="s">
        <v>48</v>
      </c>
      <c r="J1803" s="96"/>
      <c r="K1803" s="96"/>
      <c r="L1803" s="96" t="s">
        <v>48</v>
      </c>
      <c r="M1803" s="97">
        <v>0</v>
      </c>
      <c r="N1803" s="97">
        <v>0</v>
      </c>
      <c r="O1803" s="97">
        <v>0</v>
      </c>
      <c r="P1803" s="96" t="s">
        <v>48</v>
      </c>
      <c r="Q1803" s="96" t="s">
        <v>48</v>
      </c>
      <c r="R1803" s="96" t="s">
        <v>48</v>
      </c>
      <c r="S1803" s="96" t="s">
        <v>48</v>
      </c>
      <c r="T1803" s="98">
        <v>0</v>
      </c>
      <c r="U1803" s="95">
        <v>46137</v>
      </c>
      <c r="V1803" s="95">
        <v>46160</v>
      </c>
      <c r="W1803" s="96"/>
      <c r="X1803" s="98">
        <v>0</v>
      </c>
      <c r="Y1803" s="98">
        <v>0</v>
      </c>
      <c r="Z1803" s="96" t="s">
        <v>48</v>
      </c>
      <c r="AA1803" s="96"/>
      <c r="AB1803" s="98">
        <v>0</v>
      </c>
      <c r="AC1803" s="98">
        <v>0</v>
      </c>
      <c r="AD1803" s="96" t="s">
        <v>48</v>
      </c>
      <c r="AE1803" s="96"/>
      <c r="AF1803" s="98">
        <v>0</v>
      </c>
      <c r="AG1803" s="98">
        <v>0</v>
      </c>
      <c r="AH1803" s="96" t="s">
        <v>48</v>
      </c>
      <c r="AI1803" s="96"/>
      <c r="AJ1803" s="96"/>
      <c r="AK1803" s="96"/>
      <c r="AL1803" s="96"/>
      <c r="AM1803" s="96"/>
      <c r="AN1803" s="96"/>
      <c r="AO1803" s="96"/>
      <c r="AP1803" s="96"/>
      <c r="AQ1803" s="96"/>
      <c r="AR1803" s="96"/>
      <c r="AS1803" s="98">
        <v>0</v>
      </c>
      <c r="AT1803" s="98">
        <v>0</v>
      </c>
      <c r="AU1803" s="98">
        <v>0</v>
      </c>
      <c r="AV1803" s="101">
        <v>466151</v>
      </c>
      <c r="AW1803" s="101">
        <v>425010</v>
      </c>
      <c r="AX1803" s="96"/>
      <c r="AY1803" s="96"/>
      <c r="AZ1803" s="96"/>
      <c r="BA1803" s="96"/>
      <c r="BC1803" s="117"/>
      <c r="BD1803" s="93"/>
      <c r="BE1803" s="240"/>
      <c r="BG1803" s="155">
        <v>0</v>
      </c>
      <c r="BI1803" s="155">
        <v>0</v>
      </c>
      <c r="BM1803" s="94" t="s">
        <v>48</v>
      </c>
    </row>
    <row r="1804" spans="1:65" ht="15.75" customHeight="1" thickBot="1">
      <c r="A1804" s="93" t="s">
        <v>313</v>
      </c>
      <c r="B1804" s="95">
        <v>46169</v>
      </c>
      <c r="C1804" s="96"/>
      <c r="D1804" s="96" t="s">
        <v>48</v>
      </c>
      <c r="E1804" s="96" t="s">
        <v>48</v>
      </c>
      <c r="F1804" s="96"/>
      <c r="G1804" s="96" t="s">
        <v>48</v>
      </c>
      <c r="H1804" s="96"/>
      <c r="I1804" s="96" t="s">
        <v>48</v>
      </c>
      <c r="J1804" s="96"/>
      <c r="K1804" s="96"/>
      <c r="L1804" s="96" t="s">
        <v>48</v>
      </c>
      <c r="M1804" s="97">
        <v>0</v>
      </c>
      <c r="N1804" s="97">
        <v>0</v>
      </c>
      <c r="O1804" s="97">
        <v>0</v>
      </c>
      <c r="P1804" s="96" t="s">
        <v>48</v>
      </c>
      <c r="Q1804" s="96" t="s">
        <v>48</v>
      </c>
      <c r="R1804" s="96" t="s">
        <v>48</v>
      </c>
      <c r="S1804" s="96" t="s">
        <v>48</v>
      </c>
      <c r="T1804" s="98">
        <v>0</v>
      </c>
      <c r="U1804" s="95">
        <v>46138</v>
      </c>
      <c r="V1804" s="95">
        <v>46161</v>
      </c>
      <c r="W1804" s="96"/>
      <c r="X1804" s="98">
        <v>0</v>
      </c>
      <c r="Y1804" s="98">
        <v>0</v>
      </c>
      <c r="Z1804" s="96" t="s">
        <v>48</v>
      </c>
      <c r="AA1804" s="96"/>
      <c r="AB1804" s="98">
        <v>0</v>
      </c>
      <c r="AC1804" s="98">
        <v>0</v>
      </c>
      <c r="AD1804" s="96" t="s">
        <v>48</v>
      </c>
      <c r="AE1804" s="96"/>
      <c r="AF1804" s="98">
        <v>0</v>
      </c>
      <c r="AG1804" s="98">
        <v>0</v>
      </c>
      <c r="AH1804" s="96" t="s">
        <v>48</v>
      </c>
      <c r="AI1804" s="96"/>
      <c r="AJ1804" s="96"/>
      <c r="AK1804" s="96"/>
      <c r="AL1804" s="96"/>
      <c r="AM1804" s="96"/>
      <c r="AN1804" s="96"/>
      <c r="AO1804" s="96"/>
      <c r="AP1804" s="96"/>
      <c r="AQ1804" s="96"/>
      <c r="AR1804" s="96"/>
      <c r="AS1804" s="98">
        <v>0</v>
      </c>
      <c r="AT1804" s="98">
        <v>0</v>
      </c>
      <c r="AU1804" s="98">
        <v>0</v>
      </c>
      <c r="AV1804" s="101">
        <v>466151</v>
      </c>
      <c r="AW1804" s="101">
        <v>425010</v>
      </c>
      <c r="AX1804" s="96"/>
      <c r="AY1804" s="96"/>
      <c r="AZ1804" s="96"/>
      <c r="BA1804" s="96"/>
      <c r="BC1804" s="117"/>
      <c r="BD1804" s="93"/>
      <c r="BE1804" s="240"/>
      <c r="BG1804" s="155">
        <v>0</v>
      </c>
      <c r="BI1804" s="155">
        <v>0</v>
      </c>
      <c r="BM1804" s="94" t="s">
        <v>48</v>
      </c>
    </row>
    <row r="1805" spans="1:65" ht="15.75" customHeight="1" thickBot="1">
      <c r="A1805" s="93" t="s">
        <v>314</v>
      </c>
      <c r="B1805" s="95">
        <v>46170</v>
      </c>
      <c r="C1805" s="96"/>
      <c r="D1805" s="96" t="s">
        <v>48</v>
      </c>
      <c r="E1805" s="96" t="s">
        <v>48</v>
      </c>
      <c r="F1805" s="96"/>
      <c r="G1805" s="96" t="s">
        <v>48</v>
      </c>
      <c r="H1805" s="96"/>
      <c r="I1805" s="96" t="s">
        <v>48</v>
      </c>
      <c r="J1805" s="96"/>
      <c r="K1805" s="96"/>
      <c r="L1805" s="96" t="s">
        <v>48</v>
      </c>
      <c r="M1805" s="97">
        <v>0</v>
      </c>
      <c r="N1805" s="97">
        <v>0</v>
      </c>
      <c r="O1805" s="97">
        <v>0</v>
      </c>
      <c r="P1805" s="96" t="s">
        <v>48</v>
      </c>
      <c r="Q1805" s="96" t="s">
        <v>48</v>
      </c>
      <c r="R1805" s="96" t="s">
        <v>48</v>
      </c>
      <c r="S1805" s="96" t="s">
        <v>48</v>
      </c>
      <c r="T1805" s="98">
        <v>0</v>
      </c>
      <c r="U1805" s="95">
        <v>46139</v>
      </c>
      <c r="V1805" s="95">
        <v>46162</v>
      </c>
      <c r="W1805" s="96"/>
      <c r="X1805" s="98">
        <v>0</v>
      </c>
      <c r="Y1805" s="98">
        <v>0</v>
      </c>
      <c r="Z1805" s="96" t="s">
        <v>48</v>
      </c>
      <c r="AA1805" s="96"/>
      <c r="AB1805" s="98">
        <v>0</v>
      </c>
      <c r="AC1805" s="98">
        <v>0</v>
      </c>
      <c r="AD1805" s="96" t="s">
        <v>48</v>
      </c>
      <c r="AE1805" s="96"/>
      <c r="AF1805" s="98">
        <v>0</v>
      </c>
      <c r="AG1805" s="98">
        <v>0</v>
      </c>
      <c r="AH1805" s="96" t="s">
        <v>48</v>
      </c>
      <c r="AI1805" s="96"/>
      <c r="AJ1805" s="96"/>
      <c r="AK1805" s="96"/>
      <c r="AL1805" s="96"/>
      <c r="AM1805" s="96"/>
      <c r="AN1805" s="96"/>
      <c r="AO1805" s="96"/>
      <c r="AP1805" s="96"/>
      <c r="AQ1805" s="96"/>
      <c r="AR1805" s="96"/>
      <c r="AS1805" s="98">
        <v>0</v>
      </c>
      <c r="AT1805" s="98">
        <v>0</v>
      </c>
      <c r="AU1805" s="98">
        <v>0</v>
      </c>
      <c r="AV1805" s="101">
        <v>466151</v>
      </c>
      <c r="AW1805" s="101">
        <v>425010</v>
      </c>
      <c r="AX1805" s="96"/>
      <c r="AY1805" s="96"/>
      <c r="AZ1805" s="96"/>
      <c r="BA1805" s="96"/>
      <c r="BC1805" s="117"/>
      <c r="BD1805" s="93"/>
      <c r="BE1805" s="240"/>
      <c r="BG1805" s="155">
        <v>0</v>
      </c>
      <c r="BI1805" s="155">
        <v>0</v>
      </c>
      <c r="BM1805" s="94" t="s">
        <v>48</v>
      </c>
    </row>
    <row r="1806" spans="1:65" ht="15.75" customHeight="1" thickBot="1">
      <c r="A1806" s="93" t="s">
        <v>315</v>
      </c>
      <c r="B1806" s="95">
        <v>46171</v>
      </c>
      <c r="C1806" s="96"/>
      <c r="D1806" s="96" t="s">
        <v>48</v>
      </c>
      <c r="E1806" s="96" t="s">
        <v>48</v>
      </c>
      <c r="F1806" s="96"/>
      <c r="G1806" s="96" t="s">
        <v>48</v>
      </c>
      <c r="H1806" s="96"/>
      <c r="I1806" s="96" t="s">
        <v>48</v>
      </c>
      <c r="J1806" s="96"/>
      <c r="K1806" s="96"/>
      <c r="L1806" s="96" t="s">
        <v>48</v>
      </c>
      <c r="M1806" s="97">
        <v>0</v>
      </c>
      <c r="N1806" s="97">
        <v>0</v>
      </c>
      <c r="O1806" s="97">
        <v>0</v>
      </c>
      <c r="P1806" s="96" t="s">
        <v>48</v>
      </c>
      <c r="Q1806" s="96" t="s">
        <v>48</v>
      </c>
      <c r="R1806" s="96" t="s">
        <v>48</v>
      </c>
      <c r="S1806" s="96" t="s">
        <v>48</v>
      </c>
      <c r="T1806" s="98">
        <v>0</v>
      </c>
      <c r="U1806" s="95">
        <v>46140</v>
      </c>
      <c r="V1806" s="95">
        <v>46163</v>
      </c>
      <c r="W1806" s="96"/>
      <c r="X1806" s="98">
        <v>0</v>
      </c>
      <c r="Y1806" s="98">
        <v>0</v>
      </c>
      <c r="Z1806" s="96" t="s">
        <v>48</v>
      </c>
      <c r="AA1806" s="96"/>
      <c r="AB1806" s="98">
        <v>0</v>
      </c>
      <c r="AC1806" s="98">
        <v>0</v>
      </c>
      <c r="AD1806" s="96" t="s">
        <v>48</v>
      </c>
      <c r="AE1806" s="96"/>
      <c r="AF1806" s="98">
        <v>0</v>
      </c>
      <c r="AG1806" s="98">
        <v>0</v>
      </c>
      <c r="AH1806" s="96" t="s">
        <v>48</v>
      </c>
      <c r="AI1806" s="96"/>
      <c r="AJ1806" s="96"/>
      <c r="AK1806" s="96"/>
      <c r="AL1806" s="96"/>
      <c r="AM1806" s="96"/>
      <c r="AN1806" s="96"/>
      <c r="AO1806" s="96"/>
      <c r="AP1806" s="96"/>
      <c r="AQ1806" s="96"/>
      <c r="AR1806" s="96"/>
      <c r="AS1806" s="98">
        <v>0</v>
      </c>
      <c r="AT1806" s="98">
        <v>0</v>
      </c>
      <c r="AU1806" s="98">
        <v>0</v>
      </c>
      <c r="AV1806" s="101">
        <v>466151</v>
      </c>
      <c r="AW1806" s="101">
        <v>425010</v>
      </c>
      <c r="AX1806" s="96"/>
      <c r="AY1806" s="96"/>
      <c r="AZ1806" s="96"/>
      <c r="BA1806" s="96"/>
      <c r="BC1806" s="117"/>
      <c r="BD1806" s="93"/>
      <c r="BE1806" s="240"/>
      <c r="BG1806" s="155">
        <v>0</v>
      </c>
      <c r="BI1806" s="155">
        <v>0</v>
      </c>
      <c r="BM1806" s="94" t="s">
        <v>48</v>
      </c>
    </row>
    <row r="1807" spans="1:65" ht="15.75" customHeight="1" thickBot="1">
      <c r="A1807" s="93" t="s">
        <v>316</v>
      </c>
      <c r="B1807" s="95">
        <v>46172</v>
      </c>
      <c r="C1807" s="96"/>
      <c r="D1807" s="96" t="s">
        <v>48</v>
      </c>
      <c r="E1807" s="96" t="s">
        <v>48</v>
      </c>
      <c r="F1807" s="96"/>
      <c r="G1807" s="96" t="s">
        <v>48</v>
      </c>
      <c r="H1807" s="96"/>
      <c r="I1807" s="96" t="s">
        <v>48</v>
      </c>
      <c r="J1807" s="96"/>
      <c r="K1807" s="96"/>
      <c r="L1807" s="96" t="s">
        <v>48</v>
      </c>
      <c r="M1807" s="97">
        <v>0</v>
      </c>
      <c r="N1807" s="97">
        <v>0</v>
      </c>
      <c r="O1807" s="97">
        <v>0</v>
      </c>
      <c r="P1807" s="96" t="s">
        <v>48</v>
      </c>
      <c r="Q1807" s="96" t="s">
        <v>48</v>
      </c>
      <c r="R1807" s="96" t="s">
        <v>48</v>
      </c>
      <c r="S1807" s="96" t="s">
        <v>48</v>
      </c>
      <c r="T1807" s="98">
        <v>0</v>
      </c>
      <c r="U1807" s="95">
        <v>46141</v>
      </c>
      <c r="V1807" s="95">
        <v>46164</v>
      </c>
      <c r="W1807" s="96"/>
      <c r="X1807" s="98">
        <v>0</v>
      </c>
      <c r="Y1807" s="98">
        <v>0</v>
      </c>
      <c r="Z1807" s="96" t="s">
        <v>48</v>
      </c>
      <c r="AA1807" s="96"/>
      <c r="AB1807" s="98">
        <v>0</v>
      </c>
      <c r="AC1807" s="98">
        <v>0</v>
      </c>
      <c r="AD1807" s="96" t="s">
        <v>48</v>
      </c>
      <c r="AE1807" s="96"/>
      <c r="AF1807" s="98">
        <v>0</v>
      </c>
      <c r="AG1807" s="98">
        <v>0</v>
      </c>
      <c r="AH1807" s="96" t="s">
        <v>48</v>
      </c>
      <c r="AI1807" s="96"/>
      <c r="AJ1807" s="96"/>
      <c r="AK1807" s="96"/>
      <c r="AL1807" s="96"/>
      <c r="AM1807" s="96"/>
      <c r="AN1807" s="96"/>
      <c r="AO1807" s="96"/>
      <c r="AP1807" s="96"/>
      <c r="AQ1807" s="96"/>
      <c r="AR1807" s="96"/>
      <c r="AS1807" s="98">
        <v>0</v>
      </c>
      <c r="AT1807" s="98">
        <v>0</v>
      </c>
      <c r="AU1807" s="98">
        <v>0</v>
      </c>
      <c r="AV1807" s="101">
        <v>466151</v>
      </c>
      <c r="AW1807" s="101">
        <v>425010</v>
      </c>
      <c r="AX1807" s="96"/>
      <c r="AY1807" s="96"/>
      <c r="AZ1807" s="96"/>
      <c r="BA1807" s="96"/>
      <c r="BC1807" s="117"/>
      <c r="BD1807" s="93"/>
      <c r="BE1807" s="240"/>
      <c r="BG1807" s="155">
        <v>0</v>
      </c>
      <c r="BI1807" s="155">
        <v>0</v>
      </c>
      <c r="BM1807" s="94" t="s">
        <v>48</v>
      </c>
    </row>
    <row r="1808" spans="1:65" ht="15.75" customHeight="1" thickBot="1">
      <c r="A1808" s="93" t="s">
        <v>317</v>
      </c>
      <c r="B1808" s="95">
        <v>46173</v>
      </c>
      <c r="C1808" s="96"/>
      <c r="D1808" s="96" t="s">
        <v>48</v>
      </c>
      <c r="E1808" s="96" t="s">
        <v>48</v>
      </c>
      <c r="F1808" s="96"/>
      <c r="G1808" s="96" t="s">
        <v>48</v>
      </c>
      <c r="H1808" s="96"/>
      <c r="I1808" s="96" t="s">
        <v>48</v>
      </c>
      <c r="J1808" s="96"/>
      <c r="K1808" s="96"/>
      <c r="L1808" s="96" t="s">
        <v>48</v>
      </c>
      <c r="M1808" s="97">
        <v>0</v>
      </c>
      <c r="N1808" s="97">
        <v>0</v>
      </c>
      <c r="O1808" s="97">
        <v>0</v>
      </c>
      <c r="P1808" s="96" t="s">
        <v>48</v>
      </c>
      <c r="Q1808" s="96" t="s">
        <v>48</v>
      </c>
      <c r="R1808" s="96" t="s">
        <v>48</v>
      </c>
      <c r="S1808" s="96" t="s">
        <v>48</v>
      </c>
      <c r="T1808" s="98">
        <v>0</v>
      </c>
      <c r="U1808" s="95">
        <v>46142</v>
      </c>
      <c r="V1808" s="95">
        <v>46165</v>
      </c>
      <c r="W1808" s="96"/>
      <c r="X1808" s="98">
        <v>0</v>
      </c>
      <c r="Y1808" s="98">
        <v>0</v>
      </c>
      <c r="Z1808" s="96" t="s">
        <v>48</v>
      </c>
      <c r="AA1808" s="96"/>
      <c r="AB1808" s="98">
        <v>0</v>
      </c>
      <c r="AC1808" s="98">
        <v>0</v>
      </c>
      <c r="AD1808" s="96" t="s">
        <v>48</v>
      </c>
      <c r="AE1808" s="96"/>
      <c r="AF1808" s="98">
        <v>0</v>
      </c>
      <c r="AG1808" s="98">
        <v>0</v>
      </c>
      <c r="AH1808" s="96" t="s">
        <v>48</v>
      </c>
      <c r="AI1808" s="96"/>
      <c r="AJ1808" s="96"/>
      <c r="AK1808" s="96"/>
      <c r="AL1808" s="96"/>
      <c r="AM1808" s="96"/>
      <c r="AN1808" s="96"/>
      <c r="AO1808" s="96"/>
      <c r="AP1808" s="96"/>
      <c r="AQ1808" s="96"/>
      <c r="AR1808" s="96"/>
      <c r="AS1808" s="98">
        <v>0</v>
      </c>
      <c r="AT1808" s="98">
        <v>0</v>
      </c>
      <c r="AU1808" s="98">
        <v>0</v>
      </c>
      <c r="AV1808" s="101">
        <v>466151</v>
      </c>
      <c r="AW1808" s="101">
        <v>425010</v>
      </c>
      <c r="AX1808" s="96"/>
      <c r="AY1808" s="96"/>
      <c r="AZ1808" s="96"/>
      <c r="BA1808" s="96"/>
      <c r="BC1808" s="117"/>
      <c r="BD1808" s="93"/>
      <c r="BE1808" s="240"/>
      <c r="BG1808" s="155">
        <v>0</v>
      </c>
      <c r="BI1808" s="155">
        <v>0</v>
      </c>
      <c r="BM1808" s="94" t="s">
        <v>48</v>
      </c>
    </row>
    <row r="1809" spans="1:65" ht="15.75" customHeight="1" thickBot="1">
      <c r="A1809" s="93" t="s">
        <v>311</v>
      </c>
      <c r="B1809" s="95">
        <v>46174</v>
      </c>
      <c r="C1809" s="96"/>
      <c r="D1809" s="96" t="s">
        <v>48</v>
      </c>
      <c r="E1809" s="96" t="s">
        <v>48</v>
      </c>
      <c r="F1809" s="96"/>
      <c r="G1809" s="96" t="s">
        <v>48</v>
      </c>
      <c r="H1809" s="96"/>
      <c r="I1809" s="96" t="s">
        <v>48</v>
      </c>
      <c r="J1809" s="96"/>
      <c r="K1809" s="96"/>
      <c r="L1809" s="96" t="s">
        <v>48</v>
      </c>
      <c r="M1809" s="97">
        <v>0</v>
      </c>
      <c r="N1809" s="97">
        <v>0</v>
      </c>
      <c r="O1809" s="97">
        <v>0</v>
      </c>
      <c r="P1809" s="96" t="s">
        <v>48</v>
      </c>
      <c r="Q1809" s="96" t="s">
        <v>48</v>
      </c>
      <c r="R1809" s="96" t="s">
        <v>48</v>
      </c>
      <c r="S1809" s="96" t="s">
        <v>48</v>
      </c>
      <c r="T1809" s="98">
        <v>0</v>
      </c>
      <c r="U1809" s="95">
        <v>46143</v>
      </c>
      <c r="V1809" s="95">
        <v>46166</v>
      </c>
      <c r="W1809" s="96"/>
      <c r="X1809" s="98">
        <v>0</v>
      </c>
      <c r="Y1809" s="98">
        <v>0</v>
      </c>
      <c r="Z1809" s="96" t="s">
        <v>48</v>
      </c>
      <c r="AA1809" s="96"/>
      <c r="AB1809" s="98">
        <v>0</v>
      </c>
      <c r="AC1809" s="98">
        <v>0</v>
      </c>
      <c r="AD1809" s="96" t="s">
        <v>48</v>
      </c>
      <c r="AE1809" s="96"/>
      <c r="AF1809" s="98">
        <v>0</v>
      </c>
      <c r="AG1809" s="98">
        <v>0</v>
      </c>
      <c r="AH1809" s="96" t="s">
        <v>48</v>
      </c>
      <c r="AI1809" s="96"/>
      <c r="AJ1809" s="96"/>
      <c r="AK1809" s="96"/>
      <c r="AL1809" s="96"/>
      <c r="AM1809" s="96"/>
      <c r="AN1809" s="96"/>
      <c r="AO1809" s="96"/>
      <c r="AP1809" s="96"/>
      <c r="AQ1809" s="96"/>
      <c r="AR1809" s="96"/>
      <c r="AS1809" s="98">
        <v>0</v>
      </c>
      <c r="AT1809" s="98">
        <v>0</v>
      </c>
      <c r="AU1809" s="98">
        <v>0</v>
      </c>
      <c r="AV1809" s="101">
        <v>466151</v>
      </c>
      <c r="AW1809" s="101">
        <v>425010</v>
      </c>
      <c r="AX1809" s="96"/>
      <c r="AY1809" s="96"/>
      <c r="AZ1809" s="96"/>
      <c r="BA1809" s="96"/>
      <c r="BC1809" s="117"/>
      <c r="BD1809" s="93"/>
      <c r="BE1809" s="240"/>
      <c r="BG1809" s="155">
        <v>0</v>
      </c>
      <c r="BI1809" s="155">
        <v>0</v>
      </c>
      <c r="BM1809" s="94" t="s">
        <v>48</v>
      </c>
    </row>
    <row r="1810" spans="1:65" ht="15.75" customHeight="1" thickBot="1">
      <c r="A1810" s="93" t="s">
        <v>312</v>
      </c>
      <c r="B1810" s="95">
        <v>46175</v>
      </c>
      <c r="C1810" s="96"/>
      <c r="D1810" s="96" t="s">
        <v>48</v>
      </c>
      <c r="E1810" s="96" t="s">
        <v>48</v>
      </c>
      <c r="F1810" s="96"/>
      <c r="G1810" s="96" t="s">
        <v>48</v>
      </c>
      <c r="H1810" s="96"/>
      <c r="I1810" s="96" t="s">
        <v>48</v>
      </c>
      <c r="J1810" s="96"/>
      <c r="K1810" s="96"/>
      <c r="L1810" s="96" t="s">
        <v>48</v>
      </c>
      <c r="M1810" s="97">
        <v>0</v>
      </c>
      <c r="N1810" s="97">
        <v>0</v>
      </c>
      <c r="O1810" s="97">
        <v>0</v>
      </c>
      <c r="P1810" s="96" t="s">
        <v>48</v>
      </c>
      <c r="Q1810" s="96" t="s">
        <v>48</v>
      </c>
      <c r="R1810" s="96" t="s">
        <v>48</v>
      </c>
      <c r="S1810" s="96" t="s">
        <v>48</v>
      </c>
      <c r="T1810" s="98">
        <v>0</v>
      </c>
      <c r="U1810" s="95">
        <v>46144</v>
      </c>
      <c r="V1810" s="95">
        <v>46167</v>
      </c>
      <c r="W1810" s="96"/>
      <c r="X1810" s="98">
        <v>0</v>
      </c>
      <c r="Y1810" s="98">
        <v>0</v>
      </c>
      <c r="Z1810" s="96" t="s">
        <v>48</v>
      </c>
      <c r="AA1810" s="96"/>
      <c r="AB1810" s="98">
        <v>0</v>
      </c>
      <c r="AC1810" s="98">
        <v>0</v>
      </c>
      <c r="AD1810" s="96" t="s">
        <v>48</v>
      </c>
      <c r="AE1810" s="96"/>
      <c r="AF1810" s="98">
        <v>0</v>
      </c>
      <c r="AG1810" s="98">
        <v>0</v>
      </c>
      <c r="AH1810" s="96" t="s">
        <v>48</v>
      </c>
      <c r="AI1810" s="96"/>
      <c r="AJ1810" s="96"/>
      <c r="AK1810" s="96"/>
      <c r="AL1810" s="96"/>
      <c r="AM1810" s="96"/>
      <c r="AN1810" s="96"/>
      <c r="AO1810" s="96"/>
      <c r="AP1810" s="96"/>
      <c r="AQ1810" s="96"/>
      <c r="AR1810" s="96"/>
      <c r="AS1810" s="98">
        <v>0</v>
      </c>
      <c r="AT1810" s="98">
        <v>0</v>
      </c>
      <c r="AU1810" s="98">
        <v>0</v>
      </c>
      <c r="AV1810" s="101">
        <v>466151</v>
      </c>
      <c r="AW1810" s="101">
        <v>425010</v>
      </c>
      <c r="AX1810" s="96"/>
      <c r="AY1810" s="96"/>
      <c r="AZ1810" s="96"/>
      <c r="BA1810" s="96"/>
      <c r="BC1810" s="117"/>
      <c r="BD1810" s="93"/>
      <c r="BE1810" s="240"/>
      <c r="BG1810" s="155">
        <v>0</v>
      </c>
      <c r="BI1810" s="155">
        <v>0</v>
      </c>
      <c r="BM1810" s="94" t="s">
        <v>48</v>
      </c>
    </row>
    <row r="1811" spans="1:65" ht="15.75" customHeight="1" thickBot="1">
      <c r="A1811" s="93" t="s">
        <v>313</v>
      </c>
      <c r="B1811" s="95">
        <v>46176</v>
      </c>
      <c r="C1811" s="96"/>
      <c r="D1811" s="96" t="s">
        <v>48</v>
      </c>
      <c r="E1811" s="96" t="s">
        <v>48</v>
      </c>
      <c r="F1811" s="96"/>
      <c r="G1811" s="96" t="s">
        <v>48</v>
      </c>
      <c r="H1811" s="96"/>
      <c r="I1811" s="96" t="s">
        <v>48</v>
      </c>
      <c r="J1811" s="96"/>
      <c r="K1811" s="96"/>
      <c r="L1811" s="96" t="s">
        <v>48</v>
      </c>
      <c r="M1811" s="97">
        <v>0</v>
      </c>
      <c r="N1811" s="97">
        <v>0</v>
      </c>
      <c r="O1811" s="97">
        <v>0</v>
      </c>
      <c r="P1811" s="96" t="s">
        <v>48</v>
      </c>
      <c r="Q1811" s="96" t="s">
        <v>48</v>
      </c>
      <c r="R1811" s="96" t="s">
        <v>48</v>
      </c>
      <c r="S1811" s="96" t="s">
        <v>48</v>
      </c>
      <c r="T1811" s="98">
        <v>0</v>
      </c>
      <c r="U1811" s="95">
        <v>46145</v>
      </c>
      <c r="V1811" s="95">
        <v>46168</v>
      </c>
      <c r="W1811" s="96"/>
      <c r="X1811" s="98">
        <v>0</v>
      </c>
      <c r="Y1811" s="98">
        <v>0</v>
      </c>
      <c r="Z1811" s="96" t="s">
        <v>48</v>
      </c>
      <c r="AA1811" s="96"/>
      <c r="AB1811" s="98">
        <v>0</v>
      </c>
      <c r="AC1811" s="98">
        <v>0</v>
      </c>
      <c r="AD1811" s="96" t="s">
        <v>48</v>
      </c>
      <c r="AE1811" s="96"/>
      <c r="AF1811" s="98">
        <v>0</v>
      </c>
      <c r="AG1811" s="98">
        <v>0</v>
      </c>
      <c r="AH1811" s="96" t="s">
        <v>48</v>
      </c>
      <c r="AI1811" s="96"/>
      <c r="AJ1811" s="96"/>
      <c r="AK1811" s="96"/>
      <c r="AL1811" s="96"/>
      <c r="AM1811" s="96"/>
      <c r="AN1811" s="96"/>
      <c r="AO1811" s="96"/>
      <c r="AP1811" s="96"/>
      <c r="AQ1811" s="96"/>
      <c r="AR1811" s="96"/>
      <c r="AS1811" s="98">
        <v>0</v>
      </c>
      <c r="AT1811" s="98">
        <v>0</v>
      </c>
      <c r="AU1811" s="98">
        <v>0</v>
      </c>
      <c r="AV1811" s="101">
        <v>466151</v>
      </c>
      <c r="AW1811" s="101">
        <v>425010</v>
      </c>
      <c r="AX1811" s="96"/>
      <c r="AY1811" s="96"/>
      <c r="AZ1811" s="96"/>
      <c r="BA1811" s="96"/>
      <c r="BC1811" s="117"/>
      <c r="BD1811" s="93"/>
      <c r="BE1811" s="240"/>
      <c r="BG1811" s="155">
        <v>0</v>
      </c>
      <c r="BI1811" s="155">
        <v>0</v>
      </c>
      <c r="BM1811" s="94" t="s">
        <v>48</v>
      </c>
    </row>
    <row r="1812" spans="1:65" ht="15.75" customHeight="1" thickBot="1">
      <c r="A1812" s="93" t="s">
        <v>314</v>
      </c>
      <c r="B1812" s="95">
        <v>46177</v>
      </c>
      <c r="C1812" s="96"/>
      <c r="D1812" s="96" t="s">
        <v>48</v>
      </c>
      <c r="E1812" s="96" t="s">
        <v>48</v>
      </c>
      <c r="F1812" s="96"/>
      <c r="G1812" s="96" t="s">
        <v>48</v>
      </c>
      <c r="H1812" s="96"/>
      <c r="I1812" s="96" t="s">
        <v>48</v>
      </c>
      <c r="J1812" s="96"/>
      <c r="K1812" s="96"/>
      <c r="L1812" s="96" t="s">
        <v>48</v>
      </c>
      <c r="M1812" s="97">
        <v>0</v>
      </c>
      <c r="N1812" s="97">
        <v>0</v>
      </c>
      <c r="O1812" s="97">
        <v>0</v>
      </c>
      <c r="P1812" s="96" t="s">
        <v>48</v>
      </c>
      <c r="Q1812" s="96" t="s">
        <v>48</v>
      </c>
      <c r="R1812" s="96" t="s">
        <v>48</v>
      </c>
      <c r="S1812" s="96" t="s">
        <v>48</v>
      </c>
      <c r="T1812" s="98">
        <v>0</v>
      </c>
      <c r="U1812" s="95">
        <v>46146</v>
      </c>
      <c r="V1812" s="95">
        <v>46169</v>
      </c>
      <c r="W1812" s="96"/>
      <c r="X1812" s="98">
        <v>0</v>
      </c>
      <c r="Y1812" s="98">
        <v>0</v>
      </c>
      <c r="Z1812" s="96" t="s">
        <v>48</v>
      </c>
      <c r="AA1812" s="96"/>
      <c r="AB1812" s="98">
        <v>0</v>
      </c>
      <c r="AC1812" s="98">
        <v>0</v>
      </c>
      <c r="AD1812" s="96" t="s">
        <v>48</v>
      </c>
      <c r="AE1812" s="96"/>
      <c r="AF1812" s="98">
        <v>0</v>
      </c>
      <c r="AG1812" s="98">
        <v>0</v>
      </c>
      <c r="AH1812" s="96" t="s">
        <v>48</v>
      </c>
      <c r="AI1812" s="96"/>
      <c r="AJ1812" s="96"/>
      <c r="AK1812" s="96"/>
      <c r="AL1812" s="96"/>
      <c r="AM1812" s="96"/>
      <c r="AN1812" s="96"/>
      <c r="AO1812" s="96"/>
      <c r="AP1812" s="96"/>
      <c r="AQ1812" s="96"/>
      <c r="AR1812" s="96"/>
      <c r="AS1812" s="98">
        <v>0</v>
      </c>
      <c r="AT1812" s="98">
        <v>0</v>
      </c>
      <c r="AU1812" s="98">
        <v>0</v>
      </c>
      <c r="AV1812" s="101">
        <v>466151</v>
      </c>
      <c r="AW1812" s="101">
        <v>425010</v>
      </c>
      <c r="AX1812" s="96"/>
      <c r="AY1812" s="96"/>
      <c r="AZ1812" s="96"/>
      <c r="BA1812" s="96"/>
      <c r="BC1812" s="117"/>
      <c r="BD1812" s="93"/>
      <c r="BE1812" s="240"/>
      <c r="BG1812" s="155">
        <v>0</v>
      </c>
      <c r="BI1812" s="155">
        <v>0</v>
      </c>
      <c r="BM1812" s="94" t="s">
        <v>48</v>
      </c>
    </row>
    <row r="1813" spans="1:65" ht="15.75" customHeight="1" thickBot="1">
      <c r="A1813" s="93" t="s">
        <v>315</v>
      </c>
      <c r="B1813" s="95">
        <v>46178</v>
      </c>
      <c r="C1813" s="96"/>
      <c r="D1813" s="96" t="s">
        <v>48</v>
      </c>
      <c r="E1813" s="96" t="s">
        <v>48</v>
      </c>
      <c r="F1813" s="96"/>
      <c r="G1813" s="96" t="s">
        <v>48</v>
      </c>
      <c r="H1813" s="96"/>
      <c r="I1813" s="96" t="s">
        <v>48</v>
      </c>
      <c r="J1813" s="96"/>
      <c r="K1813" s="96"/>
      <c r="L1813" s="96" t="s">
        <v>48</v>
      </c>
      <c r="M1813" s="97">
        <v>0</v>
      </c>
      <c r="N1813" s="97">
        <v>0</v>
      </c>
      <c r="O1813" s="97">
        <v>0</v>
      </c>
      <c r="P1813" s="96" t="s">
        <v>48</v>
      </c>
      <c r="Q1813" s="96" t="s">
        <v>48</v>
      </c>
      <c r="R1813" s="96" t="s">
        <v>48</v>
      </c>
      <c r="S1813" s="96" t="s">
        <v>48</v>
      </c>
      <c r="T1813" s="98">
        <v>0</v>
      </c>
      <c r="U1813" s="95">
        <v>46147</v>
      </c>
      <c r="V1813" s="95">
        <v>46170</v>
      </c>
      <c r="W1813" s="96"/>
      <c r="X1813" s="98">
        <v>0</v>
      </c>
      <c r="Y1813" s="98">
        <v>0</v>
      </c>
      <c r="Z1813" s="96" t="s">
        <v>48</v>
      </c>
      <c r="AA1813" s="96"/>
      <c r="AB1813" s="98">
        <v>0</v>
      </c>
      <c r="AC1813" s="98">
        <v>0</v>
      </c>
      <c r="AD1813" s="96" t="s">
        <v>48</v>
      </c>
      <c r="AE1813" s="96"/>
      <c r="AF1813" s="98">
        <v>0</v>
      </c>
      <c r="AG1813" s="98">
        <v>0</v>
      </c>
      <c r="AH1813" s="96" t="s">
        <v>48</v>
      </c>
      <c r="AI1813" s="96"/>
      <c r="AJ1813" s="96"/>
      <c r="AK1813" s="96"/>
      <c r="AL1813" s="96"/>
      <c r="AM1813" s="96"/>
      <c r="AN1813" s="96"/>
      <c r="AO1813" s="96"/>
      <c r="AP1813" s="96"/>
      <c r="AQ1813" s="96"/>
      <c r="AR1813" s="96"/>
      <c r="AS1813" s="98">
        <v>0</v>
      </c>
      <c r="AT1813" s="98">
        <v>0</v>
      </c>
      <c r="AU1813" s="98">
        <v>0</v>
      </c>
      <c r="AV1813" s="101">
        <v>466151</v>
      </c>
      <c r="AW1813" s="101">
        <v>425010</v>
      </c>
      <c r="AX1813" s="96"/>
      <c r="AY1813" s="96"/>
      <c r="AZ1813" s="96"/>
      <c r="BA1813" s="96"/>
      <c r="BC1813" s="117"/>
      <c r="BD1813" s="93"/>
      <c r="BE1813" s="240"/>
      <c r="BG1813" s="155">
        <v>0</v>
      </c>
      <c r="BI1813" s="155">
        <v>0</v>
      </c>
      <c r="BM1813" s="94" t="s">
        <v>48</v>
      </c>
    </row>
    <row r="1814" spans="1:65" ht="15.75" customHeight="1" thickBot="1">
      <c r="A1814" s="93" t="s">
        <v>316</v>
      </c>
      <c r="B1814" s="95">
        <v>46179</v>
      </c>
      <c r="C1814" s="96"/>
      <c r="D1814" s="96" t="s">
        <v>48</v>
      </c>
      <c r="E1814" s="96" t="s">
        <v>48</v>
      </c>
      <c r="F1814" s="96"/>
      <c r="G1814" s="96" t="s">
        <v>48</v>
      </c>
      <c r="H1814" s="96"/>
      <c r="I1814" s="96" t="s">
        <v>48</v>
      </c>
      <c r="J1814" s="96"/>
      <c r="K1814" s="96"/>
      <c r="L1814" s="96" t="s">
        <v>48</v>
      </c>
      <c r="M1814" s="97">
        <v>0</v>
      </c>
      <c r="N1814" s="97">
        <v>0</v>
      </c>
      <c r="O1814" s="97">
        <v>0</v>
      </c>
      <c r="P1814" s="96" t="s">
        <v>48</v>
      </c>
      <c r="Q1814" s="96" t="s">
        <v>48</v>
      </c>
      <c r="R1814" s="96" t="s">
        <v>48</v>
      </c>
      <c r="S1814" s="96" t="s">
        <v>48</v>
      </c>
      <c r="T1814" s="98">
        <v>0</v>
      </c>
      <c r="U1814" s="95">
        <v>46148</v>
      </c>
      <c r="V1814" s="95">
        <v>46171</v>
      </c>
      <c r="W1814" s="96"/>
      <c r="X1814" s="98">
        <v>0</v>
      </c>
      <c r="Y1814" s="98">
        <v>0</v>
      </c>
      <c r="Z1814" s="96" t="s">
        <v>48</v>
      </c>
      <c r="AA1814" s="96"/>
      <c r="AB1814" s="98">
        <v>0</v>
      </c>
      <c r="AC1814" s="98">
        <v>0</v>
      </c>
      <c r="AD1814" s="96" t="s">
        <v>48</v>
      </c>
      <c r="AE1814" s="96"/>
      <c r="AF1814" s="98">
        <v>0</v>
      </c>
      <c r="AG1814" s="98">
        <v>0</v>
      </c>
      <c r="AH1814" s="96" t="s">
        <v>48</v>
      </c>
      <c r="AI1814" s="96"/>
      <c r="AJ1814" s="96"/>
      <c r="AK1814" s="96"/>
      <c r="AL1814" s="96"/>
      <c r="AM1814" s="96"/>
      <c r="AN1814" s="96"/>
      <c r="AO1814" s="96"/>
      <c r="AP1814" s="96"/>
      <c r="AQ1814" s="96"/>
      <c r="AR1814" s="96"/>
      <c r="AS1814" s="98">
        <v>0</v>
      </c>
      <c r="AT1814" s="98">
        <v>0</v>
      </c>
      <c r="AU1814" s="98">
        <v>0</v>
      </c>
      <c r="AV1814" s="101">
        <v>466151</v>
      </c>
      <c r="AW1814" s="101">
        <v>425010</v>
      </c>
      <c r="AX1814" s="96"/>
      <c r="AY1814" s="96"/>
      <c r="AZ1814" s="96"/>
      <c r="BA1814" s="96"/>
      <c r="BC1814" s="117"/>
      <c r="BD1814" s="93"/>
      <c r="BE1814" s="240"/>
      <c r="BG1814" s="155">
        <v>0</v>
      </c>
      <c r="BI1814" s="155">
        <v>0</v>
      </c>
      <c r="BM1814" s="94" t="s">
        <v>48</v>
      </c>
    </row>
    <row r="1815" spans="1:65" ht="15.75" customHeight="1" thickBot="1">
      <c r="A1815" s="93" t="s">
        <v>317</v>
      </c>
      <c r="B1815" s="95">
        <v>46180</v>
      </c>
      <c r="C1815" s="96"/>
      <c r="D1815" s="96" t="s">
        <v>48</v>
      </c>
      <c r="E1815" s="96" t="s">
        <v>48</v>
      </c>
      <c r="F1815" s="96"/>
      <c r="G1815" s="96" t="s">
        <v>48</v>
      </c>
      <c r="H1815" s="96"/>
      <c r="I1815" s="96" t="s">
        <v>48</v>
      </c>
      <c r="J1815" s="96"/>
      <c r="K1815" s="96"/>
      <c r="L1815" s="96" t="s">
        <v>48</v>
      </c>
      <c r="M1815" s="97">
        <v>0</v>
      </c>
      <c r="N1815" s="97">
        <v>0</v>
      </c>
      <c r="O1815" s="97">
        <v>0</v>
      </c>
      <c r="P1815" s="96" t="s">
        <v>48</v>
      </c>
      <c r="Q1815" s="96" t="s">
        <v>48</v>
      </c>
      <c r="R1815" s="96" t="s">
        <v>48</v>
      </c>
      <c r="S1815" s="96" t="s">
        <v>48</v>
      </c>
      <c r="T1815" s="98">
        <v>0</v>
      </c>
      <c r="U1815" s="95">
        <v>46149</v>
      </c>
      <c r="V1815" s="95">
        <v>46172</v>
      </c>
      <c r="W1815" s="96"/>
      <c r="X1815" s="98">
        <v>0</v>
      </c>
      <c r="Y1815" s="98">
        <v>0</v>
      </c>
      <c r="Z1815" s="96" t="s">
        <v>48</v>
      </c>
      <c r="AA1815" s="96"/>
      <c r="AB1815" s="98">
        <v>0</v>
      </c>
      <c r="AC1815" s="98">
        <v>0</v>
      </c>
      <c r="AD1815" s="96" t="s">
        <v>48</v>
      </c>
      <c r="AE1815" s="96"/>
      <c r="AF1815" s="98">
        <v>0</v>
      </c>
      <c r="AG1815" s="98">
        <v>0</v>
      </c>
      <c r="AH1815" s="96" t="s">
        <v>48</v>
      </c>
      <c r="AI1815" s="96"/>
      <c r="AJ1815" s="96"/>
      <c r="AK1815" s="96"/>
      <c r="AL1815" s="96"/>
      <c r="AM1815" s="96"/>
      <c r="AN1815" s="96"/>
      <c r="AO1815" s="96"/>
      <c r="AP1815" s="96"/>
      <c r="AQ1815" s="96"/>
      <c r="AR1815" s="96"/>
      <c r="AS1815" s="98">
        <v>0</v>
      </c>
      <c r="AT1815" s="98">
        <v>0</v>
      </c>
      <c r="AU1815" s="98">
        <v>0</v>
      </c>
      <c r="AV1815" s="101">
        <v>466151</v>
      </c>
      <c r="AW1815" s="101">
        <v>425010</v>
      </c>
      <c r="AX1815" s="96"/>
      <c r="AY1815" s="96"/>
      <c r="AZ1815" s="96"/>
      <c r="BA1815" s="96"/>
      <c r="BC1815" s="117"/>
      <c r="BD1815" s="93"/>
      <c r="BE1815" s="240"/>
      <c r="BG1815" s="155">
        <v>0</v>
      </c>
      <c r="BI1815" s="155">
        <v>0</v>
      </c>
      <c r="BM1815" s="94" t="s">
        <v>48</v>
      </c>
    </row>
    <row r="1816" spans="1:65" ht="15.75" customHeight="1" thickBot="1">
      <c r="A1816" s="93" t="s">
        <v>311</v>
      </c>
      <c r="B1816" s="95">
        <v>46181</v>
      </c>
      <c r="C1816" s="96"/>
      <c r="D1816" s="96" t="s">
        <v>48</v>
      </c>
      <c r="E1816" s="96" t="s">
        <v>48</v>
      </c>
      <c r="F1816" s="96"/>
      <c r="G1816" s="96" t="s">
        <v>48</v>
      </c>
      <c r="H1816" s="96"/>
      <c r="I1816" s="96" t="s">
        <v>48</v>
      </c>
      <c r="J1816" s="96"/>
      <c r="K1816" s="96"/>
      <c r="L1816" s="96" t="s">
        <v>48</v>
      </c>
      <c r="M1816" s="97">
        <v>0</v>
      </c>
      <c r="N1816" s="97">
        <v>0</v>
      </c>
      <c r="O1816" s="97">
        <v>0</v>
      </c>
      <c r="P1816" s="96" t="s">
        <v>48</v>
      </c>
      <c r="Q1816" s="96" t="s">
        <v>48</v>
      </c>
      <c r="R1816" s="96" t="s">
        <v>48</v>
      </c>
      <c r="S1816" s="96" t="s">
        <v>48</v>
      </c>
      <c r="T1816" s="98">
        <v>0</v>
      </c>
      <c r="U1816" s="95">
        <v>46150</v>
      </c>
      <c r="V1816" s="95">
        <v>46173</v>
      </c>
      <c r="W1816" s="96"/>
      <c r="X1816" s="98">
        <v>0</v>
      </c>
      <c r="Y1816" s="98">
        <v>0</v>
      </c>
      <c r="Z1816" s="96" t="s">
        <v>48</v>
      </c>
      <c r="AA1816" s="96"/>
      <c r="AB1816" s="98">
        <v>0</v>
      </c>
      <c r="AC1816" s="98">
        <v>0</v>
      </c>
      <c r="AD1816" s="96" t="s">
        <v>48</v>
      </c>
      <c r="AE1816" s="96"/>
      <c r="AF1816" s="98">
        <v>0</v>
      </c>
      <c r="AG1816" s="98">
        <v>0</v>
      </c>
      <c r="AH1816" s="96" t="s">
        <v>48</v>
      </c>
      <c r="AI1816" s="96"/>
      <c r="AJ1816" s="96"/>
      <c r="AK1816" s="96"/>
      <c r="AL1816" s="96"/>
      <c r="AM1816" s="96"/>
      <c r="AN1816" s="96"/>
      <c r="AO1816" s="96"/>
      <c r="AP1816" s="96"/>
      <c r="AQ1816" s="96"/>
      <c r="AR1816" s="96"/>
      <c r="AS1816" s="98">
        <v>0</v>
      </c>
      <c r="AT1816" s="98">
        <v>0</v>
      </c>
      <c r="AU1816" s="98">
        <v>0</v>
      </c>
      <c r="AV1816" s="101">
        <v>466151</v>
      </c>
      <c r="AW1816" s="101">
        <v>425010</v>
      </c>
      <c r="AX1816" s="96"/>
      <c r="AY1816" s="96"/>
      <c r="AZ1816" s="96"/>
      <c r="BA1816" s="96"/>
      <c r="BC1816" s="117"/>
      <c r="BD1816" s="93"/>
      <c r="BE1816" s="240"/>
      <c r="BG1816" s="155">
        <v>0</v>
      </c>
      <c r="BI1816" s="155">
        <v>0</v>
      </c>
      <c r="BM1816" s="94" t="s">
        <v>48</v>
      </c>
    </row>
    <row r="1817" spans="1:65" ht="15.75" customHeight="1" thickBot="1">
      <c r="A1817" s="93" t="s">
        <v>312</v>
      </c>
      <c r="B1817" s="95">
        <v>46182</v>
      </c>
      <c r="C1817" s="96"/>
      <c r="D1817" s="96" t="s">
        <v>48</v>
      </c>
      <c r="E1817" s="96" t="s">
        <v>48</v>
      </c>
      <c r="F1817" s="96"/>
      <c r="G1817" s="96" t="s">
        <v>48</v>
      </c>
      <c r="H1817" s="96"/>
      <c r="I1817" s="96" t="s">
        <v>48</v>
      </c>
      <c r="J1817" s="96"/>
      <c r="K1817" s="96"/>
      <c r="L1817" s="96" t="s">
        <v>48</v>
      </c>
      <c r="M1817" s="97">
        <v>0</v>
      </c>
      <c r="N1817" s="97">
        <v>0</v>
      </c>
      <c r="O1817" s="97">
        <v>0</v>
      </c>
      <c r="P1817" s="96" t="s">
        <v>48</v>
      </c>
      <c r="Q1817" s="96" t="s">
        <v>48</v>
      </c>
      <c r="R1817" s="96" t="s">
        <v>48</v>
      </c>
      <c r="S1817" s="96" t="s">
        <v>48</v>
      </c>
      <c r="T1817" s="98">
        <v>0</v>
      </c>
      <c r="U1817" s="95">
        <v>46151</v>
      </c>
      <c r="V1817" s="95">
        <v>46174</v>
      </c>
      <c r="W1817" s="96"/>
      <c r="X1817" s="98">
        <v>0</v>
      </c>
      <c r="Y1817" s="98">
        <v>0</v>
      </c>
      <c r="Z1817" s="96" t="s">
        <v>48</v>
      </c>
      <c r="AA1817" s="96"/>
      <c r="AB1817" s="98">
        <v>0</v>
      </c>
      <c r="AC1817" s="98">
        <v>0</v>
      </c>
      <c r="AD1817" s="96" t="s">
        <v>48</v>
      </c>
      <c r="AE1817" s="96"/>
      <c r="AF1817" s="98">
        <v>0</v>
      </c>
      <c r="AG1817" s="98">
        <v>0</v>
      </c>
      <c r="AH1817" s="96" t="s">
        <v>48</v>
      </c>
      <c r="AI1817" s="96"/>
      <c r="AJ1817" s="96"/>
      <c r="AK1817" s="96"/>
      <c r="AL1817" s="96"/>
      <c r="AM1817" s="96"/>
      <c r="AN1817" s="96"/>
      <c r="AO1817" s="96"/>
      <c r="AP1817" s="96"/>
      <c r="AQ1817" s="96"/>
      <c r="AR1817" s="96"/>
      <c r="AS1817" s="98">
        <v>0</v>
      </c>
      <c r="AT1817" s="98">
        <v>0</v>
      </c>
      <c r="AU1817" s="98">
        <v>0</v>
      </c>
      <c r="AV1817" s="101">
        <v>466151</v>
      </c>
      <c r="AW1817" s="101">
        <v>425010</v>
      </c>
      <c r="AX1817" s="96"/>
      <c r="AY1817" s="96"/>
      <c r="AZ1817" s="96"/>
      <c r="BA1817" s="96"/>
      <c r="BC1817" s="117"/>
      <c r="BD1817" s="93"/>
      <c r="BE1817" s="240"/>
      <c r="BG1817" s="155">
        <v>0</v>
      </c>
      <c r="BI1817" s="155">
        <v>0</v>
      </c>
      <c r="BM1817" s="94" t="s">
        <v>48</v>
      </c>
    </row>
    <row r="1818" spans="1:65" ht="15.75" customHeight="1" thickBot="1">
      <c r="A1818" s="93" t="s">
        <v>313</v>
      </c>
      <c r="B1818" s="95">
        <v>46183</v>
      </c>
      <c r="C1818" s="96"/>
      <c r="D1818" s="96" t="s">
        <v>48</v>
      </c>
      <c r="E1818" s="96" t="s">
        <v>48</v>
      </c>
      <c r="F1818" s="96"/>
      <c r="G1818" s="96" t="s">
        <v>48</v>
      </c>
      <c r="H1818" s="96"/>
      <c r="I1818" s="96" t="s">
        <v>48</v>
      </c>
      <c r="J1818" s="96"/>
      <c r="K1818" s="96"/>
      <c r="L1818" s="96" t="s">
        <v>48</v>
      </c>
      <c r="M1818" s="97">
        <v>0</v>
      </c>
      <c r="N1818" s="97">
        <v>0</v>
      </c>
      <c r="O1818" s="97">
        <v>0</v>
      </c>
      <c r="P1818" s="96" t="s">
        <v>48</v>
      </c>
      <c r="Q1818" s="96" t="s">
        <v>48</v>
      </c>
      <c r="R1818" s="96" t="s">
        <v>48</v>
      </c>
      <c r="S1818" s="96" t="s">
        <v>48</v>
      </c>
      <c r="T1818" s="98">
        <v>0</v>
      </c>
      <c r="U1818" s="95">
        <v>46152</v>
      </c>
      <c r="V1818" s="95">
        <v>46175</v>
      </c>
      <c r="W1818" s="96"/>
      <c r="X1818" s="98">
        <v>0</v>
      </c>
      <c r="Y1818" s="98">
        <v>0</v>
      </c>
      <c r="Z1818" s="96" t="s">
        <v>48</v>
      </c>
      <c r="AA1818" s="96"/>
      <c r="AB1818" s="98">
        <v>0</v>
      </c>
      <c r="AC1818" s="98">
        <v>0</v>
      </c>
      <c r="AD1818" s="96" t="s">
        <v>48</v>
      </c>
      <c r="AE1818" s="96"/>
      <c r="AF1818" s="98">
        <v>0</v>
      </c>
      <c r="AG1818" s="98">
        <v>0</v>
      </c>
      <c r="AH1818" s="96" t="s">
        <v>48</v>
      </c>
      <c r="AI1818" s="96"/>
      <c r="AJ1818" s="96"/>
      <c r="AK1818" s="96"/>
      <c r="AL1818" s="96"/>
      <c r="AM1818" s="96"/>
      <c r="AN1818" s="96"/>
      <c r="AO1818" s="96"/>
      <c r="AP1818" s="96"/>
      <c r="AQ1818" s="96"/>
      <c r="AR1818" s="96"/>
      <c r="AS1818" s="98">
        <v>0</v>
      </c>
      <c r="AT1818" s="98">
        <v>0</v>
      </c>
      <c r="AU1818" s="98">
        <v>0</v>
      </c>
      <c r="AV1818" s="101">
        <v>466151</v>
      </c>
      <c r="AW1818" s="101">
        <v>425010</v>
      </c>
      <c r="AX1818" s="96"/>
      <c r="AY1818" s="96"/>
      <c r="AZ1818" s="96"/>
      <c r="BA1818" s="96"/>
      <c r="BC1818" s="117"/>
      <c r="BD1818" s="93"/>
      <c r="BE1818" s="240"/>
      <c r="BG1818" s="155">
        <v>0</v>
      </c>
      <c r="BI1818" s="155">
        <v>0</v>
      </c>
      <c r="BM1818" s="94" t="s">
        <v>48</v>
      </c>
    </row>
    <row r="1819" spans="1:65" ht="15.75" customHeight="1" thickBot="1">
      <c r="A1819" s="93" t="s">
        <v>314</v>
      </c>
      <c r="B1819" s="95">
        <v>46184</v>
      </c>
      <c r="C1819" s="96"/>
      <c r="D1819" s="96" t="s">
        <v>48</v>
      </c>
      <c r="E1819" s="96" t="s">
        <v>48</v>
      </c>
      <c r="F1819" s="96"/>
      <c r="G1819" s="96" t="s">
        <v>48</v>
      </c>
      <c r="H1819" s="96"/>
      <c r="I1819" s="96" t="s">
        <v>48</v>
      </c>
      <c r="J1819" s="96"/>
      <c r="K1819" s="96"/>
      <c r="L1819" s="96" t="s">
        <v>48</v>
      </c>
      <c r="M1819" s="97">
        <v>0</v>
      </c>
      <c r="N1819" s="97">
        <v>0</v>
      </c>
      <c r="O1819" s="97">
        <v>0</v>
      </c>
      <c r="P1819" s="96" t="s">
        <v>48</v>
      </c>
      <c r="Q1819" s="96" t="s">
        <v>48</v>
      </c>
      <c r="R1819" s="96" t="s">
        <v>48</v>
      </c>
      <c r="S1819" s="96" t="s">
        <v>48</v>
      </c>
      <c r="T1819" s="98">
        <v>0</v>
      </c>
      <c r="U1819" s="95">
        <v>46153</v>
      </c>
      <c r="V1819" s="95">
        <v>46176</v>
      </c>
      <c r="W1819" s="96"/>
      <c r="X1819" s="98">
        <v>0</v>
      </c>
      <c r="Y1819" s="98">
        <v>0</v>
      </c>
      <c r="Z1819" s="96" t="s">
        <v>48</v>
      </c>
      <c r="AA1819" s="96"/>
      <c r="AB1819" s="98">
        <v>0</v>
      </c>
      <c r="AC1819" s="98">
        <v>0</v>
      </c>
      <c r="AD1819" s="96" t="s">
        <v>48</v>
      </c>
      <c r="AE1819" s="96"/>
      <c r="AF1819" s="98">
        <v>0</v>
      </c>
      <c r="AG1819" s="98">
        <v>0</v>
      </c>
      <c r="AH1819" s="96" t="s">
        <v>48</v>
      </c>
      <c r="AI1819" s="96"/>
      <c r="AJ1819" s="96"/>
      <c r="AK1819" s="96"/>
      <c r="AL1819" s="96"/>
      <c r="AM1819" s="96"/>
      <c r="AN1819" s="96"/>
      <c r="AO1819" s="96"/>
      <c r="AP1819" s="96"/>
      <c r="AQ1819" s="96"/>
      <c r="AR1819" s="96"/>
      <c r="AS1819" s="98">
        <v>0</v>
      </c>
      <c r="AT1819" s="98">
        <v>0</v>
      </c>
      <c r="AU1819" s="98">
        <v>0</v>
      </c>
      <c r="AV1819" s="101">
        <v>466151</v>
      </c>
      <c r="AW1819" s="101">
        <v>425010</v>
      </c>
      <c r="AX1819" s="96"/>
      <c r="AY1819" s="96"/>
      <c r="AZ1819" s="96"/>
      <c r="BA1819" s="96"/>
      <c r="BC1819" s="117"/>
      <c r="BD1819" s="93"/>
      <c r="BE1819" s="240"/>
      <c r="BG1819" s="155">
        <v>0</v>
      </c>
      <c r="BI1819" s="155">
        <v>0</v>
      </c>
      <c r="BM1819" s="94" t="s">
        <v>48</v>
      </c>
    </row>
    <row r="1820" spans="1:65" ht="15.75" customHeight="1" thickBot="1">
      <c r="A1820" s="93" t="s">
        <v>315</v>
      </c>
      <c r="B1820" s="95">
        <v>46185</v>
      </c>
      <c r="C1820" s="96"/>
      <c r="D1820" s="96" t="s">
        <v>48</v>
      </c>
      <c r="E1820" s="96" t="s">
        <v>48</v>
      </c>
      <c r="F1820" s="96"/>
      <c r="G1820" s="96" t="s">
        <v>48</v>
      </c>
      <c r="H1820" s="96"/>
      <c r="I1820" s="96" t="s">
        <v>48</v>
      </c>
      <c r="J1820" s="96"/>
      <c r="K1820" s="96"/>
      <c r="L1820" s="96" t="s">
        <v>48</v>
      </c>
      <c r="M1820" s="97">
        <v>0</v>
      </c>
      <c r="N1820" s="97">
        <v>0</v>
      </c>
      <c r="O1820" s="97">
        <v>0</v>
      </c>
      <c r="P1820" s="96" t="s">
        <v>48</v>
      </c>
      <c r="Q1820" s="96" t="s">
        <v>48</v>
      </c>
      <c r="R1820" s="96" t="s">
        <v>48</v>
      </c>
      <c r="S1820" s="96" t="s">
        <v>48</v>
      </c>
      <c r="T1820" s="98">
        <v>0</v>
      </c>
      <c r="U1820" s="95">
        <v>46154</v>
      </c>
      <c r="V1820" s="95">
        <v>46177</v>
      </c>
      <c r="W1820" s="96"/>
      <c r="X1820" s="98">
        <v>0</v>
      </c>
      <c r="Y1820" s="98">
        <v>0</v>
      </c>
      <c r="Z1820" s="96" t="s">
        <v>48</v>
      </c>
      <c r="AA1820" s="96"/>
      <c r="AB1820" s="98">
        <v>0</v>
      </c>
      <c r="AC1820" s="98">
        <v>0</v>
      </c>
      <c r="AD1820" s="96" t="s">
        <v>48</v>
      </c>
      <c r="AE1820" s="96"/>
      <c r="AF1820" s="98">
        <v>0</v>
      </c>
      <c r="AG1820" s="98">
        <v>0</v>
      </c>
      <c r="AH1820" s="96" t="s">
        <v>48</v>
      </c>
      <c r="AI1820" s="96"/>
      <c r="AJ1820" s="96"/>
      <c r="AK1820" s="96"/>
      <c r="AL1820" s="96"/>
      <c r="AM1820" s="96"/>
      <c r="AN1820" s="96"/>
      <c r="AO1820" s="96"/>
      <c r="AP1820" s="96"/>
      <c r="AQ1820" s="96"/>
      <c r="AR1820" s="96"/>
      <c r="AS1820" s="98">
        <v>0</v>
      </c>
      <c r="AT1820" s="98">
        <v>0</v>
      </c>
      <c r="AU1820" s="98">
        <v>0</v>
      </c>
      <c r="AV1820" s="101">
        <v>466151</v>
      </c>
      <c r="AW1820" s="101">
        <v>425010</v>
      </c>
      <c r="AX1820" s="96"/>
      <c r="AY1820" s="96"/>
      <c r="AZ1820" s="96"/>
      <c r="BA1820" s="96"/>
      <c r="BC1820" s="117"/>
      <c r="BD1820" s="93"/>
      <c r="BE1820" s="240"/>
      <c r="BG1820" s="155">
        <v>0</v>
      </c>
      <c r="BI1820" s="155">
        <v>0</v>
      </c>
      <c r="BM1820" s="94" t="s">
        <v>48</v>
      </c>
    </row>
    <row r="1821" spans="1:65" ht="15.75" customHeight="1" thickBot="1">
      <c r="A1821" s="93" t="s">
        <v>316</v>
      </c>
      <c r="B1821" s="95">
        <v>46186</v>
      </c>
      <c r="C1821" s="96"/>
      <c r="D1821" s="96" t="s">
        <v>48</v>
      </c>
      <c r="E1821" s="96" t="s">
        <v>48</v>
      </c>
      <c r="F1821" s="96"/>
      <c r="G1821" s="96" t="s">
        <v>48</v>
      </c>
      <c r="H1821" s="96"/>
      <c r="I1821" s="96" t="s">
        <v>48</v>
      </c>
      <c r="J1821" s="96"/>
      <c r="K1821" s="96"/>
      <c r="L1821" s="96" t="s">
        <v>48</v>
      </c>
      <c r="M1821" s="97">
        <v>0</v>
      </c>
      <c r="N1821" s="97">
        <v>0</v>
      </c>
      <c r="O1821" s="97">
        <v>0</v>
      </c>
      <c r="P1821" s="96" t="s">
        <v>48</v>
      </c>
      <c r="Q1821" s="96" t="s">
        <v>48</v>
      </c>
      <c r="R1821" s="96" t="s">
        <v>48</v>
      </c>
      <c r="S1821" s="96" t="s">
        <v>48</v>
      </c>
      <c r="T1821" s="98">
        <v>0</v>
      </c>
      <c r="U1821" s="95">
        <v>46155</v>
      </c>
      <c r="V1821" s="95">
        <v>46178</v>
      </c>
      <c r="W1821" s="96"/>
      <c r="X1821" s="98">
        <v>0</v>
      </c>
      <c r="Y1821" s="98">
        <v>0</v>
      </c>
      <c r="Z1821" s="96" t="s">
        <v>48</v>
      </c>
      <c r="AA1821" s="96"/>
      <c r="AB1821" s="98">
        <v>0</v>
      </c>
      <c r="AC1821" s="98">
        <v>0</v>
      </c>
      <c r="AD1821" s="96" t="s">
        <v>48</v>
      </c>
      <c r="AE1821" s="96"/>
      <c r="AF1821" s="98">
        <v>0</v>
      </c>
      <c r="AG1821" s="98">
        <v>0</v>
      </c>
      <c r="AH1821" s="96" t="s">
        <v>48</v>
      </c>
      <c r="AI1821" s="96"/>
      <c r="AJ1821" s="96"/>
      <c r="AK1821" s="96"/>
      <c r="AL1821" s="96"/>
      <c r="AM1821" s="96"/>
      <c r="AN1821" s="96"/>
      <c r="AO1821" s="96"/>
      <c r="AP1821" s="96"/>
      <c r="AQ1821" s="96"/>
      <c r="AR1821" s="96"/>
      <c r="AS1821" s="98">
        <v>0</v>
      </c>
      <c r="AT1821" s="98">
        <v>0</v>
      </c>
      <c r="AU1821" s="98">
        <v>0</v>
      </c>
      <c r="AV1821" s="101">
        <v>466151</v>
      </c>
      <c r="AW1821" s="101">
        <v>425010</v>
      </c>
      <c r="AX1821" s="96"/>
      <c r="AY1821" s="96"/>
      <c r="AZ1821" s="96"/>
      <c r="BA1821" s="96"/>
      <c r="BC1821" s="117"/>
      <c r="BD1821" s="93"/>
      <c r="BE1821" s="240"/>
      <c r="BG1821" s="155">
        <v>0</v>
      </c>
      <c r="BI1821" s="155">
        <v>0</v>
      </c>
      <c r="BM1821" s="94" t="s">
        <v>48</v>
      </c>
    </row>
    <row r="1822" spans="1:65" ht="15.75" customHeight="1" thickBot="1">
      <c r="A1822" s="93" t="s">
        <v>317</v>
      </c>
      <c r="B1822" s="95">
        <v>46187</v>
      </c>
      <c r="C1822" s="96"/>
      <c r="D1822" s="96" t="s">
        <v>48</v>
      </c>
      <c r="E1822" s="96" t="s">
        <v>48</v>
      </c>
      <c r="F1822" s="96"/>
      <c r="G1822" s="96" t="s">
        <v>48</v>
      </c>
      <c r="H1822" s="96"/>
      <c r="I1822" s="96" t="s">
        <v>48</v>
      </c>
      <c r="J1822" s="96"/>
      <c r="K1822" s="96"/>
      <c r="L1822" s="96" t="s">
        <v>48</v>
      </c>
      <c r="M1822" s="97">
        <v>0</v>
      </c>
      <c r="N1822" s="97">
        <v>0</v>
      </c>
      <c r="O1822" s="97">
        <v>0</v>
      </c>
      <c r="P1822" s="96" t="s">
        <v>48</v>
      </c>
      <c r="Q1822" s="96" t="s">
        <v>48</v>
      </c>
      <c r="R1822" s="96" t="s">
        <v>48</v>
      </c>
      <c r="S1822" s="96" t="s">
        <v>48</v>
      </c>
      <c r="T1822" s="98">
        <v>0</v>
      </c>
      <c r="U1822" s="95">
        <v>46156</v>
      </c>
      <c r="V1822" s="95">
        <v>46179</v>
      </c>
      <c r="W1822" s="96"/>
      <c r="X1822" s="98">
        <v>0</v>
      </c>
      <c r="Y1822" s="98">
        <v>0</v>
      </c>
      <c r="Z1822" s="96" t="s">
        <v>48</v>
      </c>
      <c r="AA1822" s="96"/>
      <c r="AB1822" s="98">
        <v>0</v>
      </c>
      <c r="AC1822" s="98">
        <v>0</v>
      </c>
      <c r="AD1822" s="96" t="s">
        <v>48</v>
      </c>
      <c r="AE1822" s="96"/>
      <c r="AF1822" s="98">
        <v>0</v>
      </c>
      <c r="AG1822" s="98">
        <v>0</v>
      </c>
      <c r="AH1822" s="96" t="s">
        <v>48</v>
      </c>
      <c r="AI1822" s="96"/>
      <c r="AJ1822" s="96"/>
      <c r="AK1822" s="96"/>
      <c r="AL1822" s="96"/>
      <c r="AM1822" s="96"/>
      <c r="AN1822" s="96"/>
      <c r="AO1822" s="96"/>
      <c r="AP1822" s="96"/>
      <c r="AQ1822" s="96"/>
      <c r="AR1822" s="96"/>
      <c r="AS1822" s="98">
        <v>0</v>
      </c>
      <c r="AT1822" s="98">
        <v>0</v>
      </c>
      <c r="AU1822" s="98">
        <v>0</v>
      </c>
      <c r="AV1822" s="101">
        <v>466151</v>
      </c>
      <c r="AW1822" s="101">
        <v>425010</v>
      </c>
      <c r="AX1822" s="96"/>
      <c r="AY1822" s="96"/>
      <c r="AZ1822" s="96"/>
      <c r="BA1822" s="96"/>
      <c r="BC1822" s="117"/>
      <c r="BD1822" s="93"/>
      <c r="BE1822" s="240"/>
      <c r="BG1822" s="155">
        <v>0</v>
      </c>
      <c r="BI1822" s="155">
        <v>0</v>
      </c>
      <c r="BM1822" s="94" t="s">
        <v>48</v>
      </c>
    </row>
    <row r="1823" spans="1:65" ht="15.75" customHeight="1" thickBot="1">
      <c r="A1823" s="93" t="s">
        <v>311</v>
      </c>
      <c r="B1823" s="95">
        <v>46188</v>
      </c>
      <c r="C1823" s="96"/>
      <c r="D1823" s="96" t="s">
        <v>48</v>
      </c>
      <c r="E1823" s="96" t="s">
        <v>48</v>
      </c>
      <c r="F1823" s="96"/>
      <c r="G1823" s="96" t="s">
        <v>48</v>
      </c>
      <c r="H1823" s="96"/>
      <c r="I1823" s="96" t="s">
        <v>48</v>
      </c>
      <c r="J1823" s="96"/>
      <c r="K1823" s="96"/>
      <c r="L1823" s="96" t="s">
        <v>48</v>
      </c>
      <c r="M1823" s="97">
        <v>0</v>
      </c>
      <c r="N1823" s="97">
        <v>0</v>
      </c>
      <c r="O1823" s="97">
        <v>0</v>
      </c>
      <c r="P1823" s="96" t="s">
        <v>48</v>
      </c>
      <c r="Q1823" s="96" t="s">
        <v>48</v>
      </c>
      <c r="R1823" s="96" t="s">
        <v>48</v>
      </c>
      <c r="S1823" s="96" t="s">
        <v>48</v>
      </c>
      <c r="T1823" s="98">
        <v>0</v>
      </c>
      <c r="U1823" s="95">
        <v>46157</v>
      </c>
      <c r="V1823" s="95">
        <v>46180</v>
      </c>
      <c r="W1823" s="96"/>
      <c r="X1823" s="98">
        <v>0</v>
      </c>
      <c r="Y1823" s="98">
        <v>0</v>
      </c>
      <c r="Z1823" s="96" t="s">
        <v>48</v>
      </c>
      <c r="AA1823" s="96"/>
      <c r="AB1823" s="98">
        <v>0</v>
      </c>
      <c r="AC1823" s="98">
        <v>0</v>
      </c>
      <c r="AD1823" s="96" t="s">
        <v>48</v>
      </c>
      <c r="AE1823" s="96"/>
      <c r="AF1823" s="98">
        <v>0</v>
      </c>
      <c r="AG1823" s="98">
        <v>0</v>
      </c>
      <c r="AH1823" s="96" t="s">
        <v>48</v>
      </c>
      <c r="AI1823" s="96"/>
      <c r="AJ1823" s="96"/>
      <c r="AK1823" s="96"/>
      <c r="AL1823" s="96"/>
      <c r="AM1823" s="96"/>
      <c r="AN1823" s="96"/>
      <c r="AO1823" s="96"/>
      <c r="AP1823" s="96"/>
      <c r="AQ1823" s="96"/>
      <c r="AR1823" s="96"/>
      <c r="AS1823" s="98">
        <v>0</v>
      </c>
      <c r="AT1823" s="98">
        <v>0</v>
      </c>
      <c r="AU1823" s="98">
        <v>0</v>
      </c>
      <c r="AV1823" s="101">
        <v>466151</v>
      </c>
      <c r="AW1823" s="101">
        <v>425010</v>
      </c>
      <c r="AX1823" s="96"/>
      <c r="AY1823" s="96"/>
      <c r="AZ1823" s="96"/>
      <c r="BA1823" s="96"/>
      <c r="BC1823" s="117"/>
      <c r="BD1823" s="93"/>
      <c r="BE1823" s="240"/>
      <c r="BG1823" s="155">
        <v>0</v>
      </c>
      <c r="BI1823" s="155">
        <v>0</v>
      </c>
      <c r="BM1823" s="94" t="s">
        <v>48</v>
      </c>
    </row>
    <row r="1824" spans="1:65" ht="15.75" customHeight="1" thickBot="1">
      <c r="A1824" s="93" t="s">
        <v>312</v>
      </c>
      <c r="B1824" s="95">
        <v>46189</v>
      </c>
      <c r="C1824" s="96"/>
      <c r="D1824" s="96" t="s">
        <v>48</v>
      </c>
      <c r="E1824" s="96" t="s">
        <v>48</v>
      </c>
      <c r="F1824" s="96"/>
      <c r="G1824" s="96" t="s">
        <v>48</v>
      </c>
      <c r="H1824" s="96"/>
      <c r="I1824" s="96" t="s">
        <v>48</v>
      </c>
      <c r="J1824" s="96"/>
      <c r="K1824" s="96"/>
      <c r="L1824" s="96" t="s">
        <v>48</v>
      </c>
      <c r="M1824" s="97">
        <v>0</v>
      </c>
      <c r="N1824" s="97">
        <v>0</v>
      </c>
      <c r="O1824" s="97">
        <v>0</v>
      </c>
      <c r="P1824" s="96" t="s">
        <v>48</v>
      </c>
      <c r="Q1824" s="96" t="s">
        <v>48</v>
      </c>
      <c r="R1824" s="96" t="s">
        <v>48</v>
      </c>
      <c r="S1824" s="96" t="s">
        <v>48</v>
      </c>
      <c r="T1824" s="98">
        <v>0</v>
      </c>
      <c r="U1824" s="95">
        <v>46158</v>
      </c>
      <c r="V1824" s="95">
        <v>46181</v>
      </c>
      <c r="W1824" s="96"/>
      <c r="X1824" s="98">
        <v>0</v>
      </c>
      <c r="Y1824" s="98">
        <v>0</v>
      </c>
      <c r="Z1824" s="96" t="s">
        <v>48</v>
      </c>
      <c r="AA1824" s="96"/>
      <c r="AB1824" s="98">
        <v>0</v>
      </c>
      <c r="AC1824" s="98">
        <v>0</v>
      </c>
      <c r="AD1824" s="96" t="s">
        <v>48</v>
      </c>
      <c r="AE1824" s="96"/>
      <c r="AF1824" s="98">
        <v>0</v>
      </c>
      <c r="AG1824" s="98">
        <v>0</v>
      </c>
      <c r="AH1824" s="96" t="s">
        <v>48</v>
      </c>
      <c r="AI1824" s="96"/>
      <c r="AJ1824" s="96"/>
      <c r="AK1824" s="96"/>
      <c r="AL1824" s="96"/>
      <c r="AM1824" s="96"/>
      <c r="AN1824" s="96"/>
      <c r="AO1824" s="96"/>
      <c r="AP1824" s="96"/>
      <c r="AQ1824" s="96"/>
      <c r="AR1824" s="96"/>
      <c r="AS1824" s="98">
        <v>0</v>
      </c>
      <c r="AT1824" s="98">
        <v>0</v>
      </c>
      <c r="AU1824" s="98">
        <v>0</v>
      </c>
      <c r="AV1824" s="101">
        <v>466151</v>
      </c>
      <c r="AW1824" s="101">
        <v>425010</v>
      </c>
      <c r="AX1824" s="96"/>
      <c r="AY1824" s="96"/>
      <c r="AZ1824" s="96"/>
      <c r="BA1824" s="96"/>
      <c r="BC1824" s="117"/>
      <c r="BD1824" s="93"/>
      <c r="BE1824" s="240"/>
      <c r="BG1824" s="155">
        <v>0</v>
      </c>
      <c r="BI1824" s="155">
        <v>0</v>
      </c>
      <c r="BM1824" s="94" t="s">
        <v>48</v>
      </c>
    </row>
    <row r="1825" spans="1:65" ht="15.75" customHeight="1" thickBot="1">
      <c r="A1825" s="93" t="s">
        <v>313</v>
      </c>
      <c r="B1825" s="95">
        <v>46190</v>
      </c>
      <c r="C1825" s="96"/>
      <c r="D1825" s="96" t="s">
        <v>48</v>
      </c>
      <c r="E1825" s="96" t="s">
        <v>48</v>
      </c>
      <c r="F1825" s="96"/>
      <c r="G1825" s="96" t="s">
        <v>48</v>
      </c>
      <c r="H1825" s="96"/>
      <c r="I1825" s="96" t="s">
        <v>48</v>
      </c>
      <c r="J1825" s="96"/>
      <c r="K1825" s="96"/>
      <c r="L1825" s="96" t="s">
        <v>48</v>
      </c>
      <c r="M1825" s="97">
        <v>0</v>
      </c>
      <c r="N1825" s="97">
        <v>0</v>
      </c>
      <c r="O1825" s="97">
        <v>0</v>
      </c>
      <c r="P1825" s="96" t="s">
        <v>48</v>
      </c>
      <c r="Q1825" s="96" t="s">
        <v>48</v>
      </c>
      <c r="R1825" s="96" t="s">
        <v>48</v>
      </c>
      <c r="S1825" s="96" t="s">
        <v>48</v>
      </c>
      <c r="T1825" s="98">
        <v>0</v>
      </c>
      <c r="U1825" s="95">
        <v>46159</v>
      </c>
      <c r="V1825" s="95">
        <v>46182</v>
      </c>
      <c r="W1825" s="96"/>
      <c r="X1825" s="98">
        <v>0</v>
      </c>
      <c r="Y1825" s="98">
        <v>0</v>
      </c>
      <c r="Z1825" s="96" t="s">
        <v>48</v>
      </c>
      <c r="AA1825" s="96"/>
      <c r="AB1825" s="98">
        <v>0</v>
      </c>
      <c r="AC1825" s="98">
        <v>0</v>
      </c>
      <c r="AD1825" s="96" t="s">
        <v>48</v>
      </c>
      <c r="AE1825" s="96"/>
      <c r="AF1825" s="98">
        <v>0</v>
      </c>
      <c r="AG1825" s="98">
        <v>0</v>
      </c>
      <c r="AH1825" s="96" t="s">
        <v>48</v>
      </c>
      <c r="AI1825" s="96"/>
      <c r="AJ1825" s="96"/>
      <c r="AK1825" s="96"/>
      <c r="AL1825" s="96"/>
      <c r="AM1825" s="96"/>
      <c r="AN1825" s="96"/>
      <c r="AO1825" s="96"/>
      <c r="AP1825" s="96"/>
      <c r="AQ1825" s="96"/>
      <c r="AR1825" s="96"/>
      <c r="AS1825" s="98">
        <v>0</v>
      </c>
      <c r="AT1825" s="98">
        <v>0</v>
      </c>
      <c r="AU1825" s="98">
        <v>0</v>
      </c>
      <c r="AV1825" s="101">
        <v>466151</v>
      </c>
      <c r="AW1825" s="101">
        <v>425010</v>
      </c>
      <c r="AX1825" s="96"/>
      <c r="AY1825" s="96"/>
      <c r="AZ1825" s="96"/>
      <c r="BA1825" s="96"/>
      <c r="BC1825" s="117"/>
      <c r="BD1825" s="93"/>
      <c r="BE1825" s="240"/>
      <c r="BG1825" s="155">
        <v>0</v>
      </c>
      <c r="BI1825" s="155">
        <v>0</v>
      </c>
      <c r="BM1825" s="94" t="s">
        <v>48</v>
      </c>
    </row>
    <row r="1826" spans="1:65" ht="15.75" customHeight="1" thickBot="1">
      <c r="A1826" s="93" t="s">
        <v>314</v>
      </c>
      <c r="B1826" s="95">
        <v>46191</v>
      </c>
      <c r="C1826" s="96"/>
      <c r="D1826" s="96" t="s">
        <v>48</v>
      </c>
      <c r="E1826" s="96" t="s">
        <v>48</v>
      </c>
      <c r="F1826" s="96"/>
      <c r="G1826" s="96" t="s">
        <v>48</v>
      </c>
      <c r="H1826" s="96"/>
      <c r="I1826" s="96" t="s">
        <v>48</v>
      </c>
      <c r="J1826" s="96"/>
      <c r="K1826" s="96"/>
      <c r="L1826" s="96" t="s">
        <v>48</v>
      </c>
      <c r="M1826" s="97">
        <v>0</v>
      </c>
      <c r="N1826" s="97">
        <v>0</v>
      </c>
      <c r="O1826" s="97">
        <v>0</v>
      </c>
      <c r="P1826" s="96" t="s">
        <v>48</v>
      </c>
      <c r="Q1826" s="96" t="s">
        <v>48</v>
      </c>
      <c r="R1826" s="96" t="s">
        <v>48</v>
      </c>
      <c r="S1826" s="96" t="s">
        <v>48</v>
      </c>
      <c r="T1826" s="98">
        <v>0</v>
      </c>
      <c r="U1826" s="95">
        <v>46160</v>
      </c>
      <c r="V1826" s="95">
        <v>46183</v>
      </c>
      <c r="W1826" s="96"/>
      <c r="X1826" s="98">
        <v>0</v>
      </c>
      <c r="Y1826" s="98">
        <v>0</v>
      </c>
      <c r="Z1826" s="96" t="s">
        <v>48</v>
      </c>
      <c r="AA1826" s="96"/>
      <c r="AB1826" s="98">
        <v>0</v>
      </c>
      <c r="AC1826" s="98">
        <v>0</v>
      </c>
      <c r="AD1826" s="96" t="s">
        <v>48</v>
      </c>
      <c r="AE1826" s="96"/>
      <c r="AF1826" s="98">
        <v>0</v>
      </c>
      <c r="AG1826" s="98">
        <v>0</v>
      </c>
      <c r="AH1826" s="96" t="s">
        <v>48</v>
      </c>
      <c r="AI1826" s="96"/>
      <c r="AJ1826" s="96"/>
      <c r="AK1826" s="96"/>
      <c r="AL1826" s="96"/>
      <c r="AM1826" s="96"/>
      <c r="AN1826" s="96"/>
      <c r="AO1826" s="96"/>
      <c r="AP1826" s="96"/>
      <c r="AQ1826" s="96"/>
      <c r="AR1826" s="96"/>
      <c r="AS1826" s="98">
        <v>0</v>
      </c>
      <c r="AT1826" s="98">
        <v>0</v>
      </c>
      <c r="AU1826" s="98">
        <v>0</v>
      </c>
      <c r="AV1826" s="101">
        <v>466151</v>
      </c>
      <c r="AW1826" s="101">
        <v>425010</v>
      </c>
      <c r="AX1826" s="96"/>
      <c r="AY1826" s="96"/>
      <c r="AZ1826" s="96"/>
      <c r="BA1826" s="96"/>
      <c r="BC1826" s="117"/>
      <c r="BD1826" s="93"/>
      <c r="BE1826" s="240"/>
      <c r="BG1826" s="155">
        <v>0</v>
      </c>
      <c r="BI1826" s="155">
        <v>0</v>
      </c>
      <c r="BM1826" s="94" t="s">
        <v>48</v>
      </c>
    </row>
    <row r="1827" spans="1:65" ht="15.75" customHeight="1" thickBot="1">
      <c r="A1827" s="93" t="s">
        <v>315</v>
      </c>
      <c r="B1827" s="95">
        <v>46192</v>
      </c>
      <c r="C1827" s="96"/>
      <c r="D1827" s="96" t="s">
        <v>48</v>
      </c>
      <c r="E1827" s="96" t="s">
        <v>48</v>
      </c>
      <c r="F1827" s="96"/>
      <c r="G1827" s="96" t="s">
        <v>48</v>
      </c>
      <c r="H1827" s="96"/>
      <c r="I1827" s="96" t="s">
        <v>48</v>
      </c>
      <c r="J1827" s="96"/>
      <c r="K1827" s="96"/>
      <c r="L1827" s="96" t="s">
        <v>48</v>
      </c>
      <c r="M1827" s="97">
        <v>0</v>
      </c>
      <c r="N1827" s="97">
        <v>0</v>
      </c>
      <c r="O1827" s="97">
        <v>0</v>
      </c>
      <c r="P1827" s="96" t="s">
        <v>48</v>
      </c>
      <c r="Q1827" s="96" t="s">
        <v>48</v>
      </c>
      <c r="R1827" s="96" t="s">
        <v>48</v>
      </c>
      <c r="S1827" s="96" t="s">
        <v>48</v>
      </c>
      <c r="T1827" s="98">
        <v>0</v>
      </c>
      <c r="U1827" s="95">
        <v>46161</v>
      </c>
      <c r="V1827" s="95">
        <v>46184</v>
      </c>
      <c r="W1827" s="96"/>
      <c r="X1827" s="98">
        <v>0</v>
      </c>
      <c r="Y1827" s="98">
        <v>0</v>
      </c>
      <c r="Z1827" s="96" t="s">
        <v>48</v>
      </c>
      <c r="AA1827" s="96"/>
      <c r="AB1827" s="98">
        <v>0</v>
      </c>
      <c r="AC1827" s="98">
        <v>0</v>
      </c>
      <c r="AD1827" s="96" t="s">
        <v>48</v>
      </c>
      <c r="AE1827" s="96"/>
      <c r="AF1827" s="98">
        <v>0</v>
      </c>
      <c r="AG1827" s="98">
        <v>0</v>
      </c>
      <c r="AH1827" s="96" t="s">
        <v>48</v>
      </c>
      <c r="AI1827" s="96"/>
      <c r="AJ1827" s="96"/>
      <c r="AK1827" s="96"/>
      <c r="AL1827" s="96"/>
      <c r="AM1827" s="96"/>
      <c r="AN1827" s="96"/>
      <c r="AO1827" s="96"/>
      <c r="AP1827" s="96"/>
      <c r="AQ1827" s="96"/>
      <c r="AR1827" s="96"/>
      <c r="AS1827" s="98">
        <v>0</v>
      </c>
      <c r="AT1827" s="98">
        <v>0</v>
      </c>
      <c r="AU1827" s="98">
        <v>0</v>
      </c>
      <c r="AV1827" s="101">
        <v>466151</v>
      </c>
      <c r="AW1827" s="101">
        <v>425010</v>
      </c>
      <c r="AX1827" s="96"/>
      <c r="AY1827" s="96"/>
      <c r="AZ1827" s="96"/>
      <c r="BA1827" s="96"/>
      <c r="BC1827" s="117"/>
      <c r="BD1827" s="93"/>
      <c r="BE1827" s="240"/>
      <c r="BG1827" s="155">
        <v>0</v>
      </c>
      <c r="BI1827" s="155">
        <v>0</v>
      </c>
      <c r="BM1827" s="94" t="s">
        <v>48</v>
      </c>
    </row>
    <row r="1828" spans="1:65" ht="15.75" customHeight="1" thickBot="1">
      <c r="A1828" s="93" t="s">
        <v>316</v>
      </c>
      <c r="B1828" s="95">
        <v>46193</v>
      </c>
      <c r="C1828" s="96"/>
      <c r="D1828" s="96" t="s">
        <v>48</v>
      </c>
      <c r="E1828" s="96" t="s">
        <v>48</v>
      </c>
      <c r="F1828" s="96"/>
      <c r="G1828" s="96" t="s">
        <v>48</v>
      </c>
      <c r="H1828" s="96"/>
      <c r="I1828" s="96" t="s">
        <v>48</v>
      </c>
      <c r="J1828" s="96"/>
      <c r="K1828" s="96"/>
      <c r="L1828" s="96" t="s">
        <v>48</v>
      </c>
      <c r="M1828" s="97">
        <v>0</v>
      </c>
      <c r="N1828" s="97">
        <v>0</v>
      </c>
      <c r="O1828" s="97">
        <v>0</v>
      </c>
      <c r="P1828" s="96" t="s">
        <v>48</v>
      </c>
      <c r="Q1828" s="96" t="s">
        <v>48</v>
      </c>
      <c r="R1828" s="96" t="s">
        <v>48</v>
      </c>
      <c r="S1828" s="96" t="s">
        <v>48</v>
      </c>
      <c r="T1828" s="98">
        <v>0</v>
      </c>
      <c r="U1828" s="95">
        <v>46162</v>
      </c>
      <c r="V1828" s="95">
        <v>46185</v>
      </c>
      <c r="W1828" s="96"/>
      <c r="X1828" s="98">
        <v>0</v>
      </c>
      <c r="Y1828" s="98">
        <v>0</v>
      </c>
      <c r="Z1828" s="96" t="s">
        <v>48</v>
      </c>
      <c r="AA1828" s="96"/>
      <c r="AB1828" s="98">
        <v>0</v>
      </c>
      <c r="AC1828" s="98">
        <v>0</v>
      </c>
      <c r="AD1828" s="96" t="s">
        <v>48</v>
      </c>
      <c r="AE1828" s="96"/>
      <c r="AF1828" s="98">
        <v>0</v>
      </c>
      <c r="AG1828" s="98">
        <v>0</v>
      </c>
      <c r="AH1828" s="96" t="s">
        <v>48</v>
      </c>
      <c r="AI1828" s="96"/>
      <c r="AJ1828" s="96"/>
      <c r="AK1828" s="96"/>
      <c r="AL1828" s="96"/>
      <c r="AM1828" s="96"/>
      <c r="AN1828" s="96"/>
      <c r="AO1828" s="96"/>
      <c r="AP1828" s="96"/>
      <c r="AQ1828" s="96"/>
      <c r="AR1828" s="96"/>
      <c r="AS1828" s="98">
        <v>0</v>
      </c>
      <c r="AT1828" s="98">
        <v>0</v>
      </c>
      <c r="AU1828" s="98">
        <v>0</v>
      </c>
      <c r="AV1828" s="101">
        <v>466151</v>
      </c>
      <c r="AW1828" s="101">
        <v>425010</v>
      </c>
      <c r="AX1828" s="96"/>
      <c r="AY1828" s="96"/>
      <c r="AZ1828" s="96"/>
      <c r="BA1828" s="96"/>
      <c r="BC1828" s="117"/>
      <c r="BD1828" s="93"/>
      <c r="BE1828" s="240"/>
      <c r="BG1828" s="155">
        <v>0</v>
      </c>
      <c r="BI1828" s="155">
        <v>0</v>
      </c>
      <c r="BM1828" s="94" t="s">
        <v>48</v>
      </c>
    </row>
    <row r="1829" spans="1:65" ht="15.75" customHeight="1" thickBot="1">
      <c r="A1829" s="93" t="s">
        <v>317</v>
      </c>
      <c r="B1829" s="95">
        <v>46194</v>
      </c>
      <c r="C1829" s="96"/>
      <c r="D1829" s="96" t="s">
        <v>48</v>
      </c>
      <c r="E1829" s="96" t="s">
        <v>48</v>
      </c>
      <c r="F1829" s="96"/>
      <c r="G1829" s="96" t="s">
        <v>48</v>
      </c>
      <c r="H1829" s="96"/>
      <c r="I1829" s="96" t="s">
        <v>48</v>
      </c>
      <c r="J1829" s="96"/>
      <c r="K1829" s="96"/>
      <c r="L1829" s="96" t="s">
        <v>48</v>
      </c>
      <c r="M1829" s="97">
        <v>0</v>
      </c>
      <c r="N1829" s="97">
        <v>0</v>
      </c>
      <c r="O1829" s="97">
        <v>0</v>
      </c>
      <c r="P1829" s="96" t="s">
        <v>48</v>
      </c>
      <c r="Q1829" s="96" t="s">
        <v>48</v>
      </c>
      <c r="R1829" s="96" t="s">
        <v>48</v>
      </c>
      <c r="S1829" s="96" t="s">
        <v>48</v>
      </c>
      <c r="T1829" s="98">
        <v>0</v>
      </c>
      <c r="U1829" s="95">
        <v>46163</v>
      </c>
      <c r="V1829" s="95">
        <v>46186</v>
      </c>
      <c r="W1829" s="96"/>
      <c r="X1829" s="98">
        <v>0</v>
      </c>
      <c r="Y1829" s="98">
        <v>0</v>
      </c>
      <c r="Z1829" s="96" t="s">
        <v>48</v>
      </c>
      <c r="AA1829" s="96"/>
      <c r="AB1829" s="98">
        <v>0</v>
      </c>
      <c r="AC1829" s="98">
        <v>0</v>
      </c>
      <c r="AD1829" s="96" t="s">
        <v>48</v>
      </c>
      <c r="AE1829" s="96"/>
      <c r="AF1829" s="98">
        <v>0</v>
      </c>
      <c r="AG1829" s="98">
        <v>0</v>
      </c>
      <c r="AH1829" s="96" t="s">
        <v>48</v>
      </c>
      <c r="AI1829" s="96"/>
      <c r="AJ1829" s="96"/>
      <c r="AK1829" s="96"/>
      <c r="AL1829" s="96"/>
      <c r="AM1829" s="96"/>
      <c r="AN1829" s="96"/>
      <c r="AO1829" s="96"/>
      <c r="AP1829" s="96"/>
      <c r="AQ1829" s="96"/>
      <c r="AR1829" s="96"/>
      <c r="AS1829" s="98">
        <v>0</v>
      </c>
      <c r="AT1829" s="98">
        <v>0</v>
      </c>
      <c r="AU1829" s="98">
        <v>0</v>
      </c>
      <c r="AV1829" s="101">
        <v>466151</v>
      </c>
      <c r="AW1829" s="101">
        <v>425010</v>
      </c>
      <c r="AX1829" s="96"/>
      <c r="AY1829" s="96"/>
      <c r="AZ1829" s="96"/>
      <c r="BA1829" s="96"/>
      <c r="BC1829" s="117"/>
      <c r="BD1829" s="93"/>
      <c r="BE1829" s="240"/>
      <c r="BG1829" s="155">
        <v>0</v>
      </c>
      <c r="BI1829" s="155">
        <v>0</v>
      </c>
      <c r="BM1829" s="94" t="s">
        <v>48</v>
      </c>
    </row>
    <row r="1830" spans="1:65" ht="15.75" customHeight="1" thickBot="1">
      <c r="A1830" s="93" t="s">
        <v>311</v>
      </c>
      <c r="B1830" s="95">
        <v>46195</v>
      </c>
      <c r="C1830" s="96"/>
      <c r="D1830" s="96" t="s">
        <v>48</v>
      </c>
      <c r="E1830" s="96" t="s">
        <v>48</v>
      </c>
      <c r="F1830" s="96"/>
      <c r="G1830" s="96" t="s">
        <v>48</v>
      </c>
      <c r="H1830" s="96"/>
      <c r="I1830" s="96" t="s">
        <v>48</v>
      </c>
      <c r="J1830" s="96"/>
      <c r="K1830" s="96"/>
      <c r="L1830" s="96" t="s">
        <v>48</v>
      </c>
      <c r="M1830" s="97">
        <v>0</v>
      </c>
      <c r="N1830" s="97">
        <v>0</v>
      </c>
      <c r="O1830" s="97">
        <v>0</v>
      </c>
      <c r="P1830" s="96" t="s">
        <v>48</v>
      </c>
      <c r="Q1830" s="96" t="s">
        <v>48</v>
      </c>
      <c r="R1830" s="96" t="s">
        <v>48</v>
      </c>
      <c r="S1830" s="96" t="s">
        <v>48</v>
      </c>
      <c r="T1830" s="98">
        <v>0</v>
      </c>
      <c r="U1830" s="95">
        <v>46164</v>
      </c>
      <c r="V1830" s="95">
        <v>46187</v>
      </c>
      <c r="W1830" s="96"/>
      <c r="X1830" s="98">
        <v>0</v>
      </c>
      <c r="Y1830" s="98">
        <v>0</v>
      </c>
      <c r="Z1830" s="96" t="s">
        <v>48</v>
      </c>
      <c r="AA1830" s="96"/>
      <c r="AB1830" s="98">
        <v>0</v>
      </c>
      <c r="AC1830" s="98">
        <v>0</v>
      </c>
      <c r="AD1830" s="96" t="s">
        <v>48</v>
      </c>
      <c r="AE1830" s="96"/>
      <c r="AF1830" s="98">
        <v>0</v>
      </c>
      <c r="AG1830" s="98">
        <v>0</v>
      </c>
      <c r="AH1830" s="96" t="s">
        <v>48</v>
      </c>
      <c r="AI1830" s="96"/>
      <c r="AJ1830" s="96"/>
      <c r="AK1830" s="96"/>
      <c r="AL1830" s="96"/>
      <c r="AM1830" s="96"/>
      <c r="AN1830" s="96"/>
      <c r="AO1830" s="96"/>
      <c r="AP1830" s="96"/>
      <c r="AQ1830" s="96"/>
      <c r="AR1830" s="96"/>
      <c r="AS1830" s="98">
        <v>0</v>
      </c>
      <c r="AT1830" s="98">
        <v>0</v>
      </c>
      <c r="AU1830" s="98">
        <v>0</v>
      </c>
      <c r="AV1830" s="101">
        <v>466151</v>
      </c>
      <c r="AW1830" s="101">
        <v>425010</v>
      </c>
      <c r="AX1830" s="96"/>
      <c r="AY1830" s="96"/>
      <c r="AZ1830" s="96"/>
      <c r="BA1830" s="96"/>
      <c r="BC1830" s="117"/>
      <c r="BD1830" s="93"/>
      <c r="BE1830" s="240"/>
      <c r="BG1830" s="155">
        <v>0</v>
      </c>
      <c r="BI1830" s="155">
        <v>0</v>
      </c>
      <c r="BM1830" s="94" t="s">
        <v>48</v>
      </c>
    </row>
    <row r="1831" spans="1:65" ht="15.75" customHeight="1" thickBot="1">
      <c r="A1831" s="93" t="s">
        <v>312</v>
      </c>
      <c r="B1831" s="95">
        <v>46196</v>
      </c>
      <c r="C1831" s="96"/>
      <c r="D1831" s="96" t="s">
        <v>48</v>
      </c>
      <c r="E1831" s="96" t="s">
        <v>48</v>
      </c>
      <c r="F1831" s="96"/>
      <c r="G1831" s="96" t="s">
        <v>48</v>
      </c>
      <c r="H1831" s="96"/>
      <c r="I1831" s="96" t="s">
        <v>48</v>
      </c>
      <c r="J1831" s="96"/>
      <c r="K1831" s="96"/>
      <c r="L1831" s="96" t="s">
        <v>48</v>
      </c>
      <c r="M1831" s="97">
        <v>0</v>
      </c>
      <c r="N1831" s="97">
        <v>0</v>
      </c>
      <c r="O1831" s="97">
        <v>0</v>
      </c>
      <c r="P1831" s="96" t="s">
        <v>48</v>
      </c>
      <c r="Q1831" s="96" t="s">
        <v>48</v>
      </c>
      <c r="R1831" s="96" t="s">
        <v>48</v>
      </c>
      <c r="S1831" s="96" t="s">
        <v>48</v>
      </c>
      <c r="T1831" s="98">
        <v>0</v>
      </c>
      <c r="U1831" s="95">
        <v>46165</v>
      </c>
      <c r="V1831" s="95">
        <v>46188</v>
      </c>
      <c r="W1831" s="96"/>
      <c r="X1831" s="98">
        <v>0</v>
      </c>
      <c r="Y1831" s="98">
        <v>0</v>
      </c>
      <c r="Z1831" s="96" t="s">
        <v>48</v>
      </c>
      <c r="AA1831" s="96"/>
      <c r="AB1831" s="98">
        <v>0</v>
      </c>
      <c r="AC1831" s="98">
        <v>0</v>
      </c>
      <c r="AD1831" s="96" t="s">
        <v>48</v>
      </c>
      <c r="AE1831" s="96"/>
      <c r="AF1831" s="98">
        <v>0</v>
      </c>
      <c r="AG1831" s="98">
        <v>0</v>
      </c>
      <c r="AH1831" s="96" t="s">
        <v>48</v>
      </c>
      <c r="AI1831" s="96"/>
      <c r="AJ1831" s="96"/>
      <c r="AK1831" s="96"/>
      <c r="AL1831" s="96"/>
      <c r="AM1831" s="96"/>
      <c r="AN1831" s="96"/>
      <c r="AO1831" s="96"/>
      <c r="AP1831" s="96"/>
      <c r="AQ1831" s="96"/>
      <c r="AR1831" s="96"/>
      <c r="AS1831" s="98">
        <v>0</v>
      </c>
      <c r="AT1831" s="98">
        <v>0</v>
      </c>
      <c r="AU1831" s="98">
        <v>0</v>
      </c>
      <c r="AV1831" s="101">
        <v>466151</v>
      </c>
      <c r="AW1831" s="101">
        <v>425010</v>
      </c>
      <c r="AX1831" s="96"/>
      <c r="AY1831" s="96"/>
      <c r="AZ1831" s="96"/>
      <c r="BA1831" s="96"/>
      <c r="BC1831" s="117"/>
      <c r="BD1831" s="93"/>
      <c r="BE1831" s="240"/>
      <c r="BG1831" s="155">
        <v>0</v>
      </c>
      <c r="BI1831" s="155">
        <v>0</v>
      </c>
      <c r="BM1831" s="94" t="s">
        <v>48</v>
      </c>
    </row>
    <row r="1832" spans="1:65" ht="15.75" customHeight="1" thickBot="1">
      <c r="A1832" s="93" t="s">
        <v>313</v>
      </c>
      <c r="B1832" s="95">
        <v>46197</v>
      </c>
      <c r="C1832" s="96"/>
      <c r="D1832" s="96" t="s">
        <v>48</v>
      </c>
      <c r="E1832" s="96" t="s">
        <v>48</v>
      </c>
      <c r="F1832" s="96"/>
      <c r="G1832" s="96" t="s">
        <v>48</v>
      </c>
      <c r="H1832" s="96"/>
      <c r="I1832" s="96" t="s">
        <v>48</v>
      </c>
      <c r="J1832" s="96"/>
      <c r="K1832" s="96"/>
      <c r="L1832" s="96" t="s">
        <v>48</v>
      </c>
      <c r="M1832" s="97">
        <v>0</v>
      </c>
      <c r="N1832" s="97">
        <v>0</v>
      </c>
      <c r="O1832" s="97">
        <v>0</v>
      </c>
      <c r="P1832" s="96" t="s">
        <v>48</v>
      </c>
      <c r="Q1832" s="96" t="s">
        <v>48</v>
      </c>
      <c r="R1832" s="96" t="s">
        <v>48</v>
      </c>
      <c r="S1832" s="96" t="s">
        <v>48</v>
      </c>
      <c r="T1832" s="98">
        <v>0</v>
      </c>
      <c r="U1832" s="95">
        <v>46166</v>
      </c>
      <c r="V1832" s="95">
        <v>46189</v>
      </c>
      <c r="W1832" s="96"/>
      <c r="X1832" s="98">
        <v>0</v>
      </c>
      <c r="Y1832" s="98">
        <v>0</v>
      </c>
      <c r="Z1832" s="96" t="s">
        <v>48</v>
      </c>
      <c r="AA1832" s="96"/>
      <c r="AB1832" s="98">
        <v>0</v>
      </c>
      <c r="AC1832" s="98">
        <v>0</v>
      </c>
      <c r="AD1832" s="96" t="s">
        <v>48</v>
      </c>
      <c r="AE1832" s="96"/>
      <c r="AF1832" s="98">
        <v>0</v>
      </c>
      <c r="AG1832" s="98">
        <v>0</v>
      </c>
      <c r="AH1832" s="96" t="s">
        <v>48</v>
      </c>
      <c r="AI1832" s="96"/>
      <c r="AJ1832" s="96"/>
      <c r="AK1832" s="96"/>
      <c r="AL1832" s="96"/>
      <c r="AM1832" s="96"/>
      <c r="AN1832" s="96"/>
      <c r="AO1832" s="96"/>
      <c r="AP1832" s="96"/>
      <c r="AQ1832" s="96"/>
      <c r="AR1832" s="96"/>
      <c r="AS1832" s="98">
        <v>0</v>
      </c>
      <c r="AT1832" s="98">
        <v>0</v>
      </c>
      <c r="AU1832" s="98">
        <v>0</v>
      </c>
      <c r="AV1832" s="101">
        <v>466151</v>
      </c>
      <c r="AW1832" s="101">
        <v>425010</v>
      </c>
      <c r="AX1832" s="96"/>
      <c r="AY1832" s="96"/>
      <c r="AZ1832" s="96"/>
      <c r="BA1832" s="96"/>
      <c r="BC1832" s="117"/>
      <c r="BD1832" s="93"/>
      <c r="BE1832" s="240"/>
      <c r="BG1832" s="155">
        <v>0</v>
      </c>
      <c r="BI1832" s="155">
        <v>0</v>
      </c>
      <c r="BM1832" s="94" t="s">
        <v>48</v>
      </c>
    </row>
    <row r="1833" spans="1:65" ht="15.75" customHeight="1" thickBot="1">
      <c r="A1833" s="93" t="s">
        <v>314</v>
      </c>
      <c r="B1833" s="95">
        <v>46198</v>
      </c>
      <c r="C1833" s="96"/>
      <c r="D1833" s="96" t="s">
        <v>48</v>
      </c>
      <c r="E1833" s="96" t="s">
        <v>48</v>
      </c>
      <c r="F1833" s="96"/>
      <c r="G1833" s="96" t="s">
        <v>48</v>
      </c>
      <c r="H1833" s="96"/>
      <c r="I1833" s="96" t="s">
        <v>48</v>
      </c>
      <c r="J1833" s="96"/>
      <c r="K1833" s="96"/>
      <c r="L1833" s="96" t="s">
        <v>48</v>
      </c>
      <c r="M1833" s="97">
        <v>0</v>
      </c>
      <c r="N1833" s="97">
        <v>0</v>
      </c>
      <c r="O1833" s="97">
        <v>0</v>
      </c>
      <c r="P1833" s="96" t="s">
        <v>48</v>
      </c>
      <c r="Q1833" s="96" t="s">
        <v>48</v>
      </c>
      <c r="R1833" s="96" t="s">
        <v>48</v>
      </c>
      <c r="S1833" s="96" t="s">
        <v>48</v>
      </c>
      <c r="T1833" s="98">
        <v>0</v>
      </c>
      <c r="U1833" s="95">
        <v>46167</v>
      </c>
      <c r="V1833" s="95">
        <v>46190</v>
      </c>
      <c r="W1833" s="96"/>
      <c r="X1833" s="98">
        <v>0</v>
      </c>
      <c r="Y1833" s="98">
        <v>0</v>
      </c>
      <c r="Z1833" s="96" t="s">
        <v>48</v>
      </c>
      <c r="AA1833" s="96"/>
      <c r="AB1833" s="98">
        <v>0</v>
      </c>
      <c r="AC1833" s="98">
        <v>0</v>
      </c>
      <c r="AD1833" s="96" t="s">
        <v>48</v>
      </c>
      <c r="AE1833" s="96"/>
      <c r="AF1833" s="98">
        <v>0</v>
      </c>
      <c r="AG1833" s="98">
        <v>0</v>
      </c>
      <c r="AH1833" s="96" t="s">
        <v>48</v>
      </c>
      <c r="AI1833" s="96"/>
      <c r="AJ1833" s="96"/>
      <c r="AK1833" s="96"/>
      <c r="AL1833" s="96"/>
      <c r="AM1833" s="96"/>
      <c r="AN1833" s="96"/>
      <c r="AO1833" s="96"/>
      <c r="AP1833" s="96"/>
      <c r="AQ1833" s="96"/>
      <c r="AR1833" s="96"/>
      <c r="AS1833" s="98">
        <v>0</v>
      </c>
      <c r="AT1833" s="98">
        <v>0</v>
      </c>
      <c r="AU1833" s="98">
        <v>0</v>
      </c>
      <c r="AV1833" s="101">
        <v>466151</v>
      </c>
      <c r="AW1833" s="101">
        <v>425010</v>
      </c>
      <c r="AX1833" s="96"/>
      <c r="AY1833" s="96"/>
      <c r="AZ1833" s="96"/>
      <c r="BA1833" s="96"/>
      <c r="BC1833" s="117"/>
      <c r="BD1833" s="93"/>
      <c r="BE1833" s="240"/>
      <c r="BG1833" s="155">
        <v>0</v>
      </c>
      <c r="BI1833" s="155">
        <v>0</v>
      </c>
      <c r="BM1833" s="94" t="s">
        <v>48</v>
      </c>
    </row>
    <row r="1834" spans="1:65" ht="15.75" customHeight="1" thickBot="1">
      <c r="A1834" s="93" t="s">
        <v>315</v>
      </c>
      <c r="B1834" s="95">
        <v>46199</v>
      </c>
      <c r="C1834" s="96"/>
      <c r="D1834" s="96" t="s">
        <v>48</v>
      </c>
      <c r="E1834" s="96" t="s">
        <v>48</v>
      </c>
      <c r="F1834" s="96"/>
      <c r="G1834" s="96" t="s">
        <v>48</v>
      </c>
      <c r="H1834" s="96"/>
      <c r="I1834" s="96" t="s">
        <v>48</v>
      </c>
      <c r="J1834" s="96"/>
      <c r="K1834" s="96"/>
      <c r="L1834" s="96" t="s">
        <v>48</v>
      </c>
      <c r="M1834" s="97">
        <v>0</v>
      </c>
      <c r="N1834" s="97">
        <v>0</v>
      </c>
      <c r="O1834" s="97">
        <v>0</v>
      </c>
      <c r="P1834" s="96" t="s">
        <v>48</v>
      </c>
      <c r="Q1834" s="96" t="s">
        <v>48</v>
      </c>
      <c r="R1834" s="96" t="s">
        <v>48</v>
      </c>
      <c r="S1834" s="96" t="s">
        <v>48</v>
      </c>
      <c r="T1834" s="98">
        <v>0</v>
      </c>
      <c r="U1834" s="95">
        <v>46168</v>
      </c>
      <c r="V1834" s="95">
        <v>46191</v>
      </c>
      <c r="W1834" s="96"/>
      <c r="X1834" s="98">
        <v>0</v>
      </c>
      <c r="Y1834" s="98">
        <v>0</v>
      </c>
      <c r="Z1834" s="96" t="s">
        <v>48</v>
      </c>
      <c r="AA1834" s="96"/>
      <c r="AB1834" s="98">
        <v>0</v>
      </c>
      <c r="AC1834" s="98">
        <v>0</v>
      </c>
      <c r="AD1834" s="96" t="s">
        <v>48</v>
      </c>
      <c r="AE1834" s="96"/>
      <c r="AF1834" s="98">
        <v>0</v>
      </c>
      <c r="AG1834" s="98">
        <v>0</v>
      </c>
      <c r="AH1834" s="96" t="s">
        <v>48</v>
      </c>
      <c r="AI1834" s="96"/>
      <c r="AJ1834" s="96"/>
      <c r="AK1834" s="96"/>
      <c r="AL1834" s="96"/>
      <c r="AM1834" s="96"/>
      <c r="AN1834" s="96"/>
      <c r="AO1834" s="96"/>
      <c r="AP1834" s="96"/>
      <c r="AQ1834" s="96"/>
      <c r="AR1834" s="96"/>
      <c r="AS1834" s="98">
        <v>0</v>
      </c>
      <c r="AT1834" s="98">
        <v>0</v>
      </c>
      <c r="AU1834" s="98">
        <v>0</v>
      </c>
      <c r="AV1834" s="101">
        <v>466151</v>
      </c>
      <c r="AW1834" s="101">
        <v>425010</v>
      </c>
      <c r="AX1834" s="96"/>
      <c r="AY1834" s="96"/>
      <c r="AZ1834" s="96"/>
      <c r="BA1834" s="96"/>
      <c r="BC1834" s="117"/>
      <c r="BD1834" s="93"/>
      <c r="BE1834" s="240"/>
      <c r="BG1834" s="155">
        <v>0</v>
      </c>
      <c r="BI1834" s="155">
        <v>0</v>
      </c>
      <c r="BM1834" s="94" t="s">
        <v>48</v>
      </c>
    </row>
    <row r="1835" spans="1:65" ht="15.75" customHeight="1" thickBot="1">
      <c r="A1835" s="93" t="s">
        <v>316</v>
      </c>
      <c r="B1835" s="95">
        <v>46200</v>
      </c>
      <c r="C1835" s="96"/>
      <c r="D1835" s="96" t="s">
        <v>48</v>
      </c>
      <c r="E1835" s="96" t="s">
        <v>48</v>
      </c>
      <c r="F1835" s="96"/>
      <c r="G1835" s="96" t="s">
        <v>48</v>
      </c>
      <c r="H1835" s="96"/>
      <c r="I1835" s="96" t="s">
        <v>48</v>
      </c>
      <c r="J1835" s="96"/>
      <c r="K1835" s="96"/>
      <c r="L1835" s="96" t="s">
        <v>48</v>
      </c>
      <c r="M1835" s="97">
        <v>0</v>
      </c>
      <c r="N1835" s="97">
        <v>0</v>
      </c>
      <c r="O1835" s="97">
        <v>0</v>
      </c>
      <c r="P1835" s="96" t="s">
        <v>48</v>
      </c>
      <c r="Q1835" s="96" t="s">
        <v>48</v>
      </c>
      <c r="R1835" s="96" t="s">
        <v>48</v>
      </c>
      <c r="S1835" s="96" t="s">
        <v>48</v>
      </c>
      <c r="T1835" s="98">
        <v>0</v>
      </c>
      <c r="U1835" s="95">
        <v>46169</v>
      </c>
      <c r="V1835" s="95">
        <v>46192</v>
      </c>
      <c r="W1835" s="96"/>
      <c r="X1835" s="98">
        <v>0</v>
      </c>
      <c r="Y1835" s="98">
        <v>0</v>
      </c>
      <c r="Z1835" s="96" t="s">
        <v>48</v>
      </c>
      <c r="AA1835" s="96"/>
      <c r="AB1835" s="98">
        <v>0</v>
      </c>
      <c r="AC1835" s="98">
        <v>0</v>
      </c>
      <c r="AD1835" s="96" t="s">
        <v>48</v>
      </c>
      <c r="AE1835" s="96"/>
      <c r="AF1835" s="98">
        <v>0</v>
      </c>
      <c r="AG1835" s="98">
        <v>0</v>
      </c>
      <c r="AH1835" s="96" t="s">
        <v>48</v>
      </c>
      <c r="AI1835" s="96"/>
      <c r="AJ1835" s="96"/>
      <c r="AK1835" s="96"/>
      <c r="AL1835" s="96"/>
      <c r="AM1835" s="96"/>
      <c r="AN1835" s="96"/>
      <c r="AO1835" s="96"/>
      <c r="AP1835" s="96"/>
      <c r="AQ1835" s="96"/>
      <c r="AR1835" s="96"/>
      <c r="AS1835" s="98">
        <v>0</v>
      </c>
      <c r="AT1835" s="98">
        <v>0</v>
      </c>
      <c r="AU1835" s="98">
        <v>0</v>
      </c>
      <c r="AV1835" s="101">
        <v>466151</v>
      </c>
      <c r="AW1835" s="101">
        <v>425010</v>
      </c>
      <c r="AX1835" s="96"/>
      <c r="AY1835" s="96"/>
      <c r="AZ1835" s="96"/>
      <c r="BA1835" s="96"/>
      <c r="BC1835" s="117"/>
      <c r="BD1835" s="93"/>
      <c r="BE1835" s="240"/>
      <c r="BG1835" s="155">
        <v>0</v>
      </c>
      <c r="BI1835" s="155">
        <v>0</v>
      </c>
      <c r="BM1835" s="94" t="s">
        <v>48</v>
      </c>
    </row>
    <row r="1836" spans="1:65" ht="15.75" customHeight="1" thickBot="1">
      <c r="A1836" s="93" t="s">
        <v>317</v>
      </c>
      <c r="B1836" s="95">
        <v>46201</v>
      </c>
      <c r="C1836" s="96"/>
      <c r="D1836" s="96" t="s">
        <v>48</v>
      </c>
      <c r="E1836" s="96" t="s">
        <v>48</v>
      </c>
      <c r="F1836" s="96"/>
      <c r="G1836" s="96" t="s">
        <v>48</v>
      </c>
      <c r="H1836" s="96"/>
      <c r="I1836" s="96" t="s">
        <v>48</v>
      </c>
      <c r="J1836" s="96"/>
      <c r="K1836" s="96"/>
      <c r="L1836" s="96" t="s">
        <v>48</v>
      </c>
      <c r="M1836" s="97">
        <v>0</v>
      </c>
      <c r="N1836" s="97">
        <v>0</v>
      </c>
      <c r="O1836" s="97">
        <v>0</v>
      </c>
      <c r="P1836" s="96" t="s">
        <v>48</v>
      </c>
      <c r="Q1836" s="96" t="s">
        <v>48</v>
      </c>
      <c r="R1836" s="96" t="s">
        <v>48</v>
      </c>
      <c r="S1836" s="96" t="s">
        <v>48</v>
      </c>
      <c r="T1836" s="98">
        <v>0</v>
      </c>
      <c r="U1836" s="95">
        <v>46170</v>
      </c>
      <c r="V1836" s="95">
        <v>46193</v>
      </c>
      <c r="W1836" s="96"/>
      <c r="X1836" s="98">
        <v>0</v>
      </c>
      <c r="Y1836" s="98">
        <v>0</v>
      </c>
      <c r="Z1836" s="96" t="s">
        <v>48</v>
      </c>
      <c r="AA1836" s="96"/>
      <c r="AB1836" s="98">
        <v>0</v>
      </c>
      <c r="AC1836" s="98">
        <v>0</v>
      </c>
      <c r="AD1836" s="96" t="s">
        <v>48</v>
      </c>
      <c r="AE1836" s="96"/>
      <c r="AF1836" s="98">
        <v>0</v>
      </c>
      <c r="AG1836" s="98">
        <v>0</v>
      </c>
      <c r="AH1836" s="96" t="s">
        <v>48</v>
      </c>
      <c r="AI1836" s="96"/>
      <c r="AJ1836" s="96"/>
      <c r="AK1836" s="96"/>
      <c r="AL1836" s="96"/>
      <c r="AM1836" s="96"/>
      <c r="AN1836" s="96"/>
      <c r="AO1836" s="96"/>
      <c r="AP1836" s="96"/>
      <c r="AQ1836" s="96"/>
      <c r="AR1836" s="96"/>
      <c r="AS1836" s="98">
        <v>0</v>
      </c>
      <c r="AT1836" s="98">
        <v>0</v>
      </c>
      <c r="AU1836" s="98">
        <v>0</v>
      </c>
      <c r="AV1836" s="101">
        <v>466151</v>
      </c>
      <c r="AW1836" s="101">
        <v>425010</v>
      </c>
      <c r="AX1836" s="96"/>
      <c r="AY1836" s="96"/>
      <c r="AZ1836" s="96"/>
      <c r="BA1836" s="96"/>
      <c r="BC1836" s="117"/>
      <c r="BD1836" s="93"/>
      <c r="BE1836" s="240"/>
      <c r="BG1836" s="155">
        <v>0</v>
      </c>
      <c r="BI1836" s="155">
        <v>0</v>
      </c>
      <c r="BM1836" s="94" t="s">
        <v>48</v>
      </c>
    </row>
    <row r="1837" spans="1:65" ht="15.75" customHeight="1" thickBot="1">
      <c r="A1837" s="93" t="s">
        <v>311</v>
      </c>
      <c r="B1837" s="95">
        <v>46202</v>
      </c>
      <c r="C1837" s="96"/>
      <c r="D1837" s="96" t="s">
        <v>48</v>
      </c>
      <c r="E1837" s="96" t="s">
        <v>48</v>
      </c>
      <c r="F1837" s="96"/>
      <c r="G1837" s="96" t="s">
        <v>48</v>
      </c>
      <c r="H1837" s="96"/>
      <c r="I1837" s="96" t="s">
        <v>48</v>
      </c>
      <c r="J1837" s="96"/>
      <c r="K1837" s="96"/>
      <c r="L1837" s="96" t="s">
        <v>48</v>
      </c>
      <c r="M1837" s="97">
        <v>0</v>
      </c>
      <c r="N1837" s="97">
        <v>0</v>
      </c>
      <c r="O1837" s="97">
        <v>0</v>
      </c>
      <c r="P1837" s="96" t="s">
        <v>48</v>
      </c>
      <c r="Q1837" s="96" t="s">
        <v>48</v>
      </c>
      <c r="R1837" s="96" t="s">
        <v>48</v>
      </c>
      <c r="S1837" s="96" t="s">
        <v>48</v>
      </c>
      <c r="T1837" s="98">
        <v>0</v>
      </c>
      <c r="U1837" s="95">
        <v>46171</v>
      </c>
      <c r="V1837" s="95">
        <v>46194</v>
      </c>
      <c r="W1837" s="96"/>
      <c r="X1837" s="98">
        <v>0</v>
      </c>
      <c r="Y1837" s="98">
        <v>0</v>
      </c>
      <c r="Z1837" s="96" t="s">
        <v>48</v>
      </c>
      <c r="AA1837" s="96"/>
      <c r="AB1837" s="98">
        <v>0</v>
      </c>
      <c r="AC1837" s="98">
        <v>0</v>
      </c>
      <c r="AD1837" s="96" t="s">
        <v>48</v>
      </c>
      <c r="AE1837" s="96"/>
      <c r="AF1837" s="98">
        <v>0</v>
      </c>
      <c r="AG1837" s="98">
        <v>0</v>
      </c>
      <c r="AH1837" s="96" t="s">
        <v>48</v>
      </c>
      <c r="AI1837" s="96"/>
      <c r="AJ1837" s="96"/>
      <c r="AK1837" s="96"/>
      <c r="AL1837" s="96"/>
      <c r="AM1837" s="96"/>
      <c r="AN1837" s="96"/>
      <c r="AO1837" s="96"/>
      <c r="AP1837" s="96"/>
      <c r="AQ1837" s="96"/>
      <c r="AR1837" s="96"/>
      <c r="AS1837" s="98">
        <v>0</v>
      </c>
      <c r="AT1837" s="98">
        <v>0</v>
      </c>
      <c r="AU1837" s="98">
        <v>0</v>
      </c>
      <c r="AV1837" s="101">
        <v>466151</v>
      </c>
      <c r="AW1837" s="101">
        <v>425010</v>
      </c>
      <c r="AX1837" s="96"/>
      <c r="AY1837" s="96"/>
      <c r="AZ1837" s="96"/>
      <c r="BA1837" s="96"/>
      <c r="BC1837" s="117"/>
      <c r="BD1837" s="93"/>
      <c r="BE1837" s="240"/>
      <c r="BG1837" s="155">
        <v>0</v>
      </c>
      <c r="BI1837" s="155">
        <v>0</v>
      </c>
      <c r="BM1837" s="94" t="s">
        <v>48</v>
      </c>
    </row>
    <row r="1838" spans="1:65" ht="15.75" customHeight="1" thickBot="1">
      <c r="A1838" s="93" t="s">
        <v>312</v>
      </c>
      <c r="B1838" s="95">
        <v>46203</v>
      </c>
      <c r="C1838" s="96"/>
      <c r="D1838" s="96" t="s">
        <v>48</v>
      </c>
      <c r="E1838" s="96" t="s">
        <v>48</v>
      </c>
      <c r="F1838" s="96"/>
      <c r="G1838" s="96" t="s">
        <v>48</v>
      </c>
      <c r="H1838" s="96"/>
      <c r="I1838" s="96" t="s">
        <v>48</v>
      </c>
      <c r="J1838" s="96"/>
      <c r="K1838" s="96"/>
      <c r="L1838" s="96" t="s">
        <v>48</v>
      </c>
      <c r="M1838" s="97">
        <v>0</v>
      </c>
      <c r="N1838" s="97">
        <v>0</v>
      </c>
      <c r="O1838" s="97">
        <v>0</v>
      </c>
      <c r="P1838" s="96" t="s">
        <v>48</v>
      </c>
      <c r="Q1838" s="96" t="s">
        <v>48</v>
      </c>
      <c r="R1838" s="96" t="s">
        <v>48</v>
      </c>
      <c r="S1838" s="96" t="s">
        <v>48</v>
      </c>
      <c r="T1838" s="98">
        <v>0</v>
      </c>
      <c r="U1838" s="95">
        <v>46172</v>
      </c>
      <c r="V1838" s="95">
        <v>46195</v>
      </c>
      <c r="W1838" s="96"/>
      <c r="X1838" s="98">
        <v>0</v>
      </c>
      <c r="Y1838" s="98">
        <v>0</v>
      </c>
      <c r="Z1838" s="96" t="s">
        <v>48</v>
      </c>
      <c r="AA1838" s="96"/>
      <c r="AB1838" s="98">
        <v>0</v>
      </c>
      <c r="AC1838" s="98">
        <v>0</v>
      </c>
      <c r="AD1838" s="96" t="s">
        <v>48</v>
      </c>
      <c r="AE1838" s="96"/>
      <c r="AF1838" s="98">
        <v>0</v>
      </c>
      <c r="AG1838" s="98">
        <v>0</v>
      </c>
      <c r="AH1838" s="96" t="s">
        <v>48</v>
      </c>
      <c r="AI1838" s="96"/>
      <c r="AJ1838" s="96"/>
      <c r="AK1838" s="96"/>
      <c r="AL1838" s="96"/>
      <c r="AM1838" s="96"/>
      <c r="AN1838" s="96"/>
      <c r="AO1838" s="96"/>
      <c r="AP1838" s="96"/>
      <c r="AQ1838" s="96"/>
      <c r="AR1838" s="96"/>
      <c r="AS1838" s="98">
        <v>0</v>
      </c>
      <c r="AT1838" s="98">
        <v>0</v>
      </c>
      <c r="AU1838" s="98">
        <v>0</v>
      </c>
      <c r="AV1838" s="101">
        <v>466151</v>
      </c>
      <c r="AW1838" s="101">
        <v>425010</v>
      </c>
      <c r="AX1838" s="96"/>
      <c r="AY1838" s="96"/>
      <c r="AZ1838" s="96"/>
      <c r="BA1838" s="96"/>
      <c r="BC1838" s="117"/>
      <c r="BD1838" s="93"/>
      <c r="BE1838" s="240"/>
      <c r="BG1838" s="155">
        <v>0</v>
      </c>
      <c r="BI1838" s="155">
        <v>0</v>
      </c>
      <c r="BM1838" s="94" t="s">
        <v>48</v>
      </c>
    </row>
    <row r="1839" spans="1:65" ht="15.75" customHeight="1" thickBot="1">
      <c r="A1839" s="93" t="s">
        <v>313</v>
      </c>
      <c r="B1839" s="95">
        <v>46204</v>
      </c>
      <c r="C1839" s="96"/>
      <c r="D1839" s="96" t="s">
        <v>48</v>
      </c>
      <c r="E1839" s="96" t="s">
        <v>48</v>
      </c>
      <c r="F1839" s="96"/>
      <c r="G1839" s="96" t="s">
        <v>48</v>
      </c>
      <c r="H1839" s="96"/>
      <c r="I1839" s="96" t="s">
        <v>48</v>
      </c>
      <c r="J1839" s="96"/>
      <c r="K1839" s="96"/>
      <c r="L1839" s="96" t="s">
        <v>48</v>
      </c>
      <c r="M1839" s="97">
        <v>0</v>
      </c>
      <c r="N1839" s="97">
        <v>0</v>
      </c>
      <c r="O1839" s="97">
        <v>0</v>
      </c>
      <c r="P1839" s="96" t="s">
        <v>48</v>
      </c>
      <c r="Q1839" s="96" t="s">
        <v>48</v>
      </c>
      <c r="R1839" s="96" t="s">
        <v>48</v>
      </c>
      <c r="S1839" s="96" t="s">
        <v>48</v>
      </c>
      <c r="T1839" s="98">
        <v>0</v>
      </c>
      <c r="U1839" s="95">
        <v>46173</v>
      </c>
      <c r="V1839" s="95">
        <v>46196</v>
      </c>
      <c r="W1839" s="96"/>
      <c r="X1839" s="98">
        <v>0</v>
      </c>
      <c r="Y1839" s="98">
        <v>0</v>
      </c>
      <c r="Z1839" s="96" t="s">
        <v>48</v>
      </c>
      <c r="AA1839" s="96"/>
      <c r="AB1839" s="98">
        <v>0</v>
      </c>
      <c r="AC1839" s="98">
        <v>0</v>
      </c>
      <c r="AD1839" s="96" t="s">
        <v>48</v>
      </c>
      <c r="AE1839" s="96"/>
      <c r="AF1839" s="98">
        <v>0</v>
      </c>
      <c r="AG1839" s="98">
        <v>0</v>
      </c>
      <c r="AH1839" s="96" t="s">
        <v>48</v>
      </c>
      <c r="AI1839" s="96"/>
      <c r="AJ1839" s="96"/>
      <c r="AK1839" s="96"/>
      <c r="AL1839" s="96"/>
      <c r="AM1839" s="96"/>
      <c r="AN1839" s="96"/>
      <c r="AO1839" s="96"/>
      <c r="AP1839" s="96"/>
      <c r="AQ1839" s="96"/>
      <c r="AR1839" s="96"/>
      <c r="AS1839" s="98">
        <v>0</v>
      </c>
      <c r="AT1839" s="98">
        <v>0</v>
      </c>
      <c r="AU1839" s="98">
        <v>0</v>
      </c>
      <c r="AV1839" s="101">
        <v>466151</v>
      </c>
      <c r="AW1839" s="101">
        <v>425010</v>
      </c>
      <c r="AX1839" s="96"/>
      <c r="AY1839" s="96"/>
      <c r="AZ1839" s="96"/>
      <c r="BA1839" s="96"/>
      <c r="BC1839" s="117"/>
      <c r="BD1839" s="93"/>
      <c r="BE1839" s="240"/>
      <c r="BG1839" s="155">
        <v>0</v>
      </c>
      <c r="BI1839" s="155">
        <v>0</v>
      </c>
      <c r="BM1839" s="94" t="s">
        <v>48</v>
      </c>
    </row>
    <row r="1840" spans="1:65" ht="15.75" customHeight="1" thickBot="1">
      <c r="A1840" s="93" t="s">
        <v>314</v>
      </c>
      <c r="B1840" s="95">
        <v>46205</v>
      </c>
      <c r="C1840" s="96"/>
      <c r="D1840" s="96" t="s">
        <v>48</v>
      </c>
      <c r="E1840" s="96" t="s">
        <v>48</v>
      </c>
      <c r="F1840" s="96"/>
      <c r="G1840" s="96" t="s">
        <v>48</v>
      </c>
      <c r="H1840" s="96"/>
      <c r="I1840" s="96" t="s">
        <v>48</v>
      </c>
      <c r="J1840" s="96"/>
      <c r="K1840" s="96"/>
      <c r="L1840" s="96" t="s">
        <v>48</v>
      </c>
      <c r="M1840" s="97">
        <v>0</v>
      </c>
      <c r="N1840" s="97">
        <v>0</v>
      </c>
      <c r="O1840" s="97">
        <v>0</v>
      </c>
      <c r="P1840" s="96" t="s">
        <v>48</v>
      </c>
      <c r="Q1840" s="96" t="s">
        <v>48</v>
      </c>
      <c r="R1840" s="96" t="s">
        <v>48</v>
      </c>
      <c r="S1840" s="96" t="s">
        <v>48</v>
      </c>
      <c r="T1840" s="98">
        <v>0</v>
      </c>
      <c r="U1840" s="95">
        <v>46174</v>
      </c>
      <c r="V1840" s="95">
        <v>46197</v>
      </c>
      <c r="W1840" s="96"/>
      <c r="X1840" s="98">
        <v>0</v>
      </c>
      <c r="Y1840" s="98">
        <v>0</v>
      </c>
      <c r="Z1840" s="96" t="s">
        <v>48</v>
      </c>
      <c r="AA1840" s="96"/>
      <c r="AB1840" s="98">
        <v>0</v>
      </c>
      <c r="AC1840" s="98">
        <v>0</v>
      </c>
      <c r="AD1840" s="96" t="s">
        <v>48</v>
      </c>
      <c r="AE1840" s="96"/>
      <c r="AF1840" s="98">
        <v>0</v>
      </c>
      <c r="AG1840" s="98">
        <v>0</v>
      </c>
      <c r="AH1840" s="96" t="s">
        <v>48</v>
      </c>
      <c r="AI1840" s="96"/>
      <c r="AJ1840" s="96"/>
      <c r="AK1840" s="96"/>
      <c r="AL1840" s="96"/>
      <c r="AM1840" s="96"/>
      <c r="AN1840" s="96"/>
      <c r="AO1840" s="96"/>
      <c r="AP1840" s="96"/>
      <c r="AQ1840" s="96"/>
      <c r="AR1840" s="96"/>
      <c r="AS1840" s="98">
        <v>0</v>
      </c>
      <c r="AT1840" s="98">
        <v>0</v>
      </c>
      <c r="AU1840" s="98">
        <v>0</v>
      </c>
      <c r="AV1840" s="101">
        <v>466151</v>
      </c>
      <c r="AW1840" s="101">
        <v>425010</v>
      </c>
      <c r="AX1840" s="96"/>
      <c r="AY1840" s="96"/>
      <c r="AZ1840" s="96"/>
      <c r="BA1840" s="96"/>
      <c r="BC1840" s="117"/>
      <c r="BD1840" s="93"/>
      <c r="BE1840" s="240"/>
      <c r="BG1840" s="155">
        <v>0</v>
      </c>
      <c r="BI1840" s="155">
        <v>0</v>
      </c>
      <c r="BM1840" s="94" t="s">
        <v>48</v>
      </c>
    </row>
    <row r="1841" spans="1:65" ht="15.75" customHeight="1" thickBot="1">
      <c r="A1841" s="93" t="s">
        <v>315</v>
      </c>
      <c r="B1841" s="95">
        <v>46206</v>
      </c>
      <c r="C1841" s="96"/>
      <c r="D1841" s="96" t="s">
        <v>48</v>
      </c>
      <c r="E1841" s="96" t="s">
        <v>48</v>
      </c>
      <c r="F1841" s="96"/>
      <c r="G1841" s="96" t="s">
        <v>48</v>
      </c>
      <c r="H1841" s="96"/>
      <c r="I1841" s="96" t="s">
        <v>48</v>
      </c>
      <c r="J1841" s="96"/>
      <c r="K1841" s="96"/>
      <c r="L1841" s="96" t="s">
        <v>48</v>
      </c>
      <c r="M1841" s="97">
        <v>0</v>
      </c>
      <c r="N1841" s="97">
        <v>0</v>
      </c>
      <c r="O1841" s="97">
        <v>0</v>
      </c>
      <c r="P1841" s="96" t="s">
        <v>48</v>
      </c>
      <c r="Q1841" s="96" t="s">
        <v>48</v>
      </c>
      <c r="R1841" s="96" t="s">
        <v>48</v>
      </c>
      <c r="S1841" s="96" t="s">
        <v>48</v>
      </c>
      <c r="T1841" s="98">
        <v>0</v>
      </c>
      <c r="U1841" s="95">
        <v>46175</v>
      </c>
      <c r="V1841" s="95">
        <v>46198</v>
      </c>
      <c r="W1841" s="96"/>
      <c r="X1841" s="98">
        <v>0</v>
      </c>
      <c r="Y1841" s="98">
        <v>0</v>
      </c>
      <c r="Z1841" s="96" t="s">
        <v>48</v>
      </c>
      <c r="AA1841" s="96"/>
      <c r="AB1841" s="98">
        <v>0</v>
      </c>
      <c r="AC1841" s="98">
        <v>0</v>
      </c>
      <c r="AD1841" s="96" t="s">
        <v>48</v>
      </c>
      <c r="AE1841" s="96"/>
      <c r="AF1841" s="98">
        <v>0</v>
      </c>
      <c r="AG1841" s="98">
        <v>0</v>
      </c>
      <c r="AH1841" s="96" t="s">
        <v>48</v>
      </c>
      <c r="AI1841" s="96"/>
      <c r="AJ1841" s="96"/>
      <c r="AK1841" s="96"/>
      <c r="AL1841" s="96"/>
      <c r="AM1841" s="96"/>
      <c r="AN1841" s="96"/>
      <c r="AO1841" s="96"/>
      <c r="AP1841" s="96"/>
      <c r="AQ1841" s="96"/>
      <c r="AR1841" s="96"/>
      <c r="AS1841" s="98">
        <v>0</v>
      </c>
      <c r="AT1841" s="98">
        <v>0</v>
      </c>
      <c r="AU1841" s="98">
        <v>0</v>
      </c>
      <c r="AV1841" s="101">
        <v>466151</v>
      </c>
      <c r="AW1841" s="101">
        <v>425010</v>
      </c>
      <c r="AX1841" s="96"/>
      <c r="AY1841" s="96"/>
      <c r="AZ1841" s="96"/>
      <c r="BA1841" s="96"/>
      <c r="BC1841" s="117"/>
      <c r="BD1841" s="93"/>
      <c r="BE1841" s="240"/>
      <c r="BG1841" s="155">
        <v>0</v>
      </c>
      <c r="BI1841" s="155">
        <v>0</v>
      </c>
      <c r="BM1841" s="94" t="s">
        <v>48</v>
      </c>
    </row>
    <row r="1842" spans="1:65" ht="15.75" customHeight="1" thickBot="1">
      <c r="A1842" s="93" t="s">
        <v>316</v>
      </c>
      <c r="B1842" s="95">
        <v>46207</v>
      </c>
      <c r="C1842" s="96"/>
      <c r="D1842" s="96" t="s">
        <v>48</v>
      </c>
      <c r="E1842" s="96" t="s">
        <v>48</v>
      </c>
      <c r="F1842" s="96"/>
      <c r="G1842" s="96" t="s">
        <v>48</v>
      </c>
      <c r="H1842" s="96"/>
      <c r="I1842" s="96" t="s">
        <v>48</v>
      </c>
      <c r="J1842" s="96"/>
      <c r="K1842" s="96"/>
      <c r="L1842" s="96" t="s">
        <v>48</v>
      </c>
      <c r="M1842" s="97">
        <v>0</v>
      </c>
      <c r="N1842" s="97">
        <v>0</v>
      </c>
      <c r="O1842" s="97">
        <v>0</v>
      </c>
      <c r="P1842" s="96" t="s">
        <v>48</v>
      </c>
      <c r="Q1842" s="96" t="s">
        <v>48</v>
      </c>
      <c r="R1842" s="96" t="s">
        <v>48</v>
      </c>
      <c r="S1842" s="96" t="s">
        <v>48</v>
      </c>
      <c r="T1842" s="98">
        <v>0</v>
      </c>
      <c r="U1842" s="95">
        <v>46176</v>
      </c>
      <c r="V1842" s="95">
        <v>46199</v>
      </c>
      <c r="W1842" s="96"/>
      <c r="X1842" s="98">
        <v>0</v>
      </c>
      <c r="Y1842" s="98">
        <v>0</v>
      </c>
      <c r="Z1842" s="96" t="s">
        <v>48</v>
      </c>
      <c r="AA1842" s="96"/>
      <c r="AB1842" s="98">
        <v>0</v>
      </c>
      <c r="AC1842" s="98">
        <v>0</v>
      </c>
      <c r="AD1842" s="96" t="s">
        <v>48</v>
      </c>
      <c r="AE1842" s="96"/>
      <c r="AF1842" s="98">
        <v>0</v>
      </c>
      <c r="AG1842" s="98">
        <v>0</v>
      </c>
      <c r="AH1842" s="96" t="s">
        <v>48</v>
      </c>
      <c r="AI1842" s="96"/>
      <c r="AJ1842" s="96"/>
      <c r="AK1842" s="96"/>
      <c r="AL1842" s="96"/>
      <c r="AM1842" s="96"/>
      <c r="AN1842" s="96"/>
      <c r="AO1842" s="96"/>
      <c r="AP1842" s="96"/>
      <c r="AQ1842" s="96"/>
      <c r="AR1842" s="96"/>
      <c r="AS1842" s="98">
        <v>0</v>
      </c>
      <c r="AT1842" s="98">
        <v>0</v>
      </c>
      <c r="AU1842" s="98">
        <v>0</v>
      </c>
      <c r="AV1842" s="101">
        <v>466151</v>
      </c>
      <c r="AW1842" s="101">
        <v>425010</v>
      </c>
      <c r="AX1842" s="96"/>
      <c r="AY1842" s="96"/>
      <c r="AZ1842" s="96"/>
      <c r="BA1842" s="96"/>
      <c r="BC1842" s="117"/>
      <c r="BD1842" s="93"/>
      <c r="BE1842" s="240"/>
      <c r="BG1842" s="155">
        <v>0</v>
      </c>
      <c r="BI1842" s="155">
        <v>0</v>
      </c>
      <c r="BM1842" s="94" t="s">
        <v>48</v>
      </c>
    </row>
    <row r="1843" spans="1:65" ht="15.75" customHeight="1" thickBot="1">
      <c r="A1843" s="93" t="s">
        <v>317</v>
      </c>
      <c r="B1843" s="95">
        <v>46208</v>
      </c>
      <c r="C1843" s="96"/>
      <c r="D1843" s="96" t="s">
        <v>48</v>
      </c>
      <c r="E1843" s="96" t="s">
        <v>48</v>
      </c>
      <c r="F1843" s="96"/>
      <c r="G1843" s="96" t="s">
        <v>48</v>
      </c>
      <c r="H1843" s="96"/>
      <c r="I1843" s="96" t="s">
        <v>48</v>
      </c>
      <c r="J1843" s="96"/>
      <c r="K1843" s="96"/>
      <c r="L1843" s="96" t="s">
        <v>48</v>
      </c>
      <c r="M1843" s="97">
        <v>0</v>
      </c>
      <c r="N1843" s="97">
        <v>0</v>
      </c>
      <c r="O1843" s="97">
        <v>0</v>
      </c>
      <c r="P1843" s="96" t="s">
        <v>48</v>
      </c>
      <c r="Q1843" s="96" t="s">
        <v>48</v>
      </c>
      <c r="R1843" s="96" t="s">
        <v>48</v>
      </c>
      <c r="S1843" s="96" t="s">
        <v>48</v>
      </c>
      <c r="T1843" s="98">
        <v>0</v>
      </c>
      <c r="U1843" s="95">
        <v>46177</v>
      </c>
      <c r="V1843" s="95">
        <v>46200</v>
      </c>
      <c r="W1843" s="96"/>
      <c r="X1843" s="98">
        <v>0</v>
      </c>
      <c r="Y1843" s="98">
        <v>0</v>
      </c>
      <c r="Z1843" s="96" t="s">
        <v>48</v>
      </c>
      <c r="AA1843" s="96"/>
      <c r="AB1843" s="98">
        <v>0</v>
      </c>
      <c r="AC1843" s="98">
        <v>0</v>
      </c>
      <c r="AD1843" s="96" t="s">
        <v>48</v>
      </c>
      <c r="AE1843" s="96"/>
      <c r="AF1843" s="98">
        <v>0</v>
      </c>
      <c r="AG1843" s="98">
        <v>0</v>
      </c>
      <c r="AH1843" s="96" t="s">
        <v>48</v>
      </c>
      <c r="AI1843" s="96"/>
      <c r="AJ1843" s="96"/>
      <c r="AK1843" s="96"/>
      <c r="AL1843" s="96"/>
      <c r="AM1843" s="96"/>
      <c r="AN1843" s="96"/>
      <c r="AO1843" s="96"/>
      <c r="AP1843" s="96"/>
      <c r="AQ1843" s="96"/>
      <c r="AR1843" s="96"/>
      <c r="AS1843" s="98">
        <v>0</v>
      </c>
      <c r="AT1843" s="98">
        <v>0</v>
      </c>
      <c r="AU1843" s="98">
        <v>0</v>
      </c>
      <c r="AV1843" s="101">
        <v>466151</v>
      </c>
      <c r="AW1843" s="101">
        <v>425010</v>
      </c>
      <c r="AX1843" s="96"/>
      <c r="AY1843" s="96"/>
      <c r="AZ1843" s="96"/>
      <c r="BA1843" s="96"/>
      <c r="BC1843" s="117"/>
      <c r="BD1843" s="93"/>
      <c r="BE1843" s="240"/>
      <c r="BG1843" s="155">
        <v>0</v>
      </c>
      <c r="BI1843" s="155">
        <v>0</v>
      </c>
      <c r="BM1843" s="94" t="s">
        <v>48</v>
      </c>
    </row>
    <row r="1844" spans="1:65" ht="15.75" customHeight="1" thickBot="1">
      <c r="A1844" s="93" t="s">
        <v>311</v>
      </c>
      <c r="B1844" s="95">
        <v>46209</v>
      </c>
      <c r="C1844" s="96"/>
      <c r="D1844" s="96" t="s">
        <v>48</v>
      </c>
      <c r="E1844" s="96" t="s">
        <v>48</v>
      </c>
      <c r="F1844" s="96"/>
      <c r="G1844" s="96" t="s">
        <v>48</v>
      </c>
      <c r="H1844" s="96"/>
      <c r="I1844" s="96" t="s">
        <v>48</v>
      </c>
      <c r="J1844" s="96"/>
      <c r="K1844" s="96"/>
      <c r="L1844" s="96" t="s">
        <v>48</v>
      </c>
      <c r="M1844" s="97">
        <v>0</v>
      </c>
      <c r="N1844" s="97">
        <v>0</v>
      </c>
      <c r="O1844" s="97">
        <v>0</v>
      </c>
      <c r="P1844" s="96" t="s">
        <v>48</v>
      </c>
      <c r="Q1844" s="96" t="s">
        <v>48</v>
      </c>
      <c r="R1844" s="96" t="s">
        <v>48</v>
      </c>
      <c r="S1844" s="96" t="s">
        <v>48</v>
      </c>
      <c r="T1844" s="98">
        <v>0</v>
      </c>
      <c r="U1844" s="95">
        <v>46178</v>
      </c>
      <c r="V1844" s="95">
        <v>46201</v>
      </c>
      <c r="W1844" s="96"/>
      <c r="X1844" s="98">
        <v>0</v>
      </c>
      <c r="Y1844" s="98">
        <v>0</v>
      </c>
      <c r="Z1844" s="96" t="s">
        <v>48</v>
      </c>
      <c r="AA1844" s="96"/>
      <c r="AB1844" s="98">
        <v>0</v>
      </c>
      <c r="AC1844" s="98">
        <v>0</v>
      </c>
      <c r="AD1844" s="96" t="s">
        <v>48</v>
      </c>
      <c r="AE1844" s="96"/>
      <c r="AF1844" s="98">
        <v>0</v>
      </c>
      <c r="AG1844" s="98">
        <v>0</v>
      </c>
      <c r="AH1844" s="96" t="s">
        <v>48</v>
      </c>
      <c r="AI1844" s="96"/>
      <c r="AJ1844" s="96"/>
      <c r="AK1844" s="96"/>
      <c r="AL1844" s="96"/>
      <c r="AM1844" s="96"/>
      <c r="AN1844" s="96"/>
      <c r="AO1844" s="96"/>
      <c r="AP1844" s="96"/>
      <c r="AQ1844" s="96"/>
      <c r="AR1844" s="96"/>
      <c r="AS1844" s="98">
        <v>0</v>
      </c>
      <c r="AT1844" s="98">
        <v>0</v>
      </c>
      <c r="AU1844" s="98">
        <v>0</v>
      </c>
      <c r="AV1844" s="101">
        <v>466151</v>
      </c>
      <c r="AW1844" s="101">
        <v>425010</v>
      </c>
      <c r="AX1844" s="96"/>
      <c r="AY1844" s="96"/>
      <c r="AZ1844" s="96"/>
      <c r="BA1844" s="96"/>
      <c r="BC1844" s="117"/>
      <c r="BD1844" s="93"/>
      <c r="BE1844" s="240"/>
      <c r="BG1844" s="155">
        <v>0</v>
      </c>
      <c r="BI1844" s="155">
        <v>0</v>
      </c>
      <c r="BM1844" s="94" t="s">
        <v>48</v>
      </c>
    </row>
  </sheetData>
  <phoneticPr fontId="2" type="noConversion"/>
  <conditionalFormatting sqref="Q1:Q1048576">
    <cfRule type="cellIs" dxfId="1108" priority="1" operator="lessThan">
      <formula>30000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7"/>
  <sheetViews>
    <sheetView zoomScale="85" zoomScaleNormal="85" workbookViewId="0">
      <pane xSplit="11" ySplit="19" topLeftCell="T20" activePane="bottomRight" state="frozen"/>
      <selection pane="topRight" activeCell="L1" sqref="L1"/>
      <selection pane="bottomLeft" activeCell="A20" sqref="A20"/>
      <selection pane="bottomRight" activeCell="G8" sqref="G8"/>
    </sheetView>
  </sheetViews>
  <sheetFormatPr defaultRowHeight="16.5"/>
  <cols>
    <col min="2" max="2" width="25" style="51" customWidth="1"/>
    <col min="3" max="3" width="12.625" style="242" bestFit="1" customWidth="1"/>
    <col min="4" max="4" width="15.375" style="242" bestFit="1" customWidth="1"/>
    <col min="5" max="6" width="12.625" style="242" bestFit="1" customWidth="1"/>
    <col min="7" max="7" width="13" style="242" customWidth="1"/>
    <col min="8" max="8" width="11.625" style="242" customWidth="1"/>
    <col min="9" max="9" width="12.625" style="242" customWidth="1"/>
    <col min="10" max="11" width="7.75" style="242" customWidth="1"/>
    <col min="12" max="12" width="8.25" style="3" customWidth="1"/>
    <col min="13" max="13" width="9.5" style="242" customWidth="1"/>
    <col min="14" max="14" width="11" style="242" customWidth="1"/>
    <col min="15" max="15" width="8.25" style="242" customWidth="1"/>
    <col min="16" max="17" width="11.875" style="242" customWidth="1"/>
    <col min="18" max="18" width="9.125" style="242" customWidth="1"/>
    <col min="19" max="19" width="9.125" style="242" bestFit="1" customWidth="1"/>
    <col min="20" max="20" width="8.75" style="242" bestFit="1" customWidth="1"/>
    <col min="21" max="21" width="5.875" style="242" bestFit="1" customWidth="1"/>
    <col min="22" max="22" width="11" style="242" bestFit="1" customWidth="1"/>
    <col min="23" max="23" width="13.625" style="242" bestFit="1" customWidth="1"/>
    <col min="24" max="24" width="13.75" style="242" bestFit="1" customWidth="1"/>
    <col min="25" max="26" width="11.625" style="242" bestFit="1" customWidth="1"/>
    <col min="27" max="28" width="13.625" style="242" bestFit="1" customWidth="1"/>
    <col min="29" max="29" width="13.375" style="242" bestFit="1" customWidth="1"/>
    <col min="30" max="30" width="16.875" style="242" bestFit="1" customWidth="1"/>
    <col min="31" max="31" width="16.625" style="242" bestFit="1" customWidth="1"/>
    <col min="33" max="33" width="14.25" style="242" bestFit="1" customWidth="1"/>
    <col min="34" max="34" width="22.5" style="242" bestFit="1" customWidth="1"/>
  </cols>
  <sheetData>
    <row r="1" spans="1:34">
      <c r="A1" t="s">
        <v>0</v>
      </c>
      <c r="B1" s="48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N1" t="s">
        <v>6</v>
      </c>
      <c r="Y1" s="13" t="s">
        <v>2</v>
      </c>
      <c r="Z1" s="14" t="s">
        <v>3</v>
      </c>
      <c r="AA1" s="118" t="s">
        <v>7</v>
      </c>
      <c r="AB1" s="118" t="s">
        <v>8</v>
      </c>
      <c r="AC1" s="118" t="s">
        <v>9</v>
      </c>
      <c r="AD1" s="118" t="s">
        <v>10</v>
      </c>
    </row>
    <row r="2" spans="1:34">
      <c r="B2" s="49" t="s">
        <v>11</v>
      </c>
      <c r="C2" s="8">
        <f>D2-6</f>
        <v>46133</v>
      </c>
      <c r="D2" s="8">
        <v>46139</v>
      </c>
      <c r="E2" s="133">
        <f>C2-7</f>
        <v>46126</v>
      </c>
      <c r="F2" s="134">
        <f>D2-C2-1</f>
        <v>5</v>
      </c>
      <c r="H2" s="7"/>
      <c r="N2" t="s">
        <v>12</v>
      </c>
      <c r="Y2" s="8">
        <v>46113</v>
      </c>
      <c r="Z2" s="8">
        <v>46142</v>
      </c>
      <c r="AA2" s="106">
        <f>SUMIFS('전체 일별'!$L:$L,'전체 일별'!$B:$B,"&gt;="&amp;$Y2,'전체 일별'!$B:$B,"&lt;="&amp;$Z2)</f>
        <v>453033127</v>
      </c>
      <c r="AB2" s="119">
        <f>450000000-AA2</f>
        <v>-3033127</v>
      </c>
      <c r="AC2" s="119">
        <f>AB2/(Z2-D2)</f>
        <v>-1011042.3333333334</v>
      </c>
      <c r="AD2" s="185">
        <f>'OKR 트랙킹'!G23</f>
        <v>0.30112857142857141</v>
      </c>
      <c r="AH2" s="7"/>
    </row>
    <row r="3" spans="1:34">
      <c r="B3" s="114" t="s">
        <v>4317</v>
      </c>
      <c r="C3" s="51"/>
      <c r="N3" t="s">
        <v>13</v>
      </c>
      <c r="AD3" s="142"/>
      <c r="AG3" s="67"/>
    </row>
    <row r="4" spans="1:34">
      <c r="B4" s="51" t="s">
        <v>4318</v>
      </c>
      <c r="C4" s="51"/>
      <c r="N4" t="s">
        <v>14</v>
      </c>
      <c r="AB4" s="13" t="s">
        <v>2</v>
      </c>
      <c r="AC4" s="14" t="s">
        <v>3</v>
      </c>
      <c r="AD4" s="81" t="s">
        <v>15</v>
      </c>
      <c r="AE4" s="82" t="s">
        <v>16</v>
      </c>
      <c r="AG4" s="217"/>
      <c r="AH4" s="217"/>
    </row>
    <row r="5" spans="1:34">
      <c r="B5" s="51" t="s">
        <v>4319</v>
      </c>
      <c r="C5" s="51"/>
      <c r="N5" t="s">
        <v>17</v>
      </c>
      <c r="V5"/>
      <c r="AB5" s="8">
        <f>AC5-6</f>
        <v>46126</v>
      </c>
      <c r="AC5" s="8">
        <f>D2-7</f>
        <v>46132</v>
      </c>
      <c r="AD5" s="78">
        <f>AVERAGEIFS('전체 일별'!$BG:$BG,'전체 일별'!$B:$B,"&gt;="&amp;$AB5,'전체 일별'!$B:$B,"&lt;="&amp;$AC5)</f>
        <v>0.27732857142857142</v>
      </c>
      <c r="AE5" s="78">
        <f>AD5*1.45</f>
        <v>0.40212642857142855</v>
      </c>
      <c r="AF5" s="67"/>
    </row>
    <row r="6" spans="1:34">
      <c r="B6" s="51" t="s">
        <v>4320</v>
      </c>
      <c r="C6" s="51"/>
      <c r="H6" s="183"/>
      <c r="N6" s="242" t="s">
        <v>4234</v>
      </c>
      <c r="V6"/>
      <c r="W6" s="140" t="s">
        <v>4235</v>
      </c>
      <c r="AB6" s="137"/>
      <c r="AD6" s="67"/>
      <c r="AE6" s="137"/>
    </row>
    <row r="7" spans="1:34">
      <c r="B7" s="51" t="s">
        <v>4321</v>
      </c>
      <c r="C7" s="51"/>
      <c r="V7"/>
      <c r="W7" s="242" t="s">
        <v>4236</v>
      </c>
      <c r="AA7" s="3"/>
      <c r="AB7" s="81" t="s">
        <v>18</v>
      </c>
      <c r="AC7" s="82" t="s">
        <v>19</v>
      </c>
      <c r="AD7" s="81" t="s">
        <v>20</v>
      </c>
    </row>
    <row r="8" spans="1:34">
      <c r="B8" s="50" t="s">
        <v>4322</v>
      </c>
      <c r="V8"/>
      <c r="W8" s="140" t="s">
        <v>4237</v>
      </c>
      <c r="AA8" s="3"/>
      <c r="AB8" s="66">
        <v>0.33</v>
      </c>
      <c r="AC8" s="78">
        <v>0.629</v>
      </c>
      <c r="AD8" s="78">
        <f>(AB8/AC8)*1.1</f>
        <v>0.57710651828298887</v>
      </c>
    </row>
    <row r="9" spans="1:34">
      <c r="B9" s="165" t="s">
        <v>4323</v>
      </c>
      <c r="P9" s="137"/>
      <c r="Q9" s="3"/>
    </row>
    <row r="10" spans="1:34">
      <c r="W10" s="140"/>
    </row>
    <row r="11" spans="1:34">
      <c r="D11" s="271"/>
      <c r="E11" s="271"/>
      <c r="F11" s="272"/>
      <c r="S11" s="3"/>
    </row>
    <row r="12" spans="1:34">
      <c r="B12" s="49" t="s">
        <v>21</v>
      </c>
      <c r="C12" s="11" t="s">
        <v>22</v>
      </c>
      <c r="D12" s="12" t="s">
        <v>23</v>
      </c>
      <c r="E12" s="12" t="s">
        <v>24</v>
      </c>
      <c r="F12" s="12" t="s">
        <v>25</v>
      </c>
      <c r="G12" s="12" t="s">
        <v>26</v>
      </c>
      <c r="H12" s="12" t="s">
        <v>27</v>
      </c>
      <c r="I12" s="12" t="s">
        <v>28</v>
      </c>
      <c r="J12" s="13" t="s">
        <v>29</v>
      </c>
      <c r="K12" s="13" t="s">
        <v>30</v>
      </c>
      <c r="L12" s="39" t="s">
        <v>31</v>
      </c>
      <c r="M12" s="13" t="s">
        <v>32</v>
      </c>
      <c r="N12" s="13" t="s">
        <v>33</v>
      </c>
      <c r="O12" s="13" t="s">
        <v>34</v>
      </c>
      <c r="P12" s="13" t="s">
        <v>35</v>
      </c>
      <c r="Q12" s="13" t="s">
        <v>36</v>
      </c>
      <c r="R12" s="13" t="s">
        <v>37</v>
      </c>
      <c r="S12" s="14" t="s">
        <v>38</v>
      </c>
      <c r="T12" s="14" t="s">
        <v>27</v>
      </c>
      <c r="U12" s="14" t="s">
        <v>28</v>
      </c>
      <c r="V12" s="14" t="s">
        <v>36</v>
      </c>
      <c r="W12" s="14" t="s">
        <v>37</v>
      </c>
      <c r="X12" s="118" t="s">
        <v>39</v>
      </c>
      <c r="Y12" s="13" t="s">
        <v>40</v>
      </c>
      <c r="Z12" s="14" t="s">
        <v>41</v>
      </c>
      <c r="AA12" s="13" t="s">
        <v>42</v>
      </c>
      <c r="AB12" s="14" t="s">
        <v>43</v>
      </c>
      <c r="AC12" s="14" t="s">
        <v>44</v>
      </c>
    </row>
    <row r="13" spans="1:34">
      <c r="B13" s="52" t="str">
        <f>'메타(AOS) (구매)'!B4</f>
        <v>메타_AOS논타겟 구매 캠페인 전체</v>
      </c>
      <c r="C13" s="38" t="str">
        <f>'메타(AOS) (구매)'!C4</f>
        <v>전체 합친 값</v>
      </c>
      <c r="D13" s="38">
        <f>'메타(AOS) (구매)'!D4</f>
        <v>9818292</v>
      </c>
      <c r="E13" s="38">
        <f>'메타(AOS) (구매)'!E4</f>
        <v>769913</v>
      </c>
      <c r="F13" s="38">
        <f>'메타(AOS) (구매)'!F4</f>
        <v>4400</v>
      </c>
      <c r="G13" s="38">
        <f>'메타(AOS) (구매)'!G4</f>
        <v>1628</v>
      </c>
      <c r="H13" s="38">
        <f>'메타(AOS) (구매)'!H4</f>
        <v>324</v>
      </c>
      <c r="I13" s="38">
        <f>'메타(AOS) (구매)'!I4</f>
        <v>1249</v>
      </c>
      <c r="J13" s="38">
        <f t="shared" ref="J13:J20" si="0">D13*1000/E13</f>
        <v>12752.469434858223</v>
      </c>
      <c r="K13" s="38">
        <f t="shared" ref="K13:K20" si="1">IFERROR(D13/F13,0)</f>
        <v>2231.4299999999998</v>
      </c>
      <c r="L13" s="18">
        <f t="shared" ref="L13:O20" si="2">IFERROR(F13/E13,0)</f>
        <v>5.7149314273171126E-3</v>
      </c>
      <c r="M13" s="18">
        <f t="shared" si="2"/>
        <v>0.37</v>
      </c>
      <c r="N13" s="18">
        <f t="shared" si="2"/>
        <v>0.19901719901719903</v>
      </c>
      <c r="O13" s="18">
        <f t="shared" si="2"/>
        <v>3.8549382716049383</v>
      </c>
      <c r="P13" s="38">
        <f t="shared" ref="P13:P20" si="3">IFERROR(D13/G13,0)</f>
        <v>6030.8918918918916</v>
      </c>
      <c r="Q13" s="38">
        <f t="shared" ref="Q13:Q20" si="4">IFERROR(D13/H13,0)</f>
        <v>30303.370370370369</v>
      </c>
      <c r="R13" s="38">
        <f t="shared" ref="R13:R20" si="5">IFERROR(D13/I13,0)</f>
        <v>7860.9223378702964</v>
      </c>
      <c r="S13" s="38">
        <f>'메타(AOS) (구매)'!S4</f>
        <v>1344</v>
      </c>
      <c r="T13" s="38">
        <f>'메타(AOS) (구매)'!T4</f>
        <v>786</v>
      </c>
      <c r="U13" s="38">
        <f>'메타(AOS) (구매)'!U4</f>
        <v>113</v>
      </c>
      <c r="V13" s="38">
        <f t="shared" ref="V13:V24" si="6">IFERROR(D13/T13,0)</f>
        <v>12491.465648854963</v>
      </c>
      <c r="W13" s="38">
        <f t="shared" ref="W13:W24" si="7">IFERROR(D13/U13,0)</f>
        <v>86887.539823008847</v>
      </c>
      <c r="X13" s="38">
        <f t="shared" ref="X13:X24" si="8">IFERROR(W13*$AD$8/($AE$5/$AD$5),0)</f>
        <v>34581.631440987025</v>
      </c>
      <c r="Y13" s="38">
        <f>'메타(AOS) (구매)'!Y4</f>
        <v>1531200</v>
      </c>
      <c r="Z13" s="38">
        <f>'메타(AOS) (구매)'!Z4</f>
        <v>1470000</v>
      </c>
      <c r="AA13" s="18">
        <f t="shared" ref="AA13:AA20" si="9">Y13/$Y$24</f>
        <v>7.0518068815432461E-2</v>
      </c>
      <c r="AB13" s="18">
        <f t="shared" ref="AB13:AB20" si="10">Z13/$Z$24</f>
        <v>7.0078215087050408E-2</v>
      </c>
      <c r="AC13" s="18" t="s">
        <v>45</v>
      </c>
      <c r="AD13" s="3">
        <f t="shared" ref="AD13:AD20" si="11">Z13-Y13</f>
        <v>-61200</v>
      </c>
      <c r="AE13" s="3"/>
    </row>
    <row r="14" spans="1:34">
      <c r="B14" s="52" t="str">
        <f>'메타(AOS) (web2app)'!B4</f>
        <v>메타_AOS논타겟 web2app 캠페인 전체</v>
      </c>
      <c r="C14" s="52" t="str">
        <f>'메타(AOS) (web2app)'!C4</f>
        <v>전체 합친 값</v>
      </c>
      <c r="D14" s="38">
        <f>'메타(AOS) (web2app)'!D4</f>
        <v>5646682</v>
      </c>
      <c r="E14" s="38">
        <f>'메타(AOS) (web2app)'!E4</f>
        <v>684894</v>
      </c>
      <c r="F14" s="38">
        <f>'메타(AOS) (web2app)'!F4</f>
        <v>2448</v>
      </c>
      <c r="G14" s="38">
        <f>'메타(AOS) (web2app)'!G4</f>
        <v>184</v>
      </c>
      <c r="H14" s="38">
        <f>'메타(AOS) (web2app)'!H4</f>
        <v>1495</v>
      </c>
      <c r="I14" s="38">
        <f>'메타(AOS) (web2app)'!I4</f>
        <v>438</v>
      </c>
      <c r="J14" s="38">
        <f t="shared" si="0"/>
        <v>8244.607194689981</v>
      </c>
      <c r="K14" s="38">
        <f t="shared" si="1"/>
        <v>2306.6511437908498</v>
      </c>
      <c r="L14" s="18">
        <f t="shared" si="2"/>
        <v>3.5742757273388289E-3</v>
      </c>
      <c r="M14" s="18">
        <f t="shared" si="2"/>
        <v>7.5163398692810454E-2</v>
      </c>
      <c r="N14" s="18">
        <f t="shared" si="2"/>
        <v>8.125</v>
      </c>
      <c r="O14" s="18">
        <f t="shared" si="2"/>
        <v>0.29297658862876252</v>
      </c>
      <c r="P14" s="38">
        <f t="shared" si="3"/>
        <v>30688.489130434784</v>
      </c>
      <c r="Q14" s="38">
        <f t="shared" si="4"/>
        <v>3777.0448160535116</v>
      </c>
      <c r="R14" s="38">
        <f t="shared" si="5"/>
        <v>12891.968036529681</v>
      </c>
      <c r="S14" s="38">
        <f>'메타(AOS) (web2app)'!S4</f>
        <v>220</v>
      </c>
      <c r="T14" s="38">
        <f>'메타(AOS) (web2app)'!T4</f>
        <v>138</v>
      </c>
      <c r="U14" s="38">
        <f>'메타(AOS) (web2app)'!U4</f>
        <v>55</v>
      </c>
      <c r="V14" s="38">
        <f t="shared" si="6"/>
        <v>40917.985507246376</v>
      </c>
      <c r="W14" s="38">
        <f t="shared" si="7"/>
        <v>102666.94545454545</v>
      </c>
      <c r="X14" s="38">
        <f t="shared" si="8"/>
        <v>40861.905816567072</v>
      </c>
      <c r="Y14" s="38">
        <f>'메타(AOS) (web2app)'!Y4</f>
        <v>893200</v>
      </c>
      <c r="Z14" s="38">
        <f>'메타(AOS) (web2app)'!Z4</f>
        <v>867360</v>
      </c>
      <c r="AA14" s="18">
        <f t="shared" si="9"/>
        <v>4.1135540142335607E-2</v>
      </c>
      <c r="AB14" s="18">
        <f t="shared" si="10"/>
        <v>4.134900723666942E-2</v>
      </c>
      <c r="AC14" s="18" t="s">
        <v>45</v>
      </c>
      <c r="AD14" s="3">
        <f t="shared" si="11"/>
        <v>-25840</v>
      </c>
      <c r="AE14" s="3"/>
    </row>
    <row r="15" spans="1:34">
      <c r="B15" s="52" t="str">
        <f>'메타(AOS) (회원가입)'!B4</f>
        <v>메타_AOS논타겟 회원가입 캠페인 전체</v>
      </c>
      <c r="C15" s="38" t="str">
        <f>'메타(AOS) (회원가입)'!C4</f>
        <v>전체 합친 값</v>
      </c>
      <c r="D15" s="38">
        <f>'메타(AOS) (회원가입)'!D4</f>
        <v>775622</v>
      </c>
      <c r="E15" s="38">
        <f>'메타(AOS) (회원가입)'!E4</f>
        <v>58302</v>
      </c>
      <c r="F15" s="38">
        <f>'메타(AOS) (회원가입)'!F4</f>
        <v>484</v>
      </c>
      <c r="G15" s="38">
        <f>'메타(AOS) (회원가입)'!G4</f>
        <v>181</v>
      </c>
      <c r="H15" s="38">
        <f>'메타(AOS) (회원가입)'!H4</f>
        <v>25</v>
      </c>
      <c r="I15" s="38">
        <f>'메타(AOS) (회원가입)'!I4</f>
        <v>126</v>
      </c>
      <c r="J15" s="38">
        <f t="shared" si="0"/>
        <v>13303.523035230352</v>
      </c>
      <c r="K15" s="38">
        <f t="shared" si="1"/>
        <v>1602.5247933884298</v>
      </c>
      <c r="L15" s="18">
        <f t="shared" si="2"/>
        <v>8.3016020033618056E-3</v>
      </c>
      <c r="M15" s="18">
        <f t="shared" si="2"/>
        <v>0.37396694214876031</v>
      </c>
      <c r="N15" s="18">
        <f t="shared" si="2"/>
        <v>0.13812154696132597</v>
      </c>
      <c r="O15" s="18">
        <f t="shared" si="2"/>
        <v>5.04</v>
      </c>
      <c r="P15" s="38">
        <f t="shared" si="3"/>
        <v>4285.2044198895028</v>
      </c>
      <c r="Q15" s="38">
        <f t="shared" si="4"/>
        <v>31024.880000000001</v>
      </c>
      <c r="R15" s="38">
        <f t="shared" si="5"/>
        <v>6155.730158730159</v>
      </c>
      <c r="S15" s="38">
        <f>'메타(AOS) (회원가입)'!S4</f>
        <v>156</v>
      </c>
      <c r="T15" s="38">
        <f>'메타(AOS) (회원가입)'!T4</f>
        <v>70</v>
      </c>
      <c r="U15" s="38">
        <f>'메타(AOS) (회원가입)'!U4</f>
        <v>8</v>
      </c>
      <c r="V15" s="38">
        <f t="shared" si="6"/>
        <v>11080.314285714287</v>
      </c>
      <c r="W15" s="38">
        <f t="shared" si="7"/>
        <v>96952.75</v>
      </c>
      <c r="X15" s="38">
        <f t="shared" si="8"/>
        <v>38587.630338249</v>
      </c>
      <c r="Y15" s="38">
        <f>'메타(AOS) (회원가입)'!Y4</f>
        <v>100000</v>
      </c>
      <c r="Z15" s="38">
        <f>'메타(AOS) (회원가입)'!Z4</f>
        <v>50000</v>
      </c>
      <c r="AA15" s="18">
        <f t="shared" si="9"/>
        <v>4.6054120177267807E-3</v>
      </c>
      <c r="AB15" s="18">
        <f t="shared" si="10"/>
        <v>2.383612758062939E-3</v>
      </c>
      <c r="AC15" s="18" t="s">
        <v>45</v>
      </c>
      <c r="AD15" s="3">
        <f t="shared" si="11"/>
        <v>-50000</v>
      </c>
      <c r="AE15" s="3"/>
    </row>
    <row r="16" spans="1:34">
      <c r="B16" s="52" t="str">
        <f>'메타(AOS) (리타겟)'!B4</f>
        <v>메타_AOS리타겟 캠페인 전체</v>
      </c>
      <c r="C16" s="52" t="str">
        <f>'메타(AOS) (리타겟)'!C4</f>
        <v>전체 합친 값</v>
      </c>
      <c r="D16" s="38">
        <f>'메타(AOS) (리타겟)'!D4</f>
        <v>2457117</v>
      </c>
      <c r="E16" s="38">
        <f>'메타(AOS) (리타겟)'!E4</f>
        <v>123716</v>
      </c>
      <c r="F16" s="38">
        <f>'메타(AOS) (리타겟)'!F4</f>
        <v>1382</v>
      </c>
      <c r="G16" s="38">
        <f>'메타(AOS) (리타겟)'!G4</f>
        <v>138</v>
      </c>
      <c r="H16" s="38">
        <f>'메타(AOS) (리타겟)'!H4</f>
        <v>2141</v>
      </c>
      <c r="I16" s="38">
        <f>'메타(AOS) (리타겟)'!I4</f>
        <v>236</v>
      </c>
      <c r="J16" s="38">
        <f t="shared" si="0"/>
        <v>19860.947654305022</v>
      </c>
      <c r="K16" s="38">
        <f t="shared" si="1"/>
        <v>1777.9428364688856</v>
      </c>
      <c r="L16" s="18">
        <f t="shared" si="2"/>
        <v>1.1170745901904361E-2</v>
      </c>
      <c r="M16" s="18">
        <f t="shared" si="2"/>
        <v>9.9855282199710571E-2</v>
      </c>
      <c r="N16" s="18">
        <f t="shared" si="2"/>
        <v>15.514492753623188</v>
      </c>
      <c r="O16" s="18">
        <f t="shared" si="2"/>
        <v>0.1102288650163475</v>
      </c>
      <c r="P16" s="38">
        <f t="shared" si="3"/>
        <v>17805.195652173912</v>
      </c>
      <c r="Q16" s="38">
        <f t="shared" si="4"/>
        <v>1147.6492293320878</v>
      </c>
      <c r="R16" s="38">
        <f t="shared" si="5"/>
        <v>10411.512711864407</v>
      </c>
      <c r="S16" s="38">
        <f>'메타(AOS) (리타겟)'!S4</f>
        <v>123</v>
      </c>
      <c r="T16" s="38">
        <f>'메타(AOS) (리타겟)'!T4</f>
        <v>55</v>
      </c>
      <c r="U16" s="38">
        <f>'메타(AOS) (리타겟)'!U4</f>
        <v>38</v>
      </c>
      <c r="V16" s="38">
        <f t="shared" si="6"/>
        <v>44674.854545454546</v>
      </c>
      <c r="W16" s="38">
        <f t="shared" si="7"/>
        <v>64660.973684210527</v>
      </c>
      <c r="X16" s="38">
        <f t="shared" si="8"/>
        <v>25735.358201160489</v>
      </c>
      <c r="Y16" s="38">
        <f>'메타(AOS) (리타겟)'!Y4</f>
        <v>370000</v>
      </c>
      <c r="Z16" s="38">
        <f>'메타(AOS) (리타겟)'!Z4</f>
        <v>408000</v>
      </c>
      <c r="AA16" s="18">
        <f t="shared" si="9"/>
        <v>1.7040024465589089E-2</v>
      </c>
      <c r="AB16" s="18">
        <f t="shared" si="10"/>
        <v>1.9450280105793583E-2</v>
      </c>
      <c r="AC16" s="18" t="s">
        <v>45</v>
      </c>
      <c r="AD16" s="3">
        <f t="shared" si="11"/>
        <v>38000</v>
      </c>
      <c r="AE16" s="3"/>
    </row>
    <row r="17" spans="1:36">
      <c r="B17" s="52" t="str">
        <f>'메타(IOS) (구매)'!B4</f>
        <v>메타_IOS논타겟 구매 캠페인 전체</v>
      </c>
      <c r="C17" s="38" t="str">
        <f>'메타(IOS) (구매)'!C4</f>
        <v>전체 합친 값</v>
      </c>
      <c r="D17" s="38">
        <f>'메타(IOS) (구매)'!D4</f>
        <v>13734839</v>
      </c>
      <c r="E17" s="38">
        <f>'메타(IOS) (구매)'!E4</f>
        <v>1660232</v>
      </c>
      <c r="F17" s="38">
        <f>'메타(IOS) (구매)'!F4</f>
        <v>10546</v>
      </c>
      <c r="G17" s="38">
        <f>'메타(IOS) (구매)'!G4</f>
        <v>940</v>
      </c>
      <c r="H17" s="38">
        <f>'메타(IOS) (구매)'!H4</f>
        <v>266</v>
      </c>
      <c r="I17" s="38">
        <f>'메타(IOS) (구매)'!I4</f>
        <v>585</v>
      </c>
      <c r="J17" s="38">
        <f t="shared" si="0"/>
        <v>8272.8431929995331</v>
      </c>
      <c r="K17" s="38">
        <f t="shared" si="1"/>
        <v>1302.3742651242178</v>
      </c>
      <c r="L17" s="18">
        <f t="shared" si="2"/>
        <v>6.3521242814257289E-3</v>
      </c>
      <c r="M17" s="18">
        <f t="shared" si="2"/>
        <v>8.9133320690309117E-2</v>
      </c>
      <c r="N17" s="18">
        <f t="shared" si="2"/>
        <v>0.28297872340425534</v>
      </c>
      <c r="O17" s="18">
        <f t="shared" si="2"/>
        <v>2.1992481203007519</v>
      </c>
      <c r="P17" s="38">
        <f t="shared" si="3"/>
        <v>14611.53085106383</v>
      </c>
      <c r="Q17" s="38">
        <f t="shared" si="4"/>
        <v>51634.733082706764</v>
      </c>
      <c r="R17" s="38">
        <f t="shared" si="5"/>
        <v>23478.357264957263</v>
      </c>
      <c r="S17" s="38">
        <f>'메타(IOS) (구매)'!S4</f>
        <v>837</v>
      </c>
      <c r="T17" s="38">
        <f>'메타(IOS) (구매)'!T4</f>
        <v>667</v>
      </c>
      <c r="U17" s="38">
        <f>'메타(IOS) (구매)'!U4</f>
        <v>144</v>
      </c>
      <c r="V17" s="38">
        <f t="shared" si="6"/>
        <v>20591.962518740631</v>
      </c>
      <c r="W17" s="38">
        <f t="shared" si="7"/>
        <v>95380.826388888891</v>
      </c>
      <c r="X17" s="38">
        <f t="shared" si="8"/>
        <v>37961.997674652339</v>
      </c>
      <c r="Y17" s="38">
        <f>'메타(IOS) (구매)'!Y4</f>
        <v>2059200</v>
      </c>
      <c r="Z17" s="38">
        <f>'메타(IOS) (구매)'!Z4</f>
        <v>2134000</v>
      </c>
      <c r="AA17" s="18">
        <f t="shared" si="9"/>
        <v>9.4834644269029864E-2</v>
      </c>
      <c r="AB17" s="18">
        <f t="shared" si="10"/>
        <v>0.10173259251412624</v>
      </c>
      <c r="AC17" s="18" t="s">
        <v>45</v>
      </c>
      <c r="AD17" s="3">
        <f t="shared" si="11"/>
        <v>74800</v>
      </c>
      <c r="AE17" s="3"/>
    </row>
    <row r="18" spans="1:36">
      <c r="B18" s="52" t="str">
        <f>'메타(IOS) (web2app)'!B4</f>
        <v>메타_iOS논타겟 web2app 캠페인 전체</v>
      </c>
      <c r="C18" s="52" t="str">
        <f>'메타(IOS) (web2app)'!C4</f>
        <v>전체 합친 값</v>
      </c>
      <c r="D18" s="38">
        <f>'메타(IOS) (web2app)'!D4</f>
        <v>6049085</v>
      </c>
      <c r="E18" s="38">
        <f>'메타(IOS) (web2app)'!E4</f>
        <v>366280</v>
      </c>
      <c r="F18" s="38">
        <f>'메타(IOS) (web2app)'!F4</f>
        <v>3660</v>
      </c>
      <c r="G18" s="38">
        <f>'메타(IOS) (web2app)'!G4</f>
        <v>131</v>
      </c>
      <c r="H18" s="38">
        <f>'메타(IOS) (web2app)'!H4</f>
        <v>945</v>
      </c>
      <c r="I18" s="38">
        <f>'메타(IOS) (web2app)'!I4</f>
        <v>595</v>
      </c>
      <c r="J18" s="38">
        <f t="shared" si="0"/>
        <v>16514.920279567545</v>
      </c>
      <c r="K18" s="38">
        <f t="shared" si="1"/>
        <v>1652.7554644808743</v>
      </c>
      <c r="L18" s="18">
        <f t="shared" si="2"/>
        <v>9.9923555749699688E-3</v>
      </c>
      <c r="M18" s="18">
        <f t="shared" si="2"/>
        <v>3.5792349726775953E-2</v>
      </c>
      <c r="N18" s="18">
        <f t="shared" si="2"/>
        <v>7.2137404580152671</v>
      </c>
      <c r="O18" s="18">
        <f t="shared" si="2"/>
        <v>0.62962962962962965</v>
      </c>
      <c r="P18" s="38">
        <f t="shared" si="3"/>
        <v>46176.221374045803</v>
      </c>
      <c r="Q18" s="38">
        <f t="shared" si="4"/>
        <v>6401.1481481481478</v>
      </c>
      <c r="R18" s="38">
        <f t="shared" si="5"/>
        <v>10166.529411764706</v>
      </c>
      <c r="S18" s="38">
        <f>'메타(IOS) (web2app)'!S4</f>
        <v>230</v>
      </c>
      <c r="T18" s="38">
        <f>'메타(IOS) (web2app)'!T4</f>
        <v>190</v>
      </c>
      <c r="U18" s="38">
        <f>'메타(IOS) (web2app)'!U4</f>
        <v>38</v>
      </c>
      <c r="V18" s="38">
        <f t="shared" si="6"/>
        <v>31837.28947368421</v>
      </c>
      <c r="W18" s="38">
        <f t="shared" si="7"/>
        <v>159186.44736842104</v>
      </c>
      <c r="X18" s="38">
        <f t="shared" si="8"/>
        <v>63356.921654226018</v>
      </c>
      <c r="Y18" s="38">
        <f>'메타(IOS) (web2app)'!Y4</f>
        <v>964000</v>
      </c>
      <c r="Z18" s="38">
        <f>'메타(IOS) (web2app)'!Z4</f>
        <v>784000</v>
      </c>
      <c r="AA18" s="18">
        <f t="shared" si="9"/>
        <v>4.4396171850886165E-2</v>
      </c>
      <c r="AB18" s="18">
        <f t="shared" si="10"/>
        <v>3.7375048046426884E-2</v>
      </c>
      <c r="AC18" s="18" t="s">
        <v>45</v>
      </c>
      <c r="AD18" s="3">
        <f t="shared" si="11"/>
        <v>-180000</v>
      </c>
      <c r="AE18" s="3"/>
    </row>
    <row r="19" spans="1:36">
      <c r="B19" s="52" t="str">
        <f>'메타(IOS) (회원가입)'!B4</f>
        <v>메타_IOS논타겟 회원가입 캠페인 전체</v>
      </c>
      <c r="C19" s="38" t="str">
        <f>'메타(IOS) (회원가입)'!C4</f>
        <v>전체 합친 값</v>
      </c>
      <c r="D19" s="38">
        <f>'메타(IOS) (회원가입)'!D4</f>
        <v>5381468</v>
      </c>
      <c r="E19" s="38">
        <f>'메타(IOS) (회원가입)'!E4</f>
        <v>368066</v>
      </c>
      <c r="F19" s="38">
        <f>'메타(IOS) (회원가입)'!F4</f>
        <v>3274</v>
      </c>
      <c r="G19" s="38">
        <f>'메타(IOS) (회원가입)'!G4</f>
        <v>520</v>
      </c>
      <c r="H19" s="38">
        <f>'메타(IOS) (회원가입)'!H4</f>
        <v>147</v>
      </c>
      <c r="I19" s="38">
        <f>'메타(IOS) (회원가입)'!I4</f>
        <v>337</v>
      </c>
      <c r="J19" s="38">
        <f t="shared" si="0"/>
        <v>14620.932115435819</v>
      </c>
      <c r="K19" s="38">
        <f t="shared" si="1"/>
        <v>1643.6982284667074</v>
      </c>
      <c r="L19" s="18">
        <f t="shared" si="2"/>
        <v>8.8951438057304939E-3</v>
      </c>
      <c r="M19" s="18">
        <f t="shared" si="2"/>
        <v>0.15882712278558339</v>
      </c>
      <c r="N19" s="18">
        <f t="shared" si="2"/>
        <v>0.28269230769230769</v>
      </c>
      <c r="O19" s="18">
        <f t="shared" si="2"/>
        <v>2.2925170068027212</v>
      </c>
      <c r="P19" s="38">
        <f t="shared" si="3"/>
        <v>10348.976923076923</v>
      </c>
      <c r="Q19" s="38">
        <f t="shared" si="4"/>
        <v>36608.625850340133</v>
      </c>
      <c r="R19" s="38">
        <f t="shared" si="5"/>
        <v>15968.747774480713</v>
      </c>
      <c r="S19" s="38">
        <f>'메타(IOS) (회원가입)'!S4</f>
        <v>484</v>
      </c>
      <c r="T19" s="38">
        <f>'메타(IOS) (회원가입)'!T4</f>
        <v>388</v>
      </c>
      <c r="U19" s="38">
        <f>'메타(IOS) (회원가입)'!U4</f>
        <v>73</v>
      </c>
      <c r="V19" s="38">
        <f t="shared" si="6"/>
        <v>13869.762886597939</v>
      </c>
      <c r="W19" s="38">
        <f t="shared" si="7"/>
        <v>73718.739726027401</v>
      </c>
      <c r="X19" s="38">
        <f t="shared" si="8"/>
        <v>29340.389803791404</v>
      </c>
      <c r="Y19" s="38">
        <f>'메타(IOS) (회원가입)'!Y4</f>
        <v>803552</v>
      </c>
      <c r="Z19" s="38">
        <f>'메타(IOS) (회원가입)'!Z4</f>
        <v>1223552</v>
      </c>
      <c r="AA19" s="18">
        <f t="shared" si="9"/>
        <v>3.7006880376683898E-2</v>
      </c>
      <c r="AB19" s="18">
        <f t="shared" si="10"/>
        <v>5.8329483147068505E-2</v>
      </c>
      <c r="AC19" s="18" t="s">
        <v>45</v>
      </c>
      <c r="AD19" s="3">
        <f t="shared" si="11"/>
        <v>420000</v>
      </c>
      <c r="AE19" s="3"/>
    </row>
    <row r="20" spans="1:36">
      <c r="B20" s="52" t="str">
        <f>'메타(IOS) (리타겟)'!B4</f>
        <v>메타_IOS리타겟 캠페인 전체</v>
      </c>
      <c r="C20" s="52" t="str">
        <f>'메타(IOS) (리타겟)'!C4</f>
        <v>전체 합친 값</v>
      </c>
      <c r="D20" s="38">
        <f>'메타(IOS) (리타겟)'!D4</f>
        <v>3437990</v>
      </c>
      <c r="E20" s="38">
        <f>'메타(IOS) (리타겟)'!E4</f>
        <v>243530</v>
      </c>
      <c r="F20" s="38">
        <f>'메타(IOS) (리타겟)'!F4</f>
        <v>1494</v>
      </c>
      <c r="G20" s="38">
        <f>'메타(IOS) (리타겟)'!G4</f>
        <v>213</v>
      </c>
      <c r="H20" s="38">
        <f>'메타(IOS) (리타겟)'!H4</f>
        <v>83</v>
      </c>
      <c r="I20" s="38">
        <f>'메타(IOS) (리타겟)'!I4</f>
        <v>127</v>
      </c>
      <c r="J20" s="38">
        <f t="shared" si="0"/>
        <v>14117.31614174845</v>
      </c>
      <c r="K20" s="38">
        <f t="shared" si="1"/>
        <v>2301.19812583668</v>
      </c>
      <c r="L20" s="18">
        <f t="shared" si="2"/>
        <v>6.1347677904159655E-3</v>
      </c>
      <c r="M20" s="18">
        <f t="shared" si="2"/>
        <v>0.14257028112449799</v>
      </c>
      <c r="N20" s="18">
        <f t="shared" si="2"/>
        <v>0.38967136150234744</v>
      </c>
      <c r="O20" s="18">
        <f t="shared" si="2"/>
        <v>1.5301204819277108</v>
      </c>
      <c r="P20" s="38">
        <f t="shared" si="3"/>
        <v>16140.798122065728</v>
      </c>
      <c r="Q20" s="38">
        <f t="shared" si="4"/>
        <v>41421.566265060239</v>
      </c>
      <c r="R20" s="38">
        <f t="shared" si="5"/>
        <v>27070.787401574802</v>
      </c>
      <c r="S20" s="38">
        <f>'메타(IOS) (리타겟)'!S4</f>
        <v>194</v>
      </c>
      <c r="T20" s="38">
        <f>'메타(IOS) (리타겟)'!T4</f>
        <v>144</v>
      </c>
      <c r="U20" s="38">
        <f>'메타(IOS) (리타겟)'!U4</f>
        <v>30</v>
      </c>
      <c r="V20" s="38">
        <f t="shared" si="6"/>
        <v>23874.930555555555</v>
      </c>
      <c r="W20" s="38">
        <f t="shared" si="7"/>
        <v>114599.66666666667</v>
      </c>
      <c r="X20" s="38">
        <f t="shared" si="8"/>
        <v>45611.182500959381</v>
      </c>
      <c r="Y20" s="38">
        <f>'메타(IOS) (리타겟)'!Y4</f>
        <v>562400</v>
      </c>
      <c r="Z20" s="38">
        <f>'메타(IOS) (리타겟)'!Z4</f>
        <v>480000</v>
      </c>
      <c r="AA20" s="18">
        <f t="shared" si="9"/>
        <v>2.5900837187695414E-2</v>
      </c>
      <c r="AB20" s="18">
        <f t="shared" si="10"/>
        <v>2.2882682477404215E-2</v>
      </c>
      <c r="AC20" s="18" t="s">
        <v>45</v>
      </c>
      <c r="AD20" s="3">
        <f t="shared" si="11"/>
        <v>-82400</v>
      </c>
      <c r="AE20" s="3"/>
    </row>
    <row r="21" spans="1:36">
      <c r="B21" s="52" t="s">
        <v>46</v>
      </c>
      <c r="C21" s="38" t="s">
        <v>47</v>
      </c>
      <c r="D21" s="38">
        <f>ASA!D4</f>
        <v>2965723.5</v>
      </c>
      <c r="E21" s="38">
        <f>ASA!E4</f>
        <v>8987</v>
      </c>
      <c r="F21" s="38">
        <f>ASA!F4</f>
        <v>698</v>
      </c>
      <c r="G21" s="38">
        <f>ASA!G4</f>
        <v>1137</v>
      </c>
      <c r="H21" s="38">
        <f>ASA!H4</f>
        <v>330001.50216980081</v>
      </c>
      <c r="I21" s="38">
        <f>ASA!I4</f>
        <v>4248.8875358166188</v>
      </c>
      <c r="J21" s="38">
        <v>321931.33067677042</v>
      </c>
      <c r="K21" s="38">
        <v>3175.338150773196</v>
      </c>
      <c r="L21" s="18">
        <v>0.1013848967859943</v>
      </c>
      <c r="M21" s="18">
        <v>0.67010309278350511</v>
      </c>
      <c r="N21" s="18">
        <v>0</v>
      </c>
      <c r="O21" s="18">
        <v>0</v>
      </c>
      <c r="P21" s="38">
        <v>4738.5815480769234</v>
      </c>
      <c r="Q21" s="38">
        <v>0</v>
      </c>
      <c r="R21" s="38">
        <v>0</v>
      </c>
      <c r="S21" s="38">
        <f>ASA!M4</f>
        <v>1042</v>
      </c>
      <c r="T21" s="38">
        <f>ASA!N4</f>
        <v>780</v>
      </c>
      <c r="U21" s="38">
        <f>ASA!O4</f>
        <v>292</v>
      </c>
      <c r="V21" s="38">
        <f t="shared" si="6"/>
        <v>3802.2096153846155</v>
      </c>
      <c r="W21" s="38">
        <f t="shared" si="7"/>
        <v>10156.587328767124</v>
      </c>
      <c r="X21" s="38">
        <f t="shared" si="8"/>
        <v>4042.3674144427018</v>
      </c>
      <c r="Y21" s="38">
        <f>ASA!V11+ASA!V13+ASA!V43+ASA!V53</f>
        <v>4210</v>
      </c>
      <c r="Z21" s="38">
        <f>ASA!W11+ASA!W13+ASA!W43+ASA!W53</f>
        <v>4210</v>
      </c>
      <c r="AA21" s="18">
        <v>2.47055752908125E-2</v>
      </c>
      <c r="AB21" s="18">
        <v>2.2826860047461761E-2</v>
      </c>
      <c r="AC21" s="18" t="s">
        <v>45</v>
      </c>
      <c r="AD21" s="3">
        <v>0</v>
      </c>
      <c r="AE21" s="3"/>
    </row>
    <row r="22" spans="1:36">
      <c r="B22" s="111" t="str">
        <f>구글애즈!B4</f>
        <v>구글애즈_논+리타겟 캠페인 전체</v>
      </c>
      <c r="C22" s="111" t="str">
        <f>구글애즈!C4</f>
        <v>전체 합친 값</v>
      </c>
      <c r="D22" s="38">
        <f>구글애즈!D4</f>
        <v>58561352.299999997</v>
      </c>
      <c r="E22" s="112">
        <f>구글애즈!E4</f>
        <v>11614947</v>
      </c>
      <c r="F22" s="112">
        <f>구글애즈!F4</f>
        <v>95338</v>
      </c>
      <c r="G22" s="38">
        <f>구글애즈!G4</f>
        <v>8521</v>
      </c>
      <c r="H22" s="38">
        <f>구글애즈!H4</f>
        <v>11496.9</v>
      </c>
      <c r="I22" s="38" t="s">
        <v>48</v>
      </c>
      <c r="J22" s="38">
        <f>D22*1000/E22</f>
        <v>5041.8957830801983</v>
      </c>
      <c r="K22" s="38">
        <f>IFERROR(D22/F22,0)</f>
        <v>614.24985105624194</v>
      </c>
      <c r="L22" s="18">
        <f t="shared" ref="L22:O24" si="12">IFERROR(F22/E22,0)</f>
        <v>8.2082165334030361E-3</v>
      </c>
      <c r="M22" s="18">
        <f t="shared" si="12"/>
        <v>8.9376743795758246E-2</v>
      </c>
      <c r="N22" s="18">
        <f t="shared" si="12"/>
        <v>1.3492430465907757</v>
      </c>
      <c r="O22" s="18">
        <f t="shared" si="12"/>
        <v>0</v>
      </c>
      <c r="P22" s="38">
        <f>IFERROR(D22/G22,0)</f>
        <v>6872.5915150803894</v>
      </c>
      <c r="Q22" s="38">
        <f>IFERROR(D22/H22,0)</f>
        <v>5093.664579147422</v>
      </c>
      <c r="R22" s="38">
        <f>IFERROR(D22/I22,0)</f>
        <v>0</v>
      </c>
      <c r="S22" s="38">
        <f>구글애즈!P4</f>
        <v>7882</v>
      </c>
      <c r="T22" s="38">
        <f>구글애즈!Q4</f>
        <v>3138</v>
      </c>
      <c r="U22" s="38">
        <f>구글애즈!R4</f>
        <v>479</v>
      </c>
      <c r="V22" s="38">
        <f t="shared" si="6"/>
        <v>18661.998820905035</v>
      </c>
      <c r="W22" s="38">
        <f t="shared" si="7"/>
        <v>122257.52045929019</v>
      </c>
      <c r="X22" s="38">
        <f t="shared" si="8"/>
        <v>48659.042735291194</v>
      </c>
      <c r="Y22" s="38">
        <f>구글애즈!W4</f>
        <v>13533821.84767488</v>
      </c>
      <c r="Z22" s="38">
        <f>구글애즈!X4</f>
        <v>12615439.662907392</v>
      </c>
      <c r="AA22" s="18">
        <f>Y22/$Y$24</f>
        <v>0.62328825783055153</v>
      </c>
      <c r="AB22" s="18">
        <f>Z22/$Z$24</f>
        <v>0.6014064585815857</v>
      </c>
      <c r="AC22" s="18" t="s">
        <v>45</v>
      </c>
      <c r="AD22" s="3">
        <f>Z22-Y22</f>
        <v>-918382.18476748839</v>
      </c>
      <c r="AE22" s="3"/>
    </row>
    <row r="23" spans="1:36" s="62" customFormat="1">
      <c r="B23" s="179" t="str">
        <f>틱톡!B4</f>
        <v>틱톡_논타겟 캠페인 전체</v>
      </c>
      <c r="C23" s="179" t="str">
        <f>틱톡!C4</f>
        <v>전체 합친 값</v>
      </c>
      <c r="D23" s="180">
        <f>틱톡!D4</f>
        <v>6008496</v>
      </c>
      <c r="E23" s="180">
        <f>틱톡!E4</f>
        <v>1859927</v>
      </c>
      <c r="F23" s="180">
        <f>틱톡!F4</f>
        <v>22951</v>
      </c>
      <c r="G23" s="180">
        <f>틱톡!G4</f>
        <v>1</v>
      </c>
      <c r="H23" s="180">
        <f>틱톡!H4</f>
        <v>0</v>
      </c>
      <c r="I23" s="180">
        <f>틱톡!I4</f>
        <v>34</v>
      </c>
      <c r="J23" s="38">
        <f>D23*1000/E23</f>
        <v>3230.5009820277892</v>
      </c>
      <c r="K23" s="38">
        <f>IFERROR(D23/F23,0)</f>
        <v>261.79669731166399</v>
      </c>
      <c r="L23" s="18">
        <f t="shared" si="12"/>
        <v>1.233973161312245E-2</v>
      </c>
      <c r="M23" s="18">
        <f t="shared" si="12"/>
        <v>4.3571086227179646E-5</v>
      </c>
      <c r="N23" s="18">
        <f t="shared" si="12"/>
        <v>0</v>
      </c>
      <c r="O23" s="18">
        <f t="shared" si="12"/>
        <v>0</v>
      </c>
      <c r="P23" s="38">
        <f>IFERROR(D23/G23,0)</f>
        <v>6008496</v>
      </c>
      <c r="Q23" s="38">
        <f>IFERROR(D23/H23,0)</f>
        <v>0</v>
      </c>
      <c r="R23" s="38">
        <f>IFERROR(D23/I23,0)</f>
        <v>176720.4705882353</v>
      </c>
      <c r="S23" s="180">
        <f>틱톡!S4</f>
        <v>557</v>
      </c>
      <c r="T23" s="180">
        <f>틱톡!T4</f>
        <v>351</v>
      </c>
      <c r="U23" s="180">
        <f>틱톡!U4</f>
        <v>90</v>
      </c>
      <c r="V23" s="38">
        <f t="shared" si="6"/>
        <v>17118.222222222223</v>
      </c>
      <c r="W23" s="38">
        <f t="shared" si="7"/>
        <v>66761.066666666666</v>
      </c>
      <c r="X23" s="38">
        <f t="shared" si="8"/>
        <v>26571.204648867937</v>
      </c>
      <c r="Y23" s="181">
        <f>틱톡!Y4</f>
        <v>892000</v>
      </c>
      <c r="Z23" s="181">
        <f>틱톡!Z4</f>
        <v>940000</v>
      </c>
      <c r="AA23" s="182">
        <f>Y23/$Y$24</f>
        <v>4.1080275198122879E-2</v>
      </c>
      <c r="AB23" s="182">
        <f>Z23/$Z$24</f>
        <v>4.4811919851583254E-2</v>
      </c>
      <c r="AC23" s="18" t="s">
        <v>45</v>
      </c>
      <c r="AD23" s="169">
        <f>Z23-Y23</f>
        <v>48000</v>
      </c>
      <c r="AE23" s="169"/>
    </row>
    <row r="24" spans="1:36">
      <c r="B24" s="53" t="s">
        <v>49</v>
      </c>
      <c r="C24" s="40"/>
      <c r="D24" s="40">
        <f t="shared" ref="D24:I24" si="13">SUM(D13:D23)</f>
        <v>114836666.8</v>
      </c>
      <c r="E24" s="40">
        <f t="shared" si="13"/>
        <v>17758794</v>
      </c>
      <c r="F24" s="40">
        <f t="shared" si="13"/>
        <v>146675</v>
      </c>
      <c r="G24" s="40">
        <f t="shared" si="13"/>
        <v>13594</v>
      </c>
      <c r="H24" s="40">
        <f t="shared" si="13"/>
        <v>346924.40216980083</v>
      </c>
      <c r="I24" s="40">
        <f t="shared" si="13"/>
        <v>7975.8875358166188</v>
      </c>
      <c r="J24" s="40">
        <f>D24*1000/E24</f>
        <v>6466.4676441429528</v>
      </c>
      <c r="K24" s="40">
        <f>IFERROR(D24/F24,0)</f>
        <v>782.93278881881713</v>
      </c>
      <c r="L24" s="41">
        <f t="shared" si="12"/>
        <v>8.2592883277997371E-3</v>
      </c>
      <c r="M24" s="41">
        <f t="shared" si="12"/>
        <v>9.2681097664905399E-2</v>
      </c>
      <c r="N24" s="41">
        <f t="shared" si="12"/>
        <v>25.520406221112317</v>
      </c>
      <c r="O24" s="41">
        <f t="shared" si="12"/>
        <v>2.2990275362391059E-2</v>
      </c>
      <c r="P24" s="40">
        <f>IFERROR(D24/G24,0)</f>
        <v>8447.5994409298219</v>
      </c>
      <c r="Q24" s="40">
        <f>IFERROR(D24/H24,0)</f>
        <v>331.01351787815037</v>
      </c>
      <c r="R24" s="40">
        <f>IFERROR(D24/I24,0)</f>
        <v>14397.97969621726</v>
      </c>
      <c r="S24" s="40">
        <f>SUM(S13:S23)</f>
        <v>13069</v>
      </c>
      <c r="T24" s="40">
        <f>SUM(T13:T23)</f>
        <v>6707</v>
      </c>
      <c r="U24" s="40">
        <f>SUM(U13:U23)</f>
        <v>1360</v>
      </c>
      <c r="V24" s="40">
        <f t="shared" si="6"/>
        <v>17121.912449679439</v>
      </c>
      <c r="W24" s="40">
        <f t="shared" si="7"/>
        <v>84438.725588235291</v>
      </c>
      <c r="X24" s="40">
        <f t="shared" si="8"/>
        <v>33606.992367227031</v>
      </c>
      <c r="Y24" s="40">
        <f>SUM(Y13:Y23)</f>
        <v>21713583.84767488</v>
      </c>
      <c r="Z24" s="40">
        <f>SUM(Z13:Z23)</f>
        <v>20976561.662907392</v>
      </c>
      <c r="AA24" s="41">
        <f>Y24/$Y$24</f>
        <v>1</v>
      </c>
      <c r="AB24" s="41">
        <f>Z24/$Z$24</f>
        <v>1</v>
      </c>
      <c r="AC24" s="65">
        <f>Z24-Y24</f>
        <v>-737022.18476748839</v>
      </c>
      <c r="AD24" s="3"/>
      <c r="AE24" s="3"/>
      <c r="AF24" s="137"/>
    </row>
    <row r="25" spans="1:36">
      <c r="B25" s="58" t="s">
        <v>50</v>
      </c>
      <c r="S25" s="3"/>
      <c r="T25" s="3"/>
      <c r="U25" s="3"/>
    </row>
    <row r="26" spans="1:36" ht="17.25" customHeight="1">
      <c r="A26" s="60" t="s">
        <v>51</v>
      </c>
      <c r="B26" s="59" t="s">
        <v>52</v>
      </c>
      <c r="C26" s="1" t="s">
        <v>23</v>
      </c>
      <c r="D26" s="1" t="s">
        <v>53</v>
      </c>
      <c r="E26" s="1" t="s">
        <v>54</v>
      </c>
      <c r="F26" s="1" t="s">
        <v>55</v>
      </c>
      <c r="G26" s="1" t="s">
        <v>56</v>
      </c>
      <c r="H26" s="1" t="s">
        <v>57</v>
      </c>
      <c r="I26" s="1" t="s">
        <v>58</v>
      </c>
      <c r="J26" s="1" t="s">
        <v>59</v>
      </c>
      <c r="K26" s="1" t="s">
        <v>60</v>
      </c>
      <c r="L26" s="1" t="s">
        <v>61</v>
      </c>
      <c r="M26" s="1" t="s">
        <v>62</v>
      </c>
      <c r="N26" s="1" t="s">
        <v>63</v>
      </c>
      <c r="O26" s="4" t="s">
        <v>64</v>
      </c>
      <c r="P26" s="1" t="s">
        <v>65</v>
      </c>
      <c r="Q26" s="1" t="s">
        <v>66</v>
      </c>
      <c r="R26" s="1" t="s">
        <v>67</v>
      </c>
      <c r="S26" s="1" t="s">
        <v>68</v>
      </c>
    </row>
    <row r="27" spans="1:36" ht="17.25" customHeight="1">
      <c r="A27" s="109" t="str">
        <f t="shared" ref="A27:A34" si="14">TEXT(B27,"AAAA")</f>
        <v>월요일</v>
      </c>
      <c r="B27" s="55">
        <f t="shared" ref="B27:B33" si="15">B28-1</f>
        <v>46132</v>
      </c>
      <c r="C27" s="141">
        <f>VLOOKUP($B27,'전체 일별'!$B:$BB,11,0)</f>
        <v>17837046</v>
      </c>
      <c r="D27" s="47">
        <f>VLOOKUP($B27,'전체 일별'!$B:$BB,2,0)</f>
        <v>5493669</v>
      </c>
      <c r="E27" s="47">
        <f>VLOOKUP($B27,'전체 일별'!$B:$BB,3,0)</f>
        <v>417441</v>
      </c>
      <c r="F27" s="47">
        <f>VLOOKUP($B27,'전체 일별'!$B:$BB,10,0)</f>
        <v>237233</v>
      </c>
      <c r="G27" s="47">
        <f>VLOOKUP($B27,'전체 일별'!$B:$BB,5,0)</f>
        <v>10870598</v>
      </c>
      <c r="H27" s="47" t="str">
        <f>VLOOKUP($B27,'전체 일별'!$B:$BB,8,0)</f>
        <v>-</v>
      </c>
      <c r="I27" s="47">
        <f>VLOOKUP($B27,'전체 일별'!$B:$BB,7,0)</f>
        <v>815105</v>
      </c>
      <c r="J27" s="47">
        <f>VLOOKUP($B27,'전체 일별'!$B:$BB,12,0)</f>
        <v>794</v>
      </c>
      <c r="K27" s="47">
        <f>VLOOKUP($B27,'전체 일별'!$B:$BB,13,0)</f>
        <v>1199</v>
      </c>
      <c r="L27" s="47">
        <f>VLOOKUP($B27,'전체 일별'!$B:$BB,42,0)</f>
        <v>1453</v>
      </c>
      <c r="M27" s="47">
        <f>VLOOKUP($B27,'전체 일별'!$B:$BB,43,0)</f>
        <v>1312</v>
      </c>
      <c r="N27" s="47">
        <f>VLOOKUP($B27,'전체 일별'!$B:$BB,25,0)</f>
        <v>581</v>
      </c>
      <c r="O27" s="69">
        <f t="shared" ref="O27:O34" si="16">IFERROR(C27/N27,0)</f>
        <v>30700.595524956971</v>
      </c>
      <c r="P27" s="47">
        <f>VLOOKUP($B27,'전체 일별'!$B:$BB,34,0)</f>
        <v>860</v>
      </c>
      <c r="Q27" s="44">
        <f t="shared" ref="Q27:Q35" si="17">M27/L27</f>
        <v>0.90295939435650374</v>
      </c>
      <c r="R27" s="44">
        <f t="shared" ref="R27:R34" si="18">IFERROR(N27/M27,0)</f>
        <v>0.44283536585365851</v>
      </c>
      <c r="S27" s="44">
        <f t="shared" ref="S27:S35" si="19">IFERROR(L27/(J27+K27),0)</f>
        <v>0.7290516808830908</v>
      </c>
    </row>
    <row r="28" spans="1:36" ht="17.25" customHeight="1">
      <c r="A28" s="109" t="str">
        <f t="shared" si="14"/>
        <v>화요일</v>
      </c>
      <c r="B28" s="55">
        <f t="shared" si="15"/>
        <v>46133</v>
      </c>
      <c r="C28" s="141">
        <f>VLOOKUP($B28,'전체 일별'!$B:$BB,11,0)</f>
        <v>15562871</v>
      </c>
      <c r="D28" s="47">
        <f>VLOOKUP($B28,'전체 일별'!$B:$BB,2,0)</f>
        <v>5854353</v>
      </c>
      <c r="E28" s="47">
        <f>VLOOKUP($B28,'전체 일별'!$B:$BB,3,0)</f>
        <v>412070</v>
      </c>
      <c r="F28" s="47">
        <f>VLOOKUP($B28,'전체 일별'!$B:$BB,10,0)</f>
        <v>237233</v>
      </c>
      <c r="G28" s="47">
        <f>VLOOKUP($B28,'전체 일별'!$B:$BB,5,0)</f>
        <v>8265567</v>
      </c>
      <c r="H28" s="47" t="str">
        <f>VLOOKUP($B28,'전체 일별'!$B:$BB,8,0)</f>
        <v>-</v>
      </c>
      <c r="I28" s="47">
        <f>VLOOKUP($B28,'전체 일별'!$B:$BB,7,0)</f>
        <v>790599</v>
      </c>
      <c r="J28" s="47">
        <f>VLOOKUP($B28,'전체 일별'!$B:$BB,12,0)</f>
        <v>792</v>
      </c>
      <c r="K28" s="47">
        <f>VLOOKUP($B28,'전체 일별'!$B:$BB,13,0)</f>
        <v>1142</v>
      </c>
      <c r="L28" s="47">
        <f>VLOOKUP($B28,'전체 일별'!$B:$BB,42,0)</f>
        <v>1254</v>
      </c>
      <c r="M28" s="47">
        <f>VLOOKUP($B28,'전체 일별'!$B:$BB,43,0)</f>
        <v>1157</v>
      </c>
      <c r="N28" s="47">
        <f>VLOOKUP($B28,'전체 일별'!$B:$BB,25,0)</f>
        <v>471</v>
      </c>
      <c r="O28" s="69">
        <f t="shared" si="16"/>
        <v>33042.1889596603</v>
      </c>
      <c r="P28" s="47">
        <f>VLOOKUP($B28,'전체 일별'!$B:$BB,34,0)</f>
        <v>819</v>
      </c>
      <c r="Q28" s="44">
        <f t="shared" si="17"/>
        <v>0.92264752791068583</v>
      </c>
      <c r="R28" s="44">
        <f t="shared" si="18"/>
        <v>0.40708729472774419</v>
      </c>
      <c r="S28" s="44">
        <f t="shared" si="19"/>
        <v>0.64839710444674248</v>
      </c>
    </row>
    <row r="29" spans="1:36">
      <c r="A29" s="109" t="str">
        <f t="shared" si="14"/>
        <v>수요일</v>
      </c>
      <c r="B29" s="55">
        <f t="shared" si="15"/>
        <v>46134</v>
      </c>
      <c r="C29" s="141">
        <f>VLOOKUP($B29,'전체 일별'!$B:$BB,11,0)</f>
        <v>16530657</v>
      </c>
      <c r="D29" s="47">
        <f>VLOOKUP($B29,'전체 일별'!$B:$BB,2,0)</f>
        <v>6282041</v>
      </c>
      <c r="E29" s="47">
        <f>VLOOKUP($B29,'전체 일별'!$B:$BB,3,0)</f>
        <v>367981</v>
      </c>
      <c r="F29" s="47">
        <f>VLOOKUP($B29,'전체 일별'!$B:$BB,10,0)</f>
        <v>347233</v>
      </c>
      <c r="G29" s="47">
        <f>VLOOKUP($B29,'전체 일별'!$B:$BB,5,0)</f>
        <v>8694575</v>
      </c>
      <c r="H29" s="47" t="str">
        <f>VLOOKUP($B29,'전체 일별'!$B:$BB,8,0)</f>
        <v>-</v>
      </c>
      <c r="I29" s="47">
        <f>VLOOKUP($B29,'전체 일별'!$B:$BB,7,0)</f>
        <v>835901</v>
      </c>
      <c r="J29" s="47">
        <f>VLOOKUP($B29,'전체 일별'!$B:$BB,12,0)</f>
        <v>789</v>
      </c>
      <c r="K29" s="47">
        <f>VLOOKUP($B29,'전체 일별'!$B:$BB,13,0)</f>
        <v>1466</v>
      </c>
      <c r="L29" s="47">
        <f>VLOOKUP($B29,'전체 일별'!$B:$BB,42,0)</f>
        <v>1279</v>
      </c>
      <c r="M29" s="47">
        <f>VLOOKUP($B29,'전체 일별'!$B:$BB,43,0)</f>
        <v>1166</v>
      </c>
      <c r="N29" s="47">
        <f>VLOOKUP($B29,'전체 일별'!$B:$BB,25,0)</f>
        <v>497</v>
      </c>
      <c r="O29" s="69">
        <f t="shared" si="16"/>
        <v>33260.879275653926</v>
      </c>
      <c r="P29" s="47">
        <f>VLOOKUP($B29,'전체 일별'!$B:$BB,34,0)</f>
        <v>875</v>
      </c>
      <c r="Q29" s="44">
        <f t="shared" si="17"/>
        <v>0.91164972634870989</v>
      </c>
      <c r="R29" s="44">
        <f t="shared" si="18"/>
        <v>0.42624356775300171</v>
      </c>
      <c r="S29" s="44">
        <f t="shared" si="19"/>
        <v>0.56718403547671836</v>
      </c>
      <c r="AG29" s="140"/>
      <c r="AI29" s="140"/>
      <c r="AJ29" s="137"/>
    </row>
    <row r="30" spans="1:36">
      <c r="A30" s="109" t="str">
        <f t="shared" si="14"/>
        <v>목요일</v>
      </c>
      <c r="B30" s="55">
        <f t="shared" si="15"/>
        <v>46135</v>
      </c>
      <c r="C30" s="141">
        <f>VLOOKUP($B30,'전체 일별'!$B:$BB,11,0)</f>
        <v>17375682</v>
      </c>
      <c r="D30" s="47">
        <f>VLOOKUP($B30,'전체 일별'!$B:$BB,2,0)</f>
        <v>6587751</v>
      </c>
      <c r="E30" s="47">
        <f>VLOOKUP($B30,'전체 일별'!$B:$BB,3,0)</f>
        <v>430553</v>
      </c>
      <c r="F30" s="47">
        <f>VLOOKUP($B30,'전체 일별'!$B:$BB,10,0)</f>
        <v>347233</v>
      </c>
      <c r="G30" s="47">
        <f>VLOOKUP($B30,'전체 일별'!$B:$BB,5,0)</f>
        <v>9199003</v>
      </c>
      <c r="H30" s="47" t="str">
        <f>VLOOKUP($B30,'전체 일별'!$B:$BB,8,0)</f>
        <v>-</v>
      </c>
      <c r="I30" s="47">
        <f>VLOOKUP($B30,'전체 일별'!$B:$BB,7,0)</f>
        <v>809735</v>
      </c>
      <c r="J30" s="47">
        <f>VLOOKUP($B30,'전체 일별'!$B:$BB,12,0)</f>
        <v>980</v>
      </c>
      <c r="K30" s="47">
        <f>VLOOKUP($B30,'전체 일별'!$B:$BB,13,0)</f>
        <v>1302</v>
      </c>
      <c r="L30" s="47">
        <f>VLOOKUP($B30,'전체 일별'!$B:$BB,42,0)</f>
        <v>1416</v>
      </c>
      <c r="M30" s="47">
        <f>VLOOKUP($B30,'전체 일별'!$B:$BB,43,0)</f>
        <v>1320</v>
      </c>
      <c r="N30" s="47">
        <f>VLOOKUP($B30,'전체 일별'!$B:$BB,25,0)</f>
        <v>502</v>
      </c>
      <c r="O30" s="69">
        <f t="shared" si="16"/>
        <v>34612.912350597609</v>
      </c>
      <c r="P30" s="47">
        <f>VLOOKUP($B30,'전체 일별'!$B:$BB,34,0)</f>
        <v>889</v>
      </c>
      <c r="Q30" s="44">
        <f t="shared" si="17"/>
        <v>0.93220338983050843</v>
      </c>
      <c r="R30" s="44">
        <f t="shared" si="18"/>
        <v>0.38030303030303031</v>
      </c>
      <c r="S30" s="44">
        <f t="shared" si="19"/>
        <v>0.62050832602979844</v>
      </c>
    </row>
    <row r="31" spans="1:36">
      <c r="A31" s="109" t="str">
        <f t="shared" si="14"/>
        <v>금요일</v>
      </c>
      <c r="B31" s="55">
        <f t="shared" si="15"/>
        <v>46136</v>
      </c>
      <c r="C31" s="141">
        <f>VLOOKUP($B31,'전체 일별'!$B:$BB,11,0)</f>
        <v>16521071</v>
      </c>
      <c r="D31" s="47">
        <f>VLOOKUP($B31,'전체 일별'!$B:$BB,2,0)</f>
        <v>7304151</v>
      </c>
      <c r="E31" s="47">
        <f>VLOOKUP($B31,'전체 일별'!$B:$BB,3,0)</f>
        <v>532905</v>
      </c>
      <c r="F31" s="47">
        <f>VLOOKUP($B31,'전체 일별'!$B:$BB,10,0)</f>
        <v>347233</v>
      </c>
      <c r="G31" s="47">
        <f>VLOOKUP($B31,'전체 일별'!$B:$BB,5,0)</f>
        <v>7437772</v>
      </c>
      <c r="H31" s="47" t="str">
        <f>VLOOKUP($B31,'전체 일별'!$B:$BB,8,0)</f>
        <v>-</v>
      </c>
      <c r="I31" s="47">
        <f>VLOOKUP($B31,'전체 일별'!$B:$BB,7,0)</f>
        <v>896948</v>
      </c>
      <c r="J31" s="47">
        <f>VLOOKUP($B31,'전체 일별'!$B:$BB,12,0)</f>
        <v>762</v>
      </c>
      <c r="K31" s="47">
        <f>VLOOKUP($B31,'전체 일별'!$B:$BB,13,0)</f>
        <v>1439</v>
      </c>
      <c r="L31" s="47">
        <f>VLOOKUP($B31,'전체 일별'!$B:$BB,42,0)</f>
        <v>1289</v>
      </c>
      <c r="M31" s="47">
        <f>VLOOKUP($B31,'전체 일별'!$B:$BB,43,0)</f>
        <v>1181</v>
      </c>
      <c r="N31" s="47">
        <f>VLOOKUP($B31,'전체 일별'!$B:$BB,25,0)</f>
        <v>444</v>
      </c>
      <c r="O31" s="69">
        <f t="shared" si="16"/>
        <v>37209.619369369371</v>
      </c>
      <c r="P31" s="47">
        <f>VLOOKUP($B31,'전체 일별'!$B:$BB,34,0)</f>
        <v>801</v>
      </c>
      <c r="Q31" s="44">
        <f t="shared" si="17"/>
        <v>0.91621411947245923</v>
      </c>
      <c r="R31" s="44">
        <f t="shared" si="18"/>
        <v>0.37595258255715497</v>
      </c>
      <c r="S31" s="44">
        <f t="shared" si="19"/>
        <v>0.58564288959563837</v>
      </c>
    </row>
    <row r="32" spans="1:36">
      <c r="A32" s="109" t="str">
        <f t="shared" si="14"/>
        <v>토요일</v>
      </c>
      <c r="B32" s="55">
        <f t="shared" si="15"/>
        <v>46137</v>
      </c>
      <c r="C32" s="141">
        <f>VLOOKUP($B32,'전체 일별'!$B:$BB,11,0)</f>
        <v>15952216</v>
      </c>
      <c r="D32" s="47">
        <f>VLOOKUP($B32,'전체 일별'!$B:$BB,2,0)</f>
        <v>6839457</v>
      </c>
      <c r="E32" s="47">
        <f>VLOOKUP($B32,'전체 일별'!$B:$BB,3,0)</f>
        <v>579328</v>
      </c>
      <c r="F32" s="47">
        <f>VLOOKUP($B32,'전체 일별'!$B:$BB,10,0)</f>
        <v>347233</v>
      </c>
      <c r="G32" s="47">
        <f>VLOOKUP($B32,'전체 일별'!$B:$BB,5,0)</f>
        <v>7295688</v>
      </c>
      <c r="H32" s="47" t="str">
        <f>VLOOKUP($B32,'전체 일별'!$B:$BB,8,0)</f>
        <v>-</v>
      </c>
      <c r="I32" s="47">
        <f>VLOOKUP($B32,'전체 일별'!$B:$BB,7,0)</f>
        <v>888060</v>
      </c>
      <c r="J32" s="47">
        <f>VLOOKUP($B32,'전체 일별'!$B:$BB,12,0)</f>
        <v>978</v>
      </c>
      <c r="K32" s="47">
        <f>VLOOKUP($B32,'전체 일별'!$B:$BB,13,0)</f>
        <v>1532</v>
      </c>
      <c r="L32" s="47">
        <f>VLOOKUP($B32,'전체 일별'!$B:$BB,42,0)</f>
        <v>1462</v>
      </c>
      <c r="M32" s="47">
        <f>VLOOKUP($B32,'전체 일별'!$B:$BB,43,0)</f>
        <v>1352</v>
      </c>
      <c r="N32" s="130">
        <f>VLOOKUP($B32,'전체 일별'!$B:$BB,29,0)</f>
        <v>571</v>
      </c>
      <c r="O32" s="69">
        <f t="shared" si="16"/>
        <v>27937.330998248686</v>
      </c>
      <c r="P32" s="47">
        <f>VLOOKUP($B32,'전체 일별'!$B:$BB,34,0)</f>
        <v>928</v>
      </c>
      <c r="Q32" s="44">
        <f t="shared" si="17"/>
        <v>0.92476060191518472</v>
      </c>
      <c r="R32" s="44">
        <f t="shared" si="18"/>
        <v>0.4223372781065089</v>
      </c>
      <c r="S32" s="44">
        <f t="shared" si="19"/>
        <v>0.5824701195219123</v>
      </c>
      <c r="AG32" s="107"/>
      <c r="AH32" s="140"/>
      <c r="AI32" s="3"/>
      <c r="AJ32" s="137"/>
    </row>
    <row r="33" spans="1:19">
      <c r="A33" s="110" t="str">
        <f t="shared" si="14"/>
        <v>일요일</v>
      </c>
      <c r="B33" s="55">
        <f t="shared" si="15"/>
        <v>46138</v>
      </c>
      <c r="C33" s="141">
        <f>VLOOKUP($B33,'전체 일별'!$B:$BB,11,0)</f>
        <v>18163650</v>
      </c>
      <c r="D33" s="47">
        <f>VLOOKUP($B33,'전체 일별'!$B:$BB,2,0)</f>
        <v>7580682</v>
      </c>
      <c r="E33" s="47">
        <f>VLOOKUP($B33,'전체 일별'!$B:$BB,3,0)</f>
        <v>575841</v>
      </c>
      <c r="F33" s="47">
        <f>VLOOKUP($B33,'전체 일별'!$B:$BB,10,0)</f>
        <v>347233</v>
      </c>
      <c r="G33" s="47">
        <f>VLOOKUP($B33,'전체 일별'!$B:$BB,5,0)</f>
        <v>8762846</v>
      </c>
      <c r="H33" s="47" t="str">
        <f>VLOOKUP($B33,'전체 일별'!$B:$BB,8,0)</f>
        <v>-</v>
      </c>
      <c r="I33" s="47">
        <f>VLOOKUP($B33,'전체 일별'!$B:$BB,7,0)</f>
        <v>894074</v>
      </c>
      <c r="J33" s="47">
        <f>VLOOKUP($B33,'전체 일별'!$B:$BB,12,0)</f>
        <v>1000</v>
      </c>
      <c r="K33" s="47">
        <f>VLOOKUP($B33,'전체 일별'!$B:$BB,13,0)</f>
        <v>1769</v>
      </c>
      <c r="L33" s="47">
        <f>VLOOKUP($B33,'전체 일별'!$B:$BB,42,0)</f>
        <v>1707</v>
      </c>
      <c r="M33" s="47">
        <f>VLOOKUP($B33,'전체 일별'!$B:$BB,43,0)</f>
        <v>1618</v>
      </c>
      <c r="N33" s="130">
        <f>VLOOKUP($B33,'전체 일별'!$B:$BB,33,0)</f>
        <v>543</v>
      </c>
      <c r="O33" s="69">
        <f t="shared" si="16"/>
        <v>33450.552486187844</v>
      </c>
      <c r="P33" s="47">
        <f>VLOOKUP($B33,'전체 일별'!$B:$BB,34,0)</f>
        <v>1068</v>
      </c>
      <c r="Q33" s="44">
        <f t="shared" si="17"/>
        <v>0.9478617457527827</v>
      </c>
      <c r="R33" s="44">
        <f t="shared" si="18"/>
        <v>0.33559950556242274</v>
      </c>
      <c r="S33" s="44">
        <f t="shared" si="19"/>
        <v>0.61646803900325031</v>
      </c>
    </row>
    <row r="34" spans="1:19">
      <c r="A34" s="130" t="str">
        <f t="shared" si="14"/>
        <v>월요일</v>
      </c>
      <c r="B34" s="55">
        <f>$D$2</f>
        <v>46139</v>
      </c>
      <c r="C34" s="141">
        <f>VLOOKUP($B34,'전체 일별'!$B:$BB,11,0)</f>
        <v>17702933</v>
      </c>
      <c r="D34" s="47">
        <f>VLOOKUP($B34,'전체 일별'!$B:$BB,2,0)</f>
        <v>6944775</v>
      </c>
      <c r="E34" s="47">
        <f>VLOOKUP($B34,'전체 일별'!$B:$BB,3,0)</f>
        <v>505896</v>
      </c>
      <c r="F34" s="47">
        <f>VLOOKUP($B34,'전체 일별'!$B:$BB,10,0)</f>
        <v>347233</v>
      </c>
      <c r="G34" s="47">
        <f>VLOOKUP($B34,'전체 일별'!$B:$BB,5,0)</f>
        <v>9008551</v>
      </c>
      <c r="H34" s="47" t="str">
        <f>VLOOKUP($B34,'전체 일별'!$B:$BB,8,0)</f>
        <v>-</v>
      </c>
      <c r="I34" s="47">
        <f>VLOOKUP($B34,'전체 일별'!$B:$BB,7,0)</f>
        <v>893179</v>
      </c>
      <c r="J34" s="47">
        <f>VLOOKUP($B34,'전체 일별'!$B:$BB,12,0)</f>
        <v>860</v>
      </c>
      <c r="K34" s="47">
        <f>VLOOKUP($B34,'전체 일별'!$B:$BB,13,0)</f>
        <v>0</v>
      </c>
      <c r="L34" s="47">
        <f>VLOOKUP($B34,'전체 일별'!$B:$BB,42,0)</f>
        <v>1420</v>
      </c>
      <c r="M34" s="47">
        <f>VLOOKUP($B34,'전체 일별'!$B:$BB,43,0)</f>
        <v>1308</v>
      </c>
      <c r="N34" s="130">
        <f>VLOOKUP($B34,'전체 일별'!$B:$BB,23,0)</f>
        <v>0.19270000000000001</v>
      </c>
      <c r="O34" s="69">
        <f t="shared" si="16"/>
        <v>91867841.203943953</v>
      </c>
      <c r="P34" s="47">
        <f>VLOOKUP($B34,'전체 일별'!$B:$BB,34,0)</f>
        <v>870</v>
      </c>
      <c r="Q34" s="44">
        <f t="shared" si="17"/>
        <v>0.92112676056338028</v>
      </c>
      <c r="R34" s="44">
        <f t="shared" si="18"/>
        <v>1.4732415902140675E-4</v>
      </c>
      <c r="S34" s="44">
        <f t="shared" si="19"/>
        <v>1.6511627906976745</v>
      </c>
    </row>
    <row r="35" spans="1:19">
      <c r="B35" s="56" t="s">
        <v>49</v>
      </c>
      <c r="C35" s="5">
        <f t="shared" ref="C35:N35" si="20">SUM(C27:C33)</f>
        <v>117943193</v>
      </c>
      <c r="D35" s="5">
        <f t="shared" si="20"/>
        <v>45942104</v>
      </c>
      <c r="E35" s="5">
        <f t="shared" si="20"/>
        <v>3316119</v>
      </c>
      <c r="F35" s="5">
        <f t="shared" si="20"/>
        <v>2210631</v>
      </c>
      <c r="G35" s="5">
        <f t="shared" si="20"/>
        <v>60526049</v>
      </c>
      <c r="H35" s="5">
        <f t="shared" si="20"/>
        <v>0</v>
      </c>
      <c r="I35" s="5">
        <f t="shared" si="20"/>
        <v>5930422</v>
      </c>
      <c r="J35" s="5">
        <f t="shared" si="20"/>
        <v>6095</v>
      </c>
      <c r="K35" s="5">
        <f t="shared" si="20"/>
        <v>9849</v>
      </c>
      <c r="L35" s="5">
        <f t="shared" si="20"/>
        <v>9860</v>
      </c>
      <c r="M35" s="5">
        <f t="shared" si="20"/>
        <v>9106</v>
      </c>
      <c r="N35" s="5">
        <f t="shared" si="20"/>
        <v>3609</v>
      </c>
      <c r="O35" s="6">
        <f>C35/N35</f>
        <v>32680.29731227487</v>
      </c>
      <c r="P35" s="5">
        <f>SUM(P27:P33)</f>
        <v>6240</v>
      </c>
      <c r="Q35" s="57">
        <f t="shared" si="17"/>
        <v>0.92352941176470593</v>
      </c>
      <c r="R35" s="57">
        <f>N35/M35</f>
        <v>0.3963320887327037</v>
      </c>
      <c r="S35" s="57">
        <f t="shared" si="19"/>
        <v>0.6184144505770196</v>
      </c>
    </row>
    <row r="36" spans="1:19">
      <c r="C36" s="107"/>
      <c r="D36" s="3"/>
      <c r="L36"/>
      <c r="P36" s="67"/>
    </row>
    <row r="37" spans="1:19">
      <c r="C37" s="107"/>
      <c r="L37"/>
      <c r="M37" s="107"/>
      <c r="N37" s="3"/>
      <c r="P37" s="3"/>
    </row>
    <row r="38" spans="1:19">
      <c r="B38" s="58" t="s">
        <v>69</v>
      </c>
      <c r="L38"/>
      <c r="N38" s="3"/>
    </row>
    <row r="39" spans="1:19" ht="17.25" customHeight="1">
      <c r="A39" s="54" t="s">
        <v>51</v>
      </c>
      <c r="B39" s="54" t="s">
        <v>52</v>
      </c>
      <c r="C39" s="1" t="s">
        <v>23</v>
      </c>
      <c r="D39" s="1" t="s">
        <v>53</v>
      </c>
      <c r="E39" s="1" t="s">
        <v>54</v>
      </c>
      <c r="F39" s="1" t="s">
        <v>70</v>
      </c>
      <c r="G39" s="1" t="s">
        <v>56</v>
      </c>
      <c r="H39" s="1" t="s">
        <v>71</v>
      </c>
      <c r="I39" s="1" t="s">
        <v>71</v>
      </c>
      <c r="J39" s="1" t="s">
        <v>59</v>
      </c>
      <c r="K39" s="1" t="s">
        <v>60</v>
      </c>
      <c r="L39" s="1" t="s">
        <v>61</v>
      </c>
      <c r="M39" s="1" t="s">
        <v>62</v>
      </c>
      <c r="N39" s="1" t="s">
        <v>63</v>
      </c>
      <c r="O39" s="4" t="s">
        <v>64</v>
      </c>
      <c r="P39" s="1" t="s">
        <v>65</v>
      </c>
      <c r="Q39" s="1" t="s">
        <v>66</v>
      </c>
      <c r="R39" s="1" t="s">
        <v>67</v>
      </c>
      <c r="S39" s="1" t="s">
        <v>68</v>
      </c>
    </row>
    <row r="40" spans="1:19" ht="17.25" customHeight="1">
      <c r="A40" s="61" t="str">
        <f t="shared" ref="A40:A54" si="21">TEXT(B40,"AAAA")</f>
        <v>월요일</v>
      </c>
      <c r="B40" s="55">
        <f t="shared" ref="B40:B53" si="22">B41-1</f>
        <v>46125</v>
      </c>
      <c r="C40" s="141">
        <f>VLOOKUP($B40,'전체 일별'!$B:$BB,11,0)</f>
        <v>15943118</v>
      </c>
      <c r="D40" s="47">
        <f>VLOOKUP($B40,'전체 일별'!$B:$BB,2,0)</f>
        <v>5069301</v>
      </c>
      <c r="E40" s="47">
        <f>VLOOKUP($B40,'전체 일별'!$B:$BB,3,0)</f>
        <v>440019</v>
      </c>
      <c r="F40" s="47" t="str">
        <f>VLOOKUP($B40,'전체 일별'!$B:$BB,4,0)</f>
        <v>-</v>
      </c>
      <c r="G40" s="47">
        <f>VLOOKUP($B40,'전체 일별'!$B:$BB,5,0)</f>
        <v>9340956</v>
      </c>
      <c r="H40" s="47" t="str">
        <f>VLOOKUP($B40,'전체 일별'!$B:$BB,8,0)</f>
        <v>-</v>
      </c>
      <c r="I40" s="47">
        <f>VLOOKUP($B40,'전체 일별'!$B:$BB,7,0)</f>
        <v>852669</v>
      </c>
      <c r="J40" s="47">
        <f>VLOOKUP($B40,'전체 일별'!$B:$BB,12,0)</f>
        <v>749</v>
      </c>
      <c r="K40" s="47">
        <f>VLOOKUP($B40,'전체 일별'!$B:$BB,13,0)</f>
        <v>1195</v>
      </c>
      <c r="L40" s="47">
        <f>VLOOKUP($B40,'전체 일별'!$B:$BB,42,0)</f>
        <v>1479</v>
      </c>
      <c r="M40" s="47">
        <f>VLOOKUP($B40,'전체 일별'!$B:$BB,43,0)</f>
        <v>1364</v>
      </c>
      <c r="N40" s="47">
        <f>VLOOKUP($B40,'전체 일별'!$B:$BB,25,0)</f>
        <v>515</v>
      </c>
      <c r="O40" s="69">
        <f t="shared" ref="O40:O54" si="23">IFERROR(C40/N40,0)</f>
        <v>30957.510679611649</v>
      </c>
      <c r="P40" s="47">
        <f>VLOOKUP($B40,'전체 일별'!$B:$BB,34,0)</f>
        <v>961</v>
      </c>
      <c r="Q40" s="44">
        <f t="shared" ref="Q40:Q57" si="24">M40/L40</f>
        <v>0.92224475997295474</v>
      </c>
      <c r="R40" s="44">
        <f t="shared" ref="R40:R54" si="25">IFERROR(N40/M40,0)</f>
        <v>0.37756598240469208</v>
      </c>
      <c r="S40" s="44">
        <f t="shared" ref="S40:S57" si="26">IFERROR(L40/(J40+K40),0)</f>
        <v>0.76080246913580252</v>
      </c>
    </row>
    <row r="41" spans="1:19" ht="17.25" customHeight="1">
      <c r="A41" s="61" t="str">
        <f t="shared" si="21"/>
        <v>화요일</v>
      </c>
      <c r="B41" s="55">
        <f t="shared" si="22"/>
        <v>46126</v>
      </c>
      <c r="C41" s="141">
        <f>VLOOKUP($B41,'전체 일별'!$B:$BB,11,0)</f>
        <v>12112276</v>
      </c>
      <c r="D41" s="47">
        <f>VLOOKUP($B41,'전체 일별'!$B:$BB,2,0)</f>
        <v>5030734</v>
      </c>
      <c r="E41" s="47">
        <f>VLOOKUP($B41,'전체 일별'!$B:$BB,3,0)</f>
        <v>361847</v>
      </c>
      <c r="F41" s="47" t="str">
        <f>VLOOKUP($B41,'전체 일별'!$B:$BB,4,0)</f>
        <v>-</v>
      </c>
      <c r="G41" s="47">
        <f>VLOOKUP($B41,'전체 일별'!$B:$BB,5,0)</f>
        <v>5664110</v>
      </c>
      <c r="H41" s="47" t="str">
        <f>VLOOKUP($B41,'전체 일별'!$B:$BB,8,0)</f>
        <v>-</v>
      </c>
      <c r="I41" s="47">
        <f>VLOOKUP($B41,'전체 일별'!$B:$BB,7,0)</f>
        <v>814836</v>
      </c>
      <c r="J41" s="47">
        <f>VLOOKUP($B41,'전체 일별'!$B:$BB,12,0)</f>
        <v>636</v>
      </c>
      <c r="K41" s="47">
        <f>VLOOKUP($B41,'전체 일별'!$B:$BB,13,0)</f>
        <v>777</v>
      </c>
      <c r="L41" s="47">
        <f>VLOOKUP($B41,'전체 일별'!$B:$BB,42,0)</f>
        <v>1146</v>
      </c>
      <c r="M41" s="47">
        <f>VLOOKUP($B41,'전체 일별'!$B:$BB,43,0)</f>
        <v>1038</v>
      </c>
      <c r="N41" s="47">
        <f>VLOOKUP($B41,'전체 일별'!$B:$BB,25,0)</f>
        <v>418</v>
      </c>
      <c r="O41" s="69">
        <f t="shared" si="23"/>
        <v>28976.736842105263</v>
      </c>
      <c r="P41" s="47">
        <f>VLOOKUP($B41,'전체 일별'!$B:$BB,34,0)</f>
        <v>741</v>
      </c>
      <c r="Q41" s="44">
        <f t="shared" si="24"/>
        <v>0.90575916230366493</v>
      </c>
      <c r="R41" s="44">
        <f t="shared" si="25"/>
        <v>0.40269749518304432</v>
      </c>
      <c r="S41" s="44">
        <f t="shared" si="26"/>
        <v>0.81104033970276013</v>
      </c>
    </row>
    <row r="42" spans="1:19" ht="17.25" customHeight="1">
      <c r="A42" s="61" t="str">
        <f t="shared" si="21"/>
        <v>수요일</v>
      </c>
      <c r="B42" s="55">
        <f t="shared" si="22"/>
        <v>46127</v>
      </c>
      <c r="C42" s="141">
        <f>VLOOKUP($B42,'전체 일별'!$B:$BB,11,0)</f>
        <v>12471334</v>
      </c>
      <c r="D42" s="47">
        <f>VLOOKUP($B42,'전체 일별'!$B:$BB,2,0)</f>
        <v>5570564</v>
      </c>
      <c r="E42" s="47">
        <f>VLOOKUP($B42,'전체 일별'!$B:$BB,3,0)</f>
        <v>401195</v>
      </c>
      <c r="F42" s="47" t="str">
        <f>VLOOKUP($B42,'전체 일별'!$B:$BB,4,0)</f>
        <v>-</v>
      </c>
      <c r="G42" s="47">
        <f>VLOOKUP($B42,'전체 일별'!$B:$BB,5,0)</f>
        <v>5440940</v>
      </c>
      <c r="H42" s="47" t="str">
        <f>VLOOKUP($B42,'전체 일별'!$B:$BB,8,0)</f>
        <v>-</v>
      </c>
      <c r="I42" s="47">
        <f>VLOOKUP($B42,'전체 일별'!$B:$BB,7,0)</f>
        <v>817984</v>
      </c>
      <c r="J42" s="47">
        <f>VLOOKUP($B42,'전체 일별'!$B:$BB,12,0)</f>
        <v>902</v>
      </c>
      <c r="K42" s="47">
        <f>VLOOKUP($B42,'전체 일별'!$B:$BB,13,0)</f>
        <v>789</v>
      </c>
      <c r="L42" s="47">
        <f>VLOOKUP($B42,'전체 일별'!$B:$BB,42,0)</f>
        <v>1271</v>
      </c>
      <c r="M42" s="47">
        <f>VLOOKUP($B42,'전체 일별'!$B:$BB,43,0)</f>
        <v>1186</v>
      </c>
      <c r="N42" s="47">
        <f>VLOOKUP($B42,'전체 일별'!$B:$BB,25,0)</f>
        <v>508</v>
      </c>
      <c r="O42" s="69">
        <f t="shared" si="23"/>
        <v>24549.870078740158</v>
      </c>
      <c r="P42" s="47">
        <f>VLOOKUP($B42,'전체 일별'!$B:$BB,34,0)</f>
        <v>819</v>
      </c>
      <c r="Q42" s="44">
        <f t="shared" si="24"/>
        <v>0.93312352478363492</v>
      </c>
      <c r="R42" s="44">
        <f t="shared" si="25"/>
        <v>0.42833052276559863</v>
      </c>
      <c r="S42" s="44">
        <f t="shared" si="26"/>
        <v>0.75162625665286809</v>
      </c>
    </row>
    <row r="43" spans="1:19" ht="17.25" customHeight="1">
      <c r="A43" s="61" t="str">
        <f t="shared" si="21"/>
        <v>목요일</v>
      </c>
      <c r="B43" s="55">
        <f t="shared" si="22"/>
        <v>46128</v>
      </c>
      <c r="C43" s="141">
        <f>VLOOKUP($B43,'전체 일별'!$B:$BB,11,0)</f>
        <v>13075014</v>
      </c>
      <c r="D43" s="47">
        <f>VLOOKUP($B43,'전체 일별'!$B:$BB,2,0)</f>
        <v>5445896</v>
      </c>
      <c r="E43" s="47">
        <f>VLOOKUP($B43,'전체 일별'!$B:$BB,3,0)</f>
        <v>324283</v>
      </c>
      <c r="F43" s="47" t="str">
        <f>VLOOKUP($B43,'전체 일별'!$B:$BB,4,0)</f>
        <v>-</v>
      </c>
      <c r="G43" s="47">
        <f>VLOOKUP($B43,'전체 일별'!$B:$BB,5,0)</f>
        <v>6246637</v>
      </c>
      <c r="H43" s="47" t="str">
        <f>VLOOKUP($B43,'전체 일별'!$B:$BB,8,0)</f>
        <v>-</v>
      </c>
      <c r="I43" s="47">
        <f>VLOOKUP($B43,'전체 일별'!$B:$BB,7,0)</f>
        <v>817843</v>
      </c>
      <c r="J43" s="47">
        <f>VLOOKUP($B43,'전체 일별'!$B:$BB,12,0)</f>
        <v>836</v>
      </c>
      <c r="K43" s="47">
        <f>VLOOKUP($B43,'전체 일별'!$B:$BB,13,0)</f>
        <v>941</v>
      </c>
      <c r="L43" s="47">
        <f>VLOOKUP($B43,'전체 일별'!$B:$BB,42,0)</f>
        <v>1302</v>
      </c>
      <c r="M43" s="47">
        <f>VLOOKUP($B43,'전체 일별'!$B:$BB,43,0)</f>
        <v>1203</v>
      </c>
      <c r="N43" s="47">
        <f>VLOOKUP($B43,'전체 일별'!$B:$BB,25,0)</f>
        <v>442</v>
      </c>
      <c r="O43" s="69">
        <f t="shared" si="23"/>
        <v>29581.479638009048</v>
      </c>
      <c r="P43" s="47">
        <f>VLOOKUP($B43,'전체 일별'!$B:$BB,34,0)</f>
        <v>831</v>
      </c>
      <c r="Q43" s="44">
        <f t="shared" si="24"/>
        <v>0.92396313364055305</v>
      </c>
      <c r="R43" s="44">
        <f t="shared" si="25"/>
        <v>0.36741479634247715</v>
      </c>
      <c r="S43" s="44">
        <f t="shared" si="26"/>
        <v>0.73269555430500843</v>
      </c>
    </row>
    <row r="44" spans="1:19" ht="17.25" customHeight="1">
      <c r="A44" s="61" t="str">
        <f t="shared" si="21"/>
        <v>금요일</v>
      </c>
      <c r="B44" s="55">
        <f t="shared" si="22"/>
        <v>46129</v>
      </c>
      <c r="C44" s="141">
        <f>VLOOKUP($B44,'전체 일별'!$B:$BB,11,0)</f>
        <v>14835715</v>
      </c>
      <c r="D44" s="47">
        <f>VLOOKUP($B44,'전체 일별'!$B:$BB,2,0)</f>
        <v>5794007</v>
      </c>
      <c r="E44" s="47">
        <f>VLOOKUP($B44,'전체 일별'!$B:$BB,3,0)</f>
        <v>425398</v>
      </c>
      <c r="F44" s="47" t="str">
        <f>VLOOKUP($B44,'전체 일별'!$B:$BB,4,0)</f>
        <v>-</v>
      </c>
      <c r="G44" s="47">
        <f>VLOOKUP($B44,'전체 일별'!$B:$BB,5,0)</f>
        <v>7611286</v>
      </c>
      <c r="H44" s="47" t="str">
        <f>VLOOKUP($B44,'전체 일별'!$B:$BB,8,0)</f>
        <v>-</v>
      </c>
      <c r="I44" s="47">
        <f>VLOOKUP($B44,'전체 일별'!$B:$BB,7,0)</f>
        <v>765943</v>
      </c>
      <c r="J44" s="47">
        <f>VLOOKUP($B44,'전체 일별'!$B:$BB,12,0)</f>
        <v>884</v>
      </c>
      <c r="K44" s="47">
        <f>VLOOKUP($B44,'전체 일별'!$B:$BB,13,0)</f>
        <v>1595</v>
      </c>
      <c r="L44" s="47">
        <f>VLOOKUP($B44,'전체 일별'!$B:$BB,42,0)</f>
        <v>1256</v>
      </c>
      <c r="M44" s="47">
        <f>VLOOKUP($B44,'전체 일별'!$B:$BB,43,0)</f>
        <v>1168</v>
      </c>
      <c r="N44" s="47">
        <f>VLOOKUP($B44,'전체 일별'!$B:$BB,25,0)</f>
        <v>444</v>
      </c>
      <c r="O44" s="69">
        <f t="shared" si="23"/>
        <v>33413.772522522522</v>
      </c>
      <c r="P44" s="47">
        <f>VLOOKUP($B44,'전체 일별'!$B:$BB,34,0)</f>
        <v>818</v>
      </c>
      <c r="Q44" s="44">
        <f t="shared" si="24"/>
        <v>0.92993630573248409</v>
      </c>
      <c r="R44" s="44">
        <f t="shared" si="25"/>
        <v>0.38013698630136988</v>
      </c>
      <c r="S44" s="44">
        <f t="shared" si="26"/>
        <v>0.50665590964098428</v>
      </c>
    </row>
    <row r="45" spans="1:19" ht="17.25" customHeight="1">
      <c r="A45" s="61" t="str">
        <f t="shared" si="21"/>
        <v>토요일</v>
      </c>
      <c r="B45" s="55">
        <f t="shared" si="22"/>
        <v>46130</v>
      </c>
      <c r="C45" s="141">
        <f>VLOOKUP($B45,'전체 일별'!$B:$BB,11,0)</f>
        <v>15540504</v>
      </c>
      <c r="D45" s="47">
        <f>VLOOKUP($B45,'전체 일별'!$B:$BB,2,0)</f>
        <v>5478354</v>
      </c>
      <c r="E45" s="47">
        <f>VLOOKUP($B45,'전체 일별'!$B:$BB,3,0)</f>
        <v>391404</v>
      </c>
      <c r="F45" s="47" t="str">
        <f>VLOOKUP($B45,'전체 일별'!$B:$BB,4,0)</f>
        <v>-</v>
      </c>
      <c r="G45" s="47">
        <f>VLOOKUP($B45,'전체 일별'!$B:$BB,5,0)</f>
        <v>8585407</v>
      </c>
      <c r="H45" s="47" t="str">
        <f>VLOOKUP($B45,'전체 일별'!$B:$BB,8,0)</f>
        <v>-</v>
      </c>
      <c r="I45" s="47">
        <f>VLOOKUP($B45,'전체 일별'!$B:$BB,7,0)</f>
        <v>844850</v>
      </c>
      <c r="J45" s="47">
        <f>VLOOKUP($B45,'전체 일별'!$B:$BB,12,0)</f>
        <v>862</v>
      </c>
      <c r="K45" s="47">
        <f>VLOOKUP($B45,'전체 일별'!$B:$BB,13,0)</f>
        <v>1311</v>
      </c>
      <c r="L45" s="47">
        <f>VLOOKUP($B45,'전체 일별'!$B:$BB,42,0)</f>
        <v>1451</v>
      </c>
      <c r="M45" s="47">
        <f>VLOOKUP($B45,'전체 일별'!$B:$BB,43,0)</f>
        <v>1336</v>
      </c>
      <c r="N45" s="47">
        <f>VLOOKUP($B45,'전체 일별'!$B:$BB,25,0)</f>
        <v>533</v>
      </c>
      <c r="O45" s="69">
        <f t="shared" si="23"/>
        <v>29156.667917448405</v>
      </c>
      <c r="P45" s="47">
        <f>VLOOKUP($B45,'전체 일별'!$B:$BB,34,0)</f>
        <v>905</v>
      </c>
      <c r="Q45" s="44">
        <f t="shared" si="24"/>
        <v>0.92074431426602343</v>
      </c>
      <c r="R45" s="44">
        <f t="shared" si="25"/>
        <v>0.39895209580838326</v>
      </c>
      <c r="S45" s="44">
        <f t="shared" si="26"/>
        <v>0.66774045098941559</v>
      </c>
    </row>
    <row r="46" spans="1:19" ht="17.25" customHeight="1">
      <c r="A46" s="61" t="str">
        <f t="shared" si="21"/>
        <v>일요일</v>
      </c>
      <c r="B46" s="55">
        <f t="shared" si="22"/>
        <v>46131</v>
      </c>
      <c r="C46" s="141">
        <f>VLOOKUP($B46,'전체 일별'!$B:$BB,11,0)</f>
        <v>17238266</v>
      </c>
      <c r="D46" s="47">
        <f>VLOOKUP($B46,'전체 일별'!$B:$BB,2,0)</f>
        <v>6080811</v>
      </c>
      <c r="E46" s="47">
        <f>VLOOKUP($B46,'전체 일별'!$B:$BB,3,0)</f>
        <v>438080</v>
      </c>
      <c r="F46" s="47" t="str">
        <f>VLOOKUP($B46,'전체 일별'!$B:$BB,4,0)</f>
        <v>-</v>
      </c>
      <c r="G46" s="47">
        <f>VLOOKUP($B46,'전체 일별'!$B:$BB,5,0)</f>
        <v>9665410</v>
      </c>
      <c r="H46" s="47" t="str">
        <f>VLOOKUP($B46,'전체 일별'!$B:$BB,8,0)</f>
        <v>-</v>
      </c>
      <c r="I46" s="47">
        <f>VLOOKUP($B46,'전체 일별'!$B:$BB,7,0)</f>
        <v>814304</v>
      </c>
      <c r="J46" s="47">
        <f>VLOOKUP($B46,'전체 일별'!$B:$BB,12,0)</f>
        <v>947</v>
      </c>
      <c r="K46" s="47">
        <f>VLOOKUP($B46,'전체 일별'!$B:$BB,13,0)</f>
        <v>1583</v>
      </c>
      <c r="L46" s="47">
        <f>VLOOKUP($B46,'전체 일별'!$B:$BB,42,0)</f>
        <v>1602</v>
      </c>
      <c r="M46" s="47">
        <f>VLOOKUP($B46,'전체 일별'!$B:$BB,43,0)</f>
        <v>1491</v>
      </c>
      <c r="N46" s="47">
        <f>VLOOKUP($B46,'전체 일별'!$B:$BB,25,0)</f>
        <v>528</v>
      </c>
      <c r="O46" s="69">
        <f t="shared" si="23"/>
        <v>32648.23106060606</v>
      </c>
      <c r="P46" s="47">
        <f>VLOOKUP($B46,'전체 일별'!$B:$BB,34,0)</f>
        <v>990</v>
      </c>
      <c r="Q46" s="44">
        <f t="shared" si="24"/>
        <v>0.93071161048689144</v>
      </c>
      <c r="R46" s="44">
        <f t="shared" si="25"/>
        <v>0.35412474849094566</v>
      </c>
      <c r="S46" s="44">
        <f t="shared" si="26"/>
        <v>0.63320158102766799</v>
      </c>
    </row>
    <row r="47" spans="1:19" ht="17.25" customHeight="1">
      <c r="A47" s="84" t="str">
        <f t="shared" si="21"/>
        <v>월요일</v>
      </c>
      <c r="B47" s="55">
        <f t="shared" si="22"/>
        <v>46132</v>
      </c>
      <c r="C47" s="141">
        <f>VLOOKUP($B47,'전체 일별'!$B:$BB,11,0)</f>
        <v>17837046</v>
      </c>
      <c r="D47" s="47">
        <f>VLOOKUP($B47,'전체 일별'!$B:$BB,2,0)</f>
        <v>5493669</v>
      </c>
      <c r="E47" s="47">
        <f>VLOOKUP($B47,'전체 일별'!$B:$BB,3,0)</f>
        <v>417441</v>
      </c>
      <c r="F47" s="47" t="str">
        <f>VLOOKUP($B47,'전체 일별'!$B:$BB,4,0)</f>
        <v>-</v>
      </c>
      <c r="G47" s="47">
        <f>VLOOKUP($B47,'전체 일별'!$B:$BB,5,0)</f>
        <v>10870598</v>
      </c>
      <c r="H47" s="47" t="str">
        <f>VLOOKUP($B47,'전체 일별'!$B:$BB,8,0)</f>
        <v>-</v>
      </c>
      <c r="I47" s="47">
        <f>VLOOKUP($B47,'전체 일별'!$B:$BB,7,0)</f>
        <v>815105</v>
      </c>
      <c r="J47" s="47">
        <f>VLOOKUP($B47,'전체 일별'!$B:$BB,12,0)</f>
        <v>794</v>
      </c>
      <c r="K47" s="47">
        <f>VLOOKUP($B47,'전체 일별'!$B:$BB,13,0)</f>
        <v>1199</v>
      </c>
      <c r="L47" s="47">
        <f>VLOOKUP($B47,'전체 일별'!$B:$BB,42,0)</f>
        <v>1453</v>
      </c>
      <c r="M47" s="47">
        <f>VLOOKUP($B47,'전체 일별'!$B:$BB,43,0)</f>
        <v>1312</v>
      </c>
      <c r="N47" s="47">
        <f>VLOOKUP($B47,'전체 일별'!$B:$BB,25,0)</f>
        <v>581</v>
      </c>
      <c r="O47" s="69">
        <f t="shared" si="23"/>
        <v>30700.595524956971</v>
      </c>
      <c r="P47" s="47">
        <f>VLOOKUP($B47,'전체 일별'!$B:$BB,34,0)</f>
        <v>860</v>
      </c>
      <c r="Q47" s="44">
        <f t="shared" si="24"/>
        <v>0.90295939435650374</v>
      </c>
      <c r="R47" s="44">
        <f t="shared" si="25"/>
        <v>0.44283536585365851</v>
      </c>
      <c r="S47" s="44">
        <f t="shared" si="26"/>
        <v>0.7290516808830908</v>
      </c>
    </row>
    <row r="48" spans="1:19" ht="17.25" customHeight="1">
      <c r="A48" s="84" t="str">
        <f t="shared" si="21"/>
        <v>화요일</v>
      </c>
      <c r="B48" s="55">
        <f t="shared" si="22"/>
        <v>46133</v>
      </c>
      <c r="C48" s="141">
        <f>VLOOKUP($B48,'전체 일별'!$B:$BB,11,0)</f>
        <v>15562871</v>
      </c>
      <c r="D48" s="47">
        <f>VLOOKUP($B48,'전체 일별'!$B:$BB,2,0)</f>
        <v>5854353</v>
      </c>
      <c r="E48" s="47">
        <f>VLOOKUP($B48,'전체 일별'!$B:$BB,3,0)</f>
        <v>412070</v>
      </c>
      <c r="F48" s="47" t="str">
        <f>VLOOKUP($B48,'전체 일별'!$B:$BB,4,0)</f>
        <v>-</v>
      </c>
      <c r="G48" s="47">
        <f>VLOOKUP($B48,'전체 일별'!$B:$BB,5,0)</f>
        <v>8265567</v>
      </c>
      <c r="H48" s="47" t="str">
        <f>VLOOKUP($B48,'전체 일별'!$B:$BB,8,0)</f>
        <v>-</v>
      </c>
      <c r="I48" s="47">
        <f>VLOOKUP($B48,'전체 일별'!$B:$BB,7,0)</f>
        <v>790599</v>
      </c>
      <c r="J48" s="47">
        <f>VLOOKUP($B48,'전체 일별'!$B:$BB,12,0)</f>
        <v>792</v>
      </c>
      <c r="K48" s="47">
        <f>VLOOKUP($B48,'전체 일별'!$B:$BB,13,0)</f>
        <v>1142</v>
      </c>
      <c r="L48" s="47">
        <f>VLOOKUP($B48,'전체 일별'!$B:$BB,42,0)</f>
        <v>1254</v>
      </c>
      <c r="M48" s="47">
        <f>VLOOKUP($B48,'전체 일별'!$B:$BB,43,0)</f>
        <v>1157</v>
      </c>
      <c r="N48" s="47">
        <f>VLOOKUP($B48,'전체 일별'!$B:$BB,25,0)</f>
        <v>471</v>
      </c>
      <c r="O48" s="69">
        <f t="shared" si="23"/>
        <v>33042.1889596603</v>
      </c>
      <c r="P48" s="47">
        <f>VLOOKUP($B48,'전체 일별'!$B:$BB,34,0)</f>
        <v>819</v>
      </c>
      <c r="Q48" s="44">
        <f t="shared" si="24"/>
        <v>0.92264752791068583</v>
      </c>
      <c r="R48" s="44">
        <f t="shared" si="25"/>
        <v>0.40708729472774419</v>
      </c>
      <c r="S48" s="44">
        <f t="shared" si="26"/>
        <v>0.64839710444674248</v>
      </c>
    </row>
    <row r="49" spans="1:19">
      <c r="A49" s="84" t="str">
        <f t="shared" si="21"/>
        <v>수요일</v>
      </c>
      <c r="B49" s="55">
        <f t="shared" si="22"/>
        <v>46134</v>
      </c>
      <c r="C49" s="141">
        <f>VLOOKUP($B49,'전체 일별'!$B:$BB,11,0)</f>
        <v>16530657</v>
      </c>
      <c r="D49" s="47">
        <f>VLOOKUP($B49,'전체 일별'!$B:$BB,2,0)</f>
        <v>6282041</v>
      </c>
      <c r="E49" s="47">
        <f>VLOOKUP($B49,'전체 일별'!$B:$BB,3,0)</f>
        <v>367981</v>
      </c>
      <c r="F49" s="47" t="str">
        <f>VLOOKUP($B49,'전체 일별'!$B:$BB,4,0)</f>
        <v>-</v>
      </c>
      <c r="G49" s="47">
        <f>VLOOKUP($B49,'전체 일별'!$B:$BB,5,0)</f>
        <v>8694575</v>
      </c>
      <c r="H49" s="47" t="str">
        <f>VLOOKUP($B49,'전체 일별'!$B:$BB,8,0)</f>
        <v>-</v>
      </c>
      <c r="I49" s="47">
        <f>VLOOKUP($B49,'전체 일별'!$B:$BB,7,0)</f>
        <v>835901</v>
      </c>
      <c r="J49" s="47">
        <f>VLOOKUP($B49,'전체 일별'!$B:$BB,12,0)</f>
        <v>789</v>
      </c>
      <c r="K49" s="47">
        <f>VLOOKUP($B49,'전체 일별'!$B:$BB,13,0)</f>
        <v>1466</v>
      </c>
      <c r="L49" s="47">
        <f>VLOOKUP($B49,'전체 일별'!$B:$BB,42,0)</f>
        <v>1279</v>
      </c>
      <c r="M49" s="47">
        <f>VLOOKUP($B49,'전체 일별'!$B:$BB,43,0)</f>
        <v>1166</v>
      </c>
      <c r="N49" s="47">
        <f>VLOOKUP($B49,'전체 일별'!$B:$BB,25,0)</f>
        <v>497</v>
      </c>
      <c r="O49" s="69">
        <f t="shared" si="23"/>
        <v>33260.879275653926</v>
      </c>
      <c r="P49" s="47">
        <f>VLOOKUP($B49,'전체 일별'!$B:$BB,34,0)</f>
        <v>875</v>
      </c>
      <c r="Q49" s="44">
        <f t="shared" si="24"/>
        <v>0.91164972634870989</v>
      </c>
      <c r="R49" s="44">
        <f t="shared" si="25"/>
        <v>0.42624356775300171</v>
      </c>
      <c r="S49" s="44">
        <f t="shared" si="26"/>
        <v>0.56718403547671836</v>
      </c>
    </row>
    <row r="50" spans="1:19">
      <c r="A50" s="84" t="str">
        <f t="shared" si="21"/>
        <v>목요일</v>
      </c>
      <c r="B50" s="55">
        <f t="shared" si="22"/>
        <v>46135</v>
      </c>
      <c r="C50" s="141">
        <f>VLOOKUP($B50,'전체 일별'!$B:$BB,11,0)</f>
        <v>17375682</v>
      </c>
      <c r="D50" s="47">
        <f>VLOOKUP($B50,'전체 일별'!$B:$BB,2,0)</f>
        <v>6587751</v>
      </c>
      <c r="E50" s="47">
        <f>VLOOKUP($B50,'전체 일별'!$B:$BB,3,0)</f>
        <v>430553</v>
      </c>
      <c r="F50" s="47" t="str">
        <f>VLOOKUP($B50,'전체 일별'!$B:$BB,4,0)</f>
        <v>-</v>
      </c>
      <c r="G50" s="47">
        <f>VLOOKUP($B50,'전체 일별'!$B:$BB,5,0)</f>
        <v>9199003</v>
      </c>
      <c r="H50" s="47" t="str">
        <f>VLOOKUP($B50,'전체 일별'!$B:$BB,8,0)</f>
        <v>-</v>
      </c>
      <c r="I50" s="47">
        <f>VLOOKUP($B50,'전체 일별'!$B:$BB,7,0)</f>
        <v>809735</v>
      </c>
      <c r="J50" s="47">
        <f>VLOOKUP($B50,'전체 일별'!$B:$BB,12,0)</f>
        <v>980</v>
      </c>
      <c r="K50" s="47">
        <f>VLOOKUP($B50,'전체 일별'!$B:$BB,13,0)</f>
        <v>1302</v>
      </c>
      <c r="L50" s="47">
        <f>VLOOKUP($B50,'전체 일별'!$B:$BB,42,0)</f>
        <v>1416</v>
      </c>
      <c r="M50" s="47">
        <f>VLOOKUP($B50,'전체 일별'!$B:$BB,43,0)</f>
        <v>1320</v>
      </c>
      <c r="N50" s="47">
        <f>VLOOKUP($B50,'전체 일별'!$B:$BB,25,0)</f>
        <v>502</v>
      </c>
      <c r="O50" s="69">
        <f t="shared" si="23"/>
        <v>34612.912350597609</v>
      </c>
      <c r="P50" s="47">
        <f>VLOOKUP($B50,'전체 일별'!$B:$BB,34,0)</f>
        <v>889</v>
      </c>
      <c r="Q50" s="44">
        <f t="shared" si="24"/>
        <v>0.93220338983050843</v>
      </c>
      <c r="R50" s="44">
        <f t="shared" si="25"/>
        <v>0.38030303030303031</v>
      </c>
      <c r="S50" s="44">
        <f t="shared" si="26"/>
        <v>0.62050832602979844</v>
      </c>
    </row>
    <row r="51" spans="1:19">
      <c r="A51" s="84" t="str">
        <f t="shared" si="21"/>
        <v>금요일</v>
      </c>
      <c r="B51" s="55">
        <f t="shared" si="22"/>
        <v>46136</v>
      </c>
      <c r="C51" s="141">
        <f>VLOOKUP($B51,'전체 일별'!$B:$BB,11,0)</f>
        <v>16521071</v>
      </c>
      <c r="D51" s="47">
        <f>VLOOKUP($B51,'전체 일별'!$B:$BB,2,0)</f>
        <v>7304151</v>
      </c>
      <c r="E51" s="47">
        <f>VLOOKUP($B51,'전체 일별'!$B:$BB,3,0)</f>
        <v>532905</v>
      </c>
      <c r="F51" s="47" t="str">
        <f>VLOOKUP($B51,'전체 일별'!$B:$BB,4,0)</f>
        <v>-</v>
      </c>
      <c r="G51" s="47">
        <f>VLOOKUP($B51,'전체 일별'!$B:$BB,5,0)</f>
        <v>7437772</v>
      </c>
      <c r="H51" s="47" t="str">
        <f>VLOOKUP($B51,'전체 일별'!$B:$BB,8,0)</f>
        <v>-</v>
      </c>
      <c r="I51" s="47">
        <f>VLOOKUP($B51,'전체 일별'!$B:$BB,7,0)</f>
        <v>896948</v>
      </c>
      <c r="J51" s="47">
        <f>VLOOKUP($B51,'전체 일별'!$B:$BB,12,0)</f>
        <v>762</v>
      </c>
      <c r="K51" s="47">
        <f>VLOOKUP($B51,'전체 일별'!$B:$BB,13,0)</f>
        <v>1439</v>
      </c>
      <c r="L51" s="47">
        <f>VLOOKUP($B51,'전체 일별'!$B:$BB,42,0)</f>
        <v>1289</v>
      </c>
      <c r="M51" s="47">
        <f>VLOOKUP($B51,'전체 일별'!$B:$BB,43,0)</f>
        <v>1181</v>
      </c>
      <c r="N51" s="47">
        <f>VLOOKUP($B51,'전체 일별'!$B:$BB,25,0)</f>
        <v>444</v>
      </c>
      <c r="O51" s="69">
        <f t="shared" si="23"/>
        <v>37209.619369369371</v>
      </c>
      <c r="P51" s="47">
        <f>VLOOKUP($B51,'전체 일별'!$B:$BB,34,0)</f>
        <v>801</v>
      </c>
      <c r="Q51" s="44">
        <f t="shared" si="24"/>
        <v>0.91621411947245923</v>
      </c>
      <c r="R51" s="44">
        <f t="shared" si="25"/>
        <v>0.37595258255715497</v>
      </c>
      <c r="S51" s="44">
        <f t="shared" si="26"/>
        <v>0.58564288959563837</v>
      </c>
    </row>
    <row r="52" spans="1:19">
      <c r="A52" s="84" t="str">
        <f t="shared" si="21"/>
        <v>토요일</v>
      </c>
      <c r="B52" s="55">
        <f t="shared" si="22"/>
        <v>46137</v>
      </c>
      <c r="C52" s="141">
        <f>VLOOKUP($B52,'전체 일별'!$B:$BB,11,0)</f>
        <v>15952216</v>
      </c>
      <c r="D52" s="47">
        <f>VLOOKUP($B52,'전체 일별'!$B:$BB,2,0)</f>
        <v>6839457</v>
      </c>
      <c r="E52" s="47">
        <f>VLOOKUP($B52,'전체 일별'!$B:$BB,3,0)</f>
        <v>579328</v>
      </c>
      <c r="F52" s="47" t="str">
        <f>VLOOKUP($B52,'전체 일별'!$B:$BB,4,0)</f>
        <v>-</v>
      </c>
      <c r="G52" s="47">
        <f>VLOOKUP($B52,'전체 일별'!$B:$BB,5,0)</f>
        <v>7295688</v>
      </c>
      <c r="H52" s="47" t="str">
        <f>VLOOKUP($B52,'전체 일별'!$B:$BB,8,0)</f>
        <v>-</v>
      </c>
      <c r="I52" s="47">
        <f>VLOOKUP($B52,'전체 일별'!$B:$BB,7,0)</f>
        <v>888060</v>
      </c>
      <c r="J52" s="47">
        <f>VLOOKUP($B52,'전체 일별'!$B:$BB,12,0)</f>
        <v>978</v>
      </c>
      <c r="K52" s="47">
        <f>VLOOKUP($B52,'전체 일별'!$B:$BB,13,0)</f>
        <v>1532</v>
      </c>
      <c r="L52" s="47">
        <f>VLOOKUP($B52,'전체 일별'!$B:$BB,42,0)</f>
        <v>1462</v>
      </c>
      <c r="M52" s="47">
        <f>VLOOKUP($B52,'전체 일별'!$B:$BB,43,0)</f>
        <v>1352</v>
      </c>
      <c r="N52" s="130">
        <f>VLOOKUP($B52,'전체 일별'!$B:$BB,29,0)</f>
        <v>571</v>
      </c>
      <c r="O52" s="69">
        <f t="shared" si="23"/>
        <v>27937.330998248686</v>
      </c>
      <c r="P52" s="47">
        <f>VLOOKUP($B52,'전체 일별'!$B:$BB,34,0)</f>
        <v>928</v>
      </c>
      <c r="Q52" s="44">
        <f t="shared" si="24"/>
        <v>0.92476060191518472</v>
      </c>
      <c r="R52" s="44">
        <f t="shared" si="25"/>
        <v>0.4223372781065089</v>
      </c>
      <c r="S52" s="44">
        <f t="shared" si="26"/>
        <v>0.5824701195219123</v>
      </c>
    </row>
    <row r="53" spans="1:19">
      <c r="A53" s="84" t="str">
        <f t="shared" si="21"/>
        <v>일요일</v>
      </c>
      <c r="B53" s="55">
        <f t="shared" si="22"/>
        <v>46138</v>
      </c>
      <c r="C53" s="141">
        <f>VLOOKUP($B53,'전체 일별'!$B:$BB,11,0)</f>
        <v>18163650</v>
      </c>
      <c r="D53" s="47">
        <f>VLOOKUP($B53,'전체 일별'!$B:$BB,2,0)</f>
        <v>7580682</v>
      </c>
      <c r="E53" s="47">
        <f>VLOOKUP($B53,'전체 일별'!$B:$BB,3,0)</f>
        <v>575841</v>
      </c>
      <c r="F53" s="47" t="str">
        <f>VLOOKUP($B53,'전체 일별'!$B:$BB,4,0)</f>
        <v>-</v>
      </c>
      <c r="G53" s="47">
        <f>VLOOKUP($B53,'전체 일별'!$B:$BB,5,0)</f>
        <v>8762846</v>
      </c>
      <c r="H53" s="47" t="str">
        <f>VLOOKUP($B53,'전체 일별'!$B:$BB,8,0)</f>
        <v>-</v>
      </c>
      <c r="I53" s="47">
        <f>VLOOKUP($B53,'전체 일별'!$B:$BB,7,0)</f>
        <v>894074</v>
      </c>
      <c r="J53" s="47">
        <f>VLOOKUP($B53,'전체 일별'!$B:$BB,12,0)</f>
        <v>1000</v>
      </c>
      <c r="K53" s="47">
        <f>VLOOKUP($B53,'전체 일별'!$B:$BB,13,0)</f>
        <v>1769</v>
      </c>
      <c r="L53" s="47">
        <f>VLOOKUP($B53,'전체 일별'!$B:$BB,42,0)</f>
        <v>1707</v>
      </c>
      <c r="M53" s="47">
        <f>VLOOKUP($B53,'전체 일별'!$B:$BB,43,0)</f>
        <v>1618</v>
      </c>
      <c r="N53" s="130">
        <f>VLOOKUP($B53,'전체 일별'!$B:$BB,33,0)</f>
        <v>543</v>
      </c>
      <c r="O53" s="69">
        <f t="shared" si="23"/>
        <v>33450.552486187844</v>
      </c>
      <c r="P53" s="47">
        <f>VLOOKUP($B53,'전체 일별'!$B:$BB,34,0)</f>
        <v>1068</v>
      </c>
      <c r="Q53" s="44">
        <f t="shared" si="24"/>
        <v>0.9478617457527827</v>
      </c>
      <c r="R53" s="44">
        <f t="shared" si="25"/>
        <v>0.33559950556242274</v>
      </c>
      <c r="S53" s="44">
        <f t="shared" si="26"/>
        <v>0.61646803900325031</v>
      </c>
    </row>
    <row r="54" spans="1:19">
      <c r="A54" s="130" t="str">
        <f t="shared" si="21"/>
        <v>월요일</v>
      </c>
      <c r="B54" s="55">
        <f>$D$2</f>
        <v>46139</v>
      </c>
      <c r="C54" s="141">
        <f>VLOOKUP($B54,'전체 일별'!$B:$BB,11,0)</f>
        <v>17702933</v>
      </c>
      <c r="D54" s="47">
        <f>VLOOKUP($B54,'전체 일별'!$B:$BB,2,0)</f>
        <v>6944775</v>
      </c>
      <c r="E54" s="47">
        <f>VLOOKUP($B54,'전체 일별'!$B:$BB,3,0)</f>
        <v>505896</v>
      </c>
      <c r="F54" s="47" t="str">
        <f>VLOOKUP($B54,'전체 일별'!$B:$BB,4,0)</f>
        <v>-</v>
      </c>
      <c r="G54" s="47">
        <f>VLOOKUP($B54,'전체 일별'!$B:$BB,5,0)</f>
        <v>9008551</v>
      </c>
      <c r="H54" s="47" t="str">
        <f>VLOOKUP($B54,'전체 일별'!$B:$BB,8,0)</f>
        <v>-</v>
      </c>
      <c r="I54" s="47">
        <f>VLOOKUP($B54,'전체 일별'!$B:$BB,7,0)</f>
        <v>893179</v>
      </c>
      <c r="J54" s="47">
        <f>VLOOKUP($B54,'전체 일별'!$B:$BB,12,0)</f>
        <v>860</v>
      </c>
      <c r="K54" s="47">
        <f>VLOOKUP($B54,'전체 일별'!$B:$BB,13,0)</f>
        <v>0</v>
      </c>
      <c r="L54" s="47">
        <f>VLOOKUP($B54,'전체 일별'!$B:$BB,42,0)</f>
        <v>1420</v>
      </c>
      <c r="M54" s="47">
        <f>VLOOKUP($B54,'전체 일별'!$B:$BB,43,0)</f>
        <v>1308</v>
      </c>
      <c r="N54" s="130">
        <f>VLOOKUP($B54,'전체 일별'!$B:$BB,23,0)</f>
        <v>0.19270000000000001</v>
      </c>
      <c r="O54" s="69">
        <f t="shared" si="23"/>
        <v>91867841.203943953</v>
      </c>
      <c r="P54" s="47">
        <f>VLOOKUP($B54,'전체 일별'!$B:$BB,34,0)</f>
        <v>870</v>
      </c>
      <c r="Q54" s="44">
        <f t="shared" si="24"/>
        <v>0.92112676056338028</v>
      </c>
      <c r="R54" s="44">
        <f t="shared" si="25"/>
        <v>1.4732415902140675E-4</v>
      </c>
      <c r="S54" s="44">
        <f t="shared" si="26"/>
        <v>1.6511627906976745</v>
      </c>
    </row>
    <row r="55" spans="1:19">
      <c r="B55" s="56" t="s">
        <v>49</v>
      </c>
      <c r="C55" s="5">
        <f t="shared" ref="C55:N55" si="27">SUM(C40:C53)</f>
        <v>219159420</v>
      </c>
      <c r="D55" s="5">
        <f t="shared" si="27"/>
        <v>84411771</v>
      </c>
      <c r="E55" s="5">
        <f t="shared" si="27"/>
        <v>6098345</v>
      </c>
      <c r="F55" s="5">
        <f t="shared" si="27"/>
        <v>0</v>
      </c>
      <c r="G55" s="5">
        <f t="shared" si="27"/>
        <v>113080795</v>
      </c>
      <c r="H55" s="5">
        <f t="shared" si="27"/>
        <v>0</v>
      </c>
      <c r="I55" s="5">
        <f t="shared" si="27"/>
        <v>11658851</v>
      </c>
      <c r="J55" s="5">
        <f t="shared" si="27"/>
        <v>11911</v>
      </c>
      <c r="K55" s="5">
        <f t="shared" si="27"/>
        <v>18040</v>
      </c>
      <c r="L55" s="5">
        <f t="shared" si="27"/>
        <v>19367</v>
      </c>
      <c r="M55" s="5">
        <f t="shared" si="27"/>
        <v>17892</v>
      </c>
      <c r="N55" s="5">
        <f t="shared" si="27"/>
        <v>6997</v>
      </c>
      <c r="O55" s="6">
        <f>C55/N55</f>
        <v>31321.912248106331</v>
      </c>
      <c r="P55" s="5">
        <f>SUM(P40:P53)</f>
        <v>12305</v>
      </c>
      <c r="Q55" s="57">
        <f t="shared" si="24"/>
        <v>0.92383952083440901</v>
      </c>
      <c r="R55" s="57">
        <f>N55/M55</f>
        <v>0.39106863402638048</v>
      </c>
      <c r="S55" s="57">
        <f t="shared" si="26"/>
        <v>0.6466228172682047</v>
      </c>
    </row>
    <row r="56" spans="1:19">
      <c r="B56" s="5" t="s">
        <v>72</v>
      </c>
      <c r="C56" s="6">
        <f t="shared" ref="C56:N56" si="28">SUM(C40:C46)</f>
        <v>101216227</v>
      </c>
      <c r="D56" s="6">
        <f t="shared" si="28"/>
        <v>38469667</v>
      </c>
      <c r="E56" s="6">
        <f t="shared" si="28"/>
        <v>2782226</v>
      </c>
      <c r="F56" s="6">
        <f t="shared" si="28"/>
        <v>0</v>
      </c>
      <c r="G56" s="6">
        <f t="shared" si="28"/>
        <v>52554746</v>
      </c>
      <c r="H56" s="6">
        <f t="shared" si="28"/>
        <v>0</v>
      </c>
      <c r="I56" s="6">
        <f t="shared" si="28"/>
        <v>5728429</v>
      </c>
      <c r="J56" s="6">
        <f t="shared" si="28"/>
        <v>5816</v>
      </c>
      <c r="K56" s="6">
        <f t="shared" si="28"/>
        <v>8191</v>
      </c>
      <c r="L56" s="6">
        <f t="shared" si="28"/>
        <v>9507</v>
      </c>
      <c r="M56" s="6">
        <f t="shared" si="28"/>
        <v>8786</v>
      </c>
      <c r="N56" s="6">
        <f t="shared" si="28"/>
        <v>3388</v>
      </c>
      <c r="O56" s="6">
        <f>C56/N56</f>
        <v>29874.919421487604</v>
      </c>
      <c r="P56" s="6">
        <f>SUM(P40:P46)</f>
        <v>6065</v>
      </c>
      <c r="Q56" s="57">
        <f t="shared" si="24"/>
        <v>0.92416114441990116</v>
      </c>
      <c r="R56" s="57">
        <f>N56/M56</f>
        <v>0.38561347598452084</v>
      </c>
      <c r="S56" s="57">
        <f t="shared" si="26"/>
        <v>0.6787320625401585</v>
      </c>
    </row>
    <row r="57" spans="1:19">
      <c r="B57" s="5" t="s">
        <v>73</v>
      </c>
      <c r="C57" s="6">
        <f t="shared" ref="C57:N57" si="29">SUM(C47:C53)</f>
        <v>117943193</v>
      </c>
      <c r="D57" s="6">
        <f t="shared" si="29"/>
        <v>45942104</v>
      </c>
      <c r="E57" s="6">
        <f t="shared" si="29"/>
        <v>3316119</v>
      </c>
      <c r="F57" s="6">
        <f t="shared" si="29"/>
        <v>0</v>
      </c>
      <c r="G57" s="6">
        <f t="shared" si="29"/>
        <v>60526049</v>
      </c>
      <c r="H57" s="6">
        <f t="shared" si="29"/>
        <v>0</v>
      </c>
      <c r="I57" s="6">
        <f t="shared" si="29"/>
        <v>5930422</v>
      </c>
      <c r="J57" s="6">
        <f t="shared" si="29"/>
        <v>6095</v>
      </c>
      <c r="K57" s="6">
        <f t="shared" si="29"/>
        <v>9849</v>
      </c>
      <c r="L57" s="6">
        <f t="shared" si="29"/>
        <v>9860</v>
      </c>
      <c r="M57" s="6">
        <f t="shared" si="29"/>
        <v>9106</v>
      </c>
      <c r="N57" s="6">
        <f t="shared" si="29"/>
        <v>3609</v>
      </c>
      <c r="O57" s="6">
        <f>C57/N57</f>
        <v>32680.29731227487</v>
      </c>
      <c r="P57" s="6">
        <f>SUM(P47:P53)</f>
        <v>6240</v>
      </c>
      <c r="Q57" s="57">
        <f t="shared" si="24"/>
        <v>0.92352941176470593</v>
      </c>
      <c r="R57" s="57">
        <f>N57/M57</f>
        <v>0.3963320887327037</v>
      </c>
      <c r="S57" s="57">
        <f t="shared" si="26"/>
        <v>0.6184144505770196</v>
      </c>
    </row>
  </sheetData>
  <phoneticPr fontId="2" type="noConversion"/>
  <conditionalFormatting sqref="D1:F1">
    <cfRule type="cellIs" dxfId="1107" priority="17" operator="equal">
      <formula>30000</formula>
    </cfRule>
  </conditionalFormatting>
  <conditionalFormatting sqref="S12:X12">
    <cfRule type="cellIs" dxfId="1106" priority="6" operator="equal">
      <formula>30000</formula>
    </cfRule>
  </conditionalFormatting>
  <conditionalFormatting sqref="Z12">
    <cfRule type="cellIs" dxfId="1105" priority="21" operator="equal">
      <formula>30000</formula>
    </cfRule>
  </conditionalFormatting>
  <conditionalFormatting sqref="Z1:AB1">
    <cfRule type="cellIs" dxfId="1104" priority="13" operator="equal">
      <formula>30000</formula>
    </cfRule>
  </conditionalFormatting>
  <conditionalFormatting sqref="AB2">
    <cfRule type="cellIs" dxfId="1103" priority="12" operator="lessThan">
      <formula>5000000</formula>
    </cfRule>
  </conditionalFormatting>
  <conditionalFormatting sqref="AB12:AC12">
    <cfRule type="cellIs" dxfId="1102" priority="18" operator="equal">
      <formula>30000</formula>
    </cfRule>
  </conditionalFormatting>
  <conditionalFormatting sqref="AC4">
    <cfRule type="cellIs" dxfId="1101" priority="3" operator="equal">
      <formula>30000</formula>
    </cfRule>
  </conditionalFormatting>
  <conditionalFormatting sqref="AC7">
    <cfRule type="cellIs" dxfId="1100" priority="1" operator="equal">
      <formula>30000</formula>
    </cfRule>
  </conditionalFormatting>
  <conditionalFormatting sqref="AC24">
    <cfRule type="cellIs" dxfId="1099" priority="9" operator="lessThan">
      <formula>0</formula>
    </cfRule>
    <cfRule type="cellIs" dxfId="1098" priority="10" operator="greaterThan">
      <formula>0</formula>
    </cfRule>
  </conditionalFormatting>
  <conditionalFormatting sqref="AD12:AD23">
    <cfRule type="cellIs" dxfId="1097" priority="2" operator="lessThan">
      <formula>0</formula>
    </cfRule>
  </conditionalFormatting>
  <conditionalFormatting sqref="AE4">
    <cfRule type="cellIs" dxfId="1096" priority="7" operator="equal">
      <formula>30000</formula>
    </cfRule>
  </conditionalFormatting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4"/>
  <sheetViews>
    <sheetView zoomScale="85" zoomScaleNormal="85" workbookViewId="0">
      <pane ySplit="4" topLeftCell="A247" activePane="bottomLeft" state="frozen"/>
      <selection pane="bottomLeft" activeCell="M266" sqref="M266"/>
    </sheetView>
  </sheetViews>
  <sheetFormatPr defaultRowHeight="16.5"/>
  <cols>
    <col min="2" max="2" width="42" style="242" customWidth="1"/>
    <col min="3" max="3" width="26.875" style="242" bestFit="1" customWidth="1"/>
    <col min="4" max="4" width="10.25" style="242" bestFit="1" customWidth="1"/>
    <col min="5" max="7" width="9.25" style="242" bestFit="1" customWidth="1"/>
    <col min="8" max="8" width="9.125" style="242" bestFit="1" customWidth="1"/>
    <col min="10" max="13" width="9.25" style="242" bestFit="1" customWidth="1"/>
    <col min="14" max="14" width="11.25" style="242" bestFit="1" customWidth="1"/>
    <col min="15" max="15" width="11" style="242" customWidth="1"/>
    <col min="16" max="16" width="7.625" style="242" bestFit="1" customWidth="1"/>
    <col min="17" max="17" width="11.25" style="242" bestFit="1" customWidth="1"/>
    <col min="18" max="18" width="8.125" style="242" bestFit="1" customWidth="1"/>
    <col min="19" max="19" width="8" style="242" customWidth="1"/>
    <col min="20" max="20" width="7.75" style="242" bestFit="1" customWidth="1"/>
    <col min="21" max="21" width="4.75" style="242" bestFit="1" customWidth="1"/>
    <col min="22" max="22" width="11.125" style="242" bestFit="1" customWidth="1"/>
    <col min="23" max="23" width="8.25" style="242" bestFit="1" customWidth="1"/>
    <col min="24" max="24" width="11.875" style="242" bestFit="1" customWidth="1"/>
    <col min="25" max="25" width="9.25" style="242" bestFit="1" customWidth="1"/>
    <col min="27" max="27" width="15" style="242" bestFit="1" customWidth="1"/>
    <col min="28" max="28" width="9.875" style="242" bestFit="1" customWidth="1"/>
  </cols>
  <sheetData>
    <row r="1" spans="1:28" ht="16.5" customHeight="1">
      <c r="B1" s="26">
        <f>커버링B2C요약!C2</f>
        <v>46133</v>
      </c>
      <c r="C1" s="26">
        <f>커버링B2C요약!D2</f>
        <v>46139</v>
      </c>
    </row>
    <row r="2" spans="1:28" ht="16.5" customHeight="1">
      <c r="B2" s="9" t="s">
        <v>435</v>
      </c>
      <c r="D2" s="10"/>
      <c r="AA2" s="166"/>
    </row>
    <row r="3" spans="1:28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A3" s="14" t="s">
        <v>438</v>
      </c>
    </row>
    <row r="4" spans="1:28" s="70" customFormat="1" ht="16.5" customHeight="1">
      <c r="B4" s="71" t="s">
        <v>439</v>
      </c>
      <c r="C4" s="72" t="s">
        <v>47</v>
      </c>
      <c r="D4" s="73">
        <f>SUMIF($C:$C,$B$2,$D:$D)</f>
        <v>9818292</v>
      </c>
      <c r="E4" s="73">
        <f>SUMIF($C:$C,$B$2,E:E)</f>
        <v>769913</v>
      </c>
      <c r="F4" s="73">
        <f>SUMIF($C:$C,$B$2,F:F)</f>
        <v>4400</v>
      </c>
      <c r="G4" s="73">
        <f>SUMIF($C:$C,$B$2,G:G)</f>
        <v>1628</v>
      </c>
      <c r="H4" s="73">
        <f>SUMIF($C:$C,$B$2,H:H)</f>
        <v>324</v>
      </c>
      <c r="I4" s="73">
        <f>SUMIF($C:$C,$B$2,I:I)</f>
        <v>1249</v>
      </c>
      <c r="J4" s="74">
        <f>D4*1000/E4</f>
        <v>12752.469434858223</v>
      </c>
      <c r="K4" s="74">
        <f>IFERROR(D4/F4,0)</f>
        <v>2231.4299999999998</v>
      </c>
      <c r="L4" s="75">
        <f>IFERROR(F4/E4,0)</f>
        <v>5.7149314273171126E-3</v>
      </c>
      <c r="M4" s="76">
        <f>IFERROR(G4/F4,0)</f>
        <v>0.37</v>
      </c>
      <c r="N4" s="76">
        <f>IFERROR(H4/F4,0)</f>
        <v>7.3636363636363639E-2</v>
      </c>
      <c r="O4" s="76">
        <f>IFERROR(I4/F4,0)</f>
        <v>0.28386363636363637</v>
      </c>
      <c r="P4" s="74">
        <f>IFERROR(D4/G4,0)</f>
        <v>6030.8918918918916</v>
      </c>
      <c r="Q4" s="74">
        <f>IFERROR(D4/H4,0)</f>
        <v>30303.370370370369</v>
      </c>
      <c r="R4" s="74">
        <f>IFERROR(D4/I4,0)</f>
        <v>7860.9223378702964</v>
      </c>
      <c r="S4" s="73">
        <f>SUMIF($C:$C,$B$2,S:S)</f>
        <v>1344</v>
      </c>
      <c r="T4" s="73">
        <f>SUMIF($C:$C,$B$2,T:T)</f>
        <v>786</v>
      </c>
      <c r="U4" s="73">
        <f>SUMIF($C:$C,$B$2,U:U)</f>
        <v>113</v>
      </c>
      <c r="V4" s="73">
        <f>IFERROR(D4/T4,0)</f>
        <v>12491.465648854963</v>
      </c>
      <c r="W4" s="73">
        <f>IFERROR(D4/U4,0)</f>
        <v>86887.539823008847</v>
      </c>
      <c r="X4" s="73">
        <f>IFERROR(W4*커버링B2C요약!$AD$8/(커버링B2C요약!$AE$5/커버링B2C요약!$AD$5),0)</f>
        <v>34581.631440987025</v>
      </c>
      <c r="Y4" s="73">
        <f>SUMIF($C:$C,$B$2,Y:Y)</f>
        <v>1531200</v>
      </c>
      <c r="Z4" s="73">
        <f>SUMIF($C:$C,$B$2,Z:Z)</f>
        <v>1470000</v>
      </c>
      <c r="AA4" s="143">
        <v>7552</v>
      </c>
      <c r="AB4" s="172">
        <f>D4/S4</f>
        <v>7305.2767857142853</v>
      </c>
    </row>
    <row r="6" spans="1:28" ht="16.5" customHeight="1">
      <c r="B6" s="19" t="s">
        <v>440</v>
      </c>
      <c r="C6" s="20" t="s">
        <v>4238</v>
      </c>
      <c r="D6" s="20"/>
    </row>
    <row r="7" spans="1:28" ht="16.5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1:28" ht="16.5" customHeight="1">
      <c r="B8" s="15"/>
      <c r="C8" s="9" t="s">
        <v>435</v>
      </c>
      <c r="D8" s="16">
        <f t="shared" ref="D8:I8" si="0">SUM(D9:D18)</f>
        <v>421572</v>
      </c>
      <c r="E8" s="16">
        <f t="shared" si="0"/>
        <v>33749</v>
      </c>
      <c r="F8" s="16">
        <f t="shared" si="0"/>
        <v>144</v>
      </c>
      <c r="G8" s="16">
        <f t="shared" si="0"/>
        <v>40</v>
      </c>
      <c r="H8" s="16">
        <f t="shared" si="0"/>
        <v>8</v>
      </c>
      <c r="I8" s="16">
        <f t="shared" si="0"/>
        <v>35</v>
      </c>
      <c r="J8" s="17">
        <f>D8*1000/E8</f>
        <v>12491.392337550742</v>
      </c>
      <c r="K8" s="17">
        <f t="shared" ref="K8" si="1">IFERROR(D8/F8,0)</f>
        <v>2927.5833333333335</v>
      </c>
      <c r="L8" s="18">
        <f t="shared" ref="L8" si="2">IFERROR(F8/E8,0)</f>
        <v>4.2667930901656341E-3</v>
      </c>
      <c r="M8" s="42">
        <f t="shared" ref="M8" si="3">IFERROR(G8/F8,0)</f>
        <v>0.27777777777777779</v>
      </c>
      <c r="N8" s="42">
        <f t="shared" ref="N8" si="4">IFERROR(H8/F8,0)</f>
        <v>5.5555555555555552E-2</v>
      </c>
      <c r="O8" s="42">
        <f t="shared" ref="O8" si="5">IFERROR(I8/F8,0)</f>
        <v>0.24305555555555555</v>
      </c>
      <c r="P8" s="17">
        <f t="shared" ref="P8" si="6">IFERROR(D8/G8,0)</f>
        <v>10539.3</v>
      </c>
      <c r="Q8" s="17">
        <f t="shared" ref="Q8" si="7">IFERROR(D8/H8,0)</f>
        <v>52696.5</v>
      </c>
      <c r="R8" s="17">
        <f t="shared" ref="R8" si="8">IFERROR(D8/I8,0)</f>
        <v>12044.914285714285</v>
      </c>
      <c r="S8" s="16">
        <f>SUM(S9:S18)</f>
        <v>32</v>
      </c>
      <c r="T8" s="16">
        <f>SUM(T9:T18)</f>
        <v>19</v>
      </c>
      <c r="U8" s="16">
        <f>SUM(U9:U18)</f>
        <v>6</v>
      </c>
      <c r="V8" s="17">
        <f t="shared" ref="V8" si="9">IFERROR(D8/T8,0)</f>
        <v>22188</v>
      </c>
      <c r="W8" s="17">
        <f t="shared" ref="W8" si="10">IFERROR(D8/U8,0)</f>
        <v>70262</v>
      </c>
      <c r="X8" s="17">
        <f>IFERROR(W8*커버링B2C요약!$AD$8/(커버링B2C요약!$AE$5/커버링B2C요약!$AD$5),0)</f>
        <v>27964.591853516806</v>
      </c>
      <c r="Y8" s="17">
        <f>Y9</f>
        <v>51200</v>
      </c>
      <c r="Z8" s="17">
        <v>51200</v>
      </c>
      <c r="AA8" s="166"/>
    </row>
    <row r="9" spans="1:28" s="167" customFormat="1">
      <c r="A9" s="62"/>
      <c r="B9" s="28" t="str">
        <f>VLOOKUP(C9,'메타 RAW'!A:G,2,0)</f>
        <v>aos_purchase_all_vd_폐기물모음_sj1_26.01.28</v>
      </c>
      <c r="C9" s="28" t="s">
        <v>444</v>
      </c>
      <c r="D9" s="28">
        <f>VLOOKUP($C9,'메타 RAW'!$A:$G,3,0)</f>
        <v>235214</v>
      </c>
      <c r="E9" s="28">
        <f>VLOOKUP($C9,'메타 RAW'!$A:$G,4,0)</f>
        <v>13684</v>
      </c>
      <c r="F9" s="28">
        <f>VLOOKUP($C9,'메타 RAW'!$A:$G,5,0)</f>
        <v>96</v>
      </c>
      <c r="G9" s="28">
        <f>VLOOKUP($C9,'메타 RAW'!$A:$G,6,0)</f>
        <v>27</v>
      </c>
      <c r="H9" s="28">
        <f>VLOOKUP($C9,'메타 RAW'!$A:$I,7,0)</f>
        <v>0</v>
      </c>
      <c r="I9" s="28">
        <f>VLOOKUP($C9,'메타 RAW'!$A:$I,8,0)</f>
        <v>23</v>
      </c>
      <c r="J9" s="29">
        <f t="shared" ref="J9:J17" si="11">IFERROR(D9/E9*1000,0)</f>
        <v>17188.979830458931</v>
      </c>
      <c r="K9" s="29">
        <f t="shared" ref="K9:K17" si="12">IFERROR(D9/F9,0)</f>
        <v>2450.1458333333335</v>
      </c>
      <c r="L9" s="30">
        <f t="shared" ref="L9:L17" si="13">IFERROR(F9/E9,0)</f>
        <v>7.0154925460391695E-3</v>
      </c>
      <c r="M9" s="30">
        <f t="shared" ref="M9:M17" si="14">IFERROR(G9/F9,0)</f>
        <v>0.28125</v>
      </c>
      <c r="N9" s="30">
        <f t="shared" ref="N9:N17" si="15">IFERROR(H9/F9,0)</f>
        <v>0</v>
      </c>
      <c r="O9" s="30">
        <f t="shared" ref="O9:O17" si="16">IFERROR(I9/F9,0)</f>
        <v>0.23958333333333334</v>
      </c>
      <c r="P9" s="28">
        <f t="shared" ref="P9:P17" si="17">IFERROR(D9/G9,0)</f>
        <v>8711.6296296296296</v>
      </c>
      <c r="Q9" s="28">
        <f t="shared" ref="Q9:Q17" si="18">IFERROR(D9/H9,0)</f>
        <v>0</v>
      </c>
      <c r="R9" s="28">
        <f t="shared" ref="R9:R17" si="19">IFERROR(D9/I9,0)</f>
        <v>10226.695652173914</v>
      </c>
      <c r="S9" s="28">
        <f>IFERROR(VLOOKUP($C9,'메타 RAW (MMP)'!$B:$G,3,0),0)</f>
        <v>21</v>
      </c>
      <c r="T9" s="28">
        <f>IFERROR(VLOOKUP($C9,'메타 RAW (MMP)'!$B:$G,5,0),0)</f>
        <v>11</v>
      </c>
      <c r="U9" s="28">
        <f>IFERROR(VLOOKUP($C9,'메타 RAW (MMP)'!$B:$G,6,0),0)</f>
        <v>3</v>
      </c>
      <c r="V9" s="28">
        <f t="shared" ref="V9:V17" si="20">IFERROR(D9/T9,0)</f>
        <v>21383.090909090908</v>
      </c>
      <c r="W9" s="28">
        <f t="shared" ref="W9:W17" si="21">IFERROR(D9/U9,0)</f>
        <v>78404.666666666672</v>
      </c>
      <c r="X9" s="28">
        <f>IFERROR(W9*커버링B2C요약!$AD$8/(커버링B2C요약!$AE$5/커버링B2C요약!$AD$5),0)</f>
        <v>31205.409791129874</v>
      </c>
      <c r="Y9" s="28">
        <f>VLOOKUP($C9,'메타 RAW'!$A:$I,9,0)</f>
        <v>51200</v>
      </c>
      <c r="Z9" s="62"/>
      <c r="AA9" s="62"/>
      <c r="AB9" s="62"/>
    </row>
    <row r="10" spans="1:28" s="167" customFormat="1">
      <c r="A10" s="62"/>
      <c r="B10" s="28" t="str">
        <f>VLOOKUP(C10,'메타 RAW'!A:G,2,0)</f>
        <v>aos_purchase_all_vd_폐기물모음_sj1_26.01.28</v>
      </c>
      <c r="C10" s="28" t="s">
        <v>441</v>
      </c>
      <c r="D10" s="28">
        <f>VLOOKUP($C10,'메타 RAW'!$A:$G,3,0)</f>
        <v>185185</v>
      </c>
      <c r="E10" s="28">
        <f>VLOOKUP($C10,'메타 RAW'!$A:$G,4,0)</f>
        <v>19984</v>
      </c>
      <c r="F10" s="28">
        <f>VLOOKUP($C10,'메타 RAW'!$A:$G,5,0)</f>
        <v>48</v>
      </c>
      <c r="G10" s="28">
        <f>VLOOKUP($C10,'메타 RAW'!$A:$G,6,0)</f>
        <v>13</v>
      </c>
      <c r="H10" s="28">
        <f>VLOOKUP($C10,'메타 RAW'!$A:$I,7,0)</f>
        <v>8</v>
      </c>
      <c r="I10" s="28">
        <f>VLOOKUP($C10,'메타 RAW'!$A:$I,8,0)</f>
        <v>12</v>
      </c>
      <c r="J10" s="29">
        <f t="shared" si="11"/>
        <v>9266.6633306645308</v>
      </c>
      <c r="K10" s="29">
        <f t="shared" si="12"/>
        <v>3858.0208333333335</v>
      </c>
      <c r="L10" s="30">
        <f t="shared" si="13"/>
        <v>2.4019215372297837E-3</v>
      </c>
      <c r="M10" s="30">
        <f t="shared" si="14"/>
        <v>0.27083333333333331</v>
      </c>
      <c r="N10" s="30">
        <f t="shared" si="15"/>
        <v>0.16666666666666666</v>
      </c>
      <c r="O10" s="30">
        <f t="shared" si="16"/>
        <v>0.25</v>
      </c>
      <c r="P10" s="28">
        <f t="shared" si="17"/>
        <v>14245</v>
      </c>
      <c r="Q10" s="28">
        <f t="shared" si="18"/>
        <v>23148.125</v>
      </c>
      <c r="R10" s="28">
        <f t="shared" si="19"/>
        <v>15432.083333333334</v>
      </c>
      <c r="S10" s="28">
        <f>IFERROR(VLOOKUP($C10,'메타 RAW (MMP)'!$B:$G,3,0),0)</f>
        <v>11</v>
      </c>
      <c r="T10" s="28">
        <f>IFERROR(VLOOKUP($C10,'메타 RAW (MMP)'!$B:$G,5,0),0)</f>
        <v>8</v>
      </c>
      <c r="U10" s="28">
        <f>IFERROR(VLOOKUP($C10,'메타 RAW (MMP)'!$B:$G,6,0),0)</f>
        <v>3</v>
      </c>
      <c r="V10" s="28">
        <f t="shared" si="20"/>
        <v>23148.125</v>
      </c>
      <c r="W10" s="28">
        <f t="shared" si="21"/>
        <v>61728.333333333336</v>
      </c>
      <c r="X10" s="28">
        <f>IFERROR(W10*커버링B2C요약!$AD$8/(커버링B2C요약!$AE$5/커버링B2C요약!$AD$5),0)</f>
        <v>24568.154158215013</v>
      </c>
      <c r="Y10" s="28">
        <f>VLOOKUP($C10,'메타 RAW'!$A:$I,9,0)</f>
        <v>51200</v>
      </c>
      <c r="Z10" s="62"/>
      <c r="AA10" s="62"/>
      <c r="AB10" s="62"/>
    </row>
    <row r="11" spans="1:28" s="43" customFormat="1">
      <c r="A11" s="62"/>
      <c r="B11" s="28" t="str">
        <f>VLOOKUP(C11,'메타 RAW'!A:G,2,0)</f>
        <v>aos_purchase_all_vd_폐기물모음_sj1_26.01.28</v>
      </c>
      <c r="C11" s="28" t="s">
        <v>445</v>
      </c>
      <c r="D11" s="28">
        <f>VLOOKUP($C11,'메타 RAW'!$A:$G,3,0)</f>
        <v>801</v>
      </c>
      <c r="E11" s="28">
        <f>VLOOKUP($C11,'메타 RAW'!$A:$G,4,0)</f>
        <v>55</v>
      </c>
      <c r="F11" s="28">
        <f>VLOOKUP($C11,'메타 RAW'!$A:$G,5,0)</f>
        <v>0</v>
      </c>
      <c r="G11" s="28">
        <f>VLOOKUP($C11,'메타 RAW'!$A:$G,6,0)</f>
        <v>0</v>
      </c>
      <c r="H11" s="28">
        <f>VLOOKUP($C11,'메타 RAW'!$A:$I,7,0)</f>
        <v>0</v>
      </c>
      <c r="I11" s="28">
        <f>VLOOKUP($C11,'메타 RAW'!$A:$I,8,0)</f>
        <v>0</v>
      </c>
      <c r="J11" s="29">
        <f t="shared" si="11"/>
        <v>14563.636363636364</v>
      </c>
      <c r="K11" s="29">
        <f t="shared" si="12"/>
        <v>0</v>
      </c>
      <c r="L11" s="30">
        <f t="shared" si="13"/>
        <v>0</v>
      </c>
      <c r="M11" s="30">
        <f t="shared" si="14"/>
        <v>0</v>
      </c>
      <c r="N11" s="30">
        <f t="shared" si="15"/>
        <v>0</v>
      </c>
      <c r="O11" s="30">
        <f t="shared" si="16"/>
        <v>0</v>
      </c>
      <c r="P11" s="28">
        <f t="shared" si="17"/>
        <v>0</v>
      </c>
      <c r="Q11" s="28">
        <f t="shared" si="18"/>
        <v>0</v>
      </c>
      <c r="R11" s="28">
        <f t="shared" si="19"/>
        <v>0</v>
      </c>
      <c r="S11" s="28">
        <f>IFERROR(VLOOKUP($C11,'메타 RAW (MMP)'!$B:$G,3,0),0)</f>
        <v>0</v>
      </c>
      <c r="T11" s="28">
        <f>IFERROR(VLOOKUP($C11,'메타 RAW (MMP)'!$B:$G,5,0),0)</f>
        <v>0</v>
      </c>
      <c r="U11" s="28">
        <f>IFERROR(VLOOKUP($C11,'메타 RAW (MMP)'!$B:$G,6,0),0)</f>
        <v>0</v>
      </c>
      <c r="V11" s="28">
        <f t="shared" si="20"/>
        <v>0</v>
      </c>
      <c r="W11" s="28">
        <f t="shared" si="21"/>
        <v>0</v>
      </c>
      <c r="X11" s="28">
        <f>IFERROR(W11*커버링B2C요약!$AD$8/(커버링B2C요약!$AE$5/커버링B2C요약!$AD$5),0)</f>
        <v>0</v>
      </c>
      <c r="Y11" s="28">
        <f>VLOOKUP($C11,'메타 RAW'!$A:$I,9,0)</f>
        <v>51200</v>
      </c>
      <c r="Z11" s="62"/>
      <c r="AA11" s="62"/>
      <c r="AB11" s="62"/>
    </row>
    <row r="12" spans="1:28" s="62" customFormat="1">
      <c r="B12" s="28" t="str">
        <f>VLOOKUP(C12,'메타 RAW'!A:G,2,0)</f>
        <v>aos_purchase_all_vd_폐기물모음_sj1_26.01.28</v>
      </c>
      <c r="C12" s="28" t="s">
        <v>446</v>
      </c>
      <c r="D12" s="28">
        <f>VLOOKUP($C12,'메타 RAW'!$A:$G,3,0)</f>
        <v>260</v>
      </c>
      <c r="E12" s="28">
        <f>VLOOKUP($C12,'메타 RAW'!$A:$G,4,0)</f>
        <v>18</v>
      </c>
      <c r="F12" s="28">
        <f>VLOOKUP($C12,'메타 RAW'!$A:$G,5,0)</f>
        <v>0</v>
      </c>
      <c r="G12" s="28">
        <f>VLOOKUP($C12,'메타 RAW'!$A:$G,6,0)</f>
        <v>0</v>
      </c>
      <c r="H12" s="28">
        <f>VLOOKUP($C12,'메타 RAW'!$A:$I,7,0)</f>
        <v>0</v>
      </c>
      <c r="I12" s="28">
        <f>VLOOKUP($C12,'메타 RAW'!$A:$I,8,0)</f>
        <v>0</v>
      </c>
      <c r="J12" s="29">
        <f t="shared" si="11"/>
        <v>14444.444444444445</v>
      </c>
      <c r="K12" s="29">
        <f t="shared" si="12"/>
        <v>0</v>
      </c>
      <c r="L12" s="30">
        <f t="shared" si="13"/>
        <v>0</v>
      </c>
      <c r="M12" s="30">
        <f t="shared" si="14"/>
        <v>0</v>
      </c>
      <c r="N12" s="30">
        <f t="shared" si="15"/>
        <v>0</v>
      </c>
      <c r="O12" s="30">
        <f t="shared" si="16"/>
        <v>0</v>
      </c>
      <c r="P12" s="28">
        <f t="shared" si="17"/>
        <v>0</v>
      </c>
      <c r="Q12" s="28">
        <f t="shared" si="18"/>
        <v>0</v>
      </c>
      <c r="R12" s="28">
        <f t="shared" si="19"/>
        <v>0</v>
      </c>
      <c r="S12" s="28">
        <f>IFERROR(VLOOKUP($C12,'메타 RAW (MMP)'!$B:$G,3,0),0)</f>
        <v>0</v>
      </c>
      <c r="T12" s="28">
        <f>IFERROR(VLOOKUP($C12,'메타 RAW (MMP)'!$B:$G,5,0),0)</f>
        <v>0</v>
      </c>
      <c r="U12" s="28">
        <f>IFERROR(VLOOKUP($C12,'메타 RAW (MMP)'!$B:$G,6,0),0)</f>
        <v>0</v>
      </c>
      <c r="V12" s="28">
        <f t="shared" si="20"/>
        <v>0</v>
      </c>
      <c r="W12" s="28">
        <f t="shared" si="21"/>
        <v>0</v>
      </c>
      <c r="X12" s="28">
        <f>IFERROR(W12*커버링B2C요약!$AD$8/(커버링B2C요약!$AE$5/커버링B2C요약!$AD$5),0)</f>
        <v>0</v>
      </c>
      <c r="Y12" s="28">
        <f>VLOOKUP($C12,'메타 RAW'!$A:$I,9,0)</f>
        <v>51200</v>
      </c>
    </row>
    <row r="13" spans="1:28" s="62" customFormat="1">
      <c r="B13" s="28" t="str">
        <f>VLOOKUP(C13,'메타 RAW'!A:G,2,0)</f>
        <v>aos_purchase_all_vd_폐기물모음_sj1_26.01.28</v>
      </c>
      <c r="C13" s="28" t="s">
        <v>442</v>
      </c>
      <c r="D13" s="28">
        <f>VLOOKUP($C13,'메타 RAW'!$A:$G,3,0)</f>
        <v>0</v>
      </c>
      <c r="E13" s="28">
        <f>VLOOKUP($C13,'메타 RAW'!$A:$G,4,0)</f>
        <v>0</v>
      </c>
      <c r="F13" s="28">
        <f>VLOOKUP($C13,'메타 RAW'!$A:$G,5,0)</f>
        <v>0</v>
      </c>
      <c r="G13" s="28">
        <f>VLOOKUP($C13,'메타 RAW'!$A:$G,6,0)</f>
        <v>0</v>
      </c>
      <c r="H13" s="28">
        <f>VLOOKUP($C13,'메타 RAW'!$A:$I,7,0)</f>
        <v>0</v>
      </c>
      <c r="I13" s="28">
        <f>VLOOKUP($C13,'메타 RAW'!$A:$I,8,0)</f>
        <v>0</v>
      </c>
      <c r="J13" s="29">
        <f t="shared" si="11"/>
        <v>0</v>
      </c>
      <c r="K13" s="29">
        <f t="shared" si="12"/>
        <v>0</v>
      </c>
      <c r="L13" s="30">
        <f t="shared" si="13"/>
        <v>0</v>
      </c>
      <c r="M13" s="30">
        <f t="shared" si="14"/>
        <v>0</v>
      </c>
      <c r="N13" s="30">
        <f t="shared" si="15"/>
        <v>0</v>
      </c>
      <c r="O13" s="30">
        <f t="shared" si="16"/>
        <v>0</v>
      </c>
      <c r="P13" s="28">
        <f t="shared" si="17"/>
        <v>0</v>
      </c>
      <c r="Q13" s="28">
        <f t="shared" si="18"/>
        <v>0</v>
      </c>
      <c r="R13" s="28">
        <f t="shared" si="19"/>
        <v>0</v>
      </c>
      <c r="S13" s="28">
        <f>IFERROR(VLOOKUP($C13,'메타 RAW (MMP)'!$B:$G,3,0),0)</f>
        <v>0</v>
      </c>
      <c r="T13" s="28">
        <f>IFERROR(VLOOKUP($C13,'메타 RAW (MMP)'!$B:$G,5,0),0)</f>
        <v>0</v>
      </c>
      <c r="U13" s="28">
        <f>IFERROR(VLOOKUP($C13,'메타 RAW (MMP)'!$B:$G,6,0),0)</f>
        <v>0</v>
      </c>
      <c r="V13" s="28">
        <f t="shared" si="20"/>
        <v>0</v>
      </c>
      <c r="W13" s="28">
        <f t="shared" si="21"/>
        <v>0</v>
      </c>
      <c r="X13" s="28">
        <f>IFERROR(W13*커버링B2C요약!$AD$8/(커버링B2C요약!$AE$5/커버링B2C요약!$AD$5),0)</f>
        <v>0</v>
      </c>
      <c r="Y13" s="28">
        <f>VLOOKUP($C13,'메타 RAW'!$A:$I,9,0)</f>
        <v>51200</v>
      </c>
    </row>
    <row r="14" spans="1:28" s="62" customFormat="1">
      <c r="A14" s="43"/>
      <c r="B14" s="22" t="str">
        <f>VLOOKUP(C14,'메타 RAW'!A:G,2,0)</f>
        <v>aos_purchase_all_vd_폐기물모음_sj1_26.01.28</v>
      </c>
      <c r="C14" s="22" t="s">
        <v>443</v>
      </c>
      <c r="D14" s="22">
        <f>VLOOKUP($C14,'메타 RAW'!$A:$G,3,0)</f>
        <v>112</v>
      </c>
      <c r="E14" s="22">
        <f>VLOOKUP($C14,'메타 RAW'!$A:$G,4,0)</f>
        <v>8</v>
      </c>
      <c r="F14" s="22">
        <f>VLOOKUP($C14,'메타 RAW'!$A:$G,5,0)</f>
        <v>0</v>
      </c>
      <c r="G14" s="22">
        <f>VLOOKUP($C14,'메타 RAW'!$A:$G,6,0)</f>
        <v>0</v>
      </c>
      <c r="H14" s="22">
        <f>VLOOKUP($C14,'메타 RAW'!$A:$I,7,0)</f>
        <v>0</v>
      </c>
      <c r="I14" s="22">
        <f>VLOOKUP($C14,'메타 RAW'!$A:$I,8,0)</f>
        <v>0</v>
      </c>
      <c r="J14" s="23">
        <f t="shared" si="11"/>
        <v>14000</v>
      </c>
      <c r="K14" s="23">
        <f t="shared" si="12"/>
        <v>0</v>
      </c>
      <c r="L14" s="24">
        <f t="shared" si="13"/>
        <v>0</v>
      </c>
      <c r="M14" s="24">
        <f t="shared" si="14"/>
        <v>0</v>
      </c>
      <c r="N14" s="24">
        <f t="shared" si="15"/>
        <v>0</v>
      </c>
      <c r="O14" s="24">
        <f t="shared" si="16"/>
        <v>0</v>
      </c>
      <c r="P14" s="22">
        <f t="shared" si="17"/>
        <v>0</v>
      </c>
      <c r="Q14" s="22">
        <f t="shared" si="18"/>
        <v>0</v>
      </c>
      <c r="R14" s="22">
        <f t="shared" si="19"/>
        <v>0</v>
      </c>
      <c r="S14" s="22">
        <f>IFERROR(VLOOKUP($C14,'메타 RAW (MMP)'!$B:$G,3,0),0)</f>
        <v>0</v>
      </c>
      <c r="T14" s="22">
        <f>IFERROR(VLOOKUP($C14,'메타 RAW (MMP)'!$B:$G,5,0),0)</f>
        <v>0</v>
      </c>
      <c r="U14" s="22">
        <f>IFERROR(VLOOKUP($C14,'메타 RAW (MMP)'!$B:$G,6,0),0)</f>
        <v>0</v>
      </c>
      <c r="V14" s="22">
        <f t="shared" si="20"/>
        <v>0</v>
      </c>
      <c r="W14" s="22">
        <f t="shared" si="21"/>
        <v>0</v>
      </c>
      <c r="X14" s="22">
        <f>IFERROR(W14*커버링B2C요약!$AD$8/(커버링B2C요약!$AE$5/커버링B2C요약!$AD$5),0)</f>
        <v>0</v>
      </c>
      <c r="Y14" s="22">
        <f>VLOOKUP($C14,'메타 RAW'!$A:$I,9,0)</f>
        <v>51200</v>
      </c>
      <c r="Z14" s="43"/>
      <c r="AA14" s="43"/>
      <c r="AB14" s="43"/>
    </row>
    <row r="15" spans="1:28" s="62" customFormat="1">
      <c r="A15" s="43"/>
      <c r="B15" s="22" t="str">
        <f>VLOOKUP(C15,'메타 RAW'!A:G,2,0)</f>
        <v>aos_purchase_all_vd_폐기물모음_sj1_26.01.28</v>
      </c>
      <c r="C15" s="22" t="s">
        <v>447</v>
      </c>
      <c r="D15" s="22">
        <f>VLOOKUP($C15,'메타 RAW'!$A:$G,3,0)</f>
        <v>0</v>
      </c>
      <c r="E15" s="22">
        <f>VLOOKUP($C15,'메타 RAW'!$A:$G,4,0)</f>
        <v>0</v>
      </c>
      <c r="F15" s="22">
        <f>VLOOKUP($C15,'메타 RAW'!$A:$G,5,0)</f>
        <v>0</v>
      </c>
      <c r="G15" s="22">
        <f>VLOOKUP($C15,'메타 RAW'!$A:$G,6,0)</f>
        <v>0</v>
      </c>
      <c r="H15" s="22">
        <f>VLOOKUP($C15,'메타 RAW'!$A:$I,7,0)</f>
        <v>0</v>
      </c>
      <c r="I15" s="22">
        <f>VLOOKUP($C15,'메타 RAW'!$A:$I,8,0)</f>
        <v>0</v>
      </c>
      <c r="J15" s="23">
        <f t="shared" si="11"/>
        <v>0</v>
      </c>
      <c r="K15" s="23">
        <f t="shared" si="12"/>
        <v>0</v>
      </c>
      <c r="L15" s="24">
        <f t="shared" si="13"/>
        <v>0</v>
      </c>
      <c r="M15" s="24">
        <f t="shared" si="14"/>
        <v>0</v>
      </c>
      <c r="N15" s="24">
        <f t="shared" si="15"/>
        <v>0</v>
      </c>
      <c r="O15" s="24">
        <f t="shared" si="16"/>
        <v>0</v>
      </c>
      <c r="P15" s="22">
        <f t="shared" si="17"/>
        <v>0</v>
      </c>
      <c r="Q15" s="22">
        <f t="shared" si="18"/>
        <v>0</v>
      </c>
      <c r="R15" s="22">
        <f t="shared" si="19"/>
        <v>0</v>
      </c>
      <c r="S15" s="22">
        <f>IFERROR(VLOOKUP($C15,'메타 RAW (MMP)'!$B:$G,3,0),0)</f>
        <v>0</v>
      </c>
      <c r="T15" s="22">
        <f>IFERROR(VLOOKUP($C15,'메타 RAW (MMP)'!$B:$G,5,0),0)</f>
        <v>0</v>
      </c>
      <c r="U15" s="22">
        <f>IFERROR(VLOOKUP($C15,'메타 RAW (MMP)'!$B:$G,6,0),0)</f>
        <v>0</v>
      </c>
      <c r="V15" s="22">
        <f t="shared" si="20"/>
        <v>0</v>
      </c>
      <c r="W15" s="22">
        <f t="shared" si="21"/>
        <v>0</v>
      </c>
      <c r="X15" s="22">
        <f>IFERROR(W15*커버링B2C요약!$AD$8/(커버링B2C요약!$AE$5/커버링B2C요약!$AD$5),0)</f>
        <v>0</v>
      </c>
      <c r="Y15" s="22">
        <f>VLOOKUP($C15,'메타 RAW'!$A:$I,9,0)</f>
        <v>51200</v>
      </c>
      <c r="Z15" s="43"/>
      <c r="AA15" s="43"/>
      <c r="AB15" s="43"/>
    </row>
    <row r="16" spans="1:28" s="43" customFormat="1">
      <c r="B16" s="22" t="str">
        <f>VLOOKUP(C16,'메타 RAW'!A:G,2,0)</f>
        <v>aos_purchase_all_vd_폐기물모음_sj1_26.01.28</v>
      </c>
      <c r="C16" s="22" t="s">
        <v>448</v>
      </c>
      <c r="D16" s="22">
        <f>VLOOKUP($C16,'메타 RAW'!$A:$G,3,0)</f>
        <v>0</v>
      </c>
      <c r="E16" s="22">
        <f>VLOOKUP($C16,'메타 RAW'!$A:$G,4,0)</f>
        <v>0</v>
      </c>
      <c r="F16" s="22">
        <f>VLOOKUP($C16,'메타 RAW'!$A:$G,5,0)</f>
        <v>0</v>
      </c>
      <c r="G16" s="22">
        <f>VLOOKUP($C16,'메타 RAW'!$A:$G,6,0)</f>
        <v>0</v>
      </c>
      <c r="H16" s="22">
        <f>VLOOKUP($C16,'메타 RAW'!$A:$I,7,0)</f>
        <v>0</v>
      </c>
      <c r="I16" s="22">
        <f>VLOOKUP($C16,'메타 RAW'!$A:$I,8,0)</f>
        <v>0</v>
      </c>
      <c r="J16" s="23">
        <f t="shared" si="11"/>
        <v>0</v>
      </c>
      <c r="K16" s="23">
        <f t="shared" si="12"/>
        <v>0</v>
      </c>
      <c r="L16" s="24">
        <f t="shared" si="13"/>
        <v>0</v>
      </c>
      <c r="M16" s="24">
        <f t="shared" si="14"/>
        <v>0</v>
      </c>
      <c r="N16" s="24">
        <f t="shared" si="15"/>
        <v>0</v>
      </c>
      <c r="O16" s="24">
        <f t="shared" si="16"/>
        <v>0</v>
      </c>
      <c r="P16" s="22">
        <f t="shared" si="17"/>
        <v>0</v>
      </c>
      <c r="Q16" s="22">
        <f t="shared" si="18"/>
        <v>0</v>
      </c>
      <c r="R16" s="22">
        <f t="shared" si="19"/>
        <v>0</v>
      </c>
      <c r="S16" s="22">
        <f>IFERROR(VLOOKUP($C16,'메타 RAW (MMP)'!$B:$G,3,0),0)</f>
        <v>0</v>
      </c>
      <c r="T16" s="22">
        <f>IFERROR(VLOOKUP($C16,'메타 RAW (MMP)'!$B:$G,5,0),0)</f>
        <v>0</v>
      </c>
      <c r="U16" s="22">
        <f>IFERROR(VLOOKUP($C16,'메타 RAW (MMP)'!$B:$G,6,0),0)</f>
        <v>0</v>
      </c>
      <c r="V16" s="22">
        <f t="shared" si="20"/>
        <v>0</v>
      </c>
      <c r="W16" s="22">
        <f t="shared" si="21"/>
        <v>0</v>
      </c>
      <c r="X16" s="22">
        <f>IFERROR(W16*커버링B2C요약!$AD$8/(커버링B2C요약!$AE$5/커버링B2C요약!$AD$5),0)</f>
        <v>0</v>
      </c>
      <c r="Y16" s="22">
        <f>VLOOKUP($C16,'메타 RAW'!$A:$I,9,0)</f>
        <v>51200</v>
      </c>
    </row>
    <row r="17" spans="1:28" s="43" customFormat="1">
      <c r="B17" s="22" t="str">
        <f>VLOOKUP(C17,'메타 RAW'!A:G,2,0)</f>
        <v>aos_purchase_all_vd_폐기물모음_sj1_26.01.28</v>
      </c>
      <c r="C17" s="22" t="s">
        <v>449</v>
      </c>
      <c r="D17" s="22">
        <f>VLOOKUP($C17,'메타 RAW'!$A:$G,3,0)</f>
        <v>0</v>
      </c>
      <c r="E17" s="22">
        <f>VLOOKUP($C17,'메타 RAW'!$A:$G,4,0)</f>
        <v>0</v>
      </c>
      <c r="F17" s="22">
        <f>VLOOKUP($C17,'메타 RAW'!$A:$G,5,0)</f>
        <v>0</v>
      </c>
      <c r="G17" s="22">
        <f>VLOOKUP($C17,'메타 RAW'!$A:$G,6,0)</f>
        <v>0</v>
      </c>
      <c r="H17" s="22">
        <f>VLOOKUP($C17,'메타 RAW'!$A:$I,7,0)</f>
        <v>0</v>
      </c>
      <c r="I17" s="22">
        <f>VLOOKUP($C17,'메타 RAW'!$A:$I,8,0)</f>
        <v>0</v>
      </c>
      <c r="J17" s="23">
        <f t="shared" si="11"/>
        <v>0</v>
      </c>
      <c r="K17" s="23">
        <f t="shared" si="12"/>
        <v>0</v>
      </c>
      <c r="L17" s="24">
        <f t="shared" si="13"/>
        <v>0</v>
      </c>
      <c r="M17" s="24">
        <f t="shared" si="14"/>
        <v>0</v>
      </c>
      <c r="N17" s="24">
        <f t="shared" si="15"/>
        <v>0</v>
      </c>
      <c r="O17" s="24">
        <f t="shared" si="16"/>
        <v>0</v>
      </c>
      <c r="P17" s="22">
        <f t="shared" si="17"/>
        <v>0</v>
      </c>
      <c r="Q17" s="22">
        <f t="shared" si="18"/>
        <v>0</v>
      </c>
      <c r="R17" s="22">
        <f t="shared" si="19"/>
        <v>0</v>
      </c>
      <c r="S17" s="22">
        <f>IFERROR(VLOOKUP($C17,'메타 RAW (MMP)'!$B:$G,3,0),0)</f>
        <v>0</v>
      </c>
      <c r="T17" s="22">
        <f>IFERROR(VLOOKUP($C17,'메타 RAW (MMP)'!$B:$G,5,0),0)</f>
        <v>0</v>
      </c>
      <c r="U17" s="22">
        <f>IFERROR(VLOOKUP($C17,'메타 RAW (MMP)'!$B:$G,6,0),0)</f>
        <v>0</v>
      </c>
      <c r="V17" s="22">
        <f t="shared" si="20"/>
        <v>0</v>
      </c>
      <c r="W17" s="22">
        <f t="shared" si="21"/>
        <v>0</v>
      </c>
      <c r="X17" s="22">
        <f>IFERROR(W17*커버링B2C요약!$AD$8/(커버링B2C요약!$AE$5/커버링B2C요약!$AD$5),0)</f>
        <v>0</v>
      </c>
      <c r="Y17" s="22">
        <f>VLOOKUP($C17,'메타 RAW'!$A:$I,9,0)</f>
        <v>51200</v>
      </c>
    </row>
    <row r="18" spans="1:28" s="62" customFormat="1">
      <c r="A18" s="43"/>
      <c r="B18" s="22">
        <v>0</v>
      </c>
      <c r="C18" s="22" t="s">
        <v>450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3">
        <v>0</v>
      </c>
      <c r="K18" s="23">
        <v>0</v>
      </c>
      <c r="L18" s="24">
        <v>0</v>
      </c>
      <c r="M18" s="24">
        <v>0</v>
      </c>
      <c r="N18" s="24">
        <v>0</v>
      </c>
      <c r="O18" s="24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43"/>
      <c r="AA18" s="43"/>
      <c r="AB18" s="43"/>
    </row>
    <row r="20" spans="1:28" ht="16.5" hidden="1" customHeight="1">
      <c r="B20" s="19" t="s">
        <v>440</v>
      </c>
      <c r="C20" s="20" t="s">
        <v>451</v>
      </c>
      <c r="D20" s="20"/>
    </row>
    <row r="21" spans="1:28" ht="16.5" hidden="1" customHeight="1">
      <c r="B21" s="11" t="s">
        <v>436</v>
      </c>
      <c r="C21" s="11" t="s">
        <v>22</v>
      </c>
      <c r="D21" s="12" t="s">
        <v>23</v>
      </c>
      <c r="E21" s="12" t="s">
        <v>24</v>
      </c>
      <c r="F21" s="12" t="s">
        <v>25</v>
      </c>
      <c r="G21" s="12" t="s">
        <v>26</v>
      </c>
      <c r="H21" s="12" t="s">
        <v>27</v>
      </c>
      <c r="I21" s="12" t="s">
        <v>28</v>
      </c>
      <c r="J21" s="13" t="s">
        <v>29</v>
      </c>
      <c r="K21" s="13" t="s">
        <v>30</v>
      </c>
      <c r="L21" s="13" t="s">
        <v>31</v>
      </c>
      <c r="M21" s="13" t="s">
        <v>32</v>
      </c>
      <c r="N21" s="13" t="s">
        <v>33</v>
      </c>
      <c r="O21" s="13" t="s">
        <v>34</v>
      </c>
      <c r="P21" s="13" t="s">
        <v>35</v>
      </c>
      <c r="Q21" s="13" t="s">
        <v>36</v>
      </c>
      <c r="R21" s="13" t="s">
        <v>37</v>
      </c>
      <c r="S21" s="14" t="s">
        <v>38</v>
      </c>
      <c r="T21" s="14" t="s">
        <v>27</v>
      </c>
      <c r="U21" s="14" t="s">
        <v>28</v>
      </c>
      <c r="V21" s="14" t="s">
        <v>36</v>
      </c>
      <c r="W21" s="14" t="s">
        <v>37</v>
      </c>
      <c r="X21" s="14" t="s">
        <v>437</v>
      </c>
      <c r="Y21" s="13" t="s">
        <v>40</v>
      </c>
      <c r="Z21" s="14" t="s">
        <v>41</v>
      </c>
    </row>
    <row r="22" spans="1:28" ht="16.5" hidden="1" customHeight="1">
      <c r="B22" s="15"/>
      <c r="C22" s="9" t="s">
        <v>435</v>
      </c>
      <c r="D22" s="16">
        <f t="shared" ref="D22:I22" si="22">SUM(D23:D26)</f>
        <v>0</v>
      </c>
      <c r="E22" s="16">
        <f t="shared" si="22"/>
        <v>0</v>
      </c>
      <c r="F22" s="16">
        <f t="shared" si="22"/>
        <v>0</v>
      </c>
      <c r="G22" s="16">
        <f t="shared" si="22"/>
        <v>0</v>
      </c>
      <c r="H22" s="16">
        <f t="shared" si="22"/>
        <v>0</v>
      </c>
      <c r="I22" s="16">
        <f t="shared" si="22"/>
        <v>0</v>
      </c>
      <c r="J22" s="17" t="e">
        <f>D22*1000/E22</f>
        <v>#DIV/0!</v>
      </c>
      <c r="K22" s="17">
        <f>IFERROR(D22/F22,0)</f>
        <v>0</v>
      </c>
      <c r="L22" s="18">
        <f t="shared" ref="L22:M26" si="23">IFERROR(F22/E22,0)</f>
        <v>0</v>
      </c>
      <c r="M22" s="42">
        <f t="shared" si="23"/>
        <v>0</v>
      </c>
      <c r="N22" s="42">
        <f>IFERROR(H22/F22,0)</f>
        <v>0</v>
      </c>
      <c r="O22" s="42">
        <f>IFERROR(I22/F22,0)</f>
        <v>0</v>
      </c>
      <c r="P22" s="17">
        <f>IFERROR(D22/G22,0)</f>
        <v>0</v>
      </c>
      <c r="Q22" s="17">
        <f>IFERROR(D22/H22,0)</f>
        <v>0</v>
      </c>
      <c r="R22" s="17">
        <f>IFERROR(D22/I22,0)</f>
        <v>0</v>
      </c>
      <c r="S22" s="16">
        <f>SUM(S23:S26)</f>
        <v>0</v>
      </c>
      <c r="T22" s="16">
        <f>SUM(T23:T26)</f>
        <v>0</v>
      </c>
      <c r="U22" s="16">
        <f>SUM(U23:U26)</f>
        <v>0</v>
      </c>
      <c r="V22" s="17">
        <f>IFERROR(D22/T22,0)</f>
        <v>0</v>
      </c>
      <c r="W22" s="17">
        <f>IFERROR(D22/U22,0)</f>
        <v>0</v>
      </c>
      <c r="X22" s="17">
        <f>IFERROR(W22*커버링B2C요약!$AD$8/(커버링B2C요약!$AE$5/커버링B2C요약!$AD$5),0)</f>
        <v>0</v>
      </c>
      <c r="Y22" s="17">
        <f>Y23</f>
        <v>0</v>
      </c>
      <c r="Z22" s="17">
        <v>0</v>
      </c>
      <c r="AA22" s="166"/>
    </row>
    <row r="23" spans="1:28" s="43" customFormat="1" hidden="1">
      <c r="B23" s="22" t="str">
        <f>VLOOKUP(C23,'메타 RAW'!A:G,2,0)</f>
        <v>aos_purchase_all_vd_인플루언서PA(1)_sj1_26.01.28</v>
      </c>
      <c r="C23" s="22" t="s">
        <v>452</v>
      </c>
      <c r="D23" s="22">
        <f>VLOOKUP($C23,'메타 RAW'!$A:$G,3,0)</f>
        <v>0</v>
      </c>
      <c r="E23" s="22">
        <f>VLOOKUP($C23,'메타 RAW'!$A:$G,4,0)</f>
        <v>0</v>
      </c>
      <c r="F23" s="22">
        <f>VLOOKUP($C23,'메타 RAW'!$A:$G,5,0)</f>
        <v>0</v>
      </c>
      <c r="G23" s="22">
        <f>VLOOKUP($C23,'메타 RAW'!$A:$G,6,0)</f>
        <v>0</v>
      </c>
      <c r="H23" s="22">
        <f>VLOOKUP($C23,'메타 RAW'!$A:$I,7,0)</f>
        <v>0</v>
      </c>
      <c r="I23" s="22">
        <f>VLOOKUP($C23,'메타 RAW'!$A:$I,8,0)</f>
        <v>0</v>
      </c>
      <c r="J23" s="23">
        <f>IFERROR(D23/E23*1000,0)</f>
        <v>0</v>
      </c>
      <c r="K23" s="23">
        <f>IFERROR(D23/F23,0)</f>
        <v>0</v>
      </c>
      <c r="L23" s="24">
        <f t="shared" si="23"/>
        <v>0</v>
      </c>
      <c r="M23" s="24">
        <f t="shared" si="23"/>
        <v>0</v>
      </c>
      <c r="N23" s="24">
        <f>IFERROR(H23/F23,0)</f>
        <v>0</v>
      </c>
      <c r="O23" s="24">
        <f>IFERROR(I23/F23,0)</f>
        <v>0</v>
      </c>
      <c r="P23" s="22">
        <f>IFERROR(D23/G23,0)</f>
        <v>0</v>
      </c>
      <c r="Q23" s="22">
        <f>IFERROR(D23/H23,0)</f>
        <v>0</v>
      </c>
      <c r="R23" s="22">
        <f>IFERROR(D23/I23,0)</f>
        <v>0</v>
      </c>
      <c r="S23" s="22">
        <f>IFERROR(VLOOKUP($C23,'메타 RAW (MMP)'!$B:$G,3,0),0)</f>
        <v>0</v>
      </c>
      <c r="T23" s="22">
        <f>IFERROR(VLOOKUP($C23,'메타 RAW (MMP)'!$B:$G,5,0),0)</f>
        <v>0</v>
      </c>
      <c r="U23" s="22">
        <f>IFERROR(VLOOKUP($C23,'메타 RAW (MMP)'!$B:$G,6,0),0)</f>
        <v>0</v>
      </c>
      <c r="V23" s="22">
        <f>IFERROR(D23/T23,0)</f>
        <v>0</v>
      </c>
      <c r="W23" s="22">
        <f>IFERROR(D23/U23,0)</f>
        <v>0</v>
      </c>
      <c r="X23" s="22">
        <f>IFERROR(W23*커버링B2C요약!$AD$8/(커버링B2C요약!$AE$5/커버링B2C요약!$AD$5),0)</f>
        <v>0</v>
      </c>
      <c r="Y23" s="22">
        <v>0</v>
      </c>
    </row>
    <row r="24" spans="1:28" s="43" customFormat="1" hidden="1">
      <c r="B24" s="22" t="str">
        <f>VLOOKUP(C24,'메타 RAW'!A:G,2,0)</f>
        <v>aos_purchase_all_vd_인플루언서PA(1)_sj1_26.01.28</v>
      </c>
      <c r="C24" s="22" t="s">
        <v>453</v>
      </c>
      <c r="D24" s="22">
        <f>VLOOKUP($C24,'메타 RAW'!$A:$G,3,0)</f>
        <v>0</v>
      </c>
      <c r="E24" s="22">
        <f>VLOOKUP($C24,'메타 RAW'!$A:$G,4,0)</f>
        <v>0</v>
      </c>
      <c r="F24" s="22">
        <f>VLOOKUP($C24,'메타 RAW'!$A:$G,5,0)</f>
        <v>0</v>
      </c>
      <c r="G24" s="22">
        <f>VLOOKUP($C24,'메타 RAW'!$A:$G,6,0)</f>
        <v>0</v>
      </c>
      <c r="H24" s="22">
        <f>VLOOKUP($C24,'메타 RAW'!$A:$I,7,0)</f>
        <v>0</v>
      </c>
      <c r="I24" s="22">
        <f>VLOOKUP($C24,'메타 RAW'!$A:$I,8,0)</f>
        <v>0</v>
      </c>
      <c r="J24" s="23">
        <f>IFERROR(D24/E24*1000,0)</f>
        <v>0</v>
      </c>
      <c r="K24" s="23">
        <f>IFERROR(D24/F24,0)</f>
        <v>0</v>
      </c>
      <c r="L24" s="24">
        <f t="shared" si="23"/>
        <v>0</v>
      </c>
      <c r="M24" s="24">
        <f t="shared" si="23"/>
        <v>0</v>
      </c>
      <c r="N24" s="24">
        <f>IFERROR(H24/F24,0)</f>
        <v>0</v>
      </c>
      <c r="O24" s="24">
        <f>IFERROR(I24/F24,0)</f>
        <v>0</v>
      </c>
      <c r="P24" s="22">
        <f>IFERROR(D24/G24,0)</f>
        <v>0</v>
      </c>
      <c r="Q24" s="22">
        <f>IFERROR(D24/H24,0)</f>
        <v>0</v>
      </c>
      <c r="R24" s="22">
        <f>IFERROR(D24/I24,0)</f>
        <v>0</v>
      </c>
      <c r="S24" s="22">
        <f>IFERROR(VLOOKUP($C24,'메타 RAW (MMP)'!$B:$G,3,0),0)</f>
        <v>0</v>
      </c>
      <c r="T24" s="22">
        <f>IFERROR(VLOOKUP($C24,'메타 RAW (MMP)'!$B:$G,5,0),0)</f>
        <v>0</v>
      </c>
      <c r="U24" s="22">
        <f>IFERROR(VLOOKUP($C24,'메타 RAW (MMP)'!$B:$G,6,0),0)</f>
        <v>0</v>
      </c>
      <c r="V24" s="22">
        <f>IFERROR(D24/T24,0)</f>
        <v>0</v>
      </c>
      <c r="W24" s="22">
        <f>IFERROR(D24/U24,0)</f>
        <v>0</v>
      </c>
      <c r="X24" s="22">
        <f>IFERROR(W24*커버링B2C요약!$AD$8/(커버링B2C요약!$AE$5/커버링B2C요약!$AD$5),0)</f>
        <v>0</v>
      </c>
      <c r="Y24" s="22">
        <f>VLOOKUP($C24,'메타 RAW'!$A:$I,9,0)</f>
        <v>30000</v>
      </c>
    </row>
    <row r="25" spans="1:28" s="43" customFormat="1" hidden="1">
      <c r="B25" s="22" t="str">
        <f>VLOOKUP(C25,'메타 RAW'!A:G,2,0)</f>
        <v>aos_purchase_all_vd_인플루언서PA(1)_sj1_26.01.28</v>
      </c>
      <c r="C25" s="22" t="s">
        <v>454</v>
      </c>
      <c r="D25" s="22">
        <f>VLOOKUP($C25,'메타 RAW'!$A:$G,3,0)</f>
        <v>0</v>
      </c>
      <c r="E25" s="22">
        <f>VLOOKUP($C25,'메타 RAW'!$A:$G,4,0)</f>
        <v>0</v>
      </c>
      <c r="F25" s="22">
        <f>VLOOKUP($C25,'메타 RAW'!$A:$G,5,0)</f>
        <v>0</v>
      </c>
      <c r="G25" s="22">
        <f>VLOOKUP($C25,'메타 RAW'!$A:$G,6,0)</f>
        <v>0</v>
      </c>
      <c r="H25" s="22">
        <f>VLOOKUP($C25,'메타 RAW'!$A:$I,7,0)</f>
        <v>0</v>
      </c>
      <c r="I25" s="22">
        <f>VLOOKUP($C25,'메타 RAW'!$A:$I,8,0)</f>
        <v>0</v>
      </c>
      <c r="J25" s="23">
        <f>IFERROR(D25/E25*1000,0)</f>
        <v>0</v>
      </c>
      <c r="K25" s="23">
        <f>IFERROR(D25/F25,0)</f>
        <v>0</v>
      </c>
      <c r="L25" s="24">
        <f t="shared" si="23"/>
        <v>0</v>
      </c>
      <c r="M25" s="24">
        <f t="shared" si="23"/>
        <v>0</v>
      </c>
      <c r="N25" s="24">
        <f>IFERROR(H25/F25,0)</f>
        <v>0</v>
      </c>
      <c r="O25" s="24">
        <f>IFERROR(I25/F25,0)</f>
        <v>0</v>
      </c>
      <c r="P25" s="22">
        <f>IFERROR(D25/G25,0)</f>
        <v>0</v>
      </c>
      <c r="Q25" s="22">
        <f>IFERROR(D25/H25,0)</f>
        <v>0</v>
      </c>
      <c r="R25" s="22">
        <f>IFERROR(D25/I25,0)</f>
        <v>0</v>
      </c>
      <c r="S25" s="22">
        <f>IFERROR(VLOOKUP($C25,'메타 RAW (MMP)'!$B:$G,3,0),0)</f>
        <v>0</v>
      </c>
      <c r="T25" s="22">
        <f>IFERROR(VLOOKUP($C25,'메타 RAW (MMP)'!$B:$G,5,0),0)</f>
        <v>0</v>
      </c>
      <c r="U25" s="22">
        <f>IFERROR(VLOOKUP($C25,'메타 RAW (MMP)'!$B:$G,6,0),0)</f>
        <v>0</v>
      </c>
      <c r="V25" s="22">
        <f>IFERROR(D25/T25,0)</f>
        <v>0</v>
      </c>
      <c r="W25" s="22">
        <f>IFERROR(D25/U25,0)</f>
        <v>0</v>
      </c>
      <c r="X25" s="22">
        <f>IFERROR(W25*커버링B2C요약!$AD$8/(커버링B2C요약!$AE$5/커버링B2C요약!$AD$5),0)</f>
        <v>0</v>
      </c>
      <c r="Y25" s="22">
        <f>VLOOKUP($C25,'메타 RAW'!$A:$I,9,0)</f>
        <v>30000</v>
      </c>
    </row>
    <row r="26" spans="1:28" s="43" customFormat="1" hidden="1">
      <c r="B26" s="22" t="str">
        <f>VLOOKUP(C26,'메타 RAW'!A:G,2,0)</f>
        <v>aos_purchase_all_vd_인플루언서PA(1)_sj1_26.01.28</v>
      </c>
      <c r="C26" s="22" t="s">
        <v>455</v>
      </c>
      <c r="D26" s="22">
        <f>VLOOKUP($C26,'메타 RAW'!$A:$G,3,0)</f>
        <v>0</v>
      </c>
      <c r="E26" s="22">
        <f>VLOOKUP($C26,'메타 RAW'!$A:$G,4,0)</f>
        <v>0</v>
      </c>
      <c r="F26" s="22">
        <f>VLOOKUP($C26,'메타 RAW'!$A:$G,5,0)</f>
        <v>0</v>
      </c>
      <c r="G26" s="22">
        <f>VLOOKUP($C26,'메타 RAW'!$A:$G,6,0)</f>
        <v>0</v>
      </c>
      <c r="H26" s="22">
        <f>VLOOKUP($C26,'메타 RAW'!$A:$I,7,0)</f>
        <v>0</v>
      </c>
      <c r="I26" s="22">
        <f>VLOOKUP($C26,'메타 RAW'!$A:$I,8,0)</f>
        <v>0</v>
      </c>
      <c r="J26" s="23">
        <f>IFERROR(D26/E26*1000,0)</f>
        <v>0</v>
      </c>
      <c r="K26" s="23">
        <f>IFERROR(D26/F26,0)</f>
        <v>0</v>
      </c>
      <c r="L26" s="24">
        <f t="shared" si="23"/>
        <v>0</v>
      </c>
      <c r="M26" s="24">
        <f t="shared" si="23"/>
        <v>0</v>
      </c>
      <c r="N26" s="24">
        <f>IFERROR(H26/F26,0)</f>
        <v>0</v>
      </c>
      <c r="O26" s="24">
        <f>IFERROR(I26/F26,0)</f>
        <v>0</v>
      </c>
      <c r="P26" s="22">
        <f>IFERROR(D26/G26,0)</f>
        <v>0</v>
      </c>
      <c r="Q26" s="22">
        <f>IFERROR(D26/H26,0)</f>
        <v>0</v>
      </c>
      <c r="R26" s="22">
        <f>IFERROR(D26/I26,0)</f>
        <v>0</v>
      </c>
      <c r="S26" s="22">
        <f>IFERROR(VLOOKUP($C26,'메타 RAW (MMP)'!$B:$G,3,0),0)</f>
        <v>0</v>
      </c>
      <c r="T26" s="22">
        <f>IFERROR(VLOOKUP($C26,'메타 RAW (MMP)'!$B:$G,5,0),0)</f>
        <v>0</v>
      </c>
      <c r="U26" s="22">
        <f>IFERROR(VLOOKUP($C26,'메타 RAW (MMP)'!$B:$G,6,0),0)</f>
        <v>0</v>
      </c>
      <c r="V26" s="22">
        <f>IFERROR(D26/T26,0)</f>
        <v>0</v>
      </c>
      <c r="W26" s="22">
        <f>IFERROR(D26/U26,0)</f>
        <v>0</v>
      </c>
      <c r="X26" s="22">
        <f>IFERROR(W26*커버링B2C요약!$AD$8/(커버링B2C요약!$AE$5/커버링B2C요약!$AD$5),0)</f>
        <v>0</v>
      </c>
      <c r="Y26" s="22">
        <f>VLOOKUP($C26,'메타 RAW'!$A:$I,9,0)</f>
        <v>30000</v>
      </c>
    </row>
    <row r="27" spans="1:28" ht="16.5" hidden="1" customHeight="1">
      <c r="B27" s="19" t="s">
        <v>440</v>
      </c>
      <c r="C27" s="20" t="s">
        <v>451</v>
      </c>
      <c r="D27" s="20"/>
    </row>
    <row r="28" spans="1:28" ht="16.5" hidden="1" customHeight="1">
      <c r="B28" s="11" t="s">
        <v>436</v>
      </c>
      <c r="C28" s="11" t="s">
        <v>22</v>
      </c>
      <c r="D28" s="12" t="s">
        <v>23</v>
      </c>
      <c r="E28" s="12" t="s">
        <v>24</v>
      </c>
      <c r="F28" s="12" t="s">
        <v>25</v>
      </c>
      <c r="G28" s="12" t="s">
        <v>26</v>
      </c>
      <c r="H28" s="12" t="s">
        <v>27</v>
      </c>
      <c r="I28" s="12" t="s">
        <v>28</v>
      </c>
      <c r="J28" s="13" t="s">
        <v>29</v>
      </c>
      <c r="K28" s="13" t="s">
        <v>30</v>
      </c>
      <c r="L28" s="13" t="s">
        <v>31</v>
      </c>
      <c r="M28" s="13" t="s">
        <v>32</v>
      </c>
      <c r="N28" s="13" t="s">
        <v>33</v>
      </c>
      <c r="O28" s="13" t="s">
        <v>34</v>
      </c>
      <c r="P28" s="13" t="s">
        <v>35</v>
      </c>
      <c r="Q28" s="13" t="s">
        <v>36</v>
      </c>
      <c r="R28" s="13" t="s">
        <v>37</v>
      </c>
      <c r="S28" s="14" t="s">
        <v>38</v>
      </c>
      <c r="T28" s="14" t="s">
        <v>27</v>
      </c>
      <c r="U28" s="14" t="s">
        <v>28</v>
      </c>
      <c r="V28" s="14" t="s">
        <v>36</v>
      </c>
      <c r="W28" s="14" t="s">
        <v>37</v>
      </c>
      <c r="X28" s="14" t="s">
        <v>437</v>
      </c>
      <c r="Y28" s="13" t="s">
        <v>40</v>
      </c>
      <c r="Z28" s="14" t="s">
        <v>41</v>
      </c>
    </row>
    <row r="29" spans="1:28" ht="16.5" hidden="1" customHeight="1">
      <c r="B29" s="15"/>
      <c r="C29" s="9" t="s">
        <v>435</v>
      </c>
      <c r="D29" s="16">
        <f t="shared" ref="D29:I29" si="24">SUM(D30:D34)</f>
        <v>0</v>
      </c>
      <c r="E29" s="16">
        <f t="shared" si="24"/>
        <v>0</v>
      </c>
      <c r="F29" s="16">
        <f t="shared" si="24"/>
        <v>0</v>
      </c>
      <c r="G29" s="16">
        <f t="shared" si="24"/>
        <v>0</v>
      </c>
      <c r="H29" s="16">
        <f t="shared" si="24"/>
        <v>0</v>
      </c>
      <c r="I29" s="16">
        <f t="shared" si="24"/>
        <v>0</v>
      </c>
      <c r="J29" s="17" t="e">
        <f>D29*1000/E29</f>
        <v>#DIV/0!</v>
      </c>
      <c r="K29" s="17">
        <f t="shared" ref="K29:K34" si="25">IFERROR(D29/F29,0)</f>
        <v>0</v>
      </c>
      <c r="L29" s="18">
        <f t="shared" ref="L29:M34" si="26">IFERROR(F29/E29,0)</f>
        <v>0</v>
      </c>
      <c r="M29" s="42">
        <f t="shared" si="26"/>
        <v>0</v>
      </c>
      <c r="N29" s="42">
        <f t="shared" ref="N29:N34" si="27">IFERROR(H29/F29,0)</f>
        <v>0</v>
      </c>
      <c r="O29" s="42">
        <f t="shared" ref="O29:O34" si="28">IFERROR(I29/F29,0)</f>
        <v>0</v>
      </c>
      <c r="P29" s="17">
        <f t="shared" ref="P29:P34" si="29">IFERROR(D29/G29,0)</f>
        <v>0</v>
      </c>
      <c r="Q29" s="17">
        <f t="shared" ref="Q29:Q34" si="30">IFERROR(D29/H29,0)</f>
        <v>0</v>
      </c>
      <c r="R29" s="17">
        <f t="shared" ref="R29:R34" si="31">IFERROR(D29/I29,0)</f>
        <v>0</v>
      </c>
      <c r="S29" s="16">
        <f>SUM(S30:S34)</f>
        <v>0</v>
      </c>
      <c r="T29" s="16">
        <f>SUM(T30:T34)</f>
        <v>0</v>
      </c>
      <c r="U29" s="16">
        <f>SUM(U30:U34)</f>
        <v>0</v>
      </c>
      <c r="V29" s="17">
        <f t="shared" ref="V29:V34" si="32">IFERROR(D29/T29,0)</f>
        <v>0</v>
      </c>
      <c r="W29" s="17">
        <f t="shared" ref="W29:W34" si="33">IFERROR(D29/U29,0)</f>
        <v>0</v>
      </c>
      <c r="X29" s="17">
        <f>IFERROR(W29*커버링B2C요약!$AD$8/(커버링B2C요약!$AE$5/커버링B2C요약!$AD$5),0)</f>
        <v>0</v>
      </c>
      <c r="Y29" s="17">
        <f>Y30</f>
        <v>0</v>
      </c>
      <c r="Z29" s="17" t="s">
        <v>48</v>
      </c>
      <c r="AA29" s="166"/>
    </row>
    <row r="30" spans="1:28" s="43" customFormat="1" hidden="1">
      <c r="B30" s="22" t="str">
        <f>VLOOKUP(C30,'메타 RAW'!A:G,2,0)</f>
        <v>aos_purchase_all_vd_이사모음_sj1_26.01.28</v>
      </c>
      <c r="C30" s="22" t="s">
        <v>456</v>
      </c>
      <c r="D30" s="22">
        <f>VLOOKUP($C30,'메타 RAW'!$A:$G,3,0)</f>
        <v>0</v>
      </c>
      <c r="E30" s="22">
        <f>VLOOKUP($C30,'메타 RAW'!$A:$G,4,0)</f>
        <v>0</v>
      </c>
      <c r="F30" s="22">
        <f>VLOOKUP($C30,'메타 RAW'!$A:$G,5,0)</f>
        <v>0</v>
      </c>
      <c r="G30" s="22">
        <f>VLOOKUP($C30,'메타 RAW'!$A:$G,6,0)</f>
        <v>0</v>
      </c>
      <c r="H30" s="22">
        <f>VLOOKUP($C30,'메타 RAW'!$A:$I,7,0)</f>
        <v>0</v>
      </c>
      <c r="I30" s="22">
        <f>VLOOKUP($C30,'메타 RAW'!$A:$I,8,0)</f>
        <v>0</v>
      </c>
      <c r="J30" s="23">
        <f>IFERROR(D30/E30*1000,0)</f>
        <v>0</v>
      </c>
      <c r="K30" s="23">
        <f t="shared" si="25"/>
        <v>0</v>
      </c>
      <c r="L30" s="24">
        <f t="shared" si="26"/>
        <v>0</v>
      </c>
      <c r="M30" s="24">
        <f t="shared" si="26"/>
        <v>0</v>
      </c>
      <c r="N30" s="24">
        <f t="shared" si="27"/>
        <v>0</v>
      </c>
      <c r="O30" s="24">
        <f t="shared" si="28"/>
        <v>0</v>
      </c>
      <c r="P30" s="22">
        <f t="shared" si="29"/>
        <v>0</v>
      </c>
      <c r="Q30" s="22">
        <f t="shared" si="30"/>
        <v>0</v>
      </c>
      <c r="R30" s="22">
        <f t="shared" si="31"/>
        <v>0</v>
      </c>
      <c r="S30" s="22">
        <f>IFERROR(VLOOKUP($C30,'메타 RAW (MMP)'!$B:$G,3,0),0)</f>
        <v>0</v>
      </c>
      <c r="T30" s="22">
        <f>IFERROR(VLOOKUP($C30,'메타 RAW (MMP)'!$B:$G,5,0),0)</f>
        <v>0</v>
      </c>
      <c r="U30" s="22">
        <f>IFERROR(VLOOKUP($C30,'메타 RAW (MMP)'!$B:$G,6,0),0)</f>
        <v>0</v>
      </c>
      <c r="V30" s="22">
        <f t="shared" si="32"/>
        <v>0</v>
      </c>
      <c r="W30" s="22">
        <f t="shared" si="33"/>
        <v>0</v>
      </c>
      <c r="X30" s="22">
        <f>IFERROR(W30*커버링B2C요약!$AD$8/(커버링B2C요약!$AE$5/커버링B2C요약!$AD$5),0)</f>
        <v>0</v>
      </c>
      <c r="Y30" s="22"/>
      <c r="Z30" s="62"/>
      <c r="AA30" s="62"/>
      <c r="AB30" s="62"/>
    </row>
    <row r="31" spans="1:28" s="43" customFormat="1" hidden="1">
      <c r="A31" s="62"/>
      <c r="B31" s="22" t="str">
        <f>VLOOKUP(C31,'메타 RAW'!A:G,2,0)</f>
        <v>aos_purchase_all_vd_이사모음_sj1_26.01.28</v>
      </c>
      <c r="C31" s="22" t="s">
        <v>457</v>
      </c>
      <c r="D31" s="22">
        <f>VLOOKUP($C31,'메타 RAW'!$A:$G,3,0)</f>
        <v>0</v>
      </c>
      <c r="E31" s="22">
        <f>VLOOKUP($C31,'메타 RAW'!$A:$G,4,0)</f>
        <v>0</v>
      </c>
      <c r="F31" s="22">
        <f>VLOOKUP($C31,'메타 RAW'!$A:$G,5,0)</f>
        <v>0</v>
      </c>
      <c r="G31" s="22">
        <f>VLOOKUP($C31,'메타 RAW'!$A:$G,6,0)</f>
        <v>0</v>
      </c>
      <c r="H31" s="22">
        <f>VLOOKUP($C31,'메타 RAW'!$A:$I,7,0)</f>
        <v>0</v>
      </c>
      <c r="I31" s="22">
        <f>VLOOKUP($C31,'메타 RAW'!$A:$I,8,0)</f>
        <v>0</v>
      </c>
      <c r="J31" s="23">
        <f>IFERROR(D31/E31*1000,0)</f>
        <v>0</v>
      </c>
      <c r="K31" s="23">
        <f t="shared" si="25"/>
        <v>0</v>
      </c>
      <c r="L31" s="24">
        <f t="shared" si="26"/>
        <v>0</v>
      </c>
      <c r="M31" s="24">
        <f t="shared" si="26"/>
        <v>0</v>
      </c>
      <c r="N31" s="24">
        <f t="shared" si="27"/>
        <v>0</v>
      </c>
      <c r="O31" s="24">
        <f t="shared" si="28"/>
        <v>0</v>
      </c>
      <c r="P31" s="22">
        <f t="shared" si="29"/>
        <v>0</v>
      </c>
      <c r="Q31" s="22">
        <f t="shared" si="30"/>
        <v>0</v>
      </c>
      <c r="R31" s="22">
        <f t="shared" si="31"/>
        <v>0</v>
      </c>
      <c r="S31" s="22">
        <f>IFERROR(VLOOKUP($C31,'메타 RAW (MMP)'!$B:$G,3,0),0)</f>
        <v>0</v>
      </c>
      <c r="T31" s="22">
        <f>IFERROR(VLOOKUP($C31,'메타 RAW (MMP)'!$B:$G,5,0),0)</f>
        <v>0</v>
      </c>
      <c r="U31" s="22">
        <f>IFERROR(VLOOKUP($C31,'메타 RAW (MMP)'!$B:$G,6,0),0)</f>
        <v>0</v>
      </c>
      <c r="V31" s="22">
        <f t="shared" si="32"/>
        <v>0</v>
      </c>
      <c r="W31" s="22">
        <f t="shared" si="33"/>
        <v>0</v>
      </c>
      <c r="X31" s="22">
        <f>IFERROR(W31*커버링B2C요약!$AD$8/(커버링B2C요약!$AE$5/커버링B2C요약!$AD$5),0)</f>
        <v>0</v>
      </c>
      <c r="Y31" s="22">
        <f>VLOOKUP($C31,'메타 RAW'!$A:$I,9,0)</f>
        <v>30000</v>
      </c>
      <c r="Z31" s="62"/>
      <c r="AA31" s="62"/>
      <c r="AB31" s="62"/>
    </row>
    <row r="32" spans="1:28" s="62" customFormat="1" hidden="1">
      <c r="B32" s="22" t="str">
        <f>VLOOKUP(C32,'메타 RAW'!A:G,2,0)</f>
        <v>aos_purchase_all_vd_이사모음_sj1_26.01.28</v>
      </c>
      <c r="C32" s="22" t="s">
        <v>458</v>
      </c>
      <c r="D32" s="22">
        <f>VLOOKUP($C32,'메타 RAW'!$A:$G,3,0)</f>
        <v>0</v>
      </c>
      <c r="E32" s="22">
        <f>VLOOKUP($C32,'메타 RAW'!$A:$G,4,0)</f>
        <v>0</v>
      </c>
      <c r="F32" s="22">
        <f>VLOOKUP($C32,'메타 RAW'!$A:$G,5,0)</f>
        <v>0</v>
      </c>
      <c r="G32" s="22">
        <f>VLOOKUP($C32,'메타 RAW'!$A:$G,6,0)</f>
        <v>0</v>
      </c>
      <c r="H32" s="22">
        <f>VLOOKUP($C32,'메타 RAW'!$A:$I,7,0)</f>
        <v>0</v>
      </c>
      <c r="I32" s="22">
        <f>VLOOKUP($C32,'메타 RAW'!$A:$I,8,0)</f>
        <v>0</v>
      </c>
      <c r="J32" s="23">
        <f>IFERROR(D32/E32*1000,0)</f>
        <v>0</v>
      </c>
      <c r="K32" s="23">
        <f t="shared" si="25"/>
        <v>0</v>
      </c>
      <c r="L32" s="24">
        <f t="shared" si="26"/>
        <v>0</v>
      </c>
      <c r="M32" s="24">
        <f t="shared" si="26"/>
        <v>0</v>
      </c>
      <c r="N32" s="24">
        <f t="shared" si="27"/>
        <v>0</v>
      </c>
      <c r="O32" s="24">
        <f t="shared" si="28"/>
        <v>0</v>
      </c>
      <c r="P32" s="22">
        <f t="shared" si="29"/>
        <v>0</v>
      </c>
      <c r="Q32" s="22">
        <f t="shared" si="30"/>
        <v>0</v>
      </c>
      <c r="R32" s="22">
        <f t="shared" si="31"/>
        <v>0</v>
      </c>
      <c r="S32" s="22">
        <f>IFERROR(VLOOKUP($C32,'메타 RAW (MMP)'!$B:$G,3,0),0)</f>
        <v>0</v>
      </c>
      <c r="T32" s="22">
        <f>IFERROR(VLOOKUP($C32,'메타 RAW (MMP)'!$B:$G,5,0),0)</f>
        <v>0</v>
      </c>
      <c r="U32" s="22">
        <f>IFERROR(VLOOKUP($C32,'메타 RAW (MMP)'!$B:$G,6,0),0)</f>
        <v>0</v>
      </c>
      <c r="V32" s="22">
        <f t="shared" si="32"/>
        <v>0</v>
      </c>
      <c r="W32" s="22">
        <f t="shared" si="33"/>
        <v>0</v>
      </c>
      <c r="X32" s="22">
        <f>IFERROR(W32*커버링B2C요약!$AD$8/(커버링B2C요약!$AE$5/커버링B2C요약!$AD$5),0)</f>
        <v>0</v>
      </c>
      <c r="Y32" s="22">
        <f>VLOOKUP($C32,'메타 RAW'!$A:$I,9,0)</f>
        <v>30000</v>
      </c>
    </row>
    <row r="33" spans="1:28" s="62" customFormat="1" hidden="1">
      <c r="A33" s="43"/>
      <c r="B33" s="22" t="str">
        <f>VLOOKUP(C33,'메타 RAW'!A:G,2,0)</f>
        <v>aos_purchase_all_vd_이사모음_sj1_26.01.28</v>
      </c>
      <c r="C33" s="22" t="s">
        <v>459</v>
      </c>
      <c r="D33" s="22">
        <f>VLOOKUP($C33,'메타 RAW'!$A:$G,3,0)</f>
        <v>0</v>
      </c>
      <c r="E33" s="22">
        <f>VLOOKUP($C33,'메타 RAW'!$A:$G,4,0)</f>
        <v>0</v>
      </c>
      <c r="F33" s="22">
        <f>VLOOKUP($C33,'메타 RAW'!$A:$G,5,0)</f>
        <v>0</v>
      </c>
      <c r="G33" s="22">
        <f>VLOOKUP($C33,'메타 RAW'!$A:$G,6,0)</f>
        <v>0</v>
      </c>
      <c r="H33" s="22">
        <f>VLOOKUP($C33,'메타 RAW'!$A:$I,7,0)</f>
        <v>0</v>
      </c>
      <c r="I33" s="22">
        <f>VLOOKUP($C33,'메타 RAW'!$A:$I,8,0)</f>
        <v>0</v>
      </c>
      <c r="J33" s="23">
        <f>IFERROR(D33/E33*1000,0)</f>
        <v>0</v>
      </c>
      <c r="K33" s="23">
        <f t="shared" si="25"/>
        <v>0</v>
      </c>
      <c r="L33" s="24">
        <f t="shared" si="26"/>
        <v>0</v>
      </c>
      <c r="M33" s="24">
        <f t="shared" si="26"/>
        <v>0</v>
      </c>
      <c r="N33" s="24">
        <f t="shared" si="27"/>
        <v>0</v>
      </c>
      <c r="O33" s="24">
        <f t="shared" si="28"/>
        <v>0</v>
      </c>
      <c r="P33" s="22">
        <f t="shared" si="29"/>
        <v>0</v>
      </c>
      <c r="Q33" s="22">
        <f t="shared" si="30"/>
        <v>0</v>
      </c>
      <c r="R33" s="22">
        <f t="shared" si="31"/>
        <v>0</v>
      </c>
      <c r="S33" s="22">
        <f>IFERROR(VLOOKUP($C33,'메타 RAW (MMP)'!$B:$G,3,0),0)</f>
        <v>0</v>
      </c>
      <c r="T33" s="22">
        <f>IFERROR(VLOOKUP($C33,'메타 RAW (MMP)'!$B:$G,5,0),0)</f>
        <v>0</v>
      </c>
      <c r="U33" s="22">
        <f>IFERROR(VLOOKUP($C33,'메타 RAW (MMP)'!$B:$G,6,0),0)</f>
        <v>0</v>
      </c>
      <c r="V33" s="22">
        <f t="shared" si="32"/>
        <v>0</v>
      </c>
      <c r="W33" s="22">
        <f t="shared" si="33"/>
        <v>0</v>
      </c>
      <c r="X33" s="22">
        <f>IFERROR(W33*커버링B2C요약!$AD$8/(커버링B2C요약!$AE$5/커버링B2C요약!$AD$5),0)</f>
        <v>0</v>
      </c>
      <c r="Y33" s="22">
        <f>VLOOKUP($C33,'메타 RAW'!$A:$I,9,0)</f>
        <v>30000</v>
      </c>
      <c r="Z33" s="43"/>
      <c r="AA33" s="43"/>
      <c r="AB33" s="43"/>
    </row>
    <row r="34" spans="1:28" s="62" customFormat="1" hidden="1">
      <c r="B34" s="22" t="str">
        <f>VLOOKUP(C34,'메타 RAW'!A:G,2,0)</f>
        <v>aos_purchase_all_vd_이사모음_sj1_26.01.28</v>
      </c>
      <c r="C34" s="22" t="s">
        <v>460</v>
      </c>
      <c r="D34" s="22">
        <f>VLOOKUP($C34,'메타 RAW'!$A:$G,3,0)</f>
        <v>0</v>
      </c>
      <c r="E34" s="22">
        <f>VLOOKUP($C34,'메타 RAW'!$A:$G,4,0)</f>
        <v>0</v>
      </c>
      <c r="F34" s="22">
        <f>VLOOKUP($C34,'메타 RAW'!$A:$G,5,0)</f>
        <v>0</v>
      </c>
      <c r="G34" s="22">
        <f>VLOOKUP($C34,'메타 RAW'!$A:$G,6,0)</f>
        <v>0</v>
      </c>
      <c r="H34" s="22">
        <f>VLOOKUP($C34,'메타 RAW'!$A:$I,7,0)</f>
        <v>0</v>
      </c>
      <c r="I34" s="22">
        <f>VLOOKUP($C34,'메타 RAW'!$A:$I,8,0)</f>
        <v>0</v>
      </c>
      <c r="J34" s="23">
        <f>IFERROR(D34/E34*1000,0)</f>
        <v>0</v>
      </c>
      <c r="K34" s="23">
        <f t="shared" si="25"/>
        <v>0</v>
      </c>
      <c r="L34" s="24">
        <f t="shared" si="26"/>
        <v>0</v>
      </c>
      <c r="M34" s="24">
        <f t="shared" si="26"/>
        <v>0</v>
      </c>
      <c r="N34" s="24">
        <f t="shared" si="27"/>
        <v>0</v>
      </c>
      <c r="O34" s="24">
        <f t="shared" si="28"/>
        <v>0</v>
      </c>
      <c r="P34" s="22">
        <f t="shared" si="29"/>
        <v>0</v>
      </c>
      <c r="Q34" s="22">
        <f t="shared" si="30"/>
        <v>0</v>
      </c>
      <c r="R34" s="22">
        <f t="shared" si="31"/>
        <v>0</v>
      </c>
      <c r="S34" s="22">
        <f>IFERROR(VLOOKUP($C34,'메타 RAW (MMP)'!$B:$G,3,0),0)</f>
        <v>0</v>
      </c>
      <c r="T34" s="22">
        <f>IFERROR(VLOOKUP($C34,'메타 RAW (MMP)'!$B:$G,5,0),0)</f>
        <v>0</v>
      </c>
      <c r="U34" s="22">
        <f>IFERROR(VLOOKUP($C34,'메타 RAW (MMP)'!$B:$G,6,0),0)</f>
        <v>0</v>
      </c>
      <c r="V34" s="22">
        <f t="shared" si="32"/>
        <v>0</v>
      </c>
      <c r="W34" s="22">
        <f t="shared" si="33"/>
        <v>0</v>
      </c>
      <c r="X34" s="22">
        <f>IFERROR(W34*커버링B2C요약!$AD$8/(커버링B2C요약!$AE$5/커버링B2C요약!$AD$5),0)</f>
        <v>0</v>
      </c>
      <c r="Y34" s="22">
        <f>VLOOKUP($C34,'메타 RAW'!$A:$I,9,0)</f>
        <v>30000</v>
      </c>
      <c r="Z34" s="43"/>
      <c r="AA34" s="43"/>
      <c r="AB34" s="43"/>
    </row>
    <row r="35" spans="1:28" ht="16.5" customHeight="1">
      <c r="B35" s="19" t="s">
        <v>440</v>
      </c>
      <c r="C35" s="20" t="s">
        <v>4239</v>
      </c>
      <c r="D35" s="20"/>
    </row>
    <row r="36" spans="1:28" ht="16.5" customHeight="1">
      <c r="B36" s="11" t="s">
        <v>436</v>
      </c>
      <c r="C36" s="11" t="s">
        <v>22</v>
      </c>
      <c r="D36" s="12" t="s">
        <v>23</v>
      </c>
      <c r="E36" s="12" t="s">
        <v>24</v>
      </c>
      <c r="F36" s="12" t="s">
        <v>25</v>
      </c>
      <c r="G36" s="12" t="s">
        <v>26</v>
      </c>
      <c r="H36" s="12" t="s">
        <v>27</v>
      </c>
      <c r="I36" s="12" t="s">
        <v>28</v>
      </c>
      <c r="J36" s="13" t="s">
        <v>29</v>
      </c>
      <c r="K36" s="13" t="s">
        <v>30</v>
      </c>
      <c r="L36" s="13" t="s">
        <v>31</v>
      </c>
      <c r="M36" s="13" t="s">
        <v>32</v>
      </c>
      <c r="N36" s="13" t="s">
        <v>33</v>
      </c>
      <c r="O36" s="13" t="s">
        <v>34</v>
      </c>
      <c r="P36" s="13" t="s">
        <v>35</v>
      </c>
      <c r="Q36" s="13" t="s">
        <v>36</v>
      </c>
      <c r="R36" s="13" t="s">
        <v>37</v>
      </c>
      <c r="S36" s="14" t="s">
        <v>38</v>
      </c>
      <c r="T36" s="14" t="s">
        <v>27</v>
      </c>
      <c r="U36" s="14" t="s">
        <v>28</v>
      </c>
      <c r="V36" s="14" t="s">
        <v>36</v>
      </c>
      <c r="W36" s="14" t="s">
        <v>37</v>
      </c>
      <c r="X36" s="14" t="s">
        <v>437</v>
      </c>
      <c r="Y36" s="13" t="s">
        <v>40</v>
      </c>
      <c r="Z36" s="14" t="s">
        <v>41</v>
      </c>
    </row>
    <row r="37" spans="1:28" ht="16.5" customHeight="1">
      <c r="B37" s="15"/>
      <c r="C37" s="9" t="s">
        <v>435</v>
      </c>
      <c r="D37" s="16">
        <f t="shared" ref="D37:I37" si="34">SUM(D38:D41)</f>
        <v>629631</v>
      </c>
      <c r="E37" s="16">
        <f t="shared" si="34"/>
        <v>55180</v>
      </c>
      <c r="F37" s="16">
        <f t="shared" si="34"/>
        <v>225</v>
      </c>
      <c r="G37" s="16">
        <f t="shared" si="34"/>
        <v>68</v>
      </c>
      <c r="H37" s="16">
        <f t="shared" si="34"/>
        <v>23</v>
      </c>
      <c r="I37" s="16">
        <f t="shared" si="34"/>
        <v>54</v>
      </c>
      <c r="J37" s="17">
        <f>D37*1000/E37</f>
        <v>11410.49293222182</v>
      </c>
      <c r="K37" s="17">
        <f>IFERROR(D37/F37,0)</f>
        <v>2798.36</v>
      </c>
      <c r="L37" s="18">
        <f t="shared" ref="L37:M41" si="35">IFERROR(F37/E37,0)</f>
        <v>4.0775643349039506E-3</v>
      </c>
      <c r="M37" s="42">
        <f t="shared" si="35"/>
        <v>0.30222222222222223</v>
      </c>
      <c r="N37" s="42">
        <f>IFERROR(H37/F37,0)</f>
        <v>0.10222222222222223</v>
      </c>
      <c r="O37" s="42">
        <f>IFERROR(I37/F37,0)</f>
        <v>0.24</v>
      </c>
      <c r="P37" s="17">
        <f>IFERROR(D37/G37,0)</f>
        <v>9259.2794117647063</v>
      </c>
      <c r="Q37" s="17">
        <f>IFERROR(D37/H37,0)</f>
        <v>27375.260869565216</v>
      </c>
      <c r="R37" s="17">
        <f>IFERROR(D37/I37,0)</f>
        <v>11659.833333333334</v>
      </c>
      <c r="S37" s="16">
        <f>SUM(S38:S41)</f>
        <v>58</v>
      </c>
      <c r="T37" s="16">
        <f>SUM(T38:T41)</f>
        <v>36</v>
      </c>
      <c r="U37" s="16">
        <f>SUM(U38:U41)</f>
        <v>4</v>
      </c>
      <c r="V37" s="17">
        <f>IFERROR(D37/T37,0)</f>
        <v>17489.75</v>
      </c>
      <c r="W37" s="17">
        <f>IFERROR(D37/U37,0)</f>
        <v>157407.75</v>
      </c>
      <c r="X37" s="17">
        <f>IFERROR(W37*커버링B2C요약!$AD$8/(커버링B2C요약!$AE$5/커버링B2C요약!$AD$5),0)</f>
        <v>62648.992105695965</v>
      </c>
      <c r="Y37" s="17">
        <f>Y38</f>
        <v>80000</v>
      </c>
      <c r="Z37" s="17">
        <v>50000</v>
      </c>
      <c r="AA37" s="166"/>
    </row>
    <row r="38" spans="1:28" s="62" customFormat="1">
      <c r="B38" s="28" t="str">
        <f>VLOOKUP(C38,'메타 RAW'!A:G,2,0)</f>
        <v>aos_purchase_all_vd_음식물모음_sj1_26.01.28</v>
      </c>
      <c r="C38" s="28" t="s">
        <v>461</v>
      </c>
      <c r="D38" s="28">
        <f>VLOOKUP($C38,'메타 RAW'!$A:$G,3,0)</f>
        <v>629193</v>
      </c>
      <c r="E38" s="28">
        <f>VLOOKUP($C38,'메타 RAW'!$A:$G,4,0)</f>
        <v>55131</v>
      </c>
      <c r="F38" s="28">
        <f>VLOOKUP($C38,'메타 RAW'!$A:$G,5,0)</f>
        <v>225</v>
      </c>
      <c r="G38" s="28">
        <f>VLOOKUP($C38,'메타 RAW'!$A:$G,6,0)</f>
        <v>68</v>
      </c>
      <c r="H38" s="28">
        <f>VLOOKUP($C38,'메타 RAW'!$A:$I,7,0)</f>
        <v>23</v>
      </c>
      <c r="I38" s="28">
        <f>VLOOKUP($C38,'메타 RAW'!$A:$I,8,0)</f>
        <v>54</v>
      </c>
      <c r="J38" s="29">
        <f>IFERROR(D38/E38*1000,0)</f>
        <v>11412.689775262557</v>
      </c>
      <c r="K38" s="29">
        <f>IFERROR(D38/F38,0)</f>
        <v>2796.4133333333334</v>
      </c>
      <c r="L38" s="30">
        <f t="shared" si="35"/>
        <v>4.0811884420743324E-3</v>
      </c>
      <c r="M38" s="30">
        <f t="shared" si="35"/>
        <v>0.30222222222222223</v>
      </c>
      <c r="N38" s="30">
        <f>IFERROR(H38/F38,0)</f>
        <v>0.10222222222222223</v>
      </c>
      <c r="O38" s="30">
        <f>IFERROR(I38/F38,0)</f>
        <v>0.24</v>
      </c>
      <c r="P38" s="28">
        <f>IFERROR(D38/G38,0)</f>
        <v>9252.8382352941171</v>
      </c>
      <c r="Q38" s="28">
        <f>IFERROR(D38/H38,0)</f>
        <v>27356.217391304348</v>
      </c>
      <c r="R38" s="28">
        <f>IFERROR(D38/I38,0)</f>
        <v>11651.722222222223</v>
      </c>
      <c r="S38" s="28">
        <f>IFERROR(VLOOKUP($C38,'메타 RAW (MMP)'!$B:$G,3,0),0)</f>
        <v>58</v>
      </c>
      <c r="T38" s="28">
        <f>IFERROR(VLOOKUP($C38,'메타 RAW (MMP)'!$B:$G,5,0),0)</f>
        <v>36</v>
      </c>
      <c r="U38" s="28">
        <f>IFERROR(VLOOKUP($C38,'메타 RAW (MMP)'!$B:$G,6,0),0)</f>
        <v>4</v>
      </c>
      <c r="V38" s="28">
        <f>IFERROR(D38/T38,0)</f>
        <v>17477.583333333332</v>
      </c>
      <c r="W38" s="28">
        <f>IFERROR(D38/U38,0)</f>
        <v>157298.25</v>
      </c>
      <c r="X38" s="28">
        <f>IFERROR(W38*커버링B2C요약!$AD$8/(커버링B2C요약!$AE$5/커버링B2C요약!$AD$5),0)</f>
        <v>62605.410613453212</v>
      </c>
      <c r="Y38" s="28">
        <f>VLOOKUP($C38,'메타 RAW'!$A:$I,9,0)</f>
        <v>80000</v>
      </c>
    </row>
    <row r="39" spans="1:28" s="43" customFormat="1">
      <c r="A39" s="62"/>
      <c r="B39" s="28" t="str">
        <f>VLOOKUP(C39,'메타 RAW'!A:G,2,0)</f>
        <v>aos_purchase_all_vd_음식물모음_sj1_26.01.28</v>
      </c>
      <c r="C39" s="28" t="s">
        <v>462</v>
      </c>
      <c r="D39" s="28">
        <f>VLOOKUP($C39,'메타 RAW'!$A:$G,3,0)</f>
        <v>266</v>
      </c>
      <c r="E39" s="28">
        <f>VLOOKUP($C39,'메타 RAW'!$A:$G,4,0)</f>
        <v>40</v>
      </c>
      <c r="F39" s="28">
        <f>VLOOKUP($C39,'메타 RAW'!$A:$G,5,0)</f>
        <v>0</v>
      </c>
      <c r="G39" s="28">
        <f>VLOOKUP($C39,'메타 RAW'!$A:$G,6,0)</f>
        <v>0</v>
      </c>
      <c r="H39" s="28">
        <f>VLOOKUP($C39,'메타 RAW'!$A:$I,7,0)</f>
        <v>0</v>
      </c>
      <c r="I39" s="28">
        <f>VLOOKUP($C39,'메타 RAW'!$A:$I,8,0)</f>
        <v>0</v>
      </c>
      <c r="J39" s="29">
        <f>IFERROR(D39/E39*1000,0)</f>
        <v>6650</v>
      </c>
      <c r="K39" s="29">
        <f>IFERROR(D39/F39,0)</f>
        <v>0</v>
      </c>
      <c r="L39" s="30">
        <f t="shared" si="35"/>
        <v>0</v>
      </c>
      <c r="M39" s="30">
        <f t="shared" si="35"/>
        <v>0</v>
      </c>
      <c r="N39" s="30">
        <f>IFERROR(H39/F39,0)</f>
        <v>0</v>
      </c>
      <c r="O39" s="30">
        <f>IFERROR(I39/F39,0)</f>
        <v>0</v>
      </c>
      <c r="P39" s="28">
        <f>IFERROR(D39/G39,0)</f>
        <v>0</v>
      </c>
      <c r="Q39" s="28">
        <f>IFERROR(D39/H39,0)</f>
        <v>0</v>
      </c>
      <c r="R39" s="28">
        <f>IFERROR(D39/I39,0)</f>
        <v>0</v>
      </c>
      <c r="S39" s="28">
        <f>IFERROR(VLOOKUP($C39,'메타 RAW (MMP)'!$B:$G,3,0),0)</f>
        <v>0</v>
      </c>
      <c r="T39" s="28">
        <f>IFERROR(VLOOKUP($C39,'메타 RAW (MMP)'!$B:$G,5,0),0)</f>
        <v>0</v>
      </c>
      <c r="U39" s="28">
        <f>IFERROR(VLOOKUP($C39,'메타 RAW (MMP)'!$B:$G,6,0),0)</f>
        <v>0</v>
      </c>
      <c r="V39" s="28">
        <f>IFERROR(D39/T39,0)</f>
        <v>0</v>
      </c>
      <c r="W39" s="28">
        <f>IFERROR(D39/U39,0)</f>
        <v>0</v>
      </c>
      <c r="X39" s="28">
        <f>IFERROR(W39*커버링B2C요약!$AD$8/(커버링B2C요약!$AE$5/커버링B2C요약!$AD$5),0)</f>
        <v>0</v>
      </c>
      <c r="Y39" s="28">
        <f>VLOOKUP($C39,'메타 RAW'!$A:$I,9,0)</f>
        <v>80000</v>
      </c>
      <c r="Z39" s="62"/>
      <c r="AA39" s="62"/>
      <c r="AB39" s="62"/>
    </row>
    <row r="40" spans="1:28" s="43" customFormat="1">
      <c r="A40" s="62"/>
      <c r="B40" s="28" t="str">
        <f>VLOOKUP(C40,'메타 RAW'!A:G,2,0)</f>
        <v>aos_purchase_all_vd_음식물모음_sj1_26.01.28</v>
      </c>
      <c r="C40" s="28" t="s">
        <v>463</v>
      </c>
      <c r="D40" s="28">
        <f>VLOOKUP($C40,'메타 RAW'!$A:$G,3,0)</f>
        <v>172</v>
      </c>
      <c r="E40" s="28">
        <f>VLOOKUP($C40,'메타 RAW'!$A:$G,4,0)</f>
        <v>9</v>
      </c>
      <c r="F40" s="28">
        <f>VLOOKUP($C40,'메타 RAW'!$A:$G,5,0)</f>
        <v>0</v>
      </c>
      <c r="G40" s="28">
        <f>VLOOKUP($C40,'메타 RAW'!$A:$G,6,0)</f>
        <v>0</v>
      </c>
      <c r="H40" s="28">
        <f>VLOOKUP($C40,'메타 RAW'!$A:$I,7,0)</f>
        <v>0</v>
      </c>
      <c r="I40" s="28">
        <f>VLOOKUP($C40,'메타 RAW'!$A:$I,8,0)</f>
        <v>0</v>
      </c>
      <c r="J40" s="29">
        <f>IFERROR(D40/E40*1000,0)</f>
        <v>19111.111111111109</v>
      </c>
      <c r="K40" s="29">
        <f>IFERROR(D40/F40,0)</f>
        <v>0</v>
      </c>
      <c r="L40" s="30">
        <f t="shared" si="35"/>
        <v>0</v>
      </c>
      <c r="M40" s="30">
        <f t="shared" si="35"/>
        <v>0</v>
      </c>
      <c r="N40" s="30">
        <f>IFERROR(H40/F40,0)</f>
        <v>0</v>
      </c>
      <c r="O40" s="30">
        <f>IFERROR(I40/F40,0)</f>
        <v>0</v>
      </c>
      <c r="P40" s="28">
        <f>IFERROR(D40/G40,0)</f>
        <v>0</v>
      </c>
      <c r="Q40" s="28">
        <f>IFERROR(D40/H40,0)</f>
        <v>0</v>
      </c>
      <c r="R40" s="28">
        <f>IFERROR(D40/I40,0)</f>
        <v>0</v>
      </c>
      <c r="S40" s="28">
        <f>IFERROR(VLOOKUP($C40,'메타 RAW (MMP)'!$B:$G,3,0),0)</f>
        <v>0</v>
      </c>
      <c r="T40" s="28">
        <f>IFERROR(VLOOKUP($C40,'메타 RAW (MMP)'!$B:$G,5,0),0)</f>
        <v>0</v>
      </c>
      <c r="U40" s="28">
        <f>IFERROR(VLOOKUP($C40,'메타 RAW (MMP)'!$B:$G,6,0),0)</f>
        <v>0</v>
      </c>
      <c r="V40" s="28">
        <f>IFERROR(D40/T40,0)</f>
        <v>0</v>
      </c>
      <c r="W40" s="28">
        <f>IFERROR(D40/U40,0)</f>
        <v>0</v>
      </c>
      <c r="X40" s="28">
        <f>IFERROR(W40*커버링B2C요약!$AD$8/(커버링B2C요약!$AE$5/커버링B2C요약!$AD$5),0)</f>
        <v>0</v>
      </c>
      <c r="Y40" s="28">
        <f>VLOOKUP($C40,'메타 RAW'!$A:$I,9,0)</f>
        <v>80000</v>
      </c>
      <c r="Z40" s="62"/>
      <c r="AA40" s="62"/>
      <c r="AB40" s="62"/>
    </row>
    <row r="41" spans="1:28" s="62" customFormat="1">
      <c r="A41" s="43"/>
      <c r="B41" s="22" t="str">
        <f>VLOOKUP(C41,'메타 RAW'!A:G,2,0)</f>
        <v>aos_purchase_all_vd_음식물모음_sj1_26.01.28</v>
      </c>
      <c r="C41" s="22" t="s">
        <v>464</v>
      </c>
      <c r="D41" s="22">
        <f>VLOOKUP($C41,'메타 RAW'!$A:$G,3,0)</f>
        <v>0</v>
      </c>
      <c r="E41" s="22">
        <f>VLOOKUP($C41,'메타 RAW'!$A:$G,4,0)</f>
        <v>0</v>
      </c>
      <c r="F41" s="22">
        <f>VLOOKUP($C41,'메타 RAW'!$A:$G,5,0)</f>
        <v>0</v>
      </c>
      <c r="G41" s="22">
        <f>VLOOKUP($C41,'메타 RAW'!$A:$G,6,0)</f>
        <v>0</v>
      </c>
      <c r="H41" s="22">
        <f>VLOOKUP($C41,'메타 RAW'!$A:$I,7,0)</f>
        <v>0</v>
      </c>
      <c r="I41" s="22">
        <f>VLOOKUP($C41,'메타 RAW'!$A:$I,8,0)</f>
        <v>0</v>
      </c>
      <c r="J41" s="23">
        <f>IFERROR(D41/E41*1000,0)</f>
        <v>0</v>
      </c>
      <c r="K41" s="23">
        <f>IFERROR(D41/F41,0)</f>
        <v>0</v>
      </c>
      <c r="L41" s="24">
        <f t="shared" si="35"/>
        <v>0</v>
      </c>
      <c r="M41" s="24">
        <f t="shared" si="35"/>
        <v>0</v>
      </c>
      <c r="N41" s="24">
        <f>IFERROR(H41/F41,0)</f>
        <v>0</v>
      </c>
      <c r="O41" s="24">
        <f>IFERROR(I41/F41,0)</f>
        <v>0</v>
      </c>
      <c r="P41" s="22">
        <f>IFERROR(D41/G41,0)</f>
        <v>0</v>
      </c>
      <c r="Q41" s="22">
        <f>IFERROR(D41/H41,0)</f>
        <v>0</v>
      </c>
      <c r="R41" s="22">
        <f>IFERROR(D41/I41,0)</f>
        <v>0</v>
      </c>
      <c r="S41" s="22">
        <f>IFERROR(VLOOKUP($C41,'메타 RAW (MMP)'!$B:$G,3,0),0)</f>
        <v>0</v>
      </c>
      <c r="T41" s="22">
        <f>IFERROR(VLOOKUP($C41,'메타 RAW (MMP)'!$B:$G,5,0),0)</f>
        <v>0</v>
      </c>
      <c r="U41" s="22">
        <f>IFERROR(VLOOKUP($C41,'메타 RAW (MMP)'!$B:$G,6,0),0)</f>
        <v>0</v>
      </c>
      <c r="V41" s="22">
        <f>IFERROR(D41/T41,0)</f>
        <v>0</v>
      </c>
      <c r="W41" s="22">
        <f>IFERROR(D41/U41,0)</f>
        <v>0</v>
      </c>
      <c r="X41" s="22">
        <f>IFERROR(W41*커버링B2C요약!$AD$8/(커버링B2C요약!$AE$5/커버링B2C요약!$AD$5),0)</f>
        <v>0</v>
      </c>
      <c r="Y41" s="22">
        <f>VLOOKUP($C41,'메타 RAW'!$A:$I,9,0)</f>
        <v>80000</v>
      </c>
      <c r="Z41" s="43"/>
      <c r="AA41" s="43"/>
      <c r="AB41" s="43"/>
    </row>
    <row r="43" spans="1:28" ht="16.5" hidden="1" customHeight="1">
      <c r="B43" s="19" t="s">
        <v>440</v>
      </c>
      <c r="C43" s="20" t="s">
        <v>776</v>
      </c>
      <c r="D43" s="20"/>
    </row>
    <row r="44" spans="1:28" ht="16.5" hidden="1" customHeight="1">
      <c r="B44" s="11" t="s">
        <v>436</v>
      </c>
      <c r="C44" s="11" t="s">
        <v>22</v>
      </c>
      <c r="D44" s="12" t="s">
        <v>23</v>
      </c>
      <c r="E44" s="12" t="s">
        <v>24</v>
      </c>
      <c r="F44" s="12" t="s">
        <v>25</v>
      </c>
      <c r="G44" s="12" t="s">
        <v>26</v>
      </c>
      <c r="H44" s="12" t="s">
        <v>27</v>
      </c>
      <c r="I44" s="12" t="s">
        <v>28</v>
      </c>
      <c r="J44" s="13" t="s">
        <v>29</v>
      </c>
      <c r="K44" s="13" t="s">
        <v>30</v>
      </c>
      <c r="L44" s="13" t="s">
        <v>31</v>
      </c>
      <c r="M44" s="13" t="s">
        <v>32</v>
      </c>
      <c r="N44" s="13" t="s">
        <v>33</v>
      </c>
      <c r="O44" s="13" t="s">
        <v>34</v>
      </c>
      <c r="P44" s="13" t="s">
        <v>35</v>
      </c>
      <c r="Q44" s="13" t="s">
        <v>36</v>
      </c>
      <c r="R44" s="13" t="s">
        <v>37</v>
      </c>
      <c r="S44" s="14" t="s">
        <v>38</v>
      </c>
      <c r="T44" s="14" t="s">
        <v>27</v>
      </c>
      <c r="U44" s="14" t="s">
        <v>28</v>
      </c>
      <c r="V44" s="14" t="s">
        <v>36</v>
      </c>
      <c r="W44" s="14" t="s">
        <v>37</v>
      </c>
      <c r="X44" s="14" t="s">
        <v>437</v>
      </c>
      <c r="Y44" s="13" t="s">
        <v>40</v>
      </c>
      <c r="Z44" s="14" t="s">
        <v>41</v>
      </c>
    </row>
    <row r="45" spans="1:28" ht="16.5" hidden="1" customHeight="1">
      <c r="B45" s="15"/>
      <c r="C45" s="9" t="s">
        <v>435</v>
      </c>
      <c r="D45" s="16">
        <f t="shared" ref="D45:I45" si="36">SUM(D46:D53)</f>
        <v>13372</v>
      </c>
      <c r="E45" s="16">
        <f t="shared" si="36"/>
        <v>687</v>
      </c>
      <c r="F45" s="16">
        <f t="shared" si="36"/>
        <v>6</v>
      </c>
      <c r="G45" s="16">
        <f t="shared" si="36"/>
        <v>3</v>
      </c>
      <c r="H45" s="16">
        <f t="shared" si="36"/>
        <v>2</v>
      </c>
      <c r="I45" s="16">
        <f t="shared" si="36"/>
        <v>0</v>
      </c>
      <c r="J45" s="17">
        <f>D45*1000/E45</f>
        <v>19464.337700145559</v>
      </c>
      <c r="K45" s="17">
        <f t="shared" ref="K45:K53" si="37">IFERROR(D45/F45,0)</f>
        <v>2228.6666666666665</v>
      </c>
      <c r="L45" s="18">
        <f t="shared" ref="L45:L53" si="38">IFERROR(F45/E45,0)</f>
        <v>8.7336244541484712E-3</v>
      </c>
      <c r="M45" s="42">
        <f t="shared" ref="M45:M53" si="39">IFERROR(G45/F45,0)</f>
        <v>0.5</v>
      </c>
      <c r="N45" s="42">
        <f t="shared" ref="N45:N53" si="40">IFERROR(H45/F45,0)</f>
        <v>0.33333333333333331</v>
      </c>
      <c r="O45" s="42">
        <f t="shared" ref="O45:O53" si="41">IFERROR(I45/F45,0)</f>
        <v>0</v>
      </c>
      <c r="P45" s="17">
        <f t="shared" ref="P45:P53" si="42">IFERROR(D45/G45,0)</f>
        <v>4457.333333333333</v>
      </c>
      <c r="Q45" s="17">
        <f t="shared" ref="Q45:Q53" si="43">IFERROR(D45/H45,0)</f>
        <v>6686</v>
      </c>
      <c r="R45" s="17">
        <f t="shared" ref="R45:R53" si="44">IFERROR(D45/I45,0)</f>
        <v>0</v>
      </c>
      <c r="S45" s="16">
        <f>SUM(S46:S53)</f>
        <v>4</v>
      </c>
      <c r="T45" s="16">
        <f>SUM(T46:T53)</f>
        <v>1</v>
      </c>
      <c r="U45" s="16">
        <f>SUM(U46:U53)</f>
        <v>2</v>
      </c>
      <c r="V45" s="17">
        <f t="shared" ref="V45:V53" si="45">IFERROR(D45/T45,0)</f>
        <v>13372</v>
      </c>
      <c r="W45" s="17">
        <f t="shared" ref="W45:W53" si="46">IFERROR(D45/U45,0)</f>
        <v>6686</v>
      </c>
      <c r="X45" s="17">
        <f>IFERROR(W45*커버링B2C요약!$AD$8/(커버링B2C요약!$AE$5/커버링B2C요약!$AD$5),0)</f>
        <v>2661.0580560276298</v>
      </c>
      <c r="Y45" s="17">
        <f>Y46</f>
        <v>0</v>
      </c>
      <c r="Z45" s="17">
        <v>0</v>
      </c>
      <c r="AA45" s="166"/>
    </row>
    <row r="46" spans="1:28" s="43" customFormat="1" hidden="1">
      <c r="B46" s="22" t="str">
        <f>VLOOKUP(C46,'메타 RAW'!A:G,2,0)</f>
        <v>aos_purchase_all_vd_워킹맘모음_sj1_26.01.28</v>
      </c>
      <c r="C46" s="22" t="s">
        <v>465</v>
      </c>
      <c r="D46" s="22">
        <f>VLOOKUP($C46,'메타 RAW'!$A:$G,3,0)</f>
        <v>9692</v>
      </c>
      <c r="E46" s="22">
        <f>VLOOKUP($C46,'메타 RAW'!$A:$G,4,0)</f>
        <v>554</v>
      </c>
      <c r="F46" s="22">
        <f>VLOOKUP($C46,'메타 RAW'!$A:$G,5,0)</f>
        <v>5</v>
      </c>
      <c r="G46" s="22">
        <f>VLOOKUP($C46,'메타 RAW'!$A:$G,6,0)</f>
        <v>3</v>
      </c>
      <c r="H46" s="22">
        <f>VLOOKUP($C46,'메타 RAW'!$A:$I,7,0)</f>
        <v>2</v>
      </c>
      <c r="I46" s="22">
        <f>VLOOKUP($C46,'메타 RAW'!$A:$I,8,0)</f>
        <v>0</v>
      </c>
      <c r="J46" s="23">
        <f t="shared" ref="J46:J53" si="47">IFERROR(D46/E46*1000,0)</f>
        <v>17494.584837545128</v>
      </c>
      <c r="K46" s="23">
        <f t="shared" si="37"/>
        <v>1938.4</v>
      </c>
      <c r="L46" s="24">
        <f t="shared" si="38"/>
        <v>9.0252707581227436E-3</v>
      </c>
      <c r="M46" s="24">
        <f t="shared" si="39"/>
        <v>0.6</v>
      </c>
      <c r="N46" s="24">
        <f t="shared" si="40"/>
        <v>0.4</v>
      </c>
      <c r="O46" s="24">
        <f t="shared" si="41"/>
        <v>0</v>
      </c>
      <c r="P46" s="22">
        <f t="shared" si="42"/>
        <v>3230.6666666666665</v>
      </c>
      <c r="Q46" s="22">
        <f t="shared" si="43"/>
        <v>4846</v>
      </c>
      <c r="R46" s="22">
        <f t="shared" si="44"/>
        <v>0</v>
      </c>
      <c r="S46" s="22">
        <f>IFERROR(VLOOKUP($C46,'메타 RAW (MMP)'!$B:$G,3,0),0)</f>
        <v>4</v>
      </c>
      <c r="T46" s="22">
        <f>IFERROR(VLOOKUP($C46,'메타 RAW (MMP)'!$B:$G,5,0),0)</f>
        <v>1</v>
      </c>
      <c r="U46" s="22">
        <f>IFERROR(VLOOKUP($C46,'메타 RAW (MMP)'!$B:$G,6,0),0)</f>
        <v>2</v>
      </c>
      <c r="V46" s="22">
        <f t="shared" si="45"/>
        <v>9692</v>
      </c>
      <c r="W46" s="22">
        <f t="shared" si="46"/>
        <v>4846</v>
      </c>
      <c r="X46" s="22">
        <f>IFERROR(W46*커버링B2C요약!$AD$8/(커버링B2C요약!$AE$5/커버링B2C요약!$AD$5),0)</f>
        <v>1928.7297845512855</v>
      </c>
      <c r="Y46" s="22">
        <v>0</v>
      </c>
    </row>
    <row r="47" spans="1:28" s="43" customFormat="1" hidden="1">
      <c r="B47" s="22" t="str">
        <f>VLOOKUP(C47,'메타 RAW'!A:G,2,0)</f>
        <v>aos_purchase_all_vd_워킹맘모음_sj1_26.01.28</v>
      </c>
      <c r="C47" s="22" t="s">
        <v>466</v>
      </c>
      <c r="D47" s="22">
        <f>VLOOKUP($C47,'메타 RAW'!$A:$G,3,0)</f>
        <v>3680</v>
      </c>
      <c r="E47" s="22">
        <f>VLOOKUP($C47,'메타 RAW'!$A:$G,4,0)</f>
        <v>133</v>
      </c>
      <c r="F47" s="22">
        <f>VLOOKUP($C47,'메타 RAW'!$A:$G,5,0)</f>
        <v>1</v>
      </c>
      <c r="G47" s="22">
        <f>VLOOKUP($C47,'메타 RAW'!$A:$G,6,0)</f>
        <v>0</v>
      </c>
      <c r="H47" s="22">
        <f>VLOOKUP($C47,'메타 RAW'!$A:$I,7,0)</f>
        <v>0</v>
      </c>
      <c r="I47" s="22">
        <f>VLOOKUP($C47,'메타 RAW'!$A:$I,8,0)</f>
        <v>0</v>
      </c>
      <c r="J47" s="23">
        <f t="shared" si="47"/>
        <v>27669.172932330828</v>
      </c>
      <c r="K47" s="23">
        <f t="shared" si="37"/>
        <v>3680</v>
      </c>
      <c r="L47" s="24">
        <f t="shared" si="38"/>
        <v>7.5187969924812026E-3</v>
      </c>
      <c r="M47" s="24">
        <f t="shared" si="39"/>
        <v>0</v>
      </c>
      <c r="N47" s="24">
        <f t="shared" si="40"/>
        <v>0</v>
      </c>
      <c r="O47" s="24">
        <f t="shared" si="41"/>
        <v>0</v>
      </c>
      <c r="P47" s="22">
        <f t="shared" si="42"/>
        <v>0</v>
      </c>
      <c r="Q47" s="22">
        <f t="shared" si="43"/>
        <v>0</v>
      </c>
      <c r="R47" s="22">
        <f t="shared" si="44"/>
        <v>0</v>
      </c>
      <c r="S47" s="22">
        <f>IFERROR(VLOOKUP($C47,'메타 RAW (MMP)'!$B:$G,3,0),0)</f>
        <v>0</v>
      </c>
      <c r="T47" s="22">
        <f>IFERROR(VLOOKUP($C47,'메타 RAW (MMP)'!$B:$G,5,0),0)</f>
        <v>0</v>
      </c>
      <c r="U47" s="22">
        <f>IFERROR(VLOOKUP($C47,'메타 RAW (MMP)'!$B:$G,6,0),0)</f>
        <v>0</v>
      </c>
      <c r="V47" s="22">
        <f t="shared" si="45"/>
        <v>0</v>
      </c>
      <c r="W47" s="22">
        <f t="shared" si="46"/>
        <v>0</v>
      </c>
      <c r="X47" s="22">
        <f>IFERROR(W47*커버링B2C요약!$AD$8/(커버링B2C요약!$AE$5/커버링B2C요약!$AD$5),0)</f>
        <v>0</v>
      </c>
      <c r="Y47" s="22">
        <f>VLOOKUP($C47,'메타 RAW'!$A:$I,9,0)</f>
        <v>30000</v>
      </c>
    </row>
    <row r="48" spans="1:28" s="43" customFormat="1" hidden="1">
      <c r="B48" s="22" t="str">
        <f>VLOOKUP(C48,'메타 RAW'!A:G,2,0)</f>
        <v>aos_purchase_all_vd_워킹맘모음_sj1_26.01.28</v>
      </c>
      <c r="C48" s="22" t="s">
        <v>467</v>
      </c>
      <c r="D48" s="22">
        <f>VLOOKUP($C48,'메타 RAW'!$A:$G,3,0)</f>
        <v>0</v>
      </c>
      <c r="E48" s="22">
        <f>VLOOKUP($C48,'메타 RAW'!$A:$G,4,0)</f>
        <v>0</v>
      </c>
      <c r="F48" s="22">
        <f>VLOOKUP($C48,'메타 RAW'!$A:$G,5,0)</f>
        <v>0</v>
      </c>
      <c r="G48" s="22">
        <f>VLOOKUP($C48,'메타 RAW'!$A:$G,6,0)</f>
        <v>0</v>
      </c>
      <c r="H48" s="22">
        <f>VLOOKUP($C48,'메타 RAW'!$A:$I,7,0)</f>
        <v>0</v>
      </c>
      <c r="I48" s="22">
        <f>VLOOKUP($C48,'메타 RAW'!$A:$I,8,0)</f>
        <v>0</v>
      </c>
      <c r="J48" s="23">
        <f t="shared" si="47"/>
        <v>0</v>
      </c>
      <c r="K48" s="23">
        <f t="shared" si="37"/>
        <v>0</v>
      </c>
      <c r="L48" s="24">
        <f t="shared" si="38"/>
        <v>0</v>
      </c>
      <c r="M48" s="24">
        <f t="shared" si="39"/>
        <v>0</v>
      </c>
      <c r="N48" s="24">
        <f t="shared" si="40"/>
        <v>0</v>
      </c>
      <c r="O48" s="24">
        <f t="shared" si="41"/>
        <v>0</v>
      </c>
      <c r="P48" s="22">
        <f t="shared" si="42"/>
        <v>0</v>
      </c>
      <c r="Q48" s="22">
        <f t="shared" si="43"/>
        <v>0</v>
      </c>
      <c r="R48" s="22">
        <f t="shared" si="44"/>
        <v>0</v>
      </c>
      <c r="S48" s="22">
        <f>IFERROR(VLOOKUP($C48,'메타 RAW (MMP)'!$B:$G,3,0),0)</f>
        <v>0</v>
      </c>
      <c r="T48" s="22">
        <f>IFERROR(VLOOKUP($C48,'메타 RAW (MMP)'!$B:$G,5,0),0)</f>
        <v>0</v>
      </c>
      <c r="U48" s="22">
        <f>IFERROR(VLOOKUP($C48,'메타 RAW (MMP)'!$B:$G,6,0),0)</f>
        <v>0</v>
      </c>
      <c r="V48" s="22">
        <f t="shared" si="45"/>
        <v>0</v>
      </c>
      <c r="W48" s="22">
        <f t="shared" si="46"/>
        <v>0</v>
      </c>
      <c r="X48" s="22">
        <f>IFERROR(W48*커버링B2C요약!$AD$8/(커버링B2C요약!$AE$5/커버링B2C요약!$AD$5),0)</f>
        <v>0</v>
      </c>
      <c r="Y48" s="22">
        <f>VLOOKUP($C48,'메타 RAW'!$A:$I,9,0)</f>
        <v>30000</v>
      </c>
    </row>
    <row r="49" spans="1:28" s="43" customFormat="1" hidden="1">
      <c r="B49" s="22" t="str">
        <f>VLOOKUP(C49,'메타 RAW'!A:G,2,0)</f>
        <v>aos_purchase_all_vd_워킹맘모음_sj1_26.01.28</v>
      </c>
      <c r="C49" s="22" t="s">
        <v>468</v>
      </c>
      <c r="D49" s="22">
        <f>VLOOKUP($C49,'메타 RAW'!$A:$G,3,0)</f>
        <v>0</v>
      </c>
      <c r="E49" s="22">
        <f>VLOOKUP($C49,'메타 RAW'!$A:$G,4,0)</f>
        <v>0</v>
      </c>
      <c r="F49" s="22">
        <f>VLOOKUP($C49,'메타 RAW'!$A:$G,5,0)</f>
        <v>0</v>
      </c>
      <c r="G49" s="22">
        <f>VLOOKUP($C49,'메타 RAW'!$A:$G,6,0)</f>
        <v>0</v>
      </c>
      <c r="H49" s="22">
        <f>VLOOKUP($C49,'메타 RAW'!$A:$I,7,0)</f>
        <v>0</v>
      </c>
      <c r="I49" s="22">
        <f>VLOOKUP($C49,'메타 RAW'!$A:$I,8,0)</f>
        <v>0</v>
      </c>
      <c r="J49" s="23">
        <f t="shared" si="47"/>
        <v>0</v>
      </c>
      <c r="K49" s="23">
        <f t="shared" si="37"/>
        <v>0</v>
      </c>
      <c r="L49" s="24">
        <f t="shared" si="38"/>
        <v>0</v>
      </c>
      <c r="M49" s="24">
        <f t="shared" si="39"/>
        <v>0</v>
      </c>
      <c r="N49" s="24">
        <f t="shared" si="40"/>
        <v>0</v>
      </c>
      <c r="O49" s="24">
        <f t="shared" si="41"/>
        <v>0</v>
      </c>
      <c r="P49" s="22">
        <f t="shared" si="42"/>
        <v>0</v>
      </c>
      <c r="Q49" s="22">
        <f t="shared" si="43"/>
        <v>0</v>
      </c>
      <c r="R49" s="22">
        <f t="shared" si="44"/>
        <v>0</v>
      </c>
      <c r="S49" s="22">
        <f>IFERROR(VLOOKUP($C49,'메타 RAW (MMP)'!$B:$G,3,0),0)</f>
        <v>0</v>
      </c>
      <c r="T49" s="22">
        <f>IFERROR(VLOOKUP($C49,'메타 RAW (MMP)'!$B:$G,5,0),0)</f>
        <v>0</v>
      </c>
      <c r="U49" s="22">
        <f>IFERROR(VLOOKUP($C49,'메타 RAW (MMP)'!$B:$G,6,0),0)</f>
        <v>0</v>
      </c>
      <c r="V49" s="22">
        <f t="shared" si="45"/>
        <v>0</v>
      </c>
      <c r="W49" s="22">
        <f t="shared" si="46"/>
        <v>0</v>
      </c>
      <c r="X49" s="22">
        <f>IFERROR(W49*커버링B2C요약!$AD$8/(커버링B2C요약!$AE$5/커버링B2C요약!$AD$5),0)</f>
        <v>0</v>
      </c>
      <c r="Y49" s="22">
        <f>VLOOKUP($C49,'메타 RAW'!$A:$I,9,0)</f>
        <v>30000</v>
      </c>
    </row>
    <row r="50" spans="1:28" s="43" customFormat="1" hidden="1">
      <c r="B50" s="22" t="str">
        <f>VLOOKUP(C50,'메타 RAW'!A:G,2,0)</f>
        <v>aos_purchase_all_vd_워킹맘모음_sj1_26.01.28</v>
      </c>
      <c r="C50" s="22" t="s">
        <v>469</v>
      </c>
      <c r="D50" s="22">
        <f>VLOOKUP($C50,'메타 RAW'!$A:$G,3,0)</f>
        <v>0</v>
      </c>
      <c r="E50" s="22">
        <f>VLOOKUP($C50,'메타 RAW'!$A:$G,4,0)</f>
        <v>0</v>
      </c>
      <c r="F50" s="22">
        <f>VLOOKUP($C50,'메타 RAW'!$A:$G,5,0)</f>
        <v>0</v>
      </c>
      <c r="G50" s="22">
        <f>VLOOKUP($C50,'메타 RAW'!$A:$G,6,0)</f>
        <v>0</v>
      </c>
      <c r="H50" s="22">
        <f>VLOOKUP($C50,'메타 RAW'!$A:$I,7,0)</f>
        <v>0</v>
      </c>
      <c r="I50" s="22">
        <f>VLOOKUP($C50,'메타 RAW'!$A:$I,8,0)</f>
        <v>0</v>
      </c>
      <c r="J50" s="23">
        <f t="shared" si="47"/>
        <v>0</v>
      </c>
      <c r="K50" s="23">
        <f t="shared" si="37"/>
        <v>0</v>
      </c>
      <c r="L50" s="24">
        <f t="shared" si="38"/>
        <v>0</v>
      </c>
      <c r="M50" s="24">
        <f t="shared" si="39"/>
        <v>0</v>
      </c>
      <c r="N50" s="24">
        <f t="shared" si="40"/>
        <v>0</v>
      </c>
      <c r="O50" s="24">
        <f t="shared" si="41"/>
        <v>0</v>
      </c>
      <c r="P50" s="22">
        <f t="shared" si="42"/>
        <v>0</v>
      </c>
      <c r="Q50" s="22">
        <f t="shared" si="43"/>
        <v>0</v>
      </c>
      <c r="R50" s="22">
        <f t="shared" si="44"/>
        <v>0</v>
      </c>
      <c r="S50" s="22">
        <f>IFERROR(VLOOKUP($C50,'메타 RAW (MMP)'!$B:$G,3,0),0)</f>
        <v>0</v>
      </c>
      <c r="T50" s="22">
        <f>IFERROR(VLOOKUP($C50,'메타 RAW (MMP)'!$B:$G,5,0),0)</f>
        <v>0</v>
      </c>
      <c r="U50" s="22">
        <f>IFERROR(VLOOKUP($C50,'메타 RAW (MMP)'!$B:$G,6,0),0)</f>
        <v>0</v>
      </c>
      <c r="V50" s="22">
        <f t="shared" si="45"/>
        <v>0</v>
      </c>
      <c r="W50" s="22">
        <f t="shared" si="46"/>
        <v>0</v>
      </c>
      <c r="X50" s="22">
        <f>IFERROR(W50*커버링B2C요약!$AD$8/(커버링B2C요약!$AE$5/커버링B2C요약!$AD$5),0)</f>
        <v>0</v>
      </c>
      <c r="Y50" s="22">
        <f>VLOOKUP($C50,'메타 RAW'!$A:$I,9,0)</f>
        <v>30000</v>
      </c>
    </row>
    <row r="51" spans="1:28" s="43" customFormat="1" hidden="1">
      <c r="B51" s="22" t="str">
        <f>VLOOKUP(C51,'메타 RAW'!A:G,2,0)</f>
        <v>aos_purchase_all_vd_워킹맘모음_sj1_26.01.28</v>
      </c>
      <c r="C51" s="22" t="s">
        <v>470</v>
      </c>
      <c r="D51" s="22">
        <f>VLOOKUP($C51,'메타 RAW'!$A:$G,3,0)</f>
        <v>0</v>
      </c>
      <c r="E51" s="22">
        <f>VLOOKUP($C51,'메타 RAW'!$A:$G,4,0)</f>
        <v>0</v>
      </c>
      <c r="F51" s="22">
        <f>VLOOKUP($C51,'메타 RAW'!$A:$G,5,0)</f>
        <v>0</v>
      </c>
      <c r="G51" s="22">
        <f>VLOOKUP($C51,'메타 RAW'!$A:$G,6,0)</f>
        <v>0</v>
      </c>
      <c r="H51" s="22">
        <f>VLOOKUP($C51,'메타 RAW'!$A:$I,7,0)</f>
        <v>0</v>
      </c>
      <c r="I51" s="22">
        <f>VLOOKUP($C51,'메타 RAW'!$A:$I,8,0)</f>
        <v>0</v>
      </c>
      <c r="J51" s="23">
        <f t="shared" si="47"/>
        <v>0</v>
      </c>
      <c r="K51" s="23">
        <f t="shared" si="37"/>
        <v>0</v>
      </c>
      <c r="L51" s="24">
        <f t="shared" si="38"/>
        <v>0</v>
      </c>
      <c r="M51" s="24">
        <f t="shared" si="39"/>
        <v>0</v>
      </c>
      <c r="N51" s="24">
        <f t="shared" si="40"/>
        <v>0</v>
      </c>
      <c r="O51" s="24">
        <f t="shared" si="41"/>
        <v>0</v>
      </c>
      <c r="P51" s="22">
        <f t="shared" si="42"/>
        <v>0</v>
      </c>
      <c r="Q51" s="22">
        <f t="shared" si="43"/>
        <v>0</v>
      </c>
      <c r="R51" s="22">
        <f t="shared" si="44"/>
        <v>0</v>
      </c>
      <c r="S51" s="22">
        <f>IFERROR(VLOOKUP($C51,'메타 RAW (MMP)'!$B:$G,3,0),0)</f>
        <v>0</v>
      </c>
      <c r="T51" s="22">
        <f>IFERROR(VLOOKUP($C51,'메타 RAW (MMP)'!$B:$G,5,0),0)</f>
        <v>0</v>
      </c>
      <c r="U51" s="22">
        <f>IFERROR(VLOOKUP($C51,'메타 RAW (MMP)'!$B:$G,6,0),0)</f>
        <v>0</v>
      </c>
      <c r="V51" s="22">
        <f t="shared" si="45"/>
        <v>0</v>
      </c>
      <c r="W51" s="22">
        <f t="shared" si="46"/>
        <v>0</v>
      </c>
      <c r="X51" s="22">
        <f>IFERROR(W51*커버링B2C요약!$AD$8/(커버링B2C요약!$AE$5/커버링B2C요약!$AD$5),0)</f>
        <v>0</v>
      </c>
      <c r="Y51" s="22">
        <f>VLOOKUP($C51,'메타 RAW'!$A:$I,9,0)</f>
        <v>30000</v>
      </c>
    </row>
    <row r="52" spans="1:28" s="43" customFormat="1" hidden="1">
      <c r="B52" s="22" t="str">
        <f>VLOOKUP(C52,'메타 RAW'!A:G,2,0)</f>
        <v>aos_purchase_all_vd_워킹맘모음_sj1_26.01.28</v>
      </c>
      <c r="C52" s="22" t="s">
        <v>471</v>
      </c>
      <c r="D52" s="22">
        <f>VLOOKUP($C52,'메타 RAW'!$A:$G,3,0)</f>
        <v>0</v>
      </c>
      <c r="E52" s="22">
        <f>VLOOKUP($C52,'메타 RAW'!$A:$G,4,0)</f>
        <v>0</v>
      </c>
      <c r="F52" s="22">
        <f>VLOOKUP($C52,'메타 RAW'!$A:$G,5,0)</f>
        <v>0</v>
      </c>
      <c r="G52" s="22">
        <f>VLOOKUP($C52,'메타 RAW'!$A:$G,6,0)</f>
        <v>0</v>
      </c>
      <c r="H52" s="22">
        <f>VLOOKUP($C52,'메타 RAW'!$A:$I,7,0)</f>
        <v>0</v>
      </c>
      <c r="I52" s="22">
        <f>VLOOKUP($C52,'메타 RAW'!$A:$I,8,0)</f>
        <v>0</v>
      </c>
      <c r="J52" s="23">
        <f t="shared" si="47"/>
        <v>0</v>
      </c>
      <c r="K52" s="23">
        <f t="shared" si="37"/>
        <v>0</v>
      </c>
      <c r="L52" s="24">
        <f t="shared" si="38"/>
        <v>0</v>
      </c>
      <c r="M52" s="24">
        <f t="shared" si="39"/>
        <v>0</v>
      </c>
      <c r="N52" s="24">
        <f t="shared" si="40"/>
        <v>0</v>
      </c>
      <c r="O52" s="24">
        <f t="shared" si="41"/>
        <v>0</v>
      </c>
      <c r="P52" s="22">
        <f t="shared" si="42"/>
        <v>0</v>
      </c>
      <c r="Q52" s="22">
        <f t="shared" si="43"/>
        <v>0</v>
      </c>
      <c r="R52" s="22">
        <f t="shared" si="44"/>
        <v>0</v>
      </c>
      <c r="S52" s="22">
        <f>IFERROR(VLOOKUP($C52,'메타 RAW (MMP)'!$B:$G,3,0),0)</f>
        <v>0</v>
      </c>
      <c r="T52" s="22">
        <f>IFERROR(VLOOKUP($C52,'메타 RAW (MMP)'!$B:$G,5,0),0)</f>
        <v>0</v>
      </c>
      <c r="U52" s="22">
        <f>IFERROR(VLOOKUP($C52,'메타 RAW (MMP)'!$B:$G,6,0),0)</f>
        <v>0</v>
      </c>
      <c r="V52" s="22">
        <f t="shared" si="45"/>
        <v>0</v>
      </c>
      <c r="W52" s="22">
        <f t="shared" si="46"/>
        <v>0</v>
      </c>
      <c r="X52" s="22">
        <f>IFERROR(W52*커버링B2C요약!$AD$8/(커버링B2C요약!$AE$5/커버링B2C요약!$AD$5),0)</f>
        <v>0</v>
      </c>
      <c r="Y52" s="22">
        <f>VLOOKUP($C52,'메타 RAW'!$A:$I,9,0)</f>
        <v>30000</v>
      </c>
    </row>
    <row r="53" spans="1:28" s="43" customFormat="1" hidden="1">
      <c r="B53" s="22" t="str">
        <f>VLOOKUP(C53,'메타 RAW'!A:G,2,0)</f>
        <v>aos_purchase_all_vd_워킹맘모음_sj1_26.01.28</v>
      </c>
      <c r="C53" s="22" t="s">
        <v>472</v>
      </c>
      <c r="D53" s="22">
        <f>VLOOKUP($C53,'메타 RAW'!$A:$G,3,0)</f>
        <v>0</v>
      </c>
      <c r="E53" s="22">
        <f>VLOOKUP($C53,'메타 RAW'!$A:$G,4,0)</f>
        <v>0</v>
      </c>
      <c r="F53" s="22">
        <f>VLOOKUP($C53,'메타 RAW'!$A:$G,5,0)</f>
        <v>0</v>
      </c>
      <c r="G53" s="22">
        <f>VLOOKUP($C53,'메타 RAW'!$A:$G,6,0)</f>
        <v>0</v>
      </c>
      <c r="H53" s="22">
        <f>VLOOKUP($C53,'메타 RAW'!$A:$I,7,0)</f>
        <v>0</v>
      </c>
      <c r="I53" s="22">
        <f>VLOOKUP($C53,'메타 RAW'!$A:$I,8,0)</f>
        <v>0</v>
      </c>
      <c r="J53" s="23">
        <f t="shared" si="47"/>
        <v>0</v>
      </c>
      <c r="K53" s="23">
        <f t="shared" si="37"/>
        <v>0</v>
      </c>
      <c r="L53" s="24">
        <f t="shared" si="38"/>
        <v>0</v>
      </c>
      <c r="M53" s="24">
        <f t="shared" si="39"/>
        <v>0</v>
      </c>
      <c r="N53" s="24">
        <f t="shared" si="40"/>
        <v>0</v>
      </c>
      <c r="O53" s="24">
        <f t="shared" si="41"/>
        <v>0</v>
      </c>
      <c r="P53" s="22">
        <f t="shared" si="42"/>
        <v>0</v>
      </c>
      <c r="Q53" s="22">
        <f t="shared" si="43"/>
        <v>0</v>
      </c>
      <c r="R53" s="22">
        <f t="shared" si="44"/>
        <v>0</v>
      </c>
      <c r="S53" s="22">
        <f>IFERROR(VLOOKUP($C53,'메타 RAW (MMP)'!$B:$G,3,0),0)</f>
        <v>0</v>
      </c>
      <c r="T53" s="22">
        <f>IFERROR(VLOOKUP($C53,'메타 RAW (MMP)'!$B:$G,5,0),0)</f>
        <v>0</v>
      </c>
      <c r="U53" s="22">
        <f>IFERROR(VLOOKUP($C53,'메타 RAW (MMP)'!$B:$G,6,0),0)</f>
        <v>0</v>
      </c>
      <c r="V53" s="22">
        <f t="shared" si="45"/>
        <v>0</v>
      </c>
      <c r="W53" s="22">
        <f t="shared" si="46"/>
        <v>0</v>
      </c>
      <c r="X53" s="22">
        <f>IFERROR(W53*커버링B2C요약!$AD$8/(커버링B2C요약!$AE$5/커버링B2C요약!$AD$5),0)</f>
        <v>0</v>
      </c>
      <c r="Y53" s="22">
        <f>VLOOKUP($C53,'메타 RAW'!$A:$I,9,0)</f>
        <v>30000</v>
      </c>
    </row>
    <row r="54" spans="1:28" ht="16.5" customHeight="1">
      <c r="B54" s="19" t="s">
        <v>440</v>
      </c>
      <c r="C54" t="s">
        <v>4240</v>
      </c>
      <c r="D54" s="20"/>
    </row>
    <row r="55" spans="1:28" ht="16.5" customHeight="1">
      <c r="B55" s="11" t="s">
        <v>436</v>
      </c>
      <c r="C55" s="11" t="s">
        <v>22</v>
      </c>
      <c r="D55" s="12" t="s">
        <v>23</v>
      </c>
      <c r="E55" s="12" t="s">
        <v>24</v>
      </c>
      <c r="F55" s="12" t="s">
        <v>25</v>
      </c>
      <c r="G55" s="12" t="s">
        <v>26</v>
      </c>
      <c r="H55" s="12" t="s">
        <v>27</v>
      </c>
      <c r="I55" s="12" t="s">
        <v>28</v>
      </c>
      <c r="J55" s="13" t="s">
        <v>29</v>
      </c>
      <c r="K55" s="13" t="s">
        <v>30</v>
      </c>
      <c r="L55" s="13" t="s">
        <v>31</v>
      </c>
      <c r="M55" s="13" t="s">
        <v>32</v>
      </c>
      <c r="N55" s="13" t="s">
        <v>33</v>
      </c>
      <c r="O55" s="13" t="s">
        <v>34</v>
      </c>
      <c r="P55" s="13" t="s">
        <v>35</v>
      </c>
      <c r="Q55" s="13" t="s">
        <v>36</v>
      </c>
      <c r="R55" s="13" t="s">
        <v>37</v>
      </c>
      <c r="S55" s="14" t="s">
        <v>38</v>
      </c>
      <c r="T55" s="14" t="s">
        <v>27</v>
      </c>
      <c r="U55" s="14" t="s">
        <v>28</v>
      </c>
      <c r="V55" s="14" t="s">
        <v>36</v>
      </c>
      <c r="W55" s="14" t="s">
        <v>37</v>
      </c>
      <c r="X55" s="14" t="s">
        <v>437</v>
      </c>
      <c r="Y55" s="13" t="s">
        <v>40</v>
      </c>
      <c r="Z55" s="14" t="s">
        <v>41</v>
      </c>
    </row>
    <row r="56" spans="1:28" ht="16.5" customHeight="1">
      <c r="B56" s="15"/>
      <c r="C56" s="9" t="s">
        <v>435</v>
      </c>
      <c r="D56" s="16">
        <f t="shared" ref="D56:I56" si="48">SUM(D57:D59)</f>
        <v>280444</v>
      </c>
      <c r="E56" s="16">
        <f t="shared" si="48"/>
        <v>17899</v>
      </c>
      <c r="F56" s="16">
        <f t="shared" si="48"/>
        <v>89</v>
      </c>
      <c r="G56" s="16">
        <f t="shared" si="48"/>
        <v>47</v>
      </c>
      <c r="H56" s="16">
        <f t="shared" si="48"/>
        <v>13</v>
      </c>
      <c r="I56" s="16">
        <f t="shared" si="48"/>
        <v>50</v>
      </c>
      <c r="J56" s="17">
        <f>D56*1000/E56</f>
        <v>15668.137884798034</v>
      </c>
      <c r="K56" s="17">
        <f>IFERROR(D56/F56,0)</f>
        <v>3151.0561797752807</v>
      </c>
      <c r="L56" s="18">
        <f t="shared" ref="L56:M59" si="49">IFERROR(F56/E56,0)</f>
        <v>4.9723448237331694E-3</v>
      </c>
      <c r="M56" s="42">
        <f t="shared" si="49"/>
        <v>0.5280898876404494</v>
      </c>
      <c r="N56" s="42">
        <f>IFERROR(H56/F56,0)</f>
        <v>0.14606741573033707</v>
      </c>
      <c r="O56" s="42">
        <f>IFERROR(I56/F56,0)</f>
        <v>0.5617977528089888</v>
      </c>
      <c r="P56" s="17">
        <f>IFERROR(D56/G56,0)</f>
        <v>5966.8936170212764</v>
      </c>
      <c r="Q56" s="17">
        <f>IFERROR(D56/H56,0)</f>
        <v>21572.615384615383</v>
      </c>
      <c r="R56" s="17">
        <f>IFERROR(D56/I56,0)</f>
        <v>5608.88</v>
      </c>
      <c r="S56" s="16">
        <f>SUM(S57:S59)</f>
        <v>36</v>
      </c>
      <c r="T56" s="16">
        <f>SUM(T57:T59)</f>
        <v>28</v>
      </c>
      <c r="U56" s="16">
        <f>SUM(U57:U59)</f>
        <v>2</v>
      </c>
      <c r="V56" s="17">
        <f>IFERROR(D56/T56,0)</f>
        <v>10015.857142857143</v>
      </c>
      <c r="W56" s="17">
        <f>IFERROR(D56/U56,0)</f>
        <v>140222</v>
      </c>
      <c r="X56" s="17">
        <f>IFERROR(W56*커버링B2C요약!$AD$8/(커버링B2C요약!$AE$5/커버링B2C요약!$AD$5),0)</f>
        <v>55808.986349432605</v>
      </c>
      <c r="Y56" s="17">
        <f>Y57</f>
        <v>30000</v>
      </c>
      <c r="Z56" s="17">
        <v>30000</v>
      </c>
      <c r="AA56" s="166"/>
    </row>
    <row r="57" spans="1:28" s="62" customFormat="1">
      <c r="B57" s="28" t="str">
        <f>VLOOKUP(C57,'메타 RAW'!A:G,2,0)</f>
        <v>aos_purchase_all_vd_복합소구모음_sj1_26.01.28</v>
      </c>
      <c r="C57" s="28" t="s">
        <v>473</v>
      </c>
      <c r="D57" s="28">
        <f>VLOOKUP($C57,'메타 RAW'!$A:$G,3,0)</f>
        <v>279911</v>
      </c>
      <c r="E57" s="28">
        <f>VLOOKUP($C57,'메타 RAW'!$A:$G,4,0)</f>
        <v>17865</v>
      </c>
      <c r="F57" s="28">
        <f>VLOOKUP($C57,'메타 RAW'!$A:$G,5,0)</f>
        <v>87</v>
      </c>
      <c r="G57" s="28">
        <f>VLOOKUP($C57,'메타 RAW'!$A:$G,6,0)</f>
        <v>45</v>
      </c>
      <c r="H57" s="28">
        <f>VLOOKUP($C57,'메타 RAW'!$A:$I,7,0)</f>
        <v>13</v>
      </c>
      <c r="I57" s="28">
        <f>VLOOKUP($C57,'메타 RAW'!$A:$I,8,0)</f>
        <v>50</v>
      </c>
      <c r="J57" s="29">
        <f>IFERROR(D57/E57*1000,0)</f>
        <v>15668.122026308425</v>
      </c>
      <c r="K57" s="29">
        <f>IFERROR(D57/F57,0)</f>
        <v>3217.367816091954</v>
      </c>
      <c r="L57" s="30">
        <f t="shared" si="49"/>
        <v>4.8698572628043659E-3</v>
      </c>
      <c r="M57" s="30">
        <f t="shared" si="49"/>
        <v>0.51724137931034486</v>
      </c>
      <c r="N57" s="30">
        <f>IFERROR(H57/F57,0)</f>
        <v>0.14942528735632185</v>
      </c>
      <c r="O57" s="30">
        <f>IFERROR(I57/F57,0)</f>
        <v>0.57471264367816088</v>
      </c>
      <c r="P57" s="28">
        <f>IFERROR(D57/G57,0)</f>
        <v>6220.2444444444445</v>
      </c>
      <c r="Q57" s="28">
        <f>IFERROR(D57/H57,0)</f>
        <v>21531.615384615383</v>
      </c>
      <c r="R57" s="28">
        <f>IFERROR(D57/I57,0)</f>
        <v>5598.22</v>
      </c>
      <c r="S57" s="28">
        <f>IFERROR(VLOOKUP($C57,'메타 RAW (MMP)'!$B:$G,3,0),0)</f>
        <v>35</v>
      </c>
      <c r="T57" s="28">
        <f>IFERROR(VLOOKUP($C57,'메타 RAW (MMP)'!$B:$G,5,0),0)</f>
        <v>28</v>
      </c>
      <c r="U57" s="28">
        <f>IFERROR(VLOOKUP($C57,'메타 RAW (MMP)'!$B:$G,6,0),0)</f>
        <v>2</v>
      </c>
      <c r="V57" s="28">
        <f>IFERROR(D57/T57,0)</f>
        <v>9996.8214285714294</v>
      </c>
      <c r="W57" s="28">
        <f>IFERROR(D57/U57,0)</f>
        <v>139955.5</v>
      </c>
      <c r="X57" s="28">
        <f>IFERROR(W57*커버링B2C요약!$AD$8/(커버링B2C요약!$AE$5/커버링B2C요약!$AD$5),0)</f>
        <v>55702.918151417136</v>
      </c>
      <c r="Y57" s="28">
        <f>VLOOKUP($C57,'메타 RAW'!$A:$I,9,0)</f>
        <v>30000</v>
      </c>
    </row>
    <row r="58" spans="1:28" s="62" customFormat="1">
      <c r="B58" s="28" t="str">
        <f>VLOOKUP(C58,'메타 RAW'!A:G,2,0)</f>
        <v>aos_purchase_all_vd_복합소구모음_sj1_26.01.28</v>
      </c>
      <c r="C58" s="28" t="s">
        <v>474</v>
      </c>
      <c r="D58" s="28">
        <f>VLOOKUP($C58,'메타 RAW'!$A:$G,3,0)</f>
        <v>486</v>
      </c>
      <c r="E58" s="28">
        <f>VLOOKUP($C58,'메타 RAW'!$A:$G,4,0)</f>
        <v>29</v>
      </c>
      <c r="F58" s="28">
        <f>VLOOKUP($C58,'메타 RAW'!$A:$G,5,0)</f>
        <v>2</v>
      </c>
      <c r="G58" s="28">
        <f>VLOOKUP($C58,'메타 RAW'!$A:$G,6,0)</f>
        <v>2</v>
      </c>
      <c r="H58" s="28">
        <f>VLOOKUP($C58,'메타 RAW'!$A:$I,7,0)</f>
        <v>0</v>
      </c>
      <c r="I58" s="28">
        <f>VLOOKUP($C58,'메타 RAW'!$A:$I,8,0)</f>
        <v>0</v>
      </c>
      <c r="J58" s="29">
        <f>IFERROR(D58/E58*1000,0)</f>
        <v>16758.62068965517</v>
      </c>
      <c r="K58" s="29">
        <f>IFERROR(D58/F58,0)</f>
        <v>243</v>
      </c>
      <c r="L58" s="30">
        <f t="shared" si="49"/>
        <v>6.8965517241379309E-2</v>
      </c>
      <c r="M58" s="30">
        <f t="shared" si="49"/>
        <v>1</v>
      </c>
      <c r="N58" s="30">
        <f>IFERROR(H58/F58,0)</f>
        <v>0</v>
      </c>
      <c r="O58" s="30">
        <f>IFERROR(I58/F58,0)</f>
        <v>0</v>
      </c>
      <c r="P58" s="28">
        <f>IFERROR(D58/G58,0)</f>
        <v>243</v>
      </c>
      <c r="Q58" s="28">
        <f>IFERROR(D58/H58,0)</f>
        <v>0</v>
      </c>
      <c r="R58" s="28">
        <f>IFERROR(D58/I58,0)</f>
        <v>0</v>
      </c>
      <c r="S58" s="28">
        <f>IFERROR(VLOOKUP($C58,'메타 RAW (MMP)'!$B:$G,3,0),0)</f>
        <v>1</v>
      </c>
      <c r="T58" s="28">
        <f>IFERROR(VLOOKUP($C58,'메타 RAW (MMP)'!$B:$G,5,0),0)</f>
        <v>0</v>
      </c>
      <c r="U58" s="28">
        <f>IFERROR(VLOOKUP($C58,'메타 RAW (MMP)'!$B:$G,6,0),0)</f>
        <v>0</v>
      </c>
      <c r="V58" s="28">
        <f>IFERROR(D58/T58,0)</f>
        <v>0</v>
      </c>
      <c r="W58" s="28">
        <f>IFERROR(D58/U58,0)</f>
        <v>0</v>
      </c>
      <c r="X58" s="28">
        <f>IFERROR(W58*커버링B2C요약!$AD$8/(커버링B2C요약!$AE$5/커버링B2C요약!$AD$5),0)</f>
        <v>0</v>
      </c>
      <c r="Y58" s="28">
        <f>VLOOKUP($C58,'메타 RAW'!$A:$I,9,0)</f>
        <v>30000</v>
      </c>
    </row>
    <row r="59" spans="1:28" s="62" customFormat="1">
      <c r="B59" s="28" t="str">
        <f>VLOOKUP(C59,'메타 RAW'!A:G,2,0)</f>
        <v>aos_purchase_all_vd_복합소구모음_sj1_26.01.28</v>
      </c>
      <c r="C59" s="28" t="s">
        <v>475</v>
      </c>
      <c r="D59" s="28">
        <f>VLOOKUP($C59,'메타 RAW'!$A:$G,3,0)</f>
        <v>47</v>
      </c>
      <c r="E59" s="28">
        <f>VLOOKUP($C59,'메타 RAW'!$A:$G,4,0)</f>
        <v>5</v>
      </c>
      <c r="F59" s="28">
        <f>VLOOKUP($C59,'메타 RAW'!$A:$G,5,0)</f>
        <v>0</v>
      </c>
      <c r="G59" s="28">
        <f>VLOOKUP($C59,'메타 RAW'!$A:$G,6,0)</f>
        <v>0</v>
      </c>
      <c r="H59" s="28">
        <f>VLOOKUP($C59,'메타 RAW'!$A:$I,7,0)</f>
        <v>0</v>
      </c>
      <c r="I59" s="28">
        <f>VLOOKUP($C59,'메타 RAW'!$A:$I,8,0)</f>
        <v>0</v>
      </c>
      <c r="J59" s="29">
        <f>IFERROR(D59/E59*1000,0)</f>
        <v>9400</v>
      </c>
      <c r="K59" s="29">
        <f>IFERROR(D59/F59,0)</f>
        <v>0</v>
      </c>
      <c r="L59" s="30">
        <f t="shared" si="49"/>
        <v>0</v>
      </c>
      <c r="M59" s="30">
        <f t="shared" si="49"/>
        <v>0</v>
      </c>
      <c r="N59" s="30">
        <f>IFERROR(H59/F59,0)</f>
        <v>0</v>
      </c>
      <c r="O59" s="30">
        <f>IFERROR(I59/F59,0)</f>
        <v>0</v>
      </c>
      <c r="P59" s="28">
        <f>IFERROR(D59/G59,0)</f>
        <v>0</v>
      </c>
      <c r="Q59" s="28">
        <f>IFERROR(D59/H59,0)</f>
        <v>0</v>
      </c>
      <c r="R59" s="28">
        <f>IFERROR(D59/I59,0)</f>
        <v>0</v>
      </c>
      <c r="S59" s="28">
        <f>IFERROR(VLOOKUP($C59,'메타 RAW (MMP)'!$B:$G,3,0),0)</f>
        <v>0</v>
      </c>
      <c r="T59" s="28">
        <f>IFERROR(VLOOKUP($C59,'메타 RAW (MMP)'!$B:$G,5,0),0)</f>
        <v>0</v>
      </c>
      <c r="U59" s="28">
        <f>IFERROR(VLOOKUP($C59,'메타 RAW (MMP)'!$B:$G,6,0),0)</f>
        <v>0</v>
      </c>
      <c r="V59" s="28">
        <f>IFERROR(D59/T59,0)</f>
        <v>0</v>
      </c>
      <c r="W59" s="28">
        <f>IFERROR(D59/U59,0)</f>
        <v>0</v>
      </c>
      <c r="X59" s="28">
        <f>IFERROR(W59*커버링B2C요약!$AD$8/(커버링B2C요약!$AE$5/커버링B2C요약!$AD$5),0)</f>
        <v>0</v>
      </c>
      <c r="Y59" s="28">
        <f>VLOOKUP($C59,'메타 RAW'!$A:$I,9,0)</f>
        <v>30000</v>
      </c>
    </row>
    <row r="60" spans="1:28" s="62" customFormat="1">
      <c r="B60" s="28"/>
      <c r="C60" s="28"/>
      <c r="D60" s="28"/>
      <c r="E60" s="28"/>
      <c r="F60" s="28"/>
      <c r="G60" s="28"/>
      <c r="H60" s="28"/>
      <c r="I60" s="28"/>
      <c r="J60" s="150"/>
      <c r="K60" s="150"/>
      <c r="L60" s="30"/>
      <c r="M60" s="30"/>
      <c r="N60" s="30"/>
      <c r="O60" s="30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8" ht="16.5" hidden="1" customHeight="1">
      <c r="B61" s="19" t="s">
        <v>440</v>
      </c>
      <c r="C61" s="20" t="s">
        <v>451</v>
      </c>
      <c r="D61" s="20"/>
    </row>
    <row r="62" spans="1:28" ht="16.5" hidden="1" customHeight="1">
      <c r="B62" s="11" t="s">
        <v>436</v>
      </c>
      <c r="C62" s="11" t="s">
        <v>22</v>
      </c>
      <c r="D62" s="12" t="s">
        <v>23</v>
      </c>
      <c r="E62" s="12" t="s">
        <v>24</v>
      </c>
      <c r="F62" s="12" t="s">
        <v>25</v>
      </c>
      <c r="G62" s="12" t="s">
        <v>26</v>
      </c>
      <c r="H62" s="12" t="s">
        <v>27</v>
      </c>
      <c r="I62" s="12" t="s">
        <v>28</v>
      </c>
      <c r="J62" s="13" t="s">
        <v>29</v>
      </c>
      <c r="K62" s="13" t="s">
        <v>30</v>
      </c>
      <c r="L62" s="13" t="s">
        <v>31</v>
      </c>
      <c r="M62" s="13" t="s">
        <v>32</v>
      </c>
      <c r="N62" s="13" t="s">
        <v>33</v>
      </c>
      <c r="O62" s="13" t="s">
        <v>34</v>
      </c>
      <c r="P62" s="13" t="s">
        <v>35</v>
      </c>
      <c r="Q62" s="13" t="s">
        <v>36</v>
      </c>
      <c r="R62" s="13" t="s">
        <v>37</v>
      </c>
      <c r="S62" s="14" t="s">
        <v>38</v>
      </c>
      <c r="T62" s="14" t="s">
        <v>27</v>
      </c>
      <c r="U62" s="14" t="s">
        <v>28</v>
      </c>
      <c r="V62" s="14" t="s">
        <v>36</v>
      </c>
      <c r="W62" s="14" t="s">
        <v>37</v>
      </c>
      <c r="X62" s="14" t="s">
        <v>437</v>
      </c>
      <c r="Y62" s="13" t="s">
        <v>40</v>
      </c>
      <c r="Z62" s="14" t="s">
        <v>41</v>
      </c>
    </row>
    <row r="63" spans="1:28" ht="16.5" hidden="1" customHeight="1">
      <c r="B63" s="15"/>
      <c r="C63" s="9" t="s">
        <v>435</v>
      </c>
      <c r="D63" s="16">
        <f t="shared" ref="D63:I63" si="50">SUM(D64:D70)</f>
        <v>0</v>
      </c>
      <c r="E63" s="16">
        <f t="shared" si="50"/>
        <v>0</v>
      </c>
      <c r="F63" s="16">
        <f t="shared" si="50"/>
        <v>0</v>
      </c>
      <c r="G63" s="16">
        <f t="shared" si="50"/>
        <v>0</v>
      </c>
      <c r="H63" s="16">
        <f t="shared" si="50"/>
        <v>0</v>
      </c>
      <c r="I63" s="16">
        <f t="shared" si="50"/>
        <v>0</v>
      </c>
      <c r="J63" s="17" t="e">
        <f>D63*1000/E63</f>
        <v>#DIV/0!</v>
      </c>
      <c r="K63" s="17">
        <f t="shared" ref="K63:K70" si="51">IFERROR(D63/F63,0)</f>
        <v>0</v>
      </c>
      <c r="L63" s="18">
        <f t="shared" ref="L63:M70" si="52">IFERROR(F63/E63,0)</f>
        <v>0</v>
      </c>
      <c r="M63" s="42">
        <f t="shared" si="52"/>
        <v>0</v>
      </c>
      <c r="N63" s="42">
        <f t="shared" ref="N63:N70" si="53">IFERROR(H63/F63,0)</f>
        <v>0</v>
      </c>
      <c r="O63" s="42">
        <f t="shared" ref="O63:O70" si="54">IFERROR(I63/F63,0)</f>
        <v>0</v>
      </c>
      <c r="P63" s="17">
        <f t="shared" ref="P63:P70" si="55">IFERROR(D63/G63,0)</f>
        <v>0</v>
      </c>
      <c r="Q63" s="17">
        <f t="shared" ref="Q63:Q70" si="56">IFERROR(D63/H63,0)</f>
        <v>0</v>
      </c>
      <c r="R63" s="17">
        <f t="shared" ref="R63:R70" si="57">IFERROR(D63/I63,0)</f>
        <v>0</v>
      </c>
      <c r="S63" s="16">
        <f>SUM(S64:S70)</f>
        <v>0</v>
      </c>
      <c r="T63" s="16">
        <f>SUM(T64:T70)</f>
        <v>0</v>
      </c>
      <c r="U63" s="16">
        <f>SUM(U64:U70)</f>
        <v>0</v>
      </c>
      <c r="V63" s="17">
        <f t="shared" ref="V63:V70" si="58">IFERROR(D63/T63,0)</f>
        <v>0</v>
      </c>
      <c r="W63" s="17">
        <f t="shared" ref="W63:W70" si="59">IFERROR(D63/U63,0)</f>
        <v>0</v>
      </c>
      <c r="X63" s="17">
        <f>IFERROR(W63*커버링B2C요약!$AD$8/(커버링B2C요약!$AE$5/커버링B2C요약!$AD$5),0)</f>
        <v>0</v>
      </c>
      <c r="Y63" s="17">
        <f>Y64</f>
        <v>0</v>
      </c>
      <c r="Z63" s="17" t="s">
        <v>48</v>
      </c>
      <c r="AA63" s="166"/>
    </row>
    <row r="64" spans="1:28" hidden="1">
      <c r="A64" s="62"/>
      <c r="B64" s="22" t="str">
        <f>VLOOKUP(C64,'메타 RAW'!A:G,2,0)</f>
        <v>aos_purschase_천안,아산_vd_고효율소재모음_ sj1_26.02.11</v>
      </c>
      <c r="C64" s="22" t="s">
        <v>476</v>
      </c>
      <c r="D64" s="22">
        <f>VLOOKUP($C64,'메타 RAW'!$A:$G,3,0)</f>
        <v>0</v>
      </c>
      <c r="E64" s="22">
        <f>VLOOKUP($C64,'메타 RAW'!$A:$G,4,0)</f>
        <v>0</v>
      </c>
      <c r="F64" s="22">
        <f>VLOOKUP($C64,'메타 RAW'!$A:$G,5,0)</f>
        <v>0</v>
      </c>
      <c r="G64" s="22">
        <f>VLOOKUP($C64,'메타 RAW'!$A:$G,6,0)</f>
        <v>0</v>
      </c>
      <c r="H64" s="22">
        <f>VLOOKUP($C64,'메타 RAW'!$A:$I,7,0)</f>
        <v>0</v>
      </c>
      <c r="I64" s="22">
        <f>VLOOKUP($C64,'메타 RAW'!$A:$I,8,0)</f>
        <v>0</v>
      </c>
      <c r="J64" s="23">
        <f t="shared" ref="J64:J70" si="60">IFERROR(D64/E64*1000,0)</f>
        <v>0</v>
      </c>
      <c r="K64" s="23">
        <f t="shared" si="51"/>
        <v>0</v>
      </c>
      <c r="L64" s="24">
        <f t="shared" si="52"/>
        <v>0</v>
      </c>
      <c r="M64" s="24">
        <f t="shared" si="52"/>
        <v>0</v>
      </c>
      <c r="N64" s="24">
        <f t="shared" si="53"/>
        <v>0</v>
      </c>
      <c r="O64" s="24">
        <f t="shared" si="54"/>
        <v>0</v>
      </c>
      <c r="P64" s="22">
        <f t="shared" si="55"/>
        <v>0</v>
      </c>
      <c r="Q64" s="22">
        <f t="shared" si="56"/>
        <v>0</v>
      </c>
      <c r="R64" s="22">
        <f t="shared" si="57"/>
        <v>0</v>
      </c>
      <c r="S64" s="22">
        <f>IFERROR(VLOOKUP($C64,'메타 RAW (MMP)'!$B:$G,3,0),0)</f>
        <v>0</v>
      </c>
      <c r="T64" s="22">
        <f>IFERROR(VLOOKUP($C64,'메타 RAW (MMP)'!$B:$G,5,0),0)</f>
        <v>0</v>
      </c>
      <c r="U64" s="22">
        <f>IFERROR(VLOOKUP($C64,'메타 RAW (MMP)'!$B:$G,6,0),0)</f>
        <v>0</v>
      </c>
      <c r="V64" s="22">
        <f t="shared" si="58"/>
        <v>0</v>
      </c>
      <c r="W64" s="22">
        <f t="shared" si="59"/>
        <v>0</v>
      </c>
      <c r="X64" s="22">
        <f>IFERROR(W64*커버링B2C요약!$AD$8/(커버링B2C요약!$AE$5/커버링B2C요약!$AD$5),0)</f>
        <v>0</v>
      </c>
      <c r="Y64" s="22">
        <v>0</v>
      </c>
      <c r="Z64" s="62"/>
      <c r="AA64" s="62"/>
      <c r="AB64" s="62"/>
    </row>
    <row r="65" spans="1:28" s="62" customFormat="1" hidden="1">
      <c r="A65"/>
      <c r="B65" s="22" t="str">
        <f>VLOOKUP(C65,'메타 RAW'!A:G,2,0)</f>
        <v>aos_purschase_천안,아산_vd_고효율소재모음_ sj1_26.02.11</v>
      </c>
      <c r="C65" s="22" t="s">
        <v>477</v>
      </c>
      <c r="D65" s="22">
        <f>VLOOKUP($C65,'메타 RAW'!$A:$G,3,0)</f>
        <v>0</v>
      </c>
      <c r="E65" s="22">
        <f>VLOOKUP($C65,'메타 RAW'!$A:$G,4,0)</f>
        <v>0</v>
      </c>
      <c r="F65" s="22">
        <f>VLOOKUP($C65,'메타 RAW'!$A:$G,5,0)</f>
        <v>0</v>
      </c>
      <c r="G65" s="22">
        <f>VLOOKUP($C65,'메타 RAW'!$A:$G,6,0)</f>
        <v>0</v>
      </c>
      <c r="H65" s="22">
        <f>VLOOKUP($C65,'메타 RAW'!$A:$I,7,0)</f>
        <v>0</v>
      </c>
      <c r="I65" s="22">
        <f>VLOOKUP($C65,'메타 RAW'!$A:$I,8,0)</f>
        <v>0</v>
      </c>
      <c r="J65" s="23">
        <f t="shared" si="60"/>
        <v>0</v>
      </c>
      <c r="K65" s="23">
        <f t="shared" si="51"/>
        <v>0</v>
      </c>
      <c r="L65" s="24">
        <f t="shared" si="52"/>
        <v>0</v>
      </c>
      <c r="M65" s="24">
        <f t="shared" si="52"/>
        <v>0</v>
      </c>
      <c r="N65" s="24">
        <f t="shared" si="53"/>
        <v>0</v>
      </c>
      <c r="O65" s="24">
        <f t="shared" si="54"/>
        <v>0</v>
      </c>
      <c r="P65" s="22">
        <f t="shared" si="55"/>
        <v>0</v>
      </c>
      <c r="Q65" s="22">
        <f t="shared" si="56"/>
        <v>0</v>
      </c>
      <c r="R65" s="22">
        <f t="shared" si="57"/>
        <v>0</v>
      </c>
      <c r="S65" s="22">
        <f>IFERROR(VLOOKUP($C65,'메타 RAW (MMP)'!$B:$G,3,0),0)</f>
        <v>0</v>
      </c>
      <c r="T65" s="22">
        <f>IFERROR(VLOOKUP($C65,'메타 RAW (MMP)'!$B:$G,5,0),0)</f>
        <v>0</v>
      </c>
      <c r="U65" s="22">
        <f>IFERROR(VLOOKUP($C65,'메타 RAW (MMP)'!$B:$G,6,0),0)</f>
        <v>0</v>
      </c>
      <c r="V65" s="22">
        <f t="shared" si="58"/>
        <v>0</v>
      </c>
      <c r="W65" s="22">
        <f t="shared" si="59"/>
        <v>0</v>
      </c>
      <c r="X65" s="22">
        <f>IFERROR(W65*커버링B2C요약!$AD$8/(커버링B2C요약!$AE$5/커버링B2C요약!$AD$5),0)</f>
        <v>0</v>
      </c>
      <c r="Y65" s="22">
        <f>VLOOKUP($C65,'메타 RAW'!$A:$I,9,0)</f>
        <v>30000</v>
      </c>
      <c r="Z65"/>
      <c r="AA65"/>
      <c r="AB65"/>
    </row>
    <row r="66" spans="1:28" s="62" customFormat="1" hidden="1">
      <c r="B66" s="22" t="str">
        <f>VLOOKUP(C66,'메타 RAW'!A:G,2,0)</f>
        <v>aos_purschase_천안,아산_vd_고효율소재모음_ sj1_26.02.11</v>
      </c>
      <c r="C66" s="22" t="s">
        <v>478</v>
      </c>
      <c r="D66" s="22">
        <f>VLOOKUP($C66,'메타 RAW'!$A:$G,3,0)</f>
        <v>0</v>
      </c>
      <c r="E66" s="22">
        <f>VLOOKUP($C66,'메타 RAW'!$A:$G,4,0)</f>
        <v>0</v>
      </c>
      <c r="F66" s="22">
        <f>VLOOKUP($C66,'메타 RAW'!$A:$G,5,0)</f>
        <v>0</v>
      </c>
      <c r="G66" s="22">
        <f>VLOOKUP($C66,'메타 RAW'!$A:$G,6,0)</f>
        <v>0</v>
      </c>
      <c r="H66" s="22">
        <f>VLOOKUP($C66,'메타 RAW'!$A:$I,7,0)</f>
        <v>0</v>
      </c>
      <c r="I66" s="22">
        <f>VLOOKUP($C66,'메타 RAW'!$A:$I,8,0)</f>
        <v>0</v>
      </c>
      <c r="J66" s="23">
        <f t="shared" si="60"/>
        <v>0</v>
      </c>
      <c r="K66" s="23">
        <f t="shared" si="51"/>
        <v>0</v>
      </c>
      <c r="L66" s="24">
        <f t="shared" si="52"/>
        <v>0</v>
      </c>
      <c r="M66" s="24">
        <f t="shared" si="52"/>
        <v>0</v>
      </c>
      <c r="N66" s="24">
        <f t="shared" si="53"/>
        <v>0</v>
      </c>
      <c r="O66" s="24">
        <f t="shared" si="54"/>
        <v>0</v>
      </c>
      <c r="P66" s="22">
        <f t="shared" si="55"/>
        <v>0</v>
      </c>
      <c r="Q66" s="22">
        <f t="shared" si="56"/>
        <v>0</v>
      </c>
      <c r="R66" s="22">
        <f t="shared" si="57"/>
        <v>0</v>
      </c>
      <c r="S66" s="22">
        <f>IFERROR(VLOOKUP($C66,'메타 RAW (MMP)'!$B:$G,3,0),0)</f>
        <v>0</v>
      </c>
      <c r="T66" s="22">
        <f>IFERROR(VLOOKUP($C66,'메타 RAW (MMP)'!$B:$G,5,0),0)</f>
        <v>0</v>
      </c>
      <c r="U66" s="22">
        <f>IFERROR(VLOOKUP($C66,'메타 RAW (MMP)'!$B:$G,6,0),0)</f>
        <v>0</v>
      </c>
      <c r="V66" s="22">
        <f t="shared" si="58"/>
        <v>0</v>
      </c>
      <c r="W66" s="22">
        <f t="shared" si="59"/>
        <v>0</v>
      </c>
      <c r="X66" s="22">
        <f>IFERROR(W66*커버링B2C요약!$AD$8/(커버링B2C요약!$AE$5/커버링B2C요약!$AD$5),0)</f>
        <v>0</v>
      </c>
      <c r="Y66" s="22">
        <f>VLOOKUP($C66,'메타 RAW'!$A:$I,9,0)</f>
        <v>30000</v>
      </c>
    </row>
    <row r="67" spans="1:28" s="43" customFormat="1" hidden="1">
      <c r="B67" s="22" t="str">
        <f>VLOOKUP(C67,'메타 RAW'!A:G,2,0)</f>
        <v>aos_purschase_천안,아산_vd_고효율소재모음_ sj1_26.02.11</v>
      </c>
      <c r="C67" s="22" t="s">
        <v>479</v>
      </c>
      <c r="D67" s="22">
        <f>VLOOKUP($C67,'메타 RAW'!$A:$G,3,0)</f>
        <v>0</v>
      </c>
      <c r="E67" s="22">
        <f>VLOOKUP($C67,'메타 RAW'!$A:$G,4,0)</f>
        <v>0</v>
      </c>
      <c r="F67" s="22">
        <f>VLOOKUP($C67,'메타 RAW'!$A:$G,5,0)</f>
        <v>0</v>
      </c>
      <c r="G67" s="22">
        <f>VLOOKUP($C67,'메타 RAW'!$A:$G,6,0)</f>
        <v>0</v>
      </c>
      <c r="H67" s="22">
        <f>VLOOKUP($C67,'메타 RAW'!$A:$I,7,0)</f>
        <v>0</v>
      </c>
      <c r="I67" s="22">
        <f>VLOOKUP($C67,'메타 RAW'!$A:$I,8,0)</f>
        <v>0</v>
      </c>
      <c r="J67" s="23">
        <f t="shared" si="60"/>
        <v>0</v>
      </c>
      <c r="K67" s="23">
        <f t="shared" si="51"/>
        <v>0</v>
      </c>
      <c r="L67" s="24">
        <f t="shared" si="52"/>
        <v>0</v>
      </c>
      <c r="M67" s="24">
        <f t="shared" si="52"/>
        <v>0</v>
      </c>
      <c r="N67" s="24">
        <f t="shared" si="53"/>
        <v>0</v>
      </c>
      <c r="O67" s="24">
        <f t="shared" si="54"/>
        <v>0</v>
      </c>
      <c r="P67" s="22">
        <f t="shared" si="55"/>
        <v>0</v>
      </c>
      <c r="Q67" s="22">
        <f t="shared" si="56"/>
        <v>0</v>
      </c>
      <c r="R67" s="22">
        <f t="shared" si="57"/>
        <v>0</v>
      </c>
      <c r="S67" s="22">
        <f>IFERROR(VLOOKUP($C67,'메타 RAW (MMP)'!$B:$G,3,0),0)</f>
        <v>0</v>
      </c>
      <c r="T67" s="22">
        <f>IFERROR(VLOOKUP($C67,'메타 RAW (MMP)'!$B:$G,5,0),0)</f>
        <v>0</v>
      </c>
      <c r="U67" s="22">
        <f>IFERROR(VLOOKUP($C67,'메타 RAW (MMP)'!$B:$G,6,0),0)</f>
        <v>0</v>
      </c>
      <c r="V67" s="22">
        <f t="shared" si="58"/>
        <v>0</v>
      </c>
      <c r="W67" s="22">
        <f t="shared" si="59"/>
        <v>0</v>
      </c>
      <c r="X67" s="22">
        <f>IFERROR(W67*커버링B2C요약!$AD$8/(커버링B2C요약!$AE$5/커버링B2C요약!$AD$5),0)</f>
        <v>0</v>
      </c>
      <c r="Y67" s="22">
        <f>VLOOKUP($C67,'메타 RAW'!$A:$I,9,0)</f>
        <v>30000</v>
      </c>
    </row>
    <row r="68" spans="1:28" s="43" customFormat="1" hidden="1">
      <c r="B68" s="22" t="str">
        <f>VLOOKUP(C68,'메타 RAW'!A:G,2,0)</f>
        <v>aos_purschase_천안,아산_vd_고효율소재모음_ sj1_26.02.11</v>
      </c>
      <c r="C68" s="22" t="s">
        <v>480</v>
      </c>
      <c r="D68" s="22">
        <f>VLOOKUP($C68,'메타 RAW'!$A:$G,3,0)</f>
        <v>0</v>
      </c>
      <c r="E68" s="22">
        <f>VLOOKUP($C68,'메타 RAW'!$A:$G,4,0)</f>
        <v>0</v>
      </c>
      <c r="F68" s="22">
        <f>VLOOKUP($C68,'메타 RAW'!$A:$G,5,0)</f>
        <v>0</v>
      </c>
      <c r="G68" s="22">
        <f>VLOOKUP($C68,'메타 RAW'!$A:$G,6,0)</f>
        <v>0</v>
      </c>
      <c r="H68" s="22">
        <f>VLOOKUP($C68,'메타 RAW'!$A:$I,7,0)</f>
        <v>0</v>
      </c>
      <c r="I68" s="22">
        <f>VLOOKUP($C68,'메타 RAW'!$A:$I,8,0)</f>
        <v>0</v>
      </c>
      <c r="J68" s="23">
        <f t="shared" si="60"/>
        <v>0</v>
      </c>
      <c r="K68" s="23">
        <f t="shared" si="51"/>
        <v>0</v>
      </c>
      <c r="L68" s="24">
        <f t="shared" si="52"/>
        <v>0</v>
      </c>
      <c r="M68" s="24">
        <f t="shared" si="52"/>
        <v>0</v>
      </c>
      <c r="N68" s="24">
        <f t="shared" si="53"/>
        <v>0</v>
      </c>
      <c r="O68" s="24">
        <f t="shared" si="54"/>
        <v>0</v>
      </c>
      <c r="P68" s="22">
        <f t="shared" si="55"/>
        <v>0</v>
      </c>
      <c r="Q68" s="22">
        <f t="shared" si="56"/>
        <v>0</v>
      </c>
      <c r="R68" s="22">
        <f t="shared" si="57"/>
        <v>0</v>
      </c>
      <c r="S68" s="22">
        <f>IFERROR(VLOOKUP($C68,'메타 RAW (MMP)'!$B:$G,3,0),0)</f>
        <v>0</v>
      </c>
      <c r="T68" s="22">
        <f>IFERROR(VLOOKUP($C68,'메타 RAW (MMP)'!$B:$G,5,0),0)</f>
        <v>0</v>
      </c>
      <c r="U68" s="22">
        <f>IFERROR(VLOOKUP($C68,'메타 RAW (MMP)'!$B:$G,6,0),0)</f>
        <v>0</v>
      </c>
      <c r="V68" s="22">
        <f t="shared" si="58"/>
        <v>0</v>
      </c>
      <c r="W68" s="22">
        <f t="shared" si="59"/>
        <v>0</v>
      </c>
      <c r="X68" s="22">
        <f>IFERROR(W68*커버링B2C요약!$AD$8/(커버링B2C요약!$AE$5/커버링B2C요약!$AD$5),0)</f>
        <v>0</v>
      </c>
      <c r="Y68" s="22">
        <f>VLOOKUP($C68,'메타 RAW'!$A:$I,9,0)</f>
        <v>30000</v>
      </c>
    </row>
    <row r="69" spans="1:28" s="62" customFormat="1" hidden="1">
      <c r="A69" s="43"/>
      <c r="B69" s="22" t="str">
        <f>VLOOKUP(C69,'메타 RAW'!A:G,2,0)</f>
        <v>aos_purschase_천안,아산_vd_고효율소재모음_ sj1_26.02.11</v>
      </c>
      <c r="C69" s="22" t="s">
        <v>481</v>
      </c>
      <c r="D69" s="22">
        <f>VLOOKUP($C69,'메타 RAW'!$A:$G,3,0)</f>
        <v>0</v>
      </c>
      <c r="E69" s="22">
        <f>VLOOKUP($C69,'메타 RAW'!$A:$G,4,0)</f>
        <v>0</v>
      </c>
      <c r="F69" s="22">
        <f>VLOOKUP($C69,'메타 RAW'!$A:$G,5,0)</f>
        <v>0</v>
      </c>
      <c r="G69" s="22">
        <f>VLOOKUP($C69,'메타 RAW'!$A:$G,6,0)</f>
        <v>0</v>
      </c>
      <c r="H69" s="22">
        <f>VLOOKUP($C69,'메타 RAW'!$A:$I,7,0)</f>
        <v>0</v>
      </c>
      <c r="I69" s="22">
        <f>VLOOKUP($C69,'메타 RAW'!$A:$I,8,0)</f>
        <v>0</v>
      </c>
      <c r="J69" s="23">
        <f t="shared" si="60"/>
        <v>0</v>
      </c>
      <c r="K69" s="23">
        <f t="shared" si="51"/>
        <v>0</v>
      </c>
      <c r="L69" s="24">
        <f t="shared" si="52"/>
        <v>0</v>
      </c>
      <c r="M69" s="24">
        <f t="shared" si="52"/>
        <v>0</v>
      </c>
      <c r="N69" s="24">
        <f t="shared" si="53"/>
        <v>0</v>
      </c>
      <c r="O69" s="24">
        <f t="shared" si="54"/>
        <v>0</v>
      </c>
      <c r="P69" s="22">
        <f t="shared" si="55"/>
        <v>0</v>
      </c>
      <c r="Q69" s="22">
        <f t="shared" si="56"/>
        <v>0</v>
      </c>
      <c r="R69" s="22">
        <f t="shared" si="57"/>
        <v>0</v>
      </c>
      <c r="S69" s="22">
        <f>IFERROR(VLOOKUP($C69,'메타 RAW (MMP)'!$B:$G,3,0),0)</f>
        <v>0</v>
      </c>
      <c r="T69" s="22">
        <f>IFERROR(VLOOKUP($C69,'메타 RAW (MMP)'!$B:$G,5,0),0)</f>
        <v>0</v>
      </c>
      <c r="U69" s="22">
        <f>IFERROR(VLOOKUP($C69,'메타 RAW (MMP)'!$B:$G,6,0),0)</f>
        <v>0</v>
      </c>
      <c r="V69" s="22">
        <f t="shared" si="58"/>
        <v>0</v>
      </c>
      <c r="W69" s="22">
        <f t="shared" si="59"/>
        <v>0</v>
      </c>
      <c r="X69" s="22">
        <f>IFERROR(W69*커버링B2C요약!$AD$8/(커버링B2C요약!$AE$5/커버링B2C요약!$AD$5),0)</f>
        <v>0</v>
      </c>
      <c r="Y69" s="22">
        <f>VLOOKUP($C69,'메타 RAW'!$A:$I,9,0)</f>
        <v>30000</v>
      </c>
      <c r="Z69" s="43"/>
      <c r="AA69" s="43"/>
      <c r="AB69" s="43"/>
    </row>
    <row r="70" spans="1:28" s="62" customFormat="1" hidden="1">
      <c r="A70" s="43"/>
      <c r="B70" s="22" t="str">
        <f>VLOOKUP(C70,'메타 RAW'!A:G,2,0)</f>
        <v>aos_purschase_천안,아산_vd_고효율소재모음_ sj1_26.02.11</v>
      </c>
      <c r="C70" s="22" t="s">
        <v>482</v>
      </c>
      <c r="D70" s="22">
        <f>VLOOKUP($C70,'메타 RAW'!$A:$G,3,0)</f>
        <v>0</v>
      </c>
      <c r="E70" s="22">
        <f>VLOOKUP($C70,'메타 RAW'!$A:$G,4,0)</f>
        <v>0</v>
      </c>
      <c r="F70" s="22">
        <f>VLOOKUP($C70,'메타 RAW'!$A:$G,5,0)</f>
        <v>0</v>
      </c>
      <c r="G70" s="22">
        <f>VLOOKUP($C70,'메타 RAW'!$A:$G,6,0)</f>
        <v>0</v>
      </c>
      <c r="H70" s="22">
        <f>VLOOKUP($C70,'메타 RAW'!$A:$I,7,0)</f>
        <v>0</v>
      </c>
      <c r="I70" s="22">
        <f>VLOOKUP($C70,'메타 RAW'!$A:$I,8,0)</f>
        <v>0</v>
      </c>
      <c r="J70" s="23">
        <f t="shared" si="60"/>
        <v>0</v>
      </c>
      <c r="K70" s="23">
        <f t="shared" si="51"/>
        <v>0</v>
      </c>
      <c r="L70" s="24">
        <f t="shared" si="52"/>
        <v>0</v>
      </c>
      <c r="M70" s="24">
        <f t="shared" si="52"/>
        <v>0</v>
      </c>
      <c r="N70" s="24">
        <f t="shared" si="53"/>
        <v>0</v>
      </c>
      <c r="O70" s="24">
        <f t="shared" si="54"/>
        <v>0</v>
      </c>
      <c r="P70" s="22">
        <f t="shared" si="55"/>
        <v>0</v>
      </c>
      <c r="Q70" s="22">
        <f t="shared" si="56"/>
        <v>0</v>
      </c>
      <c r="R70" s="22">
        <f t="shared" si="57"/>
        <v>0</v>
      </c>
      <c r="S70" s="22">
        <f>IFERROR(VLOOKUP($C70,'메타 RAW (MMP)'!$B:$G,3,0),0)</f>
        <v>0</v>
      </c>
      <c r="T70" s="22">
        <f>IFERROR(VLOOKUP($C70,'메타 RAW (MMP)'!$B:$G,5,0),0)</f>
        <v>0</v>
      </c>
      <c r="U70" s="22">
        <f>IFERROR(VLOOKUP($C70,'메타 RAW (MMP)'!$B:$G,6,0),0)</f>
        <v>0</v>
      </c>
      <c r="V70" s="22">
        <f t="shared" si="58"/>
        <v>0</v>
      </c>
      <c r="W70" s="22">
        <f t="shared" si="59"/>
        <v>0</v>
      </c>
      <c r="X70" s="22">
        <f>IFERROR(W70*커버링B2C요약!$AD$8/(커버링B2C요약!$AE$5/커버링B2C요약!$AD$5),0)</f>
        <v>0</v>
      </c>
      <c r="Y70" s="22">
        <f>VLOOKUP($C70,'메타 RAW'!$A:$I,9,0)</f>
        <v>30000</v>
      </c>
      <c r="Z70" s="43"/>
      <c r="AA70" s="43"/>
      <c r="AB70" s="43"/>
    </row>
    <row r="71" spans="1:28" ht="16.5" hidden="1" customHeight="1">
      <c r="B71" s="19" t="s">
        <v>440</v>
      </c>
      <c r="C71" s="20" t="s">
        <v>451</v>
      </c>
      <c r="D71" s="20"/>
    </row>
    <row r="72" spans="1:28" ht="16.5" hidden="1" customHeight="1">
      <c r="B72" s="11" t="s">
        <v>436</v>
      </c>
      <c r="C72" s="11" t="s">
        <v>22</v>
      </c>
      <c r="D72" s="12" t="s">
        <v>23</v>
      </c>
      <c r="E72" s="12" t="s">
        <v>24</v>
      </c>
      <c r="F72" s="12" t="s">
        <v>25</v>
      </c>
      <c r="G72" s="12" t="s">
        <v>26</v>
      </c>
      <c r="H72" s="12" t="s">
        <v>27</v>
      </c>
      <c r="I72" s="12" t="s">
        <v>28</v>
      </c>
      <c r="J72" s="13" t="s">
        <v>29</v>
      </c>
      <c r="K72" s="13" t="s">
        <v>30</v>
      </c>
      <c r="L72" s="13" t="s">
        <v>31</v>
      </c>
      <c r="M72" s="13" t="s">
        <v>32</v>
      </c>
      <c r="N72" s="13" t="s">
        <v>33</v>
      </c>
      <c r="O72" s="13" t="s">
        <v>34</v>
      </c>
      <c r="P72" s="13" t="s">
        <v>35</v>
      </c>
      <c r="Q72" s="13" t="s">
        <v>36</v>
      </c>
      <c r="R72" s="13" t="s">
        <v>37</v>
      </c>
      <c r="S72" s="14" t="s">
        <v>38</v>
      </c>
      <c r="T72" s="14" t="s">
        <v>27</v>
      </c>
      <c r="U72" s="14" t="s">
        <v>28</v>
      </c>
      <c r="V72" s="14" t="s">
        <v>36</v>
      </c>
      <c r="W72" s="14" t="s">
        <v>37</v>
      </c>
      <c r="X72" s="14" t="s">
        <v>437</v>
      </c>
      <c r="Y72" s="13" t="s">
        <v>40</v>
      </c>
      <c r="Z72" s="14" t="s">
        <v>41</v>
      </c>
    </row>
    <row r="73" spans="1:28" ht="16.5" hidden="1" customHeight="1">
      <c r="B73" s="15"/>
      <c r="C73" s="9" t="s">
        <v>435</v>
      </c>
      <c r="D73" s="16">
        <f t="shared" ref="D73:I73" si="61">SUM(D74:D76)</f>
        <v>0</v>
      </c>
      <c r="E73" s="16">
        <f t="shared" si="61"/>
        <v>0</v>
      </c>
      <c r="F73" s="16">
        <f t="shared" si="61"/>
        <v>0</v>
      </c>
      <c r="G73" s="16">
        <f t="shared" si="61"/>
        <v>0</v>
      </c>
      <c r="H73" s="16">
        <f t="shared" si="61"/>
        <v>0</v>
      </c>
      <c r="I73" s="16">
        <f t="shared" si="61"/>
        <v>0</v>
      </c>
      <c r="J73" s="17" t="e">
        <f>D73*1000/E73</f>
        <v>#DIV/0!</v>
      </c>
      <c r="K73" s="17">
        <f>IFERROR(D73/F73,0)</f>
        <v>0</v>
      </c>
      <c r="L73" s="18">
        <f t="shared" ref="L73:M76" si="62">IFERROR(F73/E73,0)</f>
        <v>0</v>
      </c>
      <c r="M73" s="42">
        <f t="shared" si="62"/>
        <v>0</v>
      </c>
      <c r="N73" s="42">
        <f>IFERROR(H73/F73,0)</f>
        <v>0</v>
      </c>
      <c r="O73" s="42">
        <f>IFERROR(I73/F73,0)</f>
        <v>0</v>
      </c>
      <c r="P73" s="17">
        <f>IFERROR(D73/G73,0)</f>
        <v>0</v>
      </c>
      <c r="Q73" s="17">
        <f>IFERROR(D73/H73,0)</f>
        <v>0</v>
      </c>
      <c r="R73" s="17">
        <f>IFERROR(D73/I73,0)</f>
        <v>0</v>
      </c>
      <c r="S73" s="16">
        <f>SUM(S74:S76)</f>
        <v>0</v>
      </c>
      <c r="T73" s="16">
        <f>SUM(T74:T76)</f>
        <v>0</v>
      </c>
      <c r="U73" s="16">
        <f>SUM(U74:U76)</f>
        <v>0</v>
      </c>
      <c r="V73" s="17">
        <f>IFERROR(D73/T73,0)</f>
        <v>0</v>
      </c>
      <c r="W73" s="17">
        <f>IFERROR(D73/U73,0)</f>
        <v>0</v>
      </c>
      <c r="X73" s="17">
        <f>IFERROR(W73*커버링B2C요약!$AD$8/(커버링B2C요약!$AE$5/커버링B2C요약!$AD$5),0)</f>
        <v>0</v>
      </c>
      <c r="Y73" s="17">
        <f>Y74</f>
        <v>0</v>
      </c>
      <c r="Z73" s="17">
        <v>0</v>
      </c>
      <c r="AA73" s="166"/>
    </row>
    <row r="74" spans="1:28" s="43" customFormat="1" hidden="1">
      <c r="B74" s="22" t="str">
        <f>VLOOKUP(C74,'메타 RAW'!A:G,2,0)</f>
        <v>aos_purchase_lookalike(7%)_vd_화해했어요(음식물)_nk1_26.02.12</v>
      </c>
      <c r="C74" s="22" t="s">
        <v>483</v>
      </c>
      <c r="D74" s="22">
        <f>VLOOKUP($C74,'메타 RAW'!$A:$G,3,0)</f>
        <v>0</v>
      </c>
      <c r="E74" s="22">
        <f>VLOOKUP($C74,'메타 RAW'!$A:$G,4,0)</f>
        <v>0</v>
      </c>
      <c r="F74" s="22">
        <f>VLOOKUP($C74,'메타 RAW'!$A:$G,5,0)</f>
        <v>0</v>
      </c>
      <c r="G74" s="22">
        <f>VLOOKUP($C74,'메타 RAW'!$A:$G,6,0)</f>
        <v>0</v>
      </c>
      <c r="H74" s="22">
        <f>VLOOKUP($C74,'메타 RAW'!$A:$I,7,0)</f>
        <v>0</v>
      </c>
      <c r="I74" s="22">
        <f>VLOOKUP($C74,'메타 RAW'!$A:$I,8,0)</f>
        <v>0</v>
      </c>
      <c r="J74" s="23">
        <f>IFERROR(D74/E74*1000,0)</f>
        <v>0</v>
      </c>
      <c r="K74" s="23">
        <f>IFERROR(D74/F74,0)</f>
        <v>0</v>
      </c>
      <c r="L74" s="24">
        <f t="shared" si="62"/>
        <v>0</v>
      </c>
      <c r="M74" s="24">
        <f t="shared" si="62"/>
        <v>0</v>
      </c>
      <c r="N74" s="24">
        <f>IFERROR(H74/F74,0)</f>
        <v>0</v>
      </c>
      <c r="O74" s="24">
        <f>IFERROR(I74/F74,0)</f>
        <v>0</v>
      </c>
      <c r="P74" s="22">
        <f>IFERROR(D74/G74,0)</f>
        <v>0</v>
      </c>
      <c r="Q74" s="22">
        <f>IFERROR(D74/H74,0)</f>
        <v>0</v>
      </c>
      <c r="R74" s="22">
        <f>IFERROR(D74/I74,0)</f>
        <v>0</v>
      </c>
      <c r="S74" s="22">
        <f>IFERROR(VLOOKUP($C74,'메타 RAW (MMP)'!$B:$G,3,0),0)</f>
        <v>0</v>
      </c>
      <c r="T74" s="22">
        <f>IFERROR(VLOOKUP($C74,'메타 RAW (MMP)'!$B:$G,5,0),0)</f>
        <v>0</v>
      </c>
      <c r="U74" s="22">
        <f>IFERROR(VLOOKUP($C74,'메타 RAW (MMP)'!$B:$G,6,0),0)</f>
        <v>0</v>
      </c>
      <c r="V74" s="22">
        <f>IFERROR(D74/T74,0)</f>
        <v>0</v>
      </c>
      <c r="W74" s="22">
        <f>IFERROR(D74/U74,0)</f>
        <v>0</v>
      </c>
      <c r="X74" s="22">
        <f>IFERROR(W74*커버링B2C요약!$AD$8/(커버링B2C요약!$AE$5/커버링B2C요약!$AD$5),0)</f>
        <v>0</v>
      </c>
      <c r="Y74" s="22">
        <v>0</v>
      </c>
    </row>
    <row r="75" spans="1:28" s="43" customFormat="1" hidden="1">
      <c r="B75" s="22" t="str">
        <f>VLOOKUP(C75,'메타 RAW'!A:G,2,0)</f>
        <v>aos_purchase_lookalike(7%)_vd_화해했어요(음식물)_nk1_26.02.12</v>
      </c>
      <c r="C75" s="22" t="s">
        <v>484</v>
      </c>
      <c r="D75" s="22">
        <f>VLOOKUP($C75,'메타 RAW'!$A:$G,3,0)</f>
        <v>0</v>
      </c>
      <c r="E75" s="22">
        <f>VLOOKUP($C75,'메타 RAW'!$A:$G,4,0)</f>
        <v>0</v>
      </c>
      <c r="F75" s="22">
        <f>VLOOKUP($C75,'메타 RAW'!$A:$G,5,0)</f>
        <v>0</v>
      </c>
      <c r="G75" s="22">
        <f>VLOOKUP($C75,'메타 RAW'!$A:$G,6,0)</f>
        <v>0</v>
      </c>
      <c r="H75" s="22">
        <f>VLOOKUP($C75,'메타 RAW'!$A:$I,7,0)</f>
        <v>0</v>
      </c>
      <c r="I75" s="22">
        <f>VLOOKUP($C75,'메타 RAW'!$A:$I,8,0)</f>
        <v>0</v>
      </c>
      <c r="J75" s="23">
        <f>IFERROR(D75/E75*1000,0)</f>
        <v>0</v>
      </c>
      <c r="K75" s="23">
        <f>IFERROR(D75/F75,0)</f>
        <v>0</v>
      </c>
      <c r="L75" s="24">
        <f t="shared" si="62"/>
        <v>0</v>
      </c>
      <c r="M75" s="24">
        <f t="shared" si="62"/>
        <v>0</v>
      </c>
      <c r="N75" s="24">
        <f>IFERROR(H75/F75,0)</f>
        <v>0</v>
      </c>
      <c r="O75" s="24">
        <f>IFERROR(I75/F75,0)</f>
        <v>0</v>
      </c>
      <c r="P75" s="22">
        <f>IFERROR(D75/G75,0)</f>
        <v>0</v>
      </c>
      <c r="Q75" s="22">
        <f>IFERROR(D75/H75,0)</f>
        <v>0</v>
      </c>
      <c r="R75" s="22">
        <f>IFERROR(D75/I75,0)</f>
        <v>0</v>
      </c>
      <c r="S75" s="22">
        <f>IFERROR(VLOOKUP($C75,'메타 RAW (MMP)'!$B:$G,3,0),0)</f>
        <v>0</v>
      </c>
      <c r="T75" s="22">
        <f>IFERROR(VLOOKUP($C75,'메타 RAW (MMP)'!$B:$G,5,0),0)</f>
        <v>0</v>
      </c>
      <c r="U75" s="22">
        <f>IFERROR(VLOOKUP($C75,'메타 RAW (MMP)'!$B:$G,6,0),0)</f>
        <v>0</v>
      </c>
      <c r="V75" s="22">
        <f>IFERROR(D75/T75,0)</f>
        <v>0</v>
      </c>
      <c r="W75" s="22">
        <f>IFERROR(D75/U75,0)</f>
        <v>0</v>
      </c>
      <c r="X75" s="22">
        <f>IFERROR(W75*커버링B2C요약!$AD$8/(커버링B2C요약!$AE$5/커버링B2C요약!$AD$5),0)</f>
        <v>0</v>
      </c>
      <c r="Y75" s="22">
        <f>VLOOKUP($C75,'메타 RAW'!$A:$I,9,0)</f>
        <v>50000</v>
      </c>
    </row>
    <row r="76" spans="1:28" s="43" customFormat="1" hidden="1">
      <c r="B76" s="22" t="str">
        <f>VLOOKUP(C76,'메타 RAW'!A:G,2,0)</f>
        <v>aos_purchase_lookalike(7%)_vd_화해했어요(음식물)_nk1_26.02.12</v>
      </c>
      <c r="C76" s="22" t="s">
        <v>485</v>
      </c>
      <c r="D76" s="22">
        <f>VLOOKUP($C76,'메타 RAW'!$A:$G,3,0)</f>
        <v>0</v>
      </c>
      <c r="E76" s="22">
        <f>VLOOKUP($C76,'메타 RAW'!$A:$G,4,0)</f>
        <v>0</v>
      </c>
      <c r="F76" s="22">
        <f>VLOOKUP($C76,'메타 RAW'!$A:$G,5,0)</f>
        <v>0</v>
      </c>
      <c r="G76" s="22">
        <f>VLOOKUP($C76,'메타 RAW'!$A:$G,6,0)</f>
        <v>0</v>
      </c>
      <c r="H76" s="22">
        <f>VLOOKUP($C76,'메타 RAW'!$A:$I,7,0)</f>
        <v>0</v>
      </c>
      <c r="I76" s="22">
        <f>VLOOKUP($C76,'메타 RAW'!$A:$I,8,0)</f>
        <v>0</v>
      </c>
      <c r="J76" s="23">
        <f>IFERROR(D76/E76*1000,0)</f>
        <v>0</v>
      </c>
      <c r="K76" s="23">
        <f>IFERROR(D76/F76,0)</f>
        <v>0</v>
      </c>
      <c r="L76" s="24">
        <f t="shared" si="62"/>
        <v>0</v>
      </c>
      <c r="M76" s="24">
        <f t="shared" si="62"/>
        <v>0</v>
      </c>
      <c r="N76" s="24">
        <f>IFERROR(H76/F76,0)</f>
        <v>0</v>
      </c>
      <c r="O76" s="24">
        <f>IFERROR(I76/F76,0)</f>
        <v>0</v>
      </c>
      <c r="P76" s="22">
        <f>IFERROR(D76/G76,0)</f>
        <v>0</v>
      </c>
      <c r="Q76" s="22">
        <f>IFERROR(D76/H76,0)</f>
        <v>0</v>
      </c>
      <c r="R76" s="22">
        <f>IFERROR(D76/I76,0)</f>
        <v>0</v>
      </c>
      <c r="S76" s="22">
        <f>IFERROR(VLOOKUP($C76,'메타 RAW (MMP)'!$B:$G,3,0),0)</f>
        <v>0</v>
      </c>
      <c r="T76" s="22">
        <f>IFERROR(VLOOKUP($C76,'메타 RAW (MMP)'!$B:$G,5,0),0)</f>
        <v>0</v>
      </c>
      <c r="U76" s="22">
        <f>IFERROR(VLOOKUP($C76,'메타 RAW (MMP)'!$B:$G,6,0),0)</f>
        <v>0</v>
      </c>
      <c r="V76" s="22">
        <f>IFERROR(D76/T76,0)</f>
        <v>0</v>
      </c>
      <c r="W76" s="22">
        <f>IFERROR(D76/U76,0)</f>
        <v>0</v>
      </c>
      <c r="X76" s="22">
        <f>IFERROR(W76*커버링B2C요약!$AD$8/(커버링B2C요약!$AE$5/커버링B2C요약!$AD$5),0)</f>
        <v>0</v>
      </c>
      <c r="Y76" s="22">
        <f>VLOOKUP($C76,'메타 RAW'!$A:$I,9,0)</f>
        <v>50000</v>
      </c>
    </row>
    <row r="77" spans="1:28" ht="16.5" hidden="1" customHeight="1">
      <c r="B77" s="19" t="s">
        <v>440</v>
      </c>
      <c r="C77" s="20" t="s">
        <v>451</v>
      </c>
      <c r="D77" s="20"/>
    </row>
    <row r="78" spans="1:28" ht="16.5" hidden="1" customHeight="1">
      <c r="B78" s="11" t="s">
        <v>436</v>
      </c>
      <c r="C78" s="11" t="s">
        <v>22</v>
      </c>
      <c r="D78" s="12" t="s">
        <v>23</v>
      </c>
      <c r="E78" s="12" t="s">
        <v>24</v>
      </c>
      <c r="F78" s="12" t="s">
        <v>25</v>
      </c>
      <c r="G78" s="12" t="s">
        <v>26</v>
      </c>
      <c r="H78" s="12" t="s">
        <v>27</v>
      </c>
      <c r="I78" s="12" t="s">
        <v>28</v>
      </c>
      <c r="J78" s="13" t="s">
        <v>29</v>
      </c>
      <c r="K78" s="13" t="s">
        <v>30</v>
      </c>
      <c r="L78" s="13" t="s">
        <v>31</v>
      </c>
      <c r="M78" s="13" t="s">
        <v>32</v>
      </c>
      <c r="N78" s="13" t="s">
        <v>33</v>
      </c>
      <c r="O78" s="13" t="s">
        <v>34</v>
      </c>
      <c r="P78" s="13" t="s">
        <v>35</v>
      </c>
      <c r="Q78" s="13" t="s">
        <v>36</v>
      </c>
      <c r="R78" s="13" t="s">
        <v>37</v>
      </c>
      <c r="S78" s="14" t="s">
        <v>38</v>
      </c>
      <c r="T78" s="14" t="s">
        <v>27</v>
      </c>
      <c r="U78" s="14" t="s">
        <v>28</v>
      </c>
      <c r="V78" s="14" t="s">
        <v>36</v>
      </c>
      <c r="W78" s="14" t="s">
        <v>37</v>
      </c>
      <c r="X78" s="14" t="s">
        <v>437</v>
      </c>
      <c r="Y78" s="13" t="s">
        <v>40</v>
      </c>
      <c r="Z78" s="14" t="s">
        <v>41</v>
      </c>
    </row>
    <row r="79" spans="1:28" ht="16.5" hidden="1" customHeight="1">
      <c r="B79" s="15"/>
      <c r="C79" s="9" t="s">
        <v>435</v>
      </c>
      <c r="D79" s="16">
        <f t="shared" ref="D79:I79" si="63">SUM(D80:D84)</f>
        <v>0</v>
      </c>
      <c r="E79" s="16">
        <f t="shared" si="63"/>
        <v>0</v>
      </c>
      <c r="F79" s="16">
        <f t="shared" si="63"/>
        <v>0</v>
      </c>
      <c r="G79" s="16">
        <f t="shared" si="63"/>
        <v>0</v>
      </c>
      <c r="H79" s="16">
        <f t="shared" si="63"/>
        <v>0</v>
      </c>
      <c r="I79" s="16">
        <f t="shared" si="63"/>
        <v>0</v>
      </c>
      <c r="J79" s="17" t="e">
        <f>D79*1000/E79</f>
        <v>#DIV/0!</v>
      </c>
      <c r="K79" s="17">
        <f t="shared" ref="K79:K84" si="64">IFERROR(D79/F79,0)</f>
        <v>0</v>
      </c>
      <c r="L79" s="18">
        <f t="shared" ref="L79:M84" si="65">IFERROR(F79/E79,0)</f>
        <v>0</v>
      </c>
      <c r="M79" s="42">
        <f t="shared" si="65"/>
        <v>0</v>
      </c>
      <c r="N79" s="42">
        <f t="shared" ref="N79:N84" si="66">IFERROR(H79/F79,0)</f>
        <v>0</v>
      </c>
      <c r="O79" s="42">
        <f t="shared" ref="O79:O84" si="67">IFERROR(I79/F79,0)</f>
        <v>0</v>
      </c>
      <c r="P79" s="17">
        <f t="shared" ref="P79:P84" si="68">IFERROR(D79/G79,0)</f>
        <v>0</v>
      </c>
      <c r="Q79" s="17">
        <f t="shared" ref="Q79:Q84" si="69">IFERROR(D79/H79,0)</f>
        <v>0</v>
      </c>
      <c r="R79" s="17">
        <f t="shared" ref="R79:R84" si="70">IFERROR(D79/I79,0)</f>
        <v>0</v>
      </c>
      <c r="S79" s="16">
        <f>SUM(S80:S84)</f>
        <v>0</v>
      </c>
      <c r="T79" s="16">
        <f>SUM(T80:T84)</f>
        <v>0</v>
      </c>
      <c r="U79" s="16">
        <f>SUM(U80:U84)</f>
        <v>0</v>
      </c>
      <c r="V79" s="17">
        <f t="shared" ref="V79:V84" si="71">IFERROR(D79/T79,0)</f>
        <v>0</v>
      </c>
      <c r="W79" s="17">
        <f t="shared" ref="W79:W84" si="72">IFERROR(D79/U79,0)</f>
        <v>0</v>
      </c>
      <c r="X79" s="17">
        <f>IFERROR(W79*커버링B2C요약!$AD$8/(커버링B2C요약!$AE$5/커버링B2C요약!$AD$5),0)</f>
        <v>0</v>
      </c>
      <c r="Y79" s="17">
        <f>Y80</f>
        <v>0</v>
      </c>
      <c r="Z79" s="17">
        <v>0</v>
      </c>
      <c r="AA79" s="166"/>
    </row>
    <row r="80" spans="1:28" s="43" customFormat="1" hidden="1">
      <c r="B80" s="22" t="str">
        <f>VLOOKUP(C80,'메타 RAW'!A:G,2,0)</f>
        <v>aos_purchase_lookalike(7%)_vd_인플루언서PA(5)_mk1_26.02.12</v>
      </c>
      <c r="C80" s="22" t="s">
        <v>486</v>
      </c>
      <c r="D80" s="22">
        <f>VLOOKUP($C80,'메타 RAW'!$A:$G,3,0)</f>
        <v>0</v>
      </c>
      <c r="E80" s="22">
        <f>VLOOKUP($C80,'메타 RAW'!$A:$G,4,0)</f>
        <v>0</v>
      </c>
      <c r="F80" s="22">
        <f>VLOOKUP($C80,'메타 RAW'!$A:$G,5,0)</f>
        <v>0</v>
      </c>
      <c r="G80" s="22">
        <f>VLOOKUP($C80,'메타 RAW'!$A:$G,6,0)</f>
        <v>0</v>
      </c>
      <c r="H80" s="22">
        <f>VLOOKUP($C80,'메타 RAW'!$A:$I,7,0)</f>
        <v>0</v>
      </c>
      <c r="I80" s="22">
        <f>VLOOKUP($C80,'메타 RAW'!$A:$I,8,0)</f>
        <v>0</v>
      </c>
      <c r="J80" s="23">
        <f>IFERROR(D80/E80*1000,0)</f>
        <v>0</v>
      </c>
      <c r="K80" s="23">
        <f t="shared" si="64"/>
        <v>0</v>
      </c>
      <c r="L80" s="24">
        <f t="shared" si="65"/>
        <v>0</v>
      </c>
      <c r="M80" s="24">
        <f t="shared" si="65"/>
        <v>0</v>
      </c>
      <c r="N80" s="24">
        <f t="shared" si="66"/>
        <v>0</v>
      </c>
      <c r="O80" s="24">
        <f t="shared" si="67"/>
        <v>0</v>
      </c>
      <c r="P80" s="22">
        <f t="shared" si="68"/>
        <v>0</v>
      </c>
      <c r="Q80" s="22">
        <f t="shared" si="69"/>
        <v>0</v>
      </c>
      <c r="R80" s="22">
        <f t="shared" si="70"/>
        <v>0</v>
      </c>
      <c r="S80" s="22">
        <f>IFERROR(VLOOKUP($C80,'메타 RAW (MMP)'!$B:$G,3,0),0)</f>
        <v>0</v>
      </c>
      <c r="T80" s="22">
        <f>IFERROR(VLOOKUP($C80,'메타 RAW (MMP)'!$B:$G,5,0),0)</f>
        <v>0</v>
      </c>
      <c r="U80" s="22">
        <f>IFERROR(VLOOKUP($C80,'메타 RAW (MMP)'!$B:$G,6,0),0)</f>
        <v>0</v>
      </c>
      <c r="V80" s="22">
        <f t="shared" si="71"/>
        <v>0</v>
      </c>
      <c r="W80" s="22">
        <f t="shared" si="72"/>
        <v>0</v>
      </c>
      <c r="X80" s="22">
        <f>IFERROR(W80*커버링B2C요약!$AD$8/(커버링B2C요약!$AE$5/커버링B2C요약!$AD$5),0)</f>
        <v>0</v>
      </c>
      <c r="Y80" s="22">
        <v>0</v>
      </c>
    </row>
    <row r="81" spans="1:28" s="43" customFormat="1" hidden="1">
      <c r="B81" s="22" t="str">
        <f>VLOOKUP(C81,'메타 RAW'!A:G,2,0)</f>
        <v>aos_purchase_lookalike(7%)_vd_인플루언서PA(5)_mk1_26.02.12</v>
      </c>
      <c r="C81" s="22" t="s">
        <v>487</v>
      </c>
      <c r="D81" s="22">
        <f>VLOOKUP($C81,'메타 RAW'!$A:$G,3,0)</f>
        <v>0</v>
      </c>
      <c r="E81" s="22">
        <f>VLOOKUP($C81,'메타 RAW'!$A:$G,4,0)</f>
        <v>0</v>
      </c>
      <c r="F81" s="22">
        <f>VLOOKUP($C81,'메타 RAW'!$A:$G,5,0)</f>
        <v>0</v>
      </c>
      <c r="G81" s="22">
        <f>VLOOKUP($C81,'메타 RAW'!$A:$G,6,0)</f>
        <v>0</v>
      </c>
      <c r="H81" s="22">
        <f>VLOOKUP($C81,'메타 RAW'!$A:$I,7,0)</f>
        <v>0</v>
      </c>
      <c r="I81" s="22">
        <f>VLOOKUP($C81,'메타 RAW'!$A:$I,8,0)</f>
        <v>0</v>
      </c>
      <c r="J81" s="23">
        <f>IFERROR(D81/E81*1000,0)</f>
        <v>0</v>
      </c>
      <c r="K81" s="23">
        <f t="shared" si="64"/>
        <v>0</v>
      </c>
      <c r="L81" s="24">
        <f t="shared" si="65"/>
        <v>0</v>
      </c>
      <c r="M81" s="24">
        <f t="shared" si="65"/>
        <v>0</v>
      </c>
      <c r="N81" s="24">
        <f t="shared" si="66"/>
        <v>0</v>
      </c>
      <c r="O81" s="24">
        <f t="shared" si="67"/>
        <v>0</v>
      </c>
      <c r="P81" s="22">
        <f t="shared" si="68"/>
        <v>0</v>
      </c>
      <c r="Q81" s="22">
        <f t="shared" si="69"/>
        <v>0</v>
      </c>
      <c r="R81" s="22">
        <f t="shared" si="70"/>
        <v>0</v>
      </c>
      <c r="S81" s="22">
        <f>IFERROR(VLOOKUP($C81,'메타 RAW (MMP)'!$B:$G,3,0),0)</f>
        <v>0</v>
      </c>
      <c r="T81" s="22">
        <f>IFERROR(VLOOKUP($C81,'메타 RAW (MMP)'!$B:$G,5,0),0)</f>
        <v>0</v>
      </c>
      <c r="U81" s="22">
        <f>IFERROR(VLOOKUP($C81,'메타 RAW (MMP)'!$B:$G,6,0),0)</f>
        <v>0</v>
      </c>
      <c r="V81" s="22">
        <f t="shared" si="71"/>
        <v>0</v>
      </c>
      <c r="W81" s="22">
        <f t="shared" si="72"/>
        <v>0</v>
      </c>
      <c r="X81" s="22">
        <f>IFERROR(W81*커버링B2C요약!$AD$8/(커버링B2C요약!$AE$5/커버링B2C요약!$AD$5),0)</f>
        <v>0</v>
      </c>
      <c r="Y81" s="22">
        <f>VLOOKUP($C81,'메타 RAW'!$A:$I,9,0)</f>
        <v>30000</v>
      </c>
    </row>
    <row r="82" spans="1:28" s="43" customFormat="1" hidden="1">
      <c r="B82" s="22" t="str">
        <f>VLOOKUP(C82,'메타 RAW'!A:G,2,0)</f>
        <v>aos_purchase_lookalike(7%)_vd_인플루언서PA(5)_mk1_26.02.12</v>
      </c>
      <c r="C82" s="22" t="s">
        <v>488</v>
      </c>
      <c r="D82" s="22">
        <f>VLOOKUP($C82,'메타 RAW'!$A:$G,3,0)</f>
        <v>0</v>
      </c>
      <c r="E82" s="22">
        <f>VLOOKUP($C82,'메타 RAW'!$A:$G,4,0)</f>
        <v>0</v>
      </c>
      <c r="F82" s="22">
        <f>VLOOKUP($C82,'메타 RAW'!$A:$G,5,0)</f>
        <v>0</v>
      </c>
      <c r="G82" s="22">
        <f>VLOOKUP($C82,'메타 RAW'!$A:$G,6,0)</f>
        <v>0</v>
      </c>
      <c r="H82" s="22">
        <f>VLOOKUP($C82,'메타 RAW'!$A:$I,7,0)</f>
        <v>0</v>
      </c>
      <c r="I82" s="22">
        <f>VLOOKUP($C82,'메타 RAW'!$A:$I,8,0)</f>
        <v>0</v>
      </c>
      <c r="J82" s="23">
        <f>IFERROR(D82/E82*1000,0)</f>
        <v>0</v>
      </c>
      <c r="K82" s="23">
        <f t="shared" si="64"/>
        <v>0</v>
      </c>
      <c r="L82" s="24">
        <f t="shared" si="65"/>
        <v>0</v>
      </c>
      <c r="M82" s="24">
        <f t="shared" si="65"/>
        <v>0</v>
      </c>
      <c r="N82" s="24">
        <f t="shared" si="66"/>
        <v>0</v>
      </c>
      <c r="O82" s="24">
        <f t="shared" si="67"/>
        <v>0</v>
      </c>
      <c r="P82" s="22">
        <f t="shared" si="68"/>
        <v>0</v>
      </c>
      <c r="Q82" s="22">
        <f t="shared" si="69"/>
        <v>0</v>
      </c>
      <c r="R82" s="22">
        <f t="shared" si="70"/>
        <v>0</v>
      </c>
      <c r="S82" s="22">
        <f>IFERROR(VLOOKUP($C82,'메타 RAW (MMP)'!$B:$G,3,0),0)</f>
        <v>0</v>
      </c>
      <c r="T82" s="22">
        <f>IFERROR(VLOOKUP($C82,'메타 RAW (MMP)'!$B:$G,5,0),0)</f>
        <v>0</v>
      </c>
      <c r="U82" s="22">
        <f>IFERROR(VLOOKUP($C82,'메타 RAW (MMP)'!$B:$G,6,0),0)</f>
        <v>0</v>
      </c>
      <c r="V82" s="22">
        <f t="shared" si="71"/>
        <v>0</v>
      </c>
      <c r="W82" s="22">
        <f t="shared" si="72"/>
        <v>0</v>
      </c>
      <c r="X82" s="22">
        <f>IFERROR(W82*커버링B2C요약!$AD$8/(커버링B2C요약!$AE$5/커버링B2C요약!$AD$5),0)</f>
        <v>0</v>
      </c>
      <c r="Y82" s="22">
        <f>VLOOKUP($C82,'메타 RAW'!$A:$I,9,0)</f>
        <v>30000</v>
      </c>
    </row>
    <row r="83" spans="1:28" s="43" customFormat="1" hidden="1">
      <c r="B83" s="22" t="str">
        <f>VLOOKUP(C83,'메타 RAW'!A:G,2,0)</f>
        <v>aos_purchase_lookalike(7%)_vd_인플루언서PA(5)_mk1_26.02.12</v>
      </c>
      <c r="C83" s="22" t="s">
        <v>489</v>
      </c>
      <c r="D83" s="22">
        <f>VLOOKUP($C83,'메타 RAW'!$A:$G,3,0)</f>
        <v>0</v>
      </c>
      <c r="E83" s="22">
        <f>VLOOKUP($C83,'메타 RAW'!$A:$G,4,0)</f>
        <v>0</v>
      </c>
      <c r="F83" s="22">
        <f>VLOOKUP($C83,'메타 RAW'!$A:$G,5,0)</f>
        <v>0</v>
      </c>
      <c r="G83" s="22">
        <f>VLOOKUP($C83,'메타 RAW'!$A:$G,6,0)</f>
        <v>0</v>
      </c>
      <c r="H83" s="22">
        <f>VLOOKUP($C83,'메타 RAW'!$A:$I,7,0)</f>
        <v>0</v>
      </c>
      <c r="I83" s="22">
        <f>VLOOKUP($C83,'메타 RAW'!$A:$I,8,0)</f>
        <v>0</v>
      </c>
      <c r="J83" s="23">
        <f>IFERROR(D83/E83*1000,0)</f>
        <v>0</v>
      </c>
      <c r="K83" s="23">
        <f t="shared" si="64"/>
        <v>0</v>
      </c>
      <c r="L83" s="24">
        <f t="shared" si="65"/>
        <v>0</v>
      </c>
      <c r="M83" s="24">
        <f t="shared" si="65"/>
        <v>0</v>
      </c>
      <c r="N83" s="24">
        <f t="shared" si="66"/>
        <v>0</v>
      </c>
      <c r="O83" s="24">
        <f t="shared" si="67"/>
        <v>0</v>
      </c>
      <c r="P83" s="22">
        <f t="shared" si="68"/>
        <v>0</v>
      </c>
      <c r="Q83" s="22">
        <f t="shared" si="69"/>
        <v>0</v>
      </c>
      <c r="R83" s="22">
        <f t="shared" si="70"/>
        <v>0</v>
      </c>
      <c r="S83" s="22">
        <f>IFERROR(VLOOKUP($C83,'메타 RAW (MMP)'!$B:$G,3,0),0)</f>
        <v>0</v>
      </c>
      <c r="T83" s="22">
        <f>IFERROR(VLOOKUP($C83,'메타 RAW (MMP)'!$B:$G,5,0),0)</f>
        <v>0</v>
      </c>
      <c r="U83" s="22">
        <f>IFERROR(VLOOKUP($C83,'메타 RAW (MMP)'!$B:$G,6,0),0)</f>
        <v>0</v>
      </c>
      <c r="V83" s="22">
        <f t="shared" si="71"/>
        <v>0</v>
      </c>
      <c r="W83" s="22">
        <f t="shared" si="72"/>
        <v>0</v>
      </c>
      <c r="X83" s="22">
        <f>IFERROR(W83*커버링B2C요약!$AD$8/(커버링B2C요약!$AE$5/커버링B2C요약!$AD$5),0)</f>
        <v>0</v>
      </c>
      <c r="Y83" s="22">
        <f>VLOOKUP($C83,'메타 RAW'!$A:$I,9,0)</f>
        <v>30000</v>
      </c>
    </row>
    <row r="84" spans="1:28" s="43" customFormat="1" hidden="1">
      <c r="B84" s="22" t="str">
        <f>VLOOKUP(C84,'메타 RAW'!A:G,2,0)</f>
        <v>aos_purchase_lookalike(7%)_vd_인플루언서PA(5)_mk1_26.02.12</v>
      </c>
      <c r="C84" s="22" t="s">
        <v>490</v>
      </c>
      <c r="D84" s="22">
        <f>VLOOKUP($C84,'메타 RAW'!$A:$G,3,0)</f>
        <v>0</v>
      </c>
      <c r="E84" s="22">
        <f>VLOOKUP($C84,'메타 RAW'!$A:$G,4,0)</f>
        <v>0</v>
      </c>
      <c r="F84" s="22">
        <f>VLOOKUP($C84,'메타 RAW'!$A:$G,5,0)</f>
        <v>0</v>
      </c>
      <c r="G84" s="22">
        <f>VLOOKUP($C84,'메타 RAW'!$A:$G,6,0)</f>
        <v>0</v>
      </c>
      <c r="H84" s="22">
        <f>VLOOKUP($C84,'메타 RAW'!$A:$I,7,0)</f>
        <v>0</v>
      </c>
      <c r="I84" s="22">
        <f>VLOOKUP($C84,'메타 RAW'!$A:$I,8,0)</f>
        <v>0</v>
      </c>
      <c r="J84" s="23">
        <f>IFERROR(D84/E84*1000,0)</f>
        <v>0</v>
      </c>
      <c r="K84" s="23">
        <f t="shared" si="64"/>
        <v>0</v>
      </c>
      <c r="L84" s="24">
        <f t="shared" si="65"/>
        <v>0</v>
      </c>
      <c r="M84" s="24">
        <f t="shared" si="65"/>
        <v>0</v>
      </c>
      <c r="N84" s="24">
        <f t="shared" si="66"/>
        <v>0</v>
      </c>
      <c r="O84" s="24">
        <f t="shared" si="67"/>
        <v>0</v>
      </c>
      <c r="P84" s="22">
        <f t="shared" si="68"/>
        <v>0</v>
      </c>
      <c r="Q84" s="22">
        <f t="shared" si="69"/>
        <v>0</v>
      </c>
      <c r="R84" s="22">
        <f t="shared" si="70"/>
        <v>0</v>
      </c>
      <c r="S84" s="22">
        <f>IFERROR(VLOOKUP($C84,'메타 RAW (MMP)'!$B:$G,3,0),0)</f>
        <v>0</v>
      </c>
      <c r="T84" s="22">
        <f>IFERROR(VLOOKUP($C84,'메타 RAW (MMP)'!$B:$G,5,0),0)</f>
        <v>0</v>
      </c>
      <c r="U84" s="22">
        <f>IFERROR(VLOOKUP($C84,'메타 RAW (MMP)'!$B:$G,6,0),0)</f>
        <v>0</v>
      </c>
      <c r="V84" s="22">
        <f t="shared" si="71"/>
        <v>0</v>
      </c>
      <c r="W84" s="22">
        <f t="shared" si="72"/>
        <v>0</v>
      </c>
      <c r="X84" s="22">
        <f>IFERROR(W84*커버링B2C요약!$AD$8/(커버링B2C요약!$AE$5/커버링B2C요약!$AD$5),0)</f>
        <v>0</v>
      </c>
      <c r="Y84" s="22">
        <f>VLOOKUP($C84,'메타 RAW'!$A:$I,9,0)</f>
        <v>30000</v>
      </c>
    </row>
    <row r="85" spans="1:28" ht="16.5" hidden="1" customHeight="1">
      <c r="B85" s="19" t="s">
        <v>440</v>
      </c>
      <c r="C85" s="20" t="s">
        <v>451</v>
      </c>
      <c r="D85" s="20"/>
    </row>
    <row r="86" spans="1:28" ht="16.5" hidden="1" customHeight="1">
      <c r="B86" s="11" t="s">
        <v>436</v>
      </c>
      <c r="C86" s="11" t="s">
        <v>22</v>
      </c>
      <c r="D86" s="12" t="s">
        <v>23</v>
      </c>
      <c r="E86" s="12" t="s">
        <v>24</v>
      </c>
      <c r="F86" s="12" t="s">
        <v>25</v>
      </c>
      <c r="G86" s="12" t="s">
        <v>26</v>
      </c>
      <c r="H86" s="12" t="s">
        <v>27</v>
      </c>
      <c r="I86" s="12" t="s">
        <v>28</v>
      </c>
      <c r="J86" s="13" t="s">
        <v>29</v>
      </c>
      <c r="K86" s="13" t="s">
        <v>30</v>
      </c>
      <c r="L86" s="13" t="s">
        <v>31</v>
      </c>
      <c r="M86" s="13" t="s">
        <v>32</v>
      </c>
      <c r="N86" s="13" t="s">
        <v>33</v>
      </c>
      <c r="O86" s="13" t="s">
        <v>34</v>
      </c>
      <c r="P86" s="13" t="s">
        <v>35</v>
      </c>
      <c r="Q86" s="13" t="s">
        <v>36</v>
      </c>
      <c r="R86" s="13" t="s">
        <v>37</v>
      </c>
      <c r="S86" s="14" t="s">
        <v>38</v>
      </c>
      <c r="T86" s="14" t="s">
        <v>27</v>
      </c>
      <c r="U86" s="14" t="s">
        <v>28</v>
      </c>
      <c r="V86" s="14" t="s">
        <v>36</v>
      </c>
      <c r="W86" s="14" t="s">
        <v>37</v>
      </c>
      <c r="X86" s="14" t="s">
        <v>437</v>
      </c>
      <c r="Y86" s="13" t="s">
        <v>40</v>
      </c>
      <c r="Z86" s="14" t="s">
        <v>41</v>
      </c>
    </row>
    <row r="87" spans="1:28" ht="16.5" hidden="1" customHeight="1">
      <c r="B87" s="15"/>
      <c r="C87" s="9" t="s">
        <v>435</v>
      </c>
      <c r="D87" s="16">
        <f t="shared" ref="D87:I87" si="73">SUM(D88:D90)</f>
        <v>0</v>
      </c>
      <c r="E87" s="16">
        <f t="shared" si="73"/>
        <v>0</v>
      </c>
      <c r="F87" s="16">
        <f t="shared" si="73"/>
        <v>0</v>
      </c>
      <c r="G87" s="16">
        <f t="shared" si="73"/>
        <v>0</v>
      </c>
      <c r="H87" s="16">
        <f t="shared" si="73"/>
        <v>0</v>
      </c>
      <c r="I87" s="16">
        <f t="shared" si="73"/>
        <v>0</v>
      </c>
      <c r="J87" s="17" t="e">
        <f>D87*1000/E87</f>
        <v>#DIV/0!</v>
      </c>
      <c r="K87" s="17">
        <f>IFERROR(D87/F87,0)</f>
        <v>0</v>
      </c>
      <c r="L87" s="18">
        <f t="shared" ref="L87:M90" si="74">IFERROR(F87/E87,0)</f>
        <v>0</v>
      </c>
      <c r="M87" s="42">
        <f t="shared" si="74"/>
        <v>0</v>
      </c>
      <c r="N87" s="42">
        <f>IFERROR(H87/F87,0)</f>
        <v>0</v>
      </c>
      <c r="O87" s="42">
        <f>IFERROR(I87/F87,0)</f>
        <v>0</v>
      </c>
      <c r="P87" s="17">
        <f>IFERROR(D87/G87,0)</f>
        <v>0</v>
      </c>
      <c r="Q87" s="17">
        <f>IFERROR(D87/H87,0)</f>
        <v>0</v>
      </c>
      <c r="R87" s="17">
        <f>IFERROR(D87/I87,0)</f>
        <v>0</v>
      </c>
      <c r="S87" s="16">
        <f>SUM(S88:S90)</f>
        <v>0</v>
      </c>
      <c r="T87" s="16">
        <f>SUM(T88:T90)</f>
        <v>0</v>
      </c>
      <c r="U87" s="16">
        <f>SUM(U88:U90)</f>
        <v>0</v>
      </c>
      <c r="V87" s="17">
        <f>IFERROR(D87/T87,0)</f>
        <v>0</v>
      </c>
      <c r="W87" s="17">
        <f>IFERROR(D87/U87,0)</f>
        <v>0</v>
      </c>
      <c r="X87" s="17">
        <f>IFERROR(W87*커버링B2C요약!$AD$8/(커버링B2C요약!$AE$5/커버링B2C요약!$AD$5),0)</f>
        <v>0</v>
      </c>
      <c r="Y87" s="17">
        <f>Y88</f>
        <v>0</v>
      </c>
      <c r="Z87" s="17" t="s">
        <v>48</v>
      </c>
      <c r="AA87" s="166"/>
    </row>
    <row r="88" spans="1:28" s="62" customFormat="1" hidden="1">
      <c r="B88" s="22" t="str">
        <f>VLOOKUP(C88,'메타 RAW'!A:G,2,0)</f>
        <v>aos_purchase_all_vd_지역확장(음식물)_nk1_26.02.12</v>
      </c>
      <c r="C88" s="22" t="s">
        <v>491</v>
      </c>
      <c r="D88" s="22">
        <f>VLOOKUP($C88,'메타 RAW'!$A:$G,3,0)</f>
        <v>0</v>
      </c>
      <c r="E88" s="22">
        <f>VLOOKUP($C88,'메타 RAW'!$A:$G,4,0)</f>
        <v>0</v>
      </c>
      <c r="F88" s="22">
        <f>VLOOKUP($C88,'메타 RAW'!$A:$G,5,0)</f>
        <v>0</v>
      </c>
      <c r="G88" s="22">
        <f>VLOOKUP($C88,'메타 RAW'!$A:$G,6,0)</f>
        <v>0</v>
      </c>
      <c r="H88" s="22">
        <f>VLOOKUP($C88,'메타 RAW'!$A:$I,7,0)</f>
        <v>0</v>
      </c>
      <c r="I88" s="22">
        <f>VLOOKUP($C88,'메타 RAW'!$A:$I,8,0)</f>
        <v>0</v>
      </c>
      <c r="J88" s="23">
        <f>IFERROR(D88/E88*1000,0)</f>
        <v>0</v>
      </c>
      <c r="K88" s="23">
        <f>IFERROR(D88/F88,0)</f>
        <v>0</v>
      </c>
      <c r="L88" s="24">
        <f t="shared" si="74"/>
        <v>0</v>
      </c>
      <c r="M88" s="24">
        <f t="shared" si="74"/>
        <v>0</v>
      </c>
      <c r="N88" s="24">
        <f>IFERROR(H88/F88,0)</f>
        <v>0</v>
      </c>
      <c r="O88" s="24">
        <f>IFERROR(I88/F88,0)</f>
        <v>0</v>
      </c>
      <c r="P88" s="22">
        <f>IFERROR(D88/G88,0)</f>
        <v>0</v>
      </c>
      <c r="Q88" s="22">
        <f>IFERROR(D88/H88,0)</f>
        <v>0</v>
      </c>
      <c r="R88" s="22">
        <f>IFERROR(D88/I88,0)</f>
        <v>0</v>
      </c>
      <c r="S88" s="22">
        <f>IFERROR(VLOOKUP($C88,'메타 RAW (MMP)'!$B:$G,3,0),0)</f>
        <v>0</v>
      </c>
      <c r="T88" s="22">
        <f>IFERROR(VLOOKUP($C88,'메타 RAW (MMP)'!$B:$G,5,0),0)</f>
        <v>0</v>
      </c>
      <c r="U88" s="22">
        <f>IFERROR(VLOOKUP($C88,'메타 RAW (MMP)'!$B:$G,6,0),0)</f>
        <v>0</v>
      </c>
      <c r="V88" s="22">
        <f>IFERROR(D88/T88,0)</f>
        <v>0</v>
      </c>
      <c r="W88" s="22">
        <f>IFERROR(D88/U88,0)</f>
        <v>0</v>
      </c>
      <c r="X88" s="22">
        <f>IFERROR(W88*커버링B2C요약!$AD$8/(커버링B2C요약!$AE$5/커버링B2C요약!$AD$5),0)</f>
        <v>0</v>
      </c>
      <c r="Y88" s="22"/>
      <c r="Z88" s="43"/>
    </row>
    <row r="89" spans="1:28" s="62" customFormat="1" hidden="1">
      <c r="B89" s="22" t="str">
        <f>VLOOKUP(C89,'메타 RAW'!A:G,2,0)</f>
        <v>aos_purchase_all_vd_지역확장(음식물)_nk1_26.02.12</v>
      </c>
      <c r="C89" s="22" t="s">
        <v>492</v>
      </c>
      <c r="D89" s="22">
        <f>VLOOKUP($C89,'메타 RAW'!$A:$G,3,0)</f>
        <v>0</v>
      </c>
      <c r="E89" s="22">
        <f>VLOOKUP($C89,'메타 RAW'!$A:$G,4,0)</f>
        <v>0</v>
      </c>
      <c r="F89" s="22">
        <f>VLOOKUP($C89,'메타 RAW'!$A:$G,5,0)</f>
        <v>0</v>
      </c>
      <c r="G89" s="22">
        <f>VLOOKUP($C89,'메타 RAW'!$A:$G,6,0)</f>
        <v>0</v>
      </c>
      <c r="H89" s="22">
        <f>VLOOKUP($C89,'메타 RAW'!$A:$I,7,0)</f>
        <v>0</v>
      </c>
      <c r="I89" s="22">
        <f>VLOOKUP($C89,'메타 RAW'!$A:$I,8,0)</f>
        <v>0</v>
      </c>
      <c r="J89" s="23">
        <f>IFERROR(D89/E89*1000,0)</f>
        <v>0</v>
      </c>
      <c r="K89" s="23">
        <f>IFERROR(D89/F89,0)</f>
        <v>0</v>
      </c>
      <c r="L89" s="24">
        <f t="shared" si="74"/>
        <v>0</v>
      </c>
      <c r="M89" s="24">
        <f t="shared" si="74"/>
        <v>0</v>
      </c>
      <c r="N89" s="24">
        <f>IFERROR(H89/F89,0)</f>
        <v>0</v>
      </c>
      <c r="O89" s="24">
        <f>IFERROR(I89/F89,0)</f>
        <v>0</v>
      </c>
      <c r="P89" s="22">
        <f>IFERROR(D89/G89,0)</f>
        <v>0</v>
      </c>
      <c r="Q89" s="22">
        <f>IFERROR(D89/H89,0)</f>
        <v>0</v>
      </c>
      <c r="R89" s="22">
        <f>IFERROR(D89/I89,0)</f>
        <v>0</v>
      </c>
      <c r="S89" s="22">
        <f>IFERROR(VLOOKUP($C89,'메타 RAW (MMP)'!$B:$G,3,0),0)</f>
        <v>0</v>
      </c>
      <c r="T89" s="22">
        <f>IFERROR(VLOOKUP($C89,'메타 RAW (MMP)'!$B:$G,5,0),0)</f>
        <v>0</v>
      </c>
      <c r="U89" s="22">
        <f>IFERROR(VLOOKUP($C89,'메타 RAW (MMP)'!$B:$G,6,0),0)</f>
        <v>0</v>
      </c>
      <c r="V89" s="22">
        <f>IFERROR(D89/T89,0)</f>
        <v>0</v>
      </c>
      <c r="W89" s="22">
        <f>IFERROR(D89/U89,0)</f>
        <v>0</v>
      </c>
      <c r="X89" s="22">
        <f>IFERROR(W89*커버링B2C요약!$AD$8/(커버링B2C요약!$AE$5/커버링B2C요약!$AD$5),0)</f>
        <v>0</v>
      </c>
      <c r="Y89" s="22">
        <f>VLOOKUP($C89,'메타 RAW'!$A:$I,9,0)</f>
        <v>30000</v>
      </c>
      <c r="Z89" s="43"/>
    </row>
    <row r="90" spans="1:28" s="62" customFormat="1" hidden="1">
      <c r="B90" s="22" t="str">
        <f>VLOOKUP(C90,'메타 RAW'!A:G,2,0)</f>
        <v>aos_purchase_all_vd_지역확장(음식물)_nk1_26.02.12</v>
      </c>
      <c r="C90" s="22" t="s">
        <v>493</v>
      </c>
      <c r="D90" s="22">
        <f>VLOOKUP($C90,'메타 RAW'!$A:$G,3,0)</f>
        <v>0</v>
      </c>
      <c r="E90" s="22">
        <f>VLOOKUP($C90,'메타 RAW'!$A:$G,4,0)</f>
        <v>0</v>
      </c>
      <c r="F90" s="22">
        <f>VLOOKUP($C90,'메타 RAW'!$A:$G,5,0)</f>
        <v>0</v>
      </c>
      <c r="G90" s="22">
        <f>VLOOKUP($C90,'메타 RAW'!$A:$G,6,0)</f>
        <v>0</v>
      </c>
      <c r="H90" s="22">
        <f>VLOOKUP($C90,'메타 RAW'!$A:$I,7,0)</f>
        <v>0</v>
      </c>
      <c r="I90" s="22">
        <f>VLOOKUP($C90,'메타 RAW'!$A:$I,8,0)</f>
        <v>0</v>
      </c>
      <c r="J90" s="23">
        <f>IFERROR(D90/E90*1000,0)</f>
        <v>0</v>
      </c>
      <c r="K90" s="23">
        <f>IFERROR(D90/F90,0)</f>
        <v>0</v>
      </c>
      <c r="L90" s="24">
        <f t="shared" si="74"/>
        <v>0</v>
      </c>
      <c r="M90" s="24">
        <f t="shared" si="74"/>
        <v>0</v>
      </c>
      <c r="N90" s="24">
        <f>IFERROR(H90/F90,0)</f>
        <v>0</v>
      </c>
      <c r="O90" s="24">
        <f>IFERROR(I90/F90,0)</f>
        <v>0</v>
      </c>
      <c r="P90" s="22">
        <f>IFERROR(D90/G90,0)</f>
        <v>0</v>
      </c>
      <c r="Q90" s="22">
        <f>IFERROR(D90/H90,0)</f>
        <v>0</v>
      </c>
      <c r="R90" s="22">
        <f>IFERROR(D90/I90,0)</f>
        <v>0</v>
      </c>
      <c r="S90" s="22">
        <f>IFERROR(VLOOKUP($C90,'메타 RAW (MMP)'!$B:$G,3,0),0)</f>
        <v>0</v>
      </c>
      <c r="T90" s="22">
        <f>IFERROR(VLOOKUP($C90,'메타 RAW (MMP)'!$B:$G,5,0),0)</f>
        <v>0</v>
      </c>
      <c r="U90" s="22">
        <f>IFERROR(VLOOKUP($C90,'메타 RAW (MMP)'!$B:$G,6,0),0)</f>
        <v>0</v>
      </c>
      <c r="V90" s="22">
        <f>IFERROR(D90/T90,0)</f>
        <v>0</v>
      </c>
      <c r="W90" s="22">
        <f>IFERROR(D90/U90,0)</f>
        <v>0</v>
      </c>
      <c r="X90" s="22">
        <f>IFERROR(W90*커버링B2C요약!$AD$8/(커버링B2C요약!$AE$5/커버링B2C요약!$AD$5),0)</f>
        <v>0</v>
      </c>
      <c r="Y90" s="22">
        <f>VLOOKUP($C90,'메타 RAW'!$A:$I,9,0)</f>
        <v>30000</v>
      </c>
      <c r="Z90" s="43"/>
    </row>
    <row r="91" spans="1:28" ht="16.5" customHeight="1">
      <c r="B91" s="19" t="s">
        <v>440</v>
      </c>
      <c r="C91" s="233" t="s">
        <v>4242</v>
      </c>
      <c r="D91" s="20"/>
    </row>
    <row r="92" spans="1:28" ht="16.5" customHeight="1">
      <c r="B92" s="11" t="s">
        <v>436</v>
      </c>
      <c r="C92" s="11" t="s">
        <v>22</v>
      </c>
      <c r="D92" s="12" t="s">
        <v>23</v>
      </c>
      <c r="E92" s="12" t="s">
        <v>24</v>
      </c>
      <c r="F92" s="12" t="s">
        <v>25</v>
      </c>
      <c r="G92" s="12" t="s">
        <v>26</v>
      </c>
      <c r="H92" s="12" t="s">
        <v>27</v>
      </c>
      <c r="I92" s="12" t="s">
        <v>28</v>
      </c>
      <c r="J92" s="13" t="s">
        <v>29</v>
      </c>
      <c r="K92" s="13" t="s">
        <v>30</v>
      </c>
      <c r="L92" s="13" t="s">
        <v>31</v>
      </c>
      <c r="M92" s="13" t="s">
        <v>32</v>
      </c>
      <c r="N92" s="13" t="s">
        <v>33</v>
      </c>
      <c r="O92" s="13" t="s">
        <v>34</v>
      </c>
      <c r="P92" s="13" t="s">
        <v>35</v>
      </c>
      <c r="Q92" s="13" t="s">
        <v>36</v>
      </c>
      <c r="R92" s="13" t="s">
        <v>37</v>
      </c>
      <c r="S92" s="14" t="s">
        <v>38</v>
      </c>
      <c r="T92" s="14" t="s">
        <v>27</v>
      </c>
      <c r="U92" s="14" t="s">
        <v>28</v>
      </c>
      <c r="V92" s="14" t="s">
        <v>36</v>
      </c>
      <c r="W92" s="14" t="s">
        <v>37</v>
      </c>
      <c r="X92" s="14" t="s">
        <v>437</v>
      </c>
      <c r="Y92" s="13" t="s">
        <v>40</v>
      </c>
      <c r="Z92" s="14" t="s">
        <v>41</v>
      </c>
    </row>
    <row r="93" spans="1:28" ht="16.5" customHeight="1">
      <c r="B93" s="15"/>
      <c r="C93" s="9" t="s">
        <v>435</v>
      </c>
      <c r="D93" s="16">
        <f t="shared" ref="D93:I93" si="75">SUM(D94:D101)</f>
        <v>1519293</v>
      </c>
      <c r="E93" s="16">
        <f t="shared" si="75"/>
        <v>97136</v>
      </c>
      <c r="F93" s="16">
        <f t="shared" si="75"/>
        <v>676</v>
      </c>
      <c r="G93" s="16">
        <f t="shared" si="75"/>
        <v>233</v>
      </c>
      <c r="H93" s="16">
        <f t="shared" si="75"/>
        <v>40</v>
      </c>
      <c r="I93" s="16">
        <f t="shared" si="75"/>
        <v>133</v>
      </c>
      <c r="J93" s="17">
        <f>D93*1000/E93</f>
        <v>15640.884944819634</v>
      </c>
      <c r="K93" s="17">
        <f t="shared" ref="K93" si="76">IFERROR(D93/F93,0)</f>
        <v>2247.4748520710059</v>
      </c>
      <c r="L93" s="18">
        <f t="shared" ref="L93" si="77">IFERROR(F93/E93,0)</f>
        <v>6.9593147751605992E-3</v>
      </c>
      <c r="M93" s="42">
        <f t="shared" ref="M93" si="78">IFERROR(G93/F93,0)</f>
        <v>0.34467455621301774</v>
      </c>
      <c r="N93" s="42">
        <f t="shared" ref="N93" si="79">IFERROR(H93/F93,0)</f>
        <v>5.9171597633136092E-2</v>
      </c>
      <c r="O93" s="42">
        <f t="shared" ref="O93" si="80">IFERROR(I93/F93,0)</f>
        <v>0.19674556213017752</v>
      </c>
      <c r="P93" s="17">
        <f t="shared" ref="P93" si="81">IFERROR(D93/G93,0)</f>
        <v>6520.5708154506437</v>
      </c>
      <c r="Q93" s="17">
        <f t="shared" ref="Q93" si="82">IFERROR(D93/H93,0)</f>
        <v>37982.324999999997</v>
      </c>
      <c r="R93" s="17">
        <f t="shared" ref="R93" si="83">IFERROR(D93/I93,0)</f>
        <v>11423.255639097744</v>
      </c>
      <c r="S93" s="16">
        <f>SUM(S94:S101)</f>
        <v>196</v>
      </c>
      <c r="T93" s="16">
        <f>SUM(T94:T101)</f>
        <v>91</v>
      </c>
      <c r="U93" s="16">
        <f>SUM(U94:U101)</f>
        <v>17</v>
      </c>
      <c r="V93" s="17">
        <f t="shared" ref="V93" si="84">IFERROR(D93/T93,0)</f>
        <v>16695.527472527472</v>
      </c>
      <c r="W93" s="17">
        <f t="shared" ref="W93" si="85">IFERROR(D93/U93,0)</f>
        <v>89370.176470588238</v>
      </c>
      <c r="X93" s="17">
        <f>IFERROR(W93*커버링B2C요약!$AD$8/(커버링B2C요약!$AE$5/커버링B2C요약!$AD$5),0)</f>
        <v>35569.731987087915</v>
      </c>
      <c r="Y93" s="17">
        <f>Y94</f>
        <v>216000</v>
      </c>
      <c r="Z93" s="17">
        <v>172800</v>
      </c>
      <c r="AA93" s="166"/>
    </row>
    <row r="94" spans="1:28" s="43" customFormat="1">
      <c r="B94" s="22" t="str">
        <f>VLOOKUP(C94,'메타 RAW'!A:G,2,0)</f>
        <v>aos_purchase_lookalike(7%)_vd_인플루언서PA(1)_sj1_26.02.13</v>
      </c>
      <c r="C94" s="22" t="s">
        <v>495</v>
      </c>
      <c r="D94" s="22">
        <f>VLOOKUP($C94,'메타 RAW'!$A:$G,3,0)</f>
        <v>837035</v>
      </c>
      <c r="E94" s="22">
        <f>VLOOKUP($C94,'메타 RAW'!$A:$G,4,0)</f>
        <v>37415</v>
      </c>
      <c r="F94" s="22">
        <f>VLOOKUP($C94,'메타 RAW'!$A:$G,5,0)</f>
        <v>384</v>
      </c>
      <c r="G94" s="22">
        <f>VLOOKUP($C94,'메타 RAW'!$A:$G,6,0)</f>
        <v>164</v>
      </c>
      <c r="H94" s="22">
        <f>VLOOKUP($C94,'메타 RAW'!$A:$I,7,0)</f>
        <v>8</v>
      </c>
      <c r="I94" s="22">
        <f>VLOOKUP($C94,'메타 RAW'!$A:$I,8,0)</f>
        <v>99</v>
      </c>
      <c r="J94" s="23">
        <f t="shared" ref="J94:J101" si="86">IFERROR(D94/E94*1000,0)</f>
        <v>22371.642389416011</v>
      </c>
      <c r="K94" s="23">
        <f t="shared" ref="K94:K101" si="87">IFERROR(D94/F94,0)</f>
        <v>2179.7786458333335</v>
      </c>
      <c r="L94" s="24">
        <f t="shared" ref="L94:M101" si="88">IFERROR(F94/E94,0)</f>
        <v>1.0263263397033276E-2</v>
      </c>
      <c r="M94" s="24">
        <f t="shared" si="88"/>
        <v>0.42708333333333331</v>
      </c>
      <c r="N94" s="24">
        <f t="shared" ref="N94:N101" si="89">IFERROR(H94/F94,0)</f>
        <v>2.0833333333333332E-2</v>
      </c>
      <c r="O94" s="24">
        <f t="shared" ref="O94:O101" si="90">IFERROR(I94/F94,0)</f>
        <v>0.2578125</v>
      </c>
      <c r="P94" s="22">
        <f t="shared" ref="P94:P101" si="91">IFERROR(D94/G94,0)</f>
        <v>5103.8719512195121</v>
      </c>
      <c r="Q94" s="22">
        <f t="shared" ref="Q94:Q101" si="92">IFERROR(D94/H94,0)</f>
        <v>104629.375</v>
      </c>
      <c r="R94" s="22">
        <f t="shared" ref="R94:R101" si="93">IFERROR(D94/I94,0)</f>
        <v>8454.8989898989894</v>
      </c>
      <c r="S94" s="22">
        <f>IFERROR(VLOOKUP($C94,'메타 RAW (MMP)'!$B:$G,3,0),0)</f>
        <v>140</v>
      </c>
      <c r="T94" s="22">
        <f>IFERROR(VLOOKUP($C94,'메타 RAW (MMP)'!$B:$G,5,0),0)</f>
        <v>68</v>
      </c>
      <c r="U94" s="22">
        <f>IFERROR(VLOOKUP($C94,'메타 RAW (MMP)'!$B:$G,6,0),0)</f>
        <v>6</v>
      </c>
      <c r="V94" s="22">
        <f t="shared" ref="V94:V101" si="94">IFERROR(D94/T94,0)</f>
        <v>12309.338235294117</v>
      </c>
      <c r="W94" s="22">
        <f t="shared" ref="W94:W101" si="95">IFERROR(D94/U94,0)</f>
        <v>139505.83333333334</v>
      </c>
      <c r="X94" s="22">
        <f>IFERROR(W94*커버링B2C요약!$AD$8/(커버링B2C요약!$AE$5/커버링B2C요약!$AD$5),0)</f>
        <v>55523.948796666853</v>
      </c>
      <c r="Y94" s="22">
        <f>VLOOKUP($C94,'메타 RAW'!$A:$I,9,0)</f>
        <v>216000</v>
      </c>
    </row>
    <row r="95" spans="1:28" s="43" customFormat="1">
      <c r="A95" s="62"/>
      <c r="B95" s="28" t="str">
        <f>VLOOKUP(C95,'메타 RAW'!A:G,2,0)</f>
        <v>aos_purchase_lookalike(7%)_vd_인플루언서PA(1)_sj1_26.02.13</v>
      </c>
      <c r="C95" s="28" t="s">
        <v>494</v>
      </c>
      <c r="D95" s="28">
        <f>VLOOKUP($C95,'메타 RAW'!$A:$G,3,0)</f>
        <v>644624</v>
      </c>
      <c r="E95" s="28">
        <f>VLOOKUP($C95,'메타 RAW'!$A:$G,4,0)</f>
        <v>56574</v>
      </c>
      <c r="F95" s="28">
        <f>VLOOKUP($C95,'메타 RAW'!$A:$G,5,0)</f>
        <v>278</v>
      </c>
      <c r="G95" s="28">
        <f>VLOOKUP($C95,'메타 RAW'!$A:$G,6,0)</f>
        <v>65</v>
      </c>
      <c r="H95" s="28">
        <f>VLOOKUP($C95,'메타 RAW'!$A:$I,7,0)</f>
        <v>31</v>
      </c>
      <c r="I95" s="28">
        <f>VLOOKUP($C95,'메타 RAW'!$A:$I,8,0)</f>
        <v>32</v>
      </c>
      <c r="J95" s="29">
        <f t="shared" si="86"/>
        <v>11394.350761834059</v>
      </c>
      <c r="K95" s="29">
        <f t="shared" si="87"/>
        <v>2318.7913669064747</v>
      </c>
      <c r="L95" s="30">
        <f t="shared" si="88"/>
        <v>4.9139180542298582E-3</v>
      </c>
      <c r="M95" s="30">
        <f t="shared" si="88"/>
        <v>0.23381294964028776</v>
      </c>
      <c r="N95" s="30">
        <f t="shared" si="89"/>
        <v>0.11151079136690648</v>
      </c>
      <c r="O95" s="30">
        <f t="shared" si="90"/>
        <v>0.11510791366906475</v>
      </c>
      <c r="P95" s="28">
        <f t="shared" si="91"/>
        <v>9917.2923076923071</v>
      </c>
      <c r="Q95" s="28">
        <f t="shared" si="92"/>
        <v>20794.322580645163</v>
      </c>
      <c r="R95" s="28">
        <f t="shared" si="93"/>
        <v>20144.5</v>
      </c>
      <c r="S95" s="28">
        <f>IFERROR(VLOOKUP($C95,'메타 RAW (MMP)'!$B:$G,3,0),0)</f>
        <v>53</v>
      </c>
      <c r="T95" s="28">
        <f>IFERROR(VLOOKUP($C95,'메타 RAW (MMP)'!$B:$G,5,0),0)</f>
        <v>22</v>
      </c>
      <c r="U95" s="28">
        <f>IFERROR(VLOOKUP($C95,'메타 RAW (MMP)'!$B:$G,6,0),0)</f>
        <v>11</v>
      </c>
      <c r="V95" s="28">
        <f t="shared" si="94"/>
        <v>29301.090909090908</v>
      </c>
      <c r="W95" s="28">
        <f t="shared" si="95"/>
        <v>58602.181818181816</v>
      </c>
      <c r="X95" s="28">
        <f>IFERROR(W95*커버링B2C요약!$AD$8/(커버링B2C요약!$AE$5/커버링B2C요약!$AD$5),0)</f>
        <v>23323.931801984541</v>
      </c>
      <c r="Y95" s="28">
        <f>VLOOKUP($C95,'메타 RAW'!$A:$I,9,0)</f>
        <v>216000</v>
      </c>
      <c r="Z95" s="62"/>
      <c r="AA95" s="62"/>
      <c r="AB95" s="62"/>
    </row>
    <row r="96" spans="1:28" s="43" customFormat="1">
      <c r="A96" s="62"/>
      <c r="B96" s="28" t="str">
        <f>VLOOKUP(C96,'메타 RAW'!A:G,2,0)</f>
        <v>aos_purchase_lookalike(7%)_vd_인플루언서PA(1)_sj1_26.02.13</v>
      </c>
      <c r="C96" s="28" t="s">
        <v>496</v>
      </c>
      <c r="D96" s="28">
        <f>VLOOKUP($C96,'메타 RAW'!$A:$G,3,0)</f>
        <v>31739</v>
      </c>
      <c r="E96" s="28">
        <f>VLOOKUP($C96,'메타 RAW'!$A:$G,4,0)</f>
        <v>2511</v>
      </c>
      <c r="F96" s="28">
        <f>VLOOKUP($C96,'메타 RAW'!$A:$G,5,0)</f>
        <v>9</v>
      </c>
      <c r="G96" s="28">
        <f>VLOOKUP($C96,'메타 RAW'!$A:$G,6,0)</f>
        <v>3</v>
      </c>
      <c r="H96" s="28">
        <f>VLOOKUP($C96,'메타 RAW'!$A:$I,7,0)</f>
        <v>0</v>
      </c>
      <c r="I96" s="28">
        <f>VLOOKUP($C96,'메타 RAW'!$A:$I,8,0)</f>
        <v>2</v>
      </c>
      <c r="J96" s="29">
        <f t="shared" si="86"/>
        <v>12639.984070091597</v>
      </c>
      <c r="K96" s="29">
        <f t="shared" si="87"/>
        <v>3526.5555555555557</v>
      </c>
      <c r="L96" s="30">
        <f t="shared" si="88"/>
        <v>3.5842293906810036E-3</v>
      </c>
      <c r="M96" s="30">
        <f t="shared" si="88"/>
        <v>0.33333333333333331</v>
      </c>
      <c r="N96" s="30">
        <f t="shared" si="89"/>
        <v>0</v>
      </c>
      <c r="O96" s="30">
        <f t="shared" si="90"/>
        <v>0.22222222222222221</v>
      </c>
      <c r="P96" s="28">
        <f t="shared" si="91"/>
        <v>10579.666666666666</v>
      </c>
      <c r="Q96" s="28">
        <f t="shared" si="92"/>
        <v>0</v>
      </c>
      <c r="R96" s="28">
        <f t="shared" si="93"/>
        <v>15869.5</v>
      </c>
      <c r="S96" s="28">
        <f>IFERROR(VLOOKUP($C96,'메타 RAW (MMP)'!$B:$G,3,0),0)</f>
        <v>2</v>
      </c>
      <c r="T96" s="28">
        <f>IFERROR(VLOOKUP($C96,'메타 RAW (MMP)'!$B:$G,5,0),0)</f>
        <v>1</v>
      </c>
      <c r="U96" s="28">
        <f>IFERROR(VLOOKUP($C96,'메타 RAW (MMP)'!$B:$G,6,0),0)</f>
        <v>0</v>
      </c>
      <c r="V96" s="28">
        <f t="shared" si="94"/>
        <v>31739</v>
      </c>
      <c r="W96" s="28">
        <f t="shared" si="95"/>
        <v>0</v>
      </c>
      <c r="X96" s="28">
        <f>IFERROR(W96*커버링B2C요약!$AD$8/(커버링B2C요약!$AE$5/커버링B2C요약!$AD$5),0)</f>
        <v>0</v>
      </c>
      <c r="Y96" s="28">
        <f>VLOOKUP($C96,'메타 RAW'!$A:$I,9,0)</f>
        <v>216000</v>
      </c>
      <c r="Z96" s="62"/>
      <c r="AA96" s="62"/>
      <c r="AB96" s="62"/>
    </row>
    <row r="97" spans="1:28" s="43" customFormat="1">
      <c r="A97" s="62"/>
      <c r="B97" s="28" t="str">
        <f>VLOOKUP(C97,'메타 RAW'!A:G,2,0)</f>
        <v>aos_purchase_lookalike(7%)_vd_인플루언서PA(1)_sj1_26.02.13</v>
      </c>
      <c r="C97" s="28" t="s">
        <v>497</v>
      </c>
      <c r="D97" s="28">
        <f>VLOOKUP($C97,'메타 RAW'!$A:$G,3,0)</f>
        <v>5083</v>
      </c>
      <c r="E97" s="28">
        <f>VLOOKUP($C97,'메타 RAW'!$A:$G,4,0)</f>
        <v>586</v>
      </c>
      <c r="F97" s="28">
        <f>VLOOKUP($C97,'메타 RAW'!$A:$G,5,0)</f>
        <v>2</v>
      </c>
      <c r="G97" s="28">
        <f>VLOOKUP($C97,'메타 RAW'!$A:$G,6,0)</f>
        <v>0</v>
      </c>
      <c r="H97" s="28">
        <f>VLOOKUP($C97,'메타 RAW'!$A:$I,7,0)</f>
        <v>0</v>
      </c>
      <c r="I97" s="28">
        <f>VLOOKUP($C97,'메타 RAW'!$A:$I,8,0)</f>
        <v>0</v>
      </c>
      <c r="J97" s="29">
        <f t="shared" si="86"/>
        <v>8674.0614334470993</v>
      </c>
      <c r="K97" s="29">
        <f t="shared" si="87"/>
        <v>2541.5</v>
      </c>
      <c r="L97" s="30">
        <f t="shared" si="88"/>
        <v>3.4129692832764505E-3</v>
      </c>
      <c r="M97" s="30">
        <f t="shared" si="88"/>
        <v>0</v>
      </c>
      <c r="N97" s="30">
        <f t="shared" si="89"/>
        <v>0</v>
      </c>
      <c r="O97" s="30">
        <f t="shared" si="90"/>
        <v>0</v>
      </c>
      <c r="P97" s="28">
        <f t="shared" si="91"/>
        <v>0</v>
      </c>
      <c r="Q97" s="28">
        <f t="shared" si="92"/>
        <v>0</v>
      </c>
      <c r="R97" s="28">
        <f t="shared" si="93"/>
        <v>0</v>
      </c>
      <c r="S97" s="28">
        <f>IFERROR(VLOOKUP($C97,'메타 RAW (MMP)'!$B:$G,3,0),0)</f>
        <v>0</v>
      </c>
      <c r="T97" s="28">
        <f>IFERROR(VLOOKUP($C97,'메타 RAW (MMP)'!$B:$G,5,0),0)</f>
        <v>0</v>
      </c>
      <c r="U97" s="28">
        <f>IFERROR(VLOOKUP($C97,'메타 RAW (MMP)'!$B:$G,6,0),0)</f>
        <v>0</v>
      </c>
      <c r="V97" s="28">
        <f t="shared" si="94"/>
        <v>0</v>
      </c>
      <c r="W97" s="28">
        <f t="shared" si="95"/>
        <v>0</v>
      </c>
      <c r="X97" s="28">
        <f>IFERROR(W97*커버링B2C요약!$AD$8/(커버링B2C요약!$AE$5/커버링B2C요약!$AD$5),0)</f>
        <v>0</v>
      </c>
      <c r="Y97" s="28">
        <f>VLOOKUP($C97,'메타 RAW'!$A:$I,9,0)</f>
        <v>216000</v>
      </c>
      <c r="Z97" s="62"/>
      <c r="AA97" s="62"/>
      <c r="AB97" s="62"/>
    </row>
    <row r="98" spans="1:28" s="43" customFormat="1">
      <c r="A98" s="62"/>
      <c r="B98" s="28" t="str">
        <f>VLOOKUP(C98,'메타 RAW'!A:G,2,0)</f>
        <v>aos_purchase_lookalike(7%)_vd_인플루언서PA(1)_sj1_26.02.13</v>
      </c>
      <c r="C98" s="28" t="s">
        <v>499</v>
      </c>
      <c r="D98" s="28">
        <f>VLOOKUP($C98,'메타 RAW'!$A:$G,3,0)</f>
        <v>551</v>
      </c>
      <c r="E98" s="28">
        <f>VLOOKUP($C98,'메타 RAW'!$A:$G,4,0)</f>
        <v>38</v>
      </c>
      <c r="F98" s="28">
        <f>VLOOKUP($C98,'메타 RAW'!$A:$G,5,0)</f>
        <v>3</v>
      </c>
      <c r="G98" s="28">
        <f>VLOOKUP($C98,'메타 RAW'!$A:$G,6,0)</f>
        <v>1</v>
      </c>
      <c r="H98" s="28">
        <f>VLOOKUP($C98,'메타 RAW'!$A:$I,7,0)</f>
        <v>1</v>
      </c>
      <c r="I98" s="28">
        <f>VLOOKUP($C98,'메타 RAW'!$A:$I,8,0)</f>
        <v>0</v>
      </c>
      <c r="J98" s="29">
        <f t="shared" si="86"/>
        <v>14500</v>
      </c>
      <c r="K98" s="29">
        <f t="shared" si="87"/>
        <v>183.66666666666666</v>
      </c>
      <c r="L98" s="30">
        <f t="shared" si="88"/>
        <v>7.8947368421052627E-2</v>
      </c>
      <c r="M98" s="30">
        <f t="shared" si="88"/>
        <v>0.33333333333333331</v>
      </c>
      <c r="N98" s="30">
        <f t="shared" si="89"/>
        <v>0.33333333333333331</v>
      </c>
      <c r="O98" s="30">
        <f t="shared" si="90"/>
        <v>0</v>
      </c>
      <c r="P98" s="28">
        <f t="shared" si="91"/>
        <v>551</v>
      </c>
      <c r="Q98" s="28">
        <f t="shared" si="92"/>
        <v>551</v>
      </c>
      <c r="R98" s="28">
        <f t="shared" si="93"/>
        <v>0</v>
      </c>
      <c r="S98" s="28">
        <f>IFERROR(VLOOKUP($C98,'메타 RAW (MMP)'!$B:$G,3,0),0)</f>
        <v>1</v>
      </c>
      <c r="T98" s="28">
        <f>IFERROR(VLOOKUP($C98,'메타 RAW (MMP)'!$B:$G,5,0),0)</f>
        <v>0</v>
      </c>
      <c r="U98" s="28">
        <f>IFERROR(VLOOKUP($C98,'메타 RAW (MMP)'!$B:$G,6,0),0)</f>
        <v>0</v>
      </c>
      <c r="V98" s="28">
        <f t="shared" si="94"/>
        <v>0</v>
      </c>
      <c r="W98" s="28">
        <f t="shared" si="95"/>
        <v>0</v>
      </c>
      <c r="X98" s="28">
        <f>IFERROR(W98*커버링B2C요약!$AD$8/(커버링B2C요약!$AE$5/커버링B2C요약!$AD$5),0)</f>
        <v>0</v>
      </c>
      <c r="Y98" s="28">
        <f>VLOOKUP($C98,'메타 RAW'!$A:$I,9,0)</f>
        <v>216000</v>
      </c>
      <c r="Z98" s="62"/>
      <c r="AA98" s="62"/>
      <c r="AB98" s="62"/>
    </row>
    <row r="99" spans="1:28" s="62" customFormat="1">
      <c r="A99" s="43"/>
      <c r="B99" s="22" t="str">
        <f>VLOOKUP(C99,'메타 RAW'!A:G,2,0)</f>
        <v>aos_purchase_lookalike(7%)_vd_인플루언서PA(1)_sj1_26.02.13</v>
      </c>
      <c r="C99" s="22" t="s">
        <v>498</v>
      </c>
      <c r="D99" s="22">
        <f>VLOOKUP($C99,'메타 RAW'!$A:$G,3,0)</f>
        <v>261</v>
      </c>
      <c r="E99" s="22">
        <f>VLOOKUP($C99,'메타 RAW'!$A:$G,4,0)</f>
        <v>12</v>
      </c>
      <c r="F99" s="22">
        <f>VLOOKUP($C99,'메타 RAW'!$A:$G,5,0)</f>
        <v>0</v>
      </c>
      <c r="G99" s="22">
        <f>VLOOKUP($C99,'메타 RAW'!$A:$G,6,0)</f>
        <v>0</v>
      </c>
      <c r="H99" s="22">
        <f>VLOOKUP($C99,'메타 RAW'!$A:$I,7,0)</f>
        <v>0</v>
      </c>
      <c r="I99" s="22">
        <f>VLOOKUP($C99,'메타 RAW'!$A:$I,8,0)</f>
        <v>0</v>
      </c>
      <c r="J99" s="23">
        <f t="shared" si="86"/>
        <v>21750</v>
      </c>
      <c r="K99" s="23">
        <f t="shared" si="87"/>
        <v>0</v>
      </c>
      <c r="L99" s="24">
        <f t="shared" si="88"/>
        <v>0</v>
      </c>
      <c r="M99" s="24">
        <f t="shared" si="88"/>
        <v>0</v>
      </c>
      <c r="N99" s="24">
        <f t="shared" si="89"/>
        <v>0</v>
      </c>
      <c r="O99" s="24">
        <f t="shared" si="90"/>
        <v>0</v>
      </c>
      <c r="P99" s="22">
        <f t="shared" si="91"/>
        <v>0</v>
      </c>
      <c r="Q99" s="22">
        <f t="shared" si="92"/>
        <v>0</v>
      </c>
      <c r="R99" s="22">
        <f t="shared" si="93"/>
        <v>0</v>
      </c>
      <c r="S99" s="22">
        <f>IFERROR(VLOOKUP($C99,'메타 RAW (MMP)'!$B:$G,3,0),0)</f>
        <v>0</v>
      </c>
      <c r="T99" s="22">
        <f>IFERROR(VLOOKUP($C99,'메타 RAW (MMP)'!$B:$G,5,0),0)</f>
        <v>0</v>
      </c>
      <c r="U99" s="22">
        <f>IFERROR(VLOOKUP($C99,'메타 RAW (MMP)'!$B:$G,6,0),0)</f>
        <v>0</v>
      </c>
      <c r="V99" s="22">
        <f t="shared" si="94"/>
        <v>0</v>
      </c>
      <c r="W99" s="22">
        <f t="shared" si="95"/>
        <v>0</v>
      </c>
      <c r="X99" s="22">
        <f>IFERROR(W99*커버링B2C요약!$AD$8/(커버링B2C요약!$AE$5/커버링B2C요약!$AD$5),0)</f>
        <v>0</v>
      </c>
      <c r="Y99" s="22">
        <f>VLOOKUP($C99,'메타 RAW'!$A:$I,9,0)</f>
        <v>216000</v>
      </c>
      <c r="Z99" s="43"/>
      <c r="AA99" s="43"/>
      <c r="AB99" s="43"/>
    </row>
    <row r="100" spans="1:28" s="62" customFormat="1">
      <c r="A100" s="43"/>
      <c r="B100" s="22" t="str">
        <f>VLOOKUP(C100,'메타 RAW'!A:G,2,0)</f>
        <v>aos_purchase_lookalike(7%)_vd_인플루언서PA(1)_sj1_26.02.13</v>
      </c>
      <c r="C100" s="22" t="s">
        <v>500</v>
      </c>
      <c r="D100" s="22">
        <f>VLOOKUP($C100,'메타 RAW'!$A:$G,3,0)</f>
        <v>0</v>
      </c>
      <c r="E100" s="22">
        <f>VLOOKUP($C100,'메타 RAW'!$A:$G,4,0)</f>
        <v>0</v>
      </c>
      <c r="F100" s="22">
        <f>VLOOKUP($C100,'메타 RAW'!$A:$G,5,0)</f>
        <v>0</v>
      </c>
      <c r="G100" s="22">
        <f>VLOOKUP($C100,'메타 RAW'!$A:$G,6,0)</f>
        <v>0</v>
      </c>
      <c r="H100" s="22">
        <f>VLOOKUP($C100,'메타 RAW'!$A:$I,7,0)</f>
        <v>0</v>
      </c>
      <c r="I100" s="22">
        <f>VLOOKUP($C100,'메타 RAW'!$A:$I,8,0)</f>
        <v>0</v>
      </c>
      <c r="J100" s="23">
        <f t="shared" si="86"/>
        <v>0</v>
      </c>
      <c r="K100" s="23">
        <f t="shared" si="87"/>
        <v>0</v>
      </c>
      <c r="L100" s="24">
        <f t="shared" si="88"/>
        <v>0</v>
      </c>
      <c r="M100" s="24">
        <f t="shared" si="88"/>
        <v>0</v>
      </c>
      <c r="N100" s="24">
        <f t="shared" si="89"/>
        <v>0</v>
      </c>
      <c r="O100" s="24">
        <f t="shared" si="90"/>
        <v>0</v>
      </c>
      <c r="P100" s="22">
        <f t="shared" si="91"/>
        <v>0</v>
      </c>
      <c r="Q100" s="22">
        <f t="shared" si="92"/>
        <v>0</v>
      </c>
      <c r="R100" s="22">
        <f t="shared" si="93"/>
        <v>0</v>
      </c>
      <c r="S100" s="22">
        <f>IFERROR(VLOOKUP($C100,'메타 RAW (MMP)'!$B:$G,3,0),0)</f>
        <v>0</v>
      </c>
      <c r="T100" s="22">
        <f>IFERROR(VLOOKUP($C100,'메타 RAW (MMP)'!$B:$G,5,0),0)</f>
        <v>0</v>
      </c>
      <c r="U100" s="22">
        <f>IFERROR(VLOOKUP($C100,'메타 RAW (MMP)'!$B:$G,6,0),0)</f>
        <v>0</v>
      </c>
      <c r="V100" s="22">
        <f t="shared" si="94"/>
        <v>0</v>
      </c>
      <c r="W100" s="22">
        <f t="shared" si="95"/>
        <v>0</v>
      </c>
      <c r="X100" s="22">
        <f>IFERROR(W100*커버링B2C요약!$AD$8/(커버링B2C요약!$AE$5/커버링B2C요약!$AD$5),0)</f>
        <v>0</v>
      </c>
      <c r="Y100" s="22">
        <f>VLOOKUP($C100,'메타 RAW'!$A:$I,9,0)</f>
        <v>216000</v>
      </c>
      <c r="Z100" s="43"/>
      <c r="AA100" s="43"/>
      <c r="AB100" s="43"/>
    </row>
    <row r="101" spans="1:28" s="62" customFormat="1">
      <c r="A101" s="43"/>
      <c r="B101" s="22" t="str">
        <f>VLOOKUP(C101,'메타 RAW'!A:G,2,0)</f>
        <v>aos_purchase_lookalike(7%)_vd_인플루언서PA(1)_sj1_26.02.13</v>
      </c>
      <c r="C101" s="22" t="s">
        <v>501</v>
      </c>
      <c r="D101" s="22">
        <f>VLOOKUP($C101,'메타 RAW'!$A:$G,3,0)</f>
        <v>0</v>
      </c>
      <c r="E101" s="22">
        <f>VLOOKUP($C101,'메타 RAW'!$A:$G,4,0)</f>
        <v>0</v>
      </c>
      <c r="F101" s="22">
        <f>VLOOKUP($C101,'메타 RAW'!$A:$G,5,0)</f>
        <v>0</v>
      </c>
      <c r="G101" s="22">
        <f>VLOOKUP($C101,'메타 RAW'!$A:$G,6,0)</f>
        <v>0</v>
      </c>
      <c r="H101" s="22">
        <f>VLOOKUP($C101,'메타 RAW'!$A:$I,7,0)</f>
        <v>0</v>
      </c>
      <c r="I101" s="22">
        <f>VLOOKUP($C101,'메타 RAW'!$A:$I,8,0)</f>
        <v>0</v>
      </c>
      <c r="J101" s="23">
        <f t="shared" si="86"/>
        <v>0</v>
      </c>
      <c r="K101" s="23">
        <f t="shared" si="87"/>
        <v>0</v>
      </c>
      <c r="L101" s="24">
        <f t="shared" si="88"/>
        <v>0</v>
      </c>
      <c r="M101" s="24">
        <f t="shared" si="88"/>
        <v>0</v>
      </c>
      <c r="N101" s="24">
        <f t="shared" si="89"/>
        <v>0</v>
      </c>
      <c r="O101" s="24">
        <f t="shared" si="90"/>
        <v>0</v>
      </c>
      <c r="P101" s="22">
        <f t="shared" si="91"/>
        <v>0</v>
      </c>
      <c r="Q101" s="22">
        <f t="shared" si="92"/>
        <v>0</v>
      </c>
      <c r="R101" s="22">
        <f t="shared" si="93"/>
        <v>0</v>
      </c>
      <c r="S101" s="22">
        <f>IFERROR(VLOOKUP($C101,'메타 RAW (MMP)'!$B:$G,3,0),0)</f>
        <v>0</v>
      </c>
      <c r="T101" s="22">
        <f>IFERROR(VLOOKUP($C101,'메타 RAW (MMP)'!$B:$G,5,0),0)</f>
        <v>0</v>
      </c>
      <c r="U101" s="22">
        <f>IFERROR(VLOOKUP($C101,'메타 RAW (MMP)'!$B:$G,6,0),0)</f>
        <v>0</v>
      </c>
      <c r="V101" s="22">
        <f t="shared" si="94"/>
        <v>0</v>
      </c>
      <c r="W101" s="22">
        <f t="shared" si="95"/>
        <v>0</v>
      </c>
      <c r="X101" s="22">
        <f>IFERROR(W101*커버링B2C요약!$AD$8/(커버링B2C요약!$AE$5/커버링B2C요약!$AD$5),0)</f>
        <v>0</v>
      </c>
      <c r="Y101" s="22">
        <f>VLOOKUP($C101,'메타 RAW'!$A:$I,9,0)</f>
        <v>216000</v>
      </c>
      <c r="Z101" s="43"/>
      <c r="AA101" s="43"/>
      <c r="AB101" s="43"/>
    </row>
    <row r="103" spans="1:28" ht="16.5" hidden="1" customHeight="1">
      <c r="B103" s="19" t="s">
        <v>440</v>
      </c>
      <c r="C103" s="20" t="s">
        <v>451</v>
      </c>
      <c r="D103" s="20"/>
    </row>
    <row r="104" spans="1:28" ht="16.5" hidden="1" customHeight="1">
      <c r="B104" s="11" t="s">
        <v>436</v>
      </c>
      <c r="C104" s="11" t="s">
        <v>22</v>
      </c>
      <c r="D104" s="12" t="s">
        <v>23</v>
      </c>
      <c r="E104" s="12" t="s">
        <v>24</v>
      </c>
      <c r="F104" s="12" t="s">
        <v>25</v>
      </c>
      <c r="G104" s="12" t="s">
        <v>26</v>
      </c>
      <c r="H104" s="12" t="s">
        <v>27</v>
      </c>
      <c r="I104" s="12" t="s">
        <v>28</v>
      </c>
      <c r="J104" s="13" t="s">
        <v>29</v>
      </c>
      <c r="K104" s="13" t="s">
        <v>30</v>
      </c>
      <c r="L104" s="13" t="s">
        <v>31</v>
      </c>
      <c r="M104" s="13" t="s">
        <v>32</v>
      </c>
      <c r="N104" s="13" t="s">
        <v>33</v>
      </c>
      <c r="O104" s="13" t="s">
        <v>34</v>
      </c>
      <c r="P104" s="13" t="s">
        <v>35</v>
      </c>
      <c r="Q104" s="13" t="s">
        <v>36</v>
      </c>
      <c r="R104" s="13" t="s">
        <v>37</v>
      </c>
      <c r="S104" s="14" t="s">
        <v>38</v>
      </c>
      <c r="T104" s="14" t="s">
        <v>27</v>
      </c>
      <c r="U104" s="14" t="s">
        <v>28</v>
      </c>
      <c r="V104" s="14" t="s">
        <v>36</v>
      </c>
      <c r="W104" s="14" t="s">
        <v>37</v>
      </c>
      <c r="X104" s="14" t="s">
        <v>437</v>
      </c>
      <c r="Y104" s="13" t="s">
        <v>40</v>
      </c>
      <c r="Z104" s="14" t="s">
        <v>41</v>
      </c>
    </row>
    <row r="105" spans="1:28" ht="16.5" hidden="1" customHeight="1">
      <c r="B105" s="15"/>
      <c r="C105" s="9" t="s">
        <v>435</v>
      </c>
      <c r="D105" s="16">
        <f t="shared" ref="D105:I105" si="96">SUM(D106:D108)</f>
        <v>0</v>
      </c>
      <c r="E105" s="16">
        <f t="shared" si="96"/>
        <v>0</v>
      </c>
      <c r="F105" s="16">
        <f t="shared" si="96"/>
        <v>0</v>
      </c>
      <c r="G105" s="16">
        <f t="shared" si="96"/>
        <v>0</v>
      </c>
      <c r="H105" s="16">
        <f t="shared" si="96"/>
        <v>0</v>
      </c>
      <c r="I105" s="16">
        <f t="shared" si="96"/>
        <v>0</v>
      </c>
      <c r="J105" s="17" t="e">
        <f>D105*1000/E105</f>
        <v>#DIV/0!</v>
      </c>
      <c r="K105" s="17">
        <f>IFERROR(D105/F105,0)</f>
        <v>0</v>
      </c>
      <c r="L105" s="18">
        <f t="shared" ref="L105:M108" si="97">IFERROR(F105/E105,0)</f>
        <v>0</v>
      </c>
      <c r="M105" s="42">
        <f t="shared" si="97"/>
        <v>0</v>
      </c>
      <c r="N105" s="42">
        <f>IFERROR(H105/F105,0)</f>
        <v>0</v>
      </c>
      <c r="O105" s="42">
        <f>IFERROR(I105/F105,0)</f>
        <v>0</v>
      </c>
      <c r="P105" s="17">
        <f>IFERROR(D105/G105,0)</f>
        <v>0</v>
      </c>
      <c r="Q105" s="17">
        <f>IFERROR(D105/H105,0)</f>
        <v>0</v>
      </c>
      <c r="R105" s="17">
        <f>IFERROR(D105/I105,0)</f>
        <v>0</v>
      </c>
      <c r="S105" s="16">
        <f>SUM(S106:S108)</f>
        <v>0</v>
      </c>
      <c r="T105" s="16">
        <f>SUM(T106:T108)</f>
        <v>0</v>
      </c>
      <c r="U105" s="16">
        <f>SUM(U106:U108)</f>
        <v>0</v>
      </c>
      <c r="V105" s="17">
        <f>IFERROR(D105/T105,0)</f>
        <v>0</v>
      </c>
      <c r="W105" s="17">
        <f>IFERROR(D105/U105,0)</f>
        <v>0</v>
      </c>
      <c r="X105" s="17">
        <f>IFERROR(W105*커버링B2C요약!$AD$8/(커버링B2C요약!$AE$5/커버링B2C요약!$AD$5),0)</f>
        <v>0</v>
      </c>
      <c r="Y105" s="17">
        <f>Y106</f>
        <v>0</v>
      </c>
      <c r="Z105" s="17">
        <v>0</v>
      </c>
      <c r="AA105" s="166"/>
    </row>
    <row r="106" spans="1:28" s="167" customFormat="1" hidden="1">
      <c r="B106" s="228" t="str">
        <f>VLOOKUP(C106,'메타 RAW'!A:G,2,0)</f>
        <v>aos_purchase_lookalike(7%)_vd_여기서뭐해(음식물)_cr1_26.02.19</v>
      </c>
      <c r="C106" s="228" t="s">
        <v>502</v>
      </c>
      <c r="D106" s="228">
        <f>VLOOKUP($C106,'메타 RAW'!$A:$G,3,0)</f>
        <v>0</v>
      </c>
      <c r="E106" s="228">
        <f>VLOOKUP($C106,'메타 RAW'!$A:$G,4,0)</f>
        <v>0</v>
      </c>
      <c r="F106" s="228">
        <f>VLOOKUP($C106,'메타 RAW'!$A:$G,5,0)</f>
        <v>0</v>
      </c>
      <c r="G106" s="228">
        <f>VLOOKUP($C106,'메타 RAW'!$A:$G,6,0)</f>
        <v>0</v>
      </c>
      <c r="H106" s="228">
        <f>VLOOKUP($C106,'메타 RAW'!$A:$I,7,0)</f>
        <v>0</v>
      </c>
      <c r="I106" s="228">
        <f>VLOOKUP($C106,'메타 RAW'!$A:$I,8,0)</f>
        <v>0</v>
      </c>
      <c r="J106" s="229">
        <f>IFERROR(D106/E106*1000,0)</f>
        <v>0</v>
      </c>
      <c r="K106" s="229">
        <f>IFERROR(D106/F106,0)</f>
        <v>0</v>
      </c>
      <c r="L106" s="230">
        <f t="shared" si="97"/>
        <v>0</v>
      </c>
      <c r="M106" s="230">
        <f t="shared" si="97"/>
        <v>0</v>
      </c>
      <c r="N106" s="230">
        <f>IFERROR(H106/F106,0)</f>
        <v>0</v>
      </c>
      <c r="O106" s="230">
        <f>IFERROR(I106/F106,0)</f>
        <v>0</v>
      </c>
      <c r="P106" s="228">
        <f>IFERROR(D106/G106,0)</f>
        <v>0</v>
      </c>
      <c r="Q106" s="228">
        <f>IFERROR(D106/H106,0)</f>
        <v>0</v>
      </c>
      <c r="R106" s="228">
        <f>IFERROR(D106/I106,0)</f>
        <v>0</v>
      </c>
      <c r="S106" s="228">
        <f>IFERROR(VLOOKUP($C106,'메타 RAW (MMP)'!$B:$G,3,0),0)</f>
        <v>0</v>
      </c>
      <c r="T106" s="228">
        <f>IFERROR(VLOOKUP($C106,'메타 RAW (MMP)'!$B:$G,5,0),0)</f>
        <v>0</v>
      </c>
      <c r="U106" s="228">
        <f>IFERROR(VLOOKUP($C106,'메타 RAW (MMP)'!$B:$G,6,0),0)</f>
        <v>0</v>
      </c>
      <c r="V106" s="228">
        <f>IFERROR(D106/T106,0)</f>
        <v>0</v>
      </c>
      <c r="W106" s="228">
        <f>IFERROR(D106/U106,0)</f>
        <v>0</v>
      </c>
      <c r="X106" s="228">
        <f>IFERROR(W106*커버링B2C요약!$AD$8/(커버링B2C요약!$AE$5/커버링B2C요약!$AD$5),0)</f>
        <v>0</v>
      </c>
      <c r="Y106" s="228">
        <v>0</v>
      </c>
    </row>
    <row r="107" spans="1:28" s="43" customFormat="1" hidden="1">
      <c r="B107" s="22" t="str">
        <f>VLOOKUP(C107,'메타 RAW'!A:G,2,0)</f>
        <v>aos_purchase_lookalike(7%)_vd_여기서뭐해(음식물)_cr1_26.02.19</v>
      </c>
      <c r="C107" s="22" t="s">
        <v>503</v>
      </c>
      <c r="D107" s="22">
        <f>VLOOKUP($C107,'메타 RAW'!$A:$G,3,0)</f>
        <v>0</v>
      </c>
      <c r="E107" s="22">
        <f>VLOOKUP($C107,'메타 RAW'!$A:$G,4,0)</f>
        <v>0</v>
      </c>
      <c r="F107" s="22">
        <f>VLOOKUP($C107,'메타 RAW'!$A:$G,5,0)</f>
        <v>0</v>
      </c>
      <c r="G107" s="22">
        <f>VLOOKUP($C107,'메타 RAW'!$A:$G,6,0)</f>
        <v>0</v>
      </c>
      <c r="H107" s="22">
        <f>VLOOKUP($C107,'메타 RAW'!$A:$I,7,0)</f>
        <v>0</v>
      </c>
      <c r="I107" s="22">
        <f>VLOOKUP($C107,'메타 RAW'!$A:$I,8,0)</f>
        <v>0</v>
      </c>
      <c r="J107" s="23">
        <f>IFERROR(D107/E107*1000,0)</f>
        <v>0</v>
      </c>
      <c r="K107" s="23">
        <f>IFERROR(D107/F107,0)</f>
        <v>0</v>
      </c>
      <c r="L107" s="24">
        <f t="shared" si="97"/>
        <v>0</v>
      </c>
      <c r="M107" s="24">
        <f t="shared" si="97"/>
        <v>0</v>
      </c>
      <c r="N107" s="24">
        <f>IFERROR(H107/F107,0)</f>
        <v>0</v>
      </c>
      <c r="O107" s="24">
        <f>IFERROR(I107/F107,0)</f>
        <v>0</v>
      </c>
      <c r="P107" s="22">
        <f>IFERROR(D107/G107,0)</f>
        <v>0</v>
      </c>
      <c r="Q107" s="22">
        <f>IFERROR(D107/H107,0)</f>
        <v>0</v>
      </c>
      <c r="R107" s="22">
        <f>IFERROR(D107/I107,0)</f>
        <v>0</v>
      </c>
      <c r="S107" s="22">
        <f>IFERROR(VLOOKUP($C107,'메타 RAW (MMP)'!$B:$G,3,0),0)</f>
        <v>0</v>
      </c>
      <c r="T107" s="22">
        <f>IFERROR(VLOOKUP($C107,'메타 RAW (MMP)'!$B:$G,5,0),0)</f>
        <v>0</v>
      </c>
      <c r="U107" s="22">
        <f>IFERROR(VLOOKUP($C107,'메타 RAW (MMP)'!$B:$G,6,0),0)</f>
        <v>0</v>
      </c>
      <c r="V107" s="22">
        <f>IFERROR(D107/T107,0)</f>
        <v>0</v>
      </c>
      <c r="W107" s="22">
        <f>IFERROR(D107/U107,0)</f>
        <v>0</v>
      </c>
      <c r="X107" s="22">
        <f>IFERROR(W107*커버링B2C요약!$AD$8/(커버링B2C요약!$AE$5/커버링B2C요약!$AD$5),0)</f>
        <v>0</v>
      </c>
      <c r="Y107" s="22">
        <f>VLOOKUP($C107,'메타 RAW'!$A:$I,9,0)</f>
        <v>30000</v>
      </c>
    </row>
    <row r="108" spans="1:28" s="43" customFormat="1" hidden="1">
      <c r="B108" s="22" t="str">
        <f>VLOOKUP(C108,'메타 RAW'!A:G,2,0)</f>
        <v>aos_purchase_lookalike(7%)_vd_여기서뭐해(음식물)_cr1_26.02.19</v>
      </c>
      <c r="C108" s="22" t="s">
        <v>504</v>
      </c>
      <c r="D108" s="22">
        <f>VLOOKUP($C108,'메타 RAW'!$A:$G,3,0)</f>
        <v>0</v>
      </c>
      <c r="E108" s="22">
        <f>VLOOKUP($C108,'메타 RAW'!$A:$G,4,0)</f>
        <v>0</v>
      </c>
      <c r="F108" s="22">
        <f>VLOOKUP($C108,'메타 RAW'!$A:$G,5,0)</f>
        <v>0</v>
      </c>
      <c r="G108" s="22">
        <f>VLOOKUP($C108,'메타 RAW'!$A:$G,6,0)</f>
        <v>0</v>
      </c>
      <c r="H108" s="22">
        <f>VLOOKUP($C108,'메타 RAW'!$A:$I,7,0)</f>
        <v>0</v>
      </c>
      <c r="I108" s="22">
        <f>VLOOKUP($C108,'메타 RAW'!$A:$I,8,0)</f>
        <v>0</v>
      </c>
      <c r="J108" s="23">
        <f>IFERROR(D108/E108*1000,0)</f>
        <v>0</v>
      </c>
      <c r="K108" s="23">
        <f>IFERROR(D108/F108,0)</f>
        <v>0</v>
      </c>
      <c r="L108" s="24">
        <f t="shared" si="97"/>
        <v>0</v>
      </c>
      <c r="M108" s="24">
        <f t="shared" si="97"/>
        <v>0</v>
      </c>
      <c r="N108" s="24">
        <f>IFERROR(H108/F108,0)</f>
        <v>0</v>
      </c>
      <c r="O108" s="24">
        <f>IFERROR(I108/F108,0)</f>
        <v>0</v>
      </c>
      <c r="P108" s="22">
        <f>IFERROR(D108/G108,0)</f>
        <v>0</v>
      </c>
      <c r="Q108" s="22">
        <f>IFERROR(D108/H108,0)</f>
        <v>0</v>
      </c>
      <c r="R108" s="22">
        <f>IFERROR(D108/I108,0)</f>
        <v>0</v>
      </c>
      <c r="S108" s="22">
        <f>IFERROR(VLOOKUP($C108,'메타 RAW (MMP)'!$B:$G,3,0),0)</f>
        <v>0</v>
      </c>
      <c r="T108" s="22">
        <f>IFERROR(VLOOKUP($C108,'메타 RAW (MMP)'!$B:$G,5,0),0)</f>
        <v>0</v>
      </c>
      <c r="U108" s="22">
        <f>IFERROR(VLOOKUP($C108,'메타 RAW (MMP)'!$B:$G,6,0),0)</f>
        <v>0</v>
      </c>
      <c r="V108" s="22">
        <f>IFERROR(D108/T108,0)</f>
        <v>0</v>
      </c>
      <c r="W108" s="22">
        <f>IFERROR(D108/U108,0)</f>
        <v>0</v>
      </c>
      <c r="X108" s="22">
        <f>IFERROR(W108*커버링B2C요약!$AD$8/(커버링B2C요약!$AE$5/커버링B2C요약!$AD$5),0)</f>
        <v>0</v>
      </c>
      <c r="Y108" s="22">
        <f>VLOOKUP($C108,'메타 RAW'!$A:$I,9,0)</f>
        <v>30000</v>
      </c>
    </row>
    <row r="109" spans="1:28" ht="16.5" customHeight="1">
      <c r="B109" s="19" t="s">
        <v>440</v>
      </c>
      <c r="C109" s="20" t="s">
        <v>4241</v>
      </c>
      <c r="D109" s="20"/>
    </row>
    <row r="110" spans="1:28" ht="16.5" customHeight="1">
      <c r="B110" s="11" t="s">
        <v>436</v>
      </c>
      <c r="C110" s="11" t="s">
        <v>22</v>
      </c>
      <c r="D110" s="12" t="s">
        <v>23</v>
      </c>
      <c r="E110" s="12" t="s">
        <v>24</v>
      </c>
      <c r="F110" s="12" t="s">
        <v>25</v>
      </c>
      <c r="G110" s="12" t="s">
        <v>26</v>
      </c>
      <c r="H110" s="12" t="s">
        <v>27</v>
      </c>
      <c r="I110" s="12" t="s">
        <v>28</v>
      </c>
      <c r="J110" s="13" t="s">
        <v>29</v>
      </c>
      <c r="K110" s="13" t="s">
        <v>30</v>
      </c>
      <c r="L110" s="13" t="s">
        <v>31</v>
      </c>
      <c r="M110" s="13" t="s">
        <v>32</v>
      </c>
      <c r="N110" s="13" t="s">
        <v>33</v>
      </c>
      <c r="O110" s="13" t="s">
        <v>34</v>
      </c>
      <c r="P110" s="13" t="s">
        <v>35</v>
      </c>
      <c r="Q110" s="13" t="s">
        <v>36</v>
      </c>
      <c r="R110" s="13" t="s">
        <v>37</v>
      </c>
      <c r="S110" s="14" t="s">
        <v>38</v>
      </c>
      <c r="T110" s="14" t="s">
        <v>27</v>
      </c>
      <c r="U110" s="14" t="s">
        <v>28</v>
      </c>
      <c r="V110" s="14" t="s">
        <v>36</v>
      </c>
      <c r="W110" s="14" t="s">
        <v>37</v>
      </c>
      <c r="X110" s="14" t="s">
        <v>437</v>
      </c>
      <c r="Y110" s="13" t="s">
        <v>40</v>
      </c>
      <c r="Z110" s="14" t="s">
        <v>41</v>
      </c>
    </row>
    <row r="111" spans="1:28" ht="16.5" customHeight="1">
      <c r="B111" s="15"/>
      <c r="C111" s="9" t="s">
        <v>435</v>
      </c>
      <c r="D111" s="16">
        <f t="shared" ref="D111:I111" si="98">SUM(D112:D116)</f>
        <v>601023</v>
      </c>
      <c r="E111" s="16">
        <f t="shared" si="98"/>
        <v>33448</v>
      </c>
      <c r="F111" s="16">
        <f t="shared" si="98"/>
        <v>225</v>
      </c>
      <c r="G111" s="16">
        <f t="shared" si="98"/>
        <v>76</v>
      </c>
      <c r="H111" s="16">
        <f t="shared" si="98"/>
        <v>18</v>
      </c>
      <c r="I111" s="16">
        <f t="shared" si="98"/>
        <v>65</v>
      </c>
      <c r="J111" s="17">
        <f>D111*1000/E111</f>
        <v>17968.877062903612</v>
      </c>
      <c r="K111" s="17">
        <f t="shared" ref="K111:K116" si="99">IFERROR(D111/F111,0)</f>
        <v>2671.2133333333331</v>
      </c>
      <c r="L111" s="18">
        <f t="shared" ref="L111:M116" si="100">IFERROR(F111/E111,0)</f>
        <v>6.7268596029657979E-3</v>
      </c>
      <c r="M111" s="42">
        <f t="shared" si="100"/>
        <v>0.33777777777777779</v>
      </c>
      <c r="N111" s="42">
        <f t="shared" ref="N111:N116" si="101">IFERROR(H111/F111,0)</f>
        <v>0.08</v>
      </c>
      <c r="O111" s="42">
        <f t="shared" ref="O111:O116" si="102">IFERROR(I111/F111,0)</f>
        <v>0.28888888888888886</v>
      </c>
      <c r="P111" s="17">
        <f t="shared" ref="P111:P116" si="103">IFERROR(D111/G111,0)</f>
        <v>7908.1973684210525</v>
      </c>
      <c r="Q111" s="17">
        <f t="shared" ref="Q111:Q116" si="104">IFERROR(D111/H111,0)</f>
        <v>33390.166666666664</v>
      </c>
      <c r="R111" s="17">
        <f t="shared" ref="R111:R116" si="105">IFERROR(D111/I111,0)</f>
        <v>9246.5076923076922</v>
      </c>
      <c r="S111" s="16">
        <f>SUM(S112:S116)</f>
        <v>66</v>
      </c>
      <c r="T111" s="16">
        <f>SUM(T112:T116)</f>
        <v>41</v>
      </c>
      <c r="U111" s="16">
        <f>SUM(U112:U116)</f>
        <v>5</v>
      </c>
      <c r="V111" s="17">
        <f t="shared" ref="V111:V116" si="106">IFERROR(D111/T111,0)</f>
        <v>14659.09756097561</v>
      </c>
      <c r="W111" s="17">
        <f t="shared" ref="W111:W116" si="107">IFERROR(D111/U111,0)</f>
        <v>120204.6</v>
      </c>
      <c r="X111" s="17">
        <f>IFERROR(W111*커버링B2C요약!$AD$8/(커버링B2C요약!$AE$5/커버링B2C요약!$AD$5),0)</f>
        <v>47841.971163861635</v>
      </c>
      <c r="Y111" s="17">
        <f>Y112</f>
        <v>80000</v>
      </c>
      <c r="Z111" s="17">
        <v>50000</v>
      </c>
      <c r="AA111" s="166"/>
    </row>
    <row r="112" spans="1:28" s="43" customFormat="1">
      <c r="A112" s="62"/>
      <c r="B112" s="28" t="str">
        <f>VLOOKUP(C112,'메타 RAW'!A:G,2,0)</f>
        <v>aos_purchase_lookalike(7%)_vd_인플루언서PA(2월)_hn1_26.02.23</v>
      </c>
      <c r="C112" s="28" t="s">
        <v>505</v>
      </c>
      <c r="D112" s="28">
        <f>VLOOKUP($C112,'메타 RAW'!$A:$G,3,0)</f>
        <v>597090</v>
      </c>
      <c r="E112" s="28">
        <f>VLOOKUP($C112,'메타 RAW'!$A:$G,4,0)</f>
        <v>33123</v>
      </c>
      <c r="F112" s="28">
        <f>VLOOKUP($C112,'메타 RAW'!$A:$G,5,0)</f>
        <v>222</v>
      </c>
      <c r="G112" s="28">
        <f>VLOOKUP($C112,'메타 RAW'!$A:$G,6,0)</f>
        <v>76</v>
      </c>
      <c r="H112" s="28">
        <f>VLOOKUP($C112,'메타 RAW'!$A:$I,7,0)</f>
        <v>18</v>
      </c>
      <c r="I112" s="28">
        <f>VLOOKUP($C112,'메타 RAW'!$A:$I,8,0)</f>
        <v>65</v>
      </c>
      <c r="J112" s="29">
        <f>IFERROR(D112/E112*1000,0)</f>
        <v>18026.44687981161</v>
      </c>
      <c r="K112" s="29">
        <f t="shared" si="99"/>
        <v>2689.5945945945946</v>
      </c>
      <c r="L112" s="30">
        <f t="shared" si="100"/>
        <v>6.7022914591069651E-3</v>
      </c>
      <c r="M112" s="30">
        <f t="shared" si="100"/>
        <v>0.34234234234234234</v>
      </c>
      <c r="N112" s="30">
        <f t="shared" si="101"/>
        <v>8.1081081081081086E-2</v>
      </c>
      <c r="O112" s="30">
        <f t="shared" si="102"/>
        <v>0.2927927927927928</v>
      </c>
      <c r="P112" s="28">
        <f t="shared" si="103"/>
        <v>7856.4473684210525</v>
      </c>
      <c r="Q112" s="28">
        <f t="shared" si="104"/>
        <v>33171.666666666664</v>
      </c>
      <c r="R112" s="28">
        <f t="shared" si="105"/>
        <v>9186</v>
      </c>
      <c r="S112" s="28">
        <f>IFERROR(VLOOKUP($C112,'메타 RAW (MMP)'!$B:$G,3,0),0)</f>
        <v>66</v>
      </c>
      <c r="T112" s="28">
        <f>IFERROR(VLOOKUP($C112,'메타 RAW (MMP)'!$B:$G,5,0),0)</f>
        <v>41</v>
      </c>
      <c r="U112" s="28">
        <f>IFERROR(VLOOKUP($C112,'메타 RAW (MMP)'!$B:$G,6,0),0)</f>
        <v>5</v>
      </c>
      <c r="V112" s="28">
        <f t="shared" si="106"/>
        <v>14563.170731707318</v>
      </c>
      <c r="W112" s="28">
        <f t="shared" si="107"/>
        <v>119418</v>
      </c>
      <c r="X112" s="28">
        <f>IFERROR(W112*커버링B2C요약!$AD$8/(커버링B2C요약!$AE$5/커버링B2C요약!$AD$5),0)</f>
        <v>47528.900827805497</v>
      </c>
      <c r="Y112" s="28">
        <f>VLOOKUP($C112,'메타 RAW'!$A:$I,9,0)</f>
        <v>80000</v>
      </c>
      <c r="Z112" s="62"/>
      <c r="AA112" s="62"/>
      <c r="AB112" s="62"/>
    </row>
    <row r="113" spans="1:28" s="62" customFormat="1">
      <c r="B113" s="28" t="str">
        <f>VLOOKUP(C113,'메타 RAW'!A:G,2,0)</f>
        <v>aos_purchase_lookalike(7%)_vd_인플루언서PA(2월)_hn1_26.02.23</v>
      </c>
      <c r="C113" s="28" t="s">
        <v>506</v>
      </c>
      <c r="D113" s="28">
        <f>VLOOKUP($C113,'메타 RAW'!$A:$G,3,0)</f>
        <v>3933</v>
      </c>
      <c r="E113" s="28">
        <f>VLOOKUP($C113,'메타 RAW'!$A:$G,4,0)</f>
        <v>325</v>
      </c>
      <c r="F113" s="28">
        <f>VLOOKUP($C113,'메타 RAW'!$A:$G,5,0)</f>
        <v>3</v>
      </c>
      <c r="G113" s="28">
        <f>VLOOKUP($C113,'메타 RAW'!$A:$G,6,0)</f>
        <v>0</v>
      </c>
      <c r="H113" s="28">
        <f>VLOOKUP($C113,'메타 RAW'!$A:$I,7,0)</f>
        <v>0</v>
      </c>
      <c r="I113" s="28">
        <f>VLOOKUP($C113,'메타 RAW'!$A:$I,8,0)</f>
        <v>0</v>
      </c>
      <c r="J113" s="29">
        <f>IFERROR(D113/E113*1000,0)</f>
        <v>12101.538461538463</v>
      </c>
      <c r="K113" s="29">
        <f t="shared" si="99"/>
        <v>1311</v>
      </c>
      <c r="L113" s="30">
        <f t="shared" si="100"/>
        <v>9.2307692307692316E-3</v>
      </c>
      <c r="M113" s="30">
        <f t="shared" si="100"/>
        <v>0</v>
      </c>
      <c r="N113" s="30">
        <f t="shared" si="101"/>
        <v>0</v>
      </c>
      <c r="O113" s="30">
        <f t="shared" si="102"/>
        <v>0</v>
      </c>
      <c r="P113" s="28">
        <f t="shared" si="103"/>
        <v>0</v>
      </c>
      <c r="Q113" s="28">
        <f t="shared" si="104"/>
        <v>0</v>
      </c>
      <c r="R113" s="28">
        <f t="shared" si="105"/>
        <v>0</v>
      </c>
      <c r="S113" s="28">
        <f>IFERROR(VLOOKUP($C113,'메타 RAW (MMP)'!$B:$G,3,0),0)</f>
        <v>0</v>
      </c>
      <c r="T113" s="28">
        <f>IFERROR(VLOOKUP($C113,'메타 RAW (MMP)'!$B:$G,5,0),0)</f>
        <v>0</v>
      </c>
      <c r="U113" s="28">
        <f>IFERROR(VLOOKUP($C113,'메타 RAW (MMP)'!$B:$G,6,0),0)</f>
        <v>0</v>
      </c>
      <c r="V113" s="28">
        <f t="shared" si="106"/>
        <v>0</v>
      </c>
      <c r="W113" s="28">
        <f t="shared" si="107"/>
        <v>0</v>
      </c>
      <c r="X113" s="28">
        <f>IFERROR(W113*커버링B2C요약!$AD$8/(커버링B2C요약!$AE$5/커버링B2C요약!$AD$5),0)</f>
        <v>0</v>
      </c>
      <c r="Y113" s="28">
        <f>VLOOKUP($C113,'메타 RAW'!$A:$I,9,0)</f>
        <v>80000</v>
      </c>
    </row>
    <row r="114" spans="1:28" s="62" customFormat="1">
      <c r="B114" s="28" t="str">
        <f>VLOOKUP(C114,'메타 RAW'!A:G,2,0)</f>
        <v>aos_purchase_lookalike(7%)_vd_인플루언서PA(2월)_hn1_26.02.23</v>
      </c>
      <c r="C114" s="28" t="s">
        <v>507</v>
      </c>
      <c r="D114" s="28">
        <f>VLOOKUP($C114,'메타 RAW'!$A:$G,3,0)</f>
        <v>0</v>
      </c>
      <c r="E114" s="28">
        <f>VLOOKUP($C114,'메타 RAW'!$A:$G,4,0)</f>
        <v>0</v>
      </c>
      <c r="F114" s="28">
        <f>VLOOKUP($C114,'메타 RAW'!$A:$G,5,0)</f>
        <v>0</v>
      </c>
      <c r="G114" s="28">
        <f>VLOOKUP($C114,'메타 RAW'!$A:$G,6,0)</f>
        <v>0</v>
      </c>
      <c r="H114" s="28">
        <f>VLOOKUP($C114,'메타 RAW'!$A:$I,7,0)</f>
        <v>0</v>
      </c>
      <c r="I114" s="28">
        <f>VLOOKUP($C114,'메타 RAW'!$A:$I,8,0)</f>
        <v>0</v>
      </c>
      <c r="J114" s="29">
        <f>IFERROR(D114/E114*1000,0)</f>
        <v>0</v>
      </c>
      <c r="K114" s="29">
        <f t="shared" si="99"/>
        <v>0</v>
      </c>
      <c r="L114" s="30">
        <f t="shared" si="100"/>
        <v>0</v>
      </c>
      <c r="M114" s="30">
        <f t="shared" si="100"/>
        <v>0</v>
      </c>
      <c r="N114" s="30">
        <f t="shared" si="101"/>
        <v>0</v>
      </c>
      <c r="O114" s="30">
        <f t="shared" si="102"/>
        <v>0</v>
      </c>
      <c r="P114" s="28">
        <f t="shared" si="103"/>
        <v>0</v>
      </c>
      <c r="Q114" s="28">
        <f t="shared" si="104"/>
        <v>0</v>
      </c>
      <c r="R114" s="28">
        <f t="shared" si="105"/>
        <v>0</v>
      </c>
      <c r="S114" s="28">
        <f>IFERROR(VLOOKUP($C114,'메타 RAW (MMP)'!$B:$G,3,0),0)</f>
        <v>0</v>
      </c>
      <c r="T114" s="28">
        <f>IFERROR(VLOOKUP($C114,'메타 RAW (MMP)'!$B:$G,5,0),0)</f>
        <v>0</v>
      </c>
      <c r="U114" s="28">
        <f>IFERROR(VLOOKUP($C114,'메타 RAW (MMP)'!$B:$G,6,0),0)</f>
        <v>0</v>
      </c>
      <c r="V114" s="28">
        <f t="shared" si="106"/>
        <v>0</v>
      </c>
      <c r="W114" s="28">
        <f t="shared" si="107"/>
        <v>0</v>
      </c>
      <c r="X114" s="28">
        <f>IFERROR(W114*커버링B2C요약!$AD$8/(커버링B2C요약!$AE$5/커버링B2C요약!$AD$5),0)</f>
        <v>0</v>
      </c>
      <c r="Y114" s="28">
        <f>VLOOKUP($C114,'메타 RAW'!$A:$I,9,0)</f>
        <v>80000</v>
      </c>
    </row>
    <row r="115" spans="1:28" s="62" customFormat="1">
      <c r="A115" s="43"/>
      <c r="B115" s="22" t="str">
        <f>VLOOKUP(C115,'메타 RAW'!A:G,2,0)</f>
        <v>aos_purchase_lookalike(7%)_vd_인플루언서PA(2월)_hn1_26.02.23</v>
      </c>
      <c r="C115" s="22" t="s">
        <v>508</v>
      </c>
      <c r="D115" s="22">
        <f>VLOOKUP($C115,'메타 RAW'!$A:$G,3,0)</f>
        <v>0</v>
      </c>
      <c r="E115" s="22">
        <f>VLOOKUP($C115,'메타 RAW'!$A:$G,4,0)</f>
        <v>0</v>
      </c>
      <c r="F115" s="22">
        <f>VLOOKUP($C115,'메타 RAW'!$A:$G,5,0)</f>
        <v>0</v>
      </c>
      <c r="G115" s="22">
        <f>VLOOKUP($C115,'메타 RAW'!$A:$G,6,0)</f>
        <v>0</v>
      </c>
      <c r="H115" s="22">
        <f>VLOOKUP($C115,'메타 RAW'!$A:$I,7,0)</f>
        <v>0</v>
      </c>
      <c r="I115" s="22">
        <f>VLOOKUP($C115,'메타 RAW'!$A:$I,8,0)</f>
        <v>0</v>
      </c>
      <c r="J115" s="23">
        <f>IFERROR(D115/E115*1000,0)</f>
        <v>0</v>
      </c>
      <c r="K115" s="23">
        <f t="shared" si="99"/>
        <v>0</v>
      </c>
      <c r="L115" s="24">
        <f t="shared" si="100"/>
        <v>0</v>
      </c>
      <c r="M115" s="24">
        <f t="shared" si="100"/>
        <v>0</v>
      </c>
      <c r="N115" s="24">
        <f t="shared" si="101"/>
        <v>0</v>
      </c>
      <c r="O115" s="24">
        <f t="shared" si="102"/>
        <v>0</v>
      </c>
      <c r="P115" s="22">
        <f t="shared" si="103"/>
        <v>0</v>
      </c>
      <c r="Q115" s="22">
        <f t="shared" si="104"/>
        <v>0</v>
      </c>
      <c r="R115" s="22">
        <f t="shared" si="105"/>
        <v>0</v>
      </c>
      <c r="S115" s="22">
        <f>IFERROR(VLOOKUP($C115,'메타 RAW (MMP)'!$B:$G,3,0),0)</f>
        <v>0</v>
      </c>
      <c r="T115" s="22">
        <f>IFERROR(VLOOKUP($C115,'메타 RAW (MMP)'!$B:$G,5,0),0)</f>
        <v>0</v>
      </c>
      <c r="U115" s="22">
        <f>IFERROR(VLOOKUP($C115,'메타 RAW (MMP)'!$B:$G,6,0),0)</f>
        <v>0</v>
      </c>
      <c r="V115" s="22">
        <f t="shared" si="106"/>
        <v>0</v>
      </c>
      <c r="W115" s="22">
        <f t="shared" si="107"/>
        <v>0</v>
      </c>
      <c r="X115" s="22">
        <f>IFERROR(W115*커버링B2C요약!$AD$8/(커버링B2C요약!$AE$5/커버링B2C요약!$AD$5),0)</f>
        <v>0</v>
      </c>
      <c r="Y115" s="22">
        <f>VLOOKUP($C115,'메타 RAW'!$A:$I,9,0)</f>
        <v>80000</v>
      </c>
      <c r="Z115" s="43"/>
      <c r="AA115" s="43"/>
      <c r="AB115" s="43"/>
    </row>
    <row r="116" spans="1:28" s="62" customFormat="1">
      <c r="A116" s="43"/>
      <c r="B116" s="22" t="str">
        <f>VLOOKUP(C116,'메타 RAW'!A:G,2,0)</f>
        <v>aos_purchase_lookalike(7%)_vd_인플루언서PA(2월)_hn1_26.02.23</v>
      </c>
      <c r="C116" s="22" t="s">
        <v>509</v>
      </c>
      <c r="D116" s="22">
        <f>VLOOKUP($C116,'메타 RAW'!$A:$G,3,0)</f>
        <v>0</v>
      </c>
      <c r="E116" s="22">
        <f>VLOOKUP($C116,'메타 RAW'!$A:$G,4,0)</f>
        <v>0</v>
      </c>
      <c r="F116" s="22">
        <f>VLOOKUP($C116,'메타 RAW'!$A:$G,5,0)</f>
        <v>0</v>
      </c>
      <c r="G116" s="22">
        <f>VLOOKUP($C116,'메타 RAW'!$A:$G,6,0)</f>
        <v>0</v>
      </c>
      <c r="H116" s="22">
        <f>VLOOKUP($C116,'메타 RAW'!$A:$I,7,0)</f>
        <v>0</v>
      </c>
      <c r="I116" s="22">
        <f>VLOOKUP($C116,'메타 RAW'!$A:$I,8,0)</f>
        <v>0</v>
      </c>
      <c r="J116" s="23">
        <f>IFERROR(D116/E116*1000,0)</f>
        <v>0</v>
      </c>
      <c r="K116" s="23">
        <f t="shared" si="99"/>
        <v>0</v>
      </c>
      <c r="L116" s="24">
        <f t="shared" si="100"/>
        <v>0</v>
      </c>
      <c r="M116" s="24">
        <f t="shared" si="100"/>
        <v>0</v>
      </c>
      <c r="N116" s="24">
        <f t="shared" si="101"/>
        <v>0</v>
      </c>
      <c r="O116" s="24">
        <f t="shared" si="102"/>
        <v>0</v>
      </c>
      <c r="P116" s="22">
        <f t="shared" si="103"/>
        <v>0</v>
      </c>
      <c r="Q116" s="22">
        <f t="shared" si="104"/>
        <v>0</v>
      </c>
      <c r="R116" s="22">
        <f t="shared" si="105"/>
        <v>0</v>
      </c>
      <c r="S116" s="22">
        <f>IFERROR(VLOOKUP($C116,'메타 RAW (MMP)'!$B:$G,3,0),0)</f>
        <v>0</v>
      </c>
      <c r="T116" s="22">
        <f>IFERROR(VLOOKUP($C116,'메타 RAW (MMP)'!$B:$G,5,0),0)</f>
        <v>0</v>
      </c>
      <c r="U116" s="22">
        <f>IFERROR(VLOOKUP($C116,'메타 RAW (MMP)'!$B:$G,6,0),0)</f>
        <v>0</v>
      </c>
      <c r="V116" s="22">
        <f t="shared" si="106"/>
        <v>0</v>
      </c>
      <c r="W116" s="22">
        <f t="shared" si="107"/>
        <v>0</v>
      </c>
      <c r="X116" s="22">
        <f>IFERROR(W116*커버링B2C요약!$AD$8/(커버링B2C요약!$AE$5/커버링B2C요약!$AD$5),0)</f>
        <v>0</v>
      </c>
      <c r="Y116" s="22">
        <f>VLOOKUP($C116,'메타 RAW'!$A:$I,9,0)</f>
        <v>80000</v>
      </c>
      <c r="Z116" s="43"/>
      <c r="AA116" s="43"/>
      <c r="AB116" s="43"/>
    </row>
    <row r="118" spans="1:28" ht="16.5" hidden="1" customHeight="1">
      <c r="B118" s="19" t="s">
        <v>440</v>
      </c>
      <c r="C118" s="20" t="s">
        <v>451</v>
      </c>
      <c r="D118" s="20"/>
    </row>
    <row r="119" spans="1:28" ht="16.5" hidden="1" customHeight="1">
      <c r="B119" s="11" t="s">
        <v>436</v>
      </c>
      <c r="C119" s="11" t="s">
        <v>22</v>
      </c>
      <c r="D119" s="12" t="s">
        <v>23</v>
      </c>
      <c r="E119" s="12" t="s">
        <v>24</v>
      </c>
      <c r="F119" s="12" t="s">
        <v>25</v>
      </c>
      <c r="G119" s="12" t="s">
        <v>26</v>
      </c>
      <c r="H119" s="12" t="s">
        <v>27</v>
      </c>
      <c r="I119" s="12" t="s">
        <v>28</v>
      </c>
      <c r="J119" s="13" t="s">
        <v>29</v>
      </c>
      <c r="K119" s="13" t="s">
        <v>30</v>
      </c>
      <c r="L119" s="13" t="s">
        <v>31</v>
      </c>
      <c r="M119" s="13" t="s">
        <v>32</v>
      </c>
      <c r="N119" s="13" t="s">
        <v>33</v>
      </c>
      <c r="O119" s="13" t="s">
        <v>34</v>
      </c>
      <c r="P119" s="13" t="s">
        <v>35</v>
      </c>
      <c r="Q119" s="13" t="s">
        <v>36</v>
      </c>
      <c r="R119" s="13" t="s">
        <v>37</v>
      </c>
      <c r="S119" s="14" t="s">
        <v>38</v>
      </c>
      <c r="T119" s="14" t="s">
        <v>27</v>
      </c>
      <c r="U119" s="14" t="s">
        <v>28</v>
      </c>
      <c r="V119" s="14" t="s">
        <v>36</v>
      </c>
      <c r="W119" s="14" t="s">
        <v>37</v>
      </c>
      <c r="X119" s="14" t="s">
        <v>437</v>
      </c>
      <c r="Y119" s="13" t="s">
        <v>40</v>
      </c>
      <c r="Z119" s="14" t="s">
        <v>41</v>
      </c>
    </row>
    <row r="120" spans="1:28" ht="16.5" hidden="1" customHeight="1">
      <c r="B120" s="15"/>
      <c r="C120" s="9" t="s">
        <v>435</v>
      </c>
      <c r="D120" s="16">
        <f t="shared" ref="D120:I120" si="108">SUM(D121:D123)</f>
        <v>0</v>
      </c>
      <c r="E120" s="16">
        <f t="shared" si="108"/>
        <v>0</v>
      </c>
      <c r="F120" s="16">
        <f t="shared" si="108"/>
        <v>0</v>
      </c>
      <c r="G120" s="16">
        <f t="shared" si="108"/>
        <v>0</v>
      </c>
      <c r="H120" s="16">
        <f t="shared" si="108"/>
        <v>0</v>
      </c>
      <c r="I120" s="16">
        <f t="shared" si="108"/>
        <v>0</v>
      </c>
      <c r="J120" s="17" t="e">
        <f>D120*1000/E120</f>
        <v>#DIV/0!</v>
      </c>
      <c r="K120" s="17">
        <f>IFERROR(D120/F120,0)</f>
        <v>0</v>
      </c>
      <c r="L120" s="18">
        <f t="shared" ref="L120:M123" si="109">IFERROR(F120/E120,0)</f>
        <v>0</v>
      </c>
      <c r="M120" s="42">
        <f t="shared" si="109"/>
        <v>0</v>
      </c>
      <c r="N120" s="42">
        <f>IFERROR(H120/F120,0)</f>
        <v>0</v>
      </c>
      <c r="O120" s="42">
        <f>IFERROR(I120/F120,0)</f>
        <v>0</v>
      </c>
      <c r="P120" s="17">
        <f>IFERROR(D120/G120,0)</f>
        <v>0</v>
      </c>
      <c r="Q120" s="17">
        <f>IFERROR(D120/H120,0)</f>
        <v>0</v>
      </c>
      <c r="R120" s="17">
        <f>IFERROR(D120/I120,0)</f>
        <v>0</v>
      </c>
      <c r="S120" s="16">
        <f>SUM(S121:S123)</f>
        <v>0</v>
      </c>
      <c r="T120" s="16">
        <f>SUM(T121:T123)</f>
        <v>0</v>
      </c>
      <c r="U120" s="16">
        <f>SUM(U121:U123)</f>
        <v>0</v>
      </c>
      <c r="V120" s="17">
        <f>IFERROR(D120/T120,0)</f>
        <v>0</v>
      </c>
      <c r="W120" s="17">
        <f>IFERROR(D120/U120,0)</f>
        <v>0</v>
      </c>
      <c r="X120" s="17">
        <f>IFERROR(W120*커버링B2C요약!$AD$8/(커버링B2C요약!$AE$5/커버링B2C요약!$AD$5),0)</f>
        <v>0</v>
      </c>
      <c r="Y120" s="17">
        <f>Y121</f>
        <v>0</v>
      </c>
      <c r="Z120" s="17">
        <v>0</v>
      </c>
      <c r="AA120" s="166"/>
    </row>
    <row r="121" spans="1:28" s="43" customFormat="1" hidden="1">
      <c r="B121" s="22" t="str">
        <f>VLOOKUP(C121,'메타 RAW'!A:G,2,0)</f>
        <v>aos_purchase_lookalike(7%)_vd_그냥하자(이사음식물)_sj1_26.02.24</v>
      </c>
      <c r="C121" s="22" t="s">
        <v>510</v>
      </c>
      <c r="D121" s="22">
        <f>VLOOKUP($C121,'메타 RAW'!$A:$G,3,0)</f>
        <v>0</v>
      </c>
      <c r="E121" s="22">
        <f>VLOOKUP($C121,'메타 RAW'!$A:$G,4,0)</f>
        <v>0</v>
      </c>
      <c r="F121" s="22">
        <f>VLOOKUP($C121,'메타 RAW'!$A:$G,5,0)</f>
        <v>0</v>
      </c>
      <c r="G121" s="22">
        <f>VLOOKUP($C121,'메타 RAW'!$A:$G,6,0)</f>
        <v>0</v>
      </c>
      <c r="H121" s="22">
        <f>VLOOKUP($C121,'메타 RAW'!$A:$I,7,0)</f>
        <v>0</v>
      </c>
      <c r="I121" s="22">
        <f>VLOOKUP($C121,'메타 RAW'!$A:$I,8,0)</f>
        <v>0</v>
      </c>
      <c r="J121" s="23">
        <f>IFERROR(D121/E121*1000,0)</f>
        <v>0</v>
      </c>
      <c r="K121" s="23">
        <f>IFERROR(D121/F121,0)</f>
        <v>0</v>
      </c>
      <c r="L121" s="24">
        <f t="shared" si="109"/>
        <v>0</v>
      </c>
      <c r="M121" s="24">
        <f t="shared" si="109"/>
        <v>0</v>
      </c>
      <c r="N121" s="24">
        <f>IFERROR(H121/F121,0)</f>
        <v>0</v>
      </c>
      <c r="O121" s="24">
        <f>IFERROR(I121/F121,0)</f>
        <v>0</v>
      </c>
      <c r="P121" s="22">
        <f>IFERROR(D121/G121,0)</f>
        <v>0</v>
      </c>
      <c r="Q121" s="22">
        <f>IFERROR(D121/H121,0)</f>
        <v>0</v>
      </c>
      <c r="R121" s="22">
        <f>IFERROR(D121/I121,0)</f>
        <v>0</v>
      </c>
      <c r="S121" s="22">
        <f>IFERROR(VLOOKUP($C121,'메타 RAW (MMP)'!$B:$G,3,0),0)</f>
        <v>0</v>
      </c>
      <c r="T121" s="22">
        <f>IFERROR(VLOOKUP($C121,'메타 RAW (MMP)'!$B:$G,5,0),0)</f>
        <v>0</v>
      </c>
      <c r="U121" s="22">
        <f>IFERROR(VLOOKUP($C121,'메타 RAW (MMP)'!$B:$G,6,0),0)</f>
        <v>0</v>
      </c>
      <c r="V121" s="22">
        <f>IFERROR(D121/T121,0)</f>
        <v>0</v>
      </c>
      <c r="W121" s="22">
        <f>IFERROR(D121/U121,0)</f>
        <v>0</v>
      </c>
      <c r="X121" s="22">
        <f>IFERROR(W121*커버링B2C요약!$AD$8/(커버링B2C요약!$AE$5/커버링B2C요약!$AD$5),0)</f>
        <v>0</v>
      </c>
      <c r="Y121" s="22">
        <v>0</v>
      </c>
    </row>
    <row r="122" spans="1:28" s="43" customFormat="1" hidden="1">
      <c r="B122" s="22" t="str">
        <f>VLOOKUP(C122,'메타 RAW'!A:G,2,0)</f>
        <v>aos_purchase_lookalike(7%)_vd_그냥하자(이사음식물)_sj1_26.02.24</v>
      </c>
      <c r="C122" s="22" t="s">
        <v>511</v>
      </c>
      <c r="D122" s="22">
        <f>VLOOKUP($C122,'메타 RAW'!$A:$G,3,0)</f>
        <v>0</v>
      </c>
      <c r="E122" s="22">
        <f>VLOOKUP($C122,'메타 RAW'!$A:$G,4,0)</f>
        <v>0</v>
      </c>
      <c r="F122" s="22">
        <f>VLOOKUP($C122,'메타 RAW'!$A:$G,5,0)</f>
        <v>0</v>
      </c>
      <c r="G122" s="22">
        <f>VLOOKUP($C122,'메타 RAW'!$A:$G,6,0)</f>
        <v>0</v>
      </c>
      <c r="H122" s="22">
        <f>VLOOKUP($C122,'메타 RAW'!$A:$I,7,0)</f>
        <v>0</v>
      </c>
      <c r="I122" s="22">
        <f>VLOOKUP($C122,'메타 RAW'!$A:$I,8,0)</f>
        <v>0</v>
      </c>
      <c r="J122" s="23">
        <f>IFERROR(D122/E122*1000,0)</f>
        <v>0</v>
      </c>
      <c r="K122" s="23">
        <f>IFERROR(D122/F122,0)</f>
        <v>0</v>
      </c>
      <c r="L122" s="24">
        <f t="shared" si="109"/>
        <v>0</v>
      </c>
      <c r="M122" s="24">
        <f t="shared" si="109"/>
        <v>0</v>
      </c>
      <c r="N122" s="24">
        <f>IFERROR(H122/F122,0)</f>
        <v>0</v>
      </c>
      <c r="O122" s="24">
        <f>IFERROR(I122/F122,0)</f>
        <v>0</v>
      </c>
      <c r="P122" s="22">
        <f>IFERROR(D122/G122,0)</f>
        <v>0</v>
      </c>
      <c r="Q122" s="22">
        <f>IFERROR(D122/H122,0)</f>
        <v>0</v>
      </c>
      <c r="R122" s="22">
        <f>IFERROR(D122/I122,0)</f>
        <v>0</v>
      </c>
      <c r="S122" s="22">
        <f>IFERROR(VLOOKUP($C122,'메타 RAW (MMP)'!$B:$G,3,0),0)</f>
        <v>0</v>
      </c>
      <c r="T122" s="22">
        <f>IFERROR(VLOOKUP($C122,'메타 RAW (MMP)'!$B:$G,5,0),0)</f>
        <v>0</v>
      </c>
      <c r="U122" s="22">
        <f>IFERROR(VLOOKUP($C122,'메타 RAW (MMP)'!$B:$G,6,0),0)</f>
        <v>0</v>
      </c>
      <c r="V122" s="22">
        <f>IFERROR(D122/T122,0)</f>
        <v>0</v>
      </c>
      <c r="W122" s="22">
        <f>IFERROR(D122/U122,0)</f>
        <v>0</v>
      </c>
      <c r="X122" s="22">
        <f>IFERROR(W122*커버링B2C요약!$AD$8/(커버링B2C요약!$AE$5/커버링B2C요약!$AD$5),0)</f>
        <v>0</v>
      </c>
      <c r="Y122" s="22">
        <f>VLOOKUP($C122,'메타 RAW'!$A:$I,9,0)</f>
        <v>30000</v>
      </c>
    </row>
    <row r="123" spans="1:28" s="43" customFormat="1" hidden="1">
      <c r="B123" s="22" t="str">
        <f>VLOOKUP(C123,'메타 RAW'!A:G,2,0)</f>
        <v>aos_purchase_lookalike(7%)_vd_그냥하자(이사음식물)_sj1_26.02.24</v>
      </c>
      <c r="C123" s="22" t="s">
        <v>512</v>
      </c>
      <c r="D123" s="22">
        <f>VLOOKUP($C123,'메타 RAW'!$A:$G,3,0)</f>
        <v>0</v>
      </c>
      <c r="E123" s="22">
        <f>VLOOKUP($C123,'메타 RAW'!$A:$G,4,0)</f>
        <v>0</v>
      </c>
      <c r="F123" s="22">
        <f>VLOOKUP($C123,'메타 RAW'!$A:$G,5,0)</f>
        <v>0</v>
      </c>
      <c r="G123" s="22">
        <f>VLOOKUP($C123,'메타 RAW'!$A:$G,6,0)</f>
        <v>0</v>
      </c>
      <c r="H123" s="22">
        <f>VLOOKUP($C123,'메타 RAW'!$A:$I,7,0)</f>
        <v>0</v>
      </c>
      <c r="I123" s="22">
        <f>VLOOKUP($C123,'메타 RAW'!$A:$I,8,0)</f>
        <v>0</v>
      </c>
      <c r="J123" s="23">
        <f>IFERROR(D123/E123*1000,0)</f>
        <v>0</v>
      </c>
      <c r="K123" s="23">
        <f>IFERROR(D123/F123,0)</f>
        <v>0</v>
      </c>
      <c r="L123" s="24">
        <f t="shared" si="109"/>
        <v>0</v>
      </c>
      <c r="M123" s="24">
        <f t="shared" si="109"/>
        <v>0</v>
      </c>
      <c r="N123" s="24">
        <f>IFERROR(H123/F123,0)</f>
        <v>0</v>
      </c>
      <c r="O123" s="24">
        <f>IFERROR(I123/F123,0)</f>
        <v>0</v>
      </c>
      <c r="P123" s="22">
        <f>IFERROR(D123/G123,0)</f>
        <v>0</v>
      </c>
      <c r="Q123" s="22">
        <f>IFERROR(D123/H123,0)</f>
        <v>0</v>
      </c>
      <c r="R123" s="22">
        <f>IFERROR(D123/I123,0)</f>
        <v>0</v>
      </c>
      <c r="S123" s="22">
        <f>IFERROR(VLOOKUP($C123,'메타 RAW (MMP)'!$B:$G,3,0),0)</f>
        <v>0</v>
      </c>
      <c r="T123" s="22">
        <f>IFERROR(VLOOKUP($C123,'메타 RAW (MMP)'!$B:$G,5,0),0)</f>
        <v>0</v>
      </c>
      <c r="U123" s="22">
        <f>IFERROR(VLOOKUP($C123,'메타 RAW (MMP)'!$B:$G,6,0),0)</f>
        <v>0</v>
      </c>
      <c r="V123" s="22">
        <f>IFERROR(D123/T123,0)</f>
        <v>0</v>
      </c>
      <c r="W123" s="22">
        <f>IFERROR(D123/U123,0)</f>
        <v>0</v>
      </c>
      <c r="X123" s="22">
        <f>IFERROR(W123*커버링B2C요약!$AD$8/(커버링B2C요약!$AE$5/커버링B2C요약!$AD$5),0)</f>
        <v>0</v>
      </c>
      <c r="Y123" s="22">
        <f>VLOOKUP($C123,'메타 RAW'!$A:$I,9,0)</f>
        <v>30000</v>
      </c>
    </row>
    <row r="124" spans="1:28" ht="16.5" hidden="1" customHeight="1">
      <c r="B124" s="19" t="s">
        <v>440</v>
      </c>
      <c r="C124" s="20" t="s">
        <v>451</v>
      </c>
      <c r="D124" s="20"/>
    </row>
    <row r="125" spans="1:28" ht="16.5" hidden="1" customHeight="1">
      <c r="B125" s="11" t="s">
        <v>436</v>
      </c>
      <c r="C125" s="11" t="s">
        <v>22</v>
      </c>
      <c r="D125" s="12" t="s">
        <v>23</v>
      </c>
      <c r="E125" s="12" t="s">
        <v>24</v>
      </c>
      <c r="F125" s="12" t="s">
        <v>25</v>
      </c>
      <c r="G125" s="12" t="s">
        <v>26</v>
      </c>
      <c r="H125" s="12" t="s">
        <v>27</v>
      </c>
      <c r="I125" s="12" t="s">
        <v>28</v>
      </c>
      <c r="J125" s="13" t="s">
        <v>29</v>
      </c>
      <c r="K125" s="13" t="s">
        <v>30</v>
      </c>
      <c r="L125" s="13" t="s">
        <v>31</v>
      </c>
      <c r="M125" s="13" t="s">
        <v>32</v>
      </c>
      <c r="N125" s="13" t="s">
        <v>33</v>
      </c>
      <c r="O125" s="13" t="s">
        <v>34</v>
      </c>
      <c r="P125" s="13" t="s">
        <v>35</v>
      </c>
      <c r="Q125" s="13" t="s">
        <v>36</v>
      </c>
      <c r="R125" s="13" t="s">
        <v>37</v>
      </c>
      <c r="S125" s="14" t="s">
        <v>38</v>
      </c>
      <c r="T125" s="14" t="s">
        <v>27</v>
      </c>
      <c r="U125" s="14" t="s">
        <v>28</v>
      </c>
      <c r="V125" s="14" t="s">
        <v>36</v>
      </c>
      <c r="W125" s="14" t="s">
        <v>37</v>
      </c>
      <c r="X125" s="14" t="s">
        <v>437</v>
      </c>
      <c r="Y125" s="13" t="s">
        <v>40</v>
      </c>
      <c r="Z125" s="14" t="s">
        <v>41</v>
      </c>
      <c r="AA125" s="166"/>
    </row>
    <row r="126" spans="1:28" s="43" customFormat="1" hidden="1">
      <c r="B126" s="15"/>
      <c r="C126" s="9" t="s">
        <v>435</v>
      </c>
      <c r="D126" s="16">
        <f t="shared" ref="D126:I126" si="110">SUM(D127:D129)</f>
        <v>0</v>
      </c>
      <c r="E126" s="16">
        <f t="shared" si="110"/>
        <v>0</v>
      </c>
      <c r="F126" s="16">
        <f t="shared" si="110"/>
        <v>0</v>
      </c>
      <c r="G126" s="16">
        <f t="shared" si="110"/>
        <v>0</v>
      </c>
      <c r="H126" s="16">
        <f t="shared" si="110"/>
        <v>0</v>
      </c>
      <c r="I126" s="16">
        <f t="shared" si="110"/>
        <v>0</v>
      </c>
      <c r="J126" s="17" t="e">
        <f>D126*1000/E126</f>
        <v>#DIV/0!</v>
      </c>
      <c r="K126" s="17">
        <f>IFERROR(D126/F126,0)</f>
        <v>0</v>
      </c>
      <c r="L126" s="18">
        <f t="shared" ref="L126:M129" si="111">IFERROR(F126/E126,0)</f>
        <v>0</v>
      </c>
      <c r="M126" s="42">
        <f t="shared" si="111"/>
        <v>0</v>
      </c>
      <c r="N126" s="42">
        <f>IFERROR(H126/F126,0)</f>
        <v>0</v>
      </c>
      <c r="O126" s="42">
        <f>IFERROR(I126/F126,0)</f>
        <v>0</v>
      </c>
      <c r="P126" s="17">
        <f>IFERROR(D126/G126,0)</f>
        <v>0</v>
      </c>
      <c r="Q126" s="17">
        <f>IFERROR(D126/H126,0)</f>
        <v>0</v>
      </c>
      <c r="R126" s="17">
        <f>IFERROR(D126/I126,0)</f>
        <v>0</v>
      </c>
      <c r="S126" s="16">
        <f>SUM(S127:S129)</f>
        <v>0</v>
      </c>
      <c r="T126" s="16">
        <f>SUM(T127:T129)</f>
        <v>0</v>
      </c>
      <c r="U126" s="16">
        <f>SUM(U127:U129)</f>
        <v>0</v>
      </c>
      <c r="V126" s="17">
        <f>IFERROR(D126/T126,0)</f>
        <v>0</v>
      </c>
      <c r="W126" s="17">
        <f>IFERROR(D126/U126,0)</f>
        <v>0</v>
      </c>
      <c r="X126" s="17">
        <f>IFERROR(W126*커버링B2C요약!$AD$8/(커버링B2C요약!$AE$5/커버링B2C요약!$AD$5),0)</f>
        <v>0</v>
      </c>
      <c r="Y126" s="17">
        <f>Y127</f>
        <v>0</v>
      </c>
      <c r="Z126" s="17">
        <v>0</v>
      </c>
    </row>
    <row r="127" spans="1:28" s="43" customFormat="1" hidden="1">
      <c r="B127" s="22" t="str">
        <f>VLOOKUP(C127,'메타 RAW'!A:G,2,0)</f>
        <v>aos_purchase_all_vd_친정엄마(폐기물)_cr1_26.03.02</v>
      </c>
      <c r="C127" s="22" t="s">
        <v>513</v>
      </c>
      <c r="D127" s="22">
        <f>VLOOKUP($C127,'메타 RAW'!$A:$G,3,0)</f>
        <v>0</v>
      </c>
      <c r="E127" s="22">
        <f>VLOOKUP($C127,'메타 RAW'!$A:$G,4,0)</f>
        <v>0</v>
      </c>
      <c r="F127" s="22">
        <f>VLOOKUP($C127,'메타 RAW'!$A:$G,5,0)</f>
        <v>0</v>
      </c>
      <c r="G127" s="22">
        <f>VLOOKUP($C127,'메타 RAW'!$A:$G,6,0)</f>
        <v>0</v>
      </c>
      <c r="H127" s="22">
        <f>VLOOKUP($C127,'메타 RAW'!$A:$I,7,0)</f>
        <v>0</v>
      </c>
      <c r="I127" s="22">
        <f>VLOOKUP($C127,'메타 RAW'!$A:$I,8,0)</f>
        <v>0</v>
      </c>
      <c r="J127" s="23">
        <f>IFERROR(D127/E127*1000,0)</f>
        <v>0</v>
      </c>
      <c r="K127" s="23">
        <f>IFERROR(D127/F127,0)</f>
        <v>0</v>
      </c>
      <c r="L127" s="24">
        <f t="shared" si="111"/>
        <v>0</v>
      </c>
      <c r="M127" s="24">
        <f t="shared" si="111"/>
        <v>0</v>
      </c>
      <c r="N127" s="24">
        <f>IFERROR(H127/F127,0)</f>
        <v>0</v>
      </c>
      <c r="O127" s="24">
        <f>IFERROR(I127/F127,0)</f>
        <v>0</v>
      </c>
      <c r="P127" s="22">
        <f>IFERROR(D127/G127,0)</f>
        <v>0</v>
      </c>
      <c r="Q127" s="22">
        <f>IFERROR(D127/H127,0)</f>
        <v>0</v>
      </c>
      <c r="R127" s="22">
        <f>IFERROR(D127/I127,0)</f>
        <v>0</v>
      </c>
      <c r="S127" s="22">
        <f>IFERROR(VLOOKUP($C127,'메타 RAW (MMP)'!$B:$G,3,0),0)</f>
        <v>0</v>
      </c>
      <c r="T127" s="22">
        <f>IFERROR(VLOOKUP($C127,'메타 RAW (MMP)'!$B:$G,5,0),0)</f>
        <v>0</v>
      </c>
      <c r="U127" s="22">
        <f>IFERROR(VLOOKUP($C127,'메타 RAW (MMP)'!$B:$G,6,0),0)</f>
        <v>0</v>
      </c>
      <c r="V127" s="22">
        <f>IFERROR(D127/T127,0)</f>
        <v>0</v>
      </c>
      <c r="W127" s="22">
        <f>IFERROR(D127/U127,0)</f>
        <v>0</v>
      </c>
      <c r="X127" s="22">
        <f>IFERROR(W127*커버링B2C요약!$AD$8/(커버링B2C요약!$AE$5/커버링B2C요약!$AD$5),0)</f>
        <v>0</v>
      </c>
      <c r="Y127" s="22">
        <v>0</v>
      </c>
    </row>
    <row r="128" spans="1:28" s="43" customFormat="1" hidden="1">
      <c r="B128" s="22" t="str">
        <f>VLOOKUP(C128,'메타 RAW'!A:G,2,0)</f>
        <v>aos_purchase_all_vd_친정엄마(폐기물)_cr1_26.03.02</v>
      </c>
      <c r="C128" s="22" t="s">
        <v>514</v>
      </c>
      <c r="D128" s="22">
        <f>VLOOKUP($C128,'메타 RAW'!$A:$G,3,0)</f>
        <v>0</v>
      </c>
      <c r="E128" s="22">
        <f>VLOOKUP($C128,'메타 RAW'!$A:$G,4,0)</f>
        <v>0</v>
      </c>
      <c r="F128" s="22">
        <f>VLOOKUP($C128,'메타 RAW'!$A:$G,5,0)</f>
        <v>0</v>
      </c>
      <c r="G128" s="22">
        <f>VLOOKUP($C128,'메타 RAW'!$A:$G,6,0)</f>
        <v>0</v>
      </c>
      <c r="H128" s="22">
        <f>VLOOKUP($C128,'메타 RAW'!$A:$I,7,0)</f>
        <v>0</v>
      </c>
      <c r="I128" s="22">
        <f>VLOOKUP($C128,'메타 RAW'!$A:$I,8,0)</f>
        <v>0</v>
      </c>
      <c r="J128" s="23">
        <f>IFERROR(D128/E128*1000,0)</f>
        <v>0</v>
      </c>
      <c r="K128" s="23">
        <f>IFERROR(D128/F128,0)</f>
        <v>0</v>
      </c>
      <c r="L128" s="24">
        <f t="shared" si="111"/>
        <v>0</v>
      </c>
      <c r="M128" s="24">
        <f t="shared" si="111"/>
        <v>0</v>
      </c>
      <c r="N128" s="24">
        <f>IFERROR(H128/F128,0)</f>
        <v>0</v>
      </c>
      <c r="O128" s="24">
        <f>IFERROR(I128/F128,0)</f>
        <v>0</v>
      </c>
      <c r="P128" s="22">
        <f>IFERROR(D128/G128,0)</f>
        <v>0</v>
      </c>
      <c r="Q128" s="22">
        <f>IFERROR(D128/H128,0)</f>
        <v>0</v>
      </c>
      <c r="R128" s="22">
        <f>IFERROR(D128/I128,0)</f>
        <v>0</v>
      </c>
      <c r="S128" s="22">
        <f>IFERROR(VLOOKUP($C128,'메타 RAW (MMP)'!$B:$G,3,0),0)</f>
        <v>0</v>
      </c>
      <c r="T128" s="22">
        <f>IFERROR(VLOOKUP($C128,'메타 RAW (MMP)'!$B:$G,5,0),0)</f>
        <v>0</v>
      </c>
      <c r="U128" s="22">
        <f>IFERROR(VLOOKUP($C128,'메타 RAW (MMP)'!$B:$G,6,0),0)</f>
        <v>0</v>
      </c>
      <c r="V128" s="22">
        <f>IFERROR(D128/T128,0)</f>
        <v>0</v>
      </c>
      <c r="W128" s="22">
        <f>IFERROR(D128/U128,0)</f>
        <v>0</v>
      </c>
      <c r="X128" s="22">
        <f>IFERROR(W128*커버링B2C요약!$AD$8/(커버링B2C요약!$AE$5/커버링B2C요약!$AD$5),0)</f>
        <v>0</v>
      </c>
      <c r="Y128" s="22">
        <f>VLOOKUP($C128,'메타 RAW'!$A:$I,9,0)</f>
        <v>30000</v>
      </c>
    </row>
    <row r="129" spans="1:28" s="43" customFormat="1" hidden="1">
      <c r="B129" s="22" t="str">
        <f>VLOOKUP(C129,'메타 RAW'!A:G,2,0)</f>
        <v>aos_purchase_all_vd_친정엄마(폐기물)_cr1_26.03.02</v>
      </c>
      <c r="C129" s="22" t="s">
        <v>515</v>
      </c>
      <c r="D129" s="22">
        <f>VLOOKUP($C129,'메타 RAW'!$A:$G,3,0)</f>
        <v>0</v>
      </c>
      <c r="E129" s="22">
        <f>VLOOKUP($C129,'메타 RAW'!$A:$G,4,0)</f>
        <v>0</v>
      </c>
      <c r="F129" s="22">
        <f>VLOOKUP($C129,'메타 RAW'!$A:$G,5,0)</f>
        <v>0</v>
      </c>
      <c r="G129" s="22">
        <f>VLOOKUP($C129,'메타 RAW'!$A:$G,6,0)</f>
        <v>0</v>
      </c>
      <c r="H129" s="22">
        <f>VLOOKUP($C129,'메타 RAW'!$A:$I,7,0)</f>
        <v>0</v>
      </c>
      <c r="I129" s="22">
        <f>VLOOKUP($C129,'메타 RAW'!$A:$I,8,0)</f>
        <v>0</v>
      </c>
      <c r="J129" s="23">
        <f>IFERROR(D129/E129*1000,0)</f>
        <v>0</v>
      </c>
      <c r="K129" s="23">
        <f>IFERROR(D129/F129,0)</f>
        <v>0</v>
      </c>
      <c r="L129" s="24">
        <f t="shared" si="111"/>
        <v>0</v>
      </c>
      <c r="M129" s="24">
        <f t="shared" si="111"/>
        <v>0</v>
      </c>
      <c r="N129" s="24">
        <f>IFERROR(H129/F129,0)</f>
        <v>0</v>
      </c>
      <c r="O129" s="24">
        <f>IFERROR(I129/F129,0)</f>
        <v>0</v>
      </c>
      <c r="P129" s="22">
        <f>IFERROR(D129/G129,0)</f>
        <v>0</v>
      </c>
      <c r="Q129" s="22">
        <f>IFERROR(D129/H129,0)</f>
        <v>0</v>
      </c>
      <c r="R129" s="22">
        <f>IFERROR(D129/I129,0)</f>
        <v>0</v>
      </c>
      <c r="S129" s="22">
        <f>IFERROR(VLOOKUP($C129,'메타 RAW (MMP)'!$B:$G,3,0),0)</f>
        <v>0</v>
      </c>
      <c r="T129" s="22">
        <f>IFERROR(VLOOKUP($C129,'메타 RAW (MMP)'!$B:$G,5,0),0)</f>
        <v>0</v>
      </c>
      <c r="U129" s="22">
        <f>IFERROR(VLOOKUP($C129,'메타 RAW (MMP)'!$B:$G,6,0),0)</f>
        <v>0</v>
      </c>
      <c r="V129" s="22">
        <f>IFERROR(D129/T129,0)</f>
        <v>0</v>
      </c>
      <c r="W129" s="22">
        <f>IFERROR(D129/U129,0)</f>
        <v>0</v>
      </c>
      <c r="X129" s="22">
        <f>IFERROR(W129*커버링B2C요약!$AD$8/(커버링B2C요약!$AE$5/커버링B2C요약!$AD$5),0)</f>
        <v>0</v>
      </c>
      <c r="Y129" s="22">
        <f>VLOOKUP($C129,'메타 RAW'!$A:$I,9,0)</f>
        <v>30000</v>
      </c>
    </row>
    <row r="130" spans="1:28" s="43" customFormat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8" ht="16.5" hidden="1" customHeight="1">
      <c r="B131" s="19" t="s">
        <v>440</v>
      </c>
      <c r="C131" s="20" t="s">
        <v>516</v>
      </c>
      <c r="D131" s="20"/>
    </row>
    <row r="132" spans="1:28" ht="16.5" hidden="1" customHeight="1">
      <c r="B132" s="11" t="s">
        <v>436</v>
      </c>
      <c r="C132" s="11" t="s">
        <v>22</v>
      </c>
      <c r="D132" s="12" t="s">
        <v>23</v>
      </c>
      <c r="E132" s="12" t="s">
        <v>24</v>
      </c>
      <c r="F132" s="12" t="s">
        <v>25</v>
      </c>
      <c r="G132" s="12" t="s">
        <v>26</v>
      </c>
      <c r="H132" s="12" t="s">
        <v>27</v>
      </c>
      <c r="I132" s="12" t="s">
        <v>28</v>
      </c>
      <c r="J132" s="13" t="s">
        <v>29</v>
      </c>
      <c r="K132" s="13" t="s">
        <v>30</v>
      </c>
      <c r="L132" s="13" t="s">
        <v>31</v>
      </c>
      <c r="M132" s="13" t="s">
        <v>32</v>
      </c>
      <c r="N132" s="13" t="s">
        <v>33</v>
      </c>
      <c r="O132" s="13" t="s">
        <v>34</v>
      </c>
      <c r="P132" s="13" t="s">
        <v>35</v>
      </c>
      <c r="Q132" s="13" t="s">
        <v>36</v>
      </c>
      <c r="R132" s="13" t="s">
        <v>37</v>
      </c>
      <c r="S132" s="14" t="s">
        <v>38</v>
      </c>
      <c r="T132" s="14" t="s">
        <v>27</v>
      </c>
      <c r="U132" s="14" t="s">
        <v>28</v>
      </c>
      <c r="V132" s="14" t="s">
        <v>36</v>
      </c>
      <c r="W132" s="14" t="s">
        <v>37</v>
      </c>
      <c r="X132" s="14" t="s">
        <v>437</v>
      </c>
      <c r="Y132" s="13" t="s">
        <v>40</v>
      </c>
      <c r="Z132" s="14" t="s">
        <v>41</v>
      </c>
    </row>
    <row r="133" spans="1:28" ht="16.5" hidden="1" customHeight="1">
      <c r="B133" s="15"/>
      <c r="C133" s="9" t="s">
        <v>435</v>
      </c>
      <c r="D133" s="16">
        <f t="shared" ref="D133:I133" si="112">SUM(D134:D136)</f>
        <v>0</v>
      </c>
      <c r="E133" s="16">
        <f t="shared" si="112"/>
        <v>0</v>
      </c>
      <c r="F133" s="16">
        <f t="shared" si="112"/>
        <v>0</v>
      </c>
      <c r="G133" s="16">
        <f t="shared" si="112"/>
        <v>0</v>
      </c>
      <c r="H133" s="16">
        <f t="shared" si="112"/>
        <v>0</v>
      </c>
      <c r="I133" s="16">
        <f t="shared" si="112"/>
        <v>0</v>
      </c>
      <c r="J133" s="17" t="e">
        <f>D133*1000/E133</f>
        <v>#DIV/0!</v>
      </c>
      <c r="K133" s="17">
        <f>IFERROR(D133/F133,0)</f>
        <v>0</v>
      </c>
      <c r="L133" s="18">
        <f t="shared" ref="L133:M136" si="113">IFERROR(F133/E133,0)</f>
        <v>0</v>
      </c>
      <c r="M133" s="42">
        <f t="shared" si="113"/>
        <v>0</v>
      </c>
      <c r="N133" s="42">
        <f>IFERROR(H133/F133,0)</f>
        <v>0</v>
      </c>
      <c r="O133" s="42">
        <f>IFERROR(I133/F133,0)</f>
        <v>0</v>
      </c>
      <c r="P133" s="17">
        <f>IFERROR(D133/G133,0)</f>
        <v>0</v>
      </c>
      <c r="Q133" s="17">
        <f>IFERROR(D133/H133,0)</f>
        <v>0</v>
      </c>
      <c r="R133" s="17">
        <f>IFERROR(D133/I133,0)</f>
        <v>0</v>
      </c>
      <c r="S133" s="16">
        <f>SUM(S134:S136)</f>
        <v>0</v>
      </c>
      <c r="T133" s="16">
        <f>SUM(T134:T136)</f>
        <v>0</v>
      </c>
      <c r="U133" s="16">
        <f>SUM(U134:U136)</f>
        <v>0</v>
      </c>
      <c r="V133" s="17">
        <f>IFERROR(D133/T133,0)</f>
        <v>0</v>
      </c>
      <c r="W133" s="17">
        <f>IFERROR(D133/U133,0)</f>
        <v>0</v>
      </c>
      <c r="X133" s="17">
        <f>IFERROR(W133*커버링B2C요약!$AD$8/(커버링B2C요약!$AE$5/커버링B2C요약!$AD$5),0)</f>
        <v>0</v>
      </c>
      <c r="Y133" s="17" t="str">
        <f>Y134</f>
        <v>-</v>
      </c>
      <c r="Z133" s="17">
        <v>0</v>
      </c>
      <c r="AA133" s="166"/>
    </row>
    <row r="134" spans="1:28" s="43" customFormat="1" hidden="1">
      <c r="B134" s="22" t="str">
        <f>VLOOKUP(C134,'메타 RAW'!A:G,2,0)</f>
        <v>aos_purchase_all_vd_자취고인물(폐기물)_nk1_26.03.20</v>
      </c>
      <c r="C134" s="22" t="s">
        <v>517</v>
      </c>
      <c r="D134" s="22">
        <f>VLOOKUP($C134,'메타 RAW'!$A:$G,3,0)</f>
        <v>0</v>
      </c>
      <c r="E134" s="22">
        <f>VLOOKUP($C134,'메타 RAW'!$A:$G,4,0)</f>
        <v>0</v>
      </c>
      <c r="F134" s="22">
        <f>VLOOKUP($C134,'메타 RAW'!$A:$G,5,0)</f>
        <v>0</v>
      </c>
      <c r="G134" s="22">
        <f>VLOOKUP($C134,'메타 RAW'!$A:$G,6,0)</f>
        <v>0</v>
      </c>
      <c r="H134" s="22">
        <f>VLOOKUP($C134,'메타 RAW'!$A:$I,7,0)</f>
        <v>0</v>
      </c>
      <c r="I134" s="22">
        <f>VLOOKUP($C134,'메타 RAW'!$A:$I,8,0)</f>
        <v>0</v>
      </c>
      <c r="J134" s="23">
        <f>IFERROR(D134/E134*1000,0)</f>
        <v>0</v>
      </c>
      <c r="K134" s="23">
        <f>IFERROR(D134/F134,0)</f>
        <v>0</v>
      </c>
      <c r="L134" s="24">
        <f t="shared" si="113"/>
        <v>0</v>
      </c>
      <c r="M134" s="24">
        <f t="shared" si="113"/>
        <v>0</v>
      </c>
      <c r="N134" s="24">
        <f>IFERROR(H134/F134,0)</f>
        <v>0</v>
      </c>
      <c r="O134" s="24">
        <f>IFERROR(I134/F134,0)</f>
        <v>0</v>
      </c>
      <c r="P134" s="22">
        <f>IFERROR(D134/G134,0)</f>
        <v>0</v>
      </c>
      <c r="Q134" s="22">
        <f>IFERROR(D134/H134,0)</f>
        <v>0</v>
      </c>
      <c r="R134" s="22">
        <f>IFERROR(D134/I134,0)</f>
        <v>0</v>
      </c>
      <c r="S134" s="22">
        <f>IFERROR(VLOOKUP($C134,'메타 RAW (MMP)'!$B:$G,3,0),0)</f>
        <v>0</v>
      </c>
      <c r="T134" s="22">
        <f>IFERROR(VLOOKUP($C134,'메타 RAW (MMP)'!$B:$G,5,0),0)</f>
        <v>0</v>
      </c>
      <c r="U134" s="22">
        <f>IFERROR(VLOOKUP($C134,'메타 RAW (MMP)'!$B:$G,6,0),0)</f>
        <v>0</v>
      </c>
      <c r="V134" s="22">
        <f>IFERROR(D134/T134,0)</f>
        <v>0</v>
      </c>
      <c r="W134" s="22">
        <f>IFERROR(D134/U134,0)</f>
        <v>0</v>
      </c>
      <c r="X134" s="22">
        <f>IFERROR(W134*커버링B2C요약!$AD$8/(커버링B2C요약!$AE$5/커버링B2C요약!$AD$5),0)</f>
        <v>0</v>
      </c>
      <c r="Y134" s="22" t="s">
        <v>48</v>
      </c>
    </row>
    <row r="135" spans="1:28" s="43" customFormat="1" hidden="1">
      <c r="B135" s="22" t="str">
        <f>VLOOKUP(C135,'메타 RAW'!A:G,2,0)</f>
        <v>aos_purchase_all_vd_자취고인물(폐기물)_nk1_26.03.20</v>
      </c>
      <c r="C135" s="22" t="s">
        <v>518</v>
      </c>
      <c r="D135" s="22">
        <f>VLOOKUP($C135,'메타 RAW'!$A:$G,3,0)</f>
        <v>0</v>
      </c>
      <c r="E135" s="22">
        <f>VLOOKUP($C135,'메타 RAW'!$A:$G,4,0)</f>
        <v>0</v>
      </c>
      <c r="F135" s="22">
        <f>VLOOKUP($C135,'메타 RAW'!$A:$G,5,0)</f>
        <v>0</v>
      </c>
      <c r="G135" s="22">
        <f>VLOOKUP($C135,'메타 RAW'!$A:$G,6,0)</f>
        <v>0</v>
      </c>
      <c r="H135" s="22">
        <f>VLOOKUP($C135,'메타 RAW'!$A:$I,7,0)</f>
        <v>0</v>
      </c>
      <c r="I135" s="22">
        <f>VLOOKUP($C135,'메타 RAW'!$A:$I,8,0)</f>
        <v>0</v>
      </c>
      <c r="J135" s="23">
        <f>IFERROR(D135/E135*1000,0)</f>
        <v>0</v>
      </c>
      <c r="K135" s="23">
        <f>IFERROR(D135/F135,0)</f>
        <v>0</v>
      </c>
      <c r="L135" s="24">
        <f t="shared" si="113"/>
        <v>0</v>
      </c>
      <c r="M135" s="24">
        <f t="shared" si="113"/>
        <v>0</v>
      </c>
      <c r="N135" s="24">
        <f>IFERROR(H135/F135,0)</f>
        <v>0</v>
      </c>
      <c r="O135" s="24">
        <f>IFERROR(I135/F135,0)</f>
        <v>0</v>
      </c>
      <c r="P135" s="22">
        <f>IFERROR(D135/G135,0)</f>
        <v>0</v>
      </c>
      <c r="Q135" s="22">
        <f>IFERROR(D135/H135,0)</f>
        <v>0</v>
      </c>
      <c r="R135" s="22">
        <f>IFERROR(D135/I135,0)</f>
        <v>0</v>
      </c>
      <c r="S135" s="22">
        <f>IFERROR(VLOOKUP($C135,'메타 RAW (MMP)'!$B:$G,3,0),0)</f>
        <v>0</v>
      </c>
      <c r="T135" s="22">
        <f>IFERROR(VLOOKUP($C135,'메타 RAW (MMP)'!$B:$G,5,0),0)</f>
        <v>0</v>
      </c>
      <c r="U135" s="22">
        <f>IFERROR(VLOOKUP($C135,'메타 RAW (MMP)'!$B:$G,6,0),0)</f>
        <v>0</v>
      </c>
      <c r="V135" s="22">
        <f>IFERROR(D135/T135,0)</f>
        <v>0</v>
      </c>
      <c r="W135" s="22">
        <f>IFERROR(D135/U135,0)</f>
        <v>0</v>
      </c>
      <c r="X135" s="22">
        <f>IFERROR(W135*커버링B2C요약!$AD$8/(커버링B2C요약!$AE$5/커버링B2C요약!$AD$5),0)</f>
        <v>0</v>
      </c>
      <c r="Y135" s="22">
        <f>VLOOKUP($C135,'메타 RAW'!$A:$I,9,0)</f>
        <v>30000</v>
      </c>
    </row>
    <row r="136" spans="1:28" s="62" customFormat="1" hidden="1">
      <c r="A136" s="43"/>
      <c r="B136" s="22" t="str">
        <f>VLOOKUP(C136,'메타 RAW'!A:G,2,0)</f>
        <v>aos_purchase_all_vd_자취고인물(폐기물)_nk1_26.03.20</v>
      </c>
      <c r="C136" s="22" t="s">
        <v>519</v>
      </c>
      <c r="D136" s="22">
        <f>VLOOKUP($C136,'메타 RAW'!$A:$G,3,0)</f>
        <v>0</v>
      </c>
      <c r="E136" s="22">
        <f>VLOOKUP($C136,'메타 RAW'!$A:$G,4,0)</f>
        <v>0</v>
      </c>
      <c r="F136" s="22">
        <f>VLOOKUP($C136,'메타 RAW'!$A:$G,5,0)</f>
        <v>0</v>
      </c>
      <c r="G136" s="22">
        <f>VLOOKUP($C136,'메타 RAW'!$A:$G,6,0)</f>
        <v>0</v>
      </c>
      <c r="H136" s="22">
        <f>VLOOKUP($C136,'메타 RAW'!$A:$I,7,0)</f>
        <v>0</v>
      </c>
      <c r="I136" s="22">
        <f>VLOOKUP($C136,'메타 RAW'!$A:$I,8,0)</f>
        <v>0</v>
      </c>
      <c r="J136" s="23">
        <f>IFERROR(D136/E136*1000,0)</f>
        <v>0</v>
      </c>
      <c r="K136" s="23">
        <f>IFERROR(D136/F136,0)</f>
        <v>0</v>
      </c>
      <c r="L136" s="24">
        <f t="shared" si="113"/>
        <v>0</v>
      </c>
      <c r="M136" s="24">
        <f t="shared" si="113"/>
        <v>0</v>
      </c>
      <c r="N136" s="24">
        <f>IFERROR(H136/F136,0)</f>
        <v>0</v>
      </c>
      <c r="O136" s="24">
        <f>IFERROR(I136/F136,0)</f>
        <v>0</v>
      </c>
      <c r="P136" s="22">
        <f>IFERROR(D136/G136,0)</f>
        <v>0</v>
      </c>
      <c r="Q136" s="22">
        <f>IFERROR(D136/H136,0)</f>
        <v>0</v>
      </c>
      <c r="R136" s="22">
        <f>IFERROR(D136/I136,0)</f>
        <v>0</v>
      </c>
      <c r="S136" s="22">
        <f>IFERROR(VLOOKUP($C136,'메타 RAW (MMP)'!$B:$G,3,0),0)</f>
        <v>0</v>
      </c>
      <c r="T136" s="22">
        <f>IFERROR(VLOOKUP($C136,'메타 RAW (MMP)'!$B:$G,5,0),0)</f>
        <v>0</v>
      </c>
      <c r="U136" s="22">
        <f>IFERROR(VLOOKUP($C136,'메타 RAW (MMP)'!$B:$G,6,0),0)</f>
        <v>0</v>
      </c>
      <c r="V136" s="22">
        <f>IFERROR(D136/T136,0)</f>
        <v>0</v>
      </c>
      <c r="W136" s="22">
        <f>IFERROR(D136/U136,0)</f>
        <v>0</v>
      </c>
      <c r="X136" s="22">
        <f>IFERROR(W136*커버링B2C요약!$AD$8/(커버링B2C요약!$AE$5/커버링B2C요약!$AD$5),0)</f>
        <v>0</v>
      </c>
      <c r="Y136" s="22">
        <f>VLOOKUP($C136,'메타 RAW'!$A:$I,9,0)</f>
        <v>30000</v>
      </c>
      <c r="Z136" s="43"/>
      <c r="AA136" s="43"/>
      <c r="AB136" s="43"/>
    </row>
    <row r="137" spans="1:28" ht="16.5" customHeight="1">
      <c r="B137" s="19" t="s">
        <v>440</v>
      </c>
      <c r="C137" s="20" t="s">
        <v>4243</v>
      </c>
      <c r="D137" s="20"/>
    </row>
    <row r="138" spans="1:28" ht="16.5" customHeight="1">
      <c r="B138" s="11" t="s">
        <v>436</v>
      </c>
      <c r="C138" s="11" t="s">
        <v>22</v>
      </c>
      <c r="D138" s="12" t="s">
        <v>23</v>
      </c>
      <c r="E138" s="12" t="s">
        <v>24</v>
      </c>
      <c r="F138" s="12" t="s">
        <v>25</v>
      </c>
      <c r="G138" s="12" t="s">
        <v>26</v>
      </c>
      <c r="H138" s="12" t="s">
        <v>27</v>
      </c>
      <c r="I138" s="12" t="s">
        <v>28</v>
      </c>
      <c r="J138" s="13" t="s">
        <v>29</v>
      </c>
      <c r="K138" s="13" t="s">
        <v>30</v>
      </c>
      <c r="L138" s="13" t="s">
        <v>31</v>
      </c>
      <c r="M138" s="13" t="s">
        <v>32</v>
      </c>
      <c r="N138" s="13" t="s">
        <v>33</v>
      </c>
      <c r="O138" s="13" t="s">
        <v>34</v>
      </c>
      <c r="P138" s="13" t="s">
        <v>35</v>
      </c>
      <c r="Q138" s="13" t="s">
        <v>36</v>
      </c>
      <c r="R138" s="13" t="s">
        <v>37</v>
      </c>
      <c r="S138" s="14" t="s">
        <v>38</v>
      </c>
      <c r="T138" s="14" t="s">
        <v>27</v>
      </c>
      <c r="U138" s="14" t="s">
        <v>28</v>
      </c>
      <c r="V138" s="14" t="s">
        <v>36</v>
      </c>
      <c r="W138" s="14" t="s">
        <v>37</v>
      </c>
      <c r="X138" s="14" t="s">
        <v>437</v>
      </c>
      <c r="Y138" s="13" t="s">
        <v>40</v>
      </c>
      <c r="Z138" s="14" t="s">
        <v>41</v>
      </c>
    </row>
    <row r="139" spans="1:28" ht="16.5" customHeight="1">
      <c r="B139" s="15"/>
      <c r="C139" s="9" t="s">
        <v>435</v>
      </c>
      <c r="D139" s="16">
        <f t="shared" ref="D139:I139" si="114">SUM(D140:D144)</f>
        <v>842005</v>
      </c>
      <c r="E139" s="16">
        <f t="shared" si="114"/>
        <v>93276</v>
      </c>
      <c r="F139" s="16">
        <f t="shared" si="114"/>
        <v>294</v>
      </c>
      <c r="G139" s="16">
        <f t="shared" si="114"/>
        <v>110</v>
      </c>
      <c r="H139" s="16">
        <f t="shared" si="114"/>
        <v>34</v>
      </c>
      <c r="I139" s="16">
        <f t="shared" si="114"/>
        <v>71</v>
      </c>
      <c r="J139" s="17">
        <f>D139*1000/E139</f>
        <v>9027.027316780308</v>
      </c>
      <c r="K139" s="17">
        <f t="shared" ref="K139" si="115">IFERROR(D139/F139,0)</f>
        <v>2863.9625850340135</v>
      </c>
      <c r="L139" s="18">
        <f t="shared" ref="L139:M139" si="116">IFERROR(F139/E139,0)</f>
        <v>3.1519361893734723E-3</v>
      </c>
      <c r="M139" s="42">
        <f t="shared" si="116"/>
        <v>0.37414965986394561</v>
      </c>
      <c r="N139" s="42">
        <f t="shared" ref="N139" si="117">IFERROR(H139/F139,0)</f>
        <v>0.11564625850340136</v>
      </c>
      <c r="O139" s="42">
        <f t="shared" ref="O139" si="118">IFERROR(I139/F139,0)</f>
        <v>0.24149659863945577</v>
      </c>
      <c r="P139" s="17">
        <f t="shared" ref="P139" si="119">IFERROR(D139/G139,0)</f>
        <v>7654.590909090909</v>
      </c>
      <c r="Q139" s="17">
        <f t="shared" ref="Q139" si="120">IFERROR(D139/H139,0)</f>
        <v>24764.852941176472</v>
      </c>
      <c r="R139" s="17">
        <f t="shared" ref="R139" si="121">IFERROR(D139/I139,0)</f>
        <v>11859.225352112677</v>
      </c>
      <c r="S139" s="16">
        <f>SUM(S140:S144)</f>
        <v>88</v>
      </c>
      <c r="T139" s="16">
        <f>SUM(T140:T144)</f>
        <v>49</v>
      </c>
      <c r="U139" s="16">
        <f>SUM(U140:U144)</f>
        <v>9</v>
      </c>
      <c r="V139" s="17">
        <f t="shared" ref="V139" si="122">IFERROR(D139/T139,0)</f>
        <v>17183.775510204083</v>
      </c>
      <c r="W139" s="17">
        <f t="shared" ref="W139" si="123">IFERROR(D139/U139,0)</f>
        <v>93556.111111111109</v>
      </c>
      <c r="X139" s="17">
        <f>IFERROR(W139*커버링B2C요약!$AD$8/(커버링B2C요약!$AE$5/커버링B2C요약!$AD$5),0)</f>
        <v>37235.75279133088</v>
      </c>
      <c r="Y139" s="17">
        <f>Y140</f>
        <v>120000</v>
      </c>
      <c r="Z139" s="17">
        <v>96000</v>
      </c>
      <c r="AA139" s="166"/>
    </row>
    <row r="140" spans="1:28" s="167" customFormat="1">
      <c r="A140" s="62"/>
      <c r="B140" s="28" t="str">
        <f>VLOOKUP(C140,'메타 RAW'!A:G,2,0)</f>
        <v>aos_purchase_all_vd_오픈(음식물)_mk1_26.03.20</v>
      </c>
      <c r="C140" s="28" t="s">
        <v>520</v>
      </c>
      <c r="D140" s="28">
        <f>VLOOKUP($C140,'메타 RAW'!$A:$G,3,0)</f>
        <v>839434</v>
      </c>
      <c r="E140" s="28">
        <f>VLOOKUP($C140,'메타 RAW'!$A:$G,4,0)</f>
        <v>93159</v>
      </c>
      <c r="F140" s="28">
        <f>VLOOKUP($C140,'메타 RAW'!$A:$G,5,0)</f>
        <v>293</v>
      </c>
      <c r="G140" s="28">
        <f>VLOOKUP($C140,'메타 RAW'!$A:$G,6,0)</f>
        <v>109</v>
      </c>
      <c r="H140" s="28">
        <f>VLOOKUP($C140,'메타 RAW'!$A:$I,7,0)</f>
        <v>32</v>
      </c>
      <c r="I140" s="28">
        <f>VLOOKUP($C140,'메타 RAW'!$A:$I,8,0)</f>
        <v>71</v>
      </c>
      <c r="J140" s="29">
        <f>IFERROR(D140/E140*1000,0)</f>
        <v>9010.7665389280683</v>
      </c>
      <c r="K140" s="29">
        <f>IFERROR(D140/F140,0)</f>
        <v>2864.9624573378837</v>
      </c>
      <c r="L140" s="30">
        <f t="shared" ref="L140:M144" si="124">IFERROR(F140/E140,0)</f>
        <v>3.1451604246503289E-3</v>
      </c>
      <c r="M140" s="30">
        <f t="shared" si="124"/>
        <v>0.37201365187713309</v>
      </c>
      <c r="N140" s="30">
        <f>IFERROR(H140/F140,0)</f>
        <v>0.10921501706484642</v>
      </c>
      <c r="O140" s="30">
        <f>IFERROR(I140/F140,0)</f>
        <v>0.24232081911262798</v>
      </c>
      <c r="P140" s="28">
        <f>IFERROR(D140/G140,0)</f>
        <v>7701.2293577981654</v>
      </c>
      <c r="Q140" s="28">
        <f>IFERROR(D140/H140,0)</f>
        <v>26232.3125</v>
      </c>
      <c r="R140" s="28">
        <f>IFERROR(D140/I140,0)</f>
        <v>11823.014084507042</v>
      </c>
      <c r="S140" s="28">
        <f>IFERROR(VLOOKUP($C140,'메타 RAW (MMP)'!$B:$G,3,0),0)</f>
        <v>87</v>
      </c>
      <c r="T140" s="28">
        <f>IFERROR(VLOOKUP($C140,'메타 RAW (MMP)'!$B:$G,5,0),0)</f>
        <v>49</v>
      </c>
      <c r="U140" s="28">
        <f>IFERROR(VLOOKUP($C140,'메타 RAW (MMP)'!$B:$G,6,0),0)</f>
        <v>9</v>
      </c>
      <c r="V140" s="28">
        <f>IFERROR(D140/T140,0)</f>
        <v>17131.306122448979</v>
      </c>
      <c r="W140" s="28">
        <f>IFERROR(D140/U140,0)</f>
        <v>93270.444444444438</v>
      </c>
      <c r="X140" s="28">
        <f>IFERROR(W140*커버링B2C요약!$AD$8/(커버링B2C요약!$AE$5/커버링B2C요약!$AD$5),0)</f>
        <v>37122.056173820878</v>
      </c>
      <c r="Y140" s="28">
        <f>VLOOKUP($C140,'메타 RAW'!$A:$I,9,0)</f>
        <v>120000</v>
      </c>
      <c r="Z140" s="62"/>
      <c r="AA140" s="62"/>
      <c r="AB140" s="62"/>
    </row>
    <row r="141" spans="1:28" s="167" customFormat="1">
      <c r="A141" s="43"/>
      <c r="B141" s="22" t="str">
        <f>VLOOKUP(C141,'메타 RAW'!A:G,2,0)</f>
        <v>aos_purchase_all_vd_오픈(음식물)_mk1_26.03.20</v>
      </c>
      <c r="C141" s="22" t="s">
        <v>521</v>
      </c>
      <c r="D141" s="22">
        <f>VLOOKUP($C141,'메타 RAW'!$A:$G,3,0)</f>
        <v>1582</v>
      </c>
      <c r="E141" s="22">
        <f>VLOOKUP($C141,'메타 RAW'!$A:$G,4,0)</f>
        <v>71</v>
      </c>
      <c r="F141" s="22">
        <f>VLOOKUP($C141,'메타 RAW'!$A:$G,5,0)</f>
        <v>1</v>
      </c>
      <c r="G141" s="22">
        <f>VLOOKUP($C141,'메타 RAW'!$A:$G,6,0)</f>
        <v>1</v>
      </c>
      <c r="H141" s="22">
        <f>VLOOKUP($C141,'메타 RAW'!$A:$I,7,0)</f>
        <v>2</v>
      </c>
      <c r="I141" s="22">
        <f>VLOOKUP($C141,'메타 RAW'!$A:$I,8,0)</f>
        <v>0</v>
      </c>
      <c r="J141" s="23">
        <f>IFERROR(D141/E141*1000,0)</f>
        <v>22281.690140845072</v>
      </c>
      <c r="K141" s="23">
        <f>IFERROR(D141/F141,0)</f>
        <v>1582</v>
      </c>
      <c r="L141" s="24">
        <f t="shared" si="124"/>
        <v>1.4084507042253521E-2</v>
      </c>
      <c r="M141" s="24">
        <f t="shared" si="124"/>
        <v>1</v>
      </c>
      <c r="N141" s="24">
        <f>IFERROR(H141/F141,0)</f>
        <v>2</v>
      </c>
      <c r="O141" s="24">
        <f>IFERROR(I141/F141,0)</f>
        <v>0</v>
      </c>
      <c r="P141" s="22">
        <f>IFERROR(D141/G141,0)</f>
        <v>1582</v>
      </c>
      <c r="Q141" s="22">
        <f>IFERROR(D141/H141,0)</f>
        <v>791</v>
      </c>
      <c r="R141" s="22">
        <f>IFERROR(D141/I141,0)</f>
        <v>0</v>
      </c>
      <c r="S141" s="22">
        <f>IFERROR(VLOOKUP($C141,'메타 RAW (MMP)'!$B:$G,3,0),0)</f>
        <v>1</v>
      </c>
      <c r="T141" s="22">
        <f>IFERROR(VLOOKUP($C141,'메타 RAW (MMP)'!$B:$G,5,0),0)</f>
        <v>0</v>
      </c>
      <c r="U141" s="22">
        <f>IFERROR(VLOOKUP($C141,'메타 RAW (MMP)'!$B:$G,6,0),0)</f>
        <v>0</v>
      </c>
      <c r="V141" s="22">
        <f>IFERROR(D141/T141,0)</f>
        <v>0</v>
      </c>
      <c r="W141" s="22">
        <f>IFERROR(D141/U141,0)</f>
        <v>0</v>
      </c>
      <c r="X141" s="22">
        <f>IFERROR(W141*커버링B2C요약!$AD$8/(커버링B2C요약!$AE$5/커버링B2C요약!$AD$5),0)</f>
        <v>0</v>
      </c>
      <c r="Y141" s="22">
        <f>VLOOKUP($C141,'메타 RAW'!$A:$I,9,0)</f>
        <v>120000</v>
      </c>
      <c r="Z141" s="43"/>
      <c r="AA141" s="43"/>
      <c r="AB141" s="43"/>
    </row>
    <row r="142" spans="1:28" s="167" customFormat="1">
      <c r="A142" s="62"/>
      <c r="B142" s="28" t="str">
        <f>VLOOKUP(C142,'메타 RAW'!A:G,2,0)</f>
        <v>aos_purchase_all_vd_오픈(음식물)_mk1_26.03.20</v>
      </c>
      <c r="C142" s="28" t="s">
        <v>522</v>
      </c>
      <c r="D142" s="28">
        <f>VLOOKUP($C142,'메타 RAW'!$A:$G,3,0)</f>
        <v>620</v>
      </c>
      <c r="E142" s="28">
        <f>VLOOKUP($C142,'메타 RAW'!$A:$G,4,0)</f>
        <v>31</v>
      </c>
      <c r="F142" s="28">
        <f>VLOOKUP($C142,'메타 RAW'!$A:$G,5,0)</f>
        <v>0</v>
      </c>
      <c r="G142" s="28">
        <f>VLOOKUP($C142,'메타 RAW'!$A:$G,6,0)</f>
        <v>0</v>
      </c>
      <c r="H142" s="28">
        <f>VLOOKUP($C142,'메타 RAW'!$A:$I,7,0)</f>
        <v>0</v>
      </c>
      <c r="I142" s="28">
        <f>VLOOKUP($C142,'메타 RAW'!$A:$I,8,0)</f>
        <v>0</v>
      </c>
      <c r="J142" s="29">
        <f>IFERROR(D142/E142*1000,0)</f>
        <v>20000</v>
      </c>
      <c r="K142" s="29">
        <f>IFERROR(D142/F142,0)</f>
        <v>0</v>
      </c>
      <c r="L142" s="30">
        <f t="shared" si="124"/>
        <v>0</v>
      </c>
      <c r="M142" s="30">
        <f t="shared" si="124"/>
        <v>0</v>
      </c>
      <c r="N142" s="30">
        <f>IFERROR(H142/F142,0)</f>
        <v>0</v>
      </c>
      <c r="O142" s="30">
        <f>IFERROR(I142/F142,0)</f>
        <v>0</v>
      </c>
      <c r="P142" s="28">
        <f>IFERROR(D142/G142,0)</f>
        <v>0</v>
      </c>
      <c r="Q142" s="28">
        <f>IFERROR(D142/H142,0)</f>
        <v>0</v>
      </c>
      <c r="R142" s="28">
        <f>IFERROR(D142/I142,0)</f>
        <v>0</v>
      </c>
      <c r="S142" s="28">
        <f>IFERROR(VLOOKUP($C142,'메타 RAW (MMP)'!$B:$G,3,0),0)</f>
        <v>0</v>
      </c>
      <c r="T142" s="28">
        <f>IFERROR(VLOOKUP($C142,'메타 RAW (MMP)'!$B:$G,5,0),0)</f>
        <v>0</v>
      </c>
      <c r="U142" s="28">
        <f>IFERROR(VLOOKUP($C142,'메타 RAW (MMP)'!$B:$G,6,0),0)</f>
        <v>0</v>
      </c>
      <c r="V142" s="28">
        <f>IFERROR(D142/T142,0)</f>
        <v>0</v>
      </c>
      <c r="W142" s="28">
        <f>IFERROR(D142/U142,0)</f>
        <v>0</v>
      </c>
      <c r="X142" s="28">
        <f>IFERROR(W142*커버링B2C요약!$AD$8/(커버링B2C요약!$AE$5/커버링B2C요약!$AD$5),0)</f>
        <v>0</v>
      </c>
      <c r="Y142" s="28">
        <f>VLOOKUP($C142,'메타 RAW'!$A:$I,9,0)</f>
        <v>120000</v>
      </c>
      <c r="Z142" s="62"/>
      <c r="AA142" s="62"/>
      <c r="AB142" s="62"/>
    </row>
    <row r="143" spans="1:28" s="43" customFormat="1">
      <c r="A143" s="62"/>
      <c r="B143" s="28" t="str">
        <f>VLOOKUP(C143,'메타 RAW'!A:G,2,0)</f>
        <v>aos_purchase_all_vd_오픈(음식물)_mk1_26.03.20</v>
      </c>
      <c r="C143" s="28" t="s">
        <v>523</v>
      </c>
      <c r="D143" s="28">
        <f>VLOOKUP($C143,'메타 RAW'!$A:$G,3,0)</f>
        <v>369</v>
      </c>
      <c r="E143" s="28">
        <f>VLOOKUP($C143,'메타 RAW'!$A:$G,4,0)</f>
        <v>15</v>
      </c>
      <c r="F143" s="28">
        <f>VLOOKUP($C143,'메타 RAW'!$A:$G,5,0)</f>
        <v>0</v>
      </c>
      <c r="G143" s="28">
        <f>VLOOKUP($C143,'메타 RAW'!$A:$G,6,0)</f>
        <v>0</v>
      </c>
      <c r="H143" s="28">
        <f>VLOOKUP($C143,'메타 RAW'!$A:$I,7,0)</f>
        <v>0</v>
      </c>
      <c r="I143" s="28">
        <f>VLOOKUP($C143,'메타 RAW'!$A:$I,8,0)</f>
        <v>0</v>
      </c>
      <c r="J143" s="29">
        <f>IFERROR(D143/E143*1000,0)</f>
        <v>24600</v>
      </c>
      <c r="K143" s="29">
        <f>IFERROR(D143/F143,0)</f>
        <v>0</v>
      </c>
      <c r="L143" s="30">
        <f t="shared" si="124"/>
        <v>0</v>
      </c>
      <c r="M143" s="30">
        <f t="shared" si="124"/>
        <v>0</v>
      </c>
      <c r="N143" s="30">
        <f>IFERROR(H143/F143,0)</f>
        <v>0</v>
      </c>
      <c r="O143" s="30">
        <f>IFERROR(I143/F143,0)</f>
        <v>0</v>
      </c>
      <c r="P143" s="28">
        <f>IFERROR(D143/G143,0)</f>
        <v>0</v>
      </c>
      <c r="Q143" s="28">
        <f>IFERROR(D143/H143,0)</f>
        <v>0</v>
      </c>
      <c r="R143" s="28">
        <f>IFERROR(D143/I143,0)</f>
        <v>0</v>
      </c>
      <c r="S143" s="28">
        <f>IFERROR(VLOOKUP($C143,'메타 RAW (MMP)'!$B:$G,3,0),0)</f>
        <v>0</v>
      </c>
      <c r="T143" s="28">
        <f>IFERROR(VLOOKUP($C143,'메타 RAW (MMP)'!$B:$G,5,0),0)</f>
        <v>0</v>
      </c>
      <c r="U143" s="28">
        <f>IFERROR(VLOOKUP($C143,'메타 RAW (MMP)'!$B:$G,6,0),0)</f>
        <v>0</v>
      </c>
      <c r="V143" s="28">
        <f>IFERROR(D143/T143,0)</f>
        <v>0</v>
      </c>
      <c r="W143" s="28">
        <f>IFERROR(D143/U143,0)</f>
        <v>0</v>
      </c>
      <c r="X143" s="28">
        <f>IFERROR(W143*커버링B2C요약!$AD$8/(커버링B2C요약!$AE$5/커버링B2C요약!$AD$5),0)</f>
        <v>0</v>
      </c>
      <c r="Y143" s="28">
        <f>VLOOKUP($C143,'메타 RAW'!$A:$I,9,0)</f>
        <v>120000</v>
      </c>
      <c r="Z143" s="62"/>
      <c r="AA143" s="62"/>
      <c r="AB143" s="62"/>
    </row>
    <row r="144" spans="1:28" s="43" customFormat="1">
      <c r="B144" s="22" t="str">
        <f>VLOOKUP(C144,'메타 RAW'!A:G,2,0)</f>
        <v>aos_purchase_all_vd_오픈(음식물)_mk1_26.03.20</v>
      </c>
      <c r="C144" s="22" t="s">
        <v>524</v>
      </c>
      <c r="D144" s="22">
        <f>VLOOKUP($C144,'메타 RAW'!$A:$G,3,0)</f>
        <v>0</v>
      </c>
      <c r="E144" s="22">
        <f>VLOOKUP($C144,'메타 RAW'!$A:$G,4,0)</f>
        <v>0</v>
      </c>
      <c r="F144" s="22">
        <f>VLOOKUP($C144,'메타 RAW'!$A:$G,5,0)</f>
        <v>0</v>
      </c>
      <c r="G144" s="22">
        <f>VLOOKUP($C144,'메타 RAW'!$A:$G,6,0)</f>
        <v>0</v>
      </c>
      <c r="H144" s="22">
        <f>VLOOKUP($C144,'메타 RAW'!$A:$I,7,0)</f>
        <v>0</v>
      </c>
      <c r="I144" s="22">
        <f>VLOOKUP($C144,'메타 RAW'!$A:$I,8,0)</f>
        <v>0</v>
      </c>
      <c r="J144" s="23">
        <f>IFERROR(D144/E144*1000,0)</f>
        <v>0</v>
      </c>
      <c r="K144" s="23">
        <f>IFERROR(D144/F144,0)</f>
        <v>0</v>
      </c>
      <c r="L144" s="24">
        <f t="shared" si="124"/>
        <v>0</v>
      </c>
      <c r="M144" s="24">
        <f t="shared" si="124"/>
        <v>0</v>
      </c>
      <c r="N144" s="24">
        <f>IFERROR(H144/F144,0)</f>
        <v>0</v>
      </c>
      <c r="O144" s="24">
        <f>IFERROR(I144/F144,0)</f>
        <v>0</v>
      </c>
      <c r="P144" s="22">
        <f>IFERROR(D144/G144,0)</f>
        <v>0</v>
      </c>
      <c r="Q144" s="22">
        <f>IFERROR(D144/H144,0)</f>
        <v>0</v>
      </c>
      <c r="R144" s="22">
        <f>IFERROR(D144/I144,0)</f>
        <v>0</v>
      </c>
      <c r="S144" s="22">
        <f>IFERROR(VLOOKUP($C144,'메타 RAW (MMP)'!$B:$G,3,0),0)</f>
        <v>0</v>
      </c>
      <c r="T144" s="22">
        <f>IFERROR(VLOOKUP($C144,'메타 RAW (MMP)'!$B:$G,5,0),0)</f>
        <v>0</v>
      </c>
      <c r="U144" s="22">
        <f>IFERROR(VLOOKUP($C144,'메타 RAW (MMP)'!$B:$G,6,0),0)</f>
        <v>0</v>
      </c>
      <c r="V144" s="22">
        <f>IFERROR(D144/T144,0)</f>
        <v>0</v>
      </c>
      <c r="W144" s="22">
        <f>IFERROR(D144/U144,0)</f>
        <v>0</v>
      </c>
      <c r="X144" s="22">
        <f>IFERROR(W144*커버링B2C요약!$AD$8/(커버링B2C요약!$AE$5/커버링B2C요약!$AD$5),0)</f>
        <v>0</v>
      </c>
      <c r="Y144" s="22">
        <f>VLOOKUP($C144,'메타 RAW'!$A:$I,9,0)</f>
        <v>120000</v>
      </c>
    </row>
    <row r="145" spans="2:27" ht="16.5" customHeight="1"/>
    <row r="146" spans="2:27" ht="16.5" customHeight="1">
      <c r="B146" s="19" t="s">
        <v>440</v>
      </c>
      <c r="C146" s="20" t="s">
        <v>4244</v>
      </c>
      <c r="D146" s="20"/>
    </row>
    <row r="147" spans="2:27" ht="16.5" customHeight="1">
      <c r="B147" s="11" t="s">
        <v>436</v>
      </c>
      <c r="C147" s="11" t="s">
        <v>22</v>
      </c>
      <c r="D147" s="12" t="s">
        <v>23</v>
      </c>
      <c r="E147" s="12" t="s">
        <v>24</v>
      </c>
      <c r="F147" s="12" t="s">
        <v>25</v>
      </c>
      <c r="G147" s="12" t="s">
        <v>26</v>
      </c>
      <c r="H147" s="12" t="s">
        <v>27</v>
      </c>
      <c r="I147" s="12" t="s">
        <v>28</v>
      </c>
      <c r="J147" s="13" t="s">
        <v>29</v>
      </c>
      <c r="K147" s="13" t="s">
        <v>30</v>
      </c>
      <c r="L147" s="13" t="s">
        <v>31</v>
      </c>
      <c r="M147" s="13" t="s">
        <v>32</v>
      </c>
      <c r="N147" s="13" t="s">
        <v>33</v>
      </c>
      <c r="O147" s="13" t="s">
        <v>34</v>
      </c>
      <c r="P147" s="13" t="s">
        <v>35</v>
      </c>
      <c r="Q147" s="13" t="s">
        <v>36</v>
      </c>
      <c r="R147" s="13" t="s">
        <v>37</v>
      </c>
      <c r="S147" s="14" t="s">
        <v>38</v>
      </c>
      <c r="T147" s="14" t="s">
        <v>27</v>
      </c>
      <c r="U147" s="14" t="s">
        <v>28</v>
      </c>
      <c r="V147" s="14" t="s">
        <v>36</v>
      </c>
      <c r="W147" s="14" t="s">
        <v>37</v>
      </c>
      <c r="X147" s="14" t="s">
        <v>437</v>
      </c>
      <c r="Y147" s="13" t="s">
        <v>40</v>
      </c>
      <c r="Z147" s="14" t="s">
        <v>41</v>
      </c>
    </row>
    <row r="148" spans="2:27" ht="16.5" customHeight="1">
      <c r="B148" s="15"/>
      <c r="C148" s="9" t="s">
        <v>435</v>
      </c>
      <c r="D148" s="16">
        <f t="shared" ref="D148:I148" si="125">SUM(D149:D151)</f>
        <v>282833</v>
      </c>
      <c r="E148" s="16">
        <f t="shared" si="125"/>
        <v>13244</v>
      </c>
      <c r="F148" s="16">
        <f t="shared" si="125"/>
        <v>137</v>
      </c>
      <c r="G148" s="16">
        <f t="shared" si="125"/>
        <v>79</v>
      </c>
      <c r="H148" s="16">
        <f t="shared" si="125"/>
        <v>15</v>
      </c>
      <c r="I148" s="16">
        <f t="shared" si="125"/>
        <v>53</v>
      </c>
      <c r="J148" s="17">
        <f>D148*1000/E148</f>
        <v>21355.557233464209</v>
      </c>
      <c r="K148" s="17">
        <f>IFERROR(D148/F148,0)</f>
        <v>2064.4744525547444</v>
      </c>
      <c r="L148" s="18">
        <f t="shared" ref="L148:M151" si="126">IFERROR(F148/E148,0)</f>
        <v>1.0344306855934763E-2</v>
      </c>
      <c r="M148" s="42">
        <f t="shared" si="126"/>
        <v>0.57664233576642332</v>
      </c>
      <c r="N148" s="42">
        <f>IFERROR(H148/F148,0)</f>
        <v>0.10948905109489052</v>
      </c>
      <c r="O148" s="42">
        <f>IFERROR(I148/F148,0)</f>
        <v>0.38686131386861317</v>
      </c>
      <c r="P148" s="17">
        <f>IFERROR(D148/G148,0)</f>
        <v>3580.1645569620255</v>
      </c>
      <c r="Q148" s="17">
        <f>IFERROR(D148/H148,0)</f>
        <v>18855.533333333333</v>
      </c>
      <c r="R148" s="17">
        <f>IFERROR(D148/I148,0)</f>
        <v>5336.4716981132078</v>
      </c>
      <c r="S148" s="16">
        <f>SUM(S149:S151)</f>
        <v>58</v>
      </c>
      <c r="T148" s="16">
        <f>SUM(T149:T151)</f>
        <v>29</v>
      </c>
      <c r="U148" s="16">
        <f>SUM(U149:U151)</f>
        <v>3</v>
      </c>
      <c r="V148" s="17">
        <f>IFERROR(D148/T148,0)</f>
        <v>9752.8620689655181</v>
      </c>
      <c r="W148" s="17">
        <f>IFERROR(D148/U148,0)</f>
        <v>94277.666666666672</v>
      </c>
      <c r="X148" s="17">
        <f>IFERROR(W148*커버링B2C요약!$AD$8/(커버링B2C요약!$AE$5/커버링B2C요약!$AD$5),0)</f>
        <v>37522.935146099451</v>
      </c>
      <c r="Y148" s="17">
        <f>Y149</f>
        <v>30000</v>
      </c>
      <c r="Z148" s="17">
        <v>30000</v>
      </c>
      <c r="AA148" s="166"/>
    </row>
    <row r="149" spans="2:27" s="62" customFormat="1">
      <c r="B149" s="28" t="str">
        <f>VLOOKUP(C149,'메타 RAW'!A:G,2,0)</f>
        <v>aos_purchase_lookalike(7%)_vd_이모든걸(대형폐기물)_mk1_26.03.31</v>
      </c>
      <c r="C149" s="28" t="s">
        <v>525</v>
      </c>
      <c r="D149" s="28">
        <f>VLOOKUP($C149,'메타 RAW'!$A:$G,3,0)</f>
        <v>282805</v>
      </c>
      <c r="E149" s="28">
        <f>VLOOKUP($C149,'메타 RAW'!$A:$G,4,0)</f>
        <v>13240</v>
      </c>
      <c r="F149" s="28">
        <f>VLOOKUP($C149,'메타 RAW'!$A:$G,5,0)</f>
        <v>137</v>
      </c>
      <c r="G149" s="28">
        <f>VLOOKUP($C149,'메타 RAW'!$A:$G,6,0)</f>
        <v>79</v>
      </c>
      <c r="H149" s="28">
        <f>VLOOKUP($C149,'메타 RAW'!$A:$I,7,0)</f>
        <v>15</v>
      </c>
      <c r="I149" s="28">
        <f>VLOOKUP($C149,'메타 RAW'!$A:$I,8,0)</f>
        <v>53</v>
      </c>
      <c r="J149" s="29">
        <f>IFERROR(D149/E149*1000,0)</f>
        <v>21359.894259818731</v>
      </c>
      <c r="K149" s="29">
        <f>IFERROR(D149/F149,0)</f>
        <v>2064.2700729927005</v>
      </c>
      <c r="L149" s="30">
        <f t="shared" si="126"/>
        <v>1.0347432024169184E-2</v>
      </c>
      <c r="M149" s="30">
        <f t="shared" si="126"/>
        <v>0.57664233576642332</v>
      </c>
      <c r="N149" s="30">
        <f>IFERROR(H149/F149,0)</f>
        <v>0.10948905109489052</v>
      </c>
      <c r="O149" s="30">
        <f>IFERROR(I149/F149,0)</f>
        <v>0.38686131386861317</v>
      </c>
      <c r="P149" s="28">
        <f>IFERROR(D149/G149,0)</f>
        <v>3579.8101265822784</v>
      </c>
      <c r="Q149" s="28">
        <f>IFERROR(D149/H149,0)</f>
        <v>18853.666666666668</v>
      </c>
      <c r="R149" s="28">
        <f>IFERROR(D149/I149,0)</f>
        <v>5335.9433962264147</v>
      </c>
      <c r="S149" s="28">
        <f>IFERROR(VLOOKUP($C149,'메타 RAW (MMP)'!$B:$G,3,0),0)</f>
        <v>58</v>
      </c>
      <c r="T149" s="28">
        <f>IFERROR(VLOOKUP($C149,'메타 RAW (MMP)'!$B:$G,5,0),0)</f>
        <v>29</v>
      </c>
      <c r="U149" s="28">
        <f>IFERROR(VLOOKUP($C149,'메타 RAW (MMP)'!$B:$G,6,0),0)</f>
        <v>3</v>
      </c>
      <c r="V149" s="28">
        <f>IFERROR(D149/T149,0)</f>
        <v>9751.8965517241377</v>
      </c>
      <c r="W149" s="28">
        <f>IFERROR(D149/U149,0)</f>
        <v>94268.333333333328</v>
      </c>
      <c r="X149" s="28">
        <f>IFERROR(W149*커버링B2C요약!$AD$8/(커버링B2C요약!$AE$5/커버링B2C요약!$AD$5),0)</f>
        <v>37519.220437476011</v>
      </c>
      <c r="Y149" s="28">
        <f>VLOOKUP($C149,'메타 RAW'!$A:$I,9,0)</f>
        <v>30000</v>
      </c>
    </row>
    <row r="150" spans="2:27" s="62" customFormat="1">
      <c r="B150" s="28" t="str">
        <f>VLOOKUP(C150,'메타 RAW'!A:G,2,0)</f>
        <v>aos_purchase_lookalike(7%)_vd_이모든걸(대형폐기물)_mk1_26.03.31</v>
      </c>
      <c r="C150" s="28" t="s">
        <v>526</v>
      </c>
      <c r="D150" s="28">
        <f>VLOOKUP($C150,'메타 RAW'!$A:$G,3,0)</f>
        <v>10</v>
      </c>
      <c r="E150" s="28">
        <f>VLOOKUP($C150,'메타 RAW'!$A:$G,4,0)</f>
        <v>1</v>
      </c>
      <c r="F150" s="28">
        <f>VLOOKUP($C150,'메타 RAW'!$A:$G,5,0)</f>
        <v>0</v>
      </c>
      <c r="G150" s="28">
        <f>VLOOKUP($C150,'메타 RAW'!$A:$G,6,0)</f>
        <v>0</v>
      </c>
      <c r="H150" s="28">
        <f>VLOOKUP($C150,'메타 RAW'!$A:$I,7,0)</f>
        <v>0</v>
      </c>
      <c r="I150" s="28">
        <f>VLOOKUP($C150,'메타 RAW'!$A:$I,8,0)</f>
        <v>0</v>
      </c>
      <c r="J150" s="29">
        <f>IFERROR(D150/E150*1000,0)</f>
        <v>10000</v>
      </c>
      <c r="K150" s="29">
        <f>IFERROR(D150/F150,0)</f>
        <v>0</v>
      </c>
      <c r="L150" s="30">
        <f t="shared" si="126"/>
        <v>0</v>
      </c>
      <c r="M150" s="30">
        <f t="shared" si="126"/>
        <v>0</v>
      </c>
      <c r="N150" s="30">
        <f>IFERROR(H150/F150,0)</f>
        <v>0</v>
      </c>
      <c r="O150" s="30">
        <f>IFERROR(I150/F150,0)</f>
        <v>0</v>
      </c>
      <c r="P150" s="28">
        <f>IFERROR(D150/G150,0)</f>
        <v>0</v>
      </c>
      <c r="Q150" s="28">
        <f>IFERROR(D150/H150,0)</f>
        <v>0</v>
      </c>
      <c r="R150" s="28">
        <f>IFERROR(D150/I150,0)</f>
        <v>0</v>
      </c>
      <c r="S150" s="28">
        <f>IFERROR(VLOOKUP($C150,'메타 RAW (MMP)'!$B:$G,3,0),0)</f>
        <v>0</v>
      </c>
      <c r="T150" s="28">
        <f>IFERROR(VLOOKUP($C150,'메타 RAW (MMP)'!$B:$G,5,0),0)</f>
        <v>0</v>
      </c>
      <c r="U150" s="28">
        <f>IFERROR(VLOOKUP($C150,'메타 RAW (MMP)'!$B:$G,6,0),0)</f>
        <v>0</v>
      </c>
      <c r="V150" s="28">
        <f>IFERROR(D150/T150,0)</f>
        <v>0</v>
      </c>
      <c r="W150" s="28">
        <f>IFERROR(D150/U150,0)</f>
        <v>0</v>
      </c>
      <c r="X150" s="28">
        <f>IFERROR(W150*커버링B2C요약!$AD$8/(커버링B2C요약!$AE$5/커버링B2C요약!$AD$5),0)</f>
        <v>0</v>
      </c>
      <c r="Y150" s="28">
        <f>VLOOKUP($C150,'메타 RAW'!$A:$I,9,0)</f>
        <v>30000</v>
      </c>
    </row>
    <row r="151" spans="2:27" s="62" customFormat="1">
      <c r="B151" s="28" t="str">
        <f>VLOOKUP(C151,'메타 RAW'!A:G,2,0)</f>
        <v>aos_purchase_lookalike(7%)_vd_이모든걸(대형폐기물)_mk1_26.03.31</v>
      </c>
      <c r="C151" s="28" t="s">
        <v>527</v>
      </c>
      <c r="D151" s="28">
        <f>VLOOKUP($C151,'메타 RAW'!$A:$G,3,0)</f>
        <v>18</v>
      </c>
      <c r="E151" s="28">
        <f>VLOOKUP($C151,'메타 RAW'!$A:$G,4,0)</f>
        <v>3</v>
      </c>
      <c r="F151" s="28">
        <f>VLOOKUP($C151,'메타 RAW'!$A:$G,5,0)</f>
        <v>0</v>
      </c>
      <c r="G151" s="28">
        <f>VLOOKUP($C151,'메타 RAW'!$A:$G,6,0)</f>
        <v>0</v>
      </c>
      <c r="H151" s="28">
        <f>VLOOKUP($C151,'메타 RAW'!$A:$I,7,0)</f>
        <v>0</v>
      </c>
      <c r="I151" s="28">
        <f>VLOOKUP($C151,'메타 RAW'!$A:$I,8,0)</f>
        <v>0</v>
      </c>
      <c r="J151" s="29">
        <f>IFERROR(D151/E151*1000,0)</f>
        <v>6000</v>
      </c>
      <c r="K151" s="29">
        <f>IFERROR(D151/F151,0)</f>
        <v>0</v>
      </c>
      <c r="L151" s="30">
        <f t="shared" si="126"/>
        <v>0</v>
      </c>
      <c r="M151" s="30">
        <f t="shared" si="126"/>
        <v>0</v>
      </c>
      <c r="N151" s="30">
        <f>IFERROR(H151/F151,0)</f>
        <v>0</v>
      </c>
      <c r="O151" s="30">
        <f>IFERROR(I151/F151,0)</f>
        <v>0</v>
      </c>
      <c r="P151" s="28">
        <f>IFERROR(D151/G151,0)</f>
        <v>0</v>
      </c>
      <c r="Q151" s="28">
        <f>IFERROR(D151/H151,0)</f>
        <v>0</v>
      </c>
      <c r="R151" s="28">
        <f>IFERROR(D151/I151,0)</f>
        <v>0</v>
      </c>
      <c r="S151" s="28">
        <f>IFERROR(VLOOKUP($C151,'메타 RAW (MMP)'!$B:$G,3,0),0)</f>
        <v>0</v>
      </c>
      <c r="T151" s="28">
        <f>IFERROR(VLOOKUP($C151,'메타 RAW (MMP)'!$B:$G,5,0),0)</f>
        <v>0</v>
      </c>
      <c r="U151" s="28">
        <f>IFERROR(VLOOKUP($C151,'메타 RAW (MMP)'!$B:$G,6,0),0)</f>
        <v>0</v>
      </c>
      <c r="V151" s="28">
        <f>IFERROR(D151/T151,0)</f>
        <v>0</v>
      </c>
      <c r="W151" s="28">
        <f>IFERROR(D151/U151,0)</f>
        <v>0</v>
      </c>
      <c r="X151" s="28">
        <f>IFERROR(W151*커버링B2C요약!$AD$8/(커버링B2C요약!$AE$5/커버링B2C요약!$AD$5),0)</f>
        <v>0</v>
      </c>
      <c r="Y151" s="28">
        <f>VLOOKUP($C151,'메타 RAW'!$A:$I,9,0)</f>
        <v>30000</v>
      </c>
    </row>
    <row r="153" spans="2:27" ht="16.5" customHeight="1">
      <c r="B153" s="19" t="s">
        <v>440</v>
      </c>
      <c r="C153" s="20" t="s">
        <v>4245</v>
      </c>
      <c r="D153" s="20"/>
    </row>
    <row r="154" spans="2:27" ht="16.5" customHeight="1">
      <c r="B154" s="11" t="s">
        <v>436</v>
      </c>
      <c r="C154" s="11" t="s">
        <v>22</v>
      </c>
      <c r="D154" s="12" t="s">
        <v>23</v>
      </c>
      <c r="E154" s="12" t="s">
        <v>24</v>
      </c>
      <c r="F154" s="12" t="s">
        <v>25</v>
      </c>
      <c r="G154" s="12" t="s">
        <v>26</v>
      </c>
      <c r="H154" s="12" t="s">
        <v>27</v>
      </c>
      <c r="I154" s="12" t="s">
        <v>28</v>
      </c>
      <c r="J154" s="13" t="s">
        <v>29</v>
      </c>
      <c r="K154" s="13" t="s">
        <v>30</v>
      </c>
      <c r="L154" s="13" t="s">
        <v>31</v>
      </c>
      <c r="M154" s="13" t="s">
        <v>32</v>
      </c>
      <c r="N154" s="13" t="s">
        <v>33</v>
      </c>
      <c r="O154" s="13" t="s">
        <v>34</v>
      </c>
      <c r="P154" s="13" t="s">
        <v>35</v>
      </c>
      <c r="Q154" s="13" t="s">
        <v>36</v>
      </c>
      <c r="R154" s="13" t="s">
        <v>37</v>
      </c>
      <c r="S154" s="14" t="s">
        <v>38</v>
      </c>
      <c r="T154" s="14" t="s">
        <v>27</v>
      </c>
      <c r="U154" s="14" t="s">
        <v>28</v>
      </c>
      <c r="V154" s="14" t="s">
        <v>36</v>
      </c>
      <c r="W154" s="14" t="s">
        <v>37</v>
      </c>
      <c r="X154" s="14" t="s">
        <v>437</v>
      </c>
      <c r="Y154" s="13" t="s">
        <v>40</v>
      </c>
      <c r="Z154" s="14" t="s">
        <v>41</v>
      </c>
    </row>
    <row r="155" spans="2:27" ht="16.5" customHeight="1">
      <c r="B155" s="15"/>
      <c r="C155" s="9" t="s">
        <v>435</v>
      </c>
      <c r="D155" s="16">
        <f t="shared" ref="D155:I155" si="127">SUM(D156:D159)</f>
        <v>215958</v>
      </c>
      <c r="E155" s="16">
        <f t="shared" si="127"/>
        <v>13522</v>
      </c>
      <c r="F155" s="16">
        <f t="shared" si="127"/>
        <v>85</v>
      </c>
      <c r="G155" s="16">
        <f t="shared" si="127"/>
        <v>20</v>
      </c>
      <c r="H155" s="16">
        <f t="shared" si="127"/>
        <v>6</v>
      </c>
      <c r="I155" s="16">
        <f t="shared" si="127"/>
        <v>18</v>
      </c>
      <c r="J155" s="17">
        <f>D155*1000/E155</f>
        <v>15970.862298476557</v>
      </c>
      <c r="K155" s="17">
        <f>IFERROR(D155/F155,0)</f>
        <v>2540.6823529411763</v>
      </c>
      <c r="L155" s="18">
        <f t="shared" ref="L155:M155" si="128">IFERROR(F155/E155,0)</f>
        <v>6.286052359118474E-3</v>
      </c>
      <c r="M155" s="42">
        <f t="shared" si="128"/>
        <v>0.23529411764705882</v>
      </c>
      <c r="N155" s="42">
        <f>IFERROR(H155/F155,0)</f>
        <v>7.0588235294117646E-2</v>
      </c>
      <c r="O155" s="42">
        <f>IFERROR(I155/F155,0)</f>
        <v>0.21176470588235294</v>
      </c>
      <c r="P155" s="17">
        <f>IFERROR(D155/G155,0)</f>
        <v>10797.9</v>
      </c>
      <c r="Q155" s="17">
        <f>IFERROR(D155/H155,0)</f>
        <v>35993</v>
      </c>
      <c r="R155" s="17">
        <f>IFERROR(D155/I155,0)</f>
        <v>11997.666666666666</v>
      </c>
      <c r="S155" s="16">
        <f>SUM(S156:S159)</f>
        <v>13</v>
      </c>
      <c r="T155" s="16">
        <f>SUM(T156:T159)</f>
        <v>9</v>
      </c>
      <c r="U155" s="16">
        <f>SUM(U156:U159)</f>
        <v>2</v>
      </c>
      <c r="V155" s="17">
        <f>IFERROR(D155/T155,0)</f>
        <v>23995.333333333332</v>
      </c>
      <c r="W155" s="17">
        <f>IFERROR(D155/U155,0)</f>
        <v>107979</v>
      </c>
      <c r="X155" s="17">
        <f>IFERROR(W155*커버링B2C요약!$AD$8/(커버링B2C요약!$AE$5/커버링B2C요약!$AD$5),0)</f>
        <v>42976.12740529576</v>
      </c>
      <c r="Y155" s="17">
        <f>Y156</f>
        <v>30000</v>
      </c>
      <c r="Z155" s="17">
        <v>0</v>
      </c>
      <c r="AA155" s="166"/>
    </row>
    <row r="156" spans="2:27" s="43" customFormat="1">
      <c r="B156" s="22" t="str">
        <f>VLOOKUP(C156,'메타 RAW'!A:G,2,0)</f>
        <v>aos_purchase_all_vd_신친정엄마(폐기물)_cr1_26.04.04</v>
      </c>
      <c r="C156" s="22" t="s">
        <v>531</v>
      </c>
      <c r="D156" s="22">
        <f>VLOOKUP($C156,'메타 RAW'!$A:$G,3,0)</f>
        <v>168277</v>
      </c>
      <c r="E156" s="22">
        <f>VLOOKUP($C156,'메타 RAW'!$A:$G,4,0)</f>
        <v>10631</v>
      </c>
      <c r="F156" s="22">
        <f>VLOOKUP($C156,'메타 RAW'!$A:$G,5,0)</f>
        <v>67</v>
      </c>
      <c r="G156" s="22">
        <f>VLOOKUP($C156,'메타 RAW'!$A:$G,6,0)</f>
        <v>14</v>
      </c>
      <c r="H156" s="22">
        <f>VLOOKUP($C156,'메타 RAW'!$A:$I,7,0)</f>
        <v>2</v>
      </c>
      <c r="I156" s="22">
        <f>VLOOKUP($C156,'메타 RAW'!$A:$I,8,0)</f>
        <v>13</v>
      </c>
      <c r="J156" s="23">
        <f>IFERROR(D156/E156*1000,0)</f>
        <v>15828.896623083436</v>
      </c>
      <c r="K156" s="23">
        <f>IFERROR(D156/F156,0)</f>
        <v>2511.5970149253731</v>
      </c>
      <c r="L156" s="24">
        <f t="shared" ref="L156:M159" si="129">IFERROR(F156/E156,0)</f>
        <v>6.3023233938481801E-3</v>
      </c>
      <c r="M156" s="24">
        <f t="shared" si="129"/>
        <v>0.20895522388059701</v>
      </c>
      <c r="N156" s="24">
        <f>IFERROR(H156/F156,0)</f>
        <v>2.9850746268656716E-2</v>
      </c>
      <c r="O156" s="24">
        <f>IFERROR(I156/F156,0)</f>
        <v>0.19402985074626866</v>
      </c>
      <c r="P156" s="22">
        <f>IFERROR(D156/G156,0)</f>
        <v>12019.785714285714</v>
      </c>
      <c r="Q156" s="22">
        <f>IFERROR(D156/H156,0)</f>
        <v>84138.5</v>
      </c>
      <c r="R156" s="22">
        <f>IFERROR(D156/I156,0)</f>
        <v>12944.384615384615</v>
      </c>
      <c r="S156" s="22">
        <f>IFERROR(VLOOKUP($C156,'메타 RAW (MMP)'!$B:$G,3,0),0)</f>
        <v>10</v>
      </c>
      <c r="T156" s="22">
        <f>IFERROR(VLOOKUP($C156,'메타 RAW (MMP)'!$B:$G,5,0),0)</f>
        <v>7</v>
      </c>
      <c r="U156" s="22">
        <f>IFERROR(VLOOKUP($C156,'메타 RAW (MMP)'!$B:$G,6,0),0)</f>
        <v>1</v>
      </c>
      <c r="V156" s="22">
        <f>IFERROR(D156/T156,0)</f>
        <v>24039.571428571428</v>
      </c>
      <c r="W156" s="22">
        <f>IFERROR(D156/U156,0)</f>
        <v>168277</v>
      </c>
      <c r="X156" s="22">
        <f>IFERROR(W156*커버링B2C요약!$AD$8/(커버링B2C요약!$AE$5/커버링B2C요약!$AD$5),0)</f>
        <v>66975.002466970007</v>
      </c>
      <c r="Y156" s="22">
        <f>VLOOKUP($C156,'메타 RAW'!$A:$I,9,0)</f>
        <v>30000</v>
      </c>
    </row>
    <row r="157" spans="2:27" s="43" customFormat="1">
      <c r="B157" s="22" t="str">
        <f>VLOOKUP(C157,'메타 RAW'!A:G,2,0)</f>
        <v>aos_purchase_all_vd_신친정엄마(폐기물)_cr1_26.04.04</v>
      </c>
      <c r="C157" s="22" t="s">
        <v>528</v>
      </c>
      <c r="D157" s="22">
        <f>VLOOKUP($C157,'메타 RAW'!$A:$G,3,0)</f>
        <v>25713</v>
      </c>
      <c r="E157" s="22">
        <f>VLOOKUP($C157,'메타 RAW'!$A:$G,4,0)</f>
        <v>1763</v>
      </c>
      <c r="F157" s="22">
        <f>VLOOKUP($C157,'메타 RAW'!$A:$G,5,0)</f>
        <v>10</v>
      </c>
      <c r="G157" s="22">
        <f>VLOOKUP($C157,'메타 RAW'!$A:$G,6,0)</f>
        <v>6</v>
      </c>
      <c r="H157" s="22">
        <f>VLOOKUP($C157,'메타 RAW'!$A:$I,7,0)</f>
        <v>4</v>
      </c>
      <c r="I157" s="22">
        <f>VLOOKUP($C157,'메타 RAW'!$A:$I,8,0)</f>
        <v>5</v>
      </c>
      <c r="J157" s="23">
        <f>IFERROR(D157/E157*1000,0)</f>
        <v>14584.798638684062</v>
      </c>
      <c r="K157" s="23">
        <f>IFERROR(D157/F157,0)</f>
        <v>2571.3000000000002</v>
      </c>
      <c r="L157" s="24">
        <f t="shared" si="129"/>
        <v>5.6721497447532613E-3</v>
      </c>
      <c r="M157" s="24">
        <f t="shared" si="129"/>
        <v>0.6</v>
      </c>
      <c r="N157" s="24">
        <f>IFERROR(H157/F157,0)</f>
        <v>0.4</v>
      </c>
      <c r="O157" s="24">
        <f>IFERROR(I157/F157,0)</f>
        <v>0.5</v>
      </c>
      <c r="P157" s="22">
        <f>IFERROR(D157/G157,0)</f>
        <v>4285.5</v>
      </c>
      <c r="Q157" s="22">
        <f>IFERROR(D157/H157,0)</f>
        <v>6428.25</v>
      </c>
      <c r="R157" s="22">
        <f>IFERROR(D157/I157,0)</f>
        <v>5142.6000000000004</v>
      </c>
      <c r="S157" s="22">
        <f>IFERROR(VLOOKUP($C157,'메타 RAW (MMP)'!$B:$G,3,0),0)</f>
        <v>3</v>
      </c>
      <c r="T157" s="22">
        <f>IFERROR(VLOOKUP($C157,'메타 RAW (MMP)'!$B:$G,5,0),0)</f>
        <v>2</v>
      </c>
      <c r="U157" s="22">
        <f>IFERROR(VLOOKUP($C157,'메타 RAW (MMP)'!$B:$G,6,0),0)</f>
        <v>1</v>
      </c>
      <c r="V157" s="22">
        <f>IFERROR(D157/T157,0)</f>
        <v>12856.5</v>
      </c>
      <c r="W157" s="22">
        <f>IFERROR(D157/U157,0)</f>
        <v>25713</v>
      </c>
      <c r="X157" s="22">
        <f>IFERROR(W157*커버링B2C요약!$AD$8/(커버링B2C요약!$AE$5/커버링B2C요약!$AD$5),0)</f>
        <v>10233.889589386547</v>
      </c>
      <c r="Y157" s="22">
        <f>VLOOKUP($C157,'메타 RAW'!$A:$I,9,0)</f>
        <v>30000</v>
      </c>
    </row>
    <row r="158" spans="2:27" s="43" customFormat="1">
      <c r="B158" s="22" t="str">
        <f>VLOOKUP(C158,'메타 RAW'!A:G,2,0)</f>
        <v>aos_purchase_all_vd_신친정엄마(폐기물)_cr1_26.04.04</v>
      </c>
      <c r="C158" s="22" t="s">
        <v>529</v>
      </c>
      <c r="D158" s="22">
        <f>VLOOKUP($C158,'메타 RAW'!$A:$G,3,0)</f>
        <v>18506</v>
      </c>
      <c r="E158" s="22">
        <f>VLOOKUP($C158,'메타 RAW'!$A:$G,4,0)</f>
        <v>907</v>
      </c>
      <c r="F158" s="22">
        <f>VLOOKUP($C158,'메타 RAW'!$A:$G,5,0)</f>
        <v>6</v>
      </c>
      <c r="G158" s="22">
        <f>VLOOKUP($C158,'메타 RAW'!$A:$G,6,0)</f>
        <v>0</v>
      </c>
      <c r="H158" s="22">
        <f>VLOOKUP($C158,'메타 RAW'!$A:$I,7,0)</f>
        <v>0</v>
      </c>
      <c r="I158" s="22">
        <f>VLOOKUP($C158,'메타 RAW'!$A:$I,8,0)</f>
        <v>0</v>
      </c>
      <c r="J158" s="23">
        <f>IFERROR(D158/E158*1000,0)</f>
        <v>20403.528114663724</v>
      </c>
      <c r="K158" s="23">
        <f>IFERROR(D158/F158,0)</f>
        <v>3084.3333333333335</v>
      </c>
      <c r="L158" s="24">
        <f t="shared" si="129"/>
        <v>6.615214994487321E-3</v>
      </c>
      <c r="M158" s="24">
        <f t="shared" si="129"/>
        <v>0</v>
      </c>
      <c r="N158" s="24">
        <f>IFERROR(H158/F158,0)</f>
        <v>0</v>
      </c>
      <c r="O158" s="24">
        <f>IFERROR(I158/F158,0)</f>
        <v>0</v>
      </c>
      <c r="P158" s="22">
        <f>IFERROR(D158/G158,0)</f>
        <v>0</v>
      </c>
      <c r="Q158" s="22">
        <f>IFERROR(D158/H158,0)</f>
        <v>0</v>
      </c>
      <c r="R158" s="22">
        <f>IFERROR(D158/I158,0)</f>
        <v>0</v>
      </c>
      <c r="S158" s="22">
        <f>IFERROR(VLOOKUP($C158,'메타 RAW (MMP)'!$B:$G,3,0),0)</f>
        <v>0</v>
      </c>
      <c r="T158" s="22">
        <f>IFERROR(VLOOKUP($C158,'메타 RAW (MMP)'!$B:$G,5,0),0)</f>
        <v>0</v>
      </c>
      <c r="U158" s="22">
        <f>IFERROR(VLOOKUP($C158,'메타 RAW (MMP)'!$B:$G,6,0),0)</f>
        <v>0</v>
      </c>
      <c r="V158" s="22">
        <f>IFERROR(D158/T158,0)</f>
        <v>0</v>
      </c>
      <c r="W158" s="22">
        <f>IFERROR(D158/U158,0)</f>
        <v>0</v>
      </c>
      <c r="X158" s="22">
        <f>IFERROR(W158*커버링B2C요약!$AD$8/(커버링B2C요약!$AE$5/커버링B2C요약!$AD$5),0)</f>
        <v>0</v>
      </c>
      <c r="Y158" s="22">
        <f>VLOOKUP($C158,'메타 RAW'!$A:$I,9,0)</f>
        <v>30000</v>
      </c>
    </row>
    <row r="159" spans="2:27" s="43" customFormat="1">
      <c r="B159" s="22" t="str">
        <f>VLOOKUP(C159,'메타 RAW'!A:G,2,0)</f>
        <v>aos_purchase_all_vd_신친정엄마(폐기물)_cr1_26.04.04</v>
      </c>
      <c r="C159" s="22" t="s">
        <v>530</v>
      </c>
      <c r="D159" s="22">
        <f>VLOOKUP($C159,'메타 RAW'!$A:$G,3,0)</f>
        <v>3462</v>
      </c>
      <c r="E159" s="22">
        <f>VLOOKUP($C159,'메타 RAW'!$A:$G,4,0)</f>
        <v>221</v>
      </c>
      <c r="F159" s="22">
        <f>VLOOKUP($C159,'메타 RAW'!$A:$G,5,0)</f>
        <v>2</v>
      </c>
      <c r="G159" s="22">
        <f>VLOOKUP($C159,'메타 RAW'!$A:$G,6,0)</f>
        <v>0</v>
      </c>
      <c r="H159" s="22">
        <f>VLOOKUP($C159,'메타 RAW'!$A:$I,7,0)</f>
        <v>0</v>
      </c>
      <c r="I159" s="22">
        <f>VLOOKUP($C159,'메타 RAW'!$A:$I,8,0)</f>
        <v>0</v>
      </c>
      <c r="J159" s="23">
        <f>IFERROR(D159/E159*1000,0)</f>
        <v>15665.158371040723</v>
      </c>
      <c r="K159" s="23">
        <f>IFERROR(D159/F159,0)</f>
        <v>1731</v>
      </c>
      <c r="L159" s="24">
        <f t="shared" si="129"/>
        <v>9.0497737556561094E-3</v>
      </c>
      <c r="M159" s="24">
        <f t="shared" si="129"/>
        <v>0</v>
      </c>
      <c r="N159" s="24">
        <f>IFERROR(H159/F159,0)</f>
        <v>0</v>
      </c>
      <c r="O159" s="24">
        <f>IFERROR(I159/F159,0)</f>
        <v>0</v>
      </c>
      <c r="P159" s="22">
        <f>IFERROR(D159/G159,0)</f>
        <v>0</v>
      </c>
      <c r="Q159" s="22">
        <f>IFERROR(D159/H159,0)</f>
        <v>0</v>
      </c>
      <c r="R159" s="22">
        <f>IFERROR(D159/I159,0)</f>
        <v>0</v>
      </c>
      <c r="S159" s="22">
        <f>IFERROR(VLOOKUP($C159,'메타 RAW (MMP)'!$B:$G,3,0),0)</f>
        <v>0</v>
      </c>
      <c r="T159" s="22">
        <f>IFERROR(VLOOKUP($C159,'메타 RAW (MMP)'!$B:$G,5,0),0)</f>
        <v>0</v>
      </c>
      <c r="U159" s="22">
        <f>IFERROR(VLOOKUP($C159,'메타 RAW (MMP)'!$B:$G,6,0),0)</f>
        <v>0</v>
      </c>
      <c r="V159" s="22">
        <f>IFERROR(D159/T159,0)</f>
        <v>0</v>
      </c>
      <c r="W159" s="22">
        <f>IFERROR(D159/U159,0)</f>
        <v>0</v>
      </c>
      <c r="X159" s="22">
        <f>IFERROR(W159*커버링B2C요약!$AD$8/(커버링B2C요약!$AE$5/커버링B2C요약!$AD$5),0)</f>
        <v>0</v>
      </c>
      <c r="Y159" s="22">
        <f>VLOOKUP($C159,'메타 RAW'!$A:$I,9,0)</f>
        <v>30000</v>
      </c>
    </row>
    <row r="160" spans="2:27" s="62" customFormat="1">
      <c r="B160" s="28"/>
      <c r="C160" s="28"/>
      <c r="D160" s="28"/>
      <c r="E160" s="28"/>
      <c r="F160" s="28"/>
      <c r="G160" s="28"/>
      <c r="H160" s="28"/>
      <c r="I160" s="28"/>
      <c r="J160" s="150"/>
      <c r="K160" s="150"/>
      <c r="L160" s="30"/>
      <c r="M160" s="30"/>
      <c r="N160" s="30"/>
      <c r="O160" s="30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8" s="62" customFormat="1" hidden="1">
      <c r="B161" s="19" t="s">
        <v>440</v>
      </c>
      <c r="C161" s="248" t="s">
        <v>532</v>
      </c>
      <c r="D161" s="20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8" s="62" customFormat="1" hidden="1">
      <c r="B162" s="11" t="s">
        <v>436</v>
      </c>
      <c r="C162" s="11" t="s">
        <v>22</v>
      </c>
      <c r="D162" s="12" t="s">
        <v>23</v>
      </c>
      <c r="E162" s="12" t="s">
        <v>24</v>
      </c>
      <c r="F162" s="12" t="s">
        <v>25</v>
      </c>
      <c r="G162" s="12" t="s">
        <v>26</v>
      </c>
      <c r="H162" s="12" t="s">
        <v>27</v>
      </c>
      <c r="I162" s="12" t="s">
        <v>28</v>
      </c>
      <c r="J162" s="13" t="s">
        <v>29</v>
      </c>
      <c r="K162" s="13" t="s">
        <v>30</v>
      </c>
      <c r="L162" s="13" t="s">
        <v>31</v>
      </c>
      <c r="M162" s="13" t="s">
        <v>32</v>
      </c>
      <c r="N162" s="13" t="s">
        <v>33</v>
      </c>
      <c r="O162" s="13" t="s">
        <v>34</v>
      </c>
      <c r="P162" s="13" t="s">
        <v>35</v>
      </c>
      <c r="Q162" s="13" t="s">
        <v>36</v>
      </c>
      <c r="R162" s="13" t="s">
        <v>37</v>
      </c>
      <c r="S162" s="14" t="s">
        <v>38</v>
      </c>
      <c r="T162" s="14" t="s">
        <v>27</v>
      </c>
      <c r="U162" s="14" t="s">
        <v>28</v>
      </c>
      <c r="V162" s="14" t="s">
        <v>36</v>
      </c>
      <c r="W162" s="14" t="s">
        <v>37</v>
      </c>
      <c r="X162" s="14" t="s">
        <v>437</v>
      </c>
      <c r="Y162" s="13" t="s">
        <v>40</v>
      </c>
      <c r="Z162" s="14" t="s">
        <v>41</v>
      </c>
    </row>
    <row r="163" spans="1:28" s="62" customFormat="1" hidden="1">
      <c r="B163" s="15"/>
      <c r="C163" s="9" t="s">
        <v>435</v>
      </c>
      <c r="D163" s="16">
        <f t="shared" ref="D163:I163" si="130">SUM(D164:D166)</f>
        <v>0</v>
      </c>
      <c r="E163" s="16">
        <f t="shared" si="130"/>
        <v>0</v>
      </c>
      <c r="F163" s="16">
        <f t="shared" si="130"/>
        <v>0</v>
      </c>
      <c r="G163" s="16">
        <f t="shared" si="130"/>
        <v>0</v>
      </c>
      <c r="H163" s="16">
        <f t="shared" si="130"/>
        <v>0</v>
      </c>
      <c r="I163" s="16">
        <f t="shared" si="130"/>
        <v>0</v>
      </c>
      <c r="J163" s="17" t="e">
        <f>D163*1000/E163</f>
        <v>#DIV/0!</v>
      </c>
      <c r="K163" s="17">
        <f>IFERROR(D163/F163,0)</f>
        <v>0</v>
      </c>
      <c r="L163" s="18">
        <f t="shared" ref="L163:M166" si="131">IFERROR(F163/E163,0)</f>
        <v>0</v>
      </c>
      <c r="M163" s="42">
        <f t="shared" si="131"/>
        <v>0</v>
      </c>
      <c r="N163" s="42">
        <f>IFERROR(H163/F163,0)</f>
        <v>0</v>
      </c>
      <c r="O163" s="42">
        <f>IFERROR(I163/F163,0)</f>
        <v>0</v>
      </c>
      <c r="P163" s="17">
        <f>IFERROR(D163/G163,0)</f>
        <v>0</v>
      </c>
      <c r="Q163" s="17">
        <f>IFERROR(D163/H163,0)</f>
        <v>0</v>
      </c>
      <c r="R163" s="17">
        <f>IFERROR(D163/I163,0)</f>
        <v>0</v>
      </c>
      <c r="S163" s="16">
        <f>SUM(S164:S166)</f>
        <v>0</v>
      </c>
      <c r="T163" s="16">
        <f>SUM(T164:T166)</f>
        <v>0</v>
      </c>
      <c r="U163" s="16">
        <f>SUM(U164:U166)</f>
        <v>0</v>
      </c>
      <c r="V163" s="17">
        <f>IFERROR(D163/T163,0)</f>
        <v>0</v>
      </c>
      <c r="W163" s="17">
        <f>IFERROR(D163/U163,0)</f>
        <v>0</v>
      </c>
      <c r="X163" s="17">
        <f>IFERROR(W163*커버링B2C요약!$AD$8/(커버링B2C요약!$AE$5/커버링B2C요약!$AD$5),0)</f>
        <v>0</v>
      </c>
      <c r="Y163" s="17">
        <f>Y164</f>
        <v>0</v>
      </c>
      <c r="Z163" s="17"/>
    </row>
    <row r="164" spans="1:28" s="43" customFormat="1" hidden="1">
      <c r="B164" s="22" t="str">
        <f>VLOOKUP(C164,'메타 RAW'!A:G,2,0)</f>
        <v>aos_purchase_all_vd_150L(대형폐기물)_hn1_26.04.07</v>
      </c>
      <c r="C164" s="22" t="s">
        <v>533</v>
      </c>
      <c r="D164" s="22">
        <f>VLOOKUP($C164,'메타 RAW'!$A:$G,3,0)</f>
        <v>0</v>
      </c>
      <c r="E164" s="22">
        <f>VLOOKUP($C164,'메타 RAW'!$A:$G,4,0)</f>
        <v>0</v>
      </c>
      <c r="F164" s="22">
        <f>VLOOKUP($C164,'메타 RAW'!$A:$G,5,0)</f>
        <v>0</v>
      </c>
      <c r="G164" s="22">
        <f>VLOOKUP($C164,'메타 RAW'!$A:$G,6,0)</f>
        <v>0</v>
      </c>
      <c r="H164" s="22">
        <f>VLOOKUP($C164,'메타 RAW'!$A:$I,7,0)</f>
        <v>0</v>
      </c>
      <c r="I164" s="22">
        <f>VLOOKUP($C164,'메타 RAW'!$A:$I,8,0)</f>
        <v>0</v>
      </c>
      <c r="J164" s="23">
        <f>IFERROR(D164/E164*1000,0)</f>
        <v>0</v>
      </c>
      <c r="K164" s="23">
        <f>IFERROR(D164/F164,0)</f>
        <v>0</v>
      </c>
      <c r="L164" s="24">
        <f t="shared" si="131"/>
        <v>0</v>
      </c>
      <c r="M164" s="24">
        <f t="shared" si="131"/>
        <v>0</v>
      </c>
      <c r="N164" s="24">
        <f>IFERROR(H164/F164,0)</f>
        <v>0</v>
      </c>
      <c r="O164" s="24">
        <f>IFERROR(I164/F164,0)</f>
        <v>0</v>
      </c>
      <c r="P164" s="22">
        <f>IFERROR(D164/G164,0)</f>
        <v>0</v>
      </c>
      <c r="Q164" s="22">
        <f>IFERROR(D164/H164,0)</f>
        <v>0</v>
      </c>
      <c r="R164" s="22">
        <f>IFERROR(D164/I164,0)</f>
        <v>0</v>
      </c>
      <c r="S164" s="22">
        <f>IFERROR(VLOOKUP($C164,'메타 RAW (MMP)'!$B:$G,3,0),0)</f>
        <v>0</v>
      </c>
      <c r="T164" s="22">
        <f>IFERROR(VLOOKUP($C164,'메타 RAW (MMP)'!$B:$G,5,0),0)</f>
        <v>0</v>
      </c>
      <c r="U164" s="22">
        <f>IFERROR(VLOOKUP($C164,'메타 RAW (MMP)'!$B:$G,6,0),0)</f>
        <v>0</v>
      </c>
      <c r="V164" s="22">
        <f>IFERROR(D164/T164,0)</f>
        <v>0</v>
      </c>
      <c r="W164" s="22">
        <f>IFERROR(D164/U164,0)</f>
        <v>0</v>
      </c>
      <c r="X164" s="22">
        <f>IFERROR(W164*커버링B2C요약!$AD$8/(커버링B2C요약!$AE$5/커버링B2C요약!$AD$5),0)</f>
        <v>0</v>
      </c>
      <c r="Y164" s="22"/>
    </row>
    <row r="165" spans="1:28" s="43" customFormat="1" hidden="1">
      <c r="B165" s="22" t="str">
        <f>VLOOKUP(C165,'메타 RAW'!A:G,2,0)</f>
        <v>aos_purchase_all_vd_150L(대형폐기물)_hn1_26.04.07</v>
      </c>
      <c r="C165" s="22" t="s">
        <v>534</v>
      </c>
      <c r="D165" s="22">
        <f>VLOOKUP($C165,'메타 RAW'!$A:$G,3,0)</f>
        <v>0</v>
      </c>
      <c r="E165" s="22">
        <f>VLOOKUP($C165,'메타 RAW'!$A:$G,4,0)</f>
        <v>0</v>
      </c>
      <c r="F165" s="22">
        <f>VLOOKUP($C165,'메타 RAW'!$A:$G,5,0)</f>
        <v>0</v>
      </c>
      <c r="G165" s="22">
        <f>VLOOKUP($C165,'메타 RAW'!$A:$G,6,0)</f>
        <v>0</v>
      </c>
      <c r="H165" s="22">
        <f>VLOOKUP($C165,'메타 RAW'!$A:$I,7,0)</f>
        <v>0</v>
      </c>
      <c r="I165" s="22">
        <f>VLOOKUP($C165,'메타 RAW'!$A:$I,8,0)</f>
        <v>0</v>
      </c>
      <c r="J165" s="23">
        <f>IFERROR(D165/E165*1000,0)</f>
        <v>0</v>
      </c>
      <c r="K165" s="23">
        <f>IFERROR(D165/F165,0)</f>
        <v>0</v>
      </c>
      <c r="L165" s="24">
        <f t="shared" si="131"/>
        <v>0</v>
      </c>
      <c r="M165" s="24">
        <f t="shared" si="131"/>
        <v>0</v>
      </c>
      <c r="N165" s="24">
        <f>IFERROR(H165/F165,0)</f>
        <v>0</v>
      </c>
      <c r="O165" s="24">
        <f>IFERROR(I165/F165,0)</f>
        <v>0</v>
      </c>
      <c r="P165" s="22">
        <f>IFERROR(D165/G165,0)</f>
        <v>0</v>
      </c>
      <c r="Q165" s="22">
        <f>IFERROR(D165/H165,0)</f>
        <v>0</v>
      </c>
      <c r="R165" s="22">
        <f>IFERROR(D165/I165,0)</f>
        <v>0</v>
      </c>
      <c r="S165" s="22">
        <f>IFERROR(VLOOKUP($C165,'메타 RAW (MMP)'!$B:$G,3,0),0)</f>
        <v>0</v>
      </c>
      <c r="T165" s="22">
        <f>IFERROR(VLOOKUP($C165,'메타 RAW (MMP)'!$B:$G,5,0),0)</f>
        <v>0</v>
      </c>
      <c r="U165" s="22">
        <f>IFERROR(VLOOKUP($C165,'메타 RAW (MMP)'!$B:$G,6,0),0)</f>
        <v>0</v>
      </c>
      <c r="V165" s="22">
        <f>IFERROR(D165/T165,0)</f>
        <v>0</v>
      </c>
      <c r="W165" s="22">
        <f>IFERROR(D165/U165,0)</f>
        <v>0</v>
      </c>
      <c r="X165" s="22">
        <f>IFERROR(W165*커버링B2C요약!$AD$8/(커버링B2C요약!$AE$5/커버링B2C요약!$AD$5),0)</f>
        <v>0</v>
      </c>
      <c r="Y165" s="22">
        <f>VLOOKUP($C165,'메타 RAW'!$A:$I,9,0)</f>
        <v>100000</v>
      </c>
    </row>
    <row r="166" spans="1:28" s="43" customFormat="1" hidden="1">
      <c r="B166" s="22" t="str">
        <f>VLOOKUP(C166,'메타 RAW'!A:G,2,0)</f>
        <v>aos_purchase_all_vd_150L(대형폐기물)_hn1_26.04.07</v>
      </c>
      <c r="C166" s="22" t="s">
        <v>535</v>
      </c>
      <c r="D166" s="22">
        <f>VLOOKUP($C166,'메타 RAW'!$A:$G,3,0)</f>
        <v>0</v>
      </c>
      <c r="E166" s="22">
        <f>VLOOKUP($C166,'메타 RAW'!$A:$G,4,0)</f>
        <v>0</v>
      </c>
      <c r="F166" s="22">
        <f>VLOOKUP($C166,'메타 RAW'!$A:$G,5,0)</f>
        <v>0</v>
      </c>
      <c r="G166" s="22">
        <f>VLOOKUP($C166,'메타 RAW'!$A:$G,6,0)</f>
        <v>0</v>
      </c>
      <c r="H166" s="22">
        <f>VLOOKUP($C166,'메타 RAW'!$A:$I,7,0)</f>
        <v>0</v>
      </c>
      <c r="I166" s="22">
        <f>VLOOKUP($C166,'메타 RAW'!$A:$I,8,0)</f>
        <v>0</v>
      </c>
      <c r="J166" s="23">
        <f>IFERROR(D166/E166*1000,0)</f>
        <v>0</v>
      </c>
      <c r="K166" s="23">
        <f>IFERROR(D166/F166,0)</f>
        <v>0</v>
      </c>
      <c r="L166" s="24">
        <f t="shared" si="131"/>
        <v>0</v>
      </c>
      <c r="M166" s="24">
        <f t="shared" si="131"/>
        <v>0</v>
      </c>
      <c r="N166" s="24">
        <f>IFERROR(H166/F166,0)</f>
        <v>0</v>
      </c>
      <c r="O166" s="24">
        <f>IFERROR(I166/F166,0)</f>
        <v>0</v>
      </c>
      <c r="P166" s="22">
        <f>IFERROR(D166/G166,0)</f>
        <v>0</v>
      </c>
      <c r="Q166" s="22">
        <f>IFERROR(D166/H166,0)</f>
        <v>0</v>
      </c>
      <c r="R166" s="22">
        <f>IFERROR(D166/I166,0)</f>
        <v>0</v>
      </c>
      <c r="S166" s="22">
        <f>IFERROR(VLOOKUP($C166,'메타 RAW (MMP)'!$B:$G,3,0),0)</f>
        <v>0</v>
      </c>
      <c r="T166" s="22">
        <f>IFERROR(VLOOKUP($C166,'메타 RAW (MMP)'!$B:$G,5,0),0)</f>
        <v>0</v>
      </c>
      <c r="U166" s="22">
        <f>IFERROR(VLOOKUP($C166,'메타 RAW (MMP)'!$B:$G,6,0),0)</f>
        <v>0</v>
      </c>
      <c r="V166" s="22">
        <f>IFERROR(D166/T166,0)</f>
        <v>0</v>
      </c>
      <c r="W166" s="22">
        <f>IFERROR(D166/U166,0)</f>
        <v>0</v>
      </c>
      <c r="X166" s="22">
        <f>IFERROR(W166*커버링B2C요약!$AD$8/(커버링B2C요약!$AE$5/커버링B2C요약!$AD$5),0)</f>
        <v>0</v>
      </c>
      <c r="Y166" s="22">
        <f>VLOOKUP($C166,'메타 RAW'!$A:$I,9,0)</f>
        <v>100000</v>
      </c>
    </row>
    <row r="167" spans="1:28">
      <c r="B167" s="19" t="s">
        <v>440</v>
      </c>
      <c r="C167" s="20" t="s">
        <v>4246</v>
      </c>
      <c r="D167" s="20"/>
    </row>
    <row r="168" spans="1:28">
      <c r="B168" s="11" t="s">
        <v>436</v>
      </c>
      <c r="C168" s="11" t="s">
        <v>22</v>
      </c>
      <c r="D168" s="12" t="s">
        <v>23</v>
      </c>
      <c r="E168" s="12" t="s">
        <v>24</v>
      </c>
      <c r="F168" s="12" t="s">
        <v>25</v>
      </c>
      <c r="G168" s="12" t="s">
        <v>26</v>
      </c>
      <c r="H168" s="12" t="s">
        <v>27</v>
      </c>
      <c r="I168" s="12" t="s">
        <v>28</v>
      </c>
      <c r="J168" s="13" t="s">
        <v>29</v>
      </c>
      <c r="K168" s="13" t="s">
        <v>30</v>
      </c>
      <c r="L168" s="13" t="s">
        <v>31</v>
      </c>
      <c r="M168" s="13" t="s">
        <v>32</v>
      </c>
      <c r="N168" s="13" t="s">
        <v>33</v>
      </c>
      <c r="O168" s="13" t="s">
        <v>34</v>
      </c>
      <c r="P168" s="13" t="s">
        <v>35</v>
      </c>
      <c r="Q168" s="13" t="s">
        <v>36</v>
      </c>
      <c r="R168" s="13" t="s">
        <v>37</v>
      </c>
      <c r="S168" s="14" t="s">
        <v>38</v>
      </c>
      <c r="T168" s="14" t="s">
        <v>27</v>
      </c>
      <c r="U168" s="14" t="s">
        <v>28</v>
      </c>
      <c r="V168" s="14" t="s">
        <v>36</v>
      </c>
      <c r="W168" s="14" t="s">
        <v>37</v>
      </c>
      <c r="X168" s="14" t="s">
        <v>437</v>
      </c>
      <c r="Y168" s="13" t="s">
        <v>40</v>
      </c>
      <c r="Z168" s="14" t="s">
        <v>41</v>
      </c>
    </row>
    <row r="169" spans="1:28">
      <c r="B169" s="15"/>
      <c r="C169" s="9" t="s">
        <v>435</v>
      </c>
      <c r="D169" s="16">
        <f t="shared" ref="D169:I169" si="132">SUM(D170:D172)</f>
        <v>510861</v>
      </c>
      <c r="E169" s="16">
        <f t="shared" si="132"/>
        <v>49275</v>
      </c>
      <c r="F169" s="16">
        <f t="shared" si="132"/>
        <v>224</v>
      </c>
      <c r="G169" s="16">
        <f t="shared" si="132"/>
        <v>107</v>
      </c>
      <c r="H169" s="16">
        <f t="shared" si="132"/>
        <v>26</v>
      </c>
      <c r="I169" s="16">
        <f t="shared" si="132"/>
        <v>104</v>
      </c>
      <c r="J169" s="17">
        <f>D169*1000/E169</f>
        <v>10367.549467275494</v>
      </c>
      <c r="K169" s="17">
        <f>IFERROR(D169/F169,0)</f>
        <v>2280.6294642857142</v>
      </c>
      <c r="L169" s="18">
        <f t="shared" ref="L169:M172" si="133">IFERROR(F169/E169,0)</f>
        <v>4.5459157787924908E-3</v>
      </c>
      <c r="M169" s="42">
        <f t="shared" si="133"/>
        <v>0.47767857142857145</v>
      </c>
      <c r="N169" s="42">
        <f>IFERROR(H169/F169,0)</f>
        <v>0.11607142857142858</v>
      </c>
      <c r="O169" s="42">
        <f>IFERROR(I169/F169,0)</f>
        <v>0.4642857142857143</v>
      </c>
      <c r="P169" s="17">
        <f>IFERROR(D169/G169,0)</f>
        <v>4774.4018691588781</v>
      </c>
      <c r="Q169" s="17">
        <f>IFERROR(D169/H169,0)</f>
        <v>19648.5</v>
      </c>
      <c r="R169" s="17">
        <f>IFERROR(D169/I169,0)</f>
        <v>4912.125</v>
      </c>
      <c r="S169" s="16">
        <f>SUM(S170:S172)</f>
        <v>88</v>
      </c>
      <c r="T169" s="16">
        <f>SUM(T170:T172)</f>
        <v>60</v>
      </c>
      <c r="U169" s="16">
        <f>SUM(U170:U172)</f>
        <v>9</v>
      </c>
      <c r="V169" s="17">
        <f>IFERROR(D169/T169,0)</f>
        <v>8514.35</v>
      </c>
      <c r="W169" s="17">
        <f>IFERROR(D169/U169,0)</f>
        <v>56762.333333333336</v>
      </c>
      <c r="X169" s="17">
        <f>IFERROR(W169*커버링B2C요약!$AD$8/(커버링B2C요약!$AE$5/커버링B2C요약!$AD$5),0)</f>
        <v>22591.663834219617</v>
      </c>
      <c r="Y169" s="17">
        <f>Y170</f>
        <v>100000</v>
      </c>
      <c r="Z169" s="17">
        <v>150000</v>
      </c>
    </row>
    <row r="170" spans="1:28">
      <c r="B170" s="28" t="str">
        <f>VLOOKUP(C170,'메타 RAW'!A:G,2,0)</f>
        <v>aos_purchase_all_vd_필요없어요(대형폐기물)_mk1_26.04.08</v>
      </c>
      <c r="C170" s="28" t="s">
        <v>536</v>
      </c>
      <c r="D170" s="28">
        <f>VLOOKUP($C170,'메타 RAW'!$A:$G,3,0)</f>
        <v>510728</v>
      </c>
      <c r="E170" s="28">
        <f>VLOOKUP($C170,'메타 RAW'!$A:$G,4,0)</f>
        <v>49260</v>
      </c>
      <c r="F170" s="28">
        <f>VLOOKUP($C170,'메타 RAW'!$A:$G,5,0)</f>
        <v>224</v>
      </c>
      <c r="G170" s="28">
        <f>VLOOKUP($C170,'메타 RAW'!$A:$G,6,0)</f>
        <v>107</v>
      </c>
      <c r="H170" s="28">
        <f>VLOOKUP($C170,'메타 RAW'!$A:$I,7,0)</f>
        <v>26</v>
      </c>
      <c r="I170" s="28">
        <f>VLOOKUP($C170,'메타 RAW'!$A:$I,8,0)</f>
        <v>104</v>
      </c>
      <c r="J170" s="29">
        <f>IFERROR(D170/E170*1000,0)</f>
        <v>10368.006496142914</v>
      </c>
      <c r="K170" s="29">
        <f>IFERROR(D170/F170,0)</f>
        <v>2280.0357142857142</v>
      </c>
      <c r="L170" s="30">
        <f t="shared" si="133"/>
        <v>4.5473000406008931E-3</v>
      </c>
      <c r="M170" s="30">
        <f t="shared" si="133"/>
        <v>0.47767857142857145</v>
      </c>
      <c r="N170" s="30">
        <f>IFERROR(H170/F170,0)</f>
        <v>0.11607142857142858</v>
      </c>
      <c r="O170" s="30">
        <f>IFERROR(I170/F170,0)</f>
        <v>0.4642857142857143</v>
      </c>
      <c r="P170" s="28">
        <f>IFERROR(D170/G170,0)</f>
        <v>4773.1588785046733</v>
      </c>
      <c r="Q170" s="28">
        <f>IFERROR(D170/H170,0)</f>
        <v>19643.384615384617</v>
      </c>
      <c r="R170" s="28">
        <f>IFERROR(D170/I170,0)</f>
        <v>4910.8461538461543</v>
      </c>
      <c r="S170" s="28">
        <f>IFERROR(VLOOKUP($C170,'메타 RAW (MMP)'!$B:$G,3,0),0)</f>
        <v>88</v>
      </c>
      <c r="T170" s="28">
        <f>IFERROR(VLOOKUP($C170,'메타 RAW (MMP)'!$B:$G,5,0),0)</f>
        <v>60</v>
      </c>
      <c r="U170" s="28">
        <f>IFERROR(VLOOKUP($C170,'메타 RAW (MMP)'!$B:$G,6,0),0)</f>
        <v>9</v>
      </c>
      <c r="V170" s="28">
        <f>IFERROR(D170/T170,0)</f>
        <v>8512.1333333333332</v>
      </c>
      <c r="W170" s="28">
        <f>IFERROR(D170/U170,0)</f>
        <v>56747.555555555555</v>
      </c>
      <c r="X170" s="28">
        <f>IFERROR(W170*커버링B2C요약!$AD$8/(커버링B2C요약!$AE$5/커버링B2C요약!$AD$5),0)</f>
        <v>22585.782212232516</v>
      </c>
      <c r="Y170" s="28">
        <f>VLOOKUP($C170,'메타 RAW'!$A:$I,9,0)</f>
        <v>100000</v>
      </c>
      <c r="Z170" s="62"/>
    </row>
    <row r="171" spans="1:28" s="43" customFormat="1">
      <c r="A171"/>
      <c r="B171" s="28" t="str">
        <f>VLOOKUP(C171,'메타 RAW'!A:G,2,0)</f>
        <v>aos_purchase_all_vd_필요없어요(대형폐기물)_mk1_26.04.08</v>
      </c>
      <c r="C171" s="28" t="s">
        <v>537</v>
      </c>
      <c r="D171" s="28">
        <f>VLOOKUP($C171,'메타 RAW'!$A:$G,3,0)</f>
        <v>133</v>
      </c>
      <c r="E171" s="28">
        <f>VLOOKUP($C171,'메타 RAW'!$A:$G,4,0)</f>
        <v>15</v>
      </c>
      <c r="F171" s="28">
        <f>VLOOKUP($C171,'메타 RAW'!$A:$G,5,0)</f>
        <v>0</v>
      </c>
      <c r="G171" s="28">
        <f>VLOOKUP($C171,'메타 RAW'!$A:$G,6,0)</f>
        <v>0</v>
      </c>
      <c r="H171" s="28">
        <f>VLOOKUP($C171,'메타 RAW'!$A:$I,7,0)</f>
        <v>0</v>
      </c>
      <c r="I171" s="28">
        <f>VLOOKUP($C171,'메타 RAW'!$A:$I,8,0)</f>
        <v>0</v>
      </c>
      <c r="J171" s="29">
        <f>IFERROR(D171/E171*1000,0)</f>
        <v>8866.6666666666679</v>
      </c>
      <c r="K171" s="29">
        <f>IFERROR(D171/F171,0)</f>
        <v>0</v>
      </c>
      <c r="L171" s="30">
        <f t="shared" si="133"/>
        <v>0</v>
      </c>
      <c r="M171" s="30">
        <f t="shared" si="133"/>
        <v>0</v>
      </c>
      <c r="N171" s="30">
        <f>IFERROR(H171/F171,0)</f>
        <v>0</v>
      </c>
      <c r="O171" s="30">
        <f>IFERROR(I171/F171,0)</f>
        <v>0</v>
      </c>
      <c r="P171" s="28">
        <f>IFERROR(D171/G171,0)</f>
        <v>0</v>
      </c>
      <c r="Q171" s="28">
        <f>IFERROR(D171/H171,0)</f>
        <v>0</v>
      </c>
      <c r="R171" s="28">
        <f>IFERROR(D171/I171,0)</f>
        <v>0</v>
      </c>
      <c r="S171" s="28">
        <f>IFERROR(VLOOKUP($C171,'메타 RAW (MMP)'!$B:$G,3,0),0)</f>
        <v>0</v>
      </c>
      <c r="T171" s="28">
        <f>IFERROR(VLOOKUP($C171,'메타 RAW (MMP)'!$B:$G,5,0),0)</f>
        <v>0</v>
      </c>
      <c r="U171" s="28">
        <f>IFERROR(VLOOKUP($C171,'메타 RAW (MMP)'!$B:$G,6,0),0)</f>
        <v>0</v>
      </c>
      <c r="V171" s="28">
        <f>IFERROR(D171/T171,0)</f>
        <v>0</v>
      </c>
      <c r="W171" s="28">
        <f>IFERROR(D171/U171,0)</f>
        <v>0</v>
      </c>
      <c r="X171" s="28">
        <f>IFERROR(W171*커버링B2C요약!$AD$8/(커버링B2C요약!$AE$5/커버링B2C요약!$AD$5),0)</f>
        <v>0</v>
      </c>
      <c r="Y171" s="28">
        <f>VLOOKUP($C171,'메타 RAW'!$A:$I,9,0)</f>
        <v>100000</v>
      </c>
      <c r="Z171" s="62"/>
      <c r="AA171"/>
      <c r="AB171"/>
    </row>
    <row r="172" spans="1:28">
      <c r="A172" s="43"/>
      <c r="B172" s="22" t="str">
        <f>VLOOKUP(C172,'메타 RAW'!A:G,2,0)</f>
        <v>aos_purchase_all_vd_필요없어요(대형폐기물)_mk1_26.04.08</v>
      </c>
      <c r="C172" s="22" t="s">
        <v>538</v>
      </c>
      <c r="D172" s="22">
        <f>VLOOKUP($C172,'메타 RAW'!$A:$G,3,0)</f>
        <v>0</v>
      </c>
      <c r="E172" s="22">
        <f>VLOOKUP($C172,'메타 RAW'!$A:$G,4,0)</f>
        <v>0</v>
      </c>
      <c r="F172" s="22">
        <f>VLOOKUP($C172,'메타 RAW'!$A:$G,5,0)</f>
        <v>0</v>
      </c>
      <c r="G172" s="22">
        <f>VLOOKUP($C172,'메타 RAW'!$A:$G,6,0)</f>
        <v>0</v>
      </c>
      <c r="H172" s="22">
        <f>VLOOKUP($C172,'메타 RAW'!$A:$I,7,0)</f>
        <v>0</v>
      </c>
      <c r="I172" s="22">
        <f>VLOOKUP($C172,'메타 RAW'!$A:$I,8,0)</f>
        <v>0</v>
      </c>
      <c r="J172" s="23">
        <f>IFERROR(D172/E172*1000,0)</f>
        <v>0</v>
      </c>
      <c r="K172" s="23">
        <f>IFERROR(D172/F172,0)</f>
        <v>0</v>
      </c>
      <c r="L172" s="24">
        <f t="shared" si="133"/>
        <v>0</v>
      </c>
      <c r="M172" s="24">
        <f t="shared" si="133"/>
        <v>0</v>
      </c>
      <c r="N172" s="24">
        <f>IFERROR(H172/F172,0)</f>
        <v>0</v>
      </c>
      <c r="O172" s="24">
        <f>IFERROR(I172/F172,0)</f>
        <v>0</v>
      </c>
      <c r="P172" s="22">
        <f>IFERROR(D172/G172,0)</f>
        <v>0</v>
      </c>
      <c r="Q172" s="22">
        <f>IFERROR(D172/H172,0)</f>
        <v>0</v>
      </c>
      <c r="R172" s="22">
        <f>IFERROR(D172/I172,0)</f>
        <v>0</v>
      </c>
      <c r="S172" s="22">
        <f>IFERROR(VLOOKUP($C172,'메타 RAW (MMP)'!$B:$G,3,0),0)</f>
        <v>0</v>
      </c>
      <c r="T172" s="22">
        <f>IFERROR(VLOOKUP($C172,'메타 RAW (MMP)'!$B:$G,5,0),0)</f>
        <v>0</v>
      </c>
      <c r="U172" s="22">
        <f>IFERROR(VLOOKUP($C172,'메타 RAW (MMP)'!$B:$G,6,0),0)</f>
        <v>0</v>
      </c>
      <c r="V172" s="22">
        <f>IFERROR(D172/T172,0)</f>
        <v>0</v>
      </c>
      <c r="W172" s="22">
        <f>IFERROR(D172/U172,0)</f>
        <v>0</v>
      </c>
      <c r="X172" s="22">
        <f>IFERROR(W172*커버링B2C요약!$AD$8/(커버링B2C요약!$AE$5/커버링B2C요약!$AD$5),0)</f>
        <v>0</v>
      </c>
      <c r="Y172" s="22">
        <f>VLOOKUP($C172,'메타 RAW'!$A:$I,9,0)</f>
        <v>100000</v>
      </c>
      <c r="Z172" s="43"/>
      <c r="AA172" s="43"/>
      <c r="AB172" s="43"/>
    </row>
    <row r="174" spans="1:28">
      <c r="B174" s="19" t="s">
        <v>440</v>
      </c>
      <c r="C174" s="20" t="s">
        <v>4247</v>
      </c>
      <c r="D174" s="20"/>
    </row>
    <row r="175" spans="1:28">
      <c r="B175" s="11" t="s">
        <v>436</v>
      </c>
      <c r="C175" s="11" t="s">
        <v>22</v>
      </c>
      <c r="D175" s="12" t="s">
        <v>23</v>
      </c>
      <c r="E175" s="12" t="s">
        <v>24</v>
      </c>
      <c r="F175" s="12" t="s">
        <v>25</v>
      </c>
      <c r="G175" s="12" t="s">
        <v>26</v>
      </c>
      <c r="H175" s="12" t="s">
        <v>27</v>
      </c>
      <c r="I175" s="12" t="s">
        <v>28</v>
      </c>
      <c r="J175" s="13" t="s">
        <v>29</v>
      </c>
      <c r="K175" s="13" t="s">
        <v>30</v>
      </c>
      <c r="L175" s="13" t="s">
        <v>31</v>
      </c>
      <c r="M175" s="13" t="s">
        <v>32</v>
      </c>
      <c r="N175" s="13" t="s">
        <v>33</v>
      </c>
      <c r="O175" s="13" t="s">
        <v>34</v>
      </c>
      <c r="P175" s="13" t="s">
        <v>35</v>
      </c>
      <c r="Q175" s="13" t="s">
        <v>36</v>
      </c>
      <c r="R175" s="13" t="s">
        <v>37</v>
      </c>
      <c r="S175" s="14" t="s">
        <v>38</v>
      </c>
      <c r="T175" s="14" t="s">
        <v>27</v>
      </c>
      <c r="U175" s="14" t="s">
        <v>28</v>
      </c>
      <c r="V175" s="14" t="s">
        <v>36</v>
      </c>
      <c r="W175" s="14" t="s">
        <v>37</v>
      </c>
      <c r="X175" s="14" t="s">
        <v>437</v>
      </c>
      <c r="Y175" s="13" t="s">
        <v>40</v>
      </c>
      <c r="Z175" s="14" t="s">
        <v>41</v>
      </c>
    </row>
    <row r="176" spans="1:28">
      <c r="B176" s="15"/>
      <c r="C176" s="9" t="s">
        <v>435</v>
      </c>
      <c r="D176" s="16">
        <f t="shared" ref="D176:I176" si="134">SUM(D177:D180)</f>
        <v>505182</v>
      </c>
      <c r="E176" s="16">
        <f t="shared" si="134"/>
        <v>26713</v>
      </c>
      <c r="F176" s="16">
        <f t="shared" si="134"/>
        <v>134</v>
      </c>
      <c r="G176" s="16">
        <f t="shared" si="134"/>
        <v>46</v>
      </c>
      <c r="H176" s="16">
        <f t="shared" si="134"/>
        <v>13</v>
      </c>
      <c r="I176" s="16">
        <f t="shared" si="134"/>
        <v>41</v>
      </c>
      <c r="J176" s="17">
        <f>D176*1000/E176</f>
        <v>18911.466327256392</v>
      </c>
      <c r="K176" s="17">
        <f>IFERROR(D176/F176,0)</f>
        <v>3770.0149253731342</v>
      </c>
      <c r="L176" s="18">
        <f t="shared" ref="L176:M176" si="135">IFERROR(F176/E176,0)</f>
        <v>5.0162842061917418E-3</v>
      </c>
      <c r="M176" s="42">
        <f t="shared" si="135"/>
        <v>0.34328358208955223</v>
      </c>
      <c r="N176" s="42">
        <f>IFERROR(H176/F176,0)</f>
        <v>9.7014925373134331E-2</v>
      </c>
      <c r="O176" s="42">
        <f>IFERROR(I176/F176,0)</f>
        <v>0.30597014925373134</v>
      </c>
      <c r="P176" s="17">
        <f>IFERROR(D176/G176,0)</f>
        <v>10982.217391304348</v>
      </c>
      <c r="Q176" s="17">
        <f>IFERROR(D176/H176,0)</f>
        <v>38860.153846153844</v>
      </c>
      <c r="R176" s="17">
        <f>IFERROR(D176/I176,0)</f>
        <v>12321.512195121952</v>
      </c>
      <c r="S176" s="16">
        <f>SUM(S177:S180)</f>
        <v>38</v>
      </c>
      <c r="T176" s="16">
        <f>SUM(T177:T180)</f>
        <v>22</v>
      </c>
      <c r="U176" s="16">
        <f>SUM(U177:U180)</f>
        <v>3</v>
      </c>
      <c r="V176" s="17">
        <f>IFERROR(D176/T176,0)</f>
        <v>22962.81818181818</v>
      </c>
      <c r="W176" s="17">
        <f>IFERROR(D176/U176,0)</f>
        <v>168394</v>
      </c>
      <c r="X176" s="17">
        <f>IFERROR(W176*커버링B2C요약!$AD$8/(커버링B2C요약!$AE$5/커버링B2C요약!$AD$5),0)</f>
        <v>67021.56899292802</v>
      </c>
      <c r="Y176" s="17">
        <f>Y177</f>
        <v>64000</v>
      </c>
      <c r="Z176" s="17">
        <v>30000</v>
      </c>
    </row>
    <row r="177" spans="1:28">
      <c r="B177" s="28" t="str">
        <f>VLOOKUP(C177,'메타 RAW'!A:G,2,0)</f>
        <v>aos_purchase_all_vd_부럽다/천안50(음식물)_nk1_26.04.08</v>
      </c>
      <c r="C177" s="28" t="s">
        <v>539</v>
      </c>
      <c r="D177" s="28">
        <f>VLOOKUP($C177,'메타 RAW'!$A:$G,3,0)</f>
        <v>430150</v>
      </c>
      <c r="E177" s="28">
        <f>VLOOKUP($C177,'메타 RAW'!$A:$G,4,0)</f>
        <v>22829</v>
      </c>
      <c r="F177" s="28">
        <f>VLOOKUP($C177,'메타 RAW'!$A:$G,5,0)</f>
        <v>114</v>
      </c>
      <c r="G177" s="28">
        <f>VLOOKUP($C177,'메타 RAW'!$A:$G,6,0)</f>
        <v>40</v>
      </c>
      <c r="H177" s="28">
        <f>VLOOKUP($C177,'메타 RAW'!$A:$I,7,0)</f>
        <v>13</v>
      </c>
      <c r="I177" s="28">
        <f>VLOOKUP($C177,'메타 RAW'!$A:$I,8,0)</f>
        <v>33</v>
      </c>
      <c r="J177" s="29">
        <f>IFERROR(D177/E177*1000,0)</f>
        <v>18842.262035130756</v>
      </c>
      <c r="K177" s="29">
        <f>IFERROR(D177/F177,0)</f>
        <v>3773.2456140350878</v>
      </c>
      <c r="L177" s="30">
        <f t="shared" ref="L177:M180" si="136">IFERROR(F177/E177,0)</f>
        <v>4.9936484296289807E-3</v>
      </c>
      <c r="M177" s="30">
        <f t="shared" si="136"/>
        <v>0.35087719298245612</v>
      </c>
      <c r="N177" s="30">
        <f>IFERROR(H177/F177,0)</f>
        <v>0.11403508771929824</v>
      </c>
      <c r="O177" s="30">
        <f>IFERROR(I177/F177,0)</f>
        <v>0.28947368421052633</v>
      </c>
      <c r="P177" s="28">
        <f>IFERROR(D177/G177,0)</f>
        <v>10753.75</v>
      </c>
      <c r="Q177" s="28">
        <f>IFERROR(D177/H177,0)</f>
        <v>33088.461538461539</v>
      </c>
      <c r="R177" s="28">
        <f>IFERROR(D177/I177,0)</f>
        <v>13034.848484848484</v>
      </c>
      <c r="S177" s="28">
        <f>IFERROR(VLOOKUP($C177,'메타 RAW (MMP)'!$B:$G,3,0),0)</f>
        <v>33</v>
      </c>
      <c r="T177" s="28">
        <f>IFERROR(VLOOKUP($C177,'메타 RAW (MMP)'!$B:$G,5,0),0)</f>
        <v>18</v>
      </c>
      <c r="U177" s="28">
        <f>IFERROR(VLOOKUP($C177,'메타 RAW (MMP)'!$B:$G,6,0),0)</f>
        <v>3</v>
      </c>
      <c r="V177" s="28">
        <f>IFERROR(D177/T177,0)</f>
        <v>23897.222222222223</v>
      </c>
      <c r="W177" s="28">
        <f>IFERROR(D177/U177,0)</f>
        <v>143383.33333333334</v>
      </c>
      <c r="X177" s="28">
        <f>IFERROR(W177*커버링B2C요약!$AD$8/(커버링B2C요약!$AE$5/커버링B2C요약!$AD$5),0)</f>
        <v>57067.211227454638</v>
      </c>
      <c r="Y177" s="28">
        <f>VLOOKUP($C177,'메타 RAW'!$A:$I,9,0)</f>
        <v>64000</v>
      </c>
      <c r="Z177" s="62"/>
    </row>
    <row r="178" spans="1:28" s="43" customFormat="1">
      <c r="A178"/>
      <c r="B178" s="28" t="str">
        <f>VLOOKUP(C178,'메타 RAW'!A:G,2,0)</f>
        <v>aos_purchase_all_vd_부럽다/천안50(음식물)_nk1_26.04.08</v>
      </c>
      <c r="C178" s="28" t="s">
        <v>541</v>
      </c>
      <c r="D178" s="28">
        <f>VLOOKUP($C178,'메타 RAW'!$A:$G,3,0)</f>
        <v>30836</v>
      </c>
      <c r="E178" s="28">
        <f>VLOOKUP($C178,'메타 RAW'!$A:$G,4,0)</f>
        <v>1377</v>
      </c>
      <c r="F178" s="28">
        <f>VLOOKUP($C178,'메타 RAW'!$A:$G,5,0)</f>
        <v>8</v>
      </c>
      <c r="G178" s="28">
        <f>VLOOKUP($C178,'메타 RAW'!$A:$G,6,0)</f>
        <v>1</v>
      </c>
      <c r="H178" s="28">
        <f>VLOOKUP($C178,'메타 RAW'!$A:$I,7,0)</f>
        <v>0</v>
      </c>
      <c r="I178" s="28">
        <f>VLOOKUP($C178,'메타 RAW'!$A:$I,8,0)</f>
        <v>0</v>
      </c>
      <c r="J178" s="29">
        <f>IFERROR(D178/E178*1000,0)</f>
        <v>22393.609295570081</v>
      </c>
      <c r="K178" s="29">
        <f>IFERROR(D178/F178,0)</f>
        <v>3854.5</v>
      </c>
      <c r="L178" s="30">
        <f t="shared" si="136"/>
        <v>5.8097312999273783E-3</v>
      </c>
      <c r="M178" s="30">
        <f t="shared" si="136"/>
        <v>0.125</v>
      </c>
      <c r="N178" s="30">
        <f>IFERROR(H178/F178,0)</f>
        <v>0</v>
      </c>
      <c r="O178" s="30">
        <f>IFERROR(I178/F178,0)</f>
        <v>0</v>
      </c>
      <c r="P178" s="28">
        <f>IFERROR(D178/G178,0)</f>
        <v>30836</v>
      </c>
      <c r="Q178" s="28">
        <f>IFERROR(D178/H178,0)</f>
        <v>0</v>
      </c>
      <c r="R178" s="28">
        <f>IFERROR(D178/I178,0)</f>
        <v>0</v>
      </c>
      <c r="S178" s="28">
        <f>IFERROR(VLOOKUP($C178,'메타 RAW (MMP)'!$B:$G,3,0),0)</f>
        <v>1</v>
      </c>
      <c r="T178" s="28">
        <f>IFERROR(VLOOKUP($C178,'메타 RAW (MMP)'!$B:$G,5,0),0)</f>
        <v>0</v>
      </c>
      <c r="U178" s="28">
        <f>IFERROR(VLOOKUP($C178,'메타 RAW (MMP)'!$B:$G,6,0),0)</f>
        <v>0</v>
      </c>
      <c r="V178" s="28">
        <f>IFERROR(D178/T178,0)</f>
        <v>0</v>
      </c>
      <c r="W178" s="28">
        <f>IFERROR(D178/U178,0)</f>
        <v>0</v>
      </c>
      <c r="X178" s="28">
        <f>IFERROR(W178*커버링B2C요약!$AD$8/(커버링B2C요약!$AE$5/커버링B2C요약!$AD$5),0)</f>
        <v>0</v>
      </c>
      <c r="Y178" s="28">
        <f>VLOOKUP($C178,'메타 RAW'!$A:$I,9,0)</f>
        <v>64000</v>
      </c>
      <c r="Z178" s="62"/>
      <c r="AA178" s="242"/>
      <c r="AB178" s="242"/>
    </row>
    <row r="179" spans="1:28">
      <c r="A179" s="43"/>
      <c r="B179" s="22" t="str">
        <f>VLOOKUP(C179,'메타 RAW'!A:G,2,0)</f>
        <v>aos_purchase_all_vd_부럽다/천안50(음식물)_nk1_26.04.08</v>
      </c>
      <c r="C179" s="22" t="s">
        <v>540</v>
      </c>
      <c r="D179" s="22">
        <f>VLOOKUP($C179,'메타 RAW'!$A:$G,3,0)</f>
        <v>27844</v>
      </c>
      <c r="E179" s="22">
        <f>VLOOKUP($C179,'메타 RAW'!$A:$G,4,0)</f>
        <v>1435</v>
      </c>
      <c r="F179" s="22">
        <f>VLOOKUP($C179,'메타 RAW'!$A:$G,5,0)</f>
        <v>6</v>
      </c>
      <c r="G179" s="22">
        <f>VLOOKUP($C179,'메타 RAW'!$A:$G,6,0)</f>
        <v>3</v>
      </c>
      <c r="H179" s="22">
        <f>VLOOKUP($C179,'메타 RAW'!$A:$I,7,0)</f>
        <v>0</v>
      </c>
      <c r="I179" s="22">
        <f>VLOOKUP($C179,'메타 RAW'!$A:$I,8,0)</f>
        <v>4</v>
      </c>
      <c r="J179" s="23">
        <f>IFERROR(D179/E179*1000,0)</f>
        <v>19403.484320557491</v>
      </c>
      <c r="K179" s="23">
        <f>IFERROR(D179/F179,0)</f>
        <v>4640.666666666667</v>
      </c>
      <c r="L179" s="24">
        <f t="shared" si="136"/>
        <v>4.181184668989547E-3</v>
      </c>
      <c r="M179" s="24">
        <f t="shared" si="136"/>
        <v>0.5</v>
      </c>
      <c r="N179" s="24">
        <f>IFERROR(H179/F179,0)</f>
        <v>0</v>
      </c>
      <c r="O179" s="24">
        <f>IFERROR(I179/F179,0)</f>
        <v>0.66666666666666663</v>
      </c>
      <c r="P179" s="22">
        <f>IFERROR(D179/G179,0)</f>
        <v>9281.3333333333339</v>
      </c>
      <c r="Q179" s="22">
        <f>IFERROR(D179/H179,0)</f>
        <v>0</v>
      </c>
      <c r="R179" s="22">
        <f>IFERROR(D179/I179,0)</f>
        <v>6961</v>
      </c>
      <c r="S179" s="22">
        <f>IFERROR(VLOOKUP($C179,'메타 RAW (MMP)'!$B:$G,3,0),0)</f>
        <v>2</v>
      </c>
      <c r="T179" s="22">
        <f>IFERROR(VLOOKUP($C179,'메타 RAW (MMP)'!$B:$G,5,0),0)</f>
        <v>2</v>
      </c>
      <c r="U179" s="22">
        <f>IFERROR(VLOOKUP($C179,'메타 RAW (MMP)'!$B:$G,6,0),0)</f>
        <v>0</v>
      </c>
      <c r="V179" s="22">
        <f>IFERROR(D179/T179,0)</f>
        <v>13922</v>
      </c>
      <c r="W179" s="22">
        <f>IFERROR(D179/U179,0)</f>
        <v>0</v>
      </c>
      <c r="X179" s="22">
        <f>IFERROR(W179*커버링B2C요약!$AD$8/(커버링B2C요약!$AE$5/커버링B2C요약!$AD$5),0)</f>
        <v>0</v>
      </c>
      <c r="Y179" s="22">
        <f>VLOOKUP($C179,'메타 RAW'!$A:$I,9,0)</f>
        <v>64000</v>
      </c>
      <c r="Z179" s="43"/>
      <c r="AA179" s="43"/>
      <c r="AB179" s="43"/>
    </row>
    <row r="180" spans="1:28">
      <c r="B180" s="28" t="str">
        <f>VLOOKUP(C180,'메타 RAW'!A:G,2,0)</f>
        <v>aos_purchase_all_vd_부럽다/천안50(음식물)_nk1_26.04.08</v>
      </c>
      <c r="C180" s="28" t="s">
        <v>542</v>
      </c>
      <c r="D180" s="28">
        <f>VLOOKUP($C180,'메타 RAW'!$A:$G,3,0)</f>
        <v>16352</v>
      </c>
      <c r="E180" s="28">
        <f>VLOOKUP($C180,'메타 RAW'!$A:$G,4,0)</f>
        <v>1072</v>
      </c>
      <c r="F180" s="28">
        <f>VLOOKUP($C180,'메타 RAW'!$A:$G,5,0)</f>
        <v>6</v>
      </c>
      <c r="G180" s="28">
        <f>VLOOKUP($C180,'메타 RAW'!$A:$G,6,0)</f>
        <v>2</v>
      </c>
      <c r="H180" s="28">
        <f>VLOOKUP($C180,'메타 RAW'!$A:$I,7,0)</f>
        <v>0</v>
      </c>
      <c r="I180" s="28">
        <f>VLOOKUP($C180,'메타 RAW'!$A:$I,8,0)</f>
        <v>4</v>
      </c>
      <c r="J180" s="29">
        <f>IFERROR(D180/E180*1000,0)</f>
        <v>15253.731343283582</v>
      </c>
      <c r="K180" s="29">
        <f>IFERROR(D180/F180,0)</f>
        <v>2725.3333333333335</v>
      </c>
      <c r="L180" s="30">
        <f t="shared" si="136"/>
        <v>5.597014925373134E-3</v>
      </c>
      <c r="M180" s="30">
        <f t="shared" si="136"/>
        <v>0.33333333333333331</v>
      </c>
      <c r="N180" s="30">
        <f>IFERROR(H180/F180,0)</f>
        <v>0</v>
      </c>
      <c r="O180" s="30">
        <f>IFERROR(I180/F180,0)</f>
        <v>0.66666666666666663</v>
      </c>
      <c r="P180" s="28">
        <f>IFERROR(D180/G180,0)</f>
        <v>8176</v>
      </c>
      <c r="Q180" s="28">
        <f>IFERROR(D180/H180,0)</f>
        <v>0</v>
      </c>
      <c r="R180" s="28">
        <f>IFERROR(D180/I180,0)</f>
        <v>4088</v>
      </c>
      <c r="S180" s="28">
        <f>IFERROR(VLOOKUP($C180,'메타 RAW (MMP)'!$B:$G,3,0),0)</f>
        <v>2</v>
      </c>
      <c r="T180" s="28">
        <f>IFERROR(VLOOKUP($C180,'메타 RAW (MMP)'!$B:$G,5,0),0)</f>
        <v>2</v>
      </c>
      <c r="U180" s="28">
        <f>IFERROR(VLOOKUP($C180,'메타 RAW (MMP)'!$B:$G,6,0),0)</f>
        <v>0</v>
      </c>
      <c r="V180" s="28">
        <f>IFERROR(D180/T180,0)</f>
        <v>8176</v>
      </c>
      <c r="W180" s="28">
        <f>IFERROR(D180/U180,0)</f>
        <v>0</v>
      </c>
      <c r="X180" s="28">
        <f>IFERROR(W180*커버링B2C요약!$AD$8/(커버링B2C요약!$AE$5/커버링B2C요약!$AD$5),0)</f>
        <v>0</v>
      </c>
      <c r="Y180" s="28">
        <f>VLOOKUP($C180,'메타 RAW'!$A:$I,9,0)</f>
        <v>64000</v>
      </c>
      <c r="Z180" s="62"/>
    </row>
    <row r="182" spans="1:28">
      <c r="B182" s="19" t="s">
        <v>440</v>
      </c>
      <c r="C182" s="20" t="s">
        <v>4248</v>
      </c>
      <c r="D182" s="20"/>
    </row>
    <row r="183" spans="1:28">
      <c r="B183" s="11" t="s">
        <v>436</v>
      </c>
      <c r="C183" s="11" t="s">
        <v>22</v>
      </c>
      <c r="D183" s="12" t="s">
        <v>23</v>
      </c>
      <c r="E183" s="12" t="s">
        <v>24</v>
      </c>
      <c r="F183" s="12" t="s">
        <v>25</v>
      </c>
      <c r="G183" s="12" t="s">
        <v>26</v>
      </c>
      <c r="H183" s="12" t="s">
        <v>27</v>
      </c>
      <c r="I183" s="12" t="s">
        <v>28</v>
      </c>
      <c r="J183" s="13" t="s">
        <v>29</v>
      </c>
      <c r="K183" s="13" t="s">
        <v>30</v>
      </c>
      <c r="L183" s="13" t="s">
        <v>31</v>
      </c>
      <c r="M183" s="13" t="s">
        <v>32</v>
      </c>
      <c r="N183" s="13" t="s">
        <v>33</v>
      </c>
      <c r="O183" s="13" t="s">
        <v>34</v>
      </c>
      <c r="P183" s="13" t="s">
        <v>35</v>
      </c>
      <c r="Q183" s="13" t="s">
        <v>36</v>
      </c>
      <c r="R183" s="13" t="s">
        <v>37</v>
      </c>
      <c r="S183" s="14" t="s">
        <v>38</v>
      </c>
      <c r="T183" s="14" t="s">
        <v>27</v>
      </c>
      <c r="U183" s="14" t="s">
        <v>28</v>
      </c>
      <c r="V183" s="14" t="s">
        <v>36</v>
      </c>
      <c r="W183" s="14" t="s">
        <v>37</v>
      </c>
      <c r="X183" s="14" t="s">
        <v>437</v>
      </c>
      <c r="Y183" s="13" t="s">
        <v>40</v>
      </c>
      <c r="Z183" s="14" t="s">
        <v>41</v>
      </c>
    </row>
    <row r="184" spans="1:28">
      <c r="B184" s="15"/>
      <c r="C184" s="9" t="s">
        <v>435</v>
      </c>
      <c r="D184" s="16">
        <f t="shared" ref="D184:I184" si="137">SUM(D185:D187)</f>
        <v>429937</v>
      </c>
      <c r="E184" s="16">
        <f t="shared" si="137"/>
        <v>39521</v>
      </c>
      <c r="F184" s="16">
        <f t="shared" si="137"/>
        <v>120</v>
      </c>
      <c r="G184" s="16">
        <f t="shared" si="137"/>
        <v>52</v>
      </c>
      <c r="H184" s="16">
        <f t="shared" si="137"/>
        <v>8</v>
      </c>
      <c r="I184" s="16">
        <f t="shared" si="137"/>
        <v>30</v>
      </c>
      <c r="J184" s="17">
        <f>D184*1000/E184</f>
        <v>10878.697401381543</v>
      </c>
      <c r="K184" s="17">
        <f>IFERROR(D184/F184,0)</f>
        <v>3582.8083333333334</v>
      </c>
      <c r="L184" s="18">
        <f t="shared" ref="L184:M184" si="138">IFERROR(F184/E184,0)</f>
        <v>3.036360415981377E-3</v>
      </c>
      <c r="M184" s="42">
        <f t="shared" si="138"/>
        <v>0.43333333333333335</v>
      </c>
      <c r="N184" s="42">
        <f>IFERROR(H184/F184,0)</f>
        <v>6.6666666666666666E-2</v>
      </c>
      <c r="O184" s="42">
        <f>IFERROR(I184/F184,0)</f>
        <v>0.25</v>
      </c>
      <c r="P184" s="17">
        <f>IFERROR(D184/G184,0)</f>
        <v>8268.0192307692305</v>
      </c>
      <c r="Q184" s="17">
        <f>IFERROR(D184/H184,0)</f>
        <v>53742.125</v>
      </c>
      <c r="R184" s="17">
        <f>IFERROR(D184/I184,0)</f>
        <v>14331.233333333334</v>
      </c>
      <c r="S184" s="16">
        <f>SUM(S185:S187)</f>
        <v>43</v>
      </c>
      <c r="T184" s="16">
        <f>SUM(T185:T187)</f>
        <v>21</v>
      </c>
      <c r="U184" s="16">
        <f>SUM(U185:U187)</f>
        <v>3</v>
      </c>
      <c r="V184" s="17">
        <f>IFERROR(D184/T184,0)</f>
        <v>20473.190476190477</v>
      </c>
      <c r="W184" s="17">
        <f>IFERROR(D184/U184,0)</f>
        <v>143312.33333333334</v>
      </c>
      <c r="X184" s="17">
        <f>IFERROR(W184*커버링B2C요약!$AD$8/(커버링B2C요약!$AE$5/커버링B2C요약!$AD$5),0)</f>
        <v>57038.952908283543</v>
      </c>
      <c r="Y184" s="17">
        <f>Y185</f>
        <v>80000</v>
      </c>
      <c r="Z184" s="17">
        <v>80000</v>
      </c>
    </row>
    <row r="185" spans="1:28">
      <c r="B185" s="28" t="str">
        <f>VLOOKUP(C185,'메타 RAW'!A:G,2,0)</f>
        <v>aos_purchase_all_vd_하던나(폐기물)_cr1_26.04.12</v>
      </c>
      <c r="C185" s="28" t="s">
        <v>543</v>
      </c>
      <c r="D185" s="28">
        <f>VLOOKUP($C185,'메타 RAW'!$A:$G,3,0)</f>
        <v>428452</v>
      </c>
      <c r="E185" s="28">
        <f>VLOOKUP($C185,'메타 RAW'!$A:$G,4,0)</f>
        <v>39427</v>
      </c>
      <c r="F185" s="28">
        <f>VLOOKUP($C185,'메타 RAW'!$A:$G,5,0)</f>
        <v>120</v>
      </c>
      <c r="G185" s="28">
        <f>VLOOKUP($C185,'메타 RAW'!$A:$G,6,0)</f>
        <v>52</v>
      </c>
      <c r="H185" s="28">
        <f>VLOOKUP($C185,'메타 RAW'!$A:$I,7,0)</f>
        <v>8</v>
      </c>
      <c r="I185" s="28">
        <f>VLOOKUP($C185,'메타 RAW'!$A:$I,8,0)</f>
        <v>30</v>
      </c>
      <c r="J185" s="29">
        <f>IFERROR(D185/E185*1000,0)</f>
        <v>10866.969335734397</v>
      </c>
      <c r="K185" s="29">
        <f>IFERROR(D185/F185,0)</f>
        <v>3570.4333333333334</v>
      </c>
      <c r="L185" s="30">
        <f t="shared" ref="L185:M187" si="139">IFERROR(F185/E185,0)</f>
        <v>3.0435995637507294E-3</v>
      </c>
      <c r="M185" s="30">
        <f t="shared" si="139"/>
        <v>0.43333333333333335</v>
      </c>
      <c r="N185" s="30">
        <f>IFERROR(H185/F185,0)</f>
        <v>6.6666666666666666E-2</v>
      </c>
      <c r="O185" s="30">
        <f>IFERROR(I185/F185,0)</f>
        <v>0.25</v>
      </c>
      <c r="P185" s="28">
        <f>IFERROR(D185/G185,0)</f>
        <v>8239.461538461539</v>
      </c>
      <c r="Q185" s="28">
        <f>IFERROR(D185/H185,0)</f>
        <v>53556.5</v>
      </c>
      <c r="R185" s="28">
        <f>IFERROR(D185/I185,0)</f>
        <v>14281.733333333334</v>
      </c>
      <c r="S185" s="28">
        <f>IFERROR(VLOOKUP($C185,'메타 RAW (MMP)'!$B:$G,3,0),0)</f>
        <v>43</v>
      </c>
      <c r="T185" s="28">
        <f>IFERROR(VLOOKUP($C185,'메타 RAW (MMP)'!$B:$G,5,0),0)</f>
        <v>21</v>
      </c>
      <c r="U185" s="28">
        <f>IFERROR(VLOOKUP($C185,'메타 RAW (MMP)'!$B:$G,6,0),0)</f>
        <v>3</v>
      </c>
      <c r="V185" s="28">
        <f>IFERROR(D185/T185,0)</f>
        <v>20402.476190476191</v>
      </c>
      <c r="W185" s="28">
        <f>IFERROR(D185/U185,0)</f>
        <v>142817.33333333334</v>
      </c>
      <c r="X185" s="28">
        <f>IFERROR(W185*커버링B2C요약!$AD$8/(커버링B2C요약!$AE$5/커버링B2C요약!$AD$5),0)</f>
        <v>56841.940683076595</v>
      </c>
      <c r="Y185" s="28">
        <f>VLOOKUP($C185,'메타 RAW'!$A:$I,9,0)</f>
        <v>80000</v>
      </c>
      <c r="Z185" s="62"/>
    </row>
    <row r="186" spans="1:28">
      <c r="B186" s="28" t="str">
        <f>VLOOKUP(C186,'메타 RAW'!A:G,2,0)</f>
        <v>aos_purchase_all_vd_하던나(폐기물)_cr1_26.04.12</v>
      </c>
      <c r="C186" s="28" t="s">
        <v>544</v>
      </c>
      <c r="D186" s="28">
        <f>VLOOKUP($C186,'메타 RAW'!$A:$G,3,0)</f>
        <v>801</v>
      </c>
      <c r="E186" s="28">
        <f>VLOOKUP($C186,'메타 RAW'!$A:$G,4,0)</f>
        <v>39</v>
      </c>
      <c r="F186" s="28">
        <f>VLOOKUP($C186,'메타 RAW'!$A:$G,5,0)</f>
        <v>0</v>
      </c>
      <c r="G186" s="28">
        <f>VLOOKUP($C186,'메타 RAW'!$A:$G,6,0)</f>
        <v>0</v>
      </c>
      <c r="H186" s="28">
        <f>VLOOKUP($C186,'메타 RAW'!$A:$I,7,0)</f>
        <v>0</v>
      </c>
      <c r="I186" s="28">
        <f>VLOOKUP($C186,'메타 RAW'!$A:$I,8,0)</f>
        <v>0</v>
      </c>
      <c r="J186" s="29">
        <f>IFERROR(D186/E186*1000,0)</f>
        <v>20538.461538461539</v>
      </c>
      <c r="K186" s="29">
        <f>IFERROR(D186/F186,0)</f>
        <v>0</v>
      </c>
      <c r="L186" s="30">
        <f t="shared" si="139"/>
        <v>0</v>
      </c>
      <c r="M186" s="30">
        <f t="shared" si="139"/>
        <v>0</v>
      </c>
      <c r="N186" s="30">
        <f>IFERROR(H186/F186,0)</f>
        <v>0</v>
      </c>
      <c r="O186" s="30">
        <f>IFERROR(I186/F186,0)</f>
        <v>0</v>
      </c>
      <c r="P186" s="28">
        <f>IFERROR(D186/G186,0)</f>
        <v>0</v>
      </c>
      <c r="Q186" s="28">
        <f>IFERROR(D186/H186,0)</f>
        <v>0</v>
      </c>
      <c r="R186" s="28">
        <f>IFERROR(D186/I186,0)</f>
        <v>0</v>
      </c>
      <c r="S186" s="28">
        <f>IFERROR(VLOOKUP($C186,'메타 RAW (MMP)'!$B:$G,3,0),0)</f>
        <v>0</v>
      </c>
      <c r="T186" s="28">
        <f>IFERROR(VLOOKUP($C186,'메타 RAW (MMP)'!$B:$G,5,0),0)</f>
        <v>0</v>
      </c>
      <c r="U186" s="28">
        <f>IFERROR(VLOOKUP($C186,'메타 RAW (MMP)'!$B:$G,6,0),0)</f>
        <v>0</v>
      </c>
      <c r="V186" s="28">
        <f>IFERROR(D186/T186,0)</f>
        <v>0</v>
      </c>
      <c r="W186" s="28">
        <f>IFERROR(D186/U186,0)</f>
        <v>0</v>
      </c>
      <c r="X186" s="28">
        <f>IFERROR(W186*커버링B2C요약!$AD$8/(커버링B2C요약!$AE$5/커버링B2C요약!$AD$5),0)</f>
        <v>0</v>
      </c>
      <c r="Y186" s="28">
        <f>VLOOKUP($C186,'메타 RAW'!$A:$I,9,0)</f>
        <v>80000</v>
      </c>
      <c r="Z186" s="62"/>
    </row>
    <row r="187" spans="1:28">
      <c r="B187" s="28" t="str">
        <f>VLOOKUP(C187,'메타 RAW'!A:G,2,0)</f>
        <v>aos_purchase_all_vd_하던나(폐기물)_cr1_26.04.12</v>
      </c>
      <c r="C187" s="28" t="s">
        <v>545</v>
      </c>
      <c r="D187" s="28">
        <f>VLOOKUP($C187,'메타 RAW'!$A:$G,3,0)</f>
        <v>684</v>
      </c>
      <c r="E187" s="28">
        <f>VLOOKUP($C187,'메타 RAW'!$A:$G,4,0)</f>
        <v>55</v>
      </c>
      <c r="F187" s="28">
        <f>VLOOKUP($C187,'메타 RAW'!$A:$G,5,0)</f>
        <v>0</v>
      </c>
      <c r="G187" s="28">
        <f>VLOOKUP($C187,'메타 RAW'!$A:$G,6,0)</f>
        <v>0</v>
      </c>
      <c r="H187" s="28">
        <f>VLOOKUP($C187,'메타 RAW'!$A:$I,7,0)</f>
        <v>0</v>
      </c>
      <c r="I187" s="28">
        <f>VLOOKUP($C187,'메타 RAW'!$A:$I,8,0)</f>
        <v>0</v>
      </c>
      <c r="J187" s="29">
        <f>IFERROR(D187/E187*1000,0)</f>
        <v>12436.363636363636</v>
      </c>
      <c r="K187" s="29">
        <f>IFERROR(D187/F187,0)</f>
        <v>0</v>
      </c>
      <c r="L187" s="30">
        <f t="shared" si="139"/>
        <v>0</v>
      </c>
      <c r="M187" s="30">
        <f t="shared" si="139"/>
        <v>0</v>
      </c>
      <c r="N187" s="30">
        <f>IFERROR(H187/F187,0)</f>
        <v>0</v>
      </c>
      <c r="O187" s="30">
        <f>IFERROR(I187/F187,0)</f>
        <v>0</v>
      </c>
      <c r="P187" s="28">
        <f>IFERROR(D187/G187,0)</f>
        <v>0</v>
      </c>
      <c r="Q187" s="28">
        <f>IFERROR(D187/H187,0)</f>
        <v>0</v>
      </c>
      <c r="R187" s="28">
        <f>IFERROR(D187/I187,0)</f>
        <v>0</v>
      </c>
      <c r="S187" s="28">
        <f>IFERROR(VLOOKUP($C187,'메타 RAW (MMP)'!$B:$G,3,0),0)</f>
        <v>0</v>
      </c>
      <c r="T187" s="28">
        <f>IFERROR(VLOOKUP($C187,'메타 RAW (MMP)'!$B:$G,5,0),0)</f>
        <v>0</v>
      </c>
      <c r="U187" s="28">
        <f>IFERROR(VLOOKUP($C187,'메타 RAW (MMP)'!$B:$G,6,0),0)</f>
        <v>0</v>
      </c>
      <c r="V187" s="28">
        <f>IFERROR(D187/T187,0)</f>
        <v>0</v>
      </c>
      <c r="W187" s="28">
        <f>IFERROR(D187/U187,0)</f>
        <v>0</v>
      </c>
      <c r="X187" s="28">
        <f>IFERROR(W187*커버링B2C요약!$AD$8/(커버링B2C요약!$AE$5/커버링B2C요약!$AD$5),0)</f>
        <v>0</v>
      </c>
      <c r="Y187" s="28">
        <f>VLOOKUP($C187,'메타 RAW'!$A:$I,9,0)</f>
        <v>80000</v>
      </c>
      <c r="Z187" s="62"/>
    </row>
    <row r="189" spans="1:28">
      <c r="B189" s="19" t="s">
        <v>440</v>
      </c>
      <c r="C189" s="20" t="s">
        <v>4249</v>
      </c>
      <c r="D189" s="20"/>
    </row>
    <row r="190" spans="1:28">
      <c r="B190" s="11" t="s">
        <v>436</v>
      </c>
      <c r="C190" s="11" t="s">
        <v>22</v>
      </c>
      <c r="D190" s="12" t="s">
        <v>23</v>
      </c>
      <c r="E190" s="12" t="s">
        <v>24</v>
      </c>
      <c r="F190" s="12" t="s">
        <v>25</v>
      </c>
      <c r="G190" s="12" t="s">
        <v>26</v>
      </c>
      <c r="H190" s="12" t="s">
        <v>27</v>
      </c>
      <c r="I190" s="12" t="s">
        <v>28</v>
      </c>
      <c r="J190" s="13" t="s">
        <v>29</v>
      </c>
      <c r="K190" s="13" t="s">
        <v>30</v>
      </c>
      <c r="L190" s="13" t="s">
        <v>31</v>
      </c>
      <c r="M190" s="13" t="s">
        <v>32</v>
      </c>
      <c r="N190" s="13" t="s">
        <v>33</v>
      </c>
      <c r="O190" s="13" t="s">
        <v>34</v>
      </c>
      <c r="P190" s="13" t="s">
        <v>35</v>
      </c>
      <c r="Q190" s="13" t="s">
        <v>36</v>
      </c>
      <c r="R190" s="13" t="s">
        <v>37</v>
      </c>
      <c r="S190" s="14" t="s">
        <v>38</v>
      </c>
      <c r="T190" s="14" t="s">
        <v>27</v>
      </c>
      <c r="U190" s="14" t="s">
        <v>28</v>
      </c>
      <c r="V190" s="14" t="s">
        <v>36</v>
      </c>
      <c r="W190" s="14" t="s">
        <v>37</v>
      </c>
      <c r="X190" s="14" t="s">
        <v>437</v>
      </c>
      <c r="Y190" s="13" t="s">
        <v>40</v>
      </c>
      <c r="Z190" s="14" t="s">
        <v>41</v>
      </c>
    </row>
    <row r="191" spans="1:28">
      <c r="B191" s="15"/>
      <c r="C191" s="9" t="s">
        <v>435</v>
      </c>
      <c r="D191" s="16">
        <f t="shared" ref="D191:I191" si="140">SUM(D192:D195)</f>
        <v>330615</v>
      </c>
      <c r="E191" s="16">
        <f t="shared" si="140"/>
        <v>31649</v>
      </c>
      <c r="F191" s="16">
        <f t="shared" si="140"/>
        <v>208</v>
      </c>
      <c r="G191" s="16">
        <f t="shared" si="140"/>
        <v>37</v>
      </c>
      <c r="H191" s="16">
        <f t="shared" si="140"/>
        <v>8</v>
      </c>
      <c r="I191" s="16">
        <f t="shared" si="140"/>
        <v>36</v>
      </c>
      <c r="J191" s="17">
        <f>D191*1000/E191</f>
        <v>10446.301620904294</v>
      </c>
      <c r="K191" s="17">
        <f>IFERROR(D191/F191,0)</f>
        <v>1589.4951923076924</v>
      </c>
      <c r="L191" s="18">
        <f t="shared" ref="L191:M191" si="141">IFERROR(F191/E191,0)</f>
        <v>6.5720875857057095E-3</v>
      </c>
      <c r="M191" s="42">
        <f t="shared" si="141"/>
        <v>0.17788461538461539</v>
      </c>
      <c r="N191" s="42">
        <f>IFERROR(H191/F191,0)</f>
        <v>3.8461538461538464E-2</v>
      </c>
      <c r="O191" s="42">
        <f>IFERROR(I191/F191,0)</f>
        <v>0.17307692307692307</v>
      </c>
      <c r="P191" s="17">
        <f>IFERROR(D191/G191,0)</f>
        <v>8935.54054054054</v>
      </c>
      <c r="Q191" s="17">
        <f>IFERROR(D191/H191,0)</f>
        <v>41326.875</v>
      </c>
      <c r="R191" s="17">
        <f>IFERROR(D191/I191,0)</f>
        <v>9183.75</v>
      </c>
      <c r="S191" s="16">
        <f>SUM(S192:S195)</f>
        <v>29</v>
      </c>
      <c r="T191" s="16">
        <f>SUM(T192:T195)</f>
        <v>19</v>
      </c>
      <c r="U191" s="16">
        <f>SUM(U192:U195)</f>
        <v>4</v>
      </c>
      <c r="V191" s="17">
        <f>IFERROR(D191/T191,0)</f>
        <v>17400.78947368421</v>
      </c>
      <c r="W191" s="17">
        <f>IFERROR(D191/U191,0)</f>
        <v>82653.75</v>
      </c>
      <c r="X191" s="17">
        <f>IFERROR(W191*커버링B2C요약!$AD$8/(커버링B2C요약!$AE$5/커버링B2C요약!$AD$5),0)</f>
        <v>32896.564058987999</v>
      </c>
      <c r="Y191" s="17">
        <f>Y192</f>
        <v>50000</v>
      </c>
      <c r="Z191" s="17">
        <v>50000</v>
      </c>
    </row>
    <row r="192" spans="1:28" s="62" customFormat="1">
      <c r="B192" s="28" t="str">
        <f>VLOOKUP(C192,'메타 RAW'!A:G,2,0)</f>
        <v>aos_purchase_all_vd_하던나(음식물)_cr1_26.04.12</v>
      </c>
      <c r="C192" s="28" t="s">
        <v>547</v>
      </c>
      <c r="D192" s="28">
        <f>VLOOKUP($C192,'메타 RAW'!$A:$G,3,0)</f>
        <v>243370</v>
      </c>
      <c r="E192" s="28">
        <f>VLOOKUP($C192,'메타 RAW'!$A:$G,4,0)</f>
        <v>23537</v>
      </c>
      <c r="F192" s="28">
        <f>VLOOKUP($C192,'메타 RAW'!$A:$G,5,0)</f>
        <v>166</v>
      </c>
      <c r="G192" s="28">
        <f>VLOOKUP($C192,'메타 RAW'!$A:$G,6,0)</f>
        <v>29</v>
      </c>
      <c r="H192" s="28">
        <f>VLOOKUP($C192,'메타 RAW'!$A:$I,7,0)</f>
        <v>8</v>
      </c>
      <c r="I192" s="28">
        <f>VLOOKUP($C192,'메타 RAW'!$A:$I,8,0)</f>
        <v>26</v>
      </c>
      <c r="J192" s="29">
        <f>IFERROR(D192/E192*1000,0)</f>
        <v>10339.890385350724</v>
      </c>
      <c r="K192" s="29">
        <f>IFERROR(D192/F192,0)</f>
        <v>1466.0843373493976</v>
      </c>
      <c r="L192" s="30">
        <f t="shared" ref="L192:M195" si="142">IFERROR(F192/E192,0)</f>
        <v>7.0527254960275308E-3</v>
      </c>
      <c r="M192" s="30">
        <f t="shared" si="142"/>
        <v>0.1746987951807229</v>
      </c>
      <c r="N192" s="30">
        <f>IFERROR(H192/F192,0)</f>
        <v>4.8192771084337352E-2</v>
      </c>
      <c r="O192" s="30">
        <f>IFERROR(I192/F192,0)</f>
        <v>0.15662650602409639</v>
      </c>
      <c r="P192" s="28">
        <f>IFERROR(D192/G192,0)</f>
        <v>8392.0689655172409</v>
      </c>
      <c r="Q192" s="28">
        <f>IFERROR(D192/H192,0)</f>
        <v>30421.25</v>
      </c>
      <c r="R192" s="28">
        <f>IFERROR(D192/I192,0)</f>
        <v>9360.3846153846152</v>
      </c>
      <c r="S192" s="28">
        <f>IFERROR(VLOOKUP($C192,'메타 RAW (MMP)'!$B:$G,3,0),0)</f>
        <v>23</v>
      </c>
      <c r="T192" s="28">
        <f>IFERROR(VLOOKUP($C192,'메타 RAW (MMP)'!$B:$G,5,0),0)</f>
        <v>14</v>
      </c>
      <c r="U192" s="28">
        <f>IFERROR(VLOOKUP($C192,'메타 RAW (MMP)'!$B:$G,6,0),0)</f>
        <v>3</v>
      </c>
      <c r="V192" s="28">
        <f>IFERROR(D192/T192,0)</f>
        <v>17383.571428571428</v>
      </c>
      <c r="W192" s="28">
        <f>IFERROR(D192/U192,0)</f>
        <v>81123.333333333328</v>
      </c>
      <c r="X192" s="28">
        <f>IFERROR(W192*커버링B2C요약!$AD$8/(커버링B2C요약!$AE$5/커버링B2C요약!$AD$5),0)</f>
        <v>32287.451345869194</v>
      </c>
      <c r="Y192" s="28">
        <f>VLOOKUP($C192,'메타 RAW'!$A:$I,9,0)</f>
        <v>50000</v>
      </c>
    </row>
    <row r="193" spans="2:28" s="62" customFormat="1">
      <c r="B193" s="28" t="str">
        <f>VLOOKUP(C193,'메타 RAW'!A:G,2,0)</f>
        <v>aos_purchase_all_vd_하던나(음식물)_cr1_26.04.12</v>
      </c>
      <c r="C193" s="28" t="s">
        <v>546</v>
      </c>
      <c r="D193" s="28">
        <f>VLOOKUP($C193,'메타 RAW'!$A:$G,3,0)</f>
        <v>69801</v>
      </c>
      <c r="E193" s="28">
        <f>VLOOKUP($C193,'메타 RAW'!$A:$G,4,0)</f>
        <v>6895</v>
      </c>
      <c r="F193" s="28">
        <f>VLOOKUP($C193,'메타 RAW'!$A:$G,5,0)</f>
        <v>36</v>
      </c>
      <c r="G193" s="28">
        <f>VLOOKUP($C193,'메타 RAW'!$A:$G,6,0)</f>
        <v>8</v>
      </c>
      <c r="H193" s="28">
        <f>VLOOKUP($C193,'메타 RAW'!$A:$I,7,0)</f>
        <v>0</v>
      </c>
      <c r="I193" s="28">
        <f>VLOOKUP($C193,'메타 RAW'!$A:$I,8,0)</f>
        <v>10</v>
      </c>
      <c r="J193" s="29">
        <f>IFERROR(D193/E193*1000,0)</f>
        <v>10123.422770123279</v>
      </c>
      <c r="K193" s="29">
        <f>IFERROR(D193/F193,0)</f>
        <v>1938.9166666666667</v>
      </c>
      <c r="L193" s="30">
        <f t="shared" si="142"/>
        <v>5.2211747643219723E-3</v>
      </c>
      <c r="M193" s="30">
        <f t="shared" si="142"/>
        <v>0.22222222222222221</v>
      </c>
      <c r="N193" s="30">
        <f>IFERROR(H193/F193,0)</f>
        <v>0</v>
      </c>
      <c r="O193" s="30">
        <f>IFERROR(I193/F193,0)</f>
        <v>0.27777777777777779</v>
      </c>
      <c r="P193" s="28">
        <f>IFERROR(D193/G193,0)</f>
        <v>8725.125</v>
      </c>
      <c r="Q193" s="28">
        <f>IFERROR(D193/H193,0)</f>
        <v>0</v>
      </c>
      <c r="R193" s="28">
        <f>IFERROR(D193/I193,0)</f>
        <v>6980.1</v>
      </c>
      <c r="S193" s="28">
        <f>IFERROR(VLOOKUP($C193,'메타 RAW (MMP)'!$B:$G,3,0),0)</f>
        <v>6</v>
      </c>
      <c r="T193" s="28">
        <f>IFERROR(VLOOKUP($C193,'메타 RAW (MMP)'!$B:$G,5,0),0)</f>
        <v>5</v>
      </c>
      <c r="U193" s="28">
        <f>IFERROR(VLOOKUP($C193,'메타 RAW (MMP)'!$B:$G,6,0),0)</f>
        <v>1</v>
      </c>
      <c r="V193" s="28">
        <f>IFERROR(D193/T193,0)</f>
        <v>13960.2</v>
      </c>
      <c r="W193" s="28">
        <f>IFERROR(D193/U193,0)</f>
        <v>69801</v>
      </c>
      <c r="X193" s="28">
        <f>IFERROR(W193*커버링B2C요약!$AD$8/(커버링B2C요약!$AE$5/커버링B2C요약!$AD$5),0)</f>
        <v>27781.111781152351</v>
      </c>
      <c r="Y193" s="28">
        <f>VLOOKUP($C193,'메타 RAW'!$A:$I,9,0)</f>
        <v>50000</v>
      </c>
    </row>
    <row r="194" spans="2:28">
      <c r="B194" s="28" t="str">
        <f>VLOOKUP(C194,'메타 RAW'!A:G,2,0)</f>
        <v>aos_purchase_all_vd_하던나(음식물)_cr1_26.04.12</v>
      </c>
      <c r="C194" s="28" t="s">
        <v>549</v>
      </c>
      <c r="D194" s="28">
        <f>VLOOKUP($C194,'메타 RAW'!$A:$G,3,0)</f>
        <v>9208</v>
      </c>
      <c r="E194" s="28">
        <f>VLOOKUP($C194,'메타 RAW'!$A:$G,4,0)</f>
        <v>636</v>
      </c>
      <c r="F194" s="28">
        <f>VLOOKUP($C194,'메타 RAW'!$A:$G,5,0)</f>
        <v>2</v>
      </c>
      <c r="G194" s="28">
        <f>VLOOKUP($C194,'메타 RAW'!$A:$G,6,0)</f>
        <v>0</v>
      </c>
      <c r="H194" s="28">
        <f>VLOOKUP($C194,'메타 RAW'!$A:$I,7,0)</f>
        <v>0</v>
      </c>
      <c r="I194" s="28">
        <f>VLOOKUP($C194,'메타 RAW'!$A:$I,8,0)</f>
        <v>0</v>
      </c>
      <c r="J194" s="29">
        <f>IFERROR(D194/E194*1000,0)</f>
        <v>14477.987421383648</v>
      </c>
      <c r="K194" s="29">
        <f>IFERROR(D194/F194,0)</f>
        <v>4604</v>
      </c>
      <c r="L194" s="30">
        <f t="shared" si="142"/>
        <v>3.1446540880503146E-3</v>
      </c>
      <c r="M194" s="30">
        <f t="shared" si="142"/>
        <v>0</v>
      </c>
      <c r="N194" s="30">
        <f>IFERROR(H194/F194,0)</f>
        <v>0</v>
      </c>
      <c r="O194" s="30">
        <f>IFERROR(I194/F194,0)</f>
        <v>0</v>
      </c>
      <c r="P194" s="28">
        <f>IFERROR(D194/G194,0)</f>
        <v>0</v>
      </c>
      <c r="Q194" s="28">
        <f>IFERROR(D194/H194,0)</f>
        <v>0</v>
      </c>
      <c r="R194" s="28">
        <f>IFERROR(D194/I194,0)</f>
        <v>0</v>
      </c>
      <c r="S194" s="28">
        <f>IFERROR(VLOOKUP($C194,'메타 RAW (MMP)'!$B:$G,3,0),0)</f>
        <v>0</v>
      </c>
      <c r="T194" s="28">
        <f>IFERROR(VLOOKUP($C194,'메타 RAW (MMP)'!$B:$G,5,0),0)</f>
        <v>0</v>
      </c>
      <c r="U194" s="28">
        <f>IFERROR(VLOOKUP($C194,'메타 RAW (MMP)'!$B:$G,6,0),0)</f>
        <v>0</v>
      </c>
      <c r="V194" s="28">
        <f>IFERROR(D194/T194,0)</f>
        <v>0</v>
      </c>
      <c r="W194" s="28">
        <f>IFERROR(D194/U194,0)</f>
        <v>0</v>
      </c>
      <c r="X194" s="28">
        <f>IFERROR(W194*커버링B2C요약!$AD$8/(커버링B2C요약!$AE$5/커버링B2C요약!$AD$5),0)</f>
        <v>0</v>
      </c>
      <c r="Y194" s="28">
        <f>VLOOKUP($C194,'메타 RAW'!$A:$I,9,0)</f>
        <v>50000</v>
      </c>
      <c r="Z194" s="62"/>
    </row>
    <row r="195" spans="2:28">
      <c r="B195" s="28" t="str">
        <f>VLOOKUP(C195,'메타 RAW'!A:G,2,0)</f>
        <v>aos_purchase_all_vd_하던나(음식물)_cr1_26.04.12</v>
      </c>
      <c r="C195" s="28" t="s">
        <v>548</v>
      </c>
      <c r="D195" s="28">
        <f>VLOOKUP($C195,'메타 RAW'!$A:$G,3,0)</f>
        <v>8236</v>
      </c>
      <c r="E195" s="28">
        <f>VLOOKUP($C195,'메타 RAW'!$A:$G,4,0)</f>
        <v>581</v>
      </c>
      <c r="F195" s="28">
        <f>VLOOKUP($C195,'메타 RAW'!$A:$G,5,0)</f>
        <v>4</v>
      </c>
      <c r="G195" s="28">
        <f>VLOOKUP($C195,'메타 RAW'!$A:$G,6,0)</f>
        <v>0</v>
      </c>
      <c r="H195" s="28">
        <f>VLOOKUP($C195,'메타 RAW'!$A:$I,7,0)</f>
        <v>0</v>
      </c>
      <c r="I195" s="28">
        <f>VLOOKUP($C195,'메타 RAW'!$A:$I,8,0)</f>
        <v>0</v>
      </c>
      <c r="J195" s="29">
        <f>IFERROR(D195/E195*1000,0)</f>
        <v>14175.559380378658</v>
      </c>
      <c r="K195" s="29">
        <f>IFERROR(D195/F195,0)</f>
        <v>2059</v>
      </c>
      <c r="L195" s="30">
        <f t="shared" si="142"/>
        <v>6.8846815834767644E-3</v>
      </c>
      <c r="M195" s="30">
        <f t="shared" si="142"/>
        <v>0</v>
      </c>
      <c r="N195" s="30">
        <f>IFERROR(H195/F195,0)</f>
        <v>0</v>
      </c>
      <c r="O195" s="30">
        <f>IFERROR(I195/F195,0)</f>
        <v>0</v>
      </c>
      <c r="P195" s="28">
        <f>IFERROR(D195/G195,0)</f>
        <v>0</v>
      </c>
      <c r="Q195" s="28">
        <f>IFERROR(D195/H195,0)</f>
        <v>0</v>
      </c>
      <c r="R195" s="28">
        <f>IFERROR(D195/I195,0)</f>
        <v>0</v>
      </c>
      <c r="S195" s="28">
        <f>IFERROR(VLOOKUP($C195,'메타 RAW (MMP)'!$B:$G,3,0),0)</f>
        <v>0</v>
      </c>
      <c r="T195" s="28">
        <f>IFERROR(VLOOKUP($C195,'메타 RAW (MMP)'!$B:$G,5,0),0)</f>
        <v>0</v>
      </c>
      <c r="U195" s="28">
        <f>IFERROR(VLOOKUP($C195,'메타 RAW (MMP)'!$B:$G,6,0),0)</f>
        <v>0</v>
      </c>
      <c r="V195" s="28">
        <f>IFERROR(D195/T195,0)</f>
        <v>0</v>
      </c>
      <c r="W195" s="28">
        <f>IFERROR(D195/U195,0)</f>
        <v>0</v>
      </c>
      <c r="X195" s="28">
        <f>IFERROR(W195*커버링B2C요약!$AD$8/(커버링B2C요약!$AE$5/커버링B2C요약!$AD$5),0)</f>
        <v>0</v>
      </c>
      <c r="Y195" s="28">
        <f>VLOOKUP($C195,'메타 RAW'!$A:$I,9,0)</f>
        <v>50000</v>
      </c>
      <c r="Z195" s="62"/>
    </row>
    <row r="197" spans="2:28">
      <c r="B197" s="19" t="s">
        <v>440</v>
      </c>
      <c r="C197" s="20" t="s">
        <v>4250</v>
      </c>
      <c r="D197" s="20"/>
    </row>
    <row r="198" spans="2:28">
      <c r="B198" s="11" t="s">
        <v>436</v>
      </c>
      <c r="C198" s="11" t="s">
        <v>22</v>
      </c>
      <c r="D198" s="12" t="s">
        <v>23</v>
      </c>
      <c r="E198" s="12" t="s">
        <v>24</v>
      </c>
      <c r="F198" s="12" t="s">
        <v>25</v>
      </c>
      <c r="G198" s="12" t="s">
        <v>26</v>
      </c>
      <c r="H198" s="12" t="s">
        <v>27</v>
      </c>
      <c r="I198" s="12" t="s">
        <v>28</v>
      </c>
      <c r="J198" s="13" t="s">
        <v>29</v>
      </c>
      <c r="K198" s="13" t="s">
        <v>30</v>
      </c>
      <c r="L198" s="13" t="s">
        <v>31</v>
      </c>
      <c r="M198" s="13" t="s">
        <v>32</v>
      </c>
      <c r="N198" s="13" t="s">
        <v>33</v>
      </c>
      <c r="O198" s="13" t="s">
        <v>34</v>
      </c>
      <c r="P198" s="13" t="s">
        <v>35</v>
      </c>
      <c r="Q198" s="13" t="s">
        <v>36</v>
      </c>
      <c r="R198" s="13" t="s">
        <v>37</v>
      </c>
      <c r="S198" s="14" t="s">
        <v>38</v>
      </c>
      <c r="T198" s="14" t="s">
        <v>27</v>
      </c>
      <c r="U198" s="14" t="s">
        <v>28</v>
      </c>
      <c r="V198" s="14" t="s">
        <v>36</v>
      </c>
      <c r="W198" s="14" t="s">
        <v>37</v>
      </c>
      <c r="X198" s="14" t="s">
        <v>437</v>
      </c>
      <c r="Y198" s="13" t="s">
        <v>40</v>
      </c>
      <c r="Z198" s="14" t="s">
        <v>41</v>
      </c>
    </row>
    <row r="199" spans="2:28">
      <c r="B199" s="15"/>
      <c r="C199" s="9" t="s">
        <v>435</v>
      </c>
      <c r="D199" s="16">
        <f t="shared" ref="D199:I199" si="143">SUM(D200:D202)</f>
        <v>113180</v>
      </c>
      <c r="E199" s="16">
        <f t="shared" si="143"/>
        <v>6474</v>
      </c>
      <c r="F199" s="16">
        <f t="shared" si="143"/>
        <v>34</v>
      </c>
      <c r="G199" s="16">
        <f t="shared" si="143"/>
        <v>14</v>
      </c>
      <c r="H199" s="16">
        <f t="shared" si="143"/>
        <v>3</v>
      </c>
      <c r="I199" s="16">
        <f t="shared" si="143"/>
        <v>11</v>
      </c>
      <c r="J199" s="17">
        <f>D199*1000/E199</f>
        <v>17482.236638863145</v>
      </c>
      <c r="K199" s="17">
        <f>IFERROR(D199/F199,0)</f>
        <v>3328.8235294117649</v>
      </c>
      <c r="L199" s="18">
        <f t="shared" ref="L199:M199" si="144">IFERROR(F199/E199,0)</f>
        <v>5.2517763361136852E-3</v>
      </c>
      <c r="M199" s="42">
        <f t="shared" si="144"/>
        <v>0.41176470588235292</v>
      </c>
      <c r="N199" s="42">
        <f>IFERROR(H199/F199,0)</f>
        <v>8.8235294117647065E-2</v>
      </c>
      <c r="O199" s="42">
        <f>IFERROR(I199/F199,0)</f>
        <v>0.3235294117647059</v>
      </c>
      <c r="P199" s="17">
        <f>IFERROR(D199/G199,0)</f>
        <v>8084.2857142857147</v>
      </c>
      <c r="Q199" s="17">
        <f>IFERROR(D199/H199,0)</f>
        <v>37726.666666666664</v>
      </c>
      <c r="R199" s="17">
        <f>IFERROR(D199/I199,0)</f>
        <v>10289.09090909091</v>
      </c>
      <c r="S199" s="16">
        <f>SUM(S200:S202)</f>
        <v>11</v>
      </c>
      <c r="T199" s="16">
        <f>SUM(T200:T202)</f>
        <v>7</v>
      </c>
      <c r="U199" s="16">
        <f>SUM(U200:U202)</f>
        <v>1</v>
      </c>
      <c r="V199" s="17">
        <f>IFERROR(D199/T199,0)</f>
        <v>16168.571428571429</v>
      </c>
      <c r="W199" s="17">
        <f>IFERROR(D199/U199,0)</f>
        <v>113180</v>
      </c>
      <c r="X199" s="17">
        <f>IFERROR(W199*커버링B2C요약!$AD$8/(커버링B2C요약!$AE$5/커버링B2C요약!$AD$5),0)</f>
        <v>45046.148785702542</v>
      </c>
      <c r="Y199" s="17">
        <f>Y200</f>
        <v>30000</v>
      </c>
      <c r="Z199" s="17">
        <v>0</v>
      </c>
    </row>
    <row r="200" spans="2:28" s="43" customFormat="1">
      <c r="B200" s="22" t="str">
        <f>VLOOKUP(C200,'메타 RAW'!A:G,2,0)</f>
        <v>aos_purchase_all_vd_여러분(폐기물)_mk1_26.04.10</v>
      </c>
      <c r="C200" s="22" t="s">
        <v>551</v>
      </c>
      <c r="D200" s="22">
        <f>VLOOKUP($C200,'메타 RAW'!$A:$G,3,0)</f>
        <v>95411</v>
      </c>
      <c r="E200" s="22">
        <f>VLOOKUP($C200,'메타 RAW'!$A:$G,4,0)</f>
        <v>5214</v>
      </c>
      <c r="F200" s="22">
        <f>VLOOKUP($C200,'메타 RAW'!$A:$G,5,0)</f>
        <v>29</v>
      </c>
      <c r="G200" s="22">
        <f>VLOOKUP($C200,'메타 RAW'!$A:$G,6,0)</f>
        <v>13</v>
      </c>
      <c r="H200" s="22">
        <f>VLOOKUP($C200,'메타 RAW'!$A:$I,7,0)</f>
        <v>1</v>
      </c>
      <c r="I200" s="22">
        <f>VLOOKUP($C200,'메타 RAW'!$A:$I,8,0)</f>
        <v>9</v>
      </c>
      <c r="J200" s="23">
        <f>IFERROR(D200/E200*1000,0)</f>
        <v>18299.002685078634</v>
      </c>
      <c r="K200" s="23">
        <f>IFERROR(D200/F200,0)</f>
        <v>3290.0344827586205</v>
      </c>
      <c r="L200" s="24">
        <f t="shared" ref="L200:M202" si="145">IFERROR(F200/E200,0)</f>
        <v>5.5619485999232835E-3</v>
      </c>
      <c r="M200" s="24">
        <f t="shared" si="145"/>
        <v>0.44827586206896552</v>
      </c>
      <c r="N200" s="24">
        <f>IFERROR(H200/F200,0)</f>
        <v>3.4482758620689655E-2</v>
      </c>
      <c r="O200" s="24">
        <f>IFERROR(I200/F200,0)</f>
        <v>0.31034482758620691</v>
      </c>
      <c r="P200" s="22">
        <f>IFERROR(D200/G200,0)</f>
        <v>7339.3076923076924</v>
      </c>
      <c r="Q200" s="22">
        <f>IFERROR(D200/H200,0)</f>
        <v>95411</v>
      </c>
      <c r="R200" s="22">
        <f>IFERROR(D200/I200,0)</f>
        <v>10601.222222222223</v>
      </c>
      <c r="S200" s="22">
        <f>IFERROR(VLOOKUP($C200,'메타 RAW (MMP)'!$B:$G,3,0),0)</f>
        <v>10</v>
      </c>
      <c r="T200" s="22">
        <f>IFERROR(VLOOKUP($C200,'메타 RAW (MMP)'!$B:$G,5,0),0)</f>
        <v>6</v>
      </c>
      <c r="U200" s="22">
        <f>IFERROR(VLOOKUP($C200,'메타 RAW (MMP)'!$B:$G,6,0),0)</f>
        <v>1</v>
      </c>
      <c r="V200" s="22">
        <f>IFERROR(D200/T200,0)</f>
        <v>15901.833333333334</v>
      </c>
      <c r="W200" s="22">
        <f>IFERROR(D200/U200,0)</f>
        <v>95411</v>
      </c>
      <c r="X200" s="22">
        <f>IFERROR(W200*커버링B2C요약!$AD$8/(커버링B2C요약!$AE$5/커버링B2C요약!$AD$5),0)</f>
        <v>37974.006907516035</v>
      </c>
      <c r="Y200" s="22">
        <f>VLOOKUP($C200,'메타 RAW'!$A:$I,9,0)</f>
        <v>30000</v>
      </c>
      <c r="AA200" s="273"/>
      <c r="AB200" s="273"/>
    </row>
    <row r="201" spans="2:28" s="43" customFormat="1">
      <c r="B201" s="22" t="str">
        <f>VLOOKUP(C201,'메타 RAW'!A:G,2,0)</f>
        <v>aos_purchase_all_vd_여러분(폐기물)_mk1_26.04.10</v>
      </c>
      <c r="C201" s="22" t="s">
        <v>550</v>
      </c>
      <c r="D201" s="22">
        <f>VLOOKUP($C201,'메타 RAW'!$A:$G,3,0)</f>
        <v>16901</v>
      </c>
      <c r="E201" s="22">
        <f>VLOOKUP($C201,'메타 RAW'!$A:$G,4,0)</f>
        <v>1215</v>
      </c>
      <c r="F201" s="22">
        <f>VLOOKUP($C201,'메타 RAW'!$A:$G,5,0)</f>
        <v>5</v>
      </c>
      <c r="G201" s="22">
        <f>VLOOKUP($C201,'메타 RAW'!$A:$G,6,0)</f>
        <v>1</v>
      </c>
      <c r="H201" s="22">
        <f>VLOOKUP($C201,'메타 RAW'!$A:$I,7,0)</f>
        <v>2</v>
      </c>
      <c r="I201" s="22">
        <f>VLOOKUP($C201,'메타 RAW'!$A:$I,8,0)</f>
        <v>2</v>
      </c>
      <c r="J201" s="23">
        <f>IFERROR(D201/E201*1000,0)</f>
        <v>13910.288065843622</v>
      </c>
      <c r="K201" s="23">
        <f>IFERROR(D201/F201,0)</f>
        <v>3380.2</v>
      </c>
      <c r="L201" s="24">
        <f t="shared" si="145"/>
        <v>4.11522633744856E-3</v>
      </c>
      <c r="M201" s="24">
        <f t="shared" si="145"/>
        <v>0.2</v>
      </c>
      <c r="N201" s="24">
        <f>IFERROR(H201/F201,0)</f>
        <v>0.4</v>
      </c>
      <c r="O201" s="24">
        <f>IFERROR(I201/F201,0)</f>
        <v>0.4</v>
      </c>
      <c r="P201" s="22">
        <f>IFERROR(D201/G201,0)</f>
        <v>16901</v>
      </c>
      <c r="Q201" s="22">
        <f>IFERROR(D201/H201,0)</f>
        <v>8450.5</v>
      </c>
      <c r="R201" s="22">
        <f>IFERROR(D201/I201,0)</f>
        <v>8450.5</v>
      </c>
      <c r="S201" s="22">
        <f>IFERROR(VLOOKUP($C201,'메타 RAW (MMP)'!$B:$G,3,0),0)</f>
        <v>1</v>
      </c>
      <c r="T201" s="22">
        <f>IFERROR(VLOOKUP($C201,'메타 RAW (MMP)'!$B:$G,5,0),0)</f>
        <v>1</v>
      </c>
      <c r="U201" s="22">
        <f>IFERROR(VLOOKUP($C201,'메타 RAW (MMP)'!$B:$G,6,0),0)</f>
        <v>0</v>
      </c>
      <c r="V201" s="22">
        <f>IFERROR(D201/T201,0)</f>
        <v>16901</v>
      </c>
      <c r="W201" s="22">
        <f>IFERROR(D201/U201,0)</f>
        <v>0</v>
      </c>
      <c r="X201" s="22">
        <f>IFERROR(W201*커버링B2C요약!$AD$8/(커버링B2C요약!$AE$5/커버링B2C요약!$AD$5),0)</f>
        <v>0</v>
      </c>
      <c r="Y201" s="22">
        <f>VLOOKUP($C201,'메타 RAW'!$A:$I,9,0)</f>
        <v>30000</v>
      </c>
    </row>
    <row r="202" spans="2:28" s="43" customFormat="1">
      <c r="B202" s="22" t="str">
        <f>VLOOKUP(C202,'메타 RAW'!A:G,2,0)</f>
        <v>aos_purchase_all_vd_여러분(폐기물)_mk1_26.04.10</v>
      </c>
      <c r="C202" s="22" t="s">
        <v>552</v>
      </c>
      <c r="D202" s="22">
        <f>VLOOKUP($C202,'메타 RAW'!$A:$G,3,0)</f>
        <v>868</v>
      </c>
      <c r="E202" s="22">
        <f>VLOOKUP($C202,'메타 RAW'!$A:$G,4,0)</f>
        <v>45</v>
      </c>
      <c r="F202" s="22">
        <f>VLOOKUP($C202,'메타 RAW'!$A:$G,5,0)</f>
        <v>0</v>
      </c>
      <c r="G202" s="22">
        <f>VLOOKUP($C202,'메타 RAW'!$A:$G,6,0)</f>
        <v>0</v>
      </c>
      <c r="H202" s="22">
        <f>VLOOKUP($C202,'메타 RAW'!$A:$I,7,0)</f>
        <v>0</v>
      </c>
      <c r="I202" s="22">
        <f>VLOOKUP($C202,'메타 RAW'!$A:$I,8,0)</f>
        <v>0</v>
      </c>
      <c r="J202" s="23">
        <f>IFERROR(D202/E202*1000,0)</f>
        <v>19288.888888888887</v>
      </c>
      <c r="K202" s="23">
        <f>IFERROR(D202/F202,0)</f>
        <v>0</v>
      </c>
      <c r="L202" s="24">
        <f t="shared" si="145"/>
        <v>0</v>
      </c>
      <c r="M202" s="24">
        <f t="shared" si="145"/>
        <v>0</v>
      </c>
      <c r="N202" s="24">
        <f>IFERROR(H202/F202,0)</f>
        <v>0</v>
      </c>
      <c r="O202" s="24">
        <f>IFERROR(I202/F202,0)</f>
        <v>0</v>
      </c>
      <c r="P202" s="22">
        <f>IFERROR(D202/G202,0)</f>
        <v>0</v>
      </c>
      <c r="Q202" s="22">
        <f>IFERROR(D202/H202,0)</f>
        <v>0</v>
      </c>
      <c r="R202" s="22">
        <f>IFERROR(D202/I202,0)</f>
        <v>0</v>
      </c>
      <c r="S202" s="22">
        <f>IFERROR(VLOOKUP($C202,'메타 RAW (MMP)'!$B:$G,3,0),0)</f>
        <v>0</v>
      </c>
      <c r="T202" s="22">
        <f>IFERROR(VLOOKUP($C202,'메타 RAW (MMP)'!$B:$G,5,0),0)</f>
        <v>0</v>
      </c>
      <c r="U202" s="22">
        <f>IFERROR(VLOOKUP($C202,'메타 RAW (MMP)'!$B:$G,6,0),0)</f>
        <v>0</v>
      </c>
      <c r="V202" s="22">
        <f>IFERROR(D202/T202,0)</f>
        <v>0</v>
      </c>
      <c r="W202" s="22">
        <f>IFERROR(D202/U202,0)</f>
        <v>0</v>
      </c>
      <c r="X202" s="22">
        <f>IFERROR(W202*커버링B2C요약!$AD$8/(커버링B2C요약!$AE$5/커버링B2C요약!$AD$5),0)</f>
        <v>0</v>
      </c>
      <c r="Y202" s="22">
        <f>VLOOKUP($C202,'메타 RAW'!$A:$I,9,0)</f>
        <v>30000</v>
      </c>
      <c r="AA202" s="273"/>
      <c r="AB202" s="273"/>
    </row>
    <row r="204" spans="2:28">
      <c r="B204" s="19" t="s">
        <v>440</v>
      </c>
      <c r="C204" s="20" t="s">
        <v>4250</v>
      </c>
      <c r="D204" s="20"/>
    </row>
    <row r="205" spans="2:28">
      <c r="B205" s="11" t="s">
        <v>436</v>
      </c>
      <c r="C205" s="11" t="s">
        <v>22</v>
      </c>
      <c r="D205" s="12" t="s">
        <v>23</v>
      </c>
      <c r="E205" s="12" t="s">
        <v>24</v>
      </c>
      <c r="F205" s="12" t="s">
        <v>25</v>
      </c>
      <c r="G205" s="12" t="s">
        <v>26</v>
      </c>
      <c r="H205" s="12" t="s">
        <v>27</v>
      </c>
      <c r="I205" s="12" t="s">
        <v>28</v>
      </c>
      <c r="J205" s="13" t="s">
        <v>29</v>
      </c>
      <c r="K205" s="13" t="s">
        <v>30</v>
      </c>
      <c r="L205" s="13" t="s">
        <v>31</v>
      </c>
      <c r="M205" s="13" t="s">
        <v>32</v>
      </c>
      <c r="N205" s="13" t="s">
        <v>33</v>
      </c>
      <c r="O205" s="13" t="s">
        <v>34</v>
      </c>
      <c r="P205" s="13" t="s">
        <v>35</v>
      </c>
      <c r="Q205" s="13" t="s">
        <v>36</v>
      </c>
      <c r="R205" s="13" t="s">
        <v>37</v>
      </c>
      <c r="S205" s="14" t="s">
        <v>38</v>
      </c>
      <c r="T205" s="14" t="s">
        <v>27</v>
      </c>
      <c r="U205" s="14" t="s">
        <v>28</v>
      </c>
      <c r="V205" s="14" t="s">
        <v>36</v>
      </c>
      <c r="W205" s="14" t="s">
        <v>37</v>
      </c>
      <c r="X205" s="14" t="s">
        <v>437</v>
      </c>
      <c r="Y205" s="13" t="s">
        <v>40</v>
      </c>
      <c r="Z205" s="14" t="s">
        <v>41</v>
      </c>
    </row>
    <row r="206" spans="2:28">
      <c r="B206" s="15"/>
      <c r="C206" s="9" t="s">
        <v>435</v>
      </c>
      <c r="D206" s="16">
        <f t="shared" ref="D206:I206" si="146">SUM(D207:D209)</f>
        <v>109743</v>
      </c>
      <c r="E206" s="16">
        <f t="shared" si="146"/>
        <v>5924</v>
      </c>
      <c r="F206" s="16">
        <f t="shared" si="146"/>
        <v>40</v>
      </c>
      <c r="G206" s="16">
        <f t="shared" si="146"/>
        <v>9</v>
      </c>
      <c r="H206" s="16">
        <f t="shared" si="146"/>
        <v>1</v>
      </c>
      <c r="I206" s="16">
        <f t="shared" si="146"/>
        <v>5</v>
      </c>
      <c r="J206" s="17">
        <f>D206*1000/E206</f>
        <v>18525.151924375423</v>
      </c>
      <c r="K206" s="17">
        <f>IFERROR(D206/F206,0)</f>
        <v>2743.5749999999998</v>
      </c>
      <c r="L206" s="18">
        <f t="shared" ref="L206:M206" si="147">IFERROR(F206/E206,0)</f>
        <v>6.75219446320054E-3</v>
      </c>
      <c r="M206" s="42">
        <f t="shared" si="147"/>
        <v>0.22500000000000001</v>
      </c>
      <c r="N206" s="42">
        <f>IFERROR(H206/F206,0)</f>
        <v>2.5000000000000001E-2</v>
      </c>
      <c r="O206" s="42">
        <f>IFERROR(I206/F206,0)</f>
        <v>0.125</v>
      </c>
      <c r="P206" s="17">
        <f>IFERROR(D206/G206,0)</f>
        <v>12193.666666666666</v>
      </c>
      <c r="Q206" s="17">
        <f>IFERROR(D206/H206,0)</f>
        <v>109743</v>
      </c>
      <c r="R206" s="17">
        <f>IFERROR(D206/I206,0)</f>
        <v>21948.6</v>
      </c>
      <c r="S206" s="16">
        <f>SUM(S207:S209)</f>
        <v>10</v>
      </c>
      <c r="T206" s="16">
        <f>SUM(T207:T209)</f>
        <v>4</v>
      </c>
      <c r="U206" s="16">
        <f>SUM(U207:U209)</f>
        <v>2</v>
      </c>
      <c r="V206" s="17">
        <f>IFERROR(D206/T206,0)</f>
        <v>27435.75</v>
      </c>
      <c r="W206" s="17">
        <f>IFERROR(D206/U206,0)</f>
        <v>54871.5</v>
      </c>
      <c r="X206" s="17">
        <f>IFERROR(W206*커버링B2C요약!$AD$8/(커버링B2C요약!$AE$5/커버링B2C요약!$AD$5),0)</f>
        <v>21839.103667562085</v>
      </c>
      <c r="Y206" s="17">
        <f>Y207</f>
        <v>30000</v>
      </c>
      <c r="Z206" s="17">
        <v>0</v>
      </c>
    </row>
    <row r="207" spans="2:28" s="43" customFormat="1">
      <c r="B207" s="22" t="str">
        <f>VLOOKUP(C207,'메타 RAW'!A:G,2,0)</f>
        <v>aos_purchase_all_vd_가장짧은시간(대형폐기물)_cr1_26.04.11</v>
      </c>
      <c r="C207" s="22" t="s">
        <v>555</v>
      </c>
      <c r="D207" s="22">
        <f>VLOOKUP($C207,'메타 RAW'!$A:$G,3,0)</f>
        <v>80084</v>
      </c>
      <c r="E207" s="22">
        <f>VLOOKUP($C207,'메타 RAW'!$A:$G,4,0)</f>
        <v>4313</v>
      </c>
      <c r="F207" s="22">
        <f>VLOOKUP($C207,'메타 RAW'!$A:$G,5,0)</f>
        <v>33</v>
      </c>
      <c r="G207" s="22">
        <f>VLOOKUP($C207,'메타 RAW'!$A:$G,6,0)</f>
        <v>5</v>
      </c>
      <c r="H207" s="22">
        <f>VLOOKUP($C207,'메타 RAW'!$A:$I,7,0)</f>
        <v>0</v>
      </c>
      <c r="I207" s="22">
        <f>VLOOKUP($C207,'메타 RAW'!$A:$I,8,0)</f>
        <v>2</v>
      </c>
      <c r="J207" s="23">
        <f>IFERROR(D207/E207*1000,0)</f>
        <v>18568.050081150013</v>
      </c>
      <c r="K207" s="23">
        <f>IFERROR(D207/F207,0)</f>
        <v>2426.787878787879</v>
      </c>
      <c r="L207" s="24">
        <f t="shared" ref="L207:M209" si="148">IFERROR(F207/E207,0)</f>
        <v>7.6512868073266866E-3</v>
      </c>
      <c r="M207" s="24">
        <f t="shared" si="148"/>
        <v>0.15151515151515152</v>
      </c>
      <c r="N207" s="24">
        <f>IFERROR(H207/F207,0)</f>
        <v>0</v>
      </c>
      <c r="O207" s="24">
        <f>IFERROR(I207/F207,0)</f>
        <v>6.0606060606060608E-2</v>
      </c>
      <c r="P207" s="22">
        <f>IFERROR(D207/G207,0)</f>
        <v>16016.8</v>
      </c>
      <c r="Q207" s="22">
        <f>IFERROR(D207/H207,0)</f>
        <v>0</v>
      </c>
      <c r="R207" s="22">
        <f>IFERROR(D207/I207,0)</f>
        <v>40042</v>
      </c>
      <c r="S207" s="22">
        <f>IFERROR(VLOOKUP($C207,'메타 RAW (MMP)'!$B:$G,3,0),0)</f>
        <v>6</v>
      </c>
      <c r="T207" s="22">
        <f>IFERROR(VLOOKUP($C207,'메타 RAW (MMP)'!$B:$G,5,0),0)</f>
        <v>1</v>
      </c>
      <c r="U207" s="22">
        <f>IFERROR(VLOOKUP($C207,'메타 RAW (MMP)'!$B:$G,6,0),0)</f>
        <v>1</v>
      </c>
      <c r="V207" s="22">
        <f>IFERROR(D207/T207,0)</f>
        <v>80084</v>
      </c>
      <c r="W207" s="22">
        <f>IFERROR(D207/U207,0)</f>
        <v>80084</v>
      </c>
      <c r="X207" s="22">
        <f>IFERROR(W207*커버링B2C요약!$AD$8/(커버링B2C요약!$AE$5/커버링B2C요약!$AD$5),0)</f>
        <v>31873.792007017157</v>
      </c>
      <c r="Y207" s="22">
        <f>VLOOKUP($C207,'메타 RAW'!$A:$I,9,0)</f>
        <v>30000</v>
      </c>
      <c r="AA207" s="273"/>
      <c r="AB207" s="273"/>
    </row>
    <row r="208" spans="2:28" s="43" customFormat="1">
      <c r="B208" s="22" t="str">
        <f>VLOOKUP(C208,'메타 RAW'!A:G,2,0)</f>
        <v>aos_purchase_all_vd_가장짧은시간(대형폐기물)_cr1_26.04.11</v>
      </c>
      <c r="C208" s="22" t="s">
        <v>554</v>
      </c>
      <c r="D208" s="22">
        <f>VLOOKUP($C208,'메타 RAW'!$A:$G,3,0)</f>
        <v>15203</v>
      </c>
      <c r="E208" s="22">
        <f>VLOOKUP($C208,'메타 RAW'!$A:$G,4,0)</f>
        <v>954</v>
      </c>
      <c r="F208" s="22">
        <f>VLOOKUP($C208,'메타 RAW'!$A:$G,5,0)</f>
        <v>2</v>
      </c>
      <c r="G208" s="22">
        <f>VLOOKUP($C208,'메타 RAW'!$A:$G,6,0)</f>
        <v>1</v>
      </c>
      <c r="H208" s="22">
        <f>VLOOKUP($C208,'메타 RAW'!$A:$I,7,0)</f>
        <v>1</v>
      </c>
      <c r="I208" s="22">
        <f>VLOOKUP($C208,'메타 RAW'!$A:$I,8,0)</f>
        <v>0</v>
      </c>
      <c r="J208" s="23">
        <f>IFERROR(D208/E208*1000,0)</f>
        <v>15936.058700209644</v>
      </c>
      <c r="K208" s="23">
        <f>IFERROR(D208/F208,0)</f>
        <v>7601.5</v>
      </c>
      <c r="L208" s="24">
        <f t="shared" si="148"/>
        <v>2.0964360587002098E-3</v>
      </c>
      <c r="M208" s="24">
        <f t="shared" si="148"/>
        <v>0.5</v>
      </c>
      <c r="N208" s="24">
        <f>IFERROR(H208/F208,0)</f>
        <v>0.5</v>
      </c>
      <c r="O208" s="24">
        <f>IFERROR(I208/F208,0)</f>
        <v>0</v>
      </c>
      <c r="P208" s="22">
        <f>IFERROR(D208/G208,0)</f>
        <v>15203</v>
      </c>
      <c r="Q208" s="22">
        <f>IFERROR(D208/H208,0)</f>
        <v>15203</v>
      </c>
      <c r="R208" s="22">
        <f>IFERROR(D208/I208,0)</f>
        <v>0</v>
      </c>
      <c r="S208" s="22">
        <f>IFERROR(VLOOKUP($C208,'메타 RAW (MMP)'!$B:$G,3,0),0)</f>
        <v>1</v>
      </c>
      <c r="T208" s="22">
        <f>IFERROR(VLOOKUP($C208,'메타 RAW (MMP)'!$B:$G,5,0),0)</f>
        <v>1</v>
      </c>
      <c r="U208" s="22">
        <f>IFERROR(VLOOKUP($C208,'메타 RAW (MMP)'!$B:$G,6,0),0)</f>
        <v>1</v>
      </c>
      <c r="V208" s="22">
        <f>IFERROR(D208/T208,0)</f>
        <v>15203</v>
      </c>
      <c r="W208" s="22">
        <f>IFERROR(D208/U208,0)</f>
        <v>15203</v>
      </c>
      <c r="X208" s="22">
        <f>IFERROR(W208*커버링B2C요약!$AD$8/(커버링B2C요약!$AE$5/커버링B2C요약!$AD$5),0)</f>
        <v>6050.8623430732969</v>
      </c>
      <c r="Y208" s="22">
        <f>VLOOKUP($C208,'메타 RAW'!$A:$I,9,0)</f>
        <v>30000</v>
      </c>
      <c r="AA208" s="273"/>
      <c r="AB208" s="273"/>
    </row>
    <row r="209" spans="2:26" s="43" customFormat="1">
      <c r="B209" s="22" t="str">
        <f>VLOOKUP(C209,'메타 RAW'!A:G,2,0)</f>
        <v>aos_purchase_all_vd_가장짧은시간(대형폐기물)_cr1_26.04.11</v>
      </c>
      <c r="C209" s="22" t="s">
        <v>553</v>
      </c>
      <c r="D209" s="22">
        <f>VLOOKUP($C209,'메타 RAW'!$A:$G,3,0)</f>
        <v>14456</v>
      </c>
      <c r="E209" s="22">
        <f>VLOOKUP($C209,'메타 RAW'!$A:$G,4,0)</f>
        <v>657</v>
      </c>
      <c r="F209" s="22">
        <f>VLOOKUP($C209,'메타 RAW'!$A:$G,5,0)</f>
        <v>5</v>
      </c>
      <c r="G209" s="22">
        <f>VLOOKUP($C209,'메타 RAW'!$A:$G,6,0)</f>
        <v>3</v>
      </c>
      <c r="H209" s="22">
        <f>VLOOKUP($C209,'메타 RAW'!$A:$I,7,0)</f>
        <v>0</v>
      </c>
      <c r="I209" s="22">
        <f>VLOOKUP($C209,'메타 RAW'!$A:$I,8,0)</f>
        <v>3</v>
      </c>
      <c r="J209" s="23">
        <f>IFERROR(D209/E209*1000,0)</f>
        <v>22003.044140030441</v>
      </c>
      <c r="K209" s="23">
        <f>IFERROR(D209/F209,0)</f>
        <v>2891.2</v>
      </c>
      <c r="L209" s="24">
        <f t="shared" si="148"/>
        <v>7.6103500761035003E-3</v>
      </c>
      <c r="M209" s="24">
        <f t="shared" si="148"/>
        <v>0.6</v>
      </c>
      <c r="N209" s="24">
        <f>IFERROR(H209/F209,0)</f>
        <v>0</v>
      </c>
      <c r="O209" s="24">
        <f>IFERROR(I209/F209,0)</f>
        <v>0.6</v>
      </c>
      <c r="P209" s="22">
        <f>IFERROR(D209/G209,0)</f>
        <v>4818.666666666667</v>
      </c>
      <c r="Q209" s="22">
        <f>IFERROR(D209/H209,0)</f>
        <v>0</v>
      </c>
      <c r="R209" s="22">
        <f>IFERROR(D209/I209,0)</f>
        <v>4818.666666666667</v>
      </c>
      <c r="S209" s="22">
        <f>IFERROR(VLOOKUP($C209,'메타 RAW (MMP)'!$B:$G,3,0),0)</f>
        <v>3</v>
      </c>
      <c r="T209" s="22">
        <f>IFERROR(VLOOKUP($C209,'메타 RAW (MMP)'!$B:$G,5,0),0)</f>
        <v>2</v>
      </c>
      <c r="U209" s="22">
        <f>IFERROR(VLOOKUP($C209,'메타 RAW (MMP)'!$B:$G,6,0),0)</f>
        <v>0</v>
      </c>
      <c r="V209" s="22">
        <f>IFERROR(D209/T209,0)</f>
        <v>7228</v>
      </c>
      <c r="W209" s="22">
        <f>IFERROR(D209/U209,0)</f>
        <v>0</v>
      </c>
      <c r="X209" s="22">
        <f>IFERROR(W209*커버링B2C요약!$AD$8/(커버링B2C요약!$AE$5/커버링B2C요약!$AD$5),0)</f>
        <v>0</v>
      </c>
      <c r="Y209" s="22">
        <f>VLOOKUP($C209,'메타 RAW'!$A:$I,9,0)</f>
        <v>30000</v>
      </c>
    </row>
    <row r="211" spans="2:26">
      <c r="B211" s="19" t="s">
        <v>440</v>
      </c>
      <c r="C211" s="20" t="s">
        <v>4251</v>
      </c>
      <c r="D211" s="20"/>
    </row>
    <row r="212" spans="2:26">
      <c r="B212" s="11" t="s">
        <v>436</v>
      </c>
      <c r="C212" s="11" t="s">
        <v>22</v>
      </c>
      <c r="D212" s="12" t="s">
        <v>23</v>
      </c>
      <c r="E212" s="12" t="s">
        <v>24</v>
      </c>
      <c r="F212" s="12" t="s">
        <v>25</v>
      </c>
      <c r="G212" s="12" t="s">
        <v>26</v>
      </c>
      <c r="H212" s="12" t="s">
        <v>27</v>
      </c>
      <c r="I212" s="12" t="s">
        <v>28</v>
      </c>
      <c r="J212" s="13" t="s">
        <v>29</v>
      </c>
      <c r="K212" s="13" t="s">
        <v>30</v>
      </c>
      <c r="L212" s="13" t="s">
        <v>31</v>
      </c>
      <c r="M212" s="13" t="s">
        <v>32</v>
      </c>
      <c r="N212" s="13" t="s">
        <v>33</v>
      </c>
      <c r="O212" s="13" t="s">
        <v>34</v>
      </c>
      <c r="P212" s="13" t="s">
        <v>35</v>
      </c>
      <c r="Q212" s="13" t="s">
        <v>36</v>
      </c>
      <c r="R212" s="13" t="s">
        <v>37</v>
      </c>
      <c r="S212" s="14" t="s">
        <v>38</v>
      </c>
      <c r="T212" s="14" t="s">
        <v>27</v>
      </c>
      <c r="U212" s="14" t="s">
        <v>28</v>
      </c>
      <c r="V212" s="14" t="s">
        <v>36</v>
      </c>
      <c r="W212" s="14" t="s">
        <v>37</v>
      </c>
      <c r="X212" s="14" t="s">
        <v>437</v>
      </c>
      <c r="Y212" s="13" t="s">
        <v>40</v>
      </c>
      <c r="Z212" s="14" t="s">
        <v>41</v>
      </c>
    </row>
    <row r="213" spans="2:26">
      <c r="B213" s="15"/>
      <c r="C213" s="9" t="s">
        <v>435</v>
      </c>
      <c r="D213" s="16">
        <f t="shared" ref="D213:I213" si="149">SUM(D214:D216)</f>
        <v>1647295</v>
      </c>
      <c r="E213" s="16">
        <f t="shared" si="149"/>
        <v>164301</v>
      </c>
      <c r="F213" s="16">
        <f t="shared" si="149"/>
        <v>1056</v>
      </c>
      <c r="G213" s="16">
        <f t="shared" si="149"/>
        <v>385</v>
      </c>
      <c r="H213" s="16">
        <f t="shared" si="149"/>
        <v>81</v>
      </c>
      <c r="I213" s="16">
        <f t="shared" si="149"/>
        <v>296</v>
      </c>
      <c r="J213" s="17">
        <f>D213*1000/E213</f>
        <v>10026.080182104795</v>
      </c>
      <c r="K213" s="17">
        <f>IFERROR(D213/F213,0)</f>
        <v>1559.938446969697</v>
      </c>
      <c r="L213" s="18">
        <f t="shared" ref="L213:M216" si="150">IFERROR(F213/E213,0)</f>
        <v>6.4272280753008195E-3</v>
      </c>
      <c r="M213" s="42">
        <f t="shared" si="150"/>
        <v>0.36458333333333331</v>
      </c>
      <c r="N213" s="42">
        <f>IFERROR(H213/F213,0)</f>
        <v>7.6704545454545456E-2</v>
      </c>
      <c r="O213" s="42">
        <f>IFERROR(I213/F213,0)</f>
        <v>0.28030303030303028</v>
      </c>
      <c r="P213" s="17">
        <f>IFERROR(D213/G213,0)</f>
        <v>4278.6883116883118</v>
      </c>
      <c r="Q213" s="17">
        <f>IFERROR(D213/H213,0)</f>
        <v>20336.975308641977</v>
      </c>
      <c r="R213" s="17">
        <f>IFERROR(D213/I213,0)</f>
        <v>5565.1858108108108</v>
      </c>
      <c r="S213" s="16">
        <f>SUM(S214:S216)</f>
        <v>306</v>
      </c>
      <c r="T213" s="16">
        <f>SUM(T214:T216)</f>
        <v>182</v>
      </c>
      <c r="U213" s="16">
        <f>SUM(U214:U216)</f>
        <v>30</v>
      </c>
      <c r="V213" s="17">
        <f>IFERROR(D213/T213,0)</f>
        <v>9051.0714285714294</v>
      </c>
      <c r="W213" s="17">
        <f>IFERROR(D213/U213,0)</f>
        <v>54909.833333333336</v>
      </c>
      <c r="X213" s="17">
        <f>IFERROR(W213*커버링B2C요약!$AD$8/(커버링B2C요약!$AE$5/커버링B2C요약!$AD$5),0)</f>
        <v>21854.360506551177</v>
      </c>
      <c r="Y213" s="17">
        <f>Y214</f>
        <v>250000</v>
      </c>
      <c r="Z213" s="17">
        <v>350000</v>
      </c>
    </row>
    <row r="214" spans="2:26">
      <c r="B214" s="28" t="str">
        <f>VLOOKUP(C214,'메타 RAW'!A:G,2,0)</f>
        <v>aos_purchase_all_vd_150L(대형폐기물)_hn1_26.04.10</v>
      </c>
      <c r="C214" s="28" t="s">
        <v>556</v>
      </c>
      <c r="D214" s="28">
        <f>VLOOKUP($C214,'메타 RAW'!$A:$G,3,0)</f>
        <v>1646729</v>
      </c>
      <c r="E214" s="28">
        <f>VLOOKUP($C214,'메타 RAW'!$A:$G,4,0)</f>
        <v>164247</v>
      </c>
      <c r="F214" s="28">
        <f>VLOOKUP($C214,'메타 RAW'!$A:$G,5,0)</f>
        <v>1056</v>
      </c>
      <c r="G214" s="28">
        <f>VLOOKUP($C214,'메타 RAW'!$A:$G,6,0)</f>
        <v>385</v>
      </c>
      <c r="H214" s="28">
        <f>VLOOKUP($C214,'메타 RAW'!$A:$I,7,0)</f>
        <v>81</v>
      </c>
      <c r="I214" s="28">
        <f>VLOOKUP($C214,'메타 RAW'!$A:$I,8,0)</f>
        <v>296</v>
      </c>
      <c r="J214" s="29">
        <f>IFERROR(D214/E214*1000,0)</f>
        <v>10025.930458394978</v>
      </c>
      <c r="K214" s="29">
        <f>IFERROR(D214/F214,0)</f>
        <v>1559.402462121212</v>
      </c>
      <c r="L214" s="30">
        <f t="shared" si="150"/>
        <v>6.4293411751812817E-3</v>
      </c>
      <c r="M214" s="30">
        <f t="shared" si="150"/>
        <v>0.36458333333333331</v>
      </c>
      <c r="N214" s="30">
        <f>IFERROR(H214/F214,0)</f>
        <v>7.6704545454545456E-2</v>
      </c>
      <c r="O214" s="30">
        <f>IFERROR(I214/F214,0)</f>
        <v>0.28030303030303028</v>
      </c>
      <c r="P214" s="28">
        <f>IFERROR(D214/G214,0)</f>
        <v>4277.2181818181816</v>
      </c>
      <c r="Q214" s="28">
        <f>IFERROR(D214/H214,0)</f>
        <v>20329.987654320987</v>
      </c>
      <c r="R214" s="28">
        <f>IFERROR(D214/I214,0)</f>
        <v>5563.2736486486483</v>
      </c>
      <c r="S214" s="28">
        <f>IFERROR(VLOOKUP($C214,'메타 RAW (MMP)'!$B:$G,3,0),0)</f>
        <v>306</v>
      </c>
      <c r="T214" s="28">
        <f>IFERROR(VLOOKUP($C214,'메타 RAW (MMP)'!$B:$G,5,0),0)</f>
        <v>182</v>
      </c>
      <c r="U214" s="28">
        <f>IFERROR(VLOOKUP($C214,'메타 RAW (MMP)'!$B:$G,6,0),0)</f>
        <v>30</v>
      </c>
      <c r="V214" s="28">
        <f>IFERROR(D214/T214,0)</f>
        <v>9047.961538461539</v>
      </c>
      <c r="W214" s="28">
        <f>IFERROR(D214/U214,0)</f>
        <v>54890.966666666667</v>
      </c>
      <c r="X214" s="28">
        <f>IFERROR(W214*커버링B2C요약!$AD$8/(커버링B2C요약!$AE$5/커버링B2C요약!$AD$5),0)</f>
        <v>21846.851488405242</v>
      </c>
      <c r="Y214" s="28">
        <f>VLOOKUP($C214,'메타 RAW'!$A:$I,9,0)</f>
        <v>250000</v>
      </c>
      <c r="Z214" s="62"/>
    </row>
    <row r="215" spans="2:26">
      <c r="B215" s="28" t="str">
        <f>VLOOKUP(C215,'메타 RAW'!A:G,2,0)</f>
        <v>aos_purchase_all_vd_150L(대형폐기물)_hn1_26.04.10</v>
      </c>
      <c r="C215" s="28" t="s">
        <v>557</v>
      </c>
      <c r="D215" s="28">
        <f>VLOOKUP($C215,'메타 RAW'!$A:$G,3,0)</f>
        <v>482</v>
      </c>
      <c r="E215" s="28">
        <f>VLOOKUP($C215,'메타 RAW'!$A:$G,4,0)</f>
        <v>46</v>
      </c>
      <c r="F215" s="28">
        <f>VLOOKUP($C215,'메타 RAW'!$A:$G,5,0)</f>
        <v>0</v>
      </c>
      <c r="G215" s="28">
        <f>VLOOKUP($C215,'메타 RAW'!$A:$G,6,0)</f>
        <v>0</v>
      </c>
      <c r="H215" s="28">
        <f>VLOOKUP($C215,'메타 RAW'!$A:$I,7,0)</f>
        <v>0</v>
      </c>
      <c r="I215" s="28">
        <f>VLOOKUP($C215,'메타 RAW'!$A:$I,8,0)</f>
        <v>0</v>
      </c>
      <c r="J215" s="29">
        <f>IFERROR(D215/E215*1000,0)</f>
        <v>10478.260869565216</v>
      </c>
      <c r="K215" s="29">
        <f>IFERROR(D215/F215,0)</f>
        <v>0</v>
      </c>
      <c r="L215" s="30">
        <f t="shared" si="150"/>
        <v>0</v>
      </c>
      <c r="M215" s="30">
        <f t="shared" si="150"/>
        <v>0</v>
      </c>
      <c r="N215" s="30">
        <f>IFERROR(H215/F215,0)</f>
        <v>0</v>
      </c>
      <c r="O215" s="30">
        <f>IFERROR(I215/F215,0)</f>
        <v>0</v>
      </c>
      <c r="P215" s="28">
        <f>IFERROR(D215/G215,0)</f>
        <v>0</v>
      </c>
      <c r="Q215" s="28">
        <f>IFERROR(D215/H215,0)</f>
        <v>0</v>
      </c>
      <c r="R215" s="28">
        <f>IFERROR(D215/I215,0)</f>
        <v>0</v>
      </c>
      <c r="S215" s="28">
        <f>IFERROR(VLOOKUP($C215,'메타 RAW (MMP)'!$B:$G,3,0),0)</f>
        <v>0</v>
      </c>
      <c r="T215" s="28">
        <f>IFERROR(VLOOKUP($C215,'메타 RAW (MMP)'!$B:$G,5,0),0)</f>
        <v>0</v>
      </c>
      <c r="U215" s="28">
        <f>IFERROR(VLOOKUP($C215,'메타 RAW (MMP)'!$B:$G,6,0),0)</f>
        <v>0</v>
      </c>
      <c r="V215" s="28">
        <f>IFERROR(D215/T215,0)</f>
        <v>0</v>
      </c>
      <c r="W215" s="28">
        <f>IFERROR(D215/U215,0)</f>
        <v>0</v>
      </c>
      <c r="X215" s="28">
        <f>IFERROR(W215*커버링B2C요약!$AD$8/(커버링B2C요약!$AE$5/커버링B2C요약!$AD$5),0)</f>
        <v>0</v>
      </c>
      <c r="Y215" s="28">
        <f>VLOOKUP($C215,'메타 RAW'!$A:$I,9,0)</f>
        <v>250000</v>
      </c>
      <c r="Z215" s="62"/>
    </row>
    <row r="216" spans="2:26">
      <c r="B216" s="28" t="str">
        <f>VLOOKUP(C216,'메타 RAW'!A:G,2,0)</f>
        <v>aos_purchase_all_vd_150L(대형폐기물)_hn1_26.04.10</v>
      </c>
      <c r="C216" s="28" t="s">
        <v>558</v>
      </c>
      <c r="D216" s="28">
        <f>VLOOKUP($C216,'메타 RAW'!$A:$G,3,0)</f>
        <v>84</v>
      </c>
      <c r="E216" s="28">
        <f>VLOOKUP($C216,'메타 RAW'!$A:$G,4,0)</f>
        <v>8</v>
      </c>
      <c r="F216" s="28">
        <f>VLOOKUP($C216,'메타 RAW'!$A:$G,5,0)</f>
        <v>0</v>
      </c>
      <c r="G216" s="28">
        <f>VLOOKUP($C216,'메타 RAW'!$A:$G,6,0)</f>
        <v>0</v>
      </c>
      <c r="H216" s="28">
        <f>VLOOKUP($C216,'메타 RAW'!$A:$I,7,0)</f>
        <v>0</v>
      </c>
      <c r="I216" s="28">
        <f>VLOOKUP($C216,'메타 RAW'!$A:$I,8,0)</f>
        <v>0</v>
      </c>
      <c r="J216" s="29">
        <f>IFERROR(D216/E216*1000,0)</f>
        <v>10500</v>
      </c>
      <c r="K216" s="29">
        <f>IFERROR(D216/F216,0)</f>
        <v>0</v>
      </c>
      <c r="L216" s="30">
        <f t="shared" si="150"/>
        <v>0</v>
      </c>
      <c r="M216" s="30">
        <f t="shared" si="150"/>
        <v>0</v>
      </c>
      <c r="N216" s="30">
        <f>IFERROR(H216/F216,0)</f>
        <v>0</v>
      </c>
      <c r="O216" s="30">
        <f>IFERROR(I216/F216,0)</f>
        <v>0</v>
      </c>
      <c r="P216" s="28">
        <f>IFERROR(D216/G216,0)</f>
        <v>0</v>
      </c>
      <c r="Q216" s="28">
        <f>IFERROR(D216/H216,0)</f>
        <v>0</v>
      </c>
      <c r="R216" s="28">
        <f>IFERROR(D216/I216,0)</f>
        <v>0</v>
      </c>
      <c r="S216" s="28">
        <f>IFERROR(VLOOKUP($C216,'메타 RAW (MMP)'!$B:$G,3,0),0)</f>
        <v>0</v>
      </c>
      <c r="T216" s="28">
        <f>IFERROR(VLOOKUP($C216,'메타 RAW (MMP)'!$B:$G,5,0),0)</f>
        <v>0</v>
      </c>
      <c r="U216" s="28">
        <f>IFERROR(VLOOKUP($C216,'메타 RAW (MMP)'!$B:$G,6,0),0)</f>
        <v>0</v>
      </c>
      <c r="V216" s="28">
        <f>IFERROR(D216/T216,0)</f>
        <v>0</v>
      </c>
      <c r="W216" s="28">
        <f>IFERROR(D216/U216,0)</f>
        <v>0</v>
      </c>
      <c r="X216" s="28">
        <f>IFERROR(W216*커버링B2C요약!$AD$8/(커버링B2C요약!$AE$5/커버링B2C요약!$AD$5),0)</f>
        <v>0</v>
      </c>
      <c r="Y216" s="28">
        <f>VLOOKUP($C216,'메타 RAW'!$A:$I,9,0)</f>
        <v>250000</v>
      </c>
      <c r="Z216" s="62"/>
    </row>
    <row r="218" spans="2:26">
      <c r="B218" s="19" t="s">
        <v>440</v>
      </c>
      <c r="C218" s="20" t="s">
        <v>4252</v>
      </c>
      <c r="D218" s="20"/>
    </row>
    <row r="219" spans="2:26">
      <c r="B219" s="11" t="s">
        <v>436</v>
      </c>
      <c r="C219" s="11" t="s">
        <v>22</v>
      </c>
      <c r="D219" s="12" t="s">
        <v>23</v>
      </c>
      <c r="E219" s="12" t="s">
        <v>24</v>
      </c>
      <c r="F219" s="12" t="s">
        <v>25</v>
      </c>
      <c r="G219" s="12" t="s">
        <v>26</v>
      </c>
      <c r="H219" s="12" t="s">
        <v>27</v>
      </c>
      <c r="I219" s="12" t="s">
        <v>28</v>
      </c>
      <c r="J219" s="13" t="s">
        <v>29</v>
      </c>
      <c r="K219" s="13" t="s">
        <v>30</v>
      </c>
      <c r="L219" s="13" t="s">
        <v>31</v>
      </c>
      <c r="M219" s="13" t="s">
        <v>32</v>
      </c>
      <c r="N219" s="13" t="s">
        <v>33</v>
      </c>
      <c r="O219" s="13" t="s">
        <v>34</v>
      </c>
      <c r="P219" s="13" t="s">
        <v>35</v>
      </c>
      <c r="Q219" s="13" t="s">
        <v>36</v>
      </c>
      <c r="R219" s="13" t="s">
        <v>37</v>
      </c>
      <c r="S219" s="14" t="s">
        <v>38</v>
      </c>
      <c r="T219" s="14" t="s">
        <v>27</v>
      </c>
      <c r="U219" s="14" t="s">
        <v>28</v>
      </c>
      <c r="V219" s="14" t="s">
        <v>36</v>
      </c>
      <c r="W219" s="14" t="s">
        <v>37</v>
      </c>
      <c r="X219" s="14" t="s">
        <v>437</v>
      </c>
      <c r="Y219" s="13" t="s">
        <v>40</v>
      </c>
      <c r="Z219" s="14" t="s">
        <v>41</v>
      </c>
    </row>
    <row r="220" spans="2:26">
      <c r="B220" s="15"/>
      <c r="C220" s="9" t="s">
        <v>435</v>
      </c>
      <c r="D220" s="16">
        <f t="shared" ref="D220:I220" si="151">SUM(D221:D223)</f>
        <v>440711</v>
      </c>
      <c r="E220" s="16">
        <f t="shared" si="151"/>
        <v>23170</v>
      </c>
      <c r="F220" s="16">
        <f t="shared" si="151"/>
        <v>104</v>
      </c>
      <c r="G220" s="16">
        <f t="shared" si="151"/>
        <v>32</v>
      </c>
      <c r="H220" s="16">
        <f t="shared" si="151"/>
        <v>10</v>
      </c>
      <c r="I220" s="16">
        <f t="shared" si="151"/>
        <v>21</v>
      </c>
      <c r="J220" s="17">
        <f>D220*1000/E220</f>
        <v>19020.759602934828</v>
      </c>
      <c r="K220" s="17">
        <f>IFERROR(D220/F220,0)</f>
        <v>4237.6057692307695</v>
      </c>
      <c r="L220" s="18">
        <f t="shared" ref="L220:M220" si="152">IFERROR(F220/E220,0)</f>
        <v>4.4885627967198964E-3</v>
      </c>
      <c r="M220" s="42">
        <f t="shared" si="152"/>
        <v>0.30769230769230771</v>
      </c>
      <c r="N220" s="42">
        <f>IFERROR(H220/F220,0)</f>
        <v>9.6153846153846159E-2</v>
      </c>
      <c r="O220" s="42">
        <f>IFERROR(I220/F220,0)</f>
        <v>0.20192307692307693</v>
      </c>
      <c r="P220" s="17">
        <f>IFERROR(D220/G220,0)</f>
        <v>13772.21875</v>
      </c>
      <c r="Q220" s="17">
        <f>IFERROR(D220/H220,0)</f>
        <v>44071.1</v>
      </c>
      <c r="R220" s="17">
        <f>IFERROR(D220/I220,0)</f>
        <v>20986.238095238095</v>
      </c>
      <c r="S220" s="16">
        <f>SUM(S221:S223)</f>
        <v>31</v>
      </c>
      <c r="T220" s="16">
        <f>SUM(T221:T223)</f>
        <v>20</v>
      </c>
      <c r="U220" s="16">
        <f>SUM(U221:U223)</f>
        <v>4</v>
      </c>
      <c r="V220" s="17">
        <f>IFERROR(D220/T220,0)</f>
        <v>22035.55</v>
      </c>
      <c r="W220" s="17">
        <f>IFERROR(D220/U220,0)</f>
        <v>110177.75</v>
      </c>
      <c r="X220" s="17">
        <f>IFERROR(W220*커버링B2C요약!$AD$8/(커버링B2C요약!$AE$5/커버링B2C요약!$AD$5),0)</f>
        <v>43851.239789485226</v>
      </c>
      <c r="Y220" s="17">
        <f>Y221</f>
        <v>80000</v>
      </c>
      <c r="Z220" s="17">
        <v>80000</v>
      </c>
    </row>
    <row r="221" spans="2:26">
      <c r="B221" s="28" t="str">
        <f>VLOOKUP(C221,'메타 RAW'!A:G,2,0)</f>
        <v>aos_purchase_all_vd_팀장님(대형폐기물)_hn1_26.04.14</v>
      </c>
      <c r="C221" s="28" t="s">
        <v>559</v>
      </c>
      <c r="D221" s="28">
        <f>VLOOKUP($C221,'메타 RAW'!$A:$G,3,0)</f>
        <v>437812</v>
      </c>
      <c r="E221" s="28">
        <f>VLOOKUP($C221,'메타 RAW'!$A:$G,4,0)</f>
        <v>23014</v>
      </c>
      <c r="F221" s="28">
        <f>VLOOKUP($C221,'메타 RAW'!$A:$G,5,0)</f>
        <v>104</v>
      </c>
      <c r="G221" s="28">
        <f>VLOOKUP($C221,'메타 RAW'!$A:$G,6,0)</f>
        <v>32</v>
      </c>
      <c r="H221" s="28">
        <f>VLOOKUP($C221,'메타 RAW'!$A:$I,7,0)</f>
        <v>10</v>
      </c>
      <c r="I221" s="28">
        <f>VLOOKUP($C221,'메타 RAW'!$A:$I,8,0)</f>
        <v>21</v>
      </c>
      <c r="J221" s="29">
        <f>IFERROR(D221/E221*1000,0)</f>
        <v>19023.724689319544</v>
      </c>
      <c r="K221" s="29">
        <f>IFERROR(D221/F221,0)</f>
        <v>4209.7307692307695</v>
      </c>
      <c r="L221" s="30">
        <f t="shared" ref="L221:M223" si="153">IFERROR(F221/E221,0)</f>
        <v>4.5189884418180238E-3</v>
      </c>
      <c r="M221" s="30">
        <f t="shared" si="153"/>
        <v>0.30769230769230771</v>
      </c>
      <c r="N221" s="30">
        <f>IFERROR(H221/F221,0)</f>
        <v>9.6153846153846159E-2</v>
      </c>
      <c r="O221" s="30">
        <f>IFERROR(I221/F221,0)</f>
        <v>0.20192307692307693</v>
      </c>
      <c r="P221" s="28">
        <f>IFERROR(D221/G221,0)</f>
        <v>13681.625</v>
      </c>
      <c r="Q221" s="28">
        <f>IFERROR(D221/H221,0)</f>
        <v>43781.2</v>
      </c>
      <c r="R221" s="28">
        <f>IFERROR(D221/I221,0)</f>
        <v>20848.190476190477</v>
      </c>
      <c r="S221" s="28">
        <f>IFERROR(VLOOKUP($C221,'메타 RAW (MMP)'!$B:$G,3,0),0)</f>
        <v>31</v>
      </c>
      <c r="T221" s="28">
        <f>IFERROR(VLOOKUP($C221,'메타 RAW (MMP)'!$B:$G,5,0),0)</f>
        <v>20</v>
      </c>
      <c r="U221" s="28">
        <f>IFERROR(VLOOKUP($C221,'메타 RAW (MMP)'!$B:$G,6,0),0)</f>
        <v>4</v>
      </c>
      <c r="V221" s="28">
        <f>IFERROR(D221/T221,0)</f>
        <v>21890.6</v>
      </c>
      <c r="W221" s="28">
        <f>IFERROR(D221/U221,0)</f>
        <v>109453</v>
      </c>
      <c r="X221" s="28">
        <f>IFERROR(W221*커버링B2C요약!$AD$8/(커버링B2C요약!$AE$5/커버링B2C요약!$AD$5),0)</f>
        <v>43562.786031467578</v>
      </c>
      <c r="Y221" s="28">
        <f>VLOOKUP($C221,'메타 RAW'!$A:$I,9,0)</f>
        <v>80000</v>
      </c>
      <c r="Z221" s="62"/>
    </row>
    <row r="222" spans="2:26">
      <c r="B222" s="28" t="str">
        <f>VLOOKUP(C222,'메타 RAW'!A:G,2,0)</f>
        <v>aos_purchase_all_vd_팀장님(대형폐기물)_hn1_26.04.14</v>
      </c>
      <c r="C222" s="28" t="s">
        <v>560</v>
      </c>
      <c r="D222" s="28">
        <f>VLOOKUP($C222,'메타 RAW'!$A:$G,3,0)</f>
        <v>1488</v>
      </c>
      <c r="E222" s="28">
        <f>VLOOKUP($C222,'메타 RAW'!$A:$G,4,0)</f>
        <v>87</v>
      </c>
      <c r="F222" s="28">
        <f>VLOOKUP($C222,'메타 RAW'!$A:$G,5,0)</f>
        <v>0</v>
      </c>
      <c r="G222" s="28">
        <f>VLOOKUP($C222,'메타 RAW'!$A:$G,6,0)</f>
        <v>0</v>
      </c>
      <c r="H222" s="28">
        <f>VLOOKUP($C222,'메타 RAW'!$A:$I,7,0)</f>
        <v>0</v>
      </c>
      <c r="I222" s="28">
        <f>VLOOKUP($C222,'메타 RAW'!$A:$I,8,0)</f>
        <v>0</v>
      </c>
      <c r="J222" s="29">
        <f>IFERROR(D222/E222*1000,0)</f>
        <v>17103.448275862069</v>
      </c>
      <c r="K222" s="29">
        <f>IFERROR(D222/F222,0)</f>
        <v>0</v>
      </c>
      <c r="L222" s="30">
        <f t="shared" si="153"/>
        <v>0</v>
      </c>
      <c r="M222" s="30">
        <f t="shared" si="153"/>
        <v>0</v>
      </c>
      <c r="N222" s="30">
        <f>IFERROR(H222/F222,0)</f>
        <v>0</v>
      </c>
      <c r="O222" s="30">
        <f>IFERROR(I222/F222,0)</f>
        <v>0</v>
      </c>
      <c r="P222" s="28">
        <f>IFERROR(D222/G222,0)</f>
        <v>0</v>
      </c>
      <c r="Q222" s="28">
        <f>IFERROR(D222/H222,0)</f>
        <v>0</v>
      </c>
      <c r="R222" s="28">
        <f>IFERROR(D222/I222,0)</f>
        <v>0</v>
      </c>
      <c r="S222" s="28">
        <f>IFERROR(VLOOKUP($C222,'메타 RAW (MMP)'!$B:$G,3,0),0)</f>
        <v>0</v>
      </c>
      <c r="T222" s="28">
        <f>IFERROR(VLOOKUP($C222,'메타 RAW (MMP)'!$B:$G,5,0),0)</f>
        <v>0</v>
      </c>
      <c r="U222" s="28">
        <f>IFERROR(VLOOKUP($C222,'메타 RAW (MMP)'!$B:$G,6,0),0)</f>
        <v>0</v>
      </c>
      <c r="V222" s="28">
        <f>IFERROR(D222/T222,0)</f>
        <v>0</v>
      </c>
      <c r="W222" s="28">
        <f>IFERROR(D222/U222,0)</f>
        <v>0</v>
      </c>
      <c r="X222" s="28">
        <f>IFERROR(W222*커버링B2C요약!$AD$8/(커버링B2C요약!$AE$5/커버링B2C요약!$AD$5),0)</f>
        <v>0</v>
      </c>
      <c r="Y222" s="28">
        <f>VLOOKUP($C222,'메타 RAW'!$A:$I,9,0)</f>
        <v>80000</v>
      </c>
      <c r="Z222" s="62"/>
    </row>
    <row r="223" spans="2:26">
      <c r="B223" s="28" t="str">
        <f>VLOOKUP(C223,'메타 RAW'!A:G,2,0)</f>
        <v>aos_purchase_all_vd_팀장님(대형폐기물)_hn1_26.04.14</v>
      </c>
      <c r="C223" s="28" t="s">
        <v>561</v>
      </c>
      <c r="D223" s="28">
        <f>VLOOKUP($C223,'메타 RAW'!$A:$G,3,0)</f>
        <v>1411</v>
      </c>
      <c r="E223" s="28">
        <f>VLOOKUP($C223,'메타 RAW'!$A:$G,4,0)</f>
        <v>69</v>
      </c>
      <c r="F223" s="28">
        <f>VLOOKUP($C223,'메타 RAW'!$A:$G,5,0)</f>
        <v>0</v>
      </c>
      <c r="G223" s="28">
        <f>VLOOKUP($C223,'메타 RAW'!$A:$G,6,0)</f>
        <v>0</v>
      </c>
      <c r="H223" s="28">
        <f>VLOOKUP($C223,'메타 RAW'!$A:$I,7,0)</f>
        <v>0</v>
      </c>
      <c r="I223" s="28">
        <f>VLOOKUP($C223,'메타 RAW'!$A:$I,8,0)</f>
        <v>0</v>
      </c>
      <c r="J223" s="29">
        <f>IFERROR(D223/E223*1000,0)</f>
        <v>20449.27536231884</v>
      </c>
      <c r="K223" s="29">
        <f>IFERROR(D223/F223,0)</f>
        <v>0</v>
      </c>
      <c r="L223" s="30">
        <f t="shared" si="153"/>
        <v>0</v>
      </c>
      <c r="M223" s="30">
        <f t="shared" si="153"/>
        <v>0</v>
      </c>
      <c r="N223" s="30">
        <f>IFERROR(H223/F223,0)</f>
        <v>0</v>
      </c>
      <c r="O223" s="30">
        <f>IFERROR(I223/F223,0)</f>
        <v>0</v>
      </c>
      <c r="P223" s="28">
        <f>IFERROR(D223/G223,0)</f>
        <v>0</v>
      </c>
      <c r="Q223" s="28">
        <f>IFERROR(D223/H223,0)</f>
        <v>0</v>
      </c>
      <c r="R223" s="28">
        <f>IFERROR(D223/I223,0)</f>
        <v>0</v>
      </c>
      <c r="S223" s="28">
        <f>IFERROR(VLOOKUP($C223,'메타 RAW (MMP)'!$B:$G,3,0),0)</f>
        <v>0</v>
      </c>
      <c r="T223" s="28">
        <f>IFERROR(VLOOKUP($C223,'메타 RAW (MMP)'!$B:$G,5,0),0)</f>
        <v>0</v>
      </c>
      <c r="U223" s="28">
        <f>IFERROR(VLOOKUP($C223,'메타 RAW (MMP)'!$B:$G,6,0),0)</f>
        <v>0</v>
      </c>
      <c r="V223" s="28">
        <f>IFERROR(D223/T223,0)</f>
        <v>0</v>
      </c>
      <c r="W223" s="28">
        <f>IFERROR(D223/U223,0)</f>
        <v>0</v>
      </c>
      <c r="X223" s="28">
        <f>IFERROR(W223*커버링B2C요약!$AD$8/(커버링B2C요약!$AE$5/커버링B2C요약!$AD$5),0)</f>
        <v>0</v>
      </c>
      <c r="Y223" s="28">
        <f>VLOOKUP($C223,'메타 RAW'!$A:$I,9,0)</f>
        <v>80000</v>
      </c>
      <c r="Z223" s="62"/>
    </row>
    <row r="225" spans="2:28">
      <c r="B225" s="19" t="s">
        <v>440</v>
      </c>
      <c r="C225" s="20" t="s">
        <v>4253</v>
      </c>
      <c r="D225" s="20"/>
    </row>
    <row r="226" spans="2:28">
      <c r="B226" s="11" t="s">
        <v>436</v>
      </c>
      <c r="C226" s="11" t="s">
        <v>22</v>
      </c>
      <c r="D226" s="12" t="s">
        <v>23</v>
      </c>
      <c r="E226" s="12" t="s">
        <v>24</v>
      </c>
      <c r="F226" s="12" t="s">
        <v>25</v>
      </c>
      <c r="G226" s="12" t="s">
        <v>26</v>
      </c>
      <c r="H226" s="12" t="s">
        <v>27</v>
      </c>
      <c r="I226" s="12" t="s">
        <v>28</v>
      </c>
      <c r="J226" s="13" t="s">
        <v>29</v>
      </c>
      <c r="K226" s="13" t="s">
        <v>30</v>
      </c>
      <c r="L226" s="13" t="s">
        <v>31</v>
      </c>
      <c r="M226" s="13" t="s">
        <v>32</v>
      </c>
      <c r="N226" s="13" t="s">
        <v>33</v>
      </c>
      <c r="O226" s="13" t="s">
        <v>34</v>
      </c>
      <c r="P226" s="13" t="s">
        <v>35</v>
      </c>
      <c r="Q226" s="13" t="s">
        <v>36</v>
      </c>
      <c r="R226" s="13" t="s">
        <v>37</v>
      </c>
      <c r="S226" s="14" t="s">
        <v>38</v>
      </c>
      <c r="T226" s="14" t="s">
        <v>27</v>
      </c>
      <c r="U226" s="14" t="s">
        <v>28</v>
      </c>
      <c r="V226" s="14" t="s">
        <v>36</v>
      </c>
      <c r="W226" s="14" t="s">
        <v>37</v>
      </c>
      <c r="X226" s="14" t="s">
        <v>437</v>
      </c>
      <c r="Y226" s="13" t="s">
        <v>40</v>
      </c>
      <c r="Z226" s="14" t="s">
        <v>41</v>
      </c>
    </row>
    <row r="227" spans="2:28">
      <c r="B227" s="15"/>
      <c r="C227" s="9" t="s">
        <v>435</v>
      </c>
      <c r="D227" s="16">
        <f t="shared" ref="D227:I227" si="154">SUM(D228:D230)</f>
        <v>123974</v>
      </c>
      <c r="E227" s="16">
        <f t="shared" si="154"/>
        <v>7053</v>
      </c>
      <c r="F227" s="16">
        <f t="shared" si="154"/>
        <v>70</v>
      </c>
      <c r="G227" s="16">
        <f t="shared" si="154"/>
        <v>35</v>
      </c>
      <c r="H227" s="16">
        <f t="shared" si="154"/>
        <v>3</v>
      </c>
      <c r="I227" s="16">
        <f t="shared" si="154"/>
        <v>33</v>
      </c>
      <c r="J227" s="17">
        <f>D227*1000/E227</f>
        <v>17577.484758258895</v>
      </c>
      <c r="K227" s="17">
        <f>IFERROR(D227/F227,0)</f>
        <v>1771.0571428571429</v>
      </c>
      <c r="L227" s="18">
        <f t="shared" ref="L227:M227" si="155">IFERROR(F227/E227,0)</f>
        <v>9.9248546717708771E-3</v>
      </c>
      <c r="M227" s="42">
        <f t="shared" si="155"/>
        <v>0.5</v>
      </c>
      <c r="N227" s="42">
        <f>IFERROR(H227/F227,0)</f>
        <v>4.2857142857142858E-2</v>
      </c>
      <c r="O227" s="42">
        <f>IFERROR(I227/F227,0)</f>
        <v>0.47142857142857142</v>
      </c>
      <c r="P227" s="17">
        <f>IFERROR(D227/G227,0)</f>
        <v>3542.1142857142859</v>
      </c>
      <c r="Q227" s="17">
        <f>IFERROR(D227/H227,0)</f>
        <v>41324.666666666664</v>
      </c>
      <c r="R227" s="17">
        <f>IFERROR(D227/I227,0)</f>
        <v>3756.787878787879</v>
      </c>
      <c r="S227" s="16">
        <f>SUM(S228:S230)</f>
        <v>30</v>
      </c>
      <c r="T227" s="16">
        <f>SUM(T228:T230)</f>
        <v>21</v>
      </c>
      <c r="U227" s="16">
        <f>SUM(U228:U230)</f>
        <v>2</v>
      </c>
      <c r="V227" s="17">
        <f>IFERROR(D227/T227,0)</f>
        <v>5903.5238095238092</v>
      </c>
      <c r="W227" s="17">
        <f>IFERROR(D227/U227,0)</f>
        <v>61987</v>
      </c>
      <c r="X227" s="17">
        <f>IFERROR(W227*커버링B2C요약!$AD$8/(커버링B2C요약!$AE$5/커버링B2C요약!$AD$5),0)</f>
        <v>24671.104654350092</v>
      </c>
      <c r="Y227" s="17">
        <f>Y228</f>
        <v>30000</v>
      </c>
      <c r="Z227" s="17">
        <v>50000</v>
      </c>
    </row>
    <row r="228" spans="2:28" s="43" customFormat="1">
      <c r="B228" s="22" t="str">
        <f>VLOOKUP(C228,'메타 RAW'!A:G,2,0)</f>
        <v>aos_purchase_dcj_vd_신주목/50%(대형폐기물)_dh1_26.04.23</v>
      </c>
      <c r="C228" s="22" t="s">
        <v>563</v>
      </c>
      <c r="D228" s="22">
        <f>VLOOKUP($C228,'메타 RAW'!$A:$G,3,0)</f>
        <v>91082</v>
      </c>
      <c r="E228" s="22">
        <f>VLOOKUP($C228,'메타 RAW'!$A:$G,4,0)</f>
        <v>5146</v>
      </c>
      <c r="F228" s="22">
        <f>VLOOKUP($C228,'메타 RAW'!$A:$G,5,0)</f>
        <v>52</v>
      </c>
      <c r="G228" s="22">
        <f>VLOOKUP($C228,'메타 RAW'!$A:$G,6,0)</f>
        <v>25</v>
      </c>
      <c r="H228" s="22">
        <f>VLOOKUP($C228,'메타 RAW'!$A:$I,7,0)</f>
        <v>0</v>
      </c>
      <c r="I228" s="22">
        <f>VLOOKUP($C228,'메타 RAW'!$A:$I,8,0)</f>
        <v>24</v>
      </c>
      <c r="J228" s="23">
        <f>IFERROR(D228/E228*1000,0)</f>
        <v>17699.572483482316</v>
      </c>
      <c r="K228" s="23">
        <f>IFERROR(D228/F228,0)</f>
        <v>1751.5769230769231</v>
      </c>
      <c r="L228" s="24">
        <f t="shared" ref="L228:M230" si="156">IFERROR(F228/E228,0)</f>
        <v>1.0104935872522347E-2</v>
      </c>
      <c r="M228" s="24">
        <f t="shared" si="156"/>
        <v>0.48076923076923078</v>
      </c>
      <c r="N228" s="24">
        <f>IFERROR(H228/F228,0)</f>
        <v>0</v>
      </c>
      <c r="O228" s="24">
        <f>IFERROR(I228/F228,0)</f>
        <v>0.46153846153846156</v>
      </c>
      <c r="P228" s="22">
        <f>IFERROR(D228/G228,0)</f>
        <v>3643.28</v>
      </c>
      <c r="Q228" s="22">
        <f>IFERROR(D228/H228,0)</f>
        <v>0</v>
      </c>
      <c r="R228" s="22">
        <f>IFERROR(D228/I228,0)</f>
        <v>3795.0833333333335</v>
      </c>
      <c r="S228" s="22">
        <f>IFERROR(VLOOKUP($C228,'메타 RAW (MMP)'!$B:$G,3,0),0)</f>
        <v>21</v>
      </c>
      <c r="T228" s="22">
        <f>IFERROR(VLOOKUP($C228,'메타 RAW (MMP)'!$B:$G,5,0),0)</f>
        <v>14</v>
      </c>
      <c r="U228" s="22">
        <f>IFERROR(VLOOKUP($C228,'메타 RAW (MMP)'!$B:$G,6,0),0)</f>
        <v>0</v>
      </c>
      <c r="V228" s="22">
        <f>IFERROR(D228/T228,0)</f>
        <v>6505.8571428571431</v>
      </c>
      <c r="W228" s="22">
        <f>IFERROR(D228/U228,0)</f>
        <v>0</v>
      </c>
      <c r="X228" s="22">
        <f>IFERROR(W228*커버링B2C요약!$AD$8/(커버링B2C요약!$AE$5/커버링B2C요약!$AD$5),0)</f>
        <v>0</v>
      </c>
      <c r="Y228" s="22">
        <f>VLOOKUP($C228,'메타 RAW'!$A:$I,9,0)</f>
        <v>30000</v>
      </c>
      <c r="AA228" s="273"/>
      <c r="AB228" s="273"/>
    </row>
    <row r="229" spans="2:28">
      <c r="B229" s="28" t="str">
        <f>VLOOKUP(C229,'메타 RAW'!A:G,2,0)</f>
        <v>aos_purchase_dcj_vd_신주목/50%(대형폐기물)_dh1_26.04.23</v>
      </c>
      <c r="C229" s="28" t="s">
        <v>564</v>
      </c>
      <c r="D229" s="28">
        <f>VLOOKUP($C229,'메타 RAW'!$A:$G,3,0)</f>
        <v>20328</v>
      </c>
      <c r="E229" s="28">
        <f>VLOOKUP($C229,'메타 RAW'!$A:$G,4,0)</f>
        <v>1231</v>
      </c>
      <c r="F229" s="28">
        <f>VLOOKUP($C229,'메타 RAW'!$A:$G,5,0)</f>
        <v>13</v>
      </c>
      <c r="G229" s="28">
        <f>VLOOKUP($C229,'메타 RAW'!$A:$G,6,0)</f>
        <v>8</v>
      </c>
      <c r="H229" s="28">
        <f>VLOOKUP($C229,'메타 RAW'!$A:$I,7,0)</f>
        <v>3</v>
      </c>
      <c r="I229" s="28">
        <f>VLOOKUP($C229,'메타 RAW'!$A:$I,8,0)</f>
        <v>7</v>
      </c>
      <c r="J229" s="29">
        <f>IFERROR(D229/E229*1000,0)</f>
        <v>16513.403736799351</v>
      </c>
      <c r="K229" s="29">
        <f>IFERROR(D229/F229,0)</f>
        <v>1563.6923076923076</v>
      </c>
      <c r="L229" s="30">
        <f t="shared" si="156"/>
        <v>1.0560519902518278E-2</v>
      </c>
      <c r="M229" s="30">
        <f t="shared" si="156"/>
        <v>0.61538461538461542</v>
      </c>
      <c r="N229" s="30">
        <f>IFERROR(H229/F229,0)</f>
        <v>0.23076923076923078</v>
      </c>
      <c r="O229" s="30">
        <f>IFERROR(I229/F229,0)</f>
        <v>0.53846153846153844</v>
      </c>
      <c r="P229" s="28">
        <f>IFERROR(D229/G229,0)</f>
        <v>2541</v>
      </c>
      <c r="Q229" s="28">
        <f>IFERROR(D229/H229,0)</f>
        <v>6776</v>
      </c>
      <c r="R229" s="28">
        <f>IFERROR(D229/I229,0)</f>
        <v>2904</v>
      </c>
      <c r="S229" s="28">
        <f>IFERROR(VLOOKUP($C229,'메타 RAW (MMP)'!$B:$G,3,0),0)</f>
        <v>7</v>
      </c>
      <c r="T229" s="28">
        <f>IFERROR(VLOOKUP($C229,'메타 RAW (MMP)'!$B:$G,5,0),0)</f>
        <v>5</v>
      </c>
      <c r="U229" s="28">
        <f>IFERROR(VLOOKUP($C229,'메타 RAW (MMP)'!$B:$G,6,0),0)</f>
        <v>2</v>
      </c>
      <c r="V229" s="28">
        <f>IFERROR(D229/T229,0)</f>
        <v>4065.6</v>
      </c>
      <c r="W229" s="28">
        <f>IFERROR(D229/U229,0)</f>
        <v>10164</v>
      </c>
      <c r="X229" s="28">
        <f>IFERROR(W229*커버링B2C요약!$AD$8/(커버링B2C요약!$AE$5/커버링B2C요약!$AD$5),0)</f>
        <v>4045.3176909160684</v>
      </c>
      <c r="Y229" s="28">
        <f>VLOOKUP($C229,'메타 RAW'!$A:$I,9,0)</f>
        <v>30000</v>
      </c>
      <c r="Z229" s="62"/>
    </row>
    <row r="230" spans="2:28">
      <c r="B230" s="28" t="str">
        <f>VLOOKUP(C230,'메타 RAW'!A:G,2,0)</f>
        <v>aos_purchase_dcj_vd_신주목/50%(대형폐기물)_dh1_26.04.23</v>
      </c>
      <c r="C230" s="28" t="s">
        <v>565</v>
      </c>
      <c r="D230" s="28">
        <f>VLOOKUP($C230,'메타 RAW'!$A:$G,3,0)</f>
        <v>12564</v>
      </c>
      <c r="E230" s="28">
        <f>VLOOKUP($C230,'메타 RAW'!$A:$G,4,0)</f>
        <v>676</v>
      </c>
      <c r="F230" s="28">
        <f>VLOOKUP($C230,'메타 RAW'!$A:$G,5,0)</f>
        <v>5</v>
      </c>
      <c r="G230" s="28">
        <f>VLOOKUP($C230,'메타 RAW'!$A:$G,6,0)</f>
        <v>2</v>
      </c>
      <c r="H230" s="28">
        <f>VLOOKUP($C230,'메타 RAW'!$A:$I,7,0)</f>
        <v>0</v>
      </c>
      <c r="I230" s="28">
        <f>VLOOKUP($C230,'메타 RAW'!$A:$I,8,0)</f>
        <v>2</v>
      </c>
      <c r="J230" s="29">
        <f>IFERROR(D230/E230*1000,0)</f>
        <v>18585.798816568047</v>
      </c>
      <c r="K230" s="29">
        <f>IFERROR(D230/F230,0)</f>
        <v>2512.8000000000002</v>
      </c>
      <c r="L230" s="30">
        <f t="shared" si="156"/>
        <v>7.3964497041420114E-3</v>
      </c>
      <c r="M230" s="30">
        <f t="shared" si="156"/>
        <v>0.4</v>
      </c>
      <c r="N230" s="30">
        <f>IFERROR(H230/F230,0)</f>
        <v>0</v>
      </c>
      <c r="O230" s="30">
        <f>IFERROR(I230/F230,0)</f>
        <v>0.4</v>
      </c>
      <c r="P230" s="28">
        <f>IFERROR(D230/G230,0)</f>
        <v>6282</v>
      </c>
      <c r="Q230" s="28">
        <f>IFERROR(D230/H230,0)</f>
        <v>0</v>
      </c>
      <c r="R230" s="28">
        <f>IFERROR(D230/I230,0)</f>
        <v>6282</v>
      </c>
      <c r="S230" s="28">
        <f>IFERROR(VLOOKUP($C230,'메타 RAW (MMP)'!$B:$G,3,0),0)</f>
        <v>2</v>
      </c>
      <c r="T230" s="28">
        <f>IFERROR(VLOOKUP($C230,'메타 RAW (MMP)'!$B:$G,5,0),0)</f>
        <v>2</v>
      </c>
      <c r="U230" s="28">
        <f>IFERROR(VLOOKUP($C230,'메타 RAW (MMP)'!$B:$G,6,0),0)</f>
        <v>0</v>
      </c>
      <c r="V230" s="28">
        <f>IFERROR(D230/T230,0)</f>
        <v>6282</v>
      </c>
      <c r="W230" s="28">
        <f>IFERROR(D230/U230,0)</f>
        <v>0</v>
      </c>
      <c r="X230" s="28">
        <f>IFERROR(W230*커버링B2C요약!$AD$8/(커버링B2C요약!$AE$5/커버링B2C요약!$AD$5),0)</f>
        <v>0</v>
      </c>
      <c r="Y230" s="28">
        <f>VLOOKUP($C230,'메타 RAW'!$A:$I,9,0)</f>
        <v>30000</v>
      </c>
      <c r="Z230" s="62"/>
    </row>
    <row r="232" spans="2:28">
      <c r="B232" s="19" t="s">
        <v>440</v>
      </c>
      <c r="C232" s="20" t="s">
        <v>562</v>
      </c>
      <c r="D232" s="20"/>
    </row>
    <row r="233" spans="2:28">
      <c r="B233" s="11" t="s">
        <v>436</v>
      </c>
      <c r="C233" s="11" t="s">
        <v>22</v>
      </c>
      <c r="D233" s="12" t="s">
        <v>23</v>
      </c>
      <c r="E233" s="12" t="s">
        <v>24</v>
      </c>
      <c r="F233" s="12" t="s">
        <v>25</v>
      </c>
      <c r="G233" s="12" t="s">
        <v>26</v>
      </c>
      <c r="H233" s="12" t="s">
        <v>27</v>
      </c>
      <c r="I233" s="12" t="s">
        <v>28</v>
      </c>
      <c r="J233" s="13" t="s">
        <v>29</v>
      </c>
      <c r="K233" s="13" t="s">
        <v>30</v>
      </c>
      <c r="L233" s="13" t="s">
        <v>31</v>
      </c>
      <c r="M233" s="13" t="s">
        <v>32</v>
      </c>
      <c r="N233" s="13" t="s">
        <v>33</v>
      </c>
      <c r="O233" s="13" t="s">
        <v>34</v>
      </c>
      <c r="P233" s="13" t="s">
        <v>35</v>
      </c>
      <c r="Q233" s="13" t="s">
        <v>36</v>
      </c>
      <c r="R233" s="13" t="s">
        <v>37</v>
      </c>
      <c r="S233" s="14" t="s">
        <v>38</v>
      </c>
      <c r="T233" s="14" t="s">
        <v>27</v>
      </c>
      <c r="U233" s="14" t="s">
        <v>28</v>
      </c>
      <c r="V233" s="14" t="s">
        <v>36</v>
      </c>
      <c r="W233" s="14" t="s">
        <v>37</v>
      </c>
      <c r="X233" s="14" t="s">
        <v>437</v>
      </c>
      <c r="Y233" s="13" t="s">
        <v>40</v>
      </c>
      <c r="Z233" s="14" t="s">
        <v>41</v>
      </c>
    </row>
    <row r="234" spans="2:28">
      <c r="B234" s="15"/>
      <c r="C234" s="9" t="s">
        <v>435</v>
      </c>
      <c r="D234" s="16">
        <f t="shared" ref="D234:I234" si="157">SUM(D235:D237)</f>
        <v>133688</v>
      </c>
      <c r="E234" s="16">
        <f t="shared" si="157"/>
        <v>11122</v>
      </c>
      <c r="F234" s="16">
        <f t="shared" si="157"/>
        <v>158</v>
      </c>
      <c r="G234" s="16">
        <f t="shared" si="157"/>
        <v>70</v>
      </c>
      <c r="H234" s="16">
        <f t="shared" si="157"/>
        <v>7</v>
      </c>
      <c r="I234" s="16">
        <f t="shared" si="157"/>
        <v>62</v>
      </c>
      <c r="J234" s="17">
        <f>D234*1000/E234</f>
        <v>12020.140262542709</v>
      </c>
      <c r="K234" s="17">
        <f>IFERROR(D234/F234,0)</f>
        <v>846.12658227848101</v>
      </c>
      <c r="L234" s="18">
        <f t="shared" ref="L234:M237" si="158">IFERROR(F234/E234,0)</f>
        <v>1.4206078043517353E-2</v>
      </c>
      <c r="M234" s="42">
        <f t="shared" si="158"/>
        <v>0.44303797468354428</v>
      </c>
      <c r="N234" s="42">
        <f>IFERROR(H234/F234,0)</f>
        <v>4.4303797468354431E-2</v>
      </c>
      <c r="O234" s="42">
        <f>IFERROR(I234/F234,0)</f>
        <v>0.39240506329113922</v>
      </c>
      <c r="P234" s="17">
        <f>IFERROR(D234/G234,0)</f>
        <v>1909.8285714285714</v>
      </c>
      <c r="Q234" s="17">
        <f>IFERROR(D234/H234,0)</f>
        <v>19098.285714285714</v>
      </c>
      <c r="R234" s="17">
        <f>IFERROR(D234/I234,0)</f>
        <v>2156.2580645161293</v>
      </c>
      <c r="S234" s="16">
        <f>SUM(S235:S237)</f>
        <v>55</v>
      </c>
      <c r="T234" s="16">
        <f>SUM(T235:T237)</f>
        <v>37</v>
      </c>
      <c r="U234" s="16">
        <f>SUM(U235:U237)</f>
        <v>2</v>
      </c>
      <c r="V234" s="17">
        <f>IFERROR(D234/T234,0)</f>
        <v>3613.1891891891892</v>
      </c>
      <c r="W234" s="17">
        <f>IFERROR(D234/U234,0)</f>
        <v>66844</v>
      </c>
      <c r="X234" s="17">
        <f>IFERROR(W234*커버링B2C요약!$AD$8/(커버링B2C요약!$AE$5/커버링B2C요약!$AD$5),0)</f>
        <v>26604.212488350418</v>
      </c>
      <c r="Y234" s="17">
        <f>Y235</f>
        <v>30000</v>
      </c>
      <c r="Z234" s="17">
        <v>30000</v>
      </c>
    </row>
    <row r="235" spans="2:28">
      <c r="B235" s="28" t="str">
        <f>VLOOKUP(C235,'메타 RAW'!A:G,2,0)</f>
        <v>aos_purchase_dcj_vd_150L(대형폐기물)_hn1_26.04.23</v>
      </c>
      <c r="C235" s="28" t="s">
        <v>566</v>
      </c>
      <c r="D235" s="28">
        <f>VLOOKUP($C235,'메타 RAW'!$A:$G,3,0)</f>
        <v>133198</v>
      </c>
      <c r="E235" s="28">
        <f>VLOOKUP($C235,'메타 RAW'!$A:$G,4,0)</f>
        <v>11102</v>
      </c>
      <c r="F235" s="28">
        <f>VLOOKUP($C235,'메타 RAW'!$A:$G,5,0)</f>
        <v>158</v>
      </c>
      <c r="G235" s="28">
        <f>VLOOKUP($C235,'메타 RAW'!$A:$G,6,0)</f>
        <v>70</v>
      </c>
      <c r="H235" s="28">
        <f>VLOOKUP($C235,'메타 RAW'!$A:$I,7,0)</f>
        <v>7</v>
      </c>
      <c r="I235" s="28">
        <f>VLOOKUP($C235,'메타 RAW'!$A:$I,8,0)</f>
        <v>62</v>
      </c>
      <c r="J235" s="29">
        <f>IFERROR(D235/E235*1000,0)</f>
        <v>11997.658079625293</v>
      </c>
      <c r="K235" s="29">
        <f>IFERROR(D235/F235,0)</f>
        <v>843.02531645569616</v>
      </c>
      <c r="L235" s="30">
        <f t="shared" si="158"/>
        <v>1.4231669969374888E-2</v>
      </c>
      <c r="M235" s="30">
        <f t="shared" si="158"/>
        <v>0.44303797468354428</v>
      </c>
      <c r="N235" s="30">
        <f>IFERROR(H235/F235,0)</f>
        <v>4.4303797468354431E-2</v>
      </c>
      <c r="O235" s="30">
        <f>IFERROR(I235/F235,0)</f>
        <v>0.39240506329113922</v>
      </c>
      <c r="P235" s="28">
        <f>IFERROR(D235/G235,0)</f>
        <v>1902.8285714285714</v>
      </c>
      <c r="Q235" s="28">
        <f>IFERROR(D235/H235,0)</f>
        <v>19028.285714285714</v>
      </c>
      <c r="R235" s="28">
        <f>IFERROR(D235/I235,0)</f>
        <v>2148.3548387096776</v>
      </c>
      <c r="S235" s="28">
        <f>IFERROR(VLOOKUP($C235,'메타 RAW (MMP)'!$B:$G,3,0),0)</f>
        <v>55</v>
      </c>
      <c r="T235" s="28">
        <f>IFERROR(VLOOKUP($C235,'메타 RAW (MMP)'!$B:$G,5,0),0)</f>
        <v>37</v>
      </c>
      <c r="U235" s="28">
        <f>IFERROR(VLOOKUP($C235,'메타 RAW (MMP)'!$B:$G,6,0),0)</f>
        <v>2</v>
      </c>
      <c r="V235" s="28">
        <f>IFERROR(D235/T235,0)</f>
        <v>3599.9459459459458</v>
      </c>
      <c r="W235" s="28">
        <f>IFERROR(D235/U235,0)</f>
        <v>66599</v>
      </c>
      <c r="X235" s="28">
        <f>IFERROR(W235*커버링B2C요약!$AD$8/(커버링B2C요약!$AE$5/커버링B2C요약!$AD$5),0)</f>
        <v>26506.701386985365</v>
      </c>
      <c r="Y235" s="28">
        <f>VLOOKUP($C235,'메타 RAW'!$A:$I,9,0)</f>
        <v>30000</v>
      </c>
      <c r="Z235" s="62"/>
    </row>
    <row r="236" spans="2:28">
      <c r="B236" s="28" t="str">
        <f>VLOOKUP(C236,'메타 RAW'!A:G,2,0)</f>
        <v>aos_purchase_dcj_vd_150L(대형폐기물)_hn1_26.04.23</v>
      </c>
      <c r="C236" s="28" t="s">
        <v>567</v>
      </c>
      <c r="D236" s="28">
        <f>VLOOKUP($C236,'메타 RAW'!$A:$G,3,0)</f>
        <v>270</v>
      </c>
      <c r="E236" s="28">
        <f>VLOOKUP($C236,'메타 RAW'!$A:$G,4,0)</f>
        <v>15</v>
      </c>
      <c r="F236" s="28">
        <f>VLOOKUP($C236,'메타 RAW'!$A:$G,5,0)</f>
        <v>0</v>
      </c>
      <c r="G236" s="28">
        <f>VLOOKUP($C236,'메타 RAW'!$A:$G,6,0)</f>
        <v>0</v>
      </c>
      <c r="H236" s="28">
        <f>VLOOKUP($C236,'메타 RAW'!$A:$I,7,0)</f>
        <v>0</v>
      </c>
      <c r="I236" s="28">
        <f>VLOOKUP($C236,'메타 RAW'!$A:$I,8,0)</f>
        <v>0</v>
      </c>
      <c r="J236" s="29">
        <f>IFERROR(D236/E236*1000,0)</f>
        <v>18000</v>
      </c>
      <c r="K236" s="29">
        <f>IFERROR(D236/F236,0)</f>
        <v>0</v>
      </c>
      <c r="L236" s="30">
        <f t="shared" si="158"/>
        <v>0</v>
      </c>
      <c r="M236" s="30">
        <f t="shared" si="158"/>
        <v>0</v>
      </c>
      <c r="N236" s="30">
        <f>IFERROR(H236/F236,0)</f>
        <v>0</v>
      </c>
      <c r="O236" s="30">
        <f>IFERROR(I236/F236,0)</f>
        <v>0</v>
      </c>
      <c r="P236" s="28">
        <f>IFERROR(D236/G236,0)</f>
        <v>0</v>
      </c>
      <c r="Q236" s="28">
        <f>IFERROR(D236/H236,0)</f>
        <v>0</v>
      </c>
      <c r="R236" s="28">
        <f>IFERROR(D236/I236,0)</f>
        <v>0</v>
      </c>
      <c r="S236" s="28">
        <f>IFERROR(VLOOKUP($C236,'메타 RAW (MMP)'!$B:$G,3,0),0)</f>
        <v>0</v>
      </c>
      <c r="T236" s="28">
        <f>IFERROR(VLOOKUP($C236,'메타 RAW (MMP)'!$B:$G,5,0),0)</f>
        <v>0</v>
      </c>
      <c r="U236" s="28">
        <f>IFERROR(VLOOKUP($C236,'메타 RAW (MMP)'!$B:$G,6,0),0)</f>
        <v>0</v>
      </c>
      <c r="V236" s="28">
        <f>IFERROR(D236/T236,0)</f>
        <v>0</v>
      </c>
      <c r="W236" s="28">
        <f>IFERROR(D236/U236,0)</f>
        <v>0</v>
      </c>
      <c r="X236" s="28">
        <f>IFERROR(W236*커버링B2C요약!$AD$8/(커버링B2C요약!$AE$5/커버링B2C요약!$AD$5),0)</f>
        <v>0</v>
      </c>
      <c r="Y236" s="28">
        <f>VLOOKUP($C236,'메타 RAW'!$A:$I,9,0)</f>
        <v>30000</v>
      </c>
      <c r="Z236" s="62"/>
    </row>
    <row r="237" spans="2:28">
      <c r="B237" s="28" t="str">
        <f>VLOOKUP(C237,'메타 RAW'!A:G,2,0)</f>
        <v>aos_purchase_dcj_vd_150L(대형폐기물)_hn1_26.04.23</v>
      </c>
      <c r="C237" s="28" t="s">
        <v>568</v>
      </c>
      <c r="D237" s="28">
        <f>VLOOKUP($C237,'메타 RAW'!$A:$G,3,0)</f>
        <v>220</v>
      </c>
      <c r="E237" s="28">
        <f>VLOOKUP($C237,'메타 RAW'!$A:$G,4,0)</f>
        <v>5</v>
      </c>
      <c r="F237" s="28">
        <f>VLOOKUP($C237,'메타 RAW'!$A:$G,5,0)</f>
        <v>0</v>
      </c>
      <c r="G237" s="28">
        <f>VLOOKUP($C237,'메타 RAW'!$A:$G,6,0)</f>
        <v>0</v>
      </c>
      <c r="H237" s="28">
        <f>VLOOKUP($C237,'메타 RAW'!$A:$I,7,0)</f>
        <v>0</v>
      </c>
      <c r="I237" s="28">
        <f>VLOOKUP($C237,'메타 RAW'!$A:$I,8,0)</f>
        <v>0</v>
      </c>
      <c r="J237" s="29">
        <f>IFERROR(D237/E237*1000,0)</f>
        <v>44000</v>
      </c>
      <c r="K237" s="29">
        <f>IFERROR(D237/F237,0)</f>
        <v>0</v>
      </c>
      <c r="L237" s="30">
        <f t="shared" si="158"/>
        <v>0</v>
      </c>
      <c r="M237" s="30">
        <f t="shared" si="158"/>
        <v>0</v>
      </c>
      <c r="N237" s="30">
        <f>IFERROR(H237/F237,0)</f>
        <v>0</v>
      </c>
      <c r="O237" s="30">
        <f>IFERROR(I237/F237,0)</f>
        <v>0</v>
      </c>
      <c r="P237" s="28">
        <f>IFERROR(D237/G237,0)</f>
        <v>0</v>
      </c>
      <c r="Q237" s="28">
        <f>IFERROR(D237/H237,0)</f>
        <v>0</v>
      </c>
      <c r="R237" s="28">
        <f>IFERROR(D237/I237,0)</f>
        <v>0</v>
      </c>
      <c r="S237" s="28">
        <f>IFERROR(VLOOKUP($C237,'메타 RAW (MMP)'!$B:$G,3,0),0)</f>
        <v>0</v>
      </c>
      <c r="T237" s="28">
        <f>IFERROR(VLOOKUP($C237,'메타 RAW (MMP)'!$B:$G,5,0),0)</f>
        <v>0</v>
      </c>
      <c r="U237" s="28">
        <f>IFERROR(VLOOKUP($C237,'메타 RAW (MMP)'!$B:$G,6,0),0)</f>
        <v>0</v>
      </c>
      <c r="V237" s="28">
        <f>IFERROR(D237/T237,0)</f>
        <v>0</v>
      </c>
      <c r="W237" s="28">
        <f>IFERROR(D237/U237,0)</f>
        <v>0</v>
      </c>
      <c r="X237" s="28">
        <f>IFERROR(W237*커버링B2C요약!$AD$8/(커버링B2C요약!$AE$5/커버링B2C요약!$AD$5),0)</f>
        <v>0</v>
      </c>
      <c r="Y237" s="28">
        <f>VLOOKUP($C237,'메타 RAW'!$A:$I,9,0)</f>
        <v>30000</v>
      </c>
      <c r="Z237" s="62"/>
    </row>
    <row r="239" spans="2:28">
      <c r="B239" s="19" t="s">
        <v>440</v>
      </c>
      <c r="C239" s="20" t="s">
        <v>562</v>
      </c>
      <c r="D239" s="20"/>
    </row>
    <row r="240" spans="2:28">
      <c r="B240" s="11" t="s">
        <v>436</v>
      </c>
      <c r="C240" s="11" t="s">
        <v>22</v>
      </c>
      <c r="D240" s="12" t="s">
        <v>23</v>
      </c>
      <c r="E240" s="12" t="s">
        <v>24</v>
      </c>
      <c r="F240" s="12" t="s">
        <v>25</v>
      </c>
      <c r="G240" s="12" t="s">
        <v>26</v>
      </c>
      <c r="H240" s="12" t="s">
        <v>27</v>
      </c>
      <c r="I240" s="12" t="s">
        <v>28</v>
      </c>
      <c r="J240" s="13" t="s">
        <v>29</v>
      </c>
      <c r="K240" s="13" t="s">
        <v>30</v>
      </c>
      <c r="L240" s="13" t="s">
        <v>31</v>
      </c>
      <c r="M240" s="13" t="s">
        <v>32</v>
      </c>
      <c r="N240" s="13" t="s">
        <v>33</v>
      </c>
      <c r="O240" s="13" t="s">
        <v>34</v>
      </c>
      <c r="P240" s="13" t="s">
        <v>35</v>
      </c>
      <c r="Q240" s="13" t="s">
        <v>36</v>
      </c>
      <c r="R240" s="13" t="s">
        <v>37</v>
      </c>
      <c r="S240" s="14" t="s">
        <v>38</v>
      </c>
      <c r="T240" s="14" t="s">
        <v>27</v>
      </c>
      <c r="U240" s="14" t="s">
        <v>28</v>
      </c>
      <c r="V240" s="14" t="s">
        <v>36</v>
      </c>
      <c r="W240" s="14" t="s">
        <v>37</v>
      </c>
      <c r="X240" s="14" t="s">
        <v>437</v>
      </c>
      <c r="Y240" s="13" t="s">
        <v>40</v>
      </c>
      <c r="Z240" s="14" t="s">
        <v>41</v>
      </c>
    </row>
    <row r="241" spans="2:26">
      <c r="B241" s="15"/>
      <c r="C241" s="9" t="s">
        <v>435</v>
      </c>
      <c r="D241" s="16">
        <f t="shared" ref="D241:I241" si="159">SUM(D242:D244)</f>
        <v>132655</v>
      </c>
      <c r="E241" s="16">
        <f t="shared" si="159"/>
        <v>10839</v>
      </c>
      <c r="F241" s="16">
        <f t="shared" si="159"/>
        <v>113</v>
      </c>
      <c r="G241" s="16">
        <f t="shared" si="159"/>
        <v>42</v>
      </c>
      <c r="H241" s="16">
        <f t="shared" si="159"/>
        <v>0</v>
      </c>
      <c r="I241" s="16">
        <f t="shared" si="159"/>
        <v>30</v>
      </c>
      <c r="J241" s="17">
        <f>D241*1000/E241</f>
        <v>12238.675154534551</v>
      </c>
      <c r="K241" s="17">
        <f>IFERROR(D241/F241,0)</f>
        <v>1173.9380530973451</v>
      </c>
      <c r="L241" s="18">
        <f t="shared" ref="L241:M244" si="160">IFERROR(F241/E241,0)</f>
        <v>1.042531598855983E-2</v>
      </c>
      <c r="M241" s="42">
        <f t="shared" si="160"/>
        <v>0.37168141592920356</v>
      </c>
      <c r="N241" s="42">
        <f>IFERROR(H241/F241,0)</f>
        <v>0</v>
      </c>
      <c r="O241" s="42">
        <f>IFERROR(I241/F241,0)</f>
        <v>0.26548672566371684</v>
      </c>
      <c r="P241" s="17">
        <f>IFERROR(D241/G241,0)</f>
        <v>3158.4523809523807</v>
      </c>
      <c r="Q241" s="17">
        <f>IFERROR(D241/H241,0)</f>
        <v>0</v>
      </c>
      <c r="R241" s="17">
        <f>IFERROR(D241/I241,0)</f>
        <v>4421.833333333333</v>
      </c>
      <c r="S241" s="16">
        <f>SUM(S242:S244)</f>
        <v>36</v>
      </c>
      <c r="T241" s="16">
        <f>SUM(T242:T244)</f>
        <v>17</v>
      </c>
      <c r="U241" s="16">
        <f>SUM(U242:U244)</f>
        <v>0</v>
      </c>
      <c r="V241" s="17">
        <f>IFERROR(D241/T241,0)</f>
        <v>7803.2352941176468</v>
      </c>
      <c r="W241" s="17">
        <f>IFERROR(D241/U241,0)</f>
        <v>0</v>
      </c>
      <c r="X241" s="17">
        <f>IFERROR(W241*커버링B2C요약!$AD$8/(커버링B2C요약!$AE$5/커버링B2C요약!$AD$5),0)</f>
        <v>0</v>
      </c>
      <c r="Y241" s="17">
        <f>Y242</f>
        <v>30000</v>
      </c>
      <c r="Z241" s="17">
        <v>30000</v>
      </c>
    </row>
    <row r="242" spans="2:26">
      <c r="B242" s="28" t="str">
        <f>VLOOKUP(C242,'메타 RAW'!A:G,2,0)</f>
        <v>aos_purchase_cna/asn_vd_150L(대형폐기물)_hn1_26.04.23</v>
      </c>
      <c r="C242" s="28" t="s">
        <v>569</v>
      </c>
      <c r="D242" s="28">
        <f>VLOOKUP($C242,'메타 RAW'!$A:$G,3,0)</f>
        <v>132224</v>
      </c>
      <c r="E242" s="28">
        <f>VLOOKUP($C242,'메타 RAW'!$A:$G,4,0)</f>
        <v>10799</v>
      </c>
      <c r="F242" s="28">
        <f>VLOOKUP($C242,'메타 RAW'!$A:$G,5,0)</f>
        <v>112</v>
      </c>
      <c r="G242" s="28">
        <f>VLOOKUP($C242,'메타 RAW'!$A:$G,6,0)</f>
        <v>42</v>
      </c>
      <c r="H242" s="28">
        <f>VLOOKUP($C242,'메타 RAW'!$A:$I,7,0)</f>
        <v>0</v>
      </c>
      <c r="I242" s="28">
        <f>VLOOKUP($C242,'메타 RAW'!$A:$I,8,0)</f>
        <v>30</v>
      </c>
      <c r="J242" s="29">
        <f>IFERROR(D242/E242*1000,0)</f>
        <v>12244.096675618113</v>
      </c>
      <c r="K242" s="29">
        <f>IFERROR(D242/F242,0)</f>
        <v>1180.5714285714287</v>
      </c>
      <c r="L242" s="30">
        <f t="shared" si="160"/>
        <v>1.0371330678766553E-2</v>
      </c>
      <c r="M242" s="30">
        <f t="shared" si="160"/>
        <v>0.375</v>
      </c>
      <c r="N242" s="30">
        <f>IFERROR(H242/F242,0)</f>
        <v>0</v>
      </c>
      <c r="O242" s="30">
        <f>IFERROR(I242/F242,0)</f>
        <v>0.26785714285714285</v>
      </c>
      <c r="P242" s="28">
        <f>IFERROR(D242/G242,0)</f>
        <v>3148.1904761904761</v>
      </c>
      <c r="Q242" s="28">
        <f>IFERROR(D242/H242,0)</f>
        <v>0</v>
      </c>
      <c r="R242" s="28">
        <f>IFERROR(D242/I242,0)</f>
        <v>4407.4666666666662</v>
      </c>
      <c r="S242" s="28">
        <f>IFERROR(VLOOKUP($C242,'메타 RAW (MMP)'!$B:$G,3,0),0)</f>
        <v>36</v>
      </c>
      <c r="T242" s="28">
        <f>IFERROR(VLOOKUP($C242,'메타 RAW (MMP)'!$B:$G,5,0),0)</f>
        <v>17</v>
      </c>
      <c r="U242" s="28">
        <f>IFERROR(VLOOKUP($C242,'메타 RAW (MMP)'!$B:$G,6,0),0)</f>
        <v>0</v>
      </c>
      <c r="V242" s="28">
        <f>IFERROR(D242/T242,0)</f>
        <v>7777.8823529411766</v>
      </c>
      <c r="W242" s="28">
        <f>IFERROR(D242/U242,0)</f>
        <v>0</v>
      </c>
      <c r="X242" s="28">
        <f>IFERROR(W242*커버링B2C요약!$AD$8/(커버링B2C요약!$AE$5/커버링B2C요약!$AD$5),0)</f>
        <v>0</v>
      </c>
      <c r="Y242" s="28">
        <f>VLOOKUP($C242,'메타 RAW'!$A:$I,9,0)</f>
        <v>30000</v>
      </c>
      <c r="Z242" s="62"/>
    </row>
    <row r="243" spans="2:26">
      <c r="B243" s="28" t="str">
        <f>VLOOKUP(C243,'메타 RAW'!A:G,2,0)</f>
        <v>aos_purchase_cna/asn_vd_150L(대형폐기물)_hn1_26.04.23</v>
      </c>
      <c r="C243" s="28" t="s">
        <v>570</v>
      </c>
      <c r="D243" s="28">
        <f>VLOOKUP($C243,'메타 RAW'!$A:$G,3,0)</f>
        <v>288</v>
      </c>
      <c r="E243" s="28">
        <f>VLOOKUP($C243,'메타 RAW'!$A:$G,4,0)</f>
        <v>23</v>
      </c>
      <c r="F243" s="28">
        <f>VLOOKUP($C243,'메타 RAW'!$A:$G,5,0)</f>
        <v>1</v>
      </c>
      <c r="G243" s="28">
        <f>VLOOKUP($C243,'메타 RAW'!$A:$G,6,0)</f>
        <v>0</v>
      </c>
      <c r="H243" s="28">
        <f>VLOOKUP($C243,'메타 RAW'!$A:$I,7,0)</f>
        <v>0</v>
      </c>
      <c r="I243" s="28">
        <f>VLOOKUP($C243,'메타 RAW'!$A:$I,8,0)</f>
        <v>0</v>
      </c>
      <c r="J243" s="29">
        <f>IFERROR(D243/E243*1000,0)</f>
        <v>12521.739130434784</v>
      </c>
      <c r="K243" s="29">
        <f>IFERROR(D243/F243,0)</f>
        <v>288</v>
      </c>
      <c r="L243" s="30">
        <f t="shared" si="160"/>
        <v>4.3478260869565216E-2</v>
      </c>
      <c r="M243" s="30">
        <f t="shared" si="160"/>
        <v>0</v>
      </c>
      <c r="N243" s="30">
        <f>IFERROR(H243/F243,0)</f>
        <v>0</v>
      </c>
      <c r="O243" s="30">
        <f>IFERROR(I243/F243,0)</f>
        <v>0</v>
      </c>
      <c r="P243" s="28">
        <f>IFERROR(D243/G243,0)</f>
        <v>0</v>
      </c>
      <c r="Q243" s="28">
        <f>IFERROR(D243/H243,0)</f>
        <v>0</v>
      </c>
      <c r="R243" s="28">
        <f>IFERROR(D243/I243,0)</f>
        <v>0</v>
      </c>
      <c r="S243" s="28">
        <f>IFERROR(VLOOKUP($C243,'메타 RAW (MMP)'!$B:$G,3,0),0)</f>
        <v>0</v>
      </c>
      <c r="T243" s="28">
        <f>IFERROR(VLOOKUP($C243,'메타 RAW (MMP)'!$B:$G,5,0),0)</f>
        <v>0</v>
      </c>
      <c r="U243" s="28">
        <f>IFERROR(VLOOKUP($C243,'메타 RAW (MMP)'!$B:$G,6,0),0)</f>
        <v>0</v>
      </c>
      <c r="V243" s="28">
        <f>IFERROR(D243/T243,0)</f>
        <v>0</v>
      </c>
      <c r="W243" s="28">
        <f>IFERROR(D243/U243,0)</f>
        <v>0</v>
      </c>
      <c r="X243" s="28">
        <f>IFERROR(W243*커버링B2C요약!$AD$8/(커버링B2C요약!$AE$5/커버링B2C요약!$AD$5),0)</f>
        <v>0</v>
      </c>
      <c r="Y243" s="28">
        <f>VLOOKUP($C243,'메타 RAW'!$A:$I,9,0)</f>
        <v>30000</v>
      </c>
      <c r="Z243" s="62"/>
    </row>
    <row r="244" spans="2:26">
      <c r="B244" s="28" t="str">
        <f>VLOOKUP(C244,'메타 RAW'!A:G,2,0)</f>
        <v>aos_purchase_cna/asn_vd_150L(대형폐기물)_hn1_26.04.23</v>
      </c>
      <c r="C244" s="28" t="s">
        <v>571</v>
      </c>
      <c r="D244" s="28">
        <f>VLOOKUP($C244,'메타 RAW'!$A:$G,3,0)</f>
        <v>143</v>
      </c>
      <c r="E244" s="28">
        <f>VLOOKUP($C244,'메타 RAW'!$A:$G,4,0)</f>
        <v>17</v>
      </c>
      <c r="F244" s="28">
        <f>VLOOKUP($C244,'메타 RAW'!$A:$G,5,0)</f>
        <v>0</v>
      </c>
      <c r="G244" s="28">
        <f>VLOOKUP($C244,'메타 RAW'!$A:$G,6,0)</f>
        <v>0</v>
      </c>
      <c r="H244" s="28">
        <f>VLOOKUP($C244,'메타 RAW'!$A:$I,7,0)</f>
        <v>0</v>
      </c>
      <c r="I244" s="28">
        <f>VLOOKUP($C244,'메타 RAW'!$A:$I,8,0)</f>
        <v>0</v>
      </c>
      <c r="J244" s="29">
        <f>IFERROR(D244/E244*1000,0)</f>
        <v>8411.7647058823532</v>
      </c>
      <c r="K244" s="29">
        <f>IFERROR(D244/F244,0)</f>
        <v>0</v>
      </c>
      <c r="L244" s="30">
        <f t="shared" si="160"/>
        <v>0</v>
      </c>
      <c r="M244" s="30">
        <f t="shared" si="160"/>
        <v>0</v>
      </c>
      <c r="N244" s="30">
        <f>IFERROR(H244/F244,0)</f>
        <v>0</v>
      </c>
      <c r="O244" s="30">
        <f>IFERROR(I244/F244,0)</f>
        <v>0</v>
      </c>
      <c r="P244" s="28">
        <f>IFERROR(D244/G244,0)</f>
        <v>0</v>
      </c>
      <c r="Q244" s="28">
        <f>IFERROR(D244/H244,0)</f>
        <v>0</v>
      </c>
      <c r="R244" s="28">
        <f>IFERROR(D244/I244,0)</f>
        <v>0</v>
      </c>
      <c r="S244" s="28">
        <f>IFERROR(VLOOKUP($C244,'메타 RAW (MMP)'!$B:$G,3,0),0)</f>
        <v>0</v>
      </c>
      <c r="T244" s="28">
        <f>IFERROR(VLOOKUP($C244,'메타 RAW (MMP)'!$B:$G,5,0),0)</f>
        <v>0</v>
      </c>
      <c r="U244" s="28">
        <f>IFERROR(VLOOKUP($C244,'메타 RAW (MMP)'!$B:$G,6,0),0)</f>
        <v>0</v>
      </c>
      <c r="V244" s="28">
        <f>IFERROR(D244/T244,0)</f>
        <v>0</v>
      </c>
      <c r="W244" s="28">
        <f>IFERROR(D244/U244,0)</f>
        <v>0</v>
      </c>
      <c r="X244" s="28">
        <f>IFERROR(W244*커버링B2C요약!$AD$8/(커버링B2C요약!$AE$5/커버링B2C요약!$AD$5),0)</f>
        <v>0</v>
      </c>
      <c r="Y244" s="28">
        <f>VLOOKUP($C244,'메타 RAW'!$A:$I,9,0)</f>
        <v>30000</v>
      </c>
      <c r="Z244" s="62"/>
    </row>
    <row r="246" spans="2:26">
      <c r="B246" s="19" t="s">
        <v>440</v>
      </c>
      <c r="C246" s="20" t="s">
        <v>562</v>
      </c>
      <c r="D246" s="20"/>
    </row>
    <row r="247" spans="2:26">
      <c r="B247" s="11" t="s">
        <v>436</v>
      </c>
      <c r="C247" s="11" t="s">
        <v>22</v>
      </c>
      <c r="D247" s="12" t="s">
        <v>23</v>
      </c>
      <c r="E247" s="12" t="s">
        <v>24</v>
      </c>
      <c r="F247" s="12" t="s">
        <v>25</v>
      </c>
      <c r="G247" s="12" t="s">
        <v>26</v>
      </c>
      <c r="H247" s="12" t="s">
        <v>27</v>
      </c>
      <c r="I247" s="12" t="s">
        <v>28</v>
      </c>
      <c r="J247" s="13" t="s">
        <v>29</v>
      </c>
      <c r="K247" s="13" t="s">
        <v>30</v>
      </c>
      <c r="L247" s="13" t="s">
        <v>31</v>
      </c>
      <c r="M247" s="13" t="s">
        <v>32</v>
      </c>
      <c r="N247" s="13" t="s">
        <v>33</v>
      </c>
      <c r="O247" s="13" t="s">
        <v>34</v>
      </c>
      <c r="P247" s="13" t="s">
        <v>35</v>
      </c>
      <c r="Q247" s="13" t="s">
        <v>36</v>
      </c>
      <c r="R247" s="13" t="s">
        <v>37</v>
      </c>
      <c r="S247" s="14" t="s">
        <v>38</v>
      </c>
      <c r="T247" s="14" t="s">
        <v>27</v>
      </c>
      <c r="U247" s="14" t="s">
        <v>28</v>
      </c>
      <c r="V247" s="14" t="s">
        <v>36</v>
      </c>
      <c r="W247" s="14" t="s">
        <v>37</v>
      </c>
      <c r="X247" s="14" t="s">
        <v>437</v>
      </c>
      <c r="Y247" s="13" t="s">
        <v>40</v>
      </c>
      <c r="Z247" s="14" t="s">
        <v>41</v>
      </c>
    </row>
    <row r="248" spans="2:26">
      <c r="B248" s="15"/>
      <c r="C248" s="9" t="s">
        <v>435</v>
      </c>
      <c r="D248" s="16">
        <f t="shared" ref="D248:I248" si="161">SUM(D249:D251)</f>
        <v>131364</v>
      </c>
      <c r="E248" s="16">
        <f t="shared" si="161"/>
        <v>8372</v>
      </c>
      <c r="F248" s="16">
        <f t="shared" si="161"/>
        <v>37</v>
      </c>
      <c r="G248" s="16">
        <f t="shared" si="161"/>
        <v>14</v>
      </c>
      <c r="H248" s="16">
        <f t="shared" si="161"/>
        <v>0</v>
      </c>
      <c r="I248" s="16">
        <f t="shared" si="161"/>
        <v>16</v>
      </c>
      <c r="J248" s="17">
        <f>D248*1000/E248</f>
        <v>15690.874343048255</v>
      </c>
      <c r="K248" s="17">
        <f>IFERROR(D248/F248,0)</f>
        <v>3550.3783783783783</v>
      </c>
      <c r="L248" s="18">
        <f t="shared" ref="L248:M251" si="162">IFERROR(F248/E248,0)</f>
        <v>4.4194935499283329E-3</v>
      </c>
      <c r="M248" s="42">
        <f t="shared" si="162"/>
        <v>0.3783783783783784</v>
      </c>
      <c r="N248" s="42">
        <f>IFERROR(H248/F248,0)</f>
        <v>0</v>
      </c>
      <c r="O248" s="42">
        <f>IFERROR(I248/F248,0)</f>
        <v>0.43243243243243246</v>
      </c>
      <c r="P248" s="17">
        <f>IFERROR(D248/G248,0)</f>
        <v>9383.1428571428569</v>
      </c>
      <c r="Q248" s="17">
        <f>IFERROR(D248/H248,0)</f>
        <v>0</v>
      </c>
      <c r="R248" s="17">
        <f>IFERROR(D248/I248,0)</f>
        <v>8210.25</v>
      </c>
      <c r="S248" s="16">
        <f>SUM(S249:S251)</f>
        <v>14</v>
      </c>
      <c r="T248" s="16">
        <f>SUM(T249:T251)</f>
        <v>10</v>
      </c>
      <c r="U248" s="16">
        <f>SUM(U249:U251)</f>
        <v>0</v>
      </c>
      <c r="V248" s="17">
        <f>IFERROR(D248/T248,0)</f>
        <v>13136.4</v>
      </c>
      <c r="W248" s="17">
        <f>IFERROR(D248/U248,0)</f>
        <v>0</v>
      </c>
      <c r="X248" s="17">
        <f>IFERROR(W248*커버링B2C요약!$AD$8/(커버링B2C요약!$AE$5/커버링B2C요약!$AD$5),0)</f>
        <v>0</v>
      </c>
      <c r="Y248" s="17">
        <f>Y249</f>
        <v>30000</v>
      </c>
      <c r="Z248" s="17">
        <v>30000</v>
      </c>
    </row>
    <row r="249" spans="2:26">
      <c r="B249" s="28" t="str">
        <f>VLOOKUP(C249,'메타 RAW'!A:G,2,0)</f>
        <v>aos_purchase_all_vd_잘들어(천안)_hn1_26.04.23</v>
      </c>
      <c r="C249" s="28" t="s">
        <v>572</v>
      </c>
      <c r="D249" s="28">
        <f>VLOOKUP($C249,'메타 RAW'!$A:$G,3,0)</f>
        <v>119814</v>
      </c>
      <c r="E249" s="28">
        <f>VLOOKUP($C249,'메타 RAW'!$A:$G,4,0)</f>
        <v>7715</v>
      </c>
      <c r="F249" s="28">
        <f>VLOOKUP($C249,'메타 RAW'!$A:$G,5,0)</f>
        <v>36</v>
      </c>
      <c r="G249" s="28">
        <f>VLOOKUP($C249,'메타 RAW'!$A:$G,6,0)</f>
        <v>14</v>
      </c>
      <c r="H249" s="28">
        <f>VLOOKUP($C249,'메타 RAW'!$A:$I,7,0)</f>
        <v>0</v>
      </c>
      <c r="I249" s="28">
        <f>VLOOKUP($C249,'메타 RAW'!$A:$I,8,0)</f>
        <v>16</v>
      </c>
      <c r="J249" s="29">
        <f>IFERROR(D249/E249*1000,0)</f>
        <v>15530.0064808814</v>
      </c>
      <c r="K249" s="29">
        <f>IFERROR(D249/F249,0)</f>
        <v>3328.1666666666665</v>
      </c>
      <c r="L249" s="30">
        <f t="shared" si="162"/>
        <v>4.6662346079066755E-3</v>
      </c>
      <c r="M249" s="30">
        <f t="shared" si="162"/>
        <v>0.3888888888888889</v>
      </c>
      <c r="N249" s="30">
        <f>IFERROR(H249/F249,0)</f>
        <v>0</v>
      </c>
      <c r="O249" s="30">
        <f>IFERROR(I249/F249,0)</f>
        <v>0.44444444444444442</v>
      </c>
      <c r="P249" s="28">
        <f>IFERROR(D249/G249,0)</f>
        <v>8558.1428571428569</v>
      </c>
      <c r="Q249" s="28">
        <f>IFERROR(D249/H249,0)</f>
        <v>0</v>
      </c>
      <c r="R249" s="28">
        <f>IFERROR(D249/I249,0)</f>
        <v>7488.375</v>
      </c>
      <c r="S249" s="28">
        <f>IFERROR(VLOOKUP($C249,'메타 RAW (MMP)'!$B:$G,3,0),0)</f>
        <v>14</v>
      </c>
      <c r="T249" s="28">
        <f>IFERROR(VLOOKUP($C249,'메타 RAW (MMP)'!$B:$G,5,0),0)</f>
        <v>10</v>
      </c>
      <c r="U249" s="28">
        <f>IFERROR(VLOOKUP($C249,'메타 RAW (MMP)'!$B:$G,6,0),0)</f>
        <v>0</v>
      </c>
      <c r="V249" s="28">
        <f>IFERROR(D249/T249,0)</f>
        <v>11981.4</v>
      </c>
      <c r="W249" s="28">
        <f>IFERROR(D249/U249,0)</f>
        <v>0</v>
      </c>
      <c r="X249" s="28">
        <f>IFERROR(W249*커버링B2C요약!$AD$8/(커버링B2C요약!$AE$5/커버링B2C요약!$AD$5),0)</f>
        <v>0</v>
      </c>
      <c r="Y249" s="28">
        <f>VLOOKUP($C249,'메타 RAW'!$A:$I,9,0)</f>
        <v>30000</v>
      </c>
      <c r="Z249" s="62"/>
    </row>
    <row r="250" spans="2:26">
      <c r="B250" s="28" t="str">
        <f>VLOOKUP(C250,'메타 RAW'!A:G,2,0)</f>
        <v>aos_purchase_all_vd_잘들어(천안)_hn1_26.04.23</v>
      </c>
      <c r="C250" s="28" t="s">
        <v>573</v>
      </c>
      <c r="D250" s="28">
        <f>VLOOKUP($C250,'메타 RAW'!$A:$G,3,0)</f>
        <v>9709</v>
      </c>
      <c r="E250" s="28">
        <f>VLOOKUP($C250,'메타 RAW'!$A:$G,4,0)</f>
        <v>571</v>
      </c>
      <c r="F250" s="28">
        <f>VLOOKUP($C250,'메타 RAW'!$A:$G,5,0)</f>
        <v>1</v>
      </c>
      <c r="G250" s="28">
        <f>VLOOKUP($C250,'메타 RAW'!$A:$G,6,0)</f>
        <v>0</v>
      </c>
      <c r="H250" s="28">
        <f>VLOOKUP($C250,'메타 RAW'!$A:$I,7,0)</f>
        <v>0</v>
      </c>
      <c r="I250" s="28">
        <f>VLOOKUP($C250,'메타 RAW'!$A:$I,8,0)</f>
        <v>0</v>
      </c>
      <c r="J250" s="29">
        <f>IFERROR(D250/E250*1000,0)</f>
        <v>17003.502626970228</v>
      </c>
      <c r="K250" s="29">
        <f>IFERROR(D250/F250,0)</f>
        <v>9709</v>
      </c>
      <c r="L250" s="30">
        <f t="shared" si="162"/>
        <v>1.7513134851138354E-3</v>
      </c>
      <c r="M250" s="30">
        <f t="shared" si="162"/>
        <v>0</v>
      </c>
      <c r="N250" s="30">
        <f>IFERROR(H250/F250,0)</f>
        <v>0</v>
      </c>
      <c r="O250" s="30">
        <f>IFERROR(I250/F250,0)</f>
        <v>0</v>
      </c>
      <c r="P250" s="28">
        <f>IFERROR(D250/G250,0)</f>
        <v>0</v>
      </c>
      <c r="Q250" s="28">
        <f>IFERROR(D250/H250,0)</f>
        <v>0</v>
      </c>
      <c r="R250" s="28">
        <f>IFERROR(D250/I250,0)</f>
        <v>0</v>
      </c>
      <c r="S250" s="28">
        <f>IFERROR(VLOOKUP($C250,'메타 RAW (MMP)'!$B:$G,3,0),0)</f>
        <v>0</v>
      </c>
      <c r="T250" s="28">
        <f>IFERROR(VLOOKUP($C250,'메타 RAW (MMP)'!$B:$G,5,0),0)</f>
        <v>0</v>
      </c>
      <c r="U250" s="28">
        <f>IFERROR(VLOOKUP($C250,'메타 RAW (MMP)'!$B:$G,6,0),0)</f>
        <v>0</v>
      </c>
      <c r="V250" s="28">
        <f>IFERROR(D250/T250,0)</f>
        <v>0</v>
      </c>
      <c r="W250" s="28">
        <f>IFERROR(D250/U250,0)</f>
        <v>0</v>
      </c>
      <c r="X250" s="28">
        <f>IFERROR(W250*커버링B2C요약!$AD$8/(커버링B2C요약!$AE$5/커버링B2C요약!$AD$5),0)</f>
        <v>0</v>
      </c>
      <c r="Y250" s="28">
        <f>VLOOKUP($C250,'메타 RAW'!$A:$I,9,0)</f>
        <v>30000</v>
      </c>
      <c r="Z250" s="62"/>
    </row>
    <row r="251" spans="2:26">
      <c r="B251" s="28" t="str">
        <f>VLOOKUP(C251,'메타 RAW'!A:G,2,0)</f>
        <v>aos_purchase_all_vd_잘들어(천안)_hn1_26.04.23</v>
      </c>
      <c r="C251" s="28" t="s">
        <v>574</v>
      </c>
      <c r="D251" s="28">
        <f>VLOOKUP($C251,'메타 RAW'!$A:$G,3,0)</f>
        <v>1841</v>
      </c>
      <c r="E251" s="28">
        <f>VLOOKUP($C251,'메타 RAW'!$A:$G,4,0)</f>
        <v>86</v>
      </c>
      <c r="F251" s="28">
        <f>VLOOKUP($C251,'메타 RAW'!$A:$G,5,0)</f>
        <v>0</v>
      </c>
      <c r="G251" s="28">
        <f>VLOOKUP($C251,'메타 RAW'!$A:$G,6,0)</f>
        <v>0</v>
      </c>
      <c r="H251" s="28">
        <f>VLOOKUP($C251,'메타 RAW'!$A:$I,7,0)</f>
        <v>0</v>
      </c>
      <c r="I251" s="28">
        <f>VLOOKUP($C251,'메타 RAW'!$A:$I,8,0)</f>
        <v>0</v>
      </c>
      <c r="J251" s="29">
        <f>IFERROR(D251/E251*1000,0)</f>
        <v>21406.976744186046</v>
      </c>
      <c r="K251" s="29">
        <f>IFERROR(D251/F251,0)</f>
        <v>0</v>
      </c>
      <c r="L251" s="30">
        <f t="shared" si="162"/>
        <v>0</v>
      </c>
      <c r="M251" s="30">
        <f t="shared" si="162"/>
        <v>0</v>
      </c>
      <c r="N251" s="30">
        <f>IFERROR(H251/F251,0)</f>
        <v>0</v>
      </c>
      <c r="O251" s="30">
        <f>IFERROR(I251/F251,0)</f>
        <v>0</v>
      </c>
      <c r="P251" s="28">
        <f>IFERROR(D251/G251,0)</f>
        <v>0</v>
      </c>
      <c r="Q251" s="28">
        <f>IFERROR(D251/H251,0)</f>
        <v>0</v>
      </c>
      <c r="R251" s="28">
        <f>IFERROR(D251/I251,0)</f>
        <v>0</v>
      </c>
      <c r="S251" s="28">
        <f>IFERROR(VLOOKUP($C251,'메타 RAW (MMP)'!$B:$G,3,0),0)</f>
        <v>0</v>
      </c>
      <c r="T251" s="28">
        <f>IFERROR(VLOOKUP($C251,'메타 RAW (MMP)'!$B:$G,5,0),0)</f>
        <v>0</v>
      </c>
      <c r="U251" s="28">
        <f>IFERROR(VLOOKUP($C251,'메타 RAW (MMP)'!$B:$G,6,0),0)</f>
        <v>0</v>
      </c>
      <c r="V251" s="28">
        <f>IFERROR(D251/T251,0)</f>
        <v>0</v>
      </c>
      <c r="W251" s="28">
        <f>IFERROR(D251/U251,0)</f>
        <v>0</v>
      </c>
      <c r="X251" s="28">
        <f>IFERROR(W251*커버링B2C요약!$AD$8/(커버링B2C요약!$AE$5/커버링B2C요약!$AD$5),0)</f>
        <v>0</v>
      </c>
      <c r="Y251" s="28">
        <f>VLOOKUP($C251,'메타 RAW'!$A:$I,9,0)</f>
        <v>30000</v>
      </c>
      <c r="Z251" s="62"/>
    </row>
    <row r="253" spans="2:26">
      <c r="B253" s="19" t="s">
        <v>440</v>
      </c>
      <c r="C253" s="20" t="s">
        <v>562</v>
      </c>
      <c r="D253" s="20"/>
    </row>
    <row r="254" spans="2:26">
      <c r="B254" s="11" t="s">
        <v>436</v>
      </c>
      <c r="C254" s="11" t="s">
        <v>22</v>
      </c>
      <c r="D254" s="12" t="s">
        <v>23</v>
      </c>
      <c r="E254" s="12" t="s">
        <v>24</v>
      </c>
      <c r="F254" s="12" t="s">
        <v>25</v>
      </c>
      <c r="G254" s="12" t="s">
        <v>26</v>
      </c>
      <c r="H254" s="12" t="s">
        <v>27</v>
      </c>
      <c r="I254" s="12" t="s">
        <v>28</v>
      </c>
      <c r="J254" s="13" t="s">
        <v>29</v>
      </c>
      <c r="K254" s="13" t="s">
        <v>30</v>
      </c>
      <c r="L254" s="13" t="s">
        <v>31</v>
      </c>
      <c r="M254" s="13" t="s">
        <v>32</v>
      </c>
      <c r="N254" s="13" t="s">
        <v>33</v>
      </c>
      <c r="O254" s="13" t="s">
        <v>34</v>
      </c>
      <c r="P254" s="13" t="s">
        <v>35</v>
      </c>
      <c r="Q254" s="13" t="s">
        <v>36</v>
      </c>
      <c r="R254" s="13" t="s">
        <v>37</v>
      </c>
      <c r="S254" s="14" t="s">
        <v>38</v>
      </c>
      <c r="T254" s="14" t="s">
        <v>27</v>
      </c>
      <c r="U254" s="14" t="s">
        <v>28</v>
      </c>
      <c r="V254" s="14" t="s">
        <v>36</v>
      </c>
      <c r="W254" s="14" t="s">
        <v>37</v>
      </c>
      <c r="X254" s="14" t="s">
        <v>437</v>
      </c>
      <c r="Y254" s="13" t="s">
        <v>40</v>
      </c>
      <c r="Z254" s="14" t="s">
        <v>41</v>
      </c>
    </row>
    <row r="255" spans="2:26">
      <c r="B255" s="15"/>
      <c r="C255" s="9" t="s">
        <v>435</v>
      </c>
      <c r="D255" s="16">
        <f t="shared" ref="D255:I255" si="163">SUM(D256:D258)</f>
        <v>132090</v>
      </c>
      <c r="E255" s="16">
        <f t="shared" si="163"/>
        <v>7652</v>
      </c>
      <c r="F255" s="16">
        <f t="shared" si="163"/>
        <v>47</v>
      </c>
      <c r="G255" s="16">
        <f t="shared" si="163"/>
        <v>19</v>
      </c>
      <c r="H255" s="16">
        <f t="shared" si="163"/>
        <v>0</v>
      </c>
      <c r="I255" s="16">
        <f t="shared" si="163"/>
        <v>21</v>
      </c>
      <c r="J255" s="17">
        <f>D255*1000/E255</f>
        <v>17262.15368531103</v>
      </c>
      <c r="K255" s="17">
        <f>IFERROR(D255/F255,0)</f>
        <v>2810.4255319148938</v>
      </c>
      <c r="L255" s="18">
        <f t="shared" ref="L255:M258" si="164">IFERROR(F255/E255,0)</f>
        <v>6.1421850496602192E-3</v>
      </c>
      <c r="M255" s="42">
        <f t="shared" si="164"/>
        <v>0.40425531914893614</v>
      </c>
      <c r="N255" s="42">
        <f>IFERROR(H255/F255,0)</f>
        <v>0</v>
      </c>
      <c r="O255" s="42">
        <f>IFERROR(I255/F255,0)</f>
        <v>0.44680851063829785</v>
      </c>
      <c r="P255" s="17">
        <f>IFERROR(D255/G255,0)</f>
        <v>6952.105263157895</v>
      </c>
      <c r="Q255" s="17">
        <f>IFERROR(D255/H255,0)</f>
        <v>0</v>
      </c>
      <c r="R255" s="17">
        <f>IFERROR(D255/I255,0)</f>
        <v>6290</v>
      </c>
      <c r="S255" s="16">
        <f>SUM(S256:S258)</f>
        <v>19</v>
      </c>
      <c r="T255" s="16">
        <f>SUM(T256:T258)</f>
        <v>13</v>
      </c>
      <c r="U255" s="16">
        <f>SUM(U256:U258)</f>
        <v>0</v>
      </c>
      <c r="V255" s="17">
        <f>IFERROR(D255/T255,0)</f>
        <v>10160.76923076923</v>
      </c>
      <c r="W255" s="17">
        <f>IFERROR(D255/U255,0)</f>
        <v>0</v>
      </c>
      <c r="X255" s="17">
        <f>IFERROR(W255*커버링B2C요약!$AD$8/(커버링B2C요약!$AE$5/커버링B2C요약!$AD$5),0)</f>
        <v>0</v>
      </c>
      <c r="Y255" s="17">
        <f>Y256</f>
        <v>30000</v>
      </c>
      <c r="Z255" s="17">
        <v>30000</v>
      </c>
    </row>
    <row r="256" spans="2:26">
      <c r="B256" s="28" t="str">
        <f>VLOOKUP(C256,'메타 RAW'!A:G,2,0)</f>
        <v>aos_purchase_all_vd_잘들어(아산)_hn1_26.04.23</v>
      </c>
      <c r="C256" s="28" t="s">
        <v>575</v>
      </c>
      <c r="D256" s="28">
        <f>VLOOKUP($C256,'메타 RAW'!$A:$G,3,0)</f>
        <v>89133</v>
      </c>
      <c r="E256" s="28">
        <f>VLOOKUP($C256,'메타 RAW'!$A:$G,4,0)</f>
        <v>5413</v>
      </c>
      <c r="F256" s="28">
        <f>VLOOKUP($C256,'메타 RAW'!$A:$G,5,0)</f>
        <v>33</v>
      </c>
      <c r="G256" s="28">
        <f>VLOOKUP($C256,'메타 RAW'!$A:$G,6,0)</f>
        <v>12</v>
      </c>
      <c r="H256" s="28">
        <f>VLOOKUP($C256,'메타 RAW'!$A:$I,7,0)</f>
        <v>0</v>
      </c>
      <c r="I256" s="28">
        <f>VLOOKUP($C256,'메타 RAW'!$A:$I,8,0)</f>
        <v>9</v>
      </c>
      <c r="J256" s="29">
        <f>IFERROR(D256/E256*1000,0)</f>
        <v>16466.469610197673</v>
      </c>
      <c r="K256" s="29">
        <f>IFERROR(D256/F256,0)</f>
        <v>2701</v>
      </c>
      <c r="L256" s="30">
        <f t="shared" si="164"/>
        <v>6.0964345095141327E-3</v>
      </c>
      <c r="M256" s="30">
        <f t="shared" si="164"/>
        <v>0.36363636363636365</v>
      </c>
      <c r="N256" s="30">
        <f>IFERROR(H256/F256,0)</f>
        <v>0</v>
      </c>
      <c r="O256" s="30">
        <f>IFERROR(I256/F256,0)</f>
        <v>0.27272727272727271</v>
      </c>
      <c r="P256" s="28">
        <f>IFERROR(D256/G256,0)</f>
        <v>7427.75</v>
      </c>
      <c r="Q256" s="28">
        <f>IFERROR(D256/H256,0)</f>
        <v>0</v>
      </c>
      <c r="R256" s="28">
        <f>IFERROR(D256/I256,0)</f>
        <v>9903.6666666666661</v>
      </c>
      <c r="S256" s="28">
        <f>IFERROR(VLOOKUP($C256,'메타 RAW (MMP)'!$B:$G,3,0),0)</f>
        <v>13</v>
      </c>
      <c r="T256" s="28">
        <f>IFERROR(VLOOKUP($C256,'메타 RAW (MMP)'!$B:$G,5,0),0)</f>
        <v>7</v>
      </c>
      <c r="U256" s="28">
        <f>IFERROR(VLOOKUP($C256,'메타 RAW (MMP)'!$B:$G,6,0),0)</f>
        <v>0</v>
      </c>
      <c r="V256" s="28">
        <f>IFERROR(D256/T256,0)</f>
        <v>12733.285714285714</v>
      </c>
      <c r="W256" s="28">
        <f>IFERROR(D256/U256,0)</f>
        <v>0</v>
      </c>
      <c r="X256" s="28">
        <f>IFERROR(W256*커버링B2C요약!$AD$8/(커버링B2C요약!$AE$5/커버링B2C요약!$AD$5),0)</f>
        <v>0</v>
      </c>
      <c r="Y256" s="28">
        <f>VLOOKUP($C256,'메타 RAW'!$A:$I,9,0)</f>
        <v>30000</v>
      </c>
      <c r="Z256" s="62"/>
    </row>
    <row r="257" spans="2:26">
      <c r="B257" s="28" t="str">
        <f>VLOOKUP(C257,'메타 RAW'!A:G,2,0)</f>
        <v>aos_purchase_all_vd_잘들어(아산)_hn1_26.04.23</v>
      </c>
      <c r="C257" s="28" t="s">
        <v>576</v>
      </c>
      <c r="D257" s="28">
        <f>VLOOKUP($C257,'메타 RAW'!$A:$G,3,0)</f>
        <v>31684</v>
      </c>
      <c r="E257" s="28">
        <f>VLOOKUP($C257,'메타 RAW'!$A:$G,4,0)</f>
        <v>1782</v>
      </c>
      <c r="F257" s="28">
        <f>VLOOKUP($C257,'메타 RAW'!$A:$G,5,0)</f>
        <v>12</v>
      </c>
      <c r="G257" s="28">
        <f>VLOOKUP($C257,'메타 RAW'!$A:$G,6,0)</f>
        <v>7</v>
      </c>
      <c r="H257" s="28">
        <f>VLOOKUP($C257,'메타 RAW'!$A:$I,7,0)</f>
        <v>0</v>
      </c>
      <c r="I257" s="28">
        <f>VLOOKUP($C257,'메타 RAW'!$A:$I,8,0)</f>
        <v>12</v>
      </c>
      <c r="J257" s="29">
        <f>IFERROR(D257/E257*1000,0)</f>
        <v>17780.022446689112</v>
      </c>
      <c r="K257" s="29">
        <f>IFERROR(D257/F257,0)</f>
        <v>2640.3333333333335</v>
      </c>
      <c r="L257" s="30">
        <f t="shared" si="164"/>
        <v>6.7340067340067337E-3</v>
      </c>
      <c r="M257" s="30">
        <f t="shared" si="164"/>
        <v>0.58333333333333337</v>
      </c>
      <c r="N257" s="30">
        <f>IFERROR(H257/F257,0)</f>
        <v>0</v>
      </c>
      <c r="O257" s="30">
        <f>IFERROR(I257/F257,0)</f>
        <v>1</v>
      </c>
      <c r="P257" s="28">
        <f>IFERROR(D257/G257,0)</f>
        <v>4526.2857142857147</v>
      </c>
      <c r="Q257" s="28">
        <f>IFERROR(D257/H257,0)</f>
        <v>0</v>
      </c>
      <c r="R257" s="28">
        <f>IFERROR(D257/I257,0)</f>
        <v>2640.3333333333335</v>
      </c>
      <c r="S257" s="28">
        <f>IFERROR(VLOOKUP($C257,'메타 RAW (MMP)'!$B:$G,3,0),0)</f>
        <v>6</v>
      </c>
      <c r="T257" s="28">
        <f>IFERROR(VLOOKUP($C257,'메타 RAW (MMP)'!$B:$G,5,0),0)</f>
        <v>6</v>
      </c>
      <c r="U257" s="28">
        <f>IFERROR(VLOOKUP($C257,'메타 RAW (MMP)'!$B:$G,6,0),0)</f>
        <v>0</v>
      </c>
      <c r="V257" s="28">
        <f>IFERROR(D257/T257,0)</f>
        <v>5280.666666666667</v>
      </c>
      <c r="W257" s="28">
        <f>IFERROR(D257/U257,0)</f>
        <v>0</v>
      </c>
      <c r="X257" s="28">
        <f>IFERROR(W257*커버링B2C요약!$AD$8/(커버링B2C요약!$AE$5/커버링B2C요약!$AD$5),0)</f>
        <v>0</v>
      </c>
      <c r="Y257" s="28">
        <f>VLOOKUP($C257,'메타 RAW'!$A:$I,9,0)</f>
        <v>30000</v>
      </c>
      <c r="Z257" s="62"/>
    </row>
    <row r="258" spans="2:26">
      <c r="B258" s="28" t="str">
        <f>VLOOKUP(C258,'메타 RAW'!A:G,2,0)</f>
        <v>aos_purchase_all_vd_잘들어(아산)_hn1_26.04.23</v>
      </c>
      <c r="C258" s="28" t="s">
        <v>577</v>
      </c>
      <c r="D258" s="28">
        <f>VLOOKUP($C258,'메타 RAW'!$A:$G,3,0)</f>
        <v>11273</v>
      </c>
      <c r="E258" s="28">
        <f>VLOOKUP($C258,'메타 RAW'!$A:$G,4,0)</f>
        <v>457</v>
      </c>
      <c r="F258" s="28">
        <f>VLOOKUP($C258,'메타 RAW'!$A:$G,5,0)</f>
        <v>2</v>
      </c>
      <c r="G258" s="28">
        <f>VLOOKUP($C258,'메타 RAW'!$A:$G,6,0)</f>
        <v>0</v>
      </c>
      <c r="H258" s="28">
        <f>VLOOKUP($C258,'메타 RAW'!$A:$I,7,0)</f>
        <v>0</v>
      </c>
      <c r="I258" s="28">
        <f>VLOOKUP($C258,'메타 RAW'!$A:$I,8,0)</f>
        <v>0</v>
      </c>
      <c r="J258" s="29">
        <f>IFERROR(D258/E258*1000,0)</f>
        <v>24667.396061269148</v>
      </c>
      <c r="K258" s="29">
        <f>IFERROR(D258/F258,0)</f>
        <v>5636.5</v>
      </c>
      <c r="L258" s="30">
        <f t="shared" si="164"/>
        <v>4.3763676148796497E-3</v>
      </c>
      <c r="M258" s="30">
        <f t="shared" si="164"/>
        <v>0</v>
      </c>
      <c r="N258" s="30">
        <f>IFERROR(H258/F258,0)</f>
        <v>0</v>
      </c>
      <c r="O258" s="30">
        <f>IFERROR(I258/F258,0)</f>
        <v>0</v>
      </c>
      <c r="P258" s="28">
        <f>IFERROR(D258/G258,0)</f>
        <v>0</v>
      </c>
      <c r="Q258" s="28">
        <f>IFERROR(D258/H258,0)</f>
        <v>0</v>
      </c>
      <c r="R258" s="28">
        <f>IFERROR(D258/I258,0)</f>
        <v>0</v>
      </c>
      <c r="S258" s="28">
        <f>IFERROR(VLOOKUP($C258,'메타 RAW (MMP)'!$B:$G,3,0),0)</f>
        <v>0</v>
      </c>
      <c r="T258" s="28">
        <f>IFERROR(VLOOKUP($C258,'메타 RAW (MMP)'!$B:$G,5,0),0)</f>
        <v>0</v>
      </c>
      <c r="U258" s="28">
        <f>IFERROR(VLOOKUP($C258,'메타 RAW (MMP)'!$B:$G,6,0),0)</f>
        <v>0</v>
      </c>
      <c r="V258" s="28">
        <f>IFERROR(D258/T258,0)</f>
        <v>0</v>
      </c>
      <c r="W258" s="28">
        <f>IFERROR(D258/U258,0)</f>
        <v>0</v>
      </c>
      <c r="X258" s="28">
        <f>IFERROR(W258*커버링B2C요약!$AD$8/(커버링B2C요약!$AE$5/커버링B2C요약!$AD$5),0)</f>
        <v>0</v>
      </c>
      <c r="Y258" s="28">
        <f>VLOOKUP($C258,'메타 RAW'!$A:$I,9,0)</f>
        <v>30000</v>
      </c>
      <c r="Z258" s="62"/>
    </row>
    <row r="260" spans="2:26">
      <c r="B260" s="19" t="s">
        <v>440</v>
      </c>
      <c r="C260" s="20" t="s">
        <v>562</v>
      </c>
      <c r="D260" s="20"/>
    </row>
    <row r="261" spans="2:26">
      <c r="B261" s="11" t="s">
        <v>436</v>
      </c>
      <c r="C261" s="11" t="s">
        <v>22</v>
      </c>
      <c r="D261" s="12" t="s">
        <v>23</v>
      </c>
      <c r="E261" s="12" t="s">
        <v>24</v>
      </c>
      <c r="F261" s="12" t="s">
        <v>25</v>
      </c>
      <c r="G261" s="12" t="s">
        <v>26</v>
      </c>
      <c r="H261" s="12" t="s">
        <v>27</v>
      </c>
      <c r="I261" s="12" t="s">
        <v>28</v>
      </c>
      <c r="J261" s="13" t="s">
        <v>29</v>
      </c>
      <c r="K261" s="13" t="s">
        <v>30</v>
      </c>
      <c r="L261" s="13" t="s">
        <v>31</v>
      </c>
      <c r="M261" s="13" t="s">
        <v>32</v>
      </c>
      <c r="N261" s="13" t="s">
        <v>33</v>
      </c>
      <c r="O261" s="13" t="s">
        <v>34</v>
      </c>
      <c r="P261" s="13" t="s">
        <v>35</v>
      </c>
      <c r="Q261" s="13" t="s">
        <v>36</v>
      </c>
      <c r="R261" s="13" t="s">
        <v>37</v>
      </c>
      <c r="S261" s="14" t="s">
        <v>38</v>
      </c>
      <c r="T261" s="14" t="s">
        <v>27</v>
      </c>
      <c r="U261" s="14" t="s">
        <v>28</v>
      </c>
      <c r="V261" s="14" t="s">
        <v>36</v>
      </c>
      <c r="W261" s="14" t="s">
        <v>37</v>
      </c>
      <c r="X261" s="14" t="s">
        <v>437</v>
      </c>
      <c r="Y261" s="13" t="s">
        <v>40</v>
      </c>
      <c r="Z261" s="14" t="s">
        <v>41</v>
      </c>
    </row>
    <row r="262" spans="2:26">
      <c r="B262" s="15"/>
      <c r="C262" s="9" t="s">
        <v>435</v>
      </c>
      <c r="D262" s="16">
        <f t="shared" ref="D262:I262" si="165">SUM(D263:D267)</f>
        <v>137346</v>
      </c>
      <c r="E262" s="16">
        <f t="shared" si="165"/>
        <v>10034</v>
      </c>
      <c r="F262" s="16">
        <f t="shared" si="165"/>
        <v>107</v>
      </c>
      <c r="G262" s="16">
        <f t="shared" si="165"/>
        <v>53</v>
      </c>
      <c r="H262" s="16">
        <f t="shared" si="165"/>
        <v>0</v>
      </c>
      <c r="I262" s="16">
        <f t="shared" si="165"/>
        <v>42</v>
      </c>
      <c r="J262" s="17">
        <f>D262*1000/E262</f>
        <v>13688.060593980466</v>
      </c>
      <c r="K262" s="17">
        <f t="shared" ref="K262:K267" si="166">IFERROR(D262/F262,0)</f>
        <v>1283.6074766355141</v>
      </c>
      <c r="L262" s="18">
        <f t="shared" ref="L262:M267" si="167">IFERROR(F262/E262,0)</f>
        <v>1.0663743272872235E-2</v>
      </c>
      <c r="M262" s="42">
        <f t="shared" si="167"/>
        <v>0.49532710280373832</v>
      </c>
      <c r="N262" s="42">
        <f t="shared" ref="N262:N267" si="168">IFERROR(H262/F262,0)</f>
        <v>0</v>
      </c>
      <c r="O262" s="42">
        <f t="shared" ref="O262:O267" si="169">IFERROR(I262/F262,0)</f>
        <v>0.3925233644859813</v>
      </c>
      <c r="P262" s="17">
        <f t="shared" ref="P262:P267" si="170">IFERROR(D262/G262,0)</f>
        <v>2591.433962264151</v>
      </c>
      <c r="Q262" s="17">
        <f t="shared" ref="Q262:Q267" si="171">IFERROR(D262/H262,0)</f>
        <v>0</v>
      </c>
      <c r="R262" s="17">
        <f t="shared" ref="R262:R267" si="172">IFERROR(D262/I262,0)</f>
        <v>3270.1428571428573</v>
      </c>
      <c r="S262" s="16">
        <f>SUM(S263:S267)</f>
        <v>49</v>
      </c>
      <c r="T262" s="16">
        <f>SUM(T263:T267)</f>
        <v>30</v>
      </c>
      <c r="U262" s="16">
        <f>SUM(U263:U267)</f>
        <v>0</v>
      </c>
      <c r="V262" s="17">
        <f t="shared" ref="V262:V267" si="173">IFERROR(D262/T262,0)</f>
        <v>4578.2</v>
      </c>
      <c r="W262" s="17">
        <f t="shared" ref="W262:W267" si="174">IFERROR(D262/U262,0)</f>
        <v>0</v>
      </c>
      <c r="X262" s="17">
        <f>IFERROR(W262*커버링B2C요약!$AD$8/(커버링B2C요약!$AE$5/커버링B2C요약!$AD$5),0)</f>
        <v>0</v>
      </c>
      <c r="Y262" s="17">
        <f>Y263</f>
        <v>30000</v>
      </c>
      <c r="Z262" s="17">
        <v>30000</v>
      </c>
    </row>
    <row r="263" spans="2:26">
      <c r="B263" s="28" t="str">
        <f>VLOOKUP(C263,'메타 RAW'!A:G,2,0)</f>
        <v>aos_purchase_all_vd_인플루언서PA_dcj_sj1_26.04.23</v>
      </c>
      <c r="C263" s="28" t="s">
        <v>578</v>
      </c>
      <c r="D263" s="28">
        <f>VLOOKUP($C263,'메타 RAW'!$A:$G,3,0)</f>
        <v>87196</v>
      </c>
      <c r="E263" s="28">
        <f>VLOOKUP($C263,'메타 RAW'!$A:$G,4,0)</f>
        <v>7481</v>
      </c>
      <c r="F263" s="28">
        <f>VLOOKUP($C263,'메타 RAW'!$A:$G,5,0)</f>
        <v>61</v>
      </c>
      <c r="G263" s="28">
        <f>VLOOKUP($C263,'메타 RAW'!$A:$G,6,0)</f>
        <v>25</v>
      </c>
      <c r="H263" s="28">
        <f>VLOOKUP($C263,'메타 RAW'!$A:$I,7,0)</f>
        <v>0</v>
      </c>
      <c r="I263" s="28">
        <f>VLOOKUP($C263,'메타 RAW'!$A:$I,8,0)</f>
        <v>20</v>
      </c>
      <c r="J263" s="29">
        <f>IFERROR(D263/E263*1000,0)</f>
        <v>11655.661007886647</v>
      </c>
      <c r="K263" s="29">
        <f t="shared" si="166"/>
        <v>1429.4426229508197</v>
      </c>
      <c r="L263" s="30">
        <f t="shared" si="167"/>
        <v>8.1539901082742956E-3</v>
      </c>
      <c r="M263" s="30">
        <f t="shared" si="167"/>
        <v>0.4098360655737705</v>
      </c>
      <c r="N263" s="30">
        <f t="shared" si="168"/>
        <v>0</v>
      </c>
      <c r="O263" s="30">
        <f t="shared" si="169"/>
        <v>0.32786885245901637</v>
      </c>
      <c r="P263" s="28">
        <f t="shared" si="170"/>
        <v>3487.84</v>
      </c>
      <c r="Q263" s="28">
        <f t="shared" si="171"/>
        <v>0</v>
      </c>
      <c r="R263" s="28">
        <f t="shared" si="172"/>
        <v>4359.8</v>
      </c>
      <c r="S263" s="28">
        <f>IFERROR(VLOOKUP($C263,'메타 RAW (MMP)'!$B:$G,3,0),0)</f>
        <v>26</v>
      </c>
      <c r="T263" s="28">
        <f>IFERROR(VLOOKUP($C263,'메타 RAW (MMP)'!$B:$G,5,0),0)</f>
        <v>17</v>
      </c>
      <c r="U263" s="28">
        <f>IFERROR(VLOOKUP($C263,'메타 RAW (MMP)'!$B:$G,6,0),0)</f>
        <v>0</v>
      </c>
      <c r="V263" s="28">
        <f t="shared" si="173"/>
        <v>5129.1764705882351</v>
      </c>
      <c r="W263" s="28">
        <f t="shared" si="174"/>
        <v>0</v>
      </c>
      <c r="X263" s="28">
        <f>IFERROR(W263*커버링B2C요약!$AD$8/(커버링B2C요약!$AE$5/커버링B2C요약!$AD$5),0)</f>
        <v>0</v>
      </c>
      <c r="Y263" s="28">
        <f>VLOOKUP($C263,'메타 RAW'!$A:$I,9,0)</f>
        <v>30000</v>
      </c>
      <c r="Z263" s="62"/>
    </row>
    <row r="264" spans="2:26">
      <c r="B264" s="28" t="str">
        <f>VLOOKUP(C264,'메타 RAW'!A:G,2,0)</f>
        <v>aos_purchase_all_vd_인플루언서PA_dcj_sj1_26.04.23</v>
      </c>
      <c r="C264" s="28" t="s">
        <v>579</v>
      </c>
      <c r="D264" s="28">
        <f>VLOOKUP($C264,'메타 RAW'!$A:$G,3,0)</f>
        <v>25106</v>
      </c>
      <c r="E264" s="28">
        <f>VLOOKUP($C264,'메타 RAW'!$A:$G,4,0)</f>
        <v>1134</v>
      </c>
      <c r="F264" s="28">
        <f>VLOOKUP($C264,'메타 RAW'!$A:$G,5,0)</f>
        <v>21</v>
      </c>
      <c r="G264" s="28">
        <f>VLOOKUP($C264,'메타 RAW'!$A:$G,6,0)</f>
        <v>12</v>
      </c>
      <c r="H264" s="28">
        <f>VLOOKUP($C264,'메타 RAW'!$A:$I,7,0)</f>
        <v>0</v>
      </c>
      <c r="I264" s="28">
        <f>VLOOKUP($C264,'메타 RAW'!$A:$I,8,0)</f>
        <v>10</v>
      </c>
      <c r="J264" s="29">
        <f>IFERROR(D264/E264*1000,0)</f>
        <v>22139.329805996473</v>
      </c>
      <c r="K264" s="29">
        <f t="shared" si="166"/>
        <v>1195.5238095238096</v>
      </c>
      <c r="L264" s="30">
        <f t="shared" si="167"/>
        <v>1.8518518518518517E-2</v>
      </c>
      <c r="M264" s="30">
        <f t="shared" si="167"/>
        <v>0.5714285714285714</v>
      </c>
      <c r="N264" s="30">
        <f t="shared" si="168"/>
        <v>0</v>
      </c>
      <c r="O264" s="30">
        <f t="shared" si="169"/>
        <v>0.47619047619047616</v>
      </c>
      <c r="P264" s="28">
        <f t="shared" si="170"/>
        <v>2092.1666666666665</v>
      </c>
      <c r="Q264" s="28">
        <f t="shared" si="171"/>
        <v>0</v>
      </c>
      <c r="R264" s="28">
        <f t="shared" si="172"/>
        <v>2510.6</v>
      </c>
      <c r="S264" s="28">
        <f>IFERROR(VLOOKUP($C264,'메타 RAW (MMP)'!$B:$G,3,0),0)</f>
        <v>10</v>
      </c>
      <c r="T264" s="28">
        <f>IFERROR(VLOOKUP($C264,'메타 RAW (MMP)'!$B:$G,5,0),0)</f>
        <v>5</v>
      </c>
      <c r="U264" s="28">
        <f>IFERROR(VLOOKUP($C264,'메타 RAW (MMP)'!$B:$G,6,0),0)</f>
        <v>0</v>
      </c>
      <c r="V264" s="28">
        <f t="shared" si="173"/>
        <v>5021.2</v>
      </c>
      <c r="W264" s="28">
        <f t="shared" si="174"/>
        <v>0</v>
      </c>
      <c r="X264" s="28">
        <f>IFERROR(W264*커버링B2C요약!$AD$8/(커버링B2C요약!$AE$5/커버링B2C요약!$AD$5),0)</f>
        <v>0</v>
      </c>
      <c r="Y264" s="28">
        <f>VLOOKUP($C264,'메타 RAW'!$A:$I,9,0)</f>
        <v>30000</v>
      </c>
      <c r="Z264" s="62"/>
    </row>
    <row r="265" spans="2:26">
      <c r="B265" s="28" t="str">
        <f>VLOOKUP(C265,'메타 RAW'!A:G,2,0)</f>
        <v>aos_purchase_all_vd_인플루언서PA_dcj_sj1_26.04.23</v>
      </c>
      <c r="C265" s="28" t="s">
        <v>580</v>
      </c>
      <c r="D265" s="28">
        <f>VLOOKUP($C265,'메타 RAW'!$A:$G,3,0)</f>
        <v>20448</v>
      </c>
      <c r="E265" s="28">
        <f>VLOOKUP($C265,'메타 RAW'!$A:$G,4,0)</f>
        <v>1117</v>
      </c>
      <c r="F265" s="28">
        <f>VLOOKUP($C265,'메타 RAW'!$A:$G,5,0)</f>
        <v>23</v>
      </c>
      <c r="G265" s="28">
        <f>VLOOKUP($C265,'메타 RAW'!$A:$G,6,0)</f>
        <v>14</v>
      </c>
      <c r="H265" s="28">
        <f>VLOOKUP($C265,'메타 RAW'!$A:$I,7,0)</f>
        <v>0</v>
      </c>
      <c r="I265" s="28">
        <f>VLOOKUP($C265,'메타 RAW'!$A:$I,8,0)</f>
        <v>11</v>
      </c>
      <c r="J265" s="29">
        <f>IFERROR(D265/E265*1000,0)</f>
        <v>18306.177260519249</v>
      </c>
      <c r="K265" s="29">
        <f t="shared" si="166"/>
        <v>889.04347826086962</v>
      </c>
      <c r="L265" s="30">
        <f t="shared" si="167"/>
        <v>2.0590868397493287E-2</v>
      </c>
      <c r="M265" s="30">
        <f t="shared" si="167"/>
        <v>0.60869565217391308</v>
      </c>
      <c r="N265" s="30">
        <f t="shared" si="168"/>
        <v>0</v>
      </c>
      <c r="O265" s="30">
        <f t="shared" si="169"/>
        <v>0.47826086956521741</v>
      </c>
      <c r="P265" s="28">
        <f t="shared" si="170"/>
        <v>1460.5714285714287</v>
      </c>
      <c r="Q265" s="28">
        <f t="shared" si="171"/>
        <v>0</v>
      </c>
      <c r="R265" s="28">
        <f t="shared" si="172"/>
        <v>1858.909090909091</v>
      </c>
      <c r="S265" s="28">
        <f>IFERROR(VLOOKUP($C265,'메타 RAW (MMP)'!$B:$G,3,0),0)</f>
        <v>11</v>
      </c>
      <c r="T265" s="28">
        <f>IFERROR(VLOOKUP($C265,'메타 RAW (MMP)'!$B:$G,5,0),0)</f>
        <v>7</v>
      </c>
      <c r="U265" s="28">
        <f>IFERROR(VLOOKUP($C265,'메타 RAW (MMP)'!$B:$G,6,0),0)</f>
        <v>0</v>
      </c>
      <c r="V265" s="28">
        <f t="shared" si="173"/>
        <v>2921.1428571428573</v>
      </c>
      <c r="W265" s="28">
        <f t="shared" si="174"/>
        <v>0</v>
      </c>
      <c r="X265" s="28">
        <f>IFERROR(W265*커버링B2C요약!$AD$8/(커버링B2C요약!$AE$5/커버링B2C요약!$AD$5),0)</f>
        <v>0</v>
      </c>
      <c r="Y265" s="28">
        <f>VLOOKUP($C265,'메타 RAW'!$A:$I,9,0)</f>
        <v>30000</v>
      </c>
      <c r="Z265" s="62"/>
    </row>
    <row r="266" spans="2:26">
      <c r="B266" s="28" t="str">
        <f>VLOOKUP(C266,'메타 RAW'!A:G,2,0)</f>
        <v>aos_purchase_all_vd_인플루언서PA_dcj_sj1_26.04.23</v>
      </c>
      <c r="C266" s="28" t="s">
        <v>581</v>
      </c>
      <c r="D266" s="28">
        <f>VLOOKUP($C266,'메타 RAW'!$A:$G,3,0)</f>
        <v>3946</v>
      </c>
      <c r="E266" s="28">
        <f>VLOOKUP($C266,'메타 RAW'!$A:$G,4,0)</f>
        <v>245</v>
      </c>
      <c r="F266" s="28">
        <f>VLOOKUP($C266,'메타 RAW'!$A:$G,5,0)</f>
        <v>2</v>
      </c>
      <c r="G266" s="28">
        <f>VLOOKUP($C266,'메타 RAW'!$A:$G,6,0)</f>
        <v>2</v>
      </c>
      <c r="H266" s="28">
        <f>VLOOKUP($C266,'메타 RAW'!$A:$I,7,0)</f>
        <v>0</v>
      </c>
      <c r="I266" s="28">
        <f>VLOOKUP($C266,'메타 RAW'!$A:$I,8,0)</f>
        <v>1</v>
      </c>
      <c r="J266" s="29">
        <f>IFERROR(D266/E266*1000,0)</f>
        <v>16106.12244897959</v>
      </c>
      <c r="K266" s="29">
        <f t="shared" si="166"/>
        <v>1973</v>
      </c>
      <c r="L266" s="30">
        <f t="shared" si="167"/>
        <v>8.1632653061224497E-3</v>
      </c>
      <c r="M266" s="30">
        <f t="shared" si="167"/>
        <v>1</v>
      </c>
      <c r="N266" s="30">
        <f t="shared" si="168"/>
        <v>0</v>
      </c>
      <c r="O266" s="30">
        <f t="shared" si="169"/>
        <v>0.5</v>
      </c>
      <c r="P266" s="28">
        <f t="shared" si="170"/>
        <v>1973</v>
      </c>
      <c r="Q266" s="28">
        <f t="shared" si="171"/>
        <v>0</v>
      </c>
      <c r="R266" s="28">
        <f t="shared" si="172"/>
        <v>3946</v>
      </c>
      <c r="S266" s="28">
        <f>IFERROR(VLOOKUP($C266,'메타 RAW (MMP)'!$B:$G,3,0),0)</f>
        <v>2</v>
      </c>
      <c r="T266" s="28">
        <f>IFERROR(VLOOKUP($C266,'메타 RAW (MMP)'!$B:$G,5,0),0)</f>
        <v>1</v>
      </c>
      <c r="U266" s="28">
        <f>IFERROR(VLOOKUP($C266,'메타 RAW (MMP)'!$B:$G,6,0),0)</f>
        <v>0</v>
      </c>
      <c r="V266" s="28">
        <f t="shared" si="173"/>
        <v>3946</v>
      </c>
      <c r="W266" s="28">
        <f t="shared" si="174"/>
        <v>0</v>
      </c>
      <c r="X266" s="28">
        <f>IFERROR(W266*커버링B2C요약!$AD$8/(커버링B2C요약!$AE$5/커버링B2C요약!$AD$5),0)</f>
        <v>0</v>
      </c>
      <c r="Y266" s="28">
        <f>VLOOKUP($C266,'메타 RAW'!$A:$I,9,0)</f>
        <v>30000</v>
      </c>
      <c r="Z266" s="62"/>
    </row>
    <row r="267" spans="2:26">
      <c r="B267" s="28" t="str">
        <f>VLOOKUP(C267,'메타 RAW'!A:G,2,0)</f>
        <v>aos_purchase_all_vd_인플루언서PA_dcj_sj1_26.04.23</v>
      </c>
      <c r="C267" s="28" t="s">
        <v>582</v>
      </c>
      <c r="D267" s="28">
        <f>VLOOKUP($C267,'메타 RAW'!$A:$G,3,0)</f>
        <v>650</v>
      </c>
      <c r="E267" s="28">
        <f>VLOOKUP($C267,'메타 RAW'!$A:$G,4,0)</f>
        <v>57</v>
      </c>
      <c r="F267" s="28">
        <f>VLOOKUP($C267,'메타 RAW'!$A:$G,5,0)</f>
        <v>0</v>
      </c>
      <c r="G267" s="28">
        <f>VLOOKUP($C267,'메타 RAW'!$A:$G,6,0)</f>
        <v>0</v>
      </c>
      <c r="H267" s="28">
        <f>VLOOKUP($C267,'메타 RAW'!$A:$I,7,0)</f>
        <v>0</v>
      </c>
      <c r="I267" s="28">
        <f>VLOOKUP($C267,'메타 RAW'!$A:$I,8,0)</f>
        <v>0</v>
      </c>
      <c r="J267" s="29">
        <f>IFERROR(D267/E267*1000,0)</f>
        <v>11403.508771929826</v>
      </c>
      <c r="K267" s="29">
        <f t="shared" si="166"/>
        <v>0</v>
      </c>
      <c r="L267" s="30">
        <f t="shared" si="167"/>
        <v>0</v>
      </c>
      <c r="M267" s="30">
        <f t="shared" si="167"/>
        <v>0</v>
      </c>
      <c r="N267" s="30">
        <f t="shared" si="168"/>
        <v>0</v>
      </c>
      <c r="O267" s="30">
        <f t="shared" si="169"/>
        <v>0</v>
      </c>
      <c r="P267" s="28">
        <f t="shared" si="170"/>
        <v>0</v>
      </c>
      <c r="Q267" s="28">
        <f t="shared" si="171"/>
        <v>0</v>
      </c>
      <c r="R267" s="28">
        <f t="shared" si="172"/>
        <v>0</v>
      </c>
      <c r="S267" s="28">
        <f>IFERROR(VLOOKUP($C267,'메타 RAW (MMP)'!$B:$G,3,0),0)</f>
        <v>0</v>
      </c>
      <c r="T267" s="28">
        <f>IFERROR(VLOOKUP($C267,'메타 RAW (MMP)'!$B:$G,5,0),0)</f>
        <v>0</v>
      </c>
      <c r="U267" s="28">
        <f>IFERROR(VLOOKUP($C267,'메타 RAW (MMP)'!$B:$G,6,0),0)</f>
        <v>0</v>
      </c>
      <c r="V267" s="28">
        <f t="shared" si="173"/>
        <v>0</v>
      </c>
      <c r="W267" s="28">
        <f t="shared" si="174"/>
        <v>0</v>
      </c>
      <c r="X267" s="28">
        <f>IFERROR(W267*커버링B2C요약!$AD$8/(커버링B2C요약!$AE$5/커버링B2C요약!$AD$5),0)</f>
        <v>0</v>
      </c>
      <c r="Y267" s="28">
        <f>VLOOKUP($C267,'메타 RAW'!$A:$I,9,0)</f>
        <v>30000</v>
      </c>
      <c r="Z267" s="62"/>
    </row>
    <row r="269" spans="2:26">
      <c r="B269" s="19" t="s">
        <v>440</v>
      </c>
      <c r="C269" s="20" t="s">
        <v>4254</v>
      </c>
      <c r="D269" s="20"/>
    </row>
    <row r="270" spans="2:26">
      <c r="B270" s="11" t="s">
        <v>436</v>
      </c>
      <c r="C270" s="11" t="s">
        <v>22</v>
      </c>
      <c r="D270" s="12" t="s">
        <v>23</v>
      </c>
      <c r="E270" s="12" t="s">
        <v>24</v>
      </c>
      <c r="F270" s="12" t="s">
        <v>25</v>
      </c>
      <c r="G270" s="12" t="s">
        <v>26</v>
      </c>
      <c r="H270" s="12" t="s">
        <v>27</v>
      </c>
      <c r="I270" s="12" t="s">
        <v>28</v>
      </c>
      <c r="J270" s="13" t="s">
        <v>29</v>
      </c>
      <c r="K270" s="13" t="s">
        <v>30</v>
      </c>
      <c r="L270" s="13" t="s">
        <v>31</v>
      </c>
      <c r="M270" s="13" t="s">
        <v>32</v>
      </c>
      <c r="N270" s="13" t="s">
        <v>33</v>
      </c>
      <c r="O270" s="13" t="s">
        <v>34</v>
      </c>
      <c r="P270" s="13" t="s">
        <v>35</v>
      </c>
      <c r="Q270" s="13" t="s">
        <v>36</v>
      </c>
      <c r="R270" s="13" t="s">
        <v>37</v>
      </c>
      <c r="S270" s="14" t="s">
        <v>38</v>
      </c>
      <c r="T270" s="14" t="s">
        <v>27</v>
      </c>
      <c r="U270" s="14" t="s">
        <v>28</v>
      </c>
      <c r="V270" s="14" t="s">
        <v>36</v>
      </c>
      <c r="W270" s="14" t="s">
        <v>37</v>
      </c>
      <c r="X270" s="14" t="s">
        <v>437</v>
      </c>
      <c r="Y270" s="13" t="s">
        <v>40</v>
      </c>
      <c r="Z270" s="14" t="s">
        <v>41</v>
      </c>
    </row>
    <row r="271" spans="2:26">
      <c r="B271" s="15"/>
      <c r="C271" s="9" t="s">
        <v>435</v>
      </c>
      <c r="D271" s="16">
        <f t="shared" ref="D271:I271" si="175">SUM(D272:D274)</f>
        <v>133520</v>
      </c>
      <c r="E271" s="16">
        <f t="shared" si="175"/>
        <v>9673</v>
      </c>
      <c r="F271" s="16">
        <f t="shared" si="175"/>
        <v>67</v>
      </c>
      <c r="G271" s="16">
        <f t="shared" si="175"/>
        <v>37</v>
      </c>
      <c r="H271" s="16">
        <f t="shared" si="175"/>
        <v>5</v>
      </c>
      <c r="I271" s="16">
        <f t="shared" si="175"/>
        <v>22</v>
      </c>
      <c r="J271" s="17">
        <f>D271*1000/E271</f>
        <v>13803.370205727282</v>
      </c>
      <c r="K271" s="17">
        <f>IFERROR(D271/F271,0)</f>
        <v>1992.8358208955224</v>
      </c>
      <c r="L271" s="18">
        <f t="shared" ref="L271:M274" si="176">IFERROR(F271/E271,0)</f>
        <v>6.9264964333712398E-3</v>
      </c>
      <c r="M271" s="42">
        <f t="shared" si="176"/>
        <v>0.55223880597014929</v>
      </c>
      <c r="N271" s="42">
        <f>IFERROR(H271/F271,0)</f>
        <v>7.4626865671641784E-2</v>
      </c>
      <c r="O271" s="42">
        <f>IFERROR(I271/F271,0)</f>
        <v>0.32835820895522388</v>
      </c>
      <c r="P271" s="17">
        <f>IFERROR(D271/G271,0)</f>
        <v>3608.6486486486488</v>
      </c>
      <c r="Q271" s="17">
        <f>IFERROR(D271/H271,0)</f>
        <v>26704</v>
      </c>
      <c r="R271" s="17">
        <f>IFERROR(D271/I271,0)</f>
        <v>6069.090909090909</v>
      </c>
      <c r="S271" s="16">
        <f>SUM(S272:S274)</f>
        <v>34</v>
      </c>
      <c r="T271" s="16">
        <f>SUM(T272:T274)</f>
        <v>20</v>
      </c>
      <c r="U271" s="16">
        <f>SUM(U272:U274)</f>
        <v>3</v>
      </c>
      <c r="V271" s="17">
        <f>IFERROR(D271/T271,0)</f>
        <v>6676</v>
      </c>
      <c r="W271" s="17">
        <f>IFERROR(D271/U271,0)</f>
        <v>44506.666666666664</v>
      </c>
      <c r="X271" s="17">
        <f>IFERROR(W271*커버링B2C요약!$AD$8/(커버링B2C요약!$AE$5/커버링B2C요약!$AD$5),0)</f>
        <v>17713.853407159695</v>
      </c>
      <c r="Y271" s="17">
        <f>Y272</f>
        <v>30000</v>
      </c>
      <c r="Z271" s="17">
        <v>50000</v>
      </c>
    </row>
    <row r="272" spans="2:26">
      <c r="B272" s="28" t="str">
        <f>VLOOKUP(C272,'메타 RAW'!A:G,2,0)</f>
        <v>aos_purchase_all_vd_고효율소재모음_dcj_sj1_26.04.23</v>
      </c>
      <c r="C272" s="28" t="s">
        <v>583</v>
      </c>
      <c r="D272" s="28">
        <f>VLOOKUP($C272,'메타 RAW'!$A:$G,3,0)</f>
        <v>112221</v>
      </c>
      <c r="E272" s="28">
        <f>VLOOKUP($C272,'메타 RAW'!$A:$G,4,0)</f>
        <v>8279</v>
      </c>
      <c r="F272" s="28">
        <f>VLOOKUP($C272,'메타 RAW'!$A:$G,5,0)</f>
        <v>60</v>
      </c>
      <c r="G272" s="28">
        <f>VLOOKUP($C272,'메타 RAW'!$A:$G,6,0)</f>
        <v>33</v>
      </c>
      <c r="H272" s="28">
        <f>VLOOKUP($C272,'메타 RAW'!$A:$I,7,0)</f>
        <v>2</v>
      </c>
      <c r="I272" s="28">
        <f>VLOOKUP($C272,'메타 RAW'!$A:$I,8,0)</f>
        <v>20</v>
      </c>
      <c r="J272" s="29">
        <f>IFERROR(D272/E272*1000,0)</f>
        <v>13554.897934533157</v>
      </c>
      <c r="K272" s="29">
        <f>IFERROR(D272/F272,0)</f>
        <v>1870.35</v>
      </c>
      <c r="L272" s="30">
        <f t="shared" si="176"/>
        <v>7.247252083584974E-3</v>
      </c>
      <c r="M272" s="30">
        <f t="shared" si="176"/>
        <v>0.55000000000000004</v>
      </c>
      <c r="N272" s="30">
        <f>IFERROR(H272/F272,0)</f>
        <v>3.3333333333333333E-2</v>
      </c>
      <c r="O272" s="30">
        <f>IFERROR(I272/F272,0)</f>
        <v>0.33333333333333331</v>
      </c>
      <c r="P272" s="28">
        <f>IFERROR(D272/G272,0)</f>
        <v>3400.6363636363635</v>
      </c>
      <c r="Q272" s="28">
        <f>IFERROR(D272/H272,0)</f>
        <v>56110.5</v>
      </c>
      <c r="R272" s="28">
        <f>IFERROR(D272/I272,0)</f>
        <v>5611.05</v>
      </c>
      <c r="S272" s="28">
        <f>IFERROR(VLOOKUP($C272,'메타 RAW (MMP)'!$B:$G,3,0),0)</f>
        <v>30</v>
      </c>
      <c r="T272" s="28">
        <f>IFERROR(VLOOKUP($C272,'메타 RAW (MMP)'!$B:$G,5,0),0)</f>
        <v>18</v>
      </c>
      <c r="U272" s="28">
        <f>IFERROR(VLOOKUP($C272,'메타 RAW (MMP)'!$B:$G,6,0),0)</f>
        <v>2</v>
      </c>
      <c r="V272" s="28">
        <f>IFERROR(D272/T272,0)</f>
        <v>6234.5</v>
      </c>
      <c r="W272" s="28">
        <f>IFERROR(D272/U272,0)</f>
        <v>56110.5</v>
      </c>
      <c r="X272" s="28">
        <f>IFERROR(W272*커버링B2C요약!$AD$8/(커버링B2C요약!$AE$5/커버링B2C요약!$AD$5),0)</f>
        <v>22332.231237322514</v>
      </c>
      <c r="Y272" s="28">
        <f>VLOOKUP($C272,'메타 RAW'!$A:$I,9,0)</f>
        <v>30000</v>
      </c>
      <c r="Z272" s="62"/>
    </row>
    <row r="273" spans="2:26">
      <c r="B273" s="28" t="str">
        <f>VLOOKUP(C273,'메타 RAW'!A:G,2,0)</f>
        <v>aos_purchase_all_vd_고효율소재모음_dcj_sj1_26.04.23</v>
      </c>
      <c r="C273" s="28" t="s">
        <v>584</v>
      </c>
      <c r="D273" s="28">
        <f>VLOOKUP($C273,'메타 RAW'!$A:$G,3,0)</f>
        <v>15779</v>
      </c>
      <c r="E273" s="28">
        <f>VLOOKUP($C273,'메타 RAW'!$A:$G,4,0)</f>
        <v>975</v>
      </c>
      <c r="F273" s="28">
        <f>VLOOKUP($C273,'메타 RAW'!$A:$G,5,0)</f>
        <v>5</v>
      </c>
      <c r="G273" s="28">
        <f>VLOOKUP($C273,'메타 RAW'!$A:$G,6,0)</f>
        <v>3</v>
      </c>
      <c r="H273" s="28">
        <f>VLOOKUP($C273,'메타 RAW'!$A:$I,7,0)</f>
        <v>0</v>
      </c>
      <c r="I273" s="28">
        <f>VLOOKUP($C273,'메타 RAW'!$A:$I,8,0)</f>
        <v>0</v>
      </c>
      <c r="J273" s="29">
        <f>IFERROR(D273/E273*1000,0)</f>
        <v>16183.589743589742</v>
      </c>
      <c r="K273" s="29">
        <f>IFERROR(D273/F273,0)</f>
        <v>3155.8</v>
      </c>
      <c r="L273" s="30">
        <f t="shared" si="176"/>
        <v>5.1282051282051282E-3</v>
      </c>
      <c r="M273" s="30">
        <f t="shared" si="176"/>
        <v>0.6</v>
      </c>
      <c r="N273" s="30">
        <f>IFERROR(H273/F273,0)</f>
        <v>0</v>
      </c>
      <c r="O273" s="30">
        <f>IFERROR(I273/F273,0)</f>
        <v>0</v>
      </c>
      <c r="P273" s="28">
        <f>IFERROR(D273/G273,0)</f>
        <v>5259.666666666667</v>
      </c>
      <c r="Q273" s="28">
        <f>IFERROR(D273/H273,0)</f>
        <v>0</v>
      </c>
      <c r="R273" s="28">
        <f>IFERROR(D273/I273,0)</f>
        <v>0</v>
      </c>
      <c r="S273" s="28">
        <f>IFERROR(VLOOKUP($C273,'메타 RAW (MMP)'!$B:$G,3,0),0)</f>
        <v>3</v>
      </c>
      <c r="T273" s="28">
        <f>IFERROR(VLOOKUP($C273,'메타 RAW (MMP)'!$B:$G,5,0),0)</f>
        <v>1</v>
      </c>
      <c r="U273" s="28">
        <f>IFERROR(VLOOKUP($C273,'메타 RAW (MMP)'!$B:$G,6,0),0)</f>
        <v>0</v>
      </c>
      <c r="V273" s="28">
        <f>IFERROR(D273/T273,0)</f>
        <v>15779</v>
      </c>
      <c r="W273" s="28">
        <f>IFERROR(D273/U273,0)</f>
        <v>0</v>
      </c>
      <c r="X273" s="28">
        <f>IFERROR(W273*커버링B2C요약!$AD$8/(커버링B2C요약!$AE$5/커버링B2C요약!$AD$5),0)</f>
        <v>0</v>
      </c>
      <c r="Y273" s="28">
        <f>VLOOKUP($C273,'메타 RAW'!$A:$I,9,0)</f>
        <v>30000</v>
      </c>
      <c r="Z273" s="62"/>
    </row>
    <row r="274" spans="2:26">
      <c r="B274" s="28" t="str">
        <f>VLOOKUP(C274,'메타 RAW'!A:G,2,0)</f>
        <v>aos_purchase_all_vd_고효율소재모음_dcj_sj1_26.04.23</v>
      </c>
      <c r="C274" s="28" t="s">
        <v>585</v>
      </c>
      <c r="D274" s="28">
        <f>VLOOKUP($C274,'메타 RAW'!$A:$G,3,0)</f>
        <v>5520</v>
      </c>
      <c r="E274" s="28">
        <f>VLOOKUP($C274,'메타 RAW'!$A:$G,4,0)</f>
        <v>419</v>
      </c>
      <c r="F274" s="28">
        <f>VLOOKUP($C274,'메타 RAW'!$A:$G,5,0)</f>
        <v>2</v>
      </c>
      <c r="G274" s="28">
        <f>VLOOKUP($C274,'메타 RAW'!$A:$G,6,0)</f>
        <v>1</v>
      </c>
      <c r="H274" s="28">
        <f>VLOOKUP($C274,'메타 RAW'!$A:$I,7,0)</f>
        <v>3</v>
      </c>
      <c r="I274" s="28">
        <f>VLOOKUP($C274,'메타 RAW'!$A:$I,8,0)</f>
        <v>2</v>
      </c>
      <c r="J274" s="29">
        <f>IFERROR(D274/E274*1000,0)</f>
        <v>13174.224343675418</v>
      </c>
      <c r="K274" s="29">
        <f>IFERROR(D274/F274,0)</f>
        <v>2760</v>
      </c>
      <c r="L274" s="30">
        <f t="shared" si="176"/>
        <v>4.7732696897374704E-3</v>
      </c>
      <c r="M274" s="30">
        <f t="shared" si="176"/>
        <v>0.5</v>
      </c>
      <c r="N274" s="30">
        <f>IFERROR(H274/F274,0)</f>
        <v>1.5</v>
      </c>
      <c r="O274" s="30">
        <f>IFERROR(I274/F274,0)</f>
        <v>1</v>
      </c>
      <c r="P274" s="28">
        <f>IFERROR(D274/G274,0)</f>
        <v>5520</v>
      </c>
      <c r="Q274" s="28">
        <f>IFERROR(D274/H274,0)</f>
        <v>1840</v>
      </c>
      <c r="R274" s="28">
        <f>IFERROR(D274/I274,0)</f>
        <v>2760</v>
      </c>
      <c r="S274" s="28">
        <f>IFERROR(VLOOKUP($C274,'메타 RAW (MMP)'!$B:$G,3,0),0)</f>
        <v>1</v>
      </c>
      <c r="T274" s="28">
        <f>IFERROR(VLOOKUP($C274,'메타 RAW (MMP)'!$B:$G,5,0),0)</f>
        <v>1</v>
      </c>
      <c r="U274" s="28">
        <f>IFERROR(VLOOKUP($C274,'메타 RAW (MMP)'!$B:$G,6,0),0)</f>
        <v>1</v>
      </c>
      <c r="V274" s="28">
        <f>IFERROR(D274/T274,0)</f>
        <v>5520</v>
      </c>
      <c r="W274" s="28">
        <f>IFERROR(D274/U274,0)</f>
        <v>5520</v>
      </c>
      <c r="X274" s="28">
        <f>IFERROR(W274*커버링B2C요약!$AD$8/(커버링B2C요약!$AE$5/커버링B2C요약!$AD$5),0)</f>
        <v>2196.9848144290336</v>
      </c>
      <c r="Y274" s="28">
        <f>VLOOKUP($C274,'메타 RAW'!$A:$I,9,0)</f>
        <v>30000</v>
      </c>
      <c r="Z274" s="62"/>
    </row>
  </sheetData>
  <phoneticPr fontId="2" type="noConversion"/>
  <conditionalFormatting sqref="B1:B275 B282:B1048576">
    <cfRule type="containsText" dxfId="1095" priority="49" operator="containsText" text="registration">
      <formula>NOT(ISERROR(SEARCH("registration",B1)))</formula>
    </cfRule>
    <cfRule type="containsText" dxfId="1094" priority="48" operator="containsText" text="web">
      <formula>NOT(ISERROR(SEARCH("web",B1)))</formula>
    </cfRule>
  </conditionalFormatting>
  <conditionalFormatting sqref="C131:C136">
    <cfRule type="duplicateValues" dxfId="1093" priority="47"/>
    <cfRule type="duplicateValues" dxfId="1092" priority="46"/>
  </conditionalFormatting>
  <conditionalFormatting sqref="C138:C144">
    <cfRule type="duplicateValues" dxfId="1091" priority="43"/>
    <cfRule type="duplicateValues" dxfId="1090" priority="42"/>
  </conditionalFormatting>
  <conditionalFormatting sqref="C138:C145 C1:C136 C147:C152 C154:C160 C162:C166 C168:C173 C175:C181 C183:C188 C190:C196 C198:C203 C205:C210 C212:C217 C219:C224 C226:C231 C233:C238 C240:C245 C247:C252 C254:C259 C261:C268 C270:C275 C282:C1048576">
    <cfRule type="duplicateValues" dxfId="1089" priority="37"/>
  </conditionalFormatting>
  <conditionalFormatting sqref="C145 C1:C130 C152 C173 C181 C188 C196 C203 C210 C217 C224 C231 C238 C245 C252 C259 C268 C275 C282:C1048576">
    <cfRule type="duplicateValues" dxfId="1088" priority="53"/>
    <cfRule type="duplicateValues" dxfId="1087" priority="54"/>
  </conditionalFormatting>
  <conditionalFormatting sqref="C147:C151">
    <cfRule type="duplicateValues" dxfId="1086" priority="41"/>
    <cfRule type="duplicateValues" dxfId="1085" priority="40"/>
  </conditionalFormatting>
  <conditionalFormatting sqref="C154:C160 C162:C166">
    <cfRule type="duplicateValues" dxfId="1084" priority="6244"/>
    <cfRule type="duplicateValues" dxfId="1083" priority="6243"/>
  </conditionalFormatting>
  <conditionalFormatting sqref="C168:C172">
    <cfRule type="duplicateValues" dxfId="1082" priority="34"/>
    <cfRule type="duplicateValues" dxfId="1081" priority="33"/>
  </conditionalFormatting>
  <conditionalFormatting sqref="C175:C180">
    <cfRule type="duplicateValues" dxfId="1080" priority="32"/>
    <cfRule type="duplicateValues" dxfId="1079" priority="31"/>
  </conditionalFormatting>
  <conditionalFormatting sqref="C183:C187">
    <cfRule type="duplicateValues" dxfId="1078" priority="6364"/>
    <cfRule type="duplicateValues" dxfId="1077" priority="6363"/>
  </conditionalFormatting>
  <conditionalFormatting sqref="C190:C195">
    <cfRule type="duplicateValues" dxfId="1076" priority="27"/>
    <cfRule type="duplicateValues" dxfId="1075" priority="28"/>
  </conditionalFormatting>
  <conditionalFormatting sqref="C198:C202">
    <cfRule type="duplicateValues" dxfId="1074" priority="26"/>
    <cfRule type="duplicateValues" dxfId="1073" priority="25"/>
  </conditionalFormatting>
  <conditionalFormatting sqref="C205:C209">
    <cfRule type="duplicateValues" dxfId="1072" priority="24"/>
    <cfRule type="duplicateValues" dxfId="1071" priority="23"/>
  </conditionalFormatting>
  <conditionalFormatting sqref="C212:C216">
    <cfRule type="duplicateValues" dxfId="1070" priority="22"/>
    <cfRule type="duplicateValues" dxfId="1069" priority="21"/>
  </conditionalFormatting>
  <conditionalFormatting sqref="C219:C223">
    <cfRule type="duplicateValues" dxfId="1068" priority="18"/>
    <cfRule type="duplicateValues" dxfId="1067" priority="17"/>
  </conditionalFormatting>
  <conditionalFormatting sqref="C226:C230">
    <cfRule type="duplicateValues" dxfId="1066" priority="16"/>
    <cfRule type="duplicateValues" dxfId="1065" priority="15"/>
  </conditionalFormatting>
  <conditionalFormatting sqref="C233:C237">
    <cfRule type="duplicateValues" dxfId="1064" priority="13"/>
    <cfRule type="duplicateValues" dxfId="1063" priority="14"/>
  </conditionalFormatting>
  <conditionalFormatting sqref="C240:C244">
    <cfRule type="duplicateValues" dxfId="1062" priority="12"/>
    <cfRule type="duplicateValues" dxfId="1061" priority="11"/>
  </conditionalFormatting>
  <conditionalFormatting sqref="C247:C251">
    <cfRule type="duplicateValues" dxfId="1060" priority="10"/>
    <cfRule type="duplicateValues" dxfId="1059" priority="9"/>
  </conditionalFormatting>
  <conditionalFormatting sqref="C254:C258">
    <cfRule type="duplicateValues" dxfId="1058" priority="8"/>
    <cfRule type="duplicateValues" dxfId="1057" priority="7"/>
  </conditionalFormatting>
  <conditionalFormatting sqref="C261:C267">
    <cfRule type="duplicateValues" dxfId="1056" priority="6"/>
    <cfRule type="duplicateValues" dxfId="1055" priority="5"/>
  </conditionalFormatting>
  <conditionalFormatting sqref="C270:C274">
    <cfRule type="duplicateValues" dxfId="1054" priority="3"/>
    <cfRule type="duplicateValues" dxfId="1053" priority="4"/>
  </conditionalFormatting>
  <conditionalFormatting sqref="C282:C1048576 C1:C275">
    <cfRule type="duplicateValues" dxfId="1052" priority="20"/>
    <cfRule type="duplicateValues" dxfId="1051" priority="1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61"/>
  <sheetViews>
    <sheetView zoomScale="85" zoomScaleNormal="85" workbookViewId="0">
      <pane ySplit="4" topLeftCell="A342" activePane="bottomLeft" state="frozen"/>
      <selection pane="bottomLeft" activeCell="B357" sqref="B357"/>
    </sheetView>
  </sheetViews>
  <sheetFormatPr defaultRowHeight="16.5"/>
  <cols>
    <col min="2" max="2" width="41.625" style="242" customWidth="1"/>
    <col min="3" max="3" width="29.875" style="242" customWidth="1"/>
    <col min="4" max="4" width="10.375" style="242" bestFit="1" customWidth="1"/>
    <col min="5" max="7" width="9.375" style="242" bestFit="1" customWidth="1"/>
    <col min="8" max="8" width="9.25" style="242" bestFit="1" customWidth="1"/>
    <col min="9" max="9" width="9.125" style="242" bestFit="1" customWidth="1"/>
    <col min="10" max="13" width="9.375" style="242" bestFit="1" customWidth="1"/>
    <col min="14" max="14" width="11.375" style="242" bestFit="1" customWidth="1"/>
    <col min="15" max="15" width="11" style="242" customWidth="1"/>
    <col min="16" max="16" width="7.75" style="242" bestFit="1" customWidth="1"/>
    <col min="17" max="17" width="11.375" style="242" bestFit="1" customWidth="1"/>
    <col min="18" max="18" width="8.625" style="242" bestFit="1" customWidth="1"/>
    <col min="19" max="19" width="8" style="242" customWidth="1"/>
    <col min="20" max="20" width="7.875" style="242" bestFit="1" customWidth="1"/>
    <col min="21" max="21" width="4.875" style="242" bestFit="1" customWidth="1"/>
    <col min="22" max="22" width="11.25" style="242" bestFit="1" customWidth="1"/>
    <col min="23" max="23" width="8.375" style="242" bestFit="1" customWidth="1"/>
    <col min="24" max="24" width="12" style="242" bestFit="1" customWidth="1"/>
    <col min="25" max="25" width="9.375" style="242" bestFit="1" customWidth="1"/>
    <col min="27" max="27" width="15" style="242" bestFit="1" customWidth="1"/>
    <col min="28" max="28" width="9.875" style="242" bestFit="1" customWidth="1"/>
  </cols>
  <sheetData>
    <row r="1" spans="2:28" ht="16.5" customHeight="1">
      <c r="B1" s="26">
        <f>커버링B2C요약!C2</f>
        <v>46133</v>
      </c>
      <c r="C1" s="26">
        <f>커버링B2C요약!D2</f>
        <v>46139</v>
      </c>
    </row>
    <row r="2" spans="2:28" ht="16.5" customHeight="1">
      <c r="B2" s="9" t="s">
        <v>435</v>
      </c>
      <c r="D2" s="10"/>
      <c r="AA2" s="166"/>
    </row>
    <row r="3" spans="2:28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A3" s="14" t="s">
        <v>438</v>
      </c>
    </row>
    <row r="4" spans="2:28" s="70" customFormat="1" ht="16.5" customHeight="1">
      <c r="B4" s="71" t="s">
        <v>586</v>
      </c>
      <c r="C4" s="72" t="s">
        <v>47</v>
      </c>
      <c r="D4" s="73">
        <f>SUMIF($C:$C,$B$2,$D:$D)</f>
        <v>5646682</v>
      </c>
      <c r="E4" s="73">
        <f>SUMIF($C:$C,$B$2,E:E)</f>
        <v>684894</v>
      </c>
      <c r="F4" s="73">
        <f>SUMIF($C:$C,$B$2,F:F)</f>
        <v>2448</v>
      </c>
      <c r="G4" s="73">
        <f>SUMIF($C:$C,$B$2,G:G)</f>
        <v>184</v>
      </c>
      <c r="H4" s="73">
        <f>SUMIF($C:$C,$B$2,H:H)</f>
        <v>1495</v>
      </c>
      <c r="I4" s="73">
        <f>SUMIF($C:$C,$B$2,I:I)</f>
        <v>438</v>
      </c>
      <c r="J4" s="74">
        <f>D4*1000/E4</f>
        <v>8244.607194689981</v>
      </c>
      <c r="K4" s="74">
        <f>IFERROR(D4/F4,0)</f>
        <v>2306.6511437908498</v>
      </c>
      <c r="L4" s="75">
        <f>IFERROR(F4/E4,0)</f>
        <v>3.5742757273388289E-3</v>
      </c>
      <c r="M4" s="76">
        <f>IFERROR(G4/F4,0)</f>
        <v>7.5163398692810454E-2</v>
      </c>
      <c r="N4" s="76">
        <f>IFERROR(H4/F4,0)</f>
        <v>0.61070261437908502</v>
      </c>
      <c r="O4" s="76">
        <f>IFERROR(I4/F4,0)</f>
        <v>0.17892156862745098</v>
      </c>
      <c r="P4" s="74">
        <f>IFERROR(D4/G4,0)</f>
        <v>30688.489130434784</v>
      </c>
      <c r="Q4" s="74">
        <f>IFERROR(D4/H4,0)</f>
        <v>3777.0448160535116</v>
      </c>
      <c r="R4" s="74">
        <f>IFERROR(D4/I4,0)</f>
        <v>12891.968036529681</v>
      </c>
      <c r="S4" s="73">
        <f>SUMIF($C:$C,$B$2,S:S)</f>
        <v>220</v>
      </c>
      <c r="T4" s="73">
        <f>SUMIF($C:$C,$B$2,T:T)</f>
        <v>138</v>
      </c>
      <c r="U4" s="73">
        <f>SUMIF($C:$C,$B$2,U:U)</f>
        <v>55</v>
      </c>
      <c r="V4" s="73">
        <f>IFERROR(D4/T4,0)</f>
        <v>40917.985507246376</v>
      </c>
      <c r="W4" s="73">
        <f>IFERROR(D4/U4,0)</f>
        <v>102666.94545454545</v>
      </c>
      <c r="X4" s="73">
        <f>IFERROR(W4*커버링B2C요약!$AD$8/(커버링B2C요약!$AE$5/커버링B2C요약!$AD$5),0)</f>
        <v>40861.905816567072</v>
      </c>
      <c r="Y4" s="73">
        <f>SUMIF($C:$C,$B$2,Y:Y)</f>
        <v>893200</v>
      </c>
      <c r="Z4" s="73">
        <f>SUMIF($C:$C,$B$2,Z:Z)</f>
        <v>867360</v>
      </c>
      <c r="AA4" s="143">
        <v>7552</v>
      </c>
      <c r="AB4" s="172">
        <f>D4/S4</f>
        <v>25666.736363636363</v>
      </c>
    </row>
    <row r="6" spans="2:28" ht="16.5" hidden="1" customHeight="1">
      <c r="B6" s="19" t="s">
        <v>440</v>
      </c>
      <c r="C6" s="20" t="s">
        <v>451</v>
      </c>
      <c r="D6" s="20"/>
    </row>
    <row r="7" spans="2:28" ht="16.5" hidden="1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2:28" ht="16.5" hidden="1" customHeight="1">
      <c r="B8" s="15"/>
      <c r="C8" s="9" t="s">
        <v>435</v>
      </c>
      <c r="D8" s="16">
        <f t="shared" ref="D8:I8" si="0">SUM(D9:D13)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 t="shared" ref="K8:K13" si="1">IFERROR(D8/F8,0)</f>
        <v>0</v>
      </c>
      <c r="L8" s="18">
        <f t="shared" ref="L8:M13" si="2">IFERROR(F8/E8,0)</f>
        <v>0</v>
      </c>
      <c r="M8" s="42">
        <f t="shared" si="2"/>
        <v>0</v>
      </c>
      <c r="N8" s="42">
        <f t="shared" ref="N8:N13" si="3">IFERROR(H8/F8,0)</f>
        <v>0</v>
      </c>
      <c r="O8" s="42">
        <f t="shared" ref="O8:O13" si="4">IFERROR(I8/F8,0)</f>
        <v>0</v>
      </c>
      <c r="P8" s="17">
        <f t="shared" ref="P8:P13" si="5">IFERROR(D8/G8,0)</f>
        <v>0</v>
      </c>
      <c r="Q8" s="17">
        <f t="shared" ref="Q8:Q13" si="6">IFERROR(D8/H8,0)</f>
        <v>0</v>
      </c>
      <c r="R8" s="17">
        <f t="shared" ref="R8:R13" si="7">IFERROR(D8/I8,0)</f>
        <v>0</v>
      </c>
      <c r="S8" s="16">
        <f>SUM(S9:S13)</f>
        <v>0</v>
      </c>
      <c r="T8" s="16">
        <f>SUM(T9:T13)</f>
        <v>0</v>
      </c>
      <c r="U8" s="16">
        <f>SUM(U9:U13)</f>
        <v>0</v>
      </c>
      <c r="V8" s="17">
        <f t="shared" ref="V8:V13" si="8">IFERROR(D8/T8,0)</f>
        <v>0</v>
      </c>
      <c r="W8" s="17">
        <f t="shared" ref="W8:W13" si="9">IFERROR(D8/U8,0)</f>
        <v>0</v>
      </c>
      <c r="X8" s="17">
        <f>IFERROR(W8*커버링B2C요약!$AD$8/(커버링B2C요약!$AE$5/커버링B2C요약!$AD$5),0)</f>
        <v>0</v>
      </c>
      <c r="Y8" s="17">
        <f>Y9</f>
        <v>0</v>
      </c>
      <c r="Z8" s="17">
        <v>0</v>
      </c>
      <c r="AA8" s="166"/>
    </row>
    <row r="9" spans="2:28" s="43" customFormat="1" hidden="1">
      <c r="B9" s="22" t="str">
        <f>VLOOKUP(C9,'메타 RAW'!A:G,2,0)</f>
        <v>aos(Web2App)_purchase_lookalike(7%)_vd_고효율소재 모음_이사(폐기물)_hn1_26.02.05</v>
      </c>
      <c r="C9" s="22" t="s">
        <v>587</v>
      </c>
      <c r="D9" s="22">
        <f>VLOOKUP($C9,'메타 RAW'!$A:$G,3,0)</f>
        <v>0</v>
      </c>
      <c r="E9" s="22">
        <f>VLOOKUP($C9,'메타 RAW'!$A:$G,4,0)</f>
        <v>0</v>
      </c>
      <c r="F9" s="22">
        <f>VLOOKUP($C9,'메타 RAW'!$A:$G,5,0)</f>
        <v>0</v>
      </c>
      <c r="G9" s="22">
        <f>VLOOKUP($C9,'메타 RAW'!$A:$G,6,0)</f>
        <v>0</v>
      </c>
      <c r="H9" s="22">
        <f>VLOOKUP($C9,'메타 RAW'!$A:$I,7,0)</f>
        <v>0</v>
      </c>
      <c r="I9" s="22">
        <f>VLOOKUP($C9,'메타 RAW'!$A:$I,8,0)</f>
        <v>0</v>
      </c>
      <c r="J9" s="23">
        <f>IFERROR(D9/E9*1000,0)</f>
        <v>0</v>
      </c>
      <c r="K9" s="23">
        <f t="shared" si="1"/>
        <v>0</v>
      </c>
      <c r="L9" s="24">
        <f t="shared" si="2"/>
        <v>0</v>
      </c>
      <c r="M9" s="24">
        <f t="shared" si="2"/>
        <v>0</v>
      </c>
      <c r="N9" s="24">
        <f t="shared" si="3"/>
        <v>0</v>
      </c>
      <c r="O9" s="24">
        <f t="shared" si="4"/>
        <v>0</v>
      </c>
      <c r="P9" s="22">
        <f t="shared" si="5"/>
        <v>0</v>
      </c>
      <c r="Q9" s="22">
        <f t="shared" si="6"/>
        <v>0</v>
      </c>
      <c r="R9" s="22">
        <f t="shared" si="7"/>
        <v>0</v>
      </c>
      <c r="S9" s="22">
        <f>IFERROR(VLOOKUP($C9,'메타 RAW (MMP)'!$B:$G,3,0),0)</f>
        <v>0</v>
      </c>
      <c r="T9" s="22">
        <f>IFERROR(VLOOKUP($C9,'메타 RAW (MMP)'!$B:$G,5,0),0)</f>
        <v>0</v>
      </c>
      <c r="U9" s="22">
        <f>IFERROR(VLOOKUP($C9,'메타 RAW (MMP)'!$B:$G,6,0),0)</f>
        <v>0</v>
      </c>
      <c r="V9" s="22">
        <f t="shared" si="8"/>
        <v>0</v>
      </c>
      <c r="W9" s="22">
        <f t="shared" si="9"/>
        <v>0</v>
      </c>
      <c r="X9" s="22">
        <f>IFERROR(W9*커버링B2C요약!$AD$8/(커버링B2C요약!$AE$5/커버링B2C요약!$AD$5),0)</f>
        <v>0</v>
      </c>
      <c r="Y9" s="22">
        <v>0</v>
      </c>
    </row>
    <row r="10" spans="2:28" s="43" customFormat="1" hidden="1">
      <c r="B10" s="22" t="str">
        <f>VLOOKUP(C10,'메타 RAW'!A:G,2,0)</f>
        <v>aos(Web2App)_purchase_lookalike(7%)_vd_고효율소재 모음_이사(폐기물)_hn1_26.02.05</v>
      </c>
      <c r="C10" s="22" t="s">
        <v>588</v>
      </c>
      <c r="D10" s="22">
        <f>VLOOKUP($C10,'메타 RAW'!$A:$G,3,0)</f>
        <v>0</v>
      </c>
      <c r="E10" s="22">
        <f>VLOOKUP($C10,'메타 RAW'!$A:$G,4,0)</f>
        <v>0</v>
      </c>
      <c r="F10" s="22">
        <f>VLOOKUP($C10,'메타 RAW'!$A:$G,5,0)</f>
        <v>0</v>
      </c>
      <c r="G10" s="22">
        <f>VLOOKUP($C10,'메타 RAW'!$A:$G,6,0)</f>
        <v>0</v>
      </c>
      <c r="H10" s="22">
        <f>VLOOKUP($C10,'메타 RAW'!$A:$I,7,0)</f>
        <v>0</v>
      </c>
      <c r="I10" s="22">
        <f>VLOOKUP($C10,'메타 RAW'!$A:$I,8,0)</f>
        <v>0</v>
      </c>
      <c r="J10" s="23">
        <f>IFERROR(D10/E10*1000,0)</f>
        <v>0</v>
      </c>
      <c r="K10" s="23">
        <f t="shared" si="1"/>
        <v>0</v>
      </c>
      <c r="L10" s="24">
        <f t="shared" si="2"/>
        <v>0</v>
      </c>
      <c r="M10" s="24">
        <f t="shared" si="2"/>
        <v>0</v>
      </c>
      <c r="N10" s="24">
        <f t="shared" si="3"/>
        <v>0</v>
      </c>
      <c r="O10" s="24">
        <f t="shared" si="4"/>
        <v>0</v>
      </c>
      <c r="P10" s="22">
        <f t="shared" si="5"/>
        <v>0</v>
      </c>
      <c r="Q10" s="22">
        <f t="shared" si="6"/>
        <v>0</v>
      </c>
      <c r="R10" s="22">
        <f t="shared" si="7"/>
        <v>0</v>
      </c>
      <c r="S10" s="22">
        <f>IFERROR(VLOOKUP($C10,'메타 RAW (MMP)'!$B:$G,3,0),0)</f>
        <v>0</v>
      </c>
      <c r="T10" s="22">
        <f>IFERROR(VLOOKUP($C10,'메타 RAW (MMP)'!$B:$G,5,0),0)</f>
        <v>0</v>
      </c>
      <c r="U10" s="22">
        <f>IFERROR(VLOOKUP($C10,'메타 RAW (MMP)'!$B:$G,6,0),0)</f>
        <v>0</v>
      </c>
      <c r="V10" s="22">
        <f t="shared" si="8"/>
        <v>0</v>
      </c>
      <c r="W10" s="22">
        <f t="shared" si="9"/>
        <v>0</v>
      </c>
      <c r="X10" s="22">
        <f>IFERROR(W10*커버링B2C요약!$AD$8/(커버링B2C요약!$AE$5/커버링B2C요약!$AD$5),0)</f>
        <v>0</v>
      </c>
      <c r="Y10" s="22">
        <f>VLOOKUP($C10,'메타 RAW'!$A:$I,9,0)</f>
        <v>30000</v>
      </c>
    </row>
    <row r="11" spans="2:28" s="43" customFormat="1" hidden="1">
      <c r="B11" s="22" t="str">
        <f>VLOOKUP(C11,'메타 RAW'!A:G,2,0)</f>
        <v>aos(Web2App)_purchase_lookalike(7%)_vd_고효율소재 모음_이사(폐기물)_hn1_26.02.05</v>
      </c>
      <c r="C11" s="22" t="s">
        <v>589</v>
      </c>
      <c r="D11" s="22">
        <f>VLOOKUP($C11,'메타 RAW'!$A:$G,3,0)</f>
        <v>0</v>
      </c>
      <c r="E11" s="22">
        <f>VLOOKUP($C11,'메타 RAW'!$A:$G,4,0)</f>
        <v>0</v>
      </c>
      <c r="F11" s="22">
        <f>VLOOKUP($C11,'메타 RAW'!$A:$G,5,0)</f>
        <v>0</v>
      </c>
      <c r="G11" s="22">
        <f>VLOOKUP($C11,'메타 RAW'!$A:$G,6,0)</f>
        <v>0</v>
      </c>
      <c r="H11" s="22">
        <f>VLOOKUP($C11,'메타 RAW'!$A:$I,7,0)</f>
        <v>0</v>
      </c>
      <c r="I11" s="22">
        <f>VLOOKUP($C11,'메타 RAW'!$A:$I,8,0)</f>
        <v>0</v>
      </c>
      <c r="J11" s="23">
        <f>IFERROR(D11/E11*1000,0)</f>
        <v>0</v>
      </c>
      <c r="K11" s="23">
        <f t="shared" si="1"/>
        <v>0</v>
      </c>
      <c r="L11" s="24">
        <f t="shared" si="2"/>
        <v>0</v>
      </c>
      <c r="M11" s="24">
        <f t="shared" si="2"/>
        <v>0</v>
      </c>
      <c r="N11" s="24">
        <f t="shared" si="3"/>
        <v>0</v>
      </c>
      <c r="O11" s="24">
        <f t="shared" si="4"/>
        <v>0</v>
      </c>
      <c r="P11" s="22">
        <f t="shared" si="5"/>
        <v>0</v>
      </c>
      <c r="Q11" s="22">
        <f t="shared" si="6"/>
        <v>0</v>
      </c>
      <c r="R11" s="22">
        <f t="shared" si="7"/>
        <v>0</v>
      </c>
      <c r="S11" s="22">
        <f>IFERROR(VLOOKUP($C11,'메타 RAW (MMP)'!$B:$G,3,0),0)</f>
        <v>0</v>
      </c>
      <c r="T11" s="22">
        <f>IFERROR(VLOOKUP($C11,'메타 RAW (MMP)'!$B:$G,5,0),0)</f>
        <v>0</v>
      </c>
      <c r="U11" s="22">
        <f>IFERROR(VLOOKUP($C11,'메타 RAW (MMP)'!$B:$G,6,0),0)</f>
        <v>0</v>
      </c>
      <c r="V11" s="22">
        <f t="shared" si="8"/>
        <v>0</v>
      </c>
      <c r="W11" s="22">
        <f t="shared" si="9"/>
        <v>0</v>
      </c>
      <c r="X11" s="22">
        <f>IFERROR(W11*커버링B2C요약!$AD$8/(커버링B2C요약!$AE$5/커버링B2C요약!$AD$5),0)</f>
        <v>0</v>
      </c>
      <c r="Y11" s="22">
        <f>VLOOKUP($C11,'메타 RAW'!$A:$I,9,0)</f>
        <v>30000</v>
      </c>
    </row>
    <row r="12" spans="2:28" s="43" customFormat="1" hidden="1">
      <c r="B12" s="22" t="str">
        <f>VLOOKUP(C12,'메타 RAW'!A:G,2,0)</f>
        <v>aos(Web2App)_purchase_lookalike(7%)_vd_고효율소재 모음_이사(폐기물)_hn1_26.02.05</v>
      </c>
      <c r="C12" s="22" t="s">
        <v>590</v>
      </c>
      <c r="D12" s="22">
        <f>VLOOKUP($C12,'메타 RAW'!$A:$G,3,0)</f>
        <v>0</v>
      </c>
      <c r="E12" s="22">
        <f>VLOOKUP($C12,'메타 RAW'!$A:$G,4,0)</f>
        <v>0</v>
      </c>
      <c r="F12" s="22">
        <f>VLOOKUP($C12,'메타 RAW'!$A:$G,5,0)</f>
        <v>0</v>
      </c>
      <c r="G12" s="22">
        <f>VLOOKUP($C12,'메타 RAW'!$A:$G,6,0)</f>
        <v>0</v>
      </c>
      <c r="H12" s="22">
        <f>VLOOKUP($C12,'메타 RAW'!$A:$I,7,0)</f>
        <v>0</v>
      </c>
      <c r="I12" s="22">
        <f>VLOOKUP($C12,'메타 RAW'!$A:$I,8,0)</f>
        <v>0</v>
      </c>
      <c r="J12" s="23">
        <f>IFERROR(D12/E12*1000,0)</f>
        <v>0</v>
      </c>
      <c r="K12" s="23">
        <f t="shared" si="1"/>
        <v>0</v>
      </c>
      <c r="L12" s="24">
        <f t="shared" si="2"/>
        <v>0</v>
      </c>
      <c r="M12" s="24">
        <f t="shared" si="2"/>
        <v>0</v>
      </c>
      <c r="N12" s="24">
        <f t="shared" si="3"/>
        <v>0</v>
      </c>
      <c r="O12" s="24">
        <f t="shared" si="4"/>
        <v>0</v>
      </c>
      <c r="P12" s="22">
        <f t="shared" si="5"/>
        <v>0</v>
      </c>
      <c r="Q12" s="22">
        <f t="shared" si="6"/>
        <v>0</v>
      </c>
      <c r="R12" s="22">
        <f t="shared" si="7"/>
        <v>0</v>
      </c>
      <c r="S12" s="22">
        <f>IFERROR(VLOOKUP($C12,'메타 RAW (MMP)'!$B:$G,3,0),0)</f>
        <v>0</v>
      </c>
      <c r="T12" s="22">
        <f>IFERROR(VLOOKUP($C12,'메타 RAW (MMP)'!$B:$G,5,0),0)</f>
        <v>0</v>
      </c>
      <c r="U12" s="22">
        <f>IFERROR(VLOOKUP($C12,'메타 RAW (MMP)'!$B:$G,6,0),0)</f>
        <v>0</v>
      </c>
      <c r="V12" s="22">
        <f t="shared" si="8"/>
        <v>0</v>
      </c>
      <c r="W12" s="22">
        <f t="shared" si="9"/>
        <v>0</v>
      </c>
      <c r="X12" s="22">
        <f>IFERROR(W12*커버링B2C요약!$AD$8/(커버링B2C요약!$AE$5/커버링B2C요약!$AD$5),0)</f>
        <v>0</v>
      </c>
      <c r="Y12" s="22">
        <f>VLOOKUP($C12,'메타 RAW'!$A:$I,9,0)</f>
        <v>30000</v>
      </c>
    </row>
    <row r="13" spans="2:28" s="43" customFormat="1" hidden="1">
      <c r="B13" s="22" t="str">
        <f>VLOOKUP(C13,'메타 RAW'!A:G,2,0)</f>
        <v>aos(Web2App)_purchase_lookalike(7%)_vd_고효율소재 모음_이사(폐기물)_hn1_26.02.05</v>
      </c>
      <c r="C13" s="22" t="s">
        <v>591</v>
      </c>
      <c r="D13" s="22">
        <f>VLOOKUP($C13,'메타 RAW'!$A:$G,3,0)</f>
        <v>0</v>
      </c>
      <c r="E13" s="22">
        <f>VLOOKUP($C13,'메타 RAW'!$A:$G,4,0)</f>
        <v>0</v>
      </c>
      <c r="F13" s="22">
        <f>VLOOKUP($C13,'메타 RAW'!$A:$G,5,0)</f>
        <v>0</v>
      </c>
      <c r="G13" s="22">
        <f>VLOOKUP($C13,'메타 RAW'!$A:$G,6,0)</f>
        <v>0</v>
      </c>
      <c r="H13" s="22">
        <f>VLOOKUP($C13,'메타 RAW'!$A:$I,7,0)</f>
        <v>0</v>
      </c>
      <c r="I13" s="22">
        <f>VLOOKUP($C13,'메타 RAW'!$A:$I,8,0)</f>
        <v>0</v>
      </c>
      <c r="J13" s="23">
        <f>IFERROR(D13/E13*1000,0)</f>
        <v>0</v>
      </c>
      <c r="K13" s="23">
        <f t="shared" si="1"/>
        <v>0</v>
      </c>
      <c r="L13" s="24">
        <f t="shared" si="2"/>
        <v>0</v>
      </c>
      <c r="M13" s="24">
        <f t="shared" si="2"/>
        <v>0</v>
      </c>
      <c r="N13" s="24">
        <f t="shared" si="3"/>
        <v>0</v>
      </c>
      <c r="O13" s="24">
        <f t="shared" si="4"/>
        <v>0</v>
      </c>
      <c r="P13" s="22">
        <f t="shared" si="5"/>
        <v>0</v>
      </c>
      <c r="Q13" s="22">
        <f t="shared" si="6"/>
        <v>0</v>
      </c>
      <c r="R13" s="22">
        <f t="shared" si="7"/>
        <v>0</v>
      </c>
      <c r="S13" s="22">
        <f>IFERROR(VLOOKUP($C13,'메타 RAW (MMP)'!$B:$G,3,0),0)</f>
        <v>0</v>
      </c>
      <c r="T13" s="22">
        <f>IFERROR(VLOOKUP($C13,'메타 RAW (MMP)'!$B:$G,5,0),0)</f>
        <v>0</v>
      </c>
      <c r="U13" s="22">
        <f>IFERROR(VLOOKUP($C13,'메타 RAW (MMP)'!$B:$G,6,0),0)</f>
        <v>0</v>
      </c>
      <c r="V13" s="22">
        <f t="shared" si="8"/>
        <v>0</v>
      </c>
      <c r="W13" s="22">
        <f t="shared" si="9"/>
        <v>0</v>
      </c>
      <c r="X13" s="22">
        <f>IFERROR(W13*커버링B2C요약!$AD$8/(커버링B2C요약!$AE$5/커버링B2C요약!$AD$5),0)</f>
        <v>0</v>
      </c>
      <c r="Y13" s="22">
        <f>VLOOKUP($C13,'메타 RAW'!$A:$I,9,0)</f>
        <v>30000</v>
      </c>
    </row>
    <row r="14" spans="2:28" hidden="1"/>
    <row r="15" spans="2:28" ht="16.5" hidden="1" customHeight="1">
      <c r="B15" s="19" t="s">
        <v>440</v>
      </c>
      <c r="C15" s="20" t="s">
        <v>451</v>
      </c>
      <c r="D15" s="20"/>
    </row>
    <row r="16" spans="2:28" ht="16.5" hidden="1" customHeight="1">
      <c r="B16" s="11" t="s">
        <v>436</v>
      </c>
      <c r="C16" s="11" t="s">
        <v>22</v>
      </c>
      <c r="D16" s="12" t="s">
        <v>23</v>
      </c>
      <c r="E16" s="12" t="s">
        <v>24</v>
      </c>
      <c r="F16" s="12" t="s">
        <v>25</v>
      </c>
      <c r="G16" s="12" t="s">
        <v>26</v>
      </c>
      <c r="H16" s="12" t="s">
        <v>27</v>
      </c>
      <c r="I16" s="12" t="s">
        <v>28</v>
      </c>
      <c r="J16" s="13" t="s">
        <v>29</v>
      </c>
      <c r="K16" s="13" t="s">
        <v>30</v>
      </c>
      <c r="L16" s="13" t="s">
        <v>31</v>
      </c>
      <c r="M16" s="13" t="s">
        <v>32</v>
      </c>
      <c r="N16" s="13" t="s">
        <v>33</v>
      </c>
      <c r="O16" s="13" t="s">
        <v>34</v>
      </c>
      <c r="P16" s="13" t="s">
        <v>35</v>
      </c>
      <c r="Q16" s="13" t="s">
        <v>36</v>
      </c>
      <c r="R16" s="13" t="s">
        <v>37</v>
      </c>
      <c r="S16" s="14" t="s">
        <v>38</v>
      </c>
      <c r="T16" s="14" t="s">
        <v>27</v>
      </c>
      <c r="U16" s="14" t="s">
        <v>28</v>
      </c>
      <c r="V16" s="14" t="s">
        <v>36</v>
      </c>
      <c r="W16" s="14" t="s">
        <v>37</v>
      </c>
      <c r="X16" s="14" t="s">
        <v>437</v>
      </c>
      <c r="Y16" s="13" t="s">
        <v>40</v>
      </c>
      <c r="Z16" s="14" t="s">
        <v>41</v>
      </c>
    </row>
    <row r="17" spans="2:27" ht="16.5" hidden="1" customHeight="1">
      <c r="B17" s="15"/>
      <c r="C17" s="9" t="s">
        <v>435</v>
      </c>
      <c r="D17" s="16">
        <f t="shared" ref="D17:I17" si="10">SUM(D18:D20)</f>
        <v>0</v>
      </c>
      <c r="E17" s="16">
        <f t="shared" si="10"/>
        <v>0</v>
      </c>
      <c r="F17" s="16">
        <f t="shared" si="10"/>
        <v>0</v>
      </c>
      <c r="G17" s="16">
        <f t="shared" si="10"/>
        <v>0</v>
      </c>
      <c r="H17" s="16">
        <f t="shared" si="10"/>
        <v>0</v>
      </c>
      <c r="I17" s="16">
        <f t="shared" si="10"/>
        <v>0</v>
      </c>
      <c r="J17" s="17" t="e">
        <f>D17*1000/E17</f>
        <v>#DIV/0!</v>
      </c>
      <c r="K17" s="17">
        <f>IFERROR(D17/F17,0)</f>
        <v>0</v>
      </c>
      <c r="L17" s="18">
        <f t="shared" ref="L17:M20" si="11">IFERROR(F17/E17,0)</f>
        <v>0</v>
      </c>
      <c r="M17" s="42">
        <f t="shared" si="11"/>
        <v>0</v>
      </c>
      <c r="N17" s="42">
        <f>IFERROR(H17/F17,0)</f>
        <v>0</v>
      </c>
      <c r="O17" s="42">
        <f>IFERROR(I17/F17,0)</f>
        <v>0</v>
      </c>
      <c r="P17" s="17">
        <f>IFERROR(D17/G17,0)</f>
        <v>0</v>
      </c>
      <c r="Q17" s="17">
        <f>IFERROR(D17/H17,0)</f>
        <v>0</v>
      </c>
      <c r="R17" s="17">
        <f>IFERROR(D17/I17,0)</f>
        <v>0</v>
      </c>
      <c r="S17" s="16">
        <f>SUM(S18:S20)</f>
        <v>0</v>
      </c>
      <c r="T17" s="16">
        <f>SUM(T18:T20)</f>
        <v>0</v>
      </c>
      <c r="U17" s="16">
        <f>SUM(U18:U20)</f>
        <v>0</v>
      </c>
      <c r="V17" s="17">
        <f>IFERROR(D17/T17,0)</f>
        <v>0</v>
      </c>
      <c r="W17" s="17">
        <f>IFERROR(D17/U17,0)</f>
        <v>0</v>
      </c>
      <c r="X17" s="17">
        <f>IFERROR(W17*커버링B2C요약!$AD$8/(커버링B2C요약!$AE$5/커버링B2C요약!$AD$5),0)</f>
        <v>0</v>
      </c>
      <c r="Y17" s="17">
        <f>Y18</f>
        <v>0</v>
      </c>
      <c r="Z17" s="17">
        <v>0</v>
      </c>
      <c r="AA17" s="166"/>
    </row>
    <row r="18" spans="2:27" s="43" customFormat="1" hidden="1">
      <c r="B18" s="22" t="str">
        <f>VLOOKUP(C18,'메타 RAW'!A:G,2,0)</f>
        <v>aos(Web2App)_purchase_all_vd_아귀찮아(음식물)_cr1_26.02.03</v>
      </c>
      <c r="C18" s="22" t="s">
        <v>592</v>
      </c>
      <c r="D18" s="22">
        <f>VLOOKUP($C18,'메타 RAW'!$A:$G,3,0)</f>
        <v>0</v>
      </c>
      <c r="E18" s="22">
        <f>VLOOKUP($C18,'메타 RAW'!$A:$G,4,0)</f>
        <v>0</v>
      </c>
      <c r="F18" s="22">
        <f>VLOOKUP($C18,'메타 RAW'!$A:$G,5,0)</f>
        <v>0</v>
      </c>
      <c r="G18" s="22">
        <f>VLOOKUP($C18,'메타 RAW'!$A:$G,6,0)</f>
        <v>0</v>
      </c>
      <c r="H18" s="22">
        <f>VLOOKUP($C18,'메타 RAW'!$A:$I,7,0)</f>
        <v>0</v>
      </c>
      <c r="I18" s="22">
        <f>VLOOKUP($C18,'메타 RAW'!$A:$I,8,0)</f>
        <v>0</v>
      </c>
      <c r="J18" s="23">
        <f>IFERROR(D18/E18*1000,0)</f>
        <v>0</v>
      </c>
      <c r="K18" s="23">
        <f>IFERROR(D18/F18,0)</f>
        <v>0</v>
      </c>
      <c r="L18" s="24">
        <f t="shared" si="11"/>
        <v>0</v>
      </c>
      <c r="M18" s="24">
        <f t="shared" si="11"/>
        <v>0</v>
      </c>
      <c r="N18" s="24">
        <f>IFERROR(H18/F18,0)</f>
        <v>0</v>
      </c>
      <c r="O18" s="24">
        <f>IFERROR(I18/F18,0)</f>
        <v>0</v>
      </c>
      <c r="P18" s="22">
        <f>IFERROR(D18/G18,0)</f>
        <v>0</v>
      </c>
      <c r="Q18" s="22">
        <f>IFERROR(D18/H18,0)</f>
        <v>0</v>
      </c>
      <c r="R18" s="22">
        <f>IFERROR(D18/I18,0)</f>
        <v>0</v>
      </c>
      <c r="S18" s="22">
        <f>IFERROR(VLOOKUP($C18,'메타 RAW (MMP)'!$B:$G,3,0),0)</f>
        <v>0</v>
      </c>
      <c r="T18" s="22">
        <f>IFERROR(VLOOKUP($C18,'메타 RAW (MMP)'!$B:$G,5,0),0)</f>
        <v>0</v>
      </c>
      <c r="U18" s="22">
        <f>IFERROR(VLOOKUP($C18,'메타 RAW (MMP)'!$B:$G,6,0),0)</f>
        <v>0</v>
      </c>
      <c r="V18" s="22">
        <f>IFERROR(D18/T18,0)</f>
        <v>0</v>
      </c>
      <c r="W18" s="22">
        <f>IFERROR(D18/U18,0)</f>
        <v>0</v>
      </c>
      <c r="X18" s="22">
        <f>IFERROR(W18*커버링B2C요약!$AD$8/(커버링B2C요약!$AE$5/커버링B2C요약!$AD$5),0)</f>
        <v>0</v>
      </c>
      <c r="Y18" s="22">
        <v>0</v>
      </c>
    </row>
    <row r="19" spans="2:27" s="62" customFormat="1" hidden="1">
      <c r="B19" s="22" t="str">
        <f>VLOOKUP(C19,'메타 RAW'!A:G,2,0)</f>
        <v>aos(Web2App)_purchase_all_vd_아귀찮아(음식물)_cr1_26.02.03</v>
      </c>
      <c r="C19" s="22" t="s">
        <v>593</v>
      </c>
      <c r="D19" s="22">
        <f>VLOOKUP($C19,'메타 RAW'!$A:$G,3,0)</f>
        <v>0</v>
      </c>
      <c r="E19" s="22">
        <f>VLOOKUP($C19,'메타 RAW'!$A:$G,4,0)</f>
        <v>0</v>
      </c>
      <c r="F19" s="22">
        <f>VLOOKUP($C19,'메타 RAW'!$A:$G,5,0)</f>
        <v>0</v>
      </c>
      <c r="G19" s="22">
        <f>VLOOKUP($C19,'메타 RAW'!$A:$G,6,0)</f>
        <v>0</v>
      </c>
      <c r="H19" s="22">
        <f>VLOOKUP($C19,'메타 RAW'!$A:$I,7,0)</f>
        <v>0</v>
      </c>
      <c r="I19" s="22">
        <f>VLOOKUP($C19,'메타 RAW'!$A:$I,8,0)</f>
        <v>0</v>
      </c>
      <c r="J19" s="23">
        <f>IFERROR(D19/E19*1000,0)</f>
        <v>0</v>
      </c>
      <c r="K19" s="23">
        <f>IFERROR(D19/F19,0)</f>
        <v>0</v>
      </c>
      <c r="L19" s="24">
        <f t="shared" si="11"/>
        <v>0</v>
      </c>
      <c r="M19" s="24">
        <f t="shared" si="11"/>
        <v>0</v>
      </c>
      <c r="N19" s="24">
        <f>IFERROR(H19/F19,0)</f>
        <v>0</v>
      </c>
      <c r="O19" s="24">
        <f>IFERROR(I19/F19,0)</f>
        <v>0</v>
      </c>
      <c r="P19" s="22">
        <f>IFERROR(D19/G19,0)</f>
        <v>0</v>
      </c>
      <c r="Q19" s="22">
        <f>IFERROR(D19/H19,0)</f>
        <v>0</v>
      </c>
      <c r="R19" s="22">
        <f>IFERROR(D19/I19,0)</f>
        <v>0</v>
      </c>
      <c r="S19" s="22">
        <f>IFERROR(VLOOKUP($C19,'메타 RAW (MMP)'!$B:$G,3,0),0)</f>
        <v>0</v>
      </c>
      <c r="T19" s="22">
        <f>IFERROR(VLOOKUP($C19,'메타 RAW (MMP)'!$B:$G,5,0),0)</f>
        <v>0</v>
      </c>
      <c r="U19" s="22">
        <f>IFERROR(VLOOKUP($C19,'메타 RAW (MMP)'!$B:$G,6,0),0)</f>
        <v>0</v>
      </c>
      <c r="V19" s="22">
        <f>IFERROR(D19/T19,0)</f>
        <v>0</v>
      </c>
      <c r="W19" s="22">
        <f>IFERROR(D19/U19,0)</f>
        <v>0</v>
      </c>
      <c r="X19" s="22">
        <f>IFERROR(W19*커버링B2C요약!$AD$8/(커버링B2C요약!$AE$5/커버링B2C요약!$AD$5),0)</f>
        <v>0</v>
      </c>
      <c r="Y19" s="22">
        <f>VLOOKUP($C19,'메타 RAW'!$A:$I,9,0)</f>
        <v>30000</v>
      </c>
    </row>
    <row r="20" spans="2:27" s="62" customFormat="1" hidden="1">
      <c r="B20" s="22" t="str">
        <f>VLOOKUP(C20,'메타 RAW'!A:G,2,0)</f>
        <v>aos(Web2App)_purchase_all_vd_아귀찮아(음식물)_cr1_26.02.03</v>
      </c>
      <c r="C20" s="22" t="s">
        <v>594</v>
      </c>
      <c r="D20" s="22">
        <f>VLOOKUP($C20,'메타 RAW'!$A:$G,3,0)</f>
        <v>0</v>
      </c>
      <c r="E20" s="22">
        <f>VLOOKUP($C20,'메타 RAW'!$A:$G,4,0)</f>
        <v>0</v>
      </c>
      <c r="F20" s="22">
        <f>VLOOKUP($C20,'메타 RAW'!$A:$G,5,0)</f>
        <v>0</v>
      </c>
      <c r="G20" s="22">
        <f>VLOOKUP($C20,'메타 RAW'!$A:$G,6,0)</f>
        <v>0</v>
      </c>
      <c r="H20" s="22">
        <f>VLOOKUP($C20,'메타 RAW'!$A:$I,7,0)</f>
        <v>0</v>
      </c>
      <c r="I20" s="22">
        <f>VLOOKUP($C20,'메타 RAW'!$A:$I,8,0)</f>
        <v>0</v>
      </c>
      <c r="J20" s="23">
        <f>IFERROR(D20/E20*1000,0)</f>
        <v>0</v>
      </c>
      <c r="K20" s="23">
        <f>IFERROR(D20/F20,0)</f>
        <v>0</v>
      </c>
      <c r="L20" s="24">
        <f t="shared" si="11"/>
        <v>0</v>
      </c>
      <c r="M20" s="24">
        <f t="shared" si="11"/>
        <v>0</v>
      </c>
      <c r="N20" s="24">
        <f>IFERROR(H20/F20,0)</f>
        <v>0</v>
      </c>
      <c r="O20" s="24">
        <f>IFERROR(I20/F20,0)</f>
        <v>0</v>
      </c>
      <c r="P20" s="22">
        <f>IFERROR(D20/G20,0)</f>
        <v>0</v>
      </c>
      <c r="Q20" s="22">
        <f>IFERROR(D20/H20,0)</f>
        <v>0</v>
      </c>
      <c r="R20" s="22">
        <f>IFERROR(D20/I20,0)</f>
        <v>0</v>
      </c>
      <c r="S20" s="22">
        <f>IFERROR(VLOOKUP($C20,'메타 RAW (MMP)'!$B:$G,3,0),0)</f>
        <v>0</v>
      </c>
      <c r="T20" s="22">
        <f>IFERROR(VLOOKUP($C20,'메타 RAW (MMP)'!$B:$G,5,0),0)</f>
        <v>0</v>
      </c>
      <c r="U20" s="22">
        <f>IFERROR(VLOOKUP($C20,'메타 RAW (MMP)'!$B:$G,6,0),0)</f>
        <v>0</v>
      </c>
      <c r="V20" s="22">
        <f>IFERROR(D20/T20,0)</f>
        <v>0</v>
      </c>
      <c r="W20" s="22">
        <f>IFERROR(D20/U20,0)</f>
        <v>0</v>
      </c>
      <c r="X20" s="22">
        <f>IFERROR(W20*커버링B2C요약!$AD$8/(커버링B2C요약!$AE$5/커버링B2C요약!$AD$5),0)</f>
        <v>0</v>
      </c>
      <c r="Y20" s="22">
        <f>VLOOKUP($C20,'메타 RAW'!$A:$I,9,0)</f>
        <v>30000</v>
      </c>
    </row>
    <row r="21" spans="2:27" hidden="1"/>
    <row r="22" spans="2:27" ht="16.5" hidden="1" customHeight="1">
      <c r="B22" s="19" t="s">
        <v>440</v>
      </c>
      <c r="C22" s="20" t="s">
        <v>451</v>
      </c>
      <c r="D22" s="20"/>
    </row>
    <row r="23" spans="2:27" ht="16.5" hidden="1" customHeight="1">
      <c r="B23" s="11" t="s">
        <v>436</v>
      </c>
      <c r="C23" s="11" t="s">
        <v>22</v>
      </c>
      <c r="D23" s="12" t="s">
        <v>23</v>
      </c>
      <c r="E23" s="12" t="s">
        <v>24</v>
      </c>
      <c r="F23" s="12" t="s">
        <v>25</v>
      </c>
      <c r="G23" s="12" t="s">
        <v>26</v>
      </c>
      <c r="H23" s="12" t="s">
        <v>27</v>
      </c>
      <c r="I23" s="12" t="s">
        <v>28</v>
      </c>
      <c r="J23" s="13" t="s">
        <v>29</v>
      </c>
      <c r="K23" s="13" t="s">
        <v>30</v>
      </c>
      <c r="L23" s="13" t="s">
        <v>31</v>
      </c>
      <c r="M23" s="13" t="s">
        <v>32</v>
      </c>
      <c r="N23" s="13" t="s">
        <v>33</v>
      </c>
      <c r="O23" s="13" t="s">
        <v>34</v>
      </c>
      <c r="P23" s="13" t="s">
        <v>35</v>
      </c>
      <c r="Q23" s="13" t="s">
        <v>36</v>
      </c>
      <c r="R23" s="13" t="s">
        <v>37</v>
      </c>
      <c r="S23" s="14" t="s">
        <v>38</v>
      </c>
      <c r="T23" s="14" t="s">
        <v>27</v>
      </c>
      <c r="U23" s="14" t="s">
        <v>28</v>
      </c>
      <c r="V23" s="14" t="s">
        <v>36</v>
      </c>
      <c r="W23" s="14" t="s">
        <v>37</v>
      </c>
      <c r="X23" s="14" t="s">
        <v>437</v>
      </c>
      <c r="Y23" s="13" t="s">
        <v>40</v>
      </c>
      <c r="Z23" s="14" t="s">
        <v>41</v>
      </c>
    </row>
    <row r="24" spans="2:27" ht="16.5" hidden="1" customHeight="1">
      <c r="B24" s="15"/>
      <c r="C24" s="9" t="s">
        <v>435</v>
      </c>
      <c r="D24" s="16">
        <f t="shared" ref="D24:I24" si="12">SUM(D25:D29)</f>
        <v>0</v>
      </c>
      <c r="E24" s="16">
        <f t="shared" si="12"/>
        <v>0</v>
      </c>
      <c r="F24" s="16">
        <f t="shared" si="12"/>
        <v>0</v>
      </c>
      <c r="G24" s="16">
        <f t="shared" si="12"/>
        <v>0</v>
      </c>
      <c r="H24" s="16">
        <f t="shared" si="12"/>
        <v>0</v>
      </c>
      <c r="I24" s="16">
        <f t="shared" si="12"/>
        <v>0</v>
      </c>
      <c r="J24" s="17" t="e">
        <f>D24*1000/E24</f>
        <v>#DIV/0!</v>
      </c>
      <c r="K24" s="17">
        <f t="shared" ref="K24:K29" si="13">IFERROR(D24/F24,0)</f>
        <v>0</v>
      </c>
      <c r="L24" s="18">
        <f t="shared" ref="L24:M29" si="14">IFERROR(F24/E24,0)</f>
        <v>0</v>
      </c>
      <c r="M24" s="42">
        <f t="shared" si="14"/>
        <v>0</v>
      </c>
      <c r="N24" s="42">
        <f t="shared" ref="N24:N29" si="15">IFERROR(H24/F24,0)</f>
        <v>0</v>
      </c>
      <c r="O24" s="42">
        <f t="shared" ref="O24:O29" si="16">IFERROR(I24/F24,0)</f>
        <v>0</v>
      </c>
      <c r="P24" s="17">
        <f t="shared" ref="P24:P29" si="17">IFERROR(D24/G24,0)</f>
        <v>0</v>
      </c>
      <c r="Q24" s="17">
        <f t="shared" ref="Q24:Q29" si="18">IFERROR(D24/H24,0)</f>
        <v>0</v>
      </c>
      <c r="R24" s="17">
        <f t="shared" ref="R24:R29" si="19">IFERROR(D24/I24,0)</f>
        <v>0</v>
      </c>
      <c r="S24" s="16">
        <f>SUM(S25:S29)</f>
        <v>0</v>
      </c>
      <c r="T24" s="16">
        <f>SUM(T25:T29)</f>
        <v>0</v>
      </c>
      <c r="U24" s="16">
        <f>SUM(U25:U29)</f>
        <v>0</v>
      </c>
      <c r="V24" s="17">
        <f t="shared" ref="V24:V29" si="20">IFERROR(D24/T24,0)</f>
        <v>0</v>
      </c>
      <c r="W24" s="17">
        <f t="shared" ref="W24:W29" si="21">IFERROR(D24/U24,0)</f>
        <v>0</v>
      </c>
      <c r="X24" s="17">
        <f>IFERROR(W24*커버링B2C요약!$AD$8/(커버링B2C요약!$AE$5/커버링B2C요약!$AD$5),0)</f>
        <v>0</v>
      </c>
      <c r="Y24" s="17">
        <f>Y25</f>
        <v>0</v>
      </c>
      <c r="Z24" s="17">
        <v>0</v>
      </c>
      <c r="AA24" s="166"/>
    </row>
    <row r="25" spans="2:27" s="43" customFormat="1" hidden="1">
      <c r="B25" s="22" t="str">
        <f>VLOOKUP(C25,'메타 RAW'!A:G,2,0)</f>
        <v>aos(Web2App)_purchase_all_vd_고효율소재 모음_비밀(음식물)_sj1_26.02.05</v>
      </c>
      <c r="C25" s="22" t="s">
        <v>595</v>
      </c>
      <c r="D25" s="22">
        <f>VLOOKUP($C25,'메타 RAW'!$A:$G,3,0)</f>
        <v>0</v>
      </c>
      <c r="E25" s="22">
        <f>VLOOKUP($C25,'메타 RAW'!$A:$G,4,0)</f>
        <v>0</v>
      </c>
      <c r="F25" s="22">
        <f>VLOOKUP($C25,'메타 RAW'!$A:$G,5,0)</f>
        <v>0</v>
      </c>
      <c r="G25" s="22">
        <f>VLOOKUP($C25,'메타 RAW'!$A:$G,6,0)</f>
        <v>0</v>
      </c>
      <c r="H25" s="22">
        <f>VLOOKUP($C25,'메타 RAW'!$A:$I,7,0)</f>
        <v>0</v>
      </c>
      <c r="I25" s="22">
        <f>VLOOKUP($C25,'메타 RAW'!$A:$I,8,0)</f>
        <v>0</v>
      </c>
      <c r="J25" s="23">
        <f>IFERROR(D25/E25*1000,0)</f>
        <v>0</v>
      </c>
      <c r="K25" s="23">
        <f t="shared" si="13"/>
        <v>0</v>
      </c>
      <c r="L25" s="24">
        <f t="shared" si="14"/>
        <v>0</v>
      </c>
      <c r="M25" s="24">
        <f t="shared" si="14"/>
        <v>0</v>
      </c>
      <c r="N25" s="24">
        <f t="shared" si="15"/>
        <v>0</v>
      </c>
      <c r="O25" s="24">
        <f t="shared" si="16"/>
        <v>0</v>
      </c>
      <c r="P25" s="22">
        <f t="shared" si="17"/>
        <v>0</v>
      </c>
      <c r="Q25" s="22">
        <f t="shared" si="18"/>
        <v>0</v>
      </c>
      <c r="R25" s="22">
        <f t="shared" si="19"/>
        <v>0</v>
      </c>
      <c r="S25" s="22">
        <f>IFERROR(VLOOKUP($C25,'메타 RAW (MMP)'!$B:$G,3,0),0)</f>
        <v>0</v>
      </c>
      <c r="T25" s="22">
        <f>IFERROR(VLOOKUP($C25,'메타 RAW (MMP)'!$B:$G,5,0),0)</f>
        <v>0</v>
      </c>
      <c r="U25" s="22">
        <f>IFERROR(VLOOKUP($C25,'메타 RAW (MMP)'!$B:$G,6,0),0)</f>
        <v>0</v>
      </c>
      <c r="V25" s="22">
        <f t="shared" si="20"/>
        <v>0</v>
      </c>
      <c r="W25" s="22">
        <f t="shared" si="21"/>
        <v>0</v>
      </c>
      <c r="X25" s="22">
        <f>IFERROR(W25*커버링B2C요약!$AD$8/(커버링B2C요약!$AE$5/커버링B2C요약!$AD$5),0)</f>
        <v>0</v>
      </c>
      <c r="Y25" s="22">
        <v>0</v>
      </c>
    </row>
    <row r="26" spans="2:27" s="43" customFormat="1" hidden="1">
      <c r="B26" s="22" t="str">
        <f>VLOOKUP(C26,'메타 RAW'!A:G,2,0)</f>
        <v>aos(Web2App)_purchase_all_vd_고효율소재 모음_비밀(음식물)_sj1_26.02.05</v>
      </c>
      <c r="C26" s="22" t="s">
        <v>596</v>
      </c>
      <c r="D26" s="22">
        <f>VLOOKUP($C26,'메타 RAW'!$A:$G,3,0)</f>
        <v>0</v>
      </c>
      <c r="E26" s="22">
        <f>VLOOKUP($C26,'메타 RAW'!$A:$G,4,0)</f>
        <v>0</v>
      </c>
      <c r="F26" s="22">
        <f>VLOOKUP($C26,'메타 RAW'!$A:$G,5,0)</f>
        <v>0</v>
      </c>
      <c r="G26" s="22">
        <f>VLOOKUP($C26,'메타 RAW'!$A:$G,6,0)</f>
        <v>0</v>
      </c>
      <c r="H26" s="22">
        <f>VLOOKUP($C26,'메타 RAW'!$A:$I,7,0)</f>
        <v>0</v>
      </c>
      <c r="I26" s="22">
        <f>VLOOKUP($C26,'메타 RAW'!$A:$I,8,0)</f>
        <v>0</v>
      </c>
      <c r="J26" s="23">
        <f>IFERROR(D26/E26*1000,0)</f>
        <v>0</v>
      </c>
      <c r="K26" s="23">
        <f t="shared" si="13"/>
        <v>0</v>
      </c>
      <c r="L26" s="24">
        <f t="shared" si="14"/>
        <v>0</v>
      </c>
      <c r="M26" s="24">
        <f t="shared" si="14"/>
        <v>0</v>
      </c>
      <c r="N26" s="24">
        <f t="shared" si="15"/>
        <v>0</v>
      </c>
      <c r="O26" s="24">
        <f t="shared" si="16"/>
        <v>0</v>
      </c>
      <c r="P26" s="22">
        <f t="shared" si="17"/>
        <v>0</v>
      </c>
      <c r="Q26" s="22">
        <f t="shared" si="18"/>
        <v>0</v>
      </c>
      <c r="R26" s="22">
        <f t="shared" si="19"/>
        <v>0</v>
      </c>
      <c r="S26" s="22">
        <f>IFERROR(VLOOKUP($C26,'메타 RAW (MMP)'!$B:$G,3,0),0)</f>
        <v>0</v>
      </c>
      <c r="T26" s="22">
        <f>IFERROR(VLOOKUP($C26,'메타 RAW (MMP)'!$B:$G,5,0),0)</f>
        <v>0</v>
      </c>
      <c r="U26" s="22">
        <f>IFERROR(VLOOKUP($C26,'메타 RAW (MMP)'!$B:$G,6,0),0)</f>
        <v>0</v>
      </c>
      <c r="V26" s="22">
        <f t="shared" si="20"/>
        <v>0</v>
      </c>
      <c r="W26" s="22">
        <f t="shared" si="21"/>
        <v>0</v>
      </c>
      <c r="X26" s="22">
        <f>IFERROR(W26*커버링B2C요약!$AD$8/(커버링B2C요약!$AE$5/커버링B2C요약!$AD$5),0)</f>
        <v>0</v>
      </c>
      <c r="Y26" s="22">
        <f>VLOOKUP($C26,'메타 RAW'!$A:$I,9,0)</f>
        <v>30000</v>
      </c>
    </row>
    <row r="27" spans="2:27" s="43" customFormat="1" hidden="1">
      <c r="B27" s="22" t="str">
        <f>VLOOKUP(C27,'메타 RAW'!A:G,2,0)</f>
        <v>aos(Web2App)_purchase_all_vd_고효율소재 모음_비밀(음식물)_sj1_26.02.05</v>
      </c>
      <c r="C27" s="22" t="s">
        <v>597</v>
      </c>
      <c r="D27" s="22">
        <f>VLOOKUP($C27,'메타 RAW'!$A:$G,3,0)</f>
        <v>0</v>
      </c>
      <c r="E27" s="22">
        <f>VLOOKUP($C27,'메타 RAW'!$A:$G,4,0)</f>
        <v>0</v>
      </c>
      <c r="F27" s="22">
        <f>VLOOKUP($C27,'메타 RAW'!$A:$G,5,0)</f>
        <v>0</v>
      </c>
      <c r="G27" s="22">
        <f>VLOOKUP($C27,'메타 RAW'!$A:$G,6,0)</f>
        <v>0</v>
      </c>
      <c r="H27" s="22">
        <f>VLOOKUP($C27,'메타 RAW'!$A:$I,7,0)</f>
        <v>0</v>
      </c>
      <c r="I27" s="22">
        <f>VLOOKUP($C27,'메타 RAW'!$A:$I,8,0)</f>
        <v>0</v>
      </c>
      <c r="J27" s="23">
        <f>IFERROR(D27/E27*1000,0)</f>
        <v>0</v>
      </c>
      <c r="K27" s="23">
        <f t="shared" si="13"/>
        <v>0</v>
      </c>
      <c r="L27" s="24">
        <f t="shared" si="14"/>
        <v>0</v>
      </c>
      <c r="M27" s="24">
        <f t="shared" si="14"/>
        <v>0</v>
      </c>
      <c r="N27" s="24">
        <f t="shared" si="15"/>
        <v>0</v>
      </c>
      <c r="O27" s="24">
        <f t="shared" si="16"/>
        <v>0</v>
      </c>
      <c r="P27" s="22">
        <f t="shared" si="17"/>
        <v>0</v>
      </c>
      <c r="Q27" s="22">
        <f t="shared" si="18"/>
        <v>0</v>
      </c>
      <c r="R27" s="22">
        <f t="shared" si="19"/>
        <v>0</v>
      </c>
      <c r="S27" s="22">
        <f>IFERROR(VLOOKUP($C27,'메타 RAW (MMP)'!$B:$G,3,0),0)</f>
        <v>0</v>
      </c>
      <c r="T27" s="22">
        <f>IFERROR(VLOOKUP($C27,'메타 RAW (MMP)'!$B:$G,5,0),0)</f>
        <v>0</v>
      </c>
      <c r="U27" s="22">
        <f>IFERROR(VLOOKUP($C27,'메타 RAW (MMP)'!$B:$G,6,0),0)</f>
        <v>0</v>
      </c>
      <c r="V27" s="22">
        <f t="shared" si="20"/>
        <v>0</v>
      </c>
      <c r="W27" s="22">
        <f t="shared" si="21"/>
        <v>0</v>
      </c>
      <c r="X27" s="22">
        <f>IFERROR(W27*커버링B2C요약!$AD$8/(커버링B2C요약!$AE$5/커버링B2C요약!$AD$5),0)</f>
        <v>0</v>
      </c>
      <c r="Y27" s="22">
        <f>VLOOKUP($C27,'메타 RAW'!$A:$I,9,0)</f>
        <v>30000</v>
      </c>
    </row>
    <row r="28" spans="2:27" s="43" customFormat="1" hidden="1">
      <c r="B28" s="22" t="str">
        <f>VLOOKUP(C28,'메타 RAW'!A:G,2,0)</f>
        <v>aos(Web2App)_purchase_all_vd_고효율소재 모음_비밀(음식물)_sj1_26.02.05</v>
      </c>
      <c r="C28" s="22" t="s">
        <v>598</v>
      </c>
      <c r="D28" s="22">
        <f>VLOOKUP($C28,'메타 RAW'!$A:$G,3,0)</f>
        <v>0</v>
      </c>
      <c r="E28" s="22">
        <f>VLOOKUP($C28,'메타 RAW'!$A:$G,4,0)</f>
        <v>0</v>
      </c>
      <c r="F28" s="22">
        <f>VLOOKUP($C28,'메타 RAW'!$A:$G,5,0)</f>
        <v>0</v>
      </c>
      <c r="G28" s="22">
        <f>VLOOKUP($C28,'메타 RAW'!$A:$G,6,0)</f>
        <v>0</v>
      </c>
      <c r="H28" s="22">
        <f>VLOOKUP($C28,'메타 RAW'!$A:$I,7,0)</f>
        <v>0</v>
      </c>
      <c r="I28" s="22">
        <f>VLOOKUP($C28,'메타 RAW'!$A:$I,8,0)</f>
        <v>0</v>
      </c>
      <c r="J28" s="23">
        <f>IFERROR(D28/E28*1000,0)</f>
        <v>0</v>
      </c>
      <c r="K28" s="23">
        <f t="shared" si="13"/>
        <v>0</v>
      </c>
      <c r="L28" s="24">
        <f t="shared" si="14"/>
        <v>0</v>
      </c>
      <c r="M28" s="24">
        <f t="shared" si="14"/>
        <v>0</v>
      </c>
      <c r="N28" s="24">
        <f t="shared" si="15"/>
        <v>0</v>
      </c>
      <c r="O28" s="24">
        <f t="shared" si="16"/>
        <v>0</v>
      </c>
      <c r="P28" s="22">
        <f t="shared" si="17"/>
        <v>0</v>
      </c>
      <c r="Q28" s="22">
        <f t="shared" si="18"/>
        <v>0</v>
      </c>
      <c r="R28" s="22">
        <f t="shared" si="19"/>
        <v>0</v>
      </c>
      <c r="S28" s="22">
        <f>IFERROR(VLOOKUP($C28,'메타 RAW (MMP)'!$B:$G,3,0),0)</f>
        <v>0</v>
      </c>
      <c r="T28" s="22">
        <f>IFERROR(VLOOKUP($C28,'메타 RAW (MMP)'!$B:$G,5,0),0)</f>
        <v>0</v>
      </c>
      <c r="U28" s="22">
        <f>IFERROR(VLOOKUP($C28,'메타 RAW (MMP)'!$B:$G,6,0),0)</f>
        <v>0</v>
      </c>
      <c r="V28" s="22">
        <f t="shared" si="20"/>
        <v>0</v>
      </c>
      <c r="W28" s="22">
        <f t="shared" si="21"/>
        <v>0</v>
      </c>
      <c r="X28" s="22">
        <f>IFERROR(W28*커버링B2C요약!$AD$8/(커버링B2C요약!$AE$5/커버링B2C요약!$AD$5),0)</f>
        <v>0</v>
      </c>
      <c r="Y28" s="22">
        <f>VLOOKUP($C28,'메타 RAW'!$A:$I,9,0)</f>
        <v>30000</v>
      </c>
    </row>
    <row r="29" spans="2:27" s="43" customFormat="1" hidden="1">
      <c r="B29" s="22" t="str">
        <f>VLOOKUP(C29,'메타 RAW'!A:G,2,0)</f>
        <v>aos(Web2App)_purchase_all_vd_고효율소재 모음_비밀(음식물)_sj1_26.02.05</v>
      </c>
      <c r="C29" s="22" t="s">
        <v>599</v>
      </c>
      <c r="D29" s="22">
        <f>VLOOKUP($C29,'메타 RAW'!$A:$G,3,0)</f>
        <v>0</v>
      </c>
      <c r="E29" s="22">
        <f>VLOOKUP($C29,'메타 RAW'!$A:$G,4,0)</f>
        <v>0</v>
      </c>
      <c r="F29" s="22">
        <f>VLOOKUP($C29,'메타 RAW'!$A:$G,5,0)</f>
        <v>0</v>
      </c>
      <c r="G29" s="22">
        <f>VLOOKUP($C29,'메타 RAW'!$A:$G,6,0)</f>
        <v>0</v>
      </c>
      <c r="H29" s="22">
        <f>VLOOKUP($C29,'메타 RAW'!$A:$I,7,0)</f>
        <v>0</v>
      </c>
      <c r="I29" s="22">
        <f>VLOOKUP($C29,'메타 RAW'!$A:$I,8,0)</f>
        <v>0</v>
      </c>
      <c r="J29" s="23">
        <f>IFERROR(D29/E29*1000,0)</f>
        <v>0</v>
      </c>
      <c r="K29" s="23">
        <f t="shared" si="13"/>
        <v>0</v>
      </c>
      <c r="L29" s="24">
        <f t="shared" si="14"/>
        <v>0</v>
      </c>
      <c r="M29" s="24">
        <f t="shared" si="14"/>
        <v>0</v>
      </c>
      <c r="N29" s="24">
        <f t="shared" si="15"/>
        <v>0</v>
      </c>
      <c r="O29" s="24">
        <f t="shared" si="16"/>
        <v>0</v>
      </c>
      <c r="P29" s="22">
        <f t="shared" si="17"/>
        <v>0</v>
      </c>
      <c r="Q29" s="22">
        <f t="shared" si="18"/>
        <v>0</v>
      </c>
      <c r="R29" s="22">
        <f t="shared" si="19"/>
        <v>0</v>
      </c>
      <c r="S29" s="22">
        <f>IFERROR(VLOOKUP($C29,'메타 RAW (MMP)'!$B:$G,3,0),0)</f>
        <v>0</v>
      </c>
      <c r="T29" s="22">
        <f>IFERROR(VLOOKUP($C29,'메타 RAW (MMP)'!$B:$G,5,0),0)</f>
        <v>0</v>
      </c>
      <c r="U29" s="22">
        <f>IFERROR(VLOOKUP($C29,'메타 RAW (MMP)'!$B:$G,6,0),0)</f>
        <v>0</v>
      </c>
      <c r="V29" s="22">
        <f t="shared" si="20"/>
        <v>0</v>
      </c>
      <c r="W29" s="22">
        <f t="shared" si="21"/>
        <v>0</v>
      </c>
      <c r="X29" s="22">
        <f>IFERROR(W29*커버링B2C요약!$AD$8/(커버링B2C요약!$AE$5/커버링B2C요약!$AD$5),0)</f>
        <v>0</v>
      </c>
      <c r="Y29" s="22">
        <f>VLOOKUP($C29,'메타 RAW'!$A:$I,9,0)</f>
        <v>30000</v>
      </c>
    </row>
    <row r="30" spans="2:27" hidden="1"/>
    <row r="31" spans="2:27" ht="16.5" hidden="1" customHeight="1">
      <c r="B31" s="19" t="s">
        <v>440</v>
      </c>
      <c r="C31" s="20" t="s">
        <v>451</v>
      </c>
      <c r="D31" s="20"/>
    </row>
    <row r="32" spans="2:27" ht="16.5" hidden="1" customHeight="1">
      <c r="B32" s="11" t="s">
        <v>436</v>
      </c>
      <c r="C32" s="11" t="s">
        <v>22</v>
      </c>
      <c r="D32" s="12" t="s">
        <v>23</v>
      </c>
      <c r="E32" s="12" t="s">
        <v>24</v>
      </c>
      <c r="F32" s="12" t="s">
        <v>25</v>
      </c>
      <c r="G32" s="12" t="s">
        <v>26</v>
      </c>
      <c r="H32" s="12" t="s">
        <v>27</v>
      </c>
      <c r="I32" s="12" t="s">
        <v>28</v>
      </c>
      <c r="J32" s="13" t="s">
        <v>29</v>
      </c>
      <c r="K32" s="13" t="s">
        <v>30</v>
      </c>
      <c r="L32" s="13" t="s">
        <v>31</v>
      </c>
      <c r="M32" s="13" t="s">
        <v>32</v>
      </c>
      <c r="N32" s="13" t="s">
        <v>33</v>
      </c>
      <c r="O32" s="13" t="s">
        <v>34</v>
      </c>
      <c r="P32" s="13" t="s">
        <v>35</v>
      </c>
      <c r="Q32" s="13" t="s">
        <v>36</v>
      </c>
      <c r="R32" s="13" t="s">
        <v>37</v>
      </c>
      <c r="S32" s="14" t="s">
        <v>38</v>
      </c>
      <c r="T32" s="14" t="s">
        <v>27</v>
      </c>
      <c r="U32" s="14" t="s">
        <v>28</v>
      </c>
      <c r="V32" s="14" t="s">
        <v>36</v>
      </c>
      <c r="W32" s="14" t="s">
        <v>37</v>
      </c>
      <c r="X32" s="14" t="s">
        <v>437</v>
      </c>
      <c r="Y32" s="13" t="s">
        <v>40</v>
      </c>
      <c r="Z32" s="14" t="s">
        <v>41</v>
      </c>
    </row>
    <row r="33" spans="2:27" ht="16.5" hidden="1" customHeight="1">
      <c r="B33" s="15"/>
      <c r="C33" s="9" t="s">
        <v>435</v>
      </c>
      <c r="D33" s="16">
        <f t="shared" ref="D33:I33" si="22">SUM(D34:D36)</f>
        <v>0</v>
      </c>
      <c r="E33" s="16">
        <f t="shared" si="22"/>
        <v>0</v>
      </c>
      <c r="F33" s="16">
        <f t="shared" si="22"/>
        <v>0</v>
      </c>
      <c r="G33" s="16">
        <f t="shared" si="22"/>
        <v>0</v>
      </c>
      <c r="H33" s="16">
        <f t="shared" si="22"/>
        <v>0</v>
      </c>
      <c r="I33" s="16">
        <f t="shared" si="22"/>
        <v>0</v>
      </c>
      <c r="J33" s="17" t="e">
        <f>D33*1000/E33</f>
        <v>#DIV/0!</v>
      </c>
      <c r="K33" s="17">
        <f>IFERROR(D33/F33,0)</f>
        <v>0</v>
      </c>
      <c r="L33" s="18">
        <f t="shared" ref="L33:M36" si="23">IFERROR(F33/E33,0)</f>
        <v>0</v>
      </c>
      <c r="M33" s="42">
        <f t="shared" si="23"/>
        <v>0</v>
      </c>
      <c r="N33" s="42">
        <f>IFERROR(H33/F33,0)</f>
        <v>0</v>
      </c>
      <c r="O33" s="42">
        <f>IFERROR(I33/F33,0)</f>
        <v>0</v>
      </c>
      <c r="P33" s="17">
        <f>IFERROR(D33/G33,0)</f>
        <v>0</v>
      </c>
      <c r="Q33" s="17">
        <f>IFERROR(D33/H33,0)</f>
        <v>0</v>
      </c>
      <c r="R33" s="17">
        <f>IFERROR(D33/I33,0)</f>
        <v>0</v>
      </c>
      <c r="S33" s="16">
        <f>SUM(S34:S36)</f>
        <v>0</v>
      </c>
      <c r="T33" s="16">
        <f>SUM(T34:T36)</f>
        <v>0</v>
      </c>
      <c r="U33" s="16">
        <f>SUM(U34:U36)</f>
        <v>0</v>
      </c>
      <c r="V33" s="17">
        <f>IFERROR(D33/T33,0)</f>
        <v>0</v>
      </c>
      <c r="W33" s="17">
        <f>IFERROR(D33/U33,0)</f>
        <v>0</v>
      </c>
      <c r="X33" s="17">
        <f>IFERROR(W33*커버링B2C요약!$AD$8/(커버링B2C요약!$AE$5/커버링B2C요약!$AD$5),0)</f>
        <v>0</v>
      </c>
      <c r="Y33" s="17">
        <f>Y34</f>
        <v>0</v>
      </c>
      <c r="Z33" s="17">
        <v>0</v>
      </c>
      <c r="AA33" s="166"/>
    </row>
    <row r="34" spans="2:27" s="43" customFormat="1" hidden="1">
      <c r="B34" s="22" t="str">
        <f>VLOOKUP(C34,'메타 RAW'!A:G,2,0)</f>
        <v>aos(Web2App)_purchase_lookalike(7%)_vd_전화(겨울+신체)_cr1_26.02.07</v>
      </c>
      <c r="C34" s="22" t="s">
        <v>600</v>
      </c>
      <c r="D34" s="22">
        <f>VLOOKUP($C34,'메타 RAW'!$A:$G,3,0)</f>
        <v>0</v>
      </c>
      <c r="E34" s="22">
        <f>VLOOKUP($C34,'메타 RAW'!$A:$G,4,0)</f>
        <v>0</v>
      </c>
      <c r="F34" s="22">
        <f>VLOOKUP($C34,'메타 RAW'!$A:$G,5,0)</f>
        <v>0</v>
      </c>
      <c r="G34" s="22">
        <f>VLOOKUP($C34,'메타 RAW'!$A:$G,6,0)</f>
        <v>0</v>
      </c>
      <c r="H34" s="22">
        <f>VLOOKUP($C34,'메타 RAW'!$A:$I,7,0)</f>
        <v>0</v>
      </c>
      <c r="I34" s="22">
        <f>VLOOKUP($C34,'메타 RAW'!$A:$I,8,0)</f>
        <v>0</v>
      </c>
      <c r="J34" s="23">
        <f>IFERROR(D34/E34*1000,0)</f>
        <v>0</v>
      </c>
      <c r="K34" s="23">
        <f>IFERROR(D34/F34,0)</f>
        <v>0</v>
      </c>
      <c r="L34" s="24">
        <f t="shared" si="23"/>
        <v>0</v>
      </c>
      <c r="M34" s="24">
        <f t="shared" si="23"/>
        <v>0</v>
      </c>
      <c r="N34" s="24">
        <f>IFERROR(H34/F34,0)</f>
        <v>0</v>
      </c>
      <c r="O34" s="24">
        <f>IFERROR(I34/F34,0)</f>
        <v>0</v>
      </c>
      <c r="P34" s="22">
        <f>IFERROR(D34/G34,0)</f>
        <v>0</v>
      </c>
      <c r="Q34" s="22">
        <f>IFERROR(D34/H34,0)</f>
        <v>0</v>
      </c>
      <c r="R34" s="22">
        <f>IFERROR(D34/I34,0)</f>
        <v>0</v>
      </c>
      <c r="S34" s="22">
        <f>IFERROR(VLOOKUP($C34,'메타 RAW (MMP)'!$B:$G,3,0),0)</f>
        <v>0</v>
      </c>
      <c r="T34" s="22">
        <f>IFERROR(VLOOKUP($C34,'메타 RAW (MMP)'!$B:$G,5,0),0)</f>
        <v>0</v>
      </c>
      <c r="U34" s="22">
        <f>IFERROR(VLOOKUP($C34,'메타 RAW (MMP)'!$B:$G,6,0),0)</f>
        <v>0</v>
      </c>
      <c r="V34" s="22">
        <f>IFERROR(D34/T34,0)</f>
        <v>0</v>
      </c>
      <c r="W34" s="22">
        <f>IFERROR(D34/U34,0)</f>
        <v>0</v>
      </c>
      <c r="X34" s="22">
        <f>IFERROR(W34*커버링B2C요약!$AD$8/(커버링B2C요약!$AE$5/커버링B2C요약!$AD$5),0)</f>
        <v>0</v>
      </c>
      <c r="Y34" s="22">
        <v>0</v>
      </c>
    </row>
    <row r="35" spans="2:27" s="43" customFormat="1" hidden="1">
      <c r="B35" s="22" t="str">
        <f>VLOOKUP(C35,'메타 RAW'!A:G,2,0)</f>
        <v>aos(Web2App)_purchase_lookalike(7%)_vd_전화(겨울+신체)_cr1_26.02.07</v>
      </c>
      <c r="C35" s="22" t="s">
        <v>601</v>
      </c>
      <c r="D35" s="22">
        <f>VLOOKUP($C35,'메타 RAW'!$A:$G,3,0)</f>
        <v>0</v>
      </c>
      <c r="E35" s="22">
        <f>VLOOKUP($C35,'메타 RAW'!$A:$G,4,0)</f>
        <v>0</v>
      </c>
      <c r="F35" s="22">
        <f>VLOOKUP($C35,'메타 RAW'!$A:$G,5,0)</f>
        <v>0</v>
      </c>
      <c r="G35" s="22">
        <f>VLOOKUP($C35,'메타 RAW'!$A:$G,6,0)</f>
        <v>0</v>
      </c>
      <c r="H35" s="22">
        <f>VLOOKUP($C35,'메타 RAW'!$A:$I,7,0)</f>
        <v>0</v>
      </c>
      <c r="I35" s="22">
        <f>VLOOKUP($C35,'메타 RAW'!$A:$I,8,0)</f>
        <v>0</v>
      </c>
      <c r="J35" s="23">
        <f>IFERROR(D35/E35*1000,0)</f>
        <v>0</v>
      </c>
      <c r="K35" s="23">
        <f>IFERROR(D35/F35,0)</f>
        <v>0</v>
      </c>
      <c r="L35" s="24">
        <f t="shared" si="23"/>
        <v>0</v>
      </c>
      <c r="M35" s="24">
        <f t="shared" si="23"/>
        <v>0</v>
      </c>
      <c r="N35" s="24">
        <f>IFERROR(H35/F35,0)</f>
        <v>0</v>
      </c>
      <c r="O35" s="24">
        <f>IFERROR(I35/F35,0)</f>
        <v>0</v>
      </c>
      <c r="P35" s="22">
        <f>IFERROR(D35/G35,0)</f>
        <v>0</v>
      </c>
      <c r="Q35" s="22">
        <f>IFERROR(D35/H35,0)</f>
        <v>0</v>
      </c>
      <c r="R35" s="22">
        <f>IFERROR(D35/I35,0)</f>
        <v>0</v>
      </c>
      <c r="S35" s="22">
        <f>IFERROR(VLOOKUP($C35,'메타 RAW (MMP)'!$B:$G,3,0),0)</f>
        <v>0</v>
      </c>
      <c r="T35" s="22">
        <f>IFERROR(VLOOKUP($C35,'메타 RAW (MMP)'!$B:$G,5,0),0)</f>
        <v>0</v>
      </c>
      <c r="U35" s="22">
        <f>IFERROR(VLOOKUP($C35,'메타 RAW (MMP)'!$B:$G,6,0),0)</f>
        <v>0</v>
      </c>
      <c r="V35" s="22">
        <f>IFERROR(D35/T35,0)</f>
        <v>0</v>
      </c>
      <c r="W35" s="22">
        <f>IFERROR(D35/U35,0)</f>
        <v>0</v>
      </c>
      <c r="X35" s="22">
        <f>IFERROR(W35*커버링B2C요약!$AD$8/(커버링B2C요약!$AE$5/커버링B2C요약!$AD$5),0)</f>
        <v>0</v>
      </c>
      <c r="Y35" s="22">
        <f>VLOOKUP($C35,'메타 RAW'!$A:$I,9,0)</f>
        <v>30000</v>
      </c>
    </row>
    <row r="36" spans="2:27" s="43" customFormat="1" hidden="1">
      <c r="B36" s="22" t="str">
        <f>VLOOKUP(C36,'메타 RAW'!A:G,2,0)</f>
        <v>aos(Web2App)_purchase_lookalike(7%)_vd_전화(겨울+신체)_cr1_26.02.07</v>
      </c>
      <c r="C36" s="22" t="s">
        <v>602</v>
      </c>
      <c r="D36" s="22">
        <f>VLOOKUP($C36,'메타 RAW'!$A:$G,3,0)</f>
        <v>0</v>
      </c>
      <c r="E36" s="22">
        <f>VLOOKUP($C36,'메타 RAW'!$A:$G,4,0)</f>
        <v>0</v>
      </c>
      <c r="F36" s="22">
        <f>VLOOKUP($C36,'메타 RAW'!$A:$G,5,0)</f>
        <v>0</v>
      </c>
      <c r="G36" s="22">
        <f>VLOOKUP($C36,'메타 RAW'!$A:$G,6,0)</f>
        <v>0</v>
      </c>
      <c r="H36" s="22">
        <f>VLOOKUP($C36,'메타 RAW'!$A:$I,7,0)</f>
        <v>0</v>
      </c>
      <c r="I36" s="22">
        <f>VLOOKUP($C36,'메타 RAW'!$A:$I,8,0)</f>
        <v>0</v>
      </c>
      <c r="J36" s="23">
        <f>IFERROR(D36/E36*1000,0)</f>
        <v>0</v>
      </c>
      <c r="K36" s="23">
        <f>IFERROR(D36/F36,0)</f>
        <v>0</v>
      </c>
      <c r="L36" s="24">
        <f t="shared" si="23"/>
        <v>0</v>
      </c>
      <c r="M36" s="24">
        <f t="shared" si="23"/>
        <v>0</v>
      </c>
      <c r="N36" s="24">
        <f>IFERROR(H36/F36,0)</f>
        <v>0</v>
      </c>
      <c r="O36" s="24">
        <f>IFERROR(I36/F36,0)</f>
        <v>0</v>
      </c>
      <c r="P36" s="22">
        <f>IFERROR(D36/G36,0)</f>
        <v>0</v>
      </c>
      <c r="Q36" s="22">
        <f>IFERROR(D36/H36,0)</f>
        <v>0</v>
      </c>
      <c r="R36" s="22">
        <f>IFERROR(D36/I36,0)</f>
        <v>0</v>
      </c>
      <c r="S36" s="22">
        <f>IFERROR(VLOOKUP($C36,'메타 RAW (MMP)'!$B:$G,3,0),0)</f>
        <v>0</v>
      </c>
      <c r="T36" s="22">
        <f>IFERROR(VLOOKUP($C36,'메타 RAW (MMP)'!$B:$G,5,0),0)</f>
        <v>0</v>
      </c>
      <c r="U36" s="22">
        <f>IFERROR(VLOOKUP($C36,'메타 RAW (MMP)'!$B:$G,6,0),0)</f>
        <v>0</v>
      </c>
      <c r="V36" s="22">
        <f>IFERROR(D36/T36,0)</f>
        <v>0</v>
      </c>
      <c r="W36" s="22">
        <f>IFERROR(D36/U36,0)</f>
        <v>0</v>
      </c>
      <c r="X36" s="22">
        <f>IFERROR(W36*커버링B2C요약!$AD$8/(커버링B2C요약!$AE$5/커버링B2C요약!$AD$5),0)</f>
        <v>0</v>
      </c>
      <c r="Y36" s="22">
        <f>VLOOKUP($C36,'메타 RAW'!$A:$I,9,0)</f>
        <v>30000</v>
      </c>
    </row>
    <row r="37" spans="2:27" ht="16.5" hidden="1" customHeight="1">
      <c r="B37" s="19" t="s">
        <v>440</v>
      </c>
      <c r="C37" s="20" t="s">
        <v>451</v>
      </c>
      <c r="D37" s="20"/>
    </row>
    <row r="38" spans="2:27" ht="16.5" hidden="1" customHeight="1">
      <c r="B38" s="11" t="s">
        <v>436</v>
      </c>
      <c r="C38" s="11" t="s">
        <v>22</v>
      </c>
      <c r="D38" s="12" t="s">
        <v>23</v>
      </c>
      <c r="E38" s="12" t="s">
        <v>24</v>
      </c>
      <c r="F38" s="12" t="s">
        <v>25</v>
      </c>
      <c r="G38" s="12" t="s">
        <v>26</v>
      </c>
      <c r="H38" s="12" t="s">
        <v>27</v>
      </c>
      <c r="I38" s="12" t="s">
        <v>28</v>
      </c>
      <c r="J38" s="13" t="s">
        <v>29</v>
      </c>
      <c r="K38" s="13" t="s">
        <v>30</v>
      </c>
      <c r="L38" s="13" t="s">
        <v>31</v>
      </c>
      <c r="M38" s="13" t="s">
        <v>32</v>
      </c>
      <c r="N38" s="13" t="s">
        <v>33</v>
      </c>
      <c r="O38" s="13" t="s">
        <v>34</v>
      </c>
      <c r="P38" s="13" t="s">
        <v>35</v>
      </c>
      <c r="Q38" s="13" t="s">
        <v>36</v>
      </c>
      <c r="R38" s="13" t="s">
        <v>37</v>
      </c>
      <c r="S38" s="14" t="s">
        <v>38</v>
      </c>
      <c r="T38" s="14" t="s">
        <v>27</v>
      </c>
      <c r="U38" s="14" t="s">
        <v>28</v>
      </c>
      <c r="V38" s="14" t="s">
        <v>36</v>
      </c>
      <c r="W38" s="14" t="s">
        <v>37</v>
      </c>
      <c r="X38" s="14" t="s">
        <v>437</v>
      </c>
      <c r="Y38" s="13" t="s">
        <v>40</v>
      </c>
      <c r="Z38" s="14" t="s">
        <v>41</v>
      </c>
    </row>
    <row r="39" spans="2:27" ht="16.5" hidden="1" customHeight="1">
      <c r="B39" s="15"/>
      <c r="C39" s="9" t="s">
        <v>435</v>
      </c>
      <c r="D39" s="16">
        <f t="shared" ref="D39:I39" si="24">SUM(D40:D42)</f>
        <v>0</v>
      </c>
      <c r="E39" s="16">
        <f t="shared" si="24"/>
        <v>0</v>
      </c>
      <c r="F39" s="16">
        <f t="shared" si="24"/>
        <v>0</v>
      </c>
      <c r="G39" s="16">
        <f t="shared" si="24"/>
        <v>0</v>
      </c>
      <c r="H39" s="16">
        <f t="shared" si="24"/>
        <v>0</v>
      </c>
      <c r="I39" s="16">
        <f t="shared" si="24"/>
        <v>0</v>
      </c>
      <c r="J39" s="17" t="e">
        <f>D39*1000/E39</f>
        <v>#DIV/0!</v>
      </c>
      <c r="K39" s="17">
        <f>IFERROR(D39/F39,0)</f>
        <v>0</v>
      </c>
      <c r="L39" s="18">
        <f t="shared" ref="L39:M42" si="25">IFERROR(F39/E39,0)</f>
        <v>0</v>
      </c>
      <c r="M39" s="42">
        <f t="shared" si="25"/>
        <v>0</v>
      </c>
      <c r="N39" s="42">
        <f>IFERROR(H39/F39,0)</f>
        <v>0</v>
      </c>
      <c r="O39" s="42">
        <f>IFERROR(I39/F39,0)</f>
        <v>0</v>
      </c>
      <c r="P39" s="17">
        <f>IFERROR(D39/G39,0)</f>
        <v>0</v>
      </c>
      <c r="Q39" s="17">
        <f>IFERROR(D39/H39,0)</f>
        <v>0</v>
      </c>
      <c r="R39" s="17">
        <f>IFERROR(D39/I39,0)</f>
        <v>0</v>
      </c>
      <c r="S39" s="16">
        <f>SUM(S40:S42)</f>
        <v>0</v>
      </c>
      <c r="T39" s="16">
        <f>SUM(T40:T42)</f>
        <v>0</v>
      </c>
      <c r="U39" s="16">
        <f>SUM(U40:U42)</f>
        <v>0</v>
      </c>
      <c r="V39" s="17">
        <f>IFERROR(D39/T39,0)</f>
        <v>0</v>
      </c>
      <c r="W39" s="17">
        <f>IFERROR(D39/U39,0)</f>
        <v>0</v>
      </c>
      <c r="X39" s="17">
        <f>IFERROR(W39*커버링B2C요약!$AD$8/(커버링B2C요약!$AE$5/커버링B2C요약!$AD$5),0)</f>
        <v>0</v>
      </c>
      <c r="Y39" s="17">
        <f>Y40</f>
        <v>0</v>
      </c>
      <c r="Z39" s="17">
        <v>0</v>
      </c>
      <c r="AA39" s="166"/>
    </row>
    <row r="40" spans="2:27" s="43" customFormat="1" hidden="1">
      <c r="B40" s="22" t="str">
        <f>VLOOKUP(C40,'메타 RAW'!A:G,2,0)</f>
        <v>aos(Web2App)_purchase_lookalike(7%)_vd_전화(겨울+신체)_cr1_26.02.12</v>
      </c>
      <c r="C40" s="22" t="s">
        <v>603</v>
      </c>
      <c r="D40" s="22">
        <f>VLOOKUP($C40,'메타 RAW'!$A:$G,3,0)</f>
        <v>0</v>
      </c>
      <c r="E40" s="22">
        <f>VLOOKUP($C40,'메타 RAW'!$A:$G,4,0)</f>
        <v>0</v>
      </c>
      <c r="F40" s="22">
        <f>VLOOKUP($C40,'메타 RAW'!$A:$G,5,0)</f>
        <v>0</v>
      </c>
      <c r="G40" s="22">
        <f>VLOOKUP($C40,'메타 RAW'!$A:$G,6,0)</f>
        <v>0</v>
      </c>
      <c r="H40" s="22">
        <f>VLOOKUP($C40,'메타 RAW'!$A:$I,7,0)</f>
        <v>0</v>
      </c>
      <c r="I40" s="22">
        <f>VLOOKUP($C40,'메타 RAW'!$A:$I,8,0)</f>
        <v>0</v>
      </c>
      <c r="J40" s="23">
        <f>IFERROR(D40/E40*1000,0)</f>
        <v>0</v>
      </c>
      <c r="K40" s="23">
        <f>IFERROR(D40/F40,0)</f>
        <v>0</v>
      </c>
      <c r="L40" s="24">
        <f t="shared" si="25"/>
        <v>0</v>
      </c>
      <c r="M40" s="24">
        <f t="shared" si="25"/>
        <v>0</v>
      </c>
      <c r="N40" s="24">
        <f>IFERROR(H40/F40,0)</f>
        <v>0</v>
      </c>
      <c r="O40" s="24">
        <f>IFERROR(I40/F40,0)</f>
        <v>0</v>
      </c>
      <c r="P40" s="22">
        <f>IFERROR(D40/G40,0)</f>
        <v>0</v>
      </c>
      <c r="Q40" s="22">
        <f>IFERROR(D40/H40,0)</f>
        <v>0</v>
      </c>
      <c r="R40" s="22">
        <f>IFERROR(D40/I40,0)</f>
        <v>0</v>
      </c>
      <c r="S40" s="22">
        <f>IFERROR(VLOOKUP($C40,'메타 RAW (MMP)'!$B:$G,3,0),0)</f>
        <v>0</v>
      </c>
      <c r="T40" s="22">
        <f>IFERROR(VLOOKUP($C40,'메타 RAW (MMP)'!$B:$G,5,0),0)</f>
        <v>0</v>
      </c>
      <c r="U40" s="22">
        <f>IFERROR(VLOOKUP($C40,'메타 RAW (MMP)'!$B:$G,6,0),0)</f>
        <v>0</v>
      </c>
      <c r="V40" s="22">
        <f>IFERROR(D40/T40,0)</f>
        <v>0</v>
      </c>
      <c r="W40" s="22">
        <f>IFERROR(D40/U40,0)</f>
        <v>0</v>
      </c>
      <c r="X40" s="22">
        <f>IFERROR(W40*커버링B2C요약!$AD$8/(커버링B2C요약!$AE$5/커버링B2C요약!$AD$5),0)</f>
        <v>0</v>
      </c>
      <c r="Y40" s="22">
        <v>0</v>
      </c>
    </row>
    <row r="41" spans="2:27" s="43" customFormat="1" hidden="1">
      <c r="B41" s="22" t="str">
        <f>VLOOKUP(C41,'메타 RAW'!A:G,2,0)</f>
        <v>aos(Web2App)_purchase_lookalike(7%)_vd_전화(겨울+신체)_cr1_26.02.12</v>
      </c>
      <c r="C41" s="22" t="s">
        <v>604</v>
      </c>
      <c r="D41" s="22">
        <f>VLOOKUP($C41,'메타 RAW'!$A:$G,3,0)</f>
        <v>0</v>
      </c>
      <c r="E41" s="22">
        <f>VLOOKUP($C41,'메타 RAW'!$A:$G,4,0)</f>
        <v>0</v>
      </c>
      <c r="F41" s="22">
        <f>VLOOKUP($C41,'메타 RAW'!$A:$G,5,0)</f>
        <v>0</v>
      </c>
      <c r="G41" s="22">
        <f>VLOOKUP($C41,'메타 RAW'!$A:$G,6,0)</f>
        <v>0</v>
      </c>
      <c r="H41" s="22">
        <f>VLOOKUP($C41,'메타 RAW'!$A:$I,7,0)</f>
        <v>0</v>
      </c>
      <c r="I41" s="22">
        <f>VLOOKUP($C41,'메타 RAW'!$A:$I,8,0)</f>
        <v>0</v>
      </c>
      <c r="J41" s="23">
        <f>IFERROR(D41/E41*1000,0)</f>
        <v>0</v>
      </c>
      <c r="K41" s="23">
        <f>IFERROR(D41/F41,0)</f>
        <v>0</v>
      </c>
      <c r="L41" s="24">
        <f t="shared" si="25"/>
        <v>0</v>
      </c>
      <c r="M41" s="24">
        <f t="shared" si="25"/>
        <v>0</v>
      </c>
      <c r="N41" s="24">
        <f>IFERROR(H41/F41,0)</f>
        <v>0</v>
      </c>
      <c r="O41" s="24">
        <f>IFERROR(I41/F41,0)</f>
        <v>0</v>
      </c>
      <c r="P41" s="22">
        <f>IFERROR(D41/G41,0)</f>
        <v>0</v>
      </c>
      <c r="Q41" s="22">
        <f>IFERROR(D41/H41,0)</f>
        <v>0</v>
      </c>
      <c r="R41" s="22">
        <f>IFERROR(D41/I41,0)</f>
        <v>0</v>
      </c>
      <c r="S41" s="22">
        <f>IFERROR(VLOOKUP($C41,'메타 RAW (MMP)'!$B:$G,3,0),0)</f>
        <v>0</v>
      </c>
      <c r="T41" s="22">
        <f>IFERROR(VLOOKUP($C41,'메타 RAW (MMP)'!$B:$G,5,0),0)</f>
        <v>0</v>
      </c>
      <c r="U41" s="22">
        <f>IFERROR(VLOOKUP($C41,'메타 RAW (MMP)'!$B:$G,6,0),0)</f>
        <v>0</v>
      </c>
      <c r="V41" s="22">
        <f>IFERROR(D41/T41,0)</f>
        <v>0</v>
      </c>
      <c r="W41" s="22">
        <f>IFERROR(D41/U41,0)</f>
        <v>0</v>
      </c>
      <c r="X41" s="22">
        <f>IFERROR(W41*커버링B2C요약!$AD$8/(커버링B2C요약!$AE$5/커버링B2C요약!$AD$5),0)</f>
        <v>0</v>
      </c>
      <c r="Y41" s="22">
        <f>VLOOKUP($C41,'메타 RAW'!$A:$I,9,0)</f>
        <v>30000</v>
      </c>
    </row>
    <row r="42" spans="2:27" s="43" customFormat="1" hidden="1">
      <c r="B42" s="22" t="str">
        <f>VLOOKUP(C42,'메타 RAW'!A:G,2,0)</f>
        <v>aos(Web2App)_purchase_lookalike(7%)_vd_전화(겨울+신체)_cr1_26.02.12</v>
      </c>
      <c r="C42" s="22" t="s">
        <v>605</v>
      </c>
      <c r="D42" s="22">
        <f>VLOOKUP($C42,'메타 RAW'!$A:$G,3,0)</f>
        <v>0</v>
      </c>
      <c r="E42" s="22">
        <f>VLOOKUP($C42,'메타 RAW'!$A:$G,4,0)</f>
        <v>0</v>
      </c>
      <c r="F42" s="22">
        <f>VLOOKUP($C42,'메타 RAW'!$A:$G,5,0)</f>
        <v>0</v>
      </c>
      <c r="G42" s="22">
        <f>VLOOKUP($C42,'메타 RAW'!$A:$G,6,0)</f>
        <v>0</v>
      </c>
      <c r="H42" s="22">
        <f>VLOOKUP($C42,'메타 RAW'!$A:$I,7,0)</f>
        <v>0</v>
      </c>
      <c r="I42" s="22">
        <f>VLOOKUP($C42,'메타 RAW'!$A:$I,8,0)</f>
        <v>0</v>
      </c>
      <c r="J42" s="23">
        <f>IFERROR(D42/E42*1000,0)</f>
        <v>0</v>
      </c>
      <c r="K42" s="23">
        <f>IFERROR(D42/F42,0)</f>
        <v>0</v>
      </c>
      <c r="L42" s="24">
        <f t="shared" si="25"/>
        <v>0</v>
      </c>
      <c r="M42" s="24">
        <f t="shared" si="25"/>
        <v>0</v>
      </c>
      <c r="N42" s="24">
        <f>IFERROR(H42/F42,0)</f>
        <v>0</v>
      </c>
      <c r="O42" s="24">
        <f>IFERROR(I42/F42,0)</f>
        <v>0</v>
      </c>
      <c r="P42" s="22">
        <f>IFERROR(D42/G42,0)</f>
        <v>0</v>
      </c>
      <c r="Q42" s="22">
        <f>IFERROR(D42/H42,0)</f>
        <v>0</v>
      </c>
      <c r="R42" s="22">
        <f>IFERROR(D42/I42,0)</f>
        <v>0</v>
      </c>
      <c r="S42" s="22">
        <f>IFERROR(VLOOKUP($C42,'메타 RAW (MMP)'!$B:$G,3,0),0)</f>
        <v>0</v>
      </c>
      <c r="T42" s="22">
        <f>IFERROR(VLOOKUP($C42,'메타 RAW (MMP)'!$B:$G,5,0),0)</f>
        <v>0</v>
      </c>
      <c r="U42" s="22">
        <f>IFERROR(VLOOKUP($C42,'메타 RAW (MMP)'!$B:$G,6,0),0)</f>
        <v>0</v>
      </c>
      <c r="V42" s="22">
        <f>IFERROR(D42/T42,0)</f>
        <v>0</v>
      </c>
      <c r="W42" s="22">
        <f>IFERROR(D42/U42,0)</f>
        <v>0</v>
      </c>
      <c r="X42" s="22">
        <f>IFERROR(W42*커버링B2C요약!$AD$8/(커버링B2C요약!$AE$5/커버링B2C요약!$AD$5),0)</f>
        <v>0</v>
      </c>
      <c r="Y42" s="22">
        <f>VLOOKUP($C42,'메타 RAW'!$A:$I,9,0)</f>
        <v>30000</v>
      </c>
    </row>
    <row r="43" spans="2:27" ht="16.5" hidden="1" customHeight="1">
      <c r="B43" s="19" t="s">
        <v>440</v>
      </c>
      <c r="C43" s="20" t="s">
        <v>451</v>
      </c>
      <c r="D43" s="20"/>
    </row>
    <row r="44" spans="2:27" ht="16.5" hidden="1" customHeight="1">
      <c r="B44" s="11" t="s">
        <v>436</v>
      </c>
      <c r="C44" s="11" t="s">
        <v>22</v>
      </c>
      <c r="D44" s="12" t="s">
        <v>23</v>
      </c>
      <c r="E44" s="12" t="s">
        <v>24</v>
      </c>
      <c r="F44" s="12" t="s">
        <v>25</v>
      </c>
      <c r="G44" s="12" t="s">
        <v>26</v>
      </c>
      <c r="H44" s="12" t="s">
        <v>27</v>
      </c>
      <c r="I44" s="12" t="s">
        <v>28</v>
      </c>
      <c r="J44" s="13" t="s">
        <v>29</v>
      </c>
      <c r="K44" s="13" t="s">
        <v>30</v>
      </c>
      <c r="L44" s="13" t="s">
        <v>31</v>
      </c>
      <c r="M44" s="13" t="s">
        <v>32</v>
      </c>
      <c r="N44" s="13" t="s">
        <v>33</v>
      </c>
      <c r="O44" s="13" t="s">
        <v>34</v>
      </c>
      <c r="P44" s="13" t="s">
        <v>35</v>
      </c>
      <c r="Q44" s="13" t="s">
        <v>36</v>
      </c>
      <c r="R44" s="13" t="s">
        <v>37</v>
      </c>
      <c r="S44" s="14" t="s">
        <v>38</v>
      </c>
      <c r="T44" s="14" t="s">
        <v>27</v>
      </c>
      <c r="U44" s="14" t="s">
        <v>28</v>
      </c>
      <c r="V44" s="14" t="s">
        <v>36</v>
      </c>
      <c r="W44" s="14" t="s">
        <v>37</v>
      </c>
      <c r="X44" s="14" t="s">
        <v>437</v>
      </c>
      <c r="Y44" s="13" t="s">
        <v>40</v>
      </c>
      <c r="Z44" s="14" t="s">
        <v>41</v>
      </c>
    </row>
    <row r="45" spans="2:27" ht="16.5" hidden="1" customHeight="1">
      <c r="B45" s="15"/>
      <c r="C45" s="9" t="s">
        <v>435</v>
      </c>
      <c r="D45" s="16">
        <f t="shared" ref="D45:I45" si="26">SUM(D46:D53)</f>
        <v>0</v>
      </c>
      <c r="E45" s="16">
        <f t="shared" si="26"/>
        <v>0</v>
      </c>
      <c r="F45" s="16">
        <f t="shared" si="26"/>
        <v>0</v>
      </c>
      <c r="G45" s="16">
        <f t="shared" si="26"/>
        <v>0</v>
      </c>
      <c r="H45" s="16">
        <f t="shared" si="26"/>
        <v>0</v>
      </c>
      <c r="I45" s="16">
        <f t="shared" si="26"/>
        <v>0</v>
      </c>
      <c r="J45" s="17" t="e">
        <f>D45*1000/E45</f>
        <v>#DIV/0!</v>
      </c>
      <c r="K45" s="17">
        <f t="shared" ref="K45:K53" si="27">IFERROR(D45/F45,0)</f>
        <v>0</v>
      </c>
      <c r="L45" s="18">
        <f t="shared" ref="L45:L53" si="28">IFERROR(F45/E45,0)</f>
        <v>0</v>
      </c>
      <c r="M45" s="42">
        <f t="shared" ref="M45:M53" si="29">IFERROR(G45/F45,0)</f>
        <v>0</v>
      </c>
      <c r="N45" s="42">
        <f t="shared" ref="N45:N53" si="30">IFERROR(H45/F45,0)</f>
        <v>0</v>
      </c>
      <c r="O45" s="42">
        <f t="shared" ref="O45:O53" si="31">IFERROR(I45/F45,0)</f>
        <v>0</v>
      </c>
      <c r="P45" s="17">
        <f t="shared" ref="P45:P53" si="32">IFERROR(D45/G45,0)</f>
        <v>0</v>
      </c>
      <c r="Q45" s="17">
        <f t="shared" ref="Q45:Q53" si="33">IFERROR(D45/H45,0)</f>
        <v>0</v>
      </c>
      <c r="R45" s="17">
        <f t="shared" ref="R45:R53" si="34">IFERROR(D45/I45,0)</f>
        <v>0</v>
      </c>
      <c r="S45" s="16">
        <f>SUM(S46:S53)</f>
        <v>0</v>
      </c>
      <c r="T45" s="16">
        <f>SUM(T46:T53)</f>
        <v>0</v>
      </c>
      <c r="U45" s="16">
        <f>SUM(U46:U53)</f>
        <v>0</v>
      </c>
      <c r="V45" s="17">
        <f t="shared" ref="V45:V53" si="35">IFERROR(D45/T45,0)</f>
        <v>0</v>
      </c>
      <c r="W45" s="17">
        <f t="shared" ref="W45:W53" si="36">IFERROR(D45/U45,0)</f>
        <v>0</v>
      </c>
      <c r="X45" s="17">
        <f>IFERROR(W45*커버링B2C요약!$AD$8/(커버링B2C요약!$AE$5/커버링B2C요약!$AD$5),0)</f>
        <v>0</v>
      </c>
      <c r="Y45" s="17">
        <f>Y46</f>
        <v>0</v>
      </c>
      <c r="Z45" s="17">
        <v>0</v>
      </c>
      <c r="AA45" s="166"/>
    </row>
    <row r="46" spans="2:27" s="43" customFormat="1" hidden="1">
      <c r="B46" s="22" t="str">
        <f>VLOOKUP(C46,'메타 RAW'!A:G,2,0)</f>
        <v>aos(Web2App)_purchase_lookalike(7%)_vd_고효율소재 모음_이사(폐기물)_hn1_26.02.12</v>
      </c>
      <c r="C46" s="22" t="s">
        <v>606</v>
      </c>
      <c r="D46" s="22">
        <f>VLOOKUP($C46,'메타 RAW'!$A:$G,3,0)</f>
        <v>0</v>
      </c>
      <c r="E46" s="22">
        <f>VLOOKUP($C46,'메타 RAW'!$A:$G,4,0)</f>
        <v>0</v>
      </c>
      <c r="F46" s="22">
        <f>VLOOKUP($C46,'메타 RAW'!$A:$G,5,0)</f>
        <v>0</v>
      </c>
      <c r="G46" s="22">
        <f>VLOOKUP($C46,'메타 RAW'!$A:$G,6,0)</f>
        <v>0</v>
      </c>
      <c r="H46" s="22">
        <f>VLOOKUP($C46,'메타 RAW'!$A:$I,7,0)</f>
        <v>0</v>
      </c>
      <c r="I46" s="22">
        <f>VLOOKUP($C46,'메타 RAW'!$A:$I,8,0)</f>
        <v>0</v>
      </c>
      <c r="J46" s="23">
        <f t="shared" ref="J46:J53" si="37">IFERROR(D46/E46*1000,0)</f>
        <v>0</v>
      </c>
      <c r="K46" s="23">
        <f t="shared" si="27"/>
        <v>0</v>
      </c>
      <c r="L46" s="24">
        <f t="shared" si="28"/>
        <v>0</v>
      </c>
      <c r="M46" s="24">
        <f t="shared" si="29"/>
        <v>0</v>
      </c>
      <c r="N46" s="24">
        <f t="shared" si="30"/>
        <v>0</v>
      </c>
      <c r="O46" s="24">
        <f t="shared" si="31"/>
        <v>0</v>
      </c>
      <c r="P46" s="22">
        <f t="shared" si="32"/>
        <v>0</v>
      </c>
      <c r="Q46" s="22">
        <f t="shared" si="33"/>
        <v>0</v>
      </c>
      <c r="R46" s="22">
        <f t="shared" si="34"/>
        <v>0</v>
      </c>
      <c r="S46" s="22">
        <f>IFERROR(VLOOKUP($C46,'메타 RAW (MMP)'!$B:$G,3,0),0)</f>
        <v>0</v>
      </c>
      <c r="T46" s="22">
        <f>IFERROR(VLOOKUP($C46,'메타 RAW (MMP)'!$B:$G,5,0),0)</f>
        <v>0</v>
      </c>
      <c r="U46" s="22">
        <f>IFERROR(VLOOKUP($C46,'메타 RAW (MMP)'!$B:$G,6,0),0)</f>
        <v>0</v>
      </c>
      <c r="V46" s="22">
        <f t="shared" si="35"/>
        <v>0</v>
      </c>
      <c r="W46" s="22">
        <f t="shared" si="36"/>
        <v>0</v>
      </c>
      <c r="X46" s="22">
        <f>IFERROR(W46*커버링B2C요약!$AD$8/(커버링B2C요약!$AE$5/커버링B2C요약!$AD$5),0)</f>
        <v>0</v>
      </c>
      <c r="Y46" s="22">
        <v>0</v>
      </c>
    </row>
    <row r="47" spans="2:27" s="43" customFormat="1" hidden="1">
      <c r="B47" s="22" t="str">
        <f>VLOOKUP(C47,'메타 RAW'!A:G,2,0)</f>
        <v>aos(Web2App)_purchase_lookalike(7%)_vd_고효율소재 모음_이사(폐기물)_hn1_26.02.12</v>
      </c>
      <c r="C47" s="22" t="s">
        <v>607</v>
      </c>
      <c r="D47" s="22">
        <f>VLOOKUP($C47,'메타 RAW'!$A:$G,3,0)</f>
        <v>0</v>
      </c>
      <c r="E47" s="22">
        <f>VLOOKUP($C47,'메타 RAW'!$A:$G,4,0)</f>
        <v>0</v>
      </c>
      <c r="F47" s="22">
        <f>VLOOKUP($C47,'메타 RAW'!$A:$G,5,0)</f>
        <v>0</v>
      </c>
      <c r="G47" s="22">
        <f>VLOOKUP($C47,'메타 RAW'!$A:$G,6,0)</f>
        <v>0</v>
      </c>
      <c r="H47" s="22">
        <f>VLOOKUP($C47,'메타 RAW'!$A:$I,7,0)</f>
        <v>0</v>
      </c>
      <c r="I47" s="22">
        <f>VLOOKUP($C47,'메타 RAW'!$A:$I,8,0)</f>
        <v>0</v>
      </c>
      <c r="J47" s="23">
        <f t="shared" si="37"/>
        <v>0</v>
      </c>
      <c r="K47" s="23">
        <f t="shared" si="27"/>
        <v>0</v>
      </c>
      <c r="L47" s="24">
        <f t="shared" si="28"/>
        <v>0</v>
      </c>
      <c r="M47" s="24">
        <f t="shared" si="29"/>
        <v>0</v>
      </c>
      <c r="N47" s="24">
        <f t="shared" si="30"/>
        <v>0</v>
      </c>
      <c r="O47" s="24">
        <f t="shared" si="31"/>
        <v>0</v>
      </c>
      <c r="P47" s="22">
        <f t="shared" si="32"/>
        <v>0</v>
      </c>
      <c r="Q47" s="22">
        <f t="shared" si="33"/>
        <v>0</v>
      </c>
      <c r="R47" s="22">
        <f t="shared" si="34"/>
        <v>0</v>
      </c>
      <c r="S47" s="22">
        <f>IFERROR(VLOOKUP($C47,'메타 RAW (MMP)'!$B:$G,3,0),0)</f>
        <v>0</v>
      </c>
      <c r="T47" s="22">
        <f>IFERROR(VLOOKUP($C47,'메타 RAW (MMP)'!$B:$G,5,0),0)</f>
        <v>0</v>
      </c>
      <c r="U47" s="22">
        <f>IFERROR(VLOOKUP($C47,'메타 RAW (MMP)'!$B:$G,6,0),0)</f>
        <v>0</v>
      </c>
      <c r="V47" s="22">
        <f t="shared" si="35"/>
        <v>0</v>
      </c>
      <c r="W47" s="22">
        <f t="shared" si="36"/>
        <v>0</v>
      </c>
      <c r="X47" s="22">
        <f>IFERROR(W47*커버링B2C요약!$AD$8/(커버링B2C요약!$AE$5/커버링B2C요약!$AD$5),0)</f>
        <v>0</v>
      </c>
      <c r="Y47" s="22">
        <f>VLOOKUP($C47,'메타 RAW'!$A:$I,9,0)</f>
        <v>30000</v>
      </c>
    </row>
    <row r="48" spans="2:27" s="43" customFormat="1" hidden="1">
      <c r="B48" s="22" t="str">
        <f>VLOOKUP(C48,'메타 RAW'!A:G,2,0)</f>
        <v>aos(Web2App)_purchase_lookalike(7%)_vd_고효율소재 모음_이사(폐기물)_hn1_26.02.12</v>
      </c>
      <c r="C48" s="22" t="s">
        <v>608</v>
      </c>
      <c r="D48" s="22">
        <f>VLOOKUP($C48,'메타 RAW'!$A:$G,3,0)</f>
        <v>0</v>
      </c>
      <c r="E48" s="22">
        <f>VLOOKUP($C48,'메타 RAW'!$A:$G,4,0)</f>
        <v>0</v>
      </c>
      <c r="F48" s="22">
        <f>VLOOKUP($C48,'메타 RAW'!$A:$G,5,0)</f>
        <v>0</v>
      </c>
      <c r="G48" s="22">
        <f>VLOOKUP($C48,'메타 RAW'!$A:$G,6,0)</f>
        <v>0</v>
      </c>
      <c r="H48" s="22">
        <f>VLOOKUP($C48,'메타 RAW'!$A:$I,7,0)</f>
        <v>0</v>
      </c>
      <c r="I48" s="22">
        <f>VLOOKUP($C48,'메타 RAW'!$A:$I,8,0)</f>
        <v>0</v>
      </c>
      <c r="J48" s="23">
        <f t="shared" si="37"/>
        <v>0</v>
      </c>
      <c r="K48" s="23">
        <f t="shared" si="27"/>
        <v>0</v>
      </c>
      <c r="L48" s="24">
        <f t="shared" si="28"/>
        <v>0</v>
      </c>
      <c r="M48" s="24">
        <f t="shared" si="29"/>
        <v>0</v>
      </c>
      <c r="N48" s="24">
        <f t="shared" si="30"/>
        <v>0</v>
      </c>
      <c r="O48" s="24">
        <f t="shared" si="31"/>
        <v>0</v>
      </c>
      <c r="P48" s="22">
        <f t="shared" si="32"/>
        <v>0</v>
      </c>
      <c r="Q48" s="22">
        <f t="shared" si="33"/>
        <v>0</v>
      </c>
      <c r="R48" s="22">
        <f t="shared" si="34"/>
        <v>0</v>
      </c>
      <c r="S48" s="22">
        <f>IFERROR(VLOOKUP($C48,'메타 RAW (MMP)'!$B:$G,3,0),0)</f>
        <v>0</v>
      </c>
      <c r="T48" s="22">
        <f>IFERROR(VLOOKUP($C48,'메타 RAW (MMP)'!$B:$G,5,0),0)</f>
        <v>0</v>
      </c>
      <c r="U48" s="22">
        <f>IFERROR(VLOOKUP($C48,'메타 RAW (MMP)'!$B:$G,6,0),0)</f>
        <v>0</v>
      </c>
      <c r="V48" s="22">
        <f t="shared" si="35"/>
        <v>0</v>
      </c>
      <c r="W48" s="22">
        <f t="shared" si="36"/>
        <v>0</v>
      </c>
      <c r="X48" s="22">
        <f>IFERROR(W48*커버링B2C요약!$AD$8/(커버링B2C요약!$AE$5/커버링B2C요약!$AD$5),0)</f>
        <v>0</v>
      </c>
      <c r="Y48" s="22">
        <f>VLOOKUP($C48,'메타 RAW'!$A:$I,9,0)</f>
        <v>30000</v>
      </c>
    </row>
    <row r="49" spans="1:28" s="43" customFormat="1" hidden="1">
      <c r="B49" s="22" t="str">
        <f>VLOOKUP(C49,'메타 RAW'!A:G,2,0)</f>
        <v>aos(Web2App)_purchase_lookalike(7%)_vd_고효율소재 모음_이사(폐기물)_hn1_26.02.12</v>
      </c>
      <c r="C49" s="22" t="s">
        <v>609</v>
      </c>
      <c r="D49" s="22">
        <f>VLOOKUP($C49,'메타 RAW'!$A:$G,3,0)</f>
        <v>0</v>
      </c>
      <c r="E49" s="22">
        <f>VLOOKUP($C49,'메타 RAW'!$A:$G,4,0)</f>
        <v>0</v>
      </c>
      <c r="F49" s="22">
        <f>VLOOKUP($C49,'메타 RAW'!$A:$G,5,0)</f>
        <v>0</v>
      </c>
      <c r="G49" s="22">
        <f>VLOOKUP($C49,'메타 RAW'!$A:$G,6,0)</f>
        <v>0</v>
      </c>
      <c r="H49" s="22">
        <f>VLOOKUP($C49,'메타 RAW'!$A:$I,7,0)</f>
        <v>0</v>
      </c>
      <c r="I49" s="22">
        <f>VLOOKUP($C49,'메타 RAW'!$A:$I,8,0)</f>
        <v>0</v>
      </c>
      <c r="J49" s="23">
        <f t="shared" si="37"/>
        <v>0</v>
      </c>
      <c r="K49" s="23">
        <f t="shared" si="27"/>
        <v>0</v>
      </c>
      <c r="L49" s="24">
        <f t="shared" si="28"/>
        <v>0</v>
      </c>
      <c r="M49" s="24">
        <f t="shared" si="29"/>
        <v>0</v>
      </c>
      <c r="N49" s="24">
        <f t="shared" si="30"/>
        <v>0</v>
      </c>
      <c r="O49" s="24">
        <f t="shared" si="31"/>
        <v>0</v>
      </c>
      <c r="P49" s="22">
        <f t="shared" si="32"/>
        <v>0</v>
      </c>
      <c r="Q49" s="22">
        <f t="shared" si="33"/>
        <v>0</v>
      </c>
      <c r="R49" s="22">
        <f t="shared" si="34"/>
        <v>0</v>
      </c>
      <c r="S49" s="22">
        <f>IFERROR(VLOOKUP($C49,'메타 RAW (MMP)'!$B:$G,3,0),0)</f>
        <v>0</v>
      </c>
      <c r="T49" s="22">
        <f>IFERROR(VLOOKUP($C49,'메타 RAW (MMP)'!$B:$G,5,0),0)</f>
        <v>0</v>
      </c>
      <c r="U49" s="22">
        <f>IFERROR(VLOOKUP($C49,'메타 RAW (MMP)'!$B:$G,6,0),0)</f>
        <v>0</v>
      </c>
      <c r="V49" s="22">
        <f t="shared" si="35"/>
        <v>0</v>
      </c>
      <c r="W49" s="22">
        <f t="shared" si="36"/>
        <v>0</v>
      </c>
      <c r="X49" s="22">
        <f>IFERROR(W49*커버링B2C요약!$AD$8/(커버링B2C요약!$AE$5/커버링B2C요약!$AD$5),0)</f>
        <v>0</v>
      </c>
      <c r="Y49" s="22">
        <f>VLOOKUP($C49,'메타 RAW'!$A:$I,9,0)</f>
        <v>30000</v>
      </c>
    </row>
    <row r="50" spans="1:28" s="43" customFormat="1" hidden="1">
      <c r="B50" s="22" t="str">
        <f>VLOOKUP(C50,'메타 RAW'!A:G,2,0)</f>
        <v>aos(Web2App)_purchase_lookalike(7%)_vd_고효율소재 모음_이사(폐기물)_hn1_26.02.12</v>
      </c>
      <c r="C50" s="22" t="s">
        <v>610</v>
      </c>
      <c r="D50" s="22">
        <f>VLOOKUP($C50,'메타 RAW'!$A:$G,3,0)</f>
        <v>0</v>
      </c>
      <c r="E50" s="22">
        <f>VLOOKUP($C50,'메타 RAW'!$A:$G,4,0)</f>
        <v>0</v>
      </c>
      <c r="F50" s="22">
        <f>VLOOKUP($C50,'메타 RAW'!$A:$G,5,0)</f>
        <v>0</v>
      </c>
      <c r="G50" s="22">
        <f>VLOOKUP($C50,'메타 RAW'!$A:$G,6,0)</f>
        <v>0</v>
      </c>
      <c r="H50" s="22">
        <f>VLOOKUP($C50,'메타 RAW'!$A:$I,7,0)</f>
        <v>0</v>
      </c>
      <c r="I50" s="22">
        <f>VLOOKUP($C50,'메타 RAW'!$A:$I,8,0)</f>
        <v>0</v>
      </c>
      <c r="J50" s="23">
        <f t="shared" si="37"/>
        <v>0</v>
      </c>
      <c r="K50" s="23">
        <f t="shared" si="27"/>
        <v>0</v>
      </c>
      <c r="L50" s="24">
        <f t="shared" si="28"/>
        <v>0</v>
      </c>
      <c r="M50" s="24">
        <f t="shared" si="29"/>
        <v>0</v>
      </c>
      <c r="N50" s="24">
        <f t="shared" si="30"/>
        <v>0</v>
      </c>
      <c r="O50" s="24">
        <f t="shared" si="31"/>
        <v>0</v>
      </c>
      <c r="P50" s="22">
        <f t="shared" si="32"/>
        <v>0</v>
      </c>
      <c r="Q50" s="22">
        <f t="shared" si="33"/>
        <v>0</v>
      </c>
      <c r="R50" s="22">
        <f t="shared" si="34"/>
        <v>0</v>
      </c>
      <c r="S50" s="22">
        <f>IFERROR(VLOOKUP($C50,'메타 RAW (MMP)'!$B:$G,3,0),0)</f>
        <v>0</v>
      </c>
      <c r="T50" s="22">
        <f>IFERROR(VLOOKUP($C50,'메타 RAW (MMP)'!$B:$G,5,0),0)</f>
        <v>0</v>
      </c>
      <c r="U50" s="22">
        <f>IFERROR(VLOOKUP($C50,'메타 RAW (MMP)'!$B:$G,6,0),0)</f>
        <v>0</v>
      </c>
      <c r="V50" s="22">
        <f t="shared" si="35"/>
        <v>0</v>
      </c>
      <c r="W50" s="22">
        <f t="shared" si="36"/>
        <v>0</v>
      </c>
      <c r="X50" s="22">
        <f>IFERROR(W50*커버링B2C요약!$AD$8/(커버링B2C요약!$AE$5/커버링B2C요약!$AD$5),0)</f>
        <v>0</v>
      </c>
      <c r="Y50" s="22">
        <f>VLOOKUP($C50,'메타 RAW'!$A:$I,9,0)</f>
        <v>30000</v>
      </c>
    </row>
    <row r="51" spans="1:28" s="62" customFormat="1" hidden="1">
      <c r="A51" s="43"/>
      <c r="B51" s="22" t="str">
        <f>VLOOKUP(C51,'메타 RAW'!A:G,2,0)</f>
        <v>aos(Web2App)_purchase_lookalike(7%)_vd_고효율소재 모음_이사(폐기물)_hn1_26.02.12</v>
      </c>
      <c r="C51" s="22" t="s">
        <v>611</v>
      </c>
      <c r="D51" s="22">
        <f>VLOOKUP($C51,'메타 RAW'!$A:$G,3,0)</f>
        <v>0</v>
      </c>
      <c r="E51" s="22">
        <f>VLOOKUP($C51,'메타 RAW'!$A:$G,4,0)</f>
        <v>0</v>
      </c>
      <c r="F51" s="22">
        <f>VLOOKUP($C51,'메타 RAW'!$A:$G,5,0)</f>
        <v>0</v>
      </c>
      <c r="G51" s="22">
        <f>VLOOKUP($C51,'메타 RAW'!$A:$G,6,0)</f>
        <v>0</v>
      </c>
      <c r="H51" s="22">
        <f>VLOOKUP($C51,'메타 RAW'!$A:$I,7,0)</f>
        <v>0</v>
      </c>
      <c r="I51" s="22">
        <f>VLOOKUP($C51,'메타 RAW'!$A:$I,8,0)</f>
        <v>0</v>
      </c>
      <c r="J51" s="23">
        <f t="shared" si="37"/>
        <v>0</v>
      </c>
      <c r="K51" s="23">
        <f t="shared" si="27"/>
        <v>0</v>
      </c>
      <c r="L51" s="24">
        <f t="shared" si="28"/>
        <v>0</v>
      </c>
      <c r="M51" s="24">
        <f t="shared" si="29"/>
        <v>0</v>
      </c>
      <c r="N51" s="24">
        <f t="shared" si="30"/>
        <v>0</v>
      </c>
      <c r="O51" s="24">
        <f t="shared" si="31"/>
        <v>0</v>
      </c>
      <c r="P51" s="22">
        <f t="shared" si="32"/>
        <v>0</v>
      </c>
      <c r="Q51" s="22">
        <f t="shared" si="33"/>
        <v>0</v>
      </c>
      <c r="R51" s="22">
        <f t="shared" si="34"/>
        <v>0</v>
      </c>
      <c r="S51" s="22">
        <f>IFERROR(VLOOKUP($C51,'메타 RAW (MMP)'!$B:$G,3,0),0)</f>
        <v>0</v>
      </c>
      <c r="T51" s="22">
        <f>IFERROR(VLOOKUP($C51,'메타 RAW (MMP)'!$B:$G,5,0),0)</f>
        <v>0</v>
      </c>
      <c r="U51" s="22">
        <f>IFERROR(VLOOKUP($C51,'메타 RAW (MMP)'!$B:$G,6,0),0)</f>
        <v>0</v>
      </c>
      <c r="V51" s="22">
        <f t="shared" si="35"/>
        <v>0</v>
      </c>
      <c r="W51" s="22">
        <f t="shared" si="36"/>
        <v>0</v>
      </c>
      <c r="X51" s="22">
        <f>IFERROR(W51*커버링B2C요약!$AD$8/(커버링B2C요약!$AE$5/커버링B2C요약!$AD$5),0)</f>
        <v>0</v>
      </c>
      <c r="Y51" s="22">
        <f>VLOOKUP($C51,'메타 RAW'!$A:$I,9,0)</f>
        <v>30000</v>
      </c>
      <c r="Z51" s="43"/>
      <c r="AA51" s="43"/>
      <c r="AB51" s="43"/>
    </row>
    <row r="52" spans="1:28" s="62" customFormat="1" hidden="1">
      <c r="A52" s="43"/>
      <c r="B52" s="22" t="str">
        <f>VLOOKUP(C52,'메타 RAW'!A:G,2,0)</f>
        <v>aos(Web2App)_purchase_lookalike(7%)_vd_고효율소재 모음_이사(폐기물)_hn1_26.02.12</v>
      </c>
      <c r="C52" s="22" t="s">
        <v>612</v>
      </c>
      <c r="D52" s="22">
        <f>VLOOKUP($C52,'메타 RAW'!$A:$G,3,0)</f>
        <v>0</v>
      </c>
      <c r="E52" s="22">
        <f>VLOOKUP($C52,'메타 RAW'!$A:$G,4,0)</f>
        <v>0</v>
      </c>
      <c r="F52" s="22">
        <f>VLOOKUP($C52,'메타 RAW'!$A:$G,5,0)</f>
        <v>0</v>
      </c>
      <c r="G52" s="22">
        <f>VLOOKUP($C52,'메타 RAW'!$A:$G,6,0)</f>
        <v>0</v>
      </c>
      <c r="H52" s="22">
        <f>VLOOKUP($C52,'메타 RAW'!$A:$I,7,0)</f>
        <v>0</v>
      </c>
      <c r="I52" s="22">
        <f>VLOOKUP($C52,'메타 RAW'!$A:$I,8,0)</f>
        <v>0</v>
      </c>
      <c r="J52" s="23">
        <f t="shared" si="37"/>
        <v>0</v>
      </c>
      <c r="K52" s="23">
        <f t="shared" si="27"/>
        <v>0</v>
      </c>
      <c r="L52" s="24">
        <f t="shared" si="28"/>
        <v>0</v>
      </c>
      <c r="M52" s="24">
        <f t="shared" si="29"/>
        <v>0</v>
      </c>
      <c r="N52" s="24">
        <f t="shared" si="30"/>
        <v>0</v>
      </c>
      <c r="O52" s="24">
        <f t="shared" si="31"/>
        <v>0</v>
      </c>
      <c r="P52" s="22">
        <f t="shared" si="32"/>
        <v>0</v>
      </c>
      <c r="Q52" s="22">
        <f t="shared" si="33"/>
        <v>0</v>
      </c>
      <c r="R52" s="22">
        <f t="shared" si="34"/>
        <v>0</v>
      </c>
      <c r="S52" s="22">
        <f>IFERROR(VLOOKUP($C52,'메타 RAW (MMP)'!$B:$G,3,0),0)</f>
        <v>0</v>
      </c>
      <c r="T52" s="22">
        <f>IFERROR(VLOOKUP($C52,'메타 RAW (MMP)'!$B:$G,5,0),0)</f>
        <v>0</v>
      </c>
      <c r="U52" s="22">
        <f>IFERROR(VLOOKUP($C52,'메타 RAW (MMP)'!$B:$G,6,0),0)</f>
        <v>0</v>
      </c>
      <c r="V52" s="22">
        <f t="shared" si="35"/>
        <v>0</v>
      </c>
      <c r="W52" s="22">
        <f t="shared" si="36"/>
        <v>0</v>
      </c>
      <c r="X52" s="22">
        <f>IFERROR(W52*커버링B2C요약!$AD$8/(커버링B2C요약!$AE$5/커버링B2C요약!$AD$5),0)</f>
        <v>0</v>
      </c>
      <c r="Y52" s="22">
        <f>VLOOKUP($C52,'메타 RAW'!$A:$I,9,0)</f>
        <v>30000</v>
      </c>
      <c r="Z52" s="43"/>
      <c r="AA52" s="43"/>
      <c r="AB52" s="43"/>
    </row>
    <row r="53" spans="1:28" s="62" customFormat="1" hidden="1">
      <c r="A53" s="43"/>
      <c r="B53" s="22" t="str">
        <f>VLOOKUP(C53,'메타 RAW'!A:G,2,0)</f>
        <v>aos(Web2App)_purchase_lookalike(7%)_vd_고효율소재 모음_이사(폐기물)_hn1_26.02.12</v>
      </c>
      <c r="C53" s="22" t="s">
        <v>613</v>
      </c>
      <c r="D53" s="22">
        <f>VLOOKUP($C53,'메타 RAW'!$A:$G,3,0)</f>
        <v>0</v>
      </c>
      <c r="E53" s="22">
        <f>VLOOKUP($C53,'메타 RAW'!$A:$G,4,0)</f>
        <v>0</v>
      </c>
      <c r="F53" s="22">
        <f>VLOOKUP($C53,'메타 RAW'!$A:$G,5,0)</f>
        <v>0</v>
      </c>
      <c r="G53" s="22">
        <f>VLOOKUP($C53,'메타 RAW'!$A:$G,6,0)</f>
        <v>0</v>
      </c>
      <c r="H53" s="22">
        <f>VLOOKUP($C53,'메타 RAW'!$A:$I,7,0)</f>
        <v>0</v>
      </c>
      <c r="I53" s="22">
        <f>VLOOKUP($C53,'메타 RAW'!$A:$I,8,0)</f>
        <v>0</v>
      </c>
      <c r="J53" s="23">
        <f t="shared" si="37"/>
        <v>0</v>
      </c>
      <c r="K53" s="23">
        <f t="shared" si="27"/>
        <v>0</v>
      </c>
      <c r="L53" s="24">
        <f t="shared" si="28"/>
        <v>0</v>
      </c>
      <c r="M53" s="24">
        <f t="shared" si="29"/>
        <v>0</v>
      </c>
      <c r="N53" s="24">
        <f t="shared" si="30"/>
        <v>0</v>
      </c>
      <c r="O53" s="24">
        <f t="shared" si="31"/>
        <v>0</v>
      </c>
      <c r="P53" s="22">
        <f t="shared" si="32"/>
        <v>0</v>
      </c>
      <c r="Q53" s="22">
        <f t="shared" si="33"/>
        <v>0</v>
      </c>
      <c r="R53" s="22">
        <f t="shared" si="34"/>
        <v>0</v>
      </c>
      <c r="S53" s="22">
        <f>IFERROR(VLOOKUP($C53,'메타 RAW (MMP)'!$B:$G,3,0),0)</f>
        <v>0</v>
      </c>
      <c r="T53" s="22">
        <f>IFERROR(VLOOKUP($C53,'메타 RAW (MMP)'!$B:$G,5,0),0)</f>
        <v>0</v>
      </c>
      <c r="U53" s="22">
        <f>IFERROR(VLOOKUP($C53,'메타 RAW (MMP)'!$B:$G,6,0),0)</f>
        <v>0</v>
      </c>
      <c r="V53" s="22">
        <f t="shared" si="35"/>
        <v>0</v>
      </c>
      <c r="W53" s="22">
        <f t="shared" si="36"/>
        <v>0</v>
      </c>
      <c r="X53" s="22">
        <f>IFERROR(W53*커버링B2C요약!$AD$8/(커버링B2C요약!$AE$5/커버링B2C요약!$AD$5),0)</f>
        <v>0</v>
      </c>
      <c r="Y53" s="22">
        <f>VLOOKUP($C53,'메타 RAW'!$A:$I,9,0)</f>
        <v>30000</v>
      </c>
      <c r="Z53" s="43"/>
      <c r="AA53" s="43"/>
      <c r="AB53" s="43"/>
    </row>
    <row r="54" spans="1:28" ht="16.5" hidden="1" customHeight="1">
      <c r="B54" s="19" t="s">
        <v>440</v>
      </c>
      <c r="C54" s="20" t="s">
        <v>614</v>
      </c>
      <c r="D54" s="20"/>
    </row>
    <row r="55" spans="1:28" ht="16.5" hidden="1" customHeight="1">
      <c r="B55" s="11" t="s">
        <v>436</v>
      </c>
      <c r="C55" s="11" t="s">
        <v>22</v>
      </c>
      <c r="D55" s="12" t="s">
        <v>23</v>
      </c>
      <c r="E55" s="12" t="s">
        <v>24</v>
      </c>
      <c r="F55" s="12" t="s">
        <v>25</v>
      </c>
      <c r="G55" s="12" t="s">
        <v>26</v>
      </c>
      <c r="H55" s="12" t="s">
        <v>27</v>
      </c>
      <c r="I55" s="12" t="s">
        <v>28</v>
      </c>
      <c r="J55" s="13" t="s">
        <v>29</v>
      </c>
      <c r="K55" s="13" t="s">
        <v>30</v>
      </c>
      <c r="L55" s="13" t="s">
        <v>31</v>
      </c>
      <c r="M55" s="13" t="s">
        <v>32</v>
      </c>
      <c r="N55" s="13" t="s">
        <v>33</v>
      </c>
      <c r="O55" s="13" t="s">
        <v>34</v>
      </c>
      <c r="P55" s="13" t="s">
        <v>35</v>
      </c>
      <c r="Q55" s="13" t="s">
        <v>36</v>
      </c>
      <c r="R55" s="13" t="s">
        <v>37</v>
      </c>
      <c r="S55" s="14" t="s">
        <v>38</v>
      </c>
      <c r="T55" s="14" t="s">
        <v>27</v>
      </c>
      <c r="U55" s="14" t="s">
        <v>28</v>
      </c>
      <c r="V55" s="14" t="s">
        <v>36</v>
      </c>
      <c r="W55" s="14" t="s">
        <v>37</v>
      </c>
      <c r="X55" s="14" t="s">
        <v>437</v>
      </c>
      <c r="Y55" s="13" t="s">
        <v>40</v>
      </c>
      <c r="Z55" s="14" t="s">
        <v>41</v>
      </c>
    </row>
    <row r="56" spans="1:28" ht="16.5" hidden="1" customHeight="1">
      <c r="B56" s="15"/>
      <c r="C56" s="9" t="s">
        <v>435</v>
      </c>
      <c r="D56" s="16">
        <f t="shared" ref="D56:I56" si="38">SUM(D57:D59)</f>
        <v>0</v>
      </c>
      <c r="E56" s="16">
        <f t="shared" si="38"/>
        <v>0</v>
      </c>
      <c r="F56" s="16">
        <f t="shared" si="38"/>
        <v>0</v>
      </c>
      <c r="G56" s="16">
        <f t="shared" si="38"/>
        <v>0</v>
      </c>
      <c r="H56" s="16">
        <f t="shared" si="38"/>
        <v>0</v>
      </c>
      <c r="I56" s="16">
        <f t="shared" si="38"/>
        <v>0</v>
      </c>
      <c r="J56" s="17" t="e">
        <f>D56*1000/E56</f>
        <v>#DIV/0!</v>
      </c>
      <c r="K56" s="17">
        <f>IFERROR(D56/F56,0)</f>
        <v>0</v>
      </c>
      <c r="L56" s="18">
        <f t="shared" ref="L56:M59" si="39">IFERROR(F56/E56,0)</f>
        <v>0</v>
      </c>
      <c r="M56" s="42">
        <f t="shared" si="39"/>
        <v>0</v>
      </c>
      <c r="N56" s="42">
        <f>IFERROR(H56/F56,0)</f>
        <v>0</v>
      </c>
      <c r="O56" s="42">
        <f>IFERROR(I56/F56,0)</f>
        <v>0</v>
      </c>
      <c r="P56" s="17">
        <f>IFERROR(D56/G56,0)</f>
        <v>0</v>
      </c>
      <c r="Q56" s="17">
        <f>IFERROR(D56/H56,0)</f>
        <v>0</v>
      </c>
      <c r="R56" s="17">
        <f>IFERROR(D56/I56,0)</f>
        <v>0</v>
      </c>
      <c r="S56" s="16">
        <f>SUM(S57:S59)</f>
        <v>0</v>
      </c>
      <c r="T56" s="16">
        <f>SUM(T57:T59)</f>
        <v>0</v>
      </c>
      <c r="U56" s="16">
        <f>SUM(U57:U59)</f>
        <v>0</v>
      </c>
      <c r="V56" s="17">
        <f>IFERROR(D56/T56,0)</f>
        <v>0</v>
      </c>
      <c r="W56" s="17">
        <f>IFERROR(D56/U56,0)</f>
        <v>0</v>
      </c>
      <c r="X56" s="17">
        <f>IFERROR(W56*커버링B2C요약!$AD$8/(커버링B2C요약!$AE$5/커버링B2C요약!$AD$5),0)</f>
        <v>0</v>
      </c>
      <c r="Y56" s="17">
        <f>Y57</f>
        <v>0</v>
      </c>
      <c r="Z56" s="17">
        <v>0</v>
      </c>
      <c r="AA56" s="166"/>
    </row>
    <row r="57" spans="1:28" s="43" customFormat="1" hidden="1">
      <c r="B57" s="22" t="str">
        <f>VLOOKUP(C57,'메타 RAW'!A:G,2,0)</f>
        <v>aos(Web2App)_purchase_lookalike(7%)_sl_빡친사람(겨울음식물)_hn1_26.02.09</v>
      </c>
      <c r="C57" s="22" t="s">
        <v>615</v>
      </c>
      <c r="D57" s="22">
        <f>VLOOKUP($C57,'메타 RAW'!$A:$G,3,0)</f>
        <v>0</v>
      </c>
      <c r="E57" s="22">
        <f>VLOOKUP($C57,'메타 RAW'!$A:$G,4,0)</f>
        <v>0</v>
      </c>
      <c r="F57" s="22">
        <f>VLOOKUP($C57,'메타 RAW'!$A:$G,5,0)</f>
        <v>0</v>
      </c>
      <c r="G57" s="22">
        <f>VLOOKUP($C57,'메타 RAW'!$A:$G,6,0)</f>
        <v>0</v>
      </c>
      <c r="H57" s="22">
        <f>VLOOKUP($C57,'메타 RAW'!$A:$I,7,0)</f>
        <v>0</v>
      </c>
      <c r="I57" s="22">
        <f>VLOOKUP($C57,'메타 RAW'!$A:$I,8,0)</f>
        <v>0</v>
      </c>
      <c r="J57" s="23">
        <f>IFERROR(D57/E57*1000,0)</f>
        <v>0</v>
      </c>
      <c r="K57" s="23">
        <f>IFERROR(D57/F57,0)</f>
        <v>0</v>
      </c>
      <c r="L57" s="24">
        <f t="shared" si="39"/>
        <v>0</v>
      </c>
      <c r="M57" s="24">
        <f t="shared" si="39"/>
        <v>0</v>
      </c>
      <c r="N57" s="24">
        <f>IFERROR(H57/F57,0)</f>
        <v>0</v>
      </c>
      <c r="O57" s="24">
        <f>IFERROR(I57/F57,0)</f>
        <v>0</v>
      </c>
      <c r="P57" s="22">
        <f>IFERROR(D57/G57,0)</f>
        <v>0</v>
      </c>
      <c r="Q57" s="22">
        <f>IFERROR(D57/H57,0)</f>
        <v>0</v>
      </c>
      <c r="R57" s="22">
        <f>IFERROR(D57/I57,0)</f>
        <v>0</v>
      </c>
      <c r="S57" s="22">
        <f>IFERROR(VLOOKUP($C57,'메타 RAW (MMP)'!$B:$G,3,0),0)</f>
        <v>0</v>
      </c>
      <c r="T57" s="22">
        <f>IFERROR(VLOOKUP($C57,'메타 RAW (MMP)'!$B:$G,5,0),0)</f>
        <v>0</v>
      </c>
      <c r="U57" s="22">
        <f>IFERROR(VLOOKUP($C57,'메타 RAW (MMP)'!$B:$G,6,0),0)</f>
        <v>0</v>
      </c>
      <c r="V57" s="22">
        <f>IFERROR(D57/T57,0)</f>
        <v>0</v>
      </c>
      <c r="W57" s="22">
        <f>IFERROR(D57/U57,0)</f>
        <v>0</v>
      </c>
      <c r="X57" s="22">
        <f>IFERROR(W57*커버링B2C요약!$AD$8/(커버링B2C요약!$AE$5/커버링B2C요약!$AD$5),0)</f>
        <v>0</v>
      </c>
      <c r="Y57" s="22">
        <v>0</v>
      </c>
    </row>
    <row r="58" spans="1:28" s="43" customFormat="1" hidden="1">
      <c r="B58" s="22" t="str">
        <f>VLOOKUP(C58,'메타 RAW'!A:G,2,0)</f>
        <v>aos(Web2App)_purchase_lookalike(7%)_sl_빡친사람(겨울음식물)_hn1_26.02.09</v>
      </c>
      <c r="C58" s="22" t="s">
        <v>616</v>
      </c>
      <c r="D58" s="22">
        <f>VLOOKUP($C58,'메타 RAW'!$A:$G,3,0)</f>
        <v>0</v>
      </c>
      <c r="E58" s="22">
        <f>VLOOKUP($C58,'메타 RAW'!$A:$G,4,0)</f>
        <v>0</v>
      </c>
      <c r="F58" s="22">
        <f>VLOOKUP($C58,'메타 RAW'!$A:$G,5,0)</f>
        <v>0</v>
      </c>
      <c r="G58" s="22">
        <f>VLOOKUP($C58,'메타 RAW'!$A:$G,6,0)</f>
        <v>0</v>
      </c>
      <c r="H58" s="22">
        <f>VLOOKUP($C58,'메타 RAW'!$A:$I,7,0)</f>
        <v>0</v>
      </c>
      <c r="I58" s="22">
        <f>VLOOKUP($C58,'메타 RAW'!$A:$I,8,0)</f>
        <v>0</v>
      </c>
      <c r="J58" s="23">
        <f>IFERROR(D58/E58*1000,0)</f>
        <v>0</v>
      </c>
      <c r="K58" s="23">
        <f>IFERROR(D58/F58,0)</f>
        <v>0</v>
      </c>
      <c r="L58" s="24">
        <f t="shared" si="39"/>
        <v>0</v>
      </c>
      <c r="M58" s="24">
        <f t="shared" si="39"/>
        <v>0</v>
      </c>
      <c r="N58" s="24">
        <f>IFERROR(H58/F58,0)</f>
        <v>0</v>
      </c>
      <c r="O58" s="24">
        <f>IFERROR(I58/F58,0)</f>
        <v>0</v>
      </c>
      <c r="P58" s="22">
        <f>IFERROR(D58/G58,0)</f>
        <v>0</v>
      </c>
      <c r="Q58" s="22">
        <f>IFERROR(D58/H58,0)</f>
        <v>0</v>
      </c>
      <c r="R58" s="22">
        <f>IFERROR(D58/I58,0)</f>
        <v>0</v>
      </c>
      <c r="S58" s="22">
        <f>IFERROR(VLOOKUP($C58,'메타 RAW (MMP)'!$B:$G,3,0),0)</f>
        <v>0</v>
      </c>
      <c r="T58" s="22">
        <f>IFERROR(VLOOKUP($C58,'메타 RAW (MMP)'!$B:$G,5,0),0)</f>
        <v>0</v>
      </c>
      <c r="U58" s="22">
        <f>IFERROR(VLOOKUP($C58,'메타 RAW (MMP)'!$B:$G,6,0),0)</f>
        <v>0</v>
      </c>
      <c r="V58" s="22">
        <f>IFERROR(D58/T58,0)</f>
        <v>0</v>
      </c>
      <c r="W58" s="22">
        <f>IFERROR(D58/U58,0)</f>
        <v>0</v>
      </c>
      <c r="X58" s="22">
        <f>IFERROR(W58*커버링B2C요약!$AD$8/(커버링B2C요약!$AE$5/커버링B2C요약!$AD$5),0)</f>
        <v>0</v>
      </c>
      <c r="Y58" s="22">
        <f>VLOOKUP($C58,'메타 RAW'!$A:$I,9,0)</f>
        <v>30000</v>
      </c>
    </row>
    <row r="59" spans="1:28" s="43" customFormat="1" hidden="1">
      <c r="B59" s="22" t="str">
        <f>VLOOKUP(C59,'메타 RAW'!A:G,2,0)</f>
        <v>aos(Web2App)_purchase_lookalike(7%)_sl_빡친사람(겨울음식물)_hn1_26.02.09</v>
      </c>
      <c r="C59" s="22" t="s">
        <v>617</v>
      </c>
      <c r="D59" s="22">
        <f>VLOOKUP($C59,'메타 RAW'!$A:$G,3,0)</f>
        <v>0</v>
      </c>
      <c r="E59" s="22">
        <f>VLOOKUP($C59,'메타 RAW'!$A:$G,4,0)</f>
        <v>0</v>
      </c>
      <c r="F59" s="22">
        <f>VLOOKUP($C59,'메타 RAW'!$A:$G,5,0)</f>
        <v>0</v>
      </c>
      <c r="G59" s="22">
        <f>VLOOKUP($C59,'메타 RAW'!$A:$G,6,0)</f>
        <v>0</v>
      </c>
      <c r="H59" s="22">
        <f>VLOOKUP($C59,'메타 RAW'!$A:$I,7,0)</f>
        <v>0</v>
      </c>
      <c r="I59" s="22">
        <f>VLOOKUP($C59,'메타 RAW'!$A:$I,8,0)</f>
        <v>0</v>
      </c>
      <c r="J59" s="23">
        <f>IFERROR(D59/E59*1000,0)</f>
        <v>0</v>
      </c>
      <c r="K59" s="23">
        <f>IFERROR(D59/F59,0)</f>
        <v>0</v>
      </c>
      <c r="L59" s="24">
        <f t="shared" si="39"/>
        <v>0</v>
      </c>
      <c r="M59" s="24">
        <f t="shared" si="39"/>
        <v>0</v>
      </c>
      <c r="N59" s="24">
        <f>IFERROR(H59/F59,0)</f>
        <v>0</v>
      </c>
      <c r="O59" s="24">
        <f>IFERROR(I59/F59,0)</f>
        <v>0</v>
      </c>
      <c r="P59" s="22">
        <f>IFERROR(D59/G59,0)</f>
        <v>0</v>
      </c>
      <c r="Q59" s="22">
        <f>IFERROR(D59/H59,0)</f>
        <v>0</v>
      </c>
      <c r="R59" s="22">
        <f>IFERROR(D59/I59,0)</f>
        <v>0</v>
      </c>
      <c r="S59" s="22">
        <f>IFERROR(VLOOKUP($C59,'메타 RAW (MMP)'!$B:$G,3,0),0)</f>
        <v>0</v>
      </c>
      <c r="T59" s="22">
        <f>IFERROR(VLOOKUP($C59,'메타 RAW (MMP)'!$B:$G,5,0),0)</f>
        <v>0</v>
      </c>
      <c r="U59" s="22">
        <f>IFERROR(VLOOKUP($C59,'메타 RAW (MMP)'!$B:$G,6,0),0)</f>
        <v>0</v>
      </c>
      <c r="V59" s="22">
        <f>IFERROR(D59/T59,0)</f>
        <v>0</v>
      </c>
      <c r="W59" s="22">
        <f>IFERROR(D59/U59,0)</f>
        <v>0</v>
      </c>
      <c r="X59" s="22">
        <f>IFERROR(W59*커버링B2C요약!$AD$8/(커버링B2C요약!$AE$5/커버링B2C요약!$AD$5),0)</f>
        <v>0</v>
      </c>
      <c r="Y59" s="22">
        <f>VLOOKUP($C59,'메타 RAW'!$A:$I,9,0)</f>
        <v>30000</v>
      </c>
    </row>
    <row r="60" spans="1:28" ht="16.5" hidden="1" customHeight="1">
      <c r="B60" s="19" t="s">
        <v>440</v>
      </c>
      <c r="C60" s="20" t="s">
        <v>451</v>
      </c>
      <c r="D60" s="20"/>
    </row>
    <row r="61" spans="1:28" ht="16.5" hidden="1" customHeight="1">
      <c r="B61" s="11" t="s">
        <v>436</v>
      </c>
      <c r="C61" s="11" t="s">
        <v>22</v>
      </c>
      <c r="D61" s="12" t="s">
        <v>23</v>
      </c>
      <c r="E61" s="12" t="s">
        <v>24</v>
      </c>
      <c r="F61" s="12" t="s">
        <v>25</v>
      </c>
      <c r="G61" s="12" t="s">
        <v>26</v>
      </c>
      <c r="H61" s="12" t="s">
        <v>27</v>
      </c>
      <c r="I61" s="12" t="s">
        <v>28</v>
      </c>
      <c r="J61" s="13" t="s">
        <v>29</v>
      </c>
      <c r="K61" s="13" t="s">
        <v>30</v>
      </c>
      <c r="L61" s="13" t="s">
        <v>31</v>
      </c>
      <c r="M61" s="13" t="s">
        <v>32</v>
      </c>
      <c r="N61" s="13" t="s">
        <v>33</v>
      </c>
      <c r="O61" s="13" t="s">
        <v>34</v>
      </c>
      <c r="P61" s="13" t="s">
        <v>35</v>
      </c>
      <c r="Q61" s="13" t="s">
        <v>36</v>
      </c>
      <c r="R61" s="13" t="s">
        <v>37</v>
      </c>
      <c r="S61" s="14" t="s">
        <v>38</v>
      </c>
      <c r="T61" s="14" t="s">
        <v>27</v>
      </c>
      <c r="U61" s="14" t="s">
        <v>28</v>
      </c>
      <c r="V61" s="14" t="s">
        <v>36</v>
      </c>
      <c r="W61" s="14" t="s">
        <v>37</v>
      </c>
      <c r="X61" s="14" t="s">
        <v>437</v>
      </c>
      <c r="Y61" s="13" t="s">
        <v>40</v>
      </c>
      <c r="Z61" s="14" t="s">
        <v>41</v>
      </c>
    </row>
    <row r="62" spans="1:28" ht="16.5" hidden="1" customHeight="1">
      <c r="B62" s="15"/>
      <c r="C62" s="9" t="s">
        <v>435</v>
      </c>
      <c r="D62" s="16">
        <f t="shared" ref="D62:I62" si="40">SUM(D63:D65)</f>
        <v>0</v>
      </c>
      <c r="E62" s="16">
        <f t="shared" si="40"/>
        <v>0</v>
      </c>
      <c r="F62" s="16">
        <f t="shared" si="40"/>
        <v>0</v>
      </c>
      <c r="G62" s="16">
        <f t="shared" si="40"/>
        <v>0</v>
      </c>
      <c r="H62" s="16">
        <f t="shared" si="40"/>
        <v>0</v>
      </c>
      <c r="I62" s="16">
        <f t="shared" si="40"/>
        <v>0</v>
      </c>
      <c r="J62" s="17" t="e">
        <f>D62*1000/E62</f>
        <v>#DIV/0!</v>
      </c>
      <c r="K62" s="17">
        <f>IFERROR(D62/F62,0)</f>
        <v>0</v>
      </c>
      <c r="L62" s="18">
        <f t="shared" ref="L62:M65" si="41">IFERROR(F62/E62,0)</f>
        <v>0</v>
      </c>
      <c r="M62" s="42">
        <f t="shared" si="41"/>
        <v>0</v>
      </c>
      <c r="N62" s="42">
        <f>IFERROR(H62/F62,0)</f>
        <v>0</v>
      </c>
      <c r="O62" s="42">
        <f>IFERROR(I62/F62,0)</f>
        <v>0</v>
      </c>
      <c r="P62" s="17">
        <f>IFERROR(D62/G62,0)</f>
        <v>0</v>
      </c>
      <c r="Q62" s="17">
        <f>IFERROR(D62/H62,0)</f>
        <v>0</v>
      </c>
      <c r="R62" s="17">
        <f>IFERROR(D62/I62,0)</f>
        <v>0</v>
      </c>
      <c r="S62" s="16">
        <f>SUM(S63:S65)</f>
        <v>0</v>
      </c>
      <c r="T62" s="16">
        <f>SUM(T63:T65)</f>
        <v>0</v>
      </c>
      <c r="U62" s="16">
        <f>SUM(U63:U65)</f>
        <v>0</v>
      </c>
      <c r="V62" s="17">
        <f>IFERROR(D62/T62,0)</f>
        <v>0</v>
      </c>
      <c r="W62" s="17">
        <f>IFERROR(D62/U62,0)</f>
        <v>0</v>
      </c>
      <c r="X62" s="17">
        <f>IFERROR(W62*커버링B2C요약!$AD$8/(커버링B2C요약!$AE$5/커버링B2C요약!$AD$5),0)</f>
        <v>0</v>
      </c>
      <c r="Y62" s="17">
        <f>Y63</f>
        <v>0</v>
      </c>
      <c r="Z62" s="17" t="s">
        <v>48</v>
      </c>
      <c r="AA62" s="166"/>
    </row>
    <row r="63" spans="1:28" s="62" customFormat="1" hidden="1">
      <c r="B63" s="22" t="str">
        <f>VLOOKUP(C63,'메타 RAW'!A:G,2,0)</f>
        <v>aos(Web2App)_purchase_all_vd_아귀찮아(음식물)_cr1_26.02.12</v>
      </c>
      <c r="C63" s="22" t="s">
        <v>618</v>
      </c>
      <c r="D63" s="22">
        <f>VLOOKUP($C63,'메타 RAW'!$A:$G,3,0)</f>
        <v>0</v>
      </c>
      <c r="E63" s="22">
        <f>VLOOKUP($C63,'메타 RAW'!$A:$G,4,0)</f>
        <v>0</v>
      </c>
      <c r="F63" s="22">
        <f>VLOOKUP($C63,'메타 RAW'!$A:$G,5,0)</f>
        <v>0</v>
      </c>
      <c r="G63" s="22">
        <f>VLOOKUP($C63,'메타 RAW'!$A:$G,6,0)</f>
        <v>0</v>
      </c>
      <c r="H63" s="22">
        <f>VLOOKUP($C63,'메타 RAW'!$A:$I,7,0)</f>
        <v>0</v>
      </c>
      <c r="I63" s="22">
        <f>VLOOKUP($C63,'메타 RAW'!$A:$I,8,0)</f>
        <v>0</v>
      </c>
      <c r="J63" s="23">
        <f>IFERROR(D63/E63*1000,0)</f>
        <v>0</v>
      </c>
      <c r="K63" s="23">
        <f>IFERROR(D63/F63,0)</f>
        <v>0</v>
      </c>
      <c r="L63" s="24">
        <f t="shared" si="41"/>
        <v>0</v>
      </c>
      <c r="M63" s="24">
        <f t="shared" si="41"/>
        <v>0</v>
      </c>
      <c r="N63" s="24">
        <f>IFERROR(H63/F63,0)</f>
        <v>0</v>
      </c>
      <c r="O63" s="24">
        <f>IFERROR(I63/F63,0)</f>
        <v>0</v>
      </c>
      <c r="P63" s="22">
        <f>IFERROR(D63/G63,0)</f>
        <v>0</v>
      </c>
      <c r="Q63" s="22">
        <f>IFERROR(D63/H63,0)</f>
        <v>0</v>
      </c>
      <c r="R63" s="22">
        <f>IFERROR(D63/I63,0)</f>
        <v>0</v>
      </c>
      <c r="S63" s="22">
        <f>IFERROR(VLOOKUP($C63,'메타 RAW (MMP)'!$B:$G,3,0),0)</f>
        <v>0</v>
      </c>
      <c r="T63" s="22">
        <f>IFERROR(VLOOKUP($C63,'메타 RAW (MMP)'!$B:$G,5,0),0)</f>
        <v>0</v>
      </c>
      <c r="U63" s="22">
        <f>IFERROR(VLOOKUP($C63,'메타 RAW (MMP)'!$B:$G,6,0),0)</f>
        <v>0</v>
      </c>
      <c r="V63" s="22">
        <f>IFERROR(D63/T63,0)</f>
        <v>0</v>
      </c>
      <c r="W63" s="22">
        <f>IFERROR(D63/U63,0)</f>
        <v>0</v>
      </c>
      <c r="X63" s="22">
        <f>IFERROR(W63*커버링B2C요약!$AD$8/(커버링B2C요약!$AE$5/커버링B2C요약!$AD$5),0)</f>
        <v>0</v>
      </c>
      <c r="Y63" s="22"/>
    </row>
    <row r="64" spans="1:28" s="43" customFormat="1" hidden="1">
      <c r="B64" s="22" t="str">
        <f>VLOOKUP(C64,'메타 RAW'!A:G,2,0)</f>
        <v>aos(Web2App)_purchase_all_vd_아귀찮아(음식물)_cr1_26.02.12</v>
      </c>
      <c r="C64" s="22" t="s">
        <v>619</v>
      </c>
      <c r="D64" s="22">
        <f>VLOOKUP($C64,'메타 RAW'!$A:$G,3,0)</f>
        <v>0</v>
      </c>
      <c r="E64" s="22">
        <f>VLOOKUP($C64,'메타 RAW'!$A:$G,4,0)</f>
        <v>0</v>
      </c>
      <c r="F64" s="22">
        <f>VLOOKUP($C64,'메타 RAW'!$A:$G,5,0)</f>
        <v>0</v>
      </c>
      <c r="G64" s="22">
        <f>VLOOKUP($C64,'메타 RAW'!$A:$G,6,0)</f>
        <v>0</v>
      </c>
      <c r="H64" s="22">
        <f>VLOOKUP($C64,'메타 RAW'!$A:$I,7,0)</f>
        <v>0</v>
      </c>
      <c r="I64" s="22">
        <f>VLOOKUP($C64,'메타 RAW'!$A:$I,8,0)</f>
        <v>0</v>
      </c>
      <c r="J64" s="23">
        <f>IFERROR(D64/E64*1000,0)</f>
        <v>0</v>
      </c>
      <c r="K64" s="23">
        <f>IFERROR(D64/F64,0)</f>
        <v>0</v>
      </c>
      <c r="L64" s="24">
        <f t="shared" si="41"/>
        <v>0</v>
      </c>
      <c r="M64" s="24">
        <f t="shared" si="41"/>
        <v>0</v>
      </c>
      <c r="N64" s="24">
        <f>IFERROR(H64/F64,0)</f>
        <v>0</v>
      </c>
      <c r="O64" s="24">
        <f>IFERROR(I64/F64,0)</f>
        <v>0</v>
      </c>
      <c r="P64" s="22">
        <f>IFERROR(D64/G64,0)</f>
        <v>0</v>
      </c>
      <c r="Q64" s="22">
        <f>IFERROR(D64/H64,0)</f>
        <v>0</v>
      </c>
      <c r="R64" s="22">
        <f>IFERROR(D64/I64,0)</f>
        <v>0</v>
      </c>
      <c r="S64" s="22">
        <f>IFERROR(VLOOKUP($C64,'메타 RAW (MMP)'!$B:$G,3,0),0)</f>
        <v>0</v>
      </c>
      <c r="T64" s="22">
        <f>IFERROR(VLOOKUP($C64,'메타 RAW (MMP)'!$B:$G,5,0),0)</f>
        <v>0</v>
      </c>
      <c r="U64" s="22">
        <f>IFERROR(VLOOKUP($C64,'메타 RAW (MMP)'!$B:$G,6,0),0)</f>
        <v>0</v>
      </c>
      <c r="V64" s="22">
        <f>IFERROR(D64/T64,0)</f>
        <v>0</v>
      </c>
      <c r="W64" s="22">
        <f>IFERROR(D64/U64,0)</f>
        <v>0</v>
      </c>
      <c r="X64" s="22">
        <f>IFERROR(W64*커버링B2C요약!$AD$8/(커버링B2C요약!$AE$5/커버링B2C요약!$AD$5),0)</f>
        <v>0</v>
      </c>
      <c r="Y64" s="22">
        <f>VLOOKUP($C64,'메타 RAW'!$A:$I,9,0)</f>
        <v>30000</v>
      </c>
    </row>
    <row r="65" spans="2:27" s="62" customFormat="1" hidden="1">
      <c r="B65" s="22" t="str">
        <f>VLOOKUP(C65,'메타 RAW'!A:G,2,0)</f>
        <v>aos(Web2App)_purchase_all_vd_아귀찮아(음식물)_cr1_26.02.12</v>
      </c>
      <c r="C65" s="22" t="s">
        <v>620</v>
      </c>
      <c r="D65" s="22">
        <f>VLOOKUP($C65,'메타 RAW'!$A:$G,3,0)</f>
        <v>0</v>
      </c>
      <c r="E65" s="22">
        <f>VLOOKUP($C65,'메타 RAW'!$A:$G,4,0)</f>
        <v>0</v>
      </c>
      <c r="F65" s="22">
        <f>VLOOKUP($C65,'메타 RAW'!$A:$G,5,0)</f>
        <v>0</v>
      </c>
      <c r="G65" s="22">
        <f>VLOOKUP($C65,'메타 RAW'!$A:$G,6,0)</f>
        <v>0</v>
      </c>
      <c r="H65" s="22">
        <f>VLOOKUP($C65,'메타 RAW'!$A:$I,7,0)</f>
        <v>0</v>
      </c>
      <c r="I65" s="22">
        <f>VLOOKUP($C65,'메타 RAW'!$A:$I,8,0)</f>
        <v>0</v>
      </c>
      <c r="J65" s="23">
        <f>IFERROR(D65/E65*1000,0)</f>
        <v>0</v>
      </c>
      <c r="K65" s="23">
        <f>IFERROR(D65/F65,0)</f>
        <v>0</v>
      </c>
      <c r="L65" s="24">
        <f t="shared" si="41"/>
        <v>0</v>
      </c>
      <c r="M65" s="24">
        <f t="shared" si="41"/>
        <v>0</v>
      </c>
      <c r="N65" s="24">
        <f>IFERROR(H65/F65,0)</f>
        <v>0</v>
      </c>
      <c r="O65" s="24">
        <f>IFERROR(I65/F65,0)</f>
        <v>0</v>
      </c>
      <c r="P65" s="22">
        <f>IFERROR(D65/G65,0)</f>
        <v>0</v>
      </c>
      <c r="Q65" s="22">
        <f>IFERROR(D65/H65,0)</f>
        <v>0</v>
      </c>
      <c r="R65" s="22">
        <f>IFERROR(D65/I65,0)</f>
        <v>0</v>
      </c>
      <c r="S65" s="22">
        <f>IFERROR(VLOOKUP($C65,'메타 RAW (MMP)'!$B:$G,3,0),0)</f>
        <v>0</v>
      </c>
      <c r="T65" s="22">
        <f>IFERROR(VLOOKUP($C65,'메타 RAW (MMP)'!$B:$G,5,0),0)</f>
        <v>0</v>
      </c>
      <c r="U65" s="22">
        <f>IFERROR(VLOOKUP($C65,'메타 RAW (MMP)'!$B:$G,6,0),0)</f>
        <v>0</v>
      </c>
      <c r="V65" s="22">
        <f>IFERROR(D65/T65,0)</f>
        <v>0</v>
      </c>
      <c r="W65" s="22">
        <f>IFERROR(D65/U65,0)</f>
        <v>0</v>
      </c>
      <c r="X65" s="22">
        <f>IFERROR(W65*커버링B2C요약!$AD$8/(커버링B2C요약!$AE$5/커버링B2C요약!$AD$5),0)</f>
        <v>0</v>
      </c>
      <c r="Y65" s="22">
        <f>VLOOKUP($C65,'메타 RAW'!$A:$I,9,0)</f>
        <v>30000</v>
      </c>
    </row>
    <row r="66" spans="2:27" ht="16.5" hidden="1" customHeight="1">
      <c r="B66" s="19" t="s">
        <v>440</v>
      </c>
      <c r="C66" s="20" t="s">
        <v>451</v>
      </c>
      <c r="D66" s="20"/>
    </row>
    <row r="67" spans="2:27" ht="16.5" hidden="1" customHeight="1">
      <c r="B67" s="11" t="s">
        <v>436</v>
      </c>
      <c r="C67" s="11" t="s">
        <v>22</v>
      </c>
      <c r="D67" s="12" t="s">
        <v>23</v>
      </c>
      <c r="E67" s="12" t="s">
        <v>24</v>
      </c>
      <c r="F67" s="12" t="s">
        <v>25</v>
      </c>
      <c r="G67" s="12" t="s">
        <v>26</v>
      </c>
      <c r="H67" s="12" t="s">
        <v>27</v>
      </c>
      <c r="I67" s="12" t="s">
        <v>28</v>
      </c>
      <c r="J67" s="13" t="s">
        <v>29</v>
      </c>
      <c r="K67" s="13" t="s">
        <v>30</v>
      </c>
      <c r="L67" s="13" t="s">
        <v>31</v>
      </c>
      <c r="M67" s="13" t="s">
        <v>32</v>
      </c>
      <c r="N67" s="13" t="s">
        <v>33</v>
      </c>
      <c r="O67" s="13" t="s">
        <v>34</v>
      </c>
      <c r="P67" s="13" t="s">
        <v>35</v>
      </c>
      <c r="Q67" s="13" t="s">
        <v>36</v>
      </c>
      <c r="R67" s="13" t="s">
        <v>37</v>
      </c>
      <c r="S67" s="14" t="s">
        <v>38</v>
      </c>
      <c r="T67" s="14" t="s">
        <v>27</v>
      </c>
      <c r="U67" s="14" t="s">
        <v>28</v>
      </c>
      <c r="V67" s="14" t="s">
        <v>36</v>
      </c>
      <c r="W67" s="14" t="s">
        <v>37</v>
      </c>
      <c r="X67" s="14" t="s">
        <v>437</v>
      </c>
      <c r="Y67" s="13" t="s">
        <v>40</v>
      </c>
      <c r="Z67" s="14" t="s">
        <v>41</v>
      </c>
    </row>
    <row r="68" spans="2:27" ht="16.5" hidden="1" customHeight="1">
      <c r="B68" s="15"/>
      <c r="C68" s="9" t="s">
        <v>435</v>
      </c>
      <c r="D68" s="16">
        <f t="shared" ref="D68:I68" si="42">SUM(D69:D73)</f>
        <v>0</v>
      </c>
      <c r="E68" s="16">
        <f t="shared" si="42"/>
        <v>0</v>
      </c>
      <c r="F68" s="16">
        <f t="shared" si="42"/>
        <v>0</v>
      </c>
      <c r="G68" s="16">
        <f t="shared" si="42"/>
        <v>0</v>
      </c>
      <c r="H68" s="16">
        <f t="shared" si="42"/>
        <v>0</v>
      </c>
      <c r="I68" s="16">
        <f t="shared" si="42"/>
        <v>0</v>
      </c>
      <c r="J68" s="17" t="e">
        <f>D68*1000/E68</f>
        <v>#DIV/0!</v>
      </c>
      <c r="K68" s="17">
        <f t="shared" ref="K68:K73" si="43">IFERROR(D68/F68,0)</f>
        <v>0</v>
      </c>
      <c r="L68" s="18">
        <f t="shared" ref="L68:M73" si="44">IFERROR(F68/E68,0)</f>
        <v>0</v>
      </c>
      <c r="M68" s="42">
        <f t="shared" si="44"/>
        <v>0</v>
      </c>
      <c r="N68" s="42">
        <f t="shared" ref="N68:N73" si="45">IFERROR(H68/F68,0)</f>
        <v>0</v>
      </c>
      <c r="O68" s="42">
        <f t="shared" ref="O68:O73" si="46">IFERROR(I68/F68,0)</f>
        <v>0</v>
      </c>
      <c r="P68" s="17">
        <f t="shared" ref="P68:P73" si="47">IFERROR(D68/G68,0)</f>
        <v>0</v>
      </c>
      <c r="Q68" s="17">
        <f t="shared" ref="Q68:Q73" si="48">IFERROR(D68/H68,0)</f>
        <v>0</v>
      </c>
      <c r="R68" s="17">
        <f t="shared" ref="R68:R73" si="49">IFERROR(D68/I68,0)</f>
        <v>0</v>
      </c>
      <c r="S68" s="16">
        <f>SUM(S69:S73)</f>
        <v>0</v>
      </c>
      <c r="T68" s="16">
        <f>SUM(T69:T73)</f>
        <v>0</v>
      </c>
      <c r="U68" s="16">
        <f>SUM(U69:U73)</f>
        <v>0</v>
      </c>
      <c r="V68" s="17">
        <f t="shared" ref="V68:V73" si="50">IFERROR(D68/T68,0)</f>
        <v>0</v>
      </c>
      <c r="W68" s="17">
        <f t="shared" ref="W68:W73" si="51">IFERROR(D68/U68,0)</f>
        <v>0</v>
      </c>
      <c r="X68" s="17">
        <f>IFERROR(W68*커버링B2C요약!$AD$8/(커버링B2C요약!$AE$5/커버링B2C요약!$AD$5),0)</f>
        <v>0</v>
      </c>
      <c r="Y68" s="17">
        <f>Y69</f>
        <v>0</v>
      </c>
      <c r="Z68" s="17">
        <v>0</v>
      </c>
      <c r="AA68" s="166"/>
    </row>
    <row r="69" spans="2:27" s="43" customFormat="1" hidden="1">
      <c r="B69" s="22" t="str">
        <f>VLOOKUP(C69,'메타 RAW'!A:G,2,0)</f>
        <v>aos(Web2App)_purchase_all_vd_고효율소재 모음_비밀(음식물)_sj1_26.02.12</v>
      </c>
      <c r="C69" s="22" t="s">
        <v>621</v>
      </c>
      <c r="D69" s="22">
        <f>VLOOKUP($C69,'메타 RAW'!$A:$G,3,0)</f>
        <v>0</v>
      </c>
      <c r="E69" s="22">
        <f>VLOOKUP($C69,'메타 RAW'!$A:$G,4,0)</f>
        <v>0</v>
      </c>
      <c r="F69" s="22">
        <f>VLOOKUP($C69,'메타 RAW'!$A:$G,5,0)</f>
        <v>0</v>
      </c>
      <c r="G69" s="22">
        <f>VLOOKUP($C69,'메타 RAW'!$A:$G,6,0)</f>
        <v>0</v>
      </c>
      <c r="H69" s="22">
        <f>VLOOKUP($C69,'메타 RAW'!$A:$I,7,0)</f>
        <v>0</v>
      </c>
      <c r="I69" s="22">
        <f>VLOOKUP($C69,'메타 RAW'!$A:$I,8,0)</f>
        <v>0</v>
      </c>
      <c r="J69" s="23">
        <f>IFERROR(D69/E69*1000,0)</f>
        <v>0</v>
      </c>
      <c r="K69" s="23">
        <f t="shared" si="43"/>
        <v>0</v>
      </c>
      <c r="L69" s="24">
        <f t="shared" si="44"/>
        <v>0</v>
      </c>
      <c r="M69" s="24">
        <f t="shared" si="44"/>
        <v>0</v>
      </c>
      <c r="N69" s="24">
        <f t="shared" si="45"/>
        <v>0</v>
      </c>
      <c r="O69" s="24">
        <f t="shared" si="46"/>
        <v>0</v>
      </c>
      <c r="P69" s="22">
        <f t="shared" si="47"/>
        <v>0</v>
      </c>
      <c r="Q69" s="22">
        <f t="shared" si="48"/>
        <v>0</v>
      </c>
      <c r="R69" s="22">
        <f t="shared" si="49"/>
        <v>0</v>
      </c>
      <c r="S69" s="22">
        <f>IFERROR(VLOOKUP($C69,'메타 RAW (MMP)'!$B:$G,3,0),0)</f>
        <v>0</v>
      </c>
      <c r="T69" s="22">
        <f>IFERROR(VLOOKUP($C69,'메타 RAW (MMP)'!$B:$G,5,0),0)</f>
        <v>0</v>
      </c>
      <c r="U69" s="22">
        <f>IFERROR(VLOOKUP($C69,'메타 RAW (MMP)'!$B:$G,6,0),0)</f>
        <v>0</v>
      </c>
      <c r="V69" s="22">
        <f t="shared" si="50"/>
        <v>0</v>
      </c>
      <c r="W69" s="22">
        <f t="shared" si="51"/>
        <v>0</v>
      </c>
      <c r="X69" s="22">
        <f>IFERROR(W69*커버링B2C요약!$AD$8/(커버링B2C요약!$AE$5/커버링B2C요약!$AD$5),0)</f>
        <v>0</v>
      </c>
      <c r="Y69" s="22">
        <v>0</v>
      </c>
    </row>
    <row r="70" spans="2:27" s="43" customFormat="1" hidden="1">
      <c r="B70" s="22" t="str">
        <f>VLOOKUP(C70,'메타 RAW'!A:G,2,0)</f>
        <v>aos(Web2App)_purchase_all_vd_고효율소재 모음_비밀(음식물)_sj1_26.02.12</v>
      </c>
      <c r="C70" s="22" t="s">
        <v>622</v>
      </c>
      <c r="D70" s="22">
        <f>VLOOKUP($C70,'메타 RAW'!$A:$G,3,0)</f>
        <v>0</v>
      </c>
      <c r="E70" s="22">
        <f>VLOOKUP($C70,'메타 RAW'!$A:$G,4,0)</f>
        <v>0</v>
      </c>
      <c r="F70" s="22">
        <f>VLOOKUP($C70,'메타 RAW'!$A:$G,5,0)</f>
        <v>0</v>
      </c>
      <c r="G70" s="22">
        <f>VLOOKUP($C70,'메타 RAW'!$A:$G,6,0)</f>
        <v>0</v>
      </c>
      <c r="H70" s="22">
        <f>VLOOKUP($C70,'메타 RAW'!$A:$I,7,0)</f>
        <v>0</v>
      </c>
      <c r="I70" s="22">
        <f>VLOOKUP($C70,'메타 RAW'!$A:$I,8,0)</f>
        <v>0</v>
      </c>
      <c r="J70" s="23">
        <f>IFERROR(D70/E70*1000,0)</f>
        <v>0</v>
      </c>
      <c r="K70" s="23">
        <f t="shared" si="43"/>
        <v>0</v>
      </c>
      <c r="L70" s="24">
        <f t="shared" si="44"/>
        <v>0</v>
      </c>
      <c r="M70" s="24">
        <f t="shared" si="44"/>
        <v>0</v>
      </c>
      <c r="N70" s="24">
        <f t="shared" si="45"/>
        <v>0</v>
      </c>
      <c r="O70" s="24">
        <f t="shared" si="46"/>
        <v>0</v>
      </c>
      <c r="P70" s="22">
        <f t="shared" si="47"/>
        <v>0</v>
      </c>
      <c r="Q70" s="22">
        <f t="shared" si="48"/>
        <v>0</v>
      </c>
      <c r="R70" s="22">
        <f t="shared" si="49"/>
        <v>0</v>
      </c>
      <c r="S70" s="22">
        <f>IFERROR(VLOOKUP($C70,'메타 RAW (MMP)'!$B:$G,3,0),0)</f>
        <v>0</v>
      </c>
      <c r="T70" s="22">
        <f>IFERROR(VLOOKUP($C70,'메타 RAW (MMP)'!$B:$G,5,0),0)</f>
        <v>0</v>
      </c>
      <c r="U70" s="22">
        <f>IFERROR(VLOOKUP($C70,'메타 RAW (MMP)'!$B:$G,6,0),0)</f>
        <v>0</v>
      </c>
      <c r="V70" s="22">
        <f t="shared" si="50"/>
        <v>0</v>
      </c>
      <c r="W70" s="22">
        <f t="shared" si="51"/>
        <v>0</v>
      </c>
      <c r="X70" s="22">
        <f>IFERROR(W70*커버링B2C요약!$AD$8/(커버링B2C요약!$AE$5/커버링B2C요약!$AD$5),0)</f>
        <v>0</v>
      </c>
      <c r="Y70" s="22">
        <f>VLOOKUP($C70,'메타 RAW'!$A:$I,9,0)</f>
        <v>30000</v>
      </c>
    </row>
    <row r="71" spans="2:27" s="43" customFormat="1" hidden="1">
      <c r="B71" s="22" t="str">
        <f>VLOOKUP(C71,'메타 RAW'!A:G,2,0)</f>
        <v>aos(Web2App)_purchase_all_vd_고효율소재 모음_비밀(음식물)_sj1_26.02.12</v>
      </c>
      <c r="C71" s="22" t="s">
        <v>623</v>
      </c>
      <c r="D71" s="22">
        <f>VLOOKUP($C71,'메타 RAW'!$A:$G,3,0)</f>
        <v>0</v>
      </c>
      <c r="E71" s="22">
        <f>VLOOKUP($C71,'메타 RAW'!$A:$G,4,0)</f>
        <v>0</v>
      </c>
      <c r="F71" s="22">
        <f>VLOOKUP($C71,'메타 RAW'!$A:$G,5,0)</f>
        <v>0</v>
      </c>
      <c r="G71" s="22">
        <f>VLOOKUP($C71,'메타 RAW'!$A:$G,6,0)</f>
        <v>0</v>
      </c>
      <c r="H71" s="22">
        <f>VLOOKUP($C71,'메타 RAW'!$A:$I,7,0)</f>
        <v>0</v>
      </c>
      <c r="I71" s="22">
        <f>VLOOKUP($C71,'메타 RAW'!$A:$I,8,0)</f>
        <v>0</v>
      </c>
      <c r="J71" s="23">
        <f>IFERROR(D71/E71*1000,0)</f>
        <v>0</v>
      </c>
      <c r="K71" s="23">
        <f t="shared" si="43"/>
        <v>0</v>
      </c>
      <c r="L71" s="24">
        <f t="shared" si="44"/>
        <v>0</v>
      </c>
      <c r="M71" s="24">
        <f t="shared" si="44"/>
        <v>0</v>
      </c>
      <c r="N71" s="24">
        <f t="shared" si="45"/>
        <v>0</v>
      </c>
      <c r="O71" s="24">
        <f t="shared" si="46"/>
        <v>0</v>
      </c>
      <c r="P71" s="22">
        <f t="shared" si="47"/>
        <v>0</v>
      </c>
      <c r="Q71" s="22">
        <f t="shared" si="48"/>
        <v>0</v>
      </c>
      <c r="R71" s="22">
        <f t="shared" si="49"/>
        <v>0</v>
      </c>
      <c r="S71" s="22">
        <f>IFERROR(VLOOKUP($C71,'메타 RAW (MMP)'!$B:$G,3,0),0)</f>
        <v>0</v>
      </c>
      <c r="T71" s="22">
        <f>IFERROR(VLOOKUP($C71,'메타 RAW (MMP)'!$B:$G,5,0),0)</f>
        <v>0</v>
      </c>
      <c r="U71" s="22">
        <f>IFERROR(VLOOKUP($C71,'메타 RAW (MMP)'!$B:$G,6,0),0)</f>
        <v>0</v>
      </c>
      <c r="V71" s="22">
        <f t="shared" si="50"/>
        <v>0</v>
      </c>
      <c r="W71" s="22">
        <f t="shared" si="51"/>
        <v>0</v>
      </c>
      <c r="X71" s="22">
        <f>IFERROR(W71*커버링B2C요약!$AD$8/(커버링B2C요약!$AE$5/커버링B2C요약!$AD$5),0)</f>
        <v>0</v>
      </c>
      <c r="Y71" s="22">
        <f>VLOOKUP($C71,'메타 RAW'!$A:$I,9,0)</f>
        <v>30000</v>
      </c>
    </row>
    <row r="72" spans="2:27" s="43" customFormat="1" hidden="1">
      <c r="B72" s="22" t="str">
        <f>VLOOKUP(C72,'메타 RAW'!A:G,2,0)</f>
        <v>aos(Web2App)_purchase_all_vd_고효율소재 모음_비밀(음식물)_sj1_26.02.12</v>
      </c>
      <c r="C72" s="22" t="s">
        <v>624</v>
      </c>
      <c r="D72" s="22">
        <f>VLOOKUP($C72,'메타 RAW'!$A:$G,3,0)</f>
        <v>0</v>
      </c>
      <c r="E72" s="22">
        <f>VLOOKUP($C72,'메타 RAW'!$A:$G,4,0)</f>
        <v>0</v>
      </c>
      <c r="F72" s="22">
        <f>VLOOKUP($C72,'메타 RAW'!$A:$G,5,0)</f>
        <v>0</v>
      </c>
      <c r="G72" s="22">
        <f>VLOOKUP($C72,'메타 RAW'!$A:$G,6,0)</f>
        <v>0</v>
      </c>
      <c r="H72" s="22">
        <f>VLOOKUP($C72,'메타 RAW'!$A:$I,7,0)</f>
        <v>0</v>
      </c>
      <c r="I72" s="22">
        <f>VLOOKUP($C72,'메타 RAW'!$A:$I,8,0)</f>
        <v>0</v>
      </c>
      <c r="J72" s="23">
        <f>IFERROR(D72/E72*1000,0)</f>
        <v>0</v>
      </c>
      <c r="K72" s="23">
        <f t="shared" si="43"/>
        <v>0</v>
      </c>
      <c r="L72" s="24">
        <f t="shared" si="44"/>
        <v>0</v>
      </c>
      <c r="M72" s="24">
        <f t="shared" si="44"/>
        <v>0</v>
      </c>
      <c r="N72" s="24">
        <f t="shared" si="45"/>
        <v>0</v>
      </c>
      <c r="O72" s="24">
        <f t="shared" si="46"/>
        <v>0</v>
      </c>
      <c r="P72" s="22">
        <f t="shared" si="47"/>
        <v>0</v>
      </c>
      <c r="Q72" s="22">
        <f t="shared" si="48"/>
        <v>0</v>
      </c>
      <c r="R72" s="22">
        <f t="shared" si="49"/>
        <v>0</v>
      </c>
      <c r="S72" s="22">
        <f>IFERROR(VLOOKUP($C72,'메타 RAW (MMP)'!$B:$G,3,0),0)</f>
        <v>0</v>
      </c>
      <c r="T72" s="22">
        <f>IFERROR(VLOOKUP($C72,'메타 RAW (MMP)'!$B:$G,5,0),0)</f>
        <v>0</v>
      </c>
      <c r="U72" s="22">
        <f>IFERROR(VLOOKUP($C72,'메타 RAW (MMP)'!$B:$G,6,0),0)</f>
        <v>0</v>
      </c>
      <c r="V72" s="22">
        <f t="shared" si="50"/>
        <v>0</v>
      </c>
      <c r="W72" s="22">
        <f t="shared" si="51"/>
        <v>0</v>
      </c>
      <c r="X72" s="22">
        <f>IFERROR(W72*커버링B2C요약!$AD$8/(커버링B2C요약!$AE$5/커버링B2C요약!$AD$5),0)</f>
        <v>0</v>
      </c>
      <c r="Y72" s="22">
        <f>VLOOKUP($C72,'메타 RAW'!$A:$I,9,0)</f>
        <v>30000</v>
      </c>
    </row>
    <row r="73" spans="2:27" s="43" customFormat="1" hidden="1">
      <c r="B73" s="22" t="str">
        <f>VLOOKUP(C73,'메타 RAW'!A:G,2,0)</f>
        <v>aos(Web2App)_purchase_all_vd_고효율소재 모음_비밀(음식물)_sj1_26.02.12</v>
      </c>
      <c r="C73" s="22" t="s">
        <v>625</v>
      </c>
      <c r="D73" s="22">
        <f>VLOOKUP($C73,'메타 RAW'!$A:$G,3,0)</f>
        <v>0</v>
      </c>
      <c r="E73" s="22">
        <f>VLOOKUP($C73,'메타 RAW'!$A:$G,4,0)</f>
        <v>0</v>
      </c>
      <c r="F73" s="22">
        <f>VLOOKUP($C73,'메타 RAW'!$A:$G,5,0)</f>
        <v>0</v>
      </c>
      <c r="G73" s="22">
        <f>VLOOKUP($C73,'메타 RAW'!$A:$G,6,0)</f>
        <v>0</v>
      </c>
      <c r="H73" s="22">
        <f>VLOOKUP($C73,'메타 RAW'!$A:$I,7,0)</f>
        <v>0</v>
      </c>
      <c r="I73" s="22">
        <f>VLOOKUP($C73,'메타 RAW'!$A:$I,8,0)</f>
        <v>0</v>
      </c>
      <c r="J73" s="23">
        <f>IFERROR(D73/E73*1000,0)</f>
        <v>0</v>
      </c>
      <c r="K73" s="23">
        <f t="shared" si="43"/>
        <v>0</v>
      </c>
      <c r="L73" s="24">
        <f t="shared" si="44"/>
        <v>0</v>
      </c>
      <c r="M73" s="24">
        <f t="shared" si="44"/>
        <v>0</v>
      </c>
      <c r="N73" s="24">
        <f t="shared" si="45"/>
        <v>0</v>
      </c>
      <c r="O73" s="24">
        <f t="shared" si="46"/>
        <v>0</v>
      </c>
      <c r="P73" s="22">
        <f t="shared" si="47"/>
        <v>0</v>
      </c>
      <c r="Q73" s="22">
        <f t="shared" si="48"/>
        <v>0</v>
      </c>
      <c r="R73" s="22">
        <f t="shared" si="49"/>
        <v>0</v>
      </c>
      <c r="S73" s="22">
        <f>IFERROR(VLOOKUP($C73,'메타 RAW (MMP)'!$B:$G,3,0),0)</f>
        <v>0</v>
      </c>
      <c r="T73" s="22">
        <f>IFERROR(VLOOKUP($C73,'메타 RAW (MMP)'!$B:$G,5,0),0)</f>
        <v>0</v>
      </c>
      <c r="U73" s="22">
        <f>IFERROR(VLOOKUP($C73,'메타 RAW (MMP)'!$B:$G,6,0),0)</f>
        <v>0</v>
      </c>
      <c r="V73" s="22">
        <f t="shared" si="50"/>
        <v>0</v>
      </c>
      <c r="W73" s="22">
        <f t="shared" si="51"/>
        <v>0</v>
      </c>
      <c r="X73" s="22">
        <f>IFERROR(W73*커버링B2C요약!$AD$8/(커버링B2C요약!$AE$5/커버링B2C요약!$AD$5),0)</f>
        <v>0</v>
      </c>
      <c r="Y73" s="22">
        <f>VLOOKUP($C73,'메타 RAW'!$A:$I,9,0)</f>
        <v>30000</v>
      </c>
    </row>
    <row r="74" spans="2:27" ht="16.5" hidden="1" customHeight="1">
      <c r="B74" s="19" t="s">
        <v>440</v>
      </c>
      <c r="C74" s="20" t="s">
        <v>626</v>
      </c>
      <c r="D74" s="20"/>
    </row>
    <row r="75" spans="2:27" ht="16.5" hidden="1" customHeight="1">
      <c r="B75" s="11" t="s">
        <v>436</v>
      </c>
      <c r="C75" s="11" t="s">
        <v>22</v>
      </c>
      <c r="D75" s="12" t="s">
        <v>23</v>
      </c>
      <c r="E75" s="12" t="s">
        <v>24</v>
      </c>
      <c r="F75" s="12" t="s">
        <v>25</v>
      </c>
      <c r="G75" s="12" t="s">
        <v>26</v>
      </c>
      <c r="H75" s="12" t="s">
        <v>27</v>
      </c>
      <c r="I75" s="12" t="s">
        <v>28</v>
      </c>
      <c r="J75" s="13" t="s">
        <v>29</v>
      </c>
      <c r="K75" s="13" t="s">
        <v>30</v>
      </c>
      <c r="L75" s="13" t="s">
        <v>31</v>
      </c>
      <c r="M75" s="13" t="s">
        <v>32</v>
      </c>
      <c r="N75" s="13" t="s">
        <v>33</v>
      </c>
      <c r="O75" s="13" t="s">
        <v>34</v>
      </c>
      <c r="P75" s="13" t="s">
        <v>35</v>
      </c>
      <c r="Q75" s="13" t="s">
        <v>36</v>
      </c>
      <c r="R75" s="13" t="s">
        <v>37</v>
      </c>
      <c r="S75" s="14" t="s">
        <v>38</v>
      </c>
      <c r="T75" s="14" t="s">
        <v>27</v>
      </c>
      <c r="U75" s="14" t="s">
        <v>28</v>
      </c>
      <c r="V75" s="14" t="s">
        <v>36</v>
      </c>
      <c r="W75" s="14" t="s">
        <v>37</v>
      </c>
      <c r="X75" s="14" t="s">
        <v>437</v>
      </c>
      <c r="Y75" s="13" t="s">
        <v>40</v>
      </c>
      <c r="Z75" s="14" t="s">
        <v>41</v>
      </c>
    </row>
    <row r="76" spans="2:27" ht="16.5" hidden="1" customHeight="1">
      <c r="B76" s="15"/>
      <c r="C76" s="9" t="s">
        <v>435</v>
      </c>
      <c r="D76" s="16">
        <f t="shared" ref="D76:I76" si="52">SUM(D77:D83)</f>
        <v>0</v>
      </c>
      <c r="E76" s="16">
        <f t="shared" si="52"/>
        <v>0</v>
      </c>
      <c r="F76" s="16">
        <f t="shared" si="52"/>
        <v>0</v>
      </c>
      <c r="G76" s="16">
        <f t="shared" si="52"/>
        <v>0</v>
      </c>
      <c r="H76" s="16">
        <f t="shared" si="52"/>
        <v>0</v>
      </c>
      <c r="I76" s="16">
        <f t="shared" si="52"/>
        <v>0</v>
      </c>
      <c r="J76" s="17" t="e">
        <f>D76*1000/E76</f>
        <v>#DIV/0!</v>
      </c>
      <c r="K76" s="17">
        <f t="shared" ref="K76:K84" si="53">IFERROR(D76/F76,0)</f>
        <v>0</v>
      </c>
      <c r="L76" s="18">
        <f t="shared" ref="L76:L84" si="54">IFERROR(F76/E76,0)</f>
        <v>0</v>
      </c>
      <c r="M76" s="42">
        <f t="shared" ref="M76:M84" si="55">IFERROR(G76/F76,0)</f>
        <v>0</v>
      </c>
      <c r="N76" s="42">
        <f t="shared" ref="N76:N84" si="56">IFERROR(H76/F76,0)</f>
        <v>0</v>
      </c>
      <c r="O76" s="42">
        <f t="shared" ref="O76:O84" si="57">IFERROR(I76/F76,0)</f>
        <v>0</v>
      </c>
      <c r="P76" s="17">
        <f t="shared" ref="P76:P84" si="58">IFERROR(D76/G76,0)</f>
        <v>0</v>
      </c>
      <c r="Q76" s="17">
        <f t="shared" ref="Q76:Q84" si="59">IFERROR(D76/H76,0)</f>
        <v>0</v>
      </c>
      <c r="R76" s="17">
        <f t="shared" ref="R76:R84" si="60">IFERROR(D76/I76,0)</f>
        <v>0</v>
      </c>
      <c r="S76" s="16">
        <f>SUM(S77:S83)</f>
        <v>0</v>
      </c>
      <c r="T76" s="16">
        <f>SUM(T77:T83)</f>
        <v>0</v>
      </c>
      <c r="U76" s="16">
        <f>SUM(U77:U83)</f>
        <v>0</v>
      </c>
      <c r="V76" s="17">
        <f t="shared" ref="V76:V84" si="61">IFERROR(D76/T76,0)</f>
        <v>0</v>
      </c>
      <c r="W76" s="17">
        <f t="shared" ref="W76:W84" si="62">IFERROR(D76/U76,0)</f>
        <v>0</v>
      </c>
      <c r="X76" s="17">
        <f>IFERROR(W76*커버링B2C요약!$AD$8/(커버링B2C요약!$AE$5/커버링B2C요약!$AD$5),0)</f>
        <v>0</v>
      </c>
      <c r="Y76" s="17">
        <f>Y77</f>
        <v>0</v>
      </c>
      <c r="Z76" s="17">
        <v>0</v>
      </c>
      <c r="AA76" s="166"/>
    </row>
    <row r="77" spans="2:27" s="43" customFormat="1" hidden="1">
      <c r="B77" s="22" t="str">
        <f>VLOOKUP(C77,'메타 RAW'!A:G,2,0)</f>
        <v>aos(Web2App)_purchase_all_vd_스티커없이(대형폐기물)_cr1_26.02.19</v>
      </c>
      <c r="C77" s="22" t="s">
        <v>627</v>
      </c>
      <c r="D77" s="22">
        <f>VLOOKUP($C77,'메타 RAW'!$A:$G,3,0)</f>
        <v>0</v>
      </c>
      <c r="E77" s="22">
        <f>VLOOKUP($C77,'메타 RAW'!$A:$G,4,0)</f>
        <v>0</v>
      </c>
      <c r="F77" s="22">
        <f>VLOOKUP($C77,'메타 RAW'!$A:$G,5,0)</f>
        <v>0</v>
      </c>
      <c r="G77" s="22">
        <f>VLOOKUP($C77,'메타 RAW'!$A:$G,6,0)</f>
        <v>0</v>
      </c>
      <c r="H77" s="22">
        <f>VLOOKUP($C77,'메타 RAW'!$A:$I,7,0)</f>
        <v>0</v>
      </c>
      <c r="I77" s="22">
        <f>VLOOKUP($C77,'메타 RAW'!$A:$I,8,0)</f>
        <v>0</v>
      </c>
      <c r="J77" s="23">
        <f t="shared" ref="J77:J84" si="63">IFERROR(D77/E77*1000,0)</f>
        <v>0</v>
      </c>
      <c r="K77" s="23">
        <f t="shared" si="53"/>
        <v>0</v>
      </c>
      <c r="L77" s="24">
        <f t="shared" si="54"/>
        <v>0</v>
      </c>
      <c r="M77" s="24">
        <f t="shared" si="55"/>
        <v>0</v>
      </c>
      <c r="N77" s="24">
        <f t="shared" si="56"/>
        <v>0</v>
      </c>
      <c r="O77" s="24">
        <f t="shared" si="57"/>
        <v>0</v>
      </c>
      <c r="P77" s="22">
        <f t="shared" si="58"/>
        <v>0</v>
      </c>
      <c r="Q77" s="22">
        <f t="shared" si="59"/>
        <v>0</v>
      </c>
      <c r="R77" s="22">
        <f t="shared" si="60"/>
        <v>0</v>
      </c>
      <c r="S77" s="22">
        <f>IFERROR(VLOOKUP($C77,'메타 RAW (MMP)'!$B:$G,3,0),0)</f>
        <v>0</v>
      </c>
      <c r="T77" s="22">
        <f>IFERROR(VLOOKUP($C77,'메타 RAW (MMP)'!$B:$G,5,0),0)</f>
        <v>0</v>
      </c>
      <c r="U77" s="22">
        <f>IFERROR(VLOOKUP($C77,'메타 RAW (MMP)'!$B:$G,6,0),0)</f>
        <v>0</v>
      </c>
      <c r="V77" s="22">
        <f t="shared" si="61"/>
        <v>0</v>
      </c>
      <c r="W77" s="22">
        <f t="shared" si="62"/>
        <v>0</v>
      </c>
      <c r="X77" s="22">
        <f>IFERROR(W77*커버링B2C요약!$AD$8/(커버링B2C요약!$AE$5/커버링B2C요약!$AD$5),0)</f>
        <v>0</v>
      </c>
      <c r="Y77" s="22">
        <v>0</v>
      </c>
    </row>
    <row r="78" spans="2:27" s="43" customFormat="1" hidden="1">
      <c r="B78" s="22" t="str">
        <f>VLOOKUP(C78,'메타 RAW'!A:G,2,0)</f>
        <v>aos(Web2App)_purchase_all_vd_스티커없이(대형폐기물)_cr1_26.02.19</v>
      </c>
      <c r="C78" s="22" t="s">
        <v>628</v>
      </c>
      <c r="D78" s="22">
        <f>VLOOKUP($C78,'메타 RAW'!$A:$G,3,0)</f>
        <v>0</v>
      </c>
      <c r="E78" s="22">
        <f>VLOOKUP($C78,'메타 RAW'!$A:$G,4,0)</f>
        <v>0</v>
      </c>
      <c r="F78" s="22">
        <f>VLOOKUP($C78,'메타 RAW'!$A:$G,5,0)</f>
        <v>0</v>
      </c>
      <c r="G78" s="22">
        <f>VLOOKUP($C78,'메타 RAW'!$A:$G,6,0)</f>
        <v>0</v>
      </c>
      <c r="H78" s="22">
        <f>VLOOKUP($C78,'메타 RAW'!$A:$I,7,0)</f>
        <v>0</v>
      </c>
      <c r="I78" s="22">
        <f>VLOOKUP($C78,'메타 RAW'!$A:$I,8,0)</f>
        <v>0</v>
      </c>
      <c r="J78" s="23">
        <f t="shared" si="63"/>
        <v>0</v>
      </c>
      <c r="K78" s="23">
        <f t="shared" si="53"/>
        <v>0</v>
      </c>
      <c r="L78" s="24">
        <f t="shared" si="54"/>
        <v>0</v>
      </c>
      <c r="M78" s="24">
        <f t="shared" si="55"/>
        <v>0</v>
      </c>
      <c r="N78" s="24">
        <f t="shared" si="56"/>
        <v>0</v>
      </c>
      <c r="O78" s="24">
        <f t="shared" si="57"/>
        <v>0</v>
      </c>
      <c r="P78" s="22">
        <f t="shared" si="58"/>
        <v>0</v>
      </c>
      <c r="Q78" s="22">
        <f t="shared" si="59"/>
        <v>0</v>
      </c>
      <c r="R78" s="22">
        <f t="shared" si="60"/>
        <v>0</v>
      </c>
      <c r="S78" s="22">
        <f>IFERROR(VLOOKUP($C78,'메타 RAW (MMP)'!$B:$G,3,0),0)</f>
        <v>0</v>
      </c>
      <c r="T78" s="22">
        <f>IFERROR(VLOOKUP($C78,'메타 RAW (MMP)'!$B:$G,5,0),0)</f>
        <v>0</v>
      </c>
      <c r="U78" s="22">
        <f>IFERROR(VLOOKUP($C78,'메타 RAW (MMP)'!$B:$G,6,0),0)</f>
        <v>0</v>
      </c>
      <c r="V78" s="22">
        <f t="shared" si="61"/>
        <v>0</v>
      </c>
      <c r="W78" s="22">
        <f t="shared" si="62"/>
        <v>0</v>
      </c>
      <c r="X78" s="22">
        <f>IFERROR(W78*커버링B2C요약!$AD$8/(커버링B2C요약!$AE$5/커버링B2C요약!$AD$5),0)</f>
        <v>0</v>
      </c>
      <c r="Y78" s="22">
        <f>VLOOKUP($C78,'메타 RAW'!$A:$I,9,0)</f>
        <v>50000</v>
      </c>
    </row>
    <row r="79" spans="2:27" s="167" customFormat="1" hidden="1">
      <c r="B79" s="228" t="str">
        <f>VLOOKUP(C79,'메타 RAW'!A:G,2,0)</f>
        <v>aos(Web2App)_purchase_all_vd_스티커없이(대형폐기물)_cr1_26.02.19</v>
      </c>
      <c r="C79" s="228" t="s">
        <v>629</v>
      </c>
      <c r="D79" s="228">
        <f>VLOOKUP($C79,'메타 RAW'!$A:$G,3,0)</f>
        <v>0</v>
      </c>
      <c r="E79" s="228">
        <f>VLOOKUP($C79,'메타 RAW'!$A:$G,4,0)</f>
        <v>0</v>
      </c>
      <c r="F79" s="228">
        <f>VLOOKUP($C79,'메타 RAW'!$A:$G,5,0)</f>
        <v>0</v>
      </c>
      <c r="G79" s="228">
        <f>VLOOKUP($C79,'메타 RAW'!$A:$G,6,0)</f>
        <v>0</v>
      </c>
      <c r="H79" s="228">
        <f>VLOOKUP($C79,'메타 RAW'!$A:$I,7,0)</f>
        <v>0</v>
      </c>
      <c r="I79" s="228">
        <f>VLOOKUP($C79,'메타 RAW'!$A:$I,8,0)</f>
        <v>0</v>
      </c>
      <c r="J79" s="229">
        <f t="shared" si="63"/>
        <v>0</v>
      </c>
      <c r="K79" s="229">
        <f t="shared" si="53"/>
        <v>0</v>
      </c>
      <c r="L79" s="230">
        <f t="shared" si="54"/>
        <v>0</v>
      </c>
      <c r="M79" s="230">
        <f t="shared" si="55"/>
        <v>0</v>
      </c>
      <c r="N79" s="230">
        <f t="shared" si="56"/>
        <v>0</v>
      </c>
      <c r="O79" s="230">
        <f t="shared" si="57"/>
        <v>0</v>
      </c>
      <c r="P79" s="228">
        <f t="shared" si="58"/>
        <v>0</v>
      </c>
      <c r="Q79" s="228">
        <f t="shared" si="59"/>
        <v>0</v>
      </c>
      <c r="R79" s="228">
        <f t="shared" si="60"/>
        <v>0</v>
      </c>
      <c r="S79" s="228">
        <f>IFERROR(VLOOKUP($C79,'메타 RAW (MMP)'!$B:$G,3,0),0)</f>
        <v>0</v>
      </c>
      <c r="T79" s="228">
        <f>IFERROR(VLOOKUP($C79,'메타 RAW (MMP)'!$B:$G,5,0),0)</f>
        <v>0</v>
      </c>
      <c r="U79" s="228">
        <f>IFERROR(VLOOKUP($C79,'메타 RAW (MMP)'!$B:$G,6,0),0)</f>
        <v>0</v>
      </c>
      <c r="V79" s="228">
        <f t="shared" si="61"/>
        <v>0</v>
      </c>
      <c r="W79" s="228">
        <f t="shared" si="62"/>
        <v>0</v>
      </c>
      <c r="X79" s="228">
        <f>IFERROR(W79*커버링B2C요약!$AD$8/(커버링B2C요약!$AE$5/커버링B2C요약!$AD$5),0)</f>
        <v>0</v>
      </c>
      <c r="Y79" s="228">
        <f>VLOOKUP($C79,'메타 RAW'!$A:$I,9,0)</f>
        <v>50000</v>
      </c>
    </row>
    <row r="80" spans="2:27" s="167" customFormat="1" hidden="1">
      <c r="B80" s="228" t="str">
        <f>VLOOKUP(C80,'메타 RAW'!A:G,2,0)</f>
        <v>aos(Web2App)_purchase_all_vd_스티커없이(대형폐기물)_cr1_26.02.19</v>
      </c>
      <c r="C80" s="228" t="s">
        <v>630</v>
      </c>
      <c r="D80" s="228">
        <f>VLOOKUP($C80,'메타 RAW'!$A:$G,3,0)</f>
        <v>0</v>
      </c>
      <c r="E80" s="228">
        <f>VLOOKUP($C80,'메타 RAW'!$A:$G,4,0)</f>
        <v>0</v>
      </c>
      <c r="F80" s="228">
        <f>VLOOKUP($C80,'메타 RAW'!$A:$G,5,0)</f>
        <v>0</v>
      </c>
      <c r="G80" s="228">
        <f>VLOOKUP($C80,'메타 RAW'!$A:$G,6,0)</f>
        <v>0</v>
      </c>
      <c r="H80" s="228">
        <f>VLOOKUP($C80,'메타 RAW'!$A:$I,7,0)</f>
        <v>0</v>
      </c>
      <c r="I80" s="228">
        <f>VLOOKUP($C80,'메타 RAW'!$A:$I,8,0)</f>
        <v>0</v>
      </c>
      <c r="J80" s="229">
        <f t="shared" si="63"/>
        <v>0</v>
      </c>
      <c r="K80" s="229">
        <f t="shared" si="53"/>
        <v>0</v>
      </c>
      <c r="L80" s="230">
        <f t="shared" si="54"/>
        <v>0</v>
      </c>
      <c r="M80" s="230">
        <f t="shared" si="55"/>
        <v>0</v>
      </c>
      <c r="N80" s="230">
        <f t="shared" si="56"/>
        <v>0</v>
      </c>
      <c r="O80" s="230">
        <f t="shared" si="57"/>
        <v>0</v>
      </c>
      <c r="P80" s="228">
        <f t="shared" si="58"/>
        <v>0</v>
      </c>
      <c r="Q80" s="228">
        <f t="shared" si="59"/>
        <v>0</v>
      </c>
      <c r="R80" s="228">
        <f t="shared" si="60"/>
        <v>0</v>
      </c>
      <c r="S80" s="228">
        <f>IFERROR(VLOOKUP($C80,'메타 RAW (MMP)'!$B:$G,3,0),0)</f>
        <v>0</v>
      </c>
      <c r="T80" s="228">
        <f>IFERROR(VLOOKUP($C80,'메타 RAW (MMP)'!$B:$G,5,0),0)</f>
        <v>0</v>
      </c>
      <c r="U80" s="228">
        <f>IFERROR(VLOOKUP($C80,'메타 RAW (MMP)'!$B:$G,6,0),0)</f>
        <v>0</v>
      </c>
      <c r="V80" s="228">
        <f t="shared" si="61"/>
        <v>0</v>
      </c>
      <c r="W80" s="228">
        <f t="shared" si="62"/>
        <v>0</v>
      </c>
      <c r="X80" s="228">
        <f>IFERROR(W80*커버링B2C요약!$AD$8/(커버링B2C요약!$AE$5/커버링B2C요약!$AD$5),0)</f>
        <v>0</v>
      </c>
      <c r="Y80" s="228">
        <f>VLOOKUP($C80,'메타 RAW'!$A:$I,9,0)</f>
        <v>50000</v>
      </c>
    </row>
    <row r="81" spans="1:28" s="43" customFormat="1" hidden="1">
      <c r="B81" s="22" t="str">
        <f>VLOOKUP(C81,'메타 RAW'!A:G,2,0)</f>
        <v>aos(Web2App)_purchase_all_vd_스티커없이(대형폐기물)_cr1_26.02.19</v>
      </c>
      <c r="C81" s="22" t="s">
        <v>631</v>
      </c>
      <c r="D81" s="22">
        <f>VLOOKUP($C81,'메타 RAW'!$A:$G,3,0)</f>
        <v>0</v>
      </c>
      <c r="E81" s="22">
        <f>VLOOKUP($C81,'메타 RAW'!$A:$G,4,0)</f>
        <v>0</v>
      </c>
      <c r="F81" s="22">
        <f>VLOOKUP($C81,'메타 RAW'!$A:$G,5,0)</f>
        <v>0</v>
      </c>
      <c r="G81" s="22">
        <f>VLOOKUP($C81,'메타 RAW'!$A:$G,6,0)</f>
        <v>0</v>
      </c>
      <c r="H81" s="22">
        <f>VLOOKUP($C81,'메타 RAW'!$A:$I,7,0)</f>
        <v>0</v>
      </c>
      <c r="I81" s="22">
        <f>VLOOKUP($C81,'메타 RAW'!$A:$I,8,0)</f>
        <v>0</v>
      </c>
      <c r="J81" s="23">
        <f t="shared" si="63"/>
        <v>0</v>
      </c>
      <c r="K81" s="23">
        <f t="shared" si="53"/>
        <v>0</v>
      </c>
      <c r="L81" s="24">
        <f t="shared" si="54"/>
        <v>0</v>
      </c>
      <c r="M81" s="24">
        <f t="shared" si="55"/>
        <v>0</v>
      </c>
      <c r="N81" s="24">
        <f t="shared" si="56"/>
        <v>0</v>
      </c>
      <c r="O81" s="24">
        <f t="shared" si="57"/>
        <v>0</v>
      </c>
      <c r="P81" s="22">
        <f t="shared" si="58"/>
        <v>0</v>
      </c>
      <c r="Q81" s="22">
        <f t="shared" si="59"/>
        <v>0</v>
      </c>
      <c r="R81" s="22">
        <f t="shared" si="60"/>
        <v>0</v>
      </c>
      <c r="S81" s="22">
        <f>IFERROR(VLOOKUP($C81,'메타 RAW (MMP)'!$B:$G,3,0),0)</f>
        <v>0</v>
      </c>
      <c r="T81" s="22">
        <f>IFERROR(VLOOKUP($C81,'메타 RAW (MMP)'!$B:$G,5,0),0)</f>
        <v>0</v>
      </c>
      <c r="U81" s="22">
        <f>IFERROR(VLOOKUP($C81,'메타 RAW (MMP)'!$B:$G,6,0),0)</f>
        <v>0</v>
      </c>
      <c r="V81" s="22">
        <f t="shared" si="61"/>
        <v>0</v>
      </c>
      <c r="W81" s="22">
        <f t="shared" si="62"/>
        <v>0</v>
      </c>
      <c r="X81" s="22">
        <f>IFERROR(W81*커버링B2C요약!$AD$8/(커버링B2C요약!$AE$5/커버링B2C요약!$AD$5),0)</f>
        <v>0</v>
      </c>
      <c r="Y81" s="22">
        <f>VLOOKUP($C81,'메타 RAW'!$A:$I,9,0)</f>
        <v>50000</v>
      </c>
    </row>
    <row r="82" spans="1:28" s="43" customFormat="1" hidden="1">
      <c r="B82" s="22" t="str">
        <f>VLOOKUP(C82,'메타 RAW'!A:G,2,0)</f>
        <v>aos(Web2App)_purchase_all_vd_스티커없이(대형폐기물)_cr1_26.02.19</v>
      </c>
      <c r="C82" s="22" t="s">
        <v>632</v>
      </c>
      <c r="D82" s="22">
        <f>VLOOKUP($C82,'메타 RAW'!$A:$G,3,0)</f>
        <v>0</v>
      </c>
      <c r="E82" s="22">
        <f>VLOOKUP($C82,'메타 RAW'!$A:$G,4,0)</f>
        <v>0</v>
      </c>
      <c r="F82" s="22">
        <f>VLOOKUP($C82,'메타 RAW'!$A:$G,5,0)</f>
        <v>0</v>
      </c>
      <c r="G82" s="22">
        <f>VLOOKUP($C82,'메타 RAW'!$A:$G,6,0)</f>
        <v>0</v>
      </c>
      <c r="H82" s="22">
        <f>VLOOKUP($C82,'메타 RAW'!$A:$I,7,0)</f>
        <v>0</v>
      </c>
      <c r="I82" s="22">
        <f>VLOOKUP($C82,'메타 RAW'!$A:$I,8,0)</f>
        <v>0</v>
      </c>
      <c r="J82" s="23">
        <f t="shared" si="63"/>
        <v>0</v>
      </c>
      <c r="K82" s="23">
        <f t="shared" si="53"/>
        <v>0</v>
      </c>
      <c r="L82" s="24">
        <f t="shared" si="54"/>
        <v>0</v>
      </c>
      <c r="M82" s="24">
        <f t="shared" si="55"/>
        <v>0</v>
      </c>
      <c r="N82" s="24">
        <f t="shared" si="56"/>
        <v>0</v>
      </c>
      <c r="O82" s="24">
        <f t="shared" si="57"/>
        <v>0</v>
      </c>
      <c r="P82" s="22">
        <f t="shared" si="58"/>
        <v>0</v>
      </c>
      <c r="Q82" s="22">
        <f t="shared" si="59"/>
        <v>0</v>
      </c>
      <c r="R82" s="22">
        <f t="shared" si="60"/>
        <v>0</v>
      </c>
      <c r="S82" s="22">
        <f>IFERROR(VLOOKUP($C82,'메타 RAW (MMP)'!$B:$G,3,0),0)</f>
        <v>0</v>
      </c>
      <c r="T82" s="22">
        <f>IFERROR(VLOOKUP($C82,'메타 RAW (MMP)'!$B:$G,5,0),0)</f>
        <v>0</v>
      </c>
      <c r="U82" s="22">
        <f>IFERROR(VLOOKUP($C82,'메타 RAW (MMP)'!$B:$G,6,0),0)</f>
        <v>0</v>
      </c>
      <c r="V82" s="22">
        <f t="shared" si="61"/>
        <v>0</v>
      </c>
      <c r="W82" s="22">
        <f t="shared" si="62"/>
        <v>0</v>
      </c>
      <c r="X82" s="22">
        <f>IFERROR(W82*커버링B2C요약!$AD$8/(커버링B2C요약!$AE$5/커버링B2C요약!$AD$5),0)</f>
        <v>0</v>
      </c>
      <c r="Y82" s="22">
        <f>VLOOKUP($C82,'메타 RAW'!$A:$I,9,0)</f>
        <v>50000</v>
      </c>
    </row>
    <row r="83" spans="1:28" s="62" customFormat="1" hidden="1">
      <c r="A83" s="43"/>
      <c r="B83" s="22" t="str">
        <f>VLOOKUP(C83,'메타 RAW'!A:G,2,0)</f>
        <v>aos(Web2App)_purchase_all_vd_스티커없이(대형폐기물)_cr1_26.02.19</v>
      </c>
      <c r="C83" s="22" t="s">
        <v>633</v>
      </c>
      <c r="D83" s="22">
        <f>VLOOKUP($C83,'메타 RAW'!$A:$G,3,0)</f>
        <v>0</v>
      </c>
      <c r="E83" s="22">
        <f>VLOOKUP($C83,'메타 RAW'!$A:$G,4,0)</f>
        <v>0</v>
      </c>
      <c r="F83" s="22">
        <f>VLOOKUP($C83,'메타 RAW'!$A:$G,5,0)</f>
        <v>0</v>
      </c>
      <c r="G83" s="22">
        <f>VLOOKUP($C83,'메타 RAW'!$A:$G,6,0)</f>
        <v>0</v>
      </c>
      <c r="H83" s="22">
        <f>VLOOKUP($C83,'메타 RAW'!$A:$I,7,0)</f>
        <v>0</v>
      </c>
      <c r="I83" s="22">
        <f>VLOOKUP($C83,'메타 RAW'!$A:$I,8,0)</f>
        <v>0</v>
      </c>
      <c r="J83" s="23">
        <f t="shared" si="63"/>
        <v>0</v>
      </c>
      <c r="K83" s="23">
        <f t="shared" si="53"/>
        <v>0</v>
      </c>
      <c r="L83" s="24">
        <f t="shared" si="54"/>
        <v>0</v>
      </c>
      <c r="M83" s="24">
        <f t="shared" si="55"/>
        <v>0</v>
      </c>
      <c r="N83" s="24">
        <f t="shared" si="56"/>
        <v>0</v>
      </c>
      <c r="O83" s="24">
        <f t="shared" si="57"/>
        <v>0</v>
      </c>
      <c r="P83" s="22">
        <f t="shared" si="58"/>
        <v>0</v>
      </c>
      <c r="Q83" s="22">
        <f t="shared" si="59"/>
        <v>0</v>
      </c>
      <c r="R83" s="22">
        <f t="shared" si="60"/>
        <v>0</v>
      </c>
      <c r="S83" s="22">
        <f>IFERROR(VLOOKUP($C83,'메타 RAW (MMP)'!$B:$G,3,0),0)</f>
        <v>0</v>
      </c>
      <c r="T83" s="22">
        <f>IFERROR(VLOOKUP($C83,'메타 RAW (MMP)'!$B:$G,5,0),0)</f>
        <v>0</v>
      </c>
      <c r="U83" s="22">
        <f>IFERROR(VLOOKUP($C83,'메타 RAW (MMP)'!$B:$G,6,0),0)</f>
        <v>0</v>
      </c>
      <c r="V83" s="22">
        <f t="shared" si="61"/>
        <v>0</v>
      </c>
      <c r="W83" s="22">
        <f t="shared" si="62"/>
        <v>0</v>
      </c>
      <c r="X83" s="22">
        <f>IFERROR(W83*커버링B2C요약!$AD$8/(커버링B2C요약!$AE$5/커버링B2C요약!$AD$5),0)</f>
        <v>0</v>
      </c>
      <c r="Y83" s="22">
        <f>VLOOKUP($C83,'메타 RAW'!$A:$I,9,0)</f>
        <v>50000</v>
      </c>
      <c r="Z83" s="43"/>
      <c r="AA83" s="43"/>
      <c r="AB83" s="43"/>
    </row>
    <row r="84" spans="1:28" s="43" customFormat="1" hidden="1">
      <c r="B84" s="22" t="str">
        <f>VLOOKUP(C84,'메타 RAW'!A:G,2,0)</f>
        <v>aos(Web2App)_traffic_lookalike(7%)_sl_빡친사람(겨울음식물)_hn1_26.02.24</v>
      </c>
      <c r="C84" s="22" t="s">
        <v>634</v>
      </c>
      <c r="D84" s="22">
        <f>VLOOKUP($C84,'메타 RAW'!$A:$G,3,0)</f>
        <v>0</v>
      </c>
      <c r="E84" s="22">
        <f>VLOOKUP($C84,'메타 RAW'!$A:$G,4,0)</f>
        <v>0</v>
      </c>
      <c r="F84" s="22">
        <f>VLOOKUP($C84,'메타 RAW'!$A:$G,5,0)</f>
        <v>0</v>
      </c>
      <c r="G84" s="22">
        <f>VLOOKUP($C84,'메타 RAW'!$A:$G,6,0)</f>
        <v>0</v>
      </c>
      <c r="H84" s="22">
        <f>VLOOKUP($C84,'메타 RAW'!$A:$I,7,0)</f>
        <v>0</v>
      </c>
      <c r="I84" s="22">
        <f>VLOOKUP($C84,'메타 RAW'!$A:$I,8,0)</f>
        <v>0</v>
      </c>
      <c r="J84" s="23">
        <f t="shared" si="63"/>
        <v>0</v>
      </c>
      <c r="K84" s="23">
        <f t="shared" si="53"/>
        <v>0</v>
      </c>
      <c r="L84" s="24">
        <f t="shared" si="54"/>
        <v>0</v>
      </c>
      <c r="M84" s="24">
        <f t="shared" si="55"/>
        <v>0</v>
      </c>
      <c r="N84" s="24">
        <f t="shared" si="56"/>
        <v>0</v>
      </c>
      <c r="O84" s="24">
        <f t="shared" si="57"/>
        <v>0</v>
      </c>
      <c r="P84" s="22">
        <f t="shared" si="58"/>
        <v>0</v>
      </c>
      <c r="Q84" s="22">
        <f t="shared" si="59"/>
        <v>0</v>
      </c>
      <c r="R84" s="22">
        <f t="shared" si="60"/>
        <v>0</v>
      </c>
      <c r="S84" s="22">
        <f>IFERROR(VLOOKUP($C84,'메타 RAW (MMP)'!$B:$G,3,0),0)</f>
        <v>0</v>
      </c>
      <c r="T84" s="22">
        <f>IFERROR(VLOOKUP($C84,'메타 RAW (MMP)'!$B:$G,5,0),0)</f>
        <v>0</v>
      </c>
      <c r="U84" s="22">
        <f>IFERROR(VLOOKUP($C84,'메타 RAW (MMP)'!$B:$G,6,0),0)</f>
        <v>0</v>
      </c>
      <c r="V84" s="22">
        <f t="shared" si="61"/>
        <v>0</v>
      </c>
      <c r="W84" s="22">
        <f t="shared" si="62"/>
        <v>0</v>
      </c>
      <c r="X84" s="22">
        <f>IFERROR(W84*커버링B2C요약!$AD$8/(커버링B2C요약!$AE$5/커버링B2C요약!$AD$5),0)</f>
        <v>0</v>
      </c>
      <c r="Y84" s="22">
        <f>VLOOKUP($C84,'메타 RAW'!$A:$I,9,0)</f>
        <v>30000</v>
      </c>
    </row>
    <row r="85" spans="1:28" ht="16.5" hidden="1" customHeight="1">
      <c r="B85" s="19" t="s">
        <v>440</v>
      </c>
      <c r="C85" s="20" t="s">
        <v>451</v>
      </c>
      <c r="D85" s="20"/>
    </row>
    <row r="86" spans="1:28" ht="16.5" hidden="1" customHeight="1">
      <c r="B86" s="11" t="s">
        <v>436</v>
      </c>
      <c r="C86" s="11" t="s">
        <v>22</v>
      </c>
      <c r="D86" s="12" t="s">
        <v>23</v>
      </c>
      <c r="E86" s="12" t="s">
        <v>24</v>
      </c>
      <c r="F86" s="12" t="s">
        <v>25</v>
      </c>
      <c r="G86" s="12" t="s">
        <v>26</v>
      </c>
      <c r="H86" s="12" t="s">
        <v>27</v>
      </c>
      <c r="I86" s="12" t="s">
        <v>28</v>
      </c>
      <c r="J86" s="13" t="s">
        <v>29</v>
      </c>
      <c r="K86" s="13" t="s">
        <v>30</v>
      </c>
      <c r="L86" s="13" t="s">
        <v>31</v>
      </c>
      <c r="M86" s="13" t="s">
        <v>32</v>
      </c>
      <c r="N86" s="13" t="s">
        <v>33</v>
      </c>
      <c r="O86" s="13" t="s">
        <v>34</v>
      </c>
      <c r="P86" s="13" t="s">
        <v>35</v>
      </c>
      <c r="Q86" s="13" t="s">
        <v>36</v>
      </c>
      <c r="R86" s="13" t="s">
        <v>37</v>
      </c>
      <c r="S86" s="14" t="s">
        <v>38</v>
      </c>
      <c r="T86" s="14" t="s">
        <v>27</v>
      </c>
      <c r="U86" s="14" t="s">
        <v>28</v>
      </c>
      <c r="V86" s="14" t="s">
        <v>36</v>
      </c>
      <c r="W86" s="14" t="s">
        <v>37</v>
      </c>
      <c r="X86" s="14" t="s">
        <v>437</v>
      </c>
      <c r="Y86" s="13" t="s">
        <v>40</v>
      </c>
      <c r="Z86" s="14" t="s">
        <v>41</v>
      </c>
    </row>
    <row r="87" spans="1:28" ht="16.5" hidden="1" customHeight="1">
      <c r="B87" s="15"/>
      <c r="C87" s="9" t="s">
        <v>435</v>
      </c>
      <c r="D87" s="16">
        <f t="shared" ref="D87:I87" si="64">SUM(D88:D91)</f>
        <v>0</v>
      </c>
      <c r="E87" s="16">
        <f t="shared" si="64"/>
        <v>0</v>
      </c>
      <c r="F87" s="16">
        <f t="shared" si="64"/>
        <v>0</v>
      </c>
      <c r="G87" s="16">
        <f t="shared" si="64"/>
        <v>0</v>
      </c>
      <c r="H87" s="16">
        <f t="shared" si="64"/>
        <v>0</v>
      </c>
      <c r="I87" s="16">
        <f t="shared" si="64"/>
        <v>0</v>
      </c>
      <c r="J87" s="17" t="e">
        <f>D87*1000/E87</f>
        <v>#DIV/0!</v>
      </c>
      <c r="K87" s="17">
        <f>IFERROR(D87/F87,0)</f>
        <v>0</v>
      </c>
      <c r="L87" s="18">
        <f t="shared" ref="L87:M91" si="65">IFERROR(F87/E87,0)</f>
        <v>0</v>
      </c>
      <c r="M87" s="42">
        <f t="shared" si="65"/>
        <v>0</v>
      </c>
      <c r="N87" s="42">
        <f>IFERROR(H87/F87,0)</f>
        <v>0</v>
      </c>
      <c r="O87" s="42">
        <f>IFERROR(I87/F87,0)</f>
        <v>0</v>
      </c>
      <c r="P87" s="17">
        <f>IFERROR(D87/G87,0)</f>
        <v>0</v>
      </c>
      <c r="Q87" s="17">
        <f>IFERROR(D87/H87,0)</f>
        <v>0</v>
      </c>
      <c r="R87" s="17">
        <f>IFERROR(D87/I87,0)</f>
        <v>0</v>
      </c>
      <c r="S87" s="16">
        <f>SUM(S88:S91)</f>
        <v>0</v>
      </c>
      <c r="T87" s="16">
        <f>SUM(T88:T91)</f>
        <v>0</v>
      </c>
      <c r="U87" s="16">
        <f>SUM(U88:U91)</f>
        <v>0</v>
      </c>
      <c r="V87" s="17">
        <f>IFERROR(D87/T87,0)</f>
        <v>0</v>
      </c>
      <c r="W87" s="17">
        <f>IFERROR(D87/U87,0)</f>
        <v>0</v>
      </c>
      <c r="X87" s="17">
        <f>IFERROR(W87*커버링B2C요약!$AD$8/(커버링B2C요약!$AE$5/커버링B2C요약!$AD$5),0)</f>
        <v>0</v>
      </c>
      <c r="Y87" s="17">
        <f>Y88</f>
        <v>0</v>
      </c>
      <c r="Z87" s="17">
        <v>0</v>
      </c>
      <c r="AA87" s="166"/>
    </row>
    <row r="88" spans="1:28" s="43" customFormat="1" hidden="1">
      <c r="B88" s="22" t="str">
        <f>VLOOKUP(C88,'메타 RAW'!A:G,2,0)</f>
        <v>aos(Web2App)_purchase_all_vd_설날(음식물)_nk1_26.03.03</v>
      </c>
      <c r="C88" s="22" t="s">
        <v>635</v>
      </c>
      <c r="D88" s="22">
        <f>VLOOKUP($C88,'메타 RAW'!$A:$G,3,0)</f>
        <v>0</v>
      </c>
      <c r="E88" s="22">
        <f>VLOOKUP($C88,'메타 RAW'!$A:$G,4,0)</f>
        <v>0</v>
      </c>
      <c r="F88" s="22">
        <f>VLOOKUP($C88,'메타 RAW'!$A:$G,5,0)</f>
        <v>0</v>
      </c>
      <c r="G88" s="22">
        <f>VLOOKUP($C88,'메타 RAW'!$A:$G,6,0)</f>
        <v>0</v>
      </c>
      <c r="H88" s="22">
        <f>VLOOKUP($C88,'메타 RAW'!$A:$I,7,0)</f>
        <v>0</v>
      </c>
      <c r="I88" s="22">
        <f>VLOOKUP($C88,'메타 RAW'!$A:$I,8,0)</f>
        <v>0</v>
      </c>
      <c r="J88" s="23">
        <f>IFERROR(D88/E88*1000,0)</f>
        <v>0</v>
      </c>
      <c r="K88" s="23">
        <f>IFERROR(D88/F88,0)</f>
        <v>0</v>
      </c>
      <c r="L88" s="24">
        <f t="shared" si="65"/>
        <v>0</v>
      </c>
      <c r="M88" s="24">
        <f t="shared" si="65"/>
        <v>0</v>
      </c>
      <c r="N88" s="24">
        <f>IFERROR(H88/F88,0)</f>
        <v>0</v>
      </c>
      <c r="O88" s="24">
        <f>IFERROR(I88/F88,0)</f>
        <v>0</v>
      </c>
      <c r="P88" s="22">
        <f>IFERROR(D88/G88,0)</f>
        <v>0</v>
      </c>
      <c r="Q88" s="22">
        <f>IFERROR(D88/H88,0)</f>
        <v>0</v>
      </c>
      <c r="R88" s="22">
        <f>IFERROR(D88/I88,0)</f>
        <v>0</v>
      </c>
      <c r="S88" s="22">
        <f>IFERROR(VLOOKUP($C88,'메타 RAW (MMP)'!$B:$G,3,0),0)</f>
        <v>0</v>
      </c>
      <c r="T88" s="22">
        <f>IFERROR(VLOOKUP($C88,'메타 RAW (MMP)'!$B:$G,5,0),0)</f>
        <v>0</v>
      </c>
      <c r="U88" s="22">
        <f>IFERROR(VLOOKUP($C88,'메타 RAW (MMP)'!$B:$G,6,0),0)</f>
        <v>0</v>
      </c>
      <c r="V88" s="22">
        <f>IFERROR(D88/T88,0)</f>
        <v>0</v>
      </c>
      <c r="W88" s="22">
        <f>IFERROR(D88/U88,0)</f>
        <v>0</v>
      </c>
      <c r="X88" s="22">
        <f>IFERROR(W88*커버링B2C요약!$AD$8/(커버링B2C요약!$AE$5/커버링B2C요약!$AD$5),0)</f>
        <v>0</v>
      </c>
      <c r="Y88" s="22">
        <v>0</v>
      </c>
    </row>
    <row r="89" spans="1:28" s="43" customFormat="1" hidden="1">
      <c r="B89" s="22" t="str">
        <f>VLOOKUP(C89,'메타 RAW'!A:G,2,0)</f>
        <v>aos(Web2App)_purchase_all_vd_설날(음식물)_nk1_26.03.03</v>
      </c>
      <c r="C89" s="22" t="s">
        <v>636</v>
      </c>
      <c r="D89" s="22">
        <f>VLOOKUP($C89,'메타 RAW'!$A:$G,3,0)</f>
        <v>0</v>
      </c>
      <c r="E89" s="22">
        <f>VLOOKUP($C89,'메타 RAW'!$A:$G,4,0)</f>
        <v>0</v>
      </c>
      <c r="F89" s="22">
        <f>VLOOKUP($C89,'메타 RAW'!$A:$G,5,0)</f>
        <v>0</v>
      </c>
      <c r="G89" s="22">
        <f>VLOOKUP($C89,'메타 RAW'!$A:$G,6,0)</f>
        <v>0</v>
      </c>
      <c r="H89" s="22">
        <f>VLOOKUP($C89,'메타 RAW'!$A:$I,7,0)</f>
        <v>0</v>
      </c>
      <c r="I89" s="22">
        <f>VLOOKUP($C89,'메타 RAW'!$A:$I,8,0)</f>
        <v>0</v>
      </c>
      <c r="J89" s="23">
        <f>IFERROR(D89/E89*1000,0)</f>
        <v>0</v>
      </c>
      <c r="K89" s="23">
        <f>IFERROR(D89/F89,0)</f>
        <v>0</v>
      </c>
      <c r="L89" s="24">
        <f t="shared" si="65"/>
        <v>0</v>
      </c>
      <c r="M89" s="24">
        <f t="shared" si="65"/>
        <v>0</v>
      </c>
      <c r="N89" s="24">
        <f>IFERROR(H89/F89,0)</f>
        <v>0</v>
      </c>
      <c r="O89" s="24">
        <f>IFERROR(I89/F89,0)</f>
        <v>0</v>
      </c>
      <c r="P89" s="22">
        <f>IFERROR(D89/G89,0)</f>
        <v>0</v>
      </c>
      <c r="Q89" s="22">
        <f>IFERROR(D89/H89,0)</f>
        <v>0</v>
      </c>
      <c r="R89" s="22">
        <f>IFERROR(D89/I89,0)</f>
        <v>0</v>
      </c>
      <c r="S89" s="22">
        <f>IFERROR(VLOOKUP($C89,'메타 RAW (MMP)'!$B:$G,3,0),0)</f>
        <v>0</v>
      </c>
      <c r="T89" s="22">
        <f>IFERROR(VLOOKUP($C89,'메타 RAW (MMP)'!$B:$G,5,0),0)</f>
        <v>0</v>
      </c>
      <c r="U89" s="22">
        <f>IFERROR(VLOOKUP($C89,'메타 RAW (MMP)'!$B:$G,6,0),0)</f>
        <v>0</v>
      </c>
      <c r="V89" s="22">
        <f>IFERROR(D89/T89,0)</f>
        <v>0</v>
      </c>
      <c r="W89" s="22">
        <f>IFERROR(D89/U89,0)</f>
        <v>0</v>
      </c>
      <c r="X89" s="22">
        <f>IFERROR(W89*커버링B2C요약!$AD$8/(커버링B2C요약!$AE$5/커버링B2C요약!$AD$5),0)</f>
        <v>0</v>
      </c>
      <c r="Y89" s="22">
        <f>VLOOKUP($C89,'메타 RAW'!$A:$I,9,0)</f>
        <v>30000</v>
      </c>
    </row>
    <row r="90" spans="1:28" s="43" customFormat="1" hidden="1">
      <c r="B90" s="22" t="str">
        <f>VLOOKUP(C90,'메타 RAW'!A:G,2,0)</f>
        <v>aos(Web2App)_purchase_all_vd_설날(음식물)_nk1_26.03.03</v>
      </c>
      <c r="C90" s="22" t="s">
        <v>637</v>
      </c>
      <c r="D90" s="22">
        <f>VLOOKUP($C90,'메타 RAW'!$A:$G,3,0)</f>
        <v>0</v>
      </c>
      <c r="E90" s="22">
        <f>VLOOKUP($C90,'메타 RAW'!$A:$G,4,0)</f>
        <v>0</v>
      </c>
      <c r="F90" s="22">
        <f>VLOOKUP($C90,'메타 RAW'!$A:$G,5,0)</f>
        <v>0</v>
      </c>
      <c r="G90" s="22">
        <f>VLOOKUP($C90,'메타 RAW'!$A:$G,6,0)</f>
        <v>0</v>
      </c>
      <c r="H90" s="22">
        <f>VLOOKUP($C90,'메타 RAW'!$A:$I,7,0)</f>
        <v>0</v>
      </c>
      <c r="I90" s="22">
        <f>VLOOKUP($C90,'메타 RAW'!$A:$I,8,0)</f>
        <v>0</v>
      </c>
      <c r="J90" s="23">
        <f>IFERROR(D90/E90*1000,0)</f>
        <v>0</v>
      </c>
      <c r="K90" s="23">
        <f>IFERROR(D90/F90,0)</f>
        <v>0</v>
      </c>
      <c r="L90" s="24">
        <f t="shared" si="65"/>
        <v>0</v>
      </c>
      <c r="M90" s="24">
        <f t="shared" si="65"/>
        <v>0</v>
      </c>
      <c r="N90" s="24">
        <f>IFERROR(H90/F90,0)</f>
        <v>0</v>
      </c>
      <c r="O90" s="24">
        <f>IFERROR(I90/F90,0)</f>
        <v>0</v>
      </c>
      <c r="P90" s="22">
        <f>IFERROR(D90/G90,0)</f>
        <v>0</v>
      </c>
      <c r="Q90" s="22">
        <f>IFERROR(D90/H90,0)</f>
        <v>0</v>
      </c>
      <c r="R90" s="22">
        <f>IFERROR(D90/I90,0)</f>
        <v>0</v>
      </c>
      <c r="S90" s="22">
        <f>IFERROR(VLOOKUP($C90,'메타 RAW (MMP)'!$B:$G,3,0),0)</f>
        <v>0</v>
      </c>
      <c r="T90" s="22">
        <f>IFERROR(VLOOKUP($C90,'메타 RAW (MMP)'!$B:$G,5,0),0)</f>
        <v>0</v>
      </c>
      <c r="U90" s="22">
        <f>IFERROR(VLOOKUP($C90,'메타 RAW (MMP)'!$B:$G,6,0),0)</f>
        <v>0</v>
      </c>
      <c r="V90" s="22">
        <f>IFERROR(D90/T90,0)</f>
        <v>0</v>
      </c>
      <c r="W90" s="22">
        <f>IFERROR(D90/U90,0)</f>
        <v>0</v>
      </c>
      <c r="X90" s="22">
        <f>IFERROR(W90*커버링B2C요약!$AD$8/(커버링B2C요약!$AE$5/커버링B2C요약!$AD$5),0)</f>
        <v>0</v>
      </c>
      <c r="Y90" s="22">
        <f>VLOOKUP($C90,'메타 RAW'!$A:$I,9,0)</f>
        <v>30000</v>
      </c>
    </row>
    <row r="91" spans="1:28" s="43" customFormat="1" hidden="1">
      <c r="B91" s="22" t="str">
        <f>VLOOKUP(C91,'메타 RAW'!A:G,2,0)</f>
        <v>aos(Web2App)_purchase_all_vd_설날(음식물)_nk1_26.03.03</v>
      </c>
      <c r="C91" s="22" t="s">
        <v>638</v>
      </c>
      <c r="D91" s="22">
        <f>VLOOKUP($C91,'메타 RAW'!$A:$G,3,0)</f>
        <v>0</v>
      </c>
      <c r="E91" s="22">
        <f>VLOOKUP($C91,'메타 RAW'!$A:$G,4,0)</f>
        <v>0</v>
      </c>
      <c r="F91" s="22">
        <f>VLOOKUP($C91,'메타 RAW'!$A:$G,5,0)</f>
        <v>0</v>
      </c>
      <c r="G91" s="22">
        <f>VLOOKUP($C91,'메타 RAW'!$A:$G,6,0)</f>
        <v>0</v>
      </c>
      <c r="H91" s="22">
        <f>VLOOKUP($C91,'메타 RAW'!$A:$I,7,0)</f>
        <v>0</v>
      </c>
      <c r="I91" s="22">
        <f>VLOOKUP($C91,'메타 RAW'!$A:$I,8,0)</f>
        <v>0</v>
      </c>
      <c r="J91" s="23">
        <f>IFERROR(D91/E91*1000,0)</f>
        <v>0</v>
      </c>
      <c r="K91" s="23">
        <f>IFERROR(D91/F91,0)</f>
        <v>0</v>
      </c>
      <c r="L91" s="24">
        <f t="shared" si="65"/>
        <v>0</v>
      </c>
      <c r="M91" s="24">
        <f t="shared" si="65"/>
        <v>0</v>
      </c>
      <c r="N91" s="24">
        <f>IFERROR(H91/F91,0)</f>
        <v>0</v>
      </c>
      <c r="O91" s="24">
        <f>IFERROR(I91/F91,0)</f>
        <v>0</v>
      </c>
      <c r="P91" s="22">
        <f>IFERROR(D91/G91,0)</f>
        <v>0</v>
      </c>
      <c r="Q91" s="22">
        <f>IFERROR(D91/H91,0)</f>
        <v>0</v>
      </c>
      <c r="R91" s="22">
        <f>IFERROR(D91/I91,0)</f>
        <v>0</v>
      </c>
      <c r="S91" s="22">
        <f>IFERROR(VLOOKUP($C91,'메타 RAW (MMP)'!$B:$G,3,0),0)</f>
        <v>0</v>
      </c>
      <c r="T91" s="22">
        <f>IFERROR(VLOOKUP($C91,'메타 RAW (MMP)'!$B:$G,5,0),0)</f>
        <v>0</v>
      </c>
      <c r="U91" s="22">
        <f>IFERROR(VLOOKUP($C91,'메타 RAW (MMP)'!$B:$G,6,0),0)</f>
        <v>0</v>
      </c>
      <c r="V91" s="22">
        <f>IFERROR(D91/T91,0)</f>
        <v>0</v>
      </c>
      <c r="W91" s="22">
        <f>IFERROR(D91/U91,0)</f>
        <v>0</v>
      </c>
      <c r="X91" s="22">
        <f>IFERROR(W91*커버링B2C요약!$AD$8/(커버링B2C요약!$AE$5/커버링B2C요약!$AD$5),0)</f>
        <v>0</v>
      </c>
      <c r="Y91" s="22">
        <f>VLOOKUP($C91,'메타 RAW'!$A:$I,9,0)</f>
        <v>30000</v>
      </c>
    </row>
    <row r="92" spans="1:28" ht="16.5" hidden="1" customHeight="1">
      <c r="B92" s="19" t="s">
        <v>440</v>
      </c>
      <c r="C92" s="20" t="s">
        <v>451</v>
      </c>
      <c r="D92" s="20"/>
    </row>
    <row r="93" spans="1:28" ht="16.5" hidden="1" customHeight="1">
      <c r="B93" s="11" t="s">
        <v>436</v>
      </c>
      <c r="C93" s="11" t="s">
        <v>22</v>
      </c>
      <c r="D93" s="12" t="s">
        <v>23</v>
      </c>
      <c r="E93" s="12" t="s">
        <v>24</v>
      </c>
      <c r="F93" s="12" t="s">
        <v>25</v>
      </c>
      <c r="G93" s="12" t="s">
        <v>26</v>
      </c>
      <c r="H93" s="12" t="s">
        <v>27</v>
      </c>
      <c r="I93" s="12" t="s">
        <v>28</v>
      </c>
      <c r="J93" s="13" t="s">
        <v>29</v>
      </c>
      <c r="K93" s="13" t="s">
        <v>30</v>
      </c>
      <c r="L93" s="13" t="s">
        <v>31</v>
      </c>
      <c r="M93" s="13" t="s">
        <v>32</v>
      </c>
      <c r="N93" s="13" t="s">
        <v>33</v>
      </c>
      <c r="O93" s="13" t="s">
        <v>34</v>
      </c>
      <c r="P93" s="13" t="s">
        <v>35</v>
      </c>
      <c r="Q93" s="13" t="s">
        <v>36</v>
      </c>
      <c r="R93" s="13" t="s">
        <v>37</v>
      </c>
      <c r="S93" s="14" t="s">
        <v>38</v>
      </c>
      <c r="T93" s="14" t="s">
        <v>27</v>
      </c>
      <c r="U93" s="14" t="s">
        <v>28</v>
      </c>
      <c r="V93" s="14" t="s">
        <v>36</v>
      </c>
      <c r="W93" s="14" t="s">
        <v>37</v>
      </c>
      <c r="X93" s="14" t="s">
        <v>437</v>
      </c>
      <c r="Y93" s="13" t="s">
        <v>40</v>
      </c>
      <c r="Z93" s="14" t="s">
        <v>41</v>
      </c>
    </row>
    <row r="94" spans="1:28" ht="16.5" hidden="1" customHeight="1">
      <c r="B94" s="15"/>
      <c r="C94" s="9" t="s">
        <v>435</v>
      </c>
      <c r="D94" s="16">
        <f t="shared" ref="D94:I94" si="66">SUM(D95:D97)</f>
        <v>0</v>
      </c>
      <c r="E94" s="16">
        <f t="shared" si="66"/>
        <v>0</v>
      </c>
      <c r="F94" s="16">
        <f t="shared" si="66"/>
        <v>0</v>
      </c>
      <c r="G94" s="16">
        <f t="shared" si="66"/>
        <v>0</v>
      </c>
      <c r="H94" s="16">
        <f t="shared" si="66"/>
        <v>0</v>
      </c>
      <c r="I94" s="16">
        <f t="shared" si="66"/>
        <v>0</v>
      </c>
      <c r="J94" s="17" t="e">
        <f>D94*1000/E94</f>
        <v>#DIV/0!</v>
      </c>
      <c r="K94" s="17">
        <f>IFERROR(D94/F94,0)</f>
        <v>0</v>
      </c>
      <c r="L94" s="18">
        <f t="shared" ref="L94:M97" si="67">IFERROR(F94/E94,0)</f>
        <v>0</v>
      </c>
      <c r="M94" s="42">
        <f t="shared" si="67"/>
        <v>0</v>
      </c>
      <c r="N94" s="42">
        <f>IFERROR(H94/F94,0)</f>
        <v>0</v>
      </c>
      <c r="O94" s="42">
        <f>IFERROR(I94/F94,0)</f>
        <v>0</v>
      </c>
      <c r="P94" s="17">
        <f>IFERROR(D94/G94,0)</f>
        <v>0</v>
      </c>
      <c r="Q94" s="17">
        <f>IFERROR(D94/H94,0)</f>
        <v>0</v>
      </c>
      <c r="R94" s="17">
        <f>IFERROR(D94/I94,0)</f>
        <v>0</v>
      </c>
      <c r="S94" s="16">
        <f>SUM(S95:S97)</f>
        <v>0</v>
      </c>
      <c r="T94" s="16">
        <f>SUM(T95:T97)</f>
        <v>0</v>
      </c>
      <c r="U94" s="16">
        <f>SUM(U95:U97)</f>
        <v>0</v>
      </c>
      <c r="V94" s="17">
        <f>IFERROR(D94/T94,0)</f>
        <v>0</v>
      </c>
      <c r="W94" s="17">
        <f>IFERROR(D94/U94,0)</f>
        <v>0</v>
      </c>
      <c r="X94" s="17">
        <f>IFERROR(W94*커버링B2C요약!$AD$8/(커버링B2C요약!$AE$5/커버링B2C요약!$AD$5),0)</f>
        <v>0</v>
      </c>
      <c r="Y94" s="17">
        <f>Y95</f>
        <v>0</v>
      </c>
      <c r="Z94" s="17">
        <v>0</v>
      </c>
      <c r="AA94" s="166"/>
    </row>
    <row r="95" spans="1:28" s="43" customFormat="1" hidden="1">
      <c r="B95" s="22" t="str">
        <f>VLOOKUP(C95,'메타 RAW'!A:G,2,0)</f>
        <v>aos(Web2App)_purchase_all_vd_저만그래요(대형폐기물)_nk1_26.03.06</v>
      </c>
      <c r="C95" s="22" t="s">
        <v>639</v>
      </c>
      <c r="D95" s="22">
        <f>VLOOKUP($C95,'메타 RAW'!$A:$G,3,0)</f>
        <v>0</v>
      </c>
      <c r="E95" s="22">
        <f>VLOOKUP($C95,'메타 RAW'!$A:$G,4,0)</f>
        <v>0</v>
      </c>
      <c r="F95" s="22">
        <f>VLOOKUP($C95,'메타 RAW'!$A:$G,5,0)</f>
        <v>0</v>
      </c>
      <c r="G95" s="22">
        <f>VLOOKUP($C95,'메타 RAW'!$A:$G,6,0)</f>
        <v>0</v>
      </c>
      <c r="H95" s="22">
        <f>VLOOKUP($C95,'메타 RAW'!$A:$I,7,0)</f>
        <v>0</v>
      </c>
      <c r="I95" s="22">
        <f>VLOOKUP($C95,'메타 RAW'!$A:$I,8,0)</f>
        <v>0</v>
      </c>
      <c r="J95" s="23">
        <f>IFERROR(D95/E95*1000,0)</f>
        <v>0</v>
      </c>
      <c r="K95" s="23">
        <f>IFERROR(D95/F95,0)</f>
        <v>0</v>
      </c>
      <c r="L95" s="24">
        <f t="shared" si="67"/>
        <v>0</v>
      </c>
      <c r="M95" s="24">
        <f t="shared" si="67"/>
        <v>0</v>
      </c>
      <c r="N95" s="24">
        <f>IFERROR(H95/F95,0)</f>
        <v>0</v>
      </c>
      <c r="O95" s="24">
        <f>IFERROR(I95/F95,0)</f>
        <v>0</v>
      </c>
      <c r="P95" s="22">
        <f>IFERROR(D95/G95,0)</f>
        <v>0</v>
      </c>
      <c r="Q95" s="22">
        <f>IFERROR(D95/H95,0)</f>
        <v>0</v>
      </c>
      <c r="R95" s="22">
        <f>IFERROR(D95/I95,0)</f>
        <v>0</v>
      </c>
      <c r="S95" s="22">
        <f>IFERROR(VLOOKUP($C95,'메타 RAW (MMP)'!$B:$G,3,0),0)</f>
        <v>0</v>
      </c>
      <c r="T95" s="22">
        <f>IFERROR(VLOOKUP($C95,'메타 RAW (MMP)'!$B:$G,5,0),0)</f>
        <v>0</v>
      </c>
      <c r="U95" s="22">
        <f>IFERROR(VLOOKUP($C95,'메타 RAW (MMP)'!$B:$G,6,0),0)</f>
        <v>0</v>
      </c>
      <c r="V95" s="22">
        <f>IFERROR(D95/T95,0)</f>
        <v>0</v>
      </c>
      <c r="W95" s="22">
        <f>IFERROR(D95/U95,0)</f>
        <v>0</v>
      </c>
      <c r="X95" s="22">
        <f>IFERROR(W95*커버링B2C요약!$AD$8/(커버링B2C요약!$AE$5/커버링B2C요약!$AD$5),0)</f>
        <v>0</v>
      </c>
      <c r="Y95" s="22">
        <v>0</v>
      </c>
    </row>
    <row r="96" spans="1:28" s="43" customFormat="1" hidden="1">
      <c r="B96" s="22" t="str">
        <f>VLOOKUP(C96,'메타 RAW'!A:G,2,0)</f>
        <v>aos(Web2App)_purchase_all_vd_저만그래요(대형폐기물)_nk1_26.03.06</v>
      </c>
      <c r="C96" s="22" t="s">
        <v>640</v>
      </c>
      <c r="D96" s="22">
        <f>VLOOKUP($C96,'메타 RAW'!$A:$G,3,0)</f>
        <v>0</v>
      </c>
      <c r="E96" s="22">
        <f>VLOOKUP($C96,'메타 RAW'!$A:$G,4,0)</f>
        <v>0</v>
      </c>
      <c r="F96" s="22">
        <f>VLOOKUP($C96,'메타 RAW'!$A:$G,5,0)</f>
        <v>0</v>
      </c>
      <c r="G96" s="22">
        <f>VLOOKUP($C96,'메타 RAW'!$A:$G,6,0)</f>
        <v>0</v>
      </c>
      <c r="H96" s="22">
        <f>VLOOKUP($C96,'메타 RAW'!$A:$I,7,0)</f>
        <v>0</v>
      </c>
      <c r="I96" s="22">
        <f>VLOOKUP($C96,'메타 RAW'!$A:$I,8,0)</f>
        <v>0</v>
      </c>
      <c r="J96" s="23">
        <f>IFERROR(D96/E96*1000,0)</f>
        <v>0</v>
      </c>
      <c r="K96" s="23">
        <f>IFERROR(D96/F96,0)</f>
        <v>0</v>
      </c>
      <c r="L96" s="24">
        <f t="shared" si="67"/>
        <v>0</v>
      </c>
      <c r="M96" s="24">
        <f t="shared" si="67"/>
        <v>0</v>
      </c>
      <c r="N96" s="24">
        <f>IFERROR(H96/F96,0)</f>
        <v>0</v>
      </c>
      <c r="O96" s="24">
        <f>IFERROR(I96/F96,0)</f>
        <v>0</v>
      </c>
      <c r="P96" s="22">
        <f>IFERROR(D96/G96,0)</f>
        <v>0</v>
      </c>
      <c r="Q96" s="22">
        <f>IFERROR(D96/H96,0)</f>
        <v>0</v>
      </c>
      <c r="R96" s="22">
        <f>IFERROR(D96/I96,0)</f>
        <v>0</v>
      </c>
      <c r="S96" s="22">
        <f>IFERROR(VLOOKUP($C96,'메타 RAW (MMP)'!$B:$G,3,0),0)</f>
        <v>0</v>
      </c>
      <c r="T96" s="22">
        <f>IFERROR(VLOOKUP($C96,'메타 RAW (MMP)'!$B:$G,5,0),0)</f>
        <v>0</v>
      </c>
      <c r="U96" s="22">
        <f>IFERROR(VLOOKUP($C96,'메타 RAW (MMP)'!$B:$G,6,0),0)</f>
        <v>0</v>
      </c>
      <c r="V96" s="22">
        <f>IFERROR(D96/T96,0)</f>
        <v>0</v>
      </c>
      <c r="W96" s="22">
        <f>IFERROR(D96/U96,0)</f>
        <v>0</v>
      </c>
      <c r="X96" s="22">
        <f>IFERROR(W96*커버링B2C요약!$AD$8/(커버링B2C요약!$AE$5/커버링B2C요약!$AD$5),0)</f>
        <v>0</v>
      </c>
      <c r="Y96" s="22">
        <f>VLOOKUP($C96,'메타 RAW'!$A:$I,9,0)</f>
        <v>80000</v>
      </c>
    </row>
    <row r="97" spans="1:28" s="43" customFormat="1" hidden="1">
      <c r="B97" s="22" t="str">
        <f>VLOOKUP(C97,'메타 RAW'!A:G,2,0)</f>
        <v>aos(Web2App)_purchase_all_vd_저만그래요(대형폐기물)_nk1_26.03.06</v>
      </c>
      <c r="C97" s="22" t="s">
        <v>641</v>
      </c>
      <c r="D97" s="22">
        <f>VLOOKUP($C97,'메타 RAW'!$A:$G,3,0)</f>
        <v>0</v>
      </c>
      <c r="E97" s="22">
        <f>VLOOKUP($C97,'메타 RAW'!$A:$G,4,0)</f>
        <v>0</v>
      </c>
      <c r="F97" s="22">
        <f>VLOOKUP($C97,'메타 RAW'!$A:$G,5,0)</f>
        <v>0</v>
      </c>
      <c r="G97" s="22">
        <f>VLOOKUP($C97,'메타 RAW'!$A:$G,6,0)</f>
        <v>0</v>
      </c>
      <c r="H97" s="22">
        <f>VLOOKUP($C97,'메타 RAW'!$A:$I,7,0)</f>
        <v>0</v>
      </c>
      <c r="I97" s="22">
        <f>VLOOKUP($C97,'메타 RAW'!$A:$I,8,0)</f>
        <v>0</v>
      </c>
      <c r="J97" s="23">
        <f>IFERROR(D97/E97*1000,0)</f>
        <v>0</v>
      </c>
      <c r="K97" s="23">
        <f>IFERROR(D97/F97,0)</f>
        <v>0</v>
      </c>
      <c r="L97" s="24">
        <f t="shared" si="67"/>
        <v>0</v>
      </c>
      <c r="M97" s="24">
        <f t="shared" si="67"/>
        <v>0</v>
      </c>
      <c r="N97" s="24">
        <f>IFERROR(H97/F97,0)</f>
        <v>0</v>
      </c>
      <c r="O97" s="24">
        <f>IFERROR(I97/F97,0)</f>
        <v>0</v>
      </c>
      <c r="P97" s="22">
        <f>IFERROR(D97/G97,0)</f>
        <v>0</v>
      </c>
      <c r="Q97" s="22">
        <f>IFERROR(D97/H97,0)</f>
        <v>0</v>
      </c>
      <c r="R97" s="22">
        <f>IFERROR(D97/I97,0)</f>
        <v>0</v>
      </c>
      <c r="S97" s="22">
        <f>IFERROR(VLOOKUP($C97,'메타 RAW (MMP)'!$B:$G,3,0),0)</f>
        <v>0</v>
      </c>
      <c r="T97" s="22">
        <f>IFERROR(VLOOKUP($C97,'메타 RAW (MMP)'!$B:$G,5,0),0)</f>
        <v>0</v>
      </c>
      <c r="U97" s="22">
        <f>IFERROR(VLOOKUP($C97,'메타 RAW (MMP)'!$B:$G,6,0),0)</f>
        <v>0</v>
      </c>
      <c r="V97" s="22">
        <f>IFERROR(D97/T97,0)</f>
        <v>0</v>
      </c>
      <c r="W97" s="22">
        <f>IFERROR(D97/U97,0)</f>
        <v>0</v>
      </c>
      <c r="X97" s="22">
        <f>IFERROR(W97*커버링B2C요약!$AD$8/(커버링B2C요약!$AE$5/커버링B2C요약!$AD$5),0)</f>
        <v>0</v>
      </c>
      <c r="Y97" s="22">
        <f>VLOOKUP($C97,'메타 RAW'!$A:$I,9,0)</f>
        <v>80000</v>
      </c>
    </row>
    <row r="98" spans="1:28" ht="16.5" hidden="1" customHeight="1">
      <c r="B98" s="19" t="s">
        <v>440</v>
      </c>
      <c r="C98" s="20" t="s">
        <v>451</v>
      </c>
      <c r="D98" s="20"/>
    </row>
    <row r="99" spans="1:28" ht="16.5" hidden="1" customHeight="1">
      <c r="B99" s="11" t="s">
        <v>436</v>
      </c>
      <c r="C99" s="11" t="s">
        <v>22</v>
      </c>
      <c r="D99" s="12" t="s">
        <v>23</v>
      </c>
      <c r="E99" s="12" t="s">
        <v>24</v>
      </c>
      <c r="F99" s="12" t="s">
        <v>25</v>
      </c>
      <c r="G99" s="12" t="s">
        <v>26</v>
      </c>
      <c r="H99" s="12" t="s">
        <v>27</v>
      </c>
      <c r="I99" s="12" t="s">
        <v>28</v>
      </c>
      <c r="J99" s="13" t="s">
        <v>29</v>
      </c>
      <c r="K99" s="13" t="s">
        <v>30</v>
      </c>
      <c r="L99" s="13" t="s">
        <v>31</v>
      </c>
      <c r="M99" s="13" t="s">
        <v>32</v>
      </c>
      <c r="N99" s="13" t="s">
        <v>33</v>
      </c>
      <c r="O99" s="13" t="s">
        <v>34</v>
      </c>
      <c r="P99" s="13" t="s">
        <v>35</v>
      </c>
      <c r="Q99" s="13" t="s">
        <v>36</v>
      </c>
      <c r="R99" s="13" t="s">
        <v>37</v>
      </c>
      <c r="S99" s="14" t="s">
        <v>38</v>
      </c>
      <c r="T99" s="14" t="s">
        <v>27</v>
      </c>
      <c r="U99" s="14" t="s">
        <v>28</v>
      </c>
      <c r="V99" s="14" t="s">
        <v>36</v>
      </c>
      <c r="W99" s="14" t="s">
        <v>37</v>
      </c>
      <c r="X99" s="14" t="s">
        <v>437</v>
      </c>
      <c r="Y99" s="13" t="s">
        <v>40</v>
      </c>
      <c r="Z99" s="14" t="s">
        <v>41</v>
      </c>
    </row>
    <row r="100" spans="1:28" ht="16.5" hidden="1" customHeight="1">
      <c r="B100" s="15"/>
      <c r="C100" s="9" t="s">
        <v>435</v>
      </c>
      <c r="D100" s="16">
        <f t="shared" ref="D100:I100" si="68">SUM(D101:D103)</f>
        <v>0</v>
      </c>
      <c r="E100" s="16">
        <f t="shared" si="68"/>
        <v>0</v>
      </c>
      <c r="F100" s="16">
        <f t="shared" si="68"/>
        <v>0</v>
      </c>
      <c r="G100" s="16">
        <f t="shared" si="68"/>
        <v>0</v>
      </c>
      <c r="H100" s="16">
        <f t="shared" si="68"/>
        <v>0</v>
      </c>
      <c r="I100" s="16">
        <f t="shared" si="68"/>
        <v>0</v>
      </c>
      <c r="J100" s="17" t="e">
        <f>D100*1000/E100</f>
        <v>#DIV/0!</v>
      </c>
      <c r="K100" s="17">
        <f>IFERROR(D100/F100,0)</f>
        <v>0</v>
      </c>
      <c r="L100" s="18">
        <f t="shared" ref="L100:M103" si="69">IFERROR(F100/E100,0)</f>
        <v>0</v>
      </c>
      <c r="M100" s="42">
        <f t="shared" si="69"/>
        <v>0</v>
      </c>
      <c r="N100" s="42">
        <f>IFERROR(H100/F100,0)</f>
        <v>0</v>
      </c>
      <c r="O100" s="42">
        <f>IFERROR(I100/F100,0)</f>
        <v>0</v>
      </c>
      <c r="P100" s="17">
        <f>IFERROR(D100/G100,0)</f>
        <v>0</v>
      </c>
      <c r="Q100" s="17">
        <f>IFERROR(D100/H100,0)</f>
        <v>0</v>
      </c>
      <c r="R100" s="17">
        <f>IFERROR(D100/I100,0)</f>
        <v>0</v>
      </c>
      <c r="S100" s="16">
        <f>SUM(S101:S103)</f>
        <v>0</v>
      </c>
      <c r="T100" s="16">
        <f>SUM(T101:T103)</f>
        <v>0</v>
      </c>
      <c r="U100" s="16">
        <f>SUM(U101:U103)</f>
        <v>0</v>
      </c>
      <c r="V100" s="17">
        <f>IFERROR(D100/T100,0)</f>
        <v>0</v>
      </c>
      <c r="W100" s="17">
        <f>IFERROR(D100/U100,0)</f>
        <v>0</v>
      </c>
      <c r="X100" s="17">
        <f>IFERROR(W100*커버링B2C요약!$AD$8/(커버링B2C요약!$AE$5/커버링B2C요약!$AD$5),0)</f>
        <v>0</v>
      </c>
      <c r="Y100" s="17">
        <f>Y101</f>
        <v>0</v>
      </c>
      <c r="Z100" s="17">
        <v>0</v>
      </c>
      <c r="AA100" s="166"/>
    </row>
    <row r="101" spans="1:28" s="43" customFormat="1" hidden="1">
      <c r="B101" s="22" t="str">
        <f>VLOOKUP(C101,'메타 RAW'!A:G,2,0)</f>
        <v>aos(Web2App)_purchase_all_vd_이거모르고(대형폐기물)_cr1_26.03.07</v>
      </c>
      <c r="C101" s="22" t="s">
        <v>642</v>
      </c>
      <c r="D101" s="22">
        <f>VLOOKUP($C101,'메타 RAW'!$A:$G,3,0)</f>
        <v>0</v>
      </c>
      <c r="E101" s="22">
        <f>VLOOKUP($C101,'메타 RAW'!$A:$G,4,0)</f>
        <v>0</v>
      </c>
      <c r="F101" s="22">
        <f>VLOOKUP($C101,'메타 RAW'!$A:$G,5,0)</f>
        <v>0</v>
      </c>
      <c r="G101" s="22">
        <f>VLOOKUP($C101,'메타 RAW'!$A:$G,6,0)</f>
        <v>0</v>
      </c>
      <c r="H101" s="22">
        <f>VLOOKUP($C101,'메타 RAW'!$A:$I,7,0)</f>
        <v>0</v>
      </c>
      <c r="I101" s="22">
        <f>VLOOKUP($C101,'메타 RAW'!$A:$I,8,0)</f>
        <v>0</v>
      </c>
      <c r="J101" s="23">
        <f>IFERROR(D101/E101*1000,0)</f>
        <v>0</v>
      </c>
      <c r="K101" s="23">
        <f>IFERROR(D101/F101,0)</f>
        <v>0</v>
      </c>
      <c r="L101" s="24">
        <f t="shared" si="69"/>
        <v>0</v>
      </c>
      <c r="M101" s="24">
        <f t="shared" si="69"/>
        <v>0</v>
      </c>
      <c r="N101" s="24">
        <f>IFERROR(H101/F101,0)</f>
        <v>0</v>
      </c>
      <c r="O101" s="24">
        <f>IFERROR(I101/F101,0)</f>
        <v>0</v>
      </c>
      <c r="P101" s="22">
        <f>IFERROR(D101/G101,0)</f>
        <v>0</v>
      </c>
      <c r="Q101" s="22">
        <f>IFERROR(D101/H101,0)</f>
        <v>0</v>
      </c>
      <c r="R101" s="22">
        <f>IFERROR(D101/I101,0)</f>
        <v>0</v>
      </c>
      <c r="S101" s="22">
        <f>IFERROR(VLOOKUP($C101,'메타 RAW (MMP)'!$B:$G,3,0),0)</f>
        <v>0</v>
      </c>
      <c r="T101" s="22">
        <f>IFERROR(VLOOKUP($C101,'메타 RAW (MMP)'!$B:$G,5,0),0)</f>
        <v>0</v>
      </c>
      <c r="U101" s="22">
        <f>IFERROR(VLOOKUP($C101,'메타 RAW (MMP)'!$B:$G,6,0),0)</f>
        <v>0</v>
      </c>
      <c r="V101" s="22">
        <f>IFERROR(D101/T101,0)</f>
        <v>0</v>
      </c>
      <c r="W101" s="22">
        <f>IFERROR(D101/U101,0)</f>
        <v>0</v>
      </c>
      <c r="X101" s="22">
        <f>IFERROR(W101*커버링B2C요약!$AD$8/(커버링B2C요약!$AE$5/커버링B2C요약!$AD$5),0)</f>
        <v>0</v>
      </c>
      <c r="Y101" s="22">
        <v>0</v>
      </c>
    </row>
    <row r="102" spans="1:28" s="43" customFormat="1" hidden="1">
      <c r="B102" s="22" t="str">
        <f>VLOOKUP(C102,'메타 RAW'!A:G,2,0)</f>
        <v>aos(Web2App)_purchase_all_vd_이거모르고(대형폐기물)_cr1_26.03.07</v>
      </c>
      <c r="C102" s="22" t="s">
        <v>643</v>
      </c>
      <c r="D102" s="22">
        <f>VLOOKUP($C102,'메타 RAW'!$A:$G,3,0)</f>
        <v>0</v>
      </c>
      <c r="E102" s="22">
        <f>VLOOKUP($C102,'메타 RAW'!$A:$G,4,0)</f>
        <v>0</v>
      </c>
      <c r="F102" s="22">
        <f>VLOOKUP($C102,'메타 RAW'!$A:$G,5,0)</f>
        <v>0</v>
      </c>
      <c r="G102" s="22">
        <f>VLOOKUP($C102,'메타 RAW'!$A:$G,6,0)</f>
        <v>0</v>
      </c>
      <c r="H102" s="22">
        <f>VLOOKUP($C102,'메타 RAW'!$A:$I,7,0)</f>
        <v>0</v>
      </c>
      <c r="I102" s="22">
        <f>VLOOKUP($C102,'메타 RAW'!$A:$I,8,0)</f>
        <v>0</v>
      </c>
      <c r="J102" s="23">
        <f>IFERROR(D102/E102*1000,0)</f>
        <v>0</v>
      </c>
      <c r="K102" s="23">
        <f>IFERROR(D102/F102,0)</f>
        <v>0</v>
      </c>
      <c r="L102" s="24">
        <f t="shared" si="69"/>
        <v>0</v>
      </c>
      <c r="M102" s="24">
        <f t="shared" si="69"/>
        <v>0</v>
      </c>
      <c r="N102" s="24">
        <f>IFERROR(H102/F102,0)</f>
        <v>0</v>
      </c>
      <c r="O102" s="24">
        <f>IFERROR(I102/F102,0)</f>
        <v>0</v>
      </c>
      <c r="P102" s="22">
        <f>IFERROR(D102/G102,0)</f>
        <v>0</v>
      </c>
      <c r="Q102" s="22">
        <f>IFERROR(D102/H102,0)</f>
        <v>0</v>
      </c>
      <c r="R102" s="22">
        <f>IFERROR(D102/I102,0)</f>
        <v>0</v>
      </c>
      <c r="S102" s="22">
        <f>IFERROR(VLOOKUP($C102,'메타 RAW (MMP)'!$B:$G,3,0),0)</f>
        <v>0</v>
      </c>
      <c r="T102" s="22">
        <f>IFERROR(VLOOKUP($C102,'메타 RAW (MMP)'!$B:$G,5,0),0)</f>
        <v>0</v>
      </c>
      <c r="U102" s="22">
        <f>IFERROR(VLOOKUP($C102,'메타 RAW (MMP)'!$B:$G,6,0),0)</f>
        <v>0</v>
      </c>
      <c r="V102" s="22">
        <f>IFERROR(D102/T102,0)</f>
        <v>0</v>
      </c>
      <c r="W102" s="22">
        <f>IFERROR(D102/U102,0)</f>
        <v>0</v>
      </c>
      <c r="X102" s="22">
        <f>IFERROR(W102*커버링B2C요약!$AD$8/(커버링B2C요약!$AE$5/커버링B2C요약!$AD$5),0)</f>
        <v>0</v>
      </c>
      <c r="Y102" s="22">
        <f>VLOOKUP($C102,'메타 RAW'!$A:$I,9,0)</f>
        <v>30000</v>
      </c>
    </row>
    <row r="103" spans="1:28" s="43" customFormat="1" hidden="1">
      <c r="B103" s="22" t="str">
        <f>VLOOKUP(C103,'메타 RAW'!A:G,2,0)</f>
        <v>aos(Web2App)_purchase_all_vd_이거모르고(대형폐기물)_cr1_26.03.07</v>
      </c>
      <c r="C103" s="22" t="s">
        <v>644</v>
      </c>
      <c r="D103" s="22">
        <f>VLOOKUP($C103,'메타 RAW'!$A:$G,3,0)</f>
        <v>0</v>
      </c>
      <c r="E103" s="22">
        <f>VLOOKUP($C103,'메타 RAW'!$A:$G,4,0)</f>
        <v>0</v>
      </c>
      <c r="F103" s="22">
        <f>VLOOKUP($C103,'메타 RAW'!$A:$G,5,0)</f>
        <v>0</v>
      </c>
      <c r="G103" s="22">
        <f>VLOOKUP($C103,'메타 RAW'!$A:$G,6,0)</f>
        <v>0</v>
      </c>
      <c r="H103" s="22">
        <f>VLOOKUP($C103,'메타 RAW'!$A:$I,7,0)</f>
        <v>0</v>
      </c>
      <c r="I103" s="22">
        <f>VLOOKUP($C103,'메타 RAW'!$A:$I,8,0)</f>
        <v>0</v>
      </c>
      <c r="J103" s="23">
        <f>IFERROR(D103/E103*1000,0)</f>
        <v>0</v>
      </c>
      <c r="K103" s="23">
        <f>IFERROR(D103/F103,0)</f>
        <v>0</v>
      </c>
      <c r="L103" s="24">
        <f t="shared" si="69"/>
        <v>0</v>
      </c>
      <c r="M103" s="24">
        <f t="shared" si="69"/>
        <v>0</v>
      </c>
      <c r="N103" s="24">
        <f>IFERROR(H103/F103,0)</f>
        <v>0</v>
      </c>
      <c r="O103" s="24">
        <f>IFERROR(I103/F103,0)</f>
        <v>0</v>
      </c>
      <c r="P103" s="22">
        <f>IFERROR(D103/G103,0)</f>
        <v>0</v>
      </c>
      <c r="Q103" s="22">
        <f>IFERROR(D103/H103,0)</f>
        <v>0</v>
      </c>
      <c r="R103" s="22">
        <f>IFERROR(D103/I103,0)</f>
        <v>0</v>
      </c>
      <c r="S103" s="22">
        <f>IFERROR(VLOOKUP($C103,'메타 RAW (MMP)'!$B:$G,3,0),0)</f>
        <v>0</v>
      </c>
      <c r="T103" s="22">
        <f>IFERROR(VLOOKUP($C103,'메타 RAW (MMP)'!$B:$G,5,0),0)</f>
        <v>0</v>
      </c>
      <c r="U103" s="22">
        <f>IFERROR(VLOOKUP($C103,'메타 RAW (MMP)'!$B:$G,6,0),0)</f>
        <v>0</v>
      </c>
      <c r="V103" s="22">
        <f>IFERROR(D103/T103,0)</f>
        <v>0</v>
      </c>
      <c r="W103" s="22">
        <f>IFERROR(D103/U103,0)</f>
        <v>0</v>
      </c>
      <c r="X103" s="22">
        <f>IFERROR(W103*커버링B2C요약!$AD$8/(커버링B2C요약!$AE$5/커버링B2C요약!$AD$5),0)</f>
        <v>0</v>
      </c>
      <c r="Y103" s="22">
        <f>VLOOKUP($C103,'메타 RAW'!$A:$I,9,0)</f>
        <v>30000</v>
      </c>
    </row>
    <row r="104" spans="1:28" ht="16.5" customHeight="1">
      <c r="B104" s="19" t="s">
        <v>440</v>
      </c>
      <c r="C104" s="20" t="s">
        <v>4255</v>
      </c>
      <c r="D104" s="20"/>
    </row>
    <row r="105" spans="1:28" ht="16.5" customHeight="1">
      <c r="B105" s="11" t="s">
        <v>436</v>
      </c>
      <c r="C105" s="11" t="s">
        <v>22</v>
      </c>
      <c r="D105" s="12" t="s">
        <v>23</v>
      </c>
      <c r="E105" s="12" t="s">
        <v>24</v>
      </c>
      <c r="F105" s="12" t="s">
        <v>25</v>
      </c>
      <c r="G105" s="12" t="s">
        <v>26</v>
      </c>
      <c r="H105" s="12" t="s">
        <v>27</v>
      </c>
      <c r="I105" s="12" t="s">
        <v>28</v>
      </c>
      <c r="J105" s="13" t="s">
        <v>29</v>
      </c>
      <c r="K105" s="13" t="s">
        <v>30</v>
      </c>
      <c r="L105" s="13" t="s">
        <v>31</v>
      </c>
      <c r="M105" s="13" t="s">
        <v>32</v>
      </c>
      <c r="N105" s="13" t="s">
        <v>33</v>
      </c>
      <c r="O105" s="13" t="s">
        <v>34</v>
      </c>
      <c r="P105" s="13" t="s">
        <v>35</v>
      </c>
      <c r="Q105" s="13" t="s">
        <v>36</v>
      </c>
      <c r="R105" s="13" t="s">
        <v>37</v>
      </c>
      <c r="S105" s="14" t="s">
        <v>38</v>
      </c>
      <c r="T105" s="14" t="s">
        <v>27</v>
      </c>
      <c r="U105" s="14" t="s">
        <v>28</v>
      </c>
      <c r="V105" s="14" t="s">
        <v>36</v>
      </c>
      <c r="W105" s="14" t="s">
        <v>37</v>
      </c>
      <c r="X105" s="14" t="s">
        <v>437</v>
      </c>
      <c r="Y105" s="13" t="s">
        <v>40</v>
      </c>
      <c r="Z105" s="14" t="s">
        <v>41</v>
      </c>
    </row>
    <row r="106" spans="1:28" ht="16.5" customHeight="1">
      <c r="B106" s="15"/>
      <c r="C106" s="9" t="s">
        <v>435</v>
      </c>
      <c r="D106" s="16">
        <f t="shared" ref="D106:I106" si="70">SUM(D107:D111)</f>
        <v>405142</v>
      </c>
      <c r="E106" s="16">
        <f t="shared" si="70"/>
        <v>34462</v>
      </c>
      <c r="F106" s="16">
        <f t="shared" si="70"/>
        <v>85</v>
      </c>
      <c r="G106" s="16">
        <f t="shared" si="70"/>
        <v>3</v>
      </c>
      <c r="H106" s="16">
        <f t="shared" si="70"/>
        <v>80</v>
      </c>
      <c r="I106" s="16">
        <f t="shared" si="70"/>
        <v>10</v>
      </c>
      <c r="J106" s="17">
        <f>D106*1000/E106</f>
        <v>11756.195229528175</v>
      </c>
      <c r="K106" s="17">
        <f t="shared" ref="K106" si="71">IFERROR(D106/F106,0)</f>
        <v>4766.376470588235</v>
      </c>
      <c r="L106" s="18">
        <f t="shared" ref="L106:M106" si="72">IFERROR(F106/E106,0)</f>
        <v>2.4664848238639663E-3</v>
      </c>
      <c r="M106" s="42">
        <f t="shared" si="72"/>
        <v>3.5294117647058823E-2</v>
      </c>
      <c r="N106" s="42">
        <f t="shared" ref="N106" si="73">IFERROR(H106/F106,0)</f>
        <v>0.94117647058823528</v>
      </c>
      <c r="O106" s="42">
        <f t="shared" ref="O106" si="74">IFERROR(I106/F106,0)</f>
        <v>0.11764705882352941</v>
      </c>
      <c r="P106" s="17">
        <f t="shared" ref="P106" si="75">IFERROR(D106/G106,0)</f>
        <v>135047.33333333334</v>
      </c>
      <c r="Q106" s="17">
        <f t="shared" ref="Q106" si="76">IFERROR(D106/H106,0)</f>
        <v>5064.2749999999996</v>
      </c>
      <c r="R106" s="17">
        <f t="shared" ref="R106" si="77">IFERROR(D106/I106,0)</f>
        <v>40514.199999999997</v>
      </c>
      <c r="S106" s="16">
        <f>SUM(S107:S111)</f>
        <v>4</v>
      </c>
      <c r="T106" s="16">
        <f>SUM(T107:T111)</f>
        <v>2</v>
      </c>
      <c r="U106" s="16">
        <f>SUM(U107:U111)</f>
        <v>5</v>
      </c>
      <c r="V106" s="17">
        <f t="shared" ref="V106" si="78">IFERROR(D106/T106,0)</f>
        <v>202571</v>
      </c>
      <c r="W106" s="17">
        <f t="shared" ref="W106" si="79">IFERROR(D106/U106,0)</f>
        <v>81028.399999999994</v>
      </c>
      <c r="X106" s="17">
        <f>IFERROR(W106*커버링B2C요약!$AD$8/(커버링B2C요약!$AE$5/커버링B2C요약!$AD$5),0)</f>
        <v>32249.6674524423</v>
      </c>
      <c r="Y106" s="17">
        <f>Y107</f>
        <v>80000</v>
      </c>
      <c r="Z106" s="17">
        <v>80000</v>
      </c>
      <c r="AA106" s="166"/>
    </row>
    <row r="107" spans="1:28" s="43" customFormat="1">
      <c r="B107" s="22" t="str">
        <f>VLOOKUP(C107,'메타 RAW'!A:G,2,0)</f>
        <v>aos(Web2App)_purchase_all_vd_결산(대형폐기물)_mk1_26.03.06</v>
      </c>
      <c r="C107" s="22" t="s">
        <v>646</v>
      </c>
      <c r="D107" s="22">
        <f>VLOOKUP($C107,'메타 RAW'!$A:$G,3,0)</f>
        <v>224659</v>
      </c>
      <c r="E107" s="22">
        <f>VLOOKUP($C107,'메타 RAW'!$A:$G,4,0)</f>
        <v>18017</v>
      </c>
      <c r="F107" s="22">
        <f>VLOOKUP($C107,'메타 RAW'!$A:$G,5,0)</f>
        <v>48</v>
      </c>
      <c r="G107" s="22">
        <f>VLOOKUP($C107,'메타 RAW'!$A:$G,6,0)</f>
        <v>1</v>
      </c>
      <c r="H107" s="22">
        <f>VLOOKUP($C107,'메타 RAW'!$A:$I,7,0)</f>
        <v>38</v>
      </c>
      <c r="I107" s="22">
        <f>VLOOKUP($C107,'메타 RAW'!$A:$I,8,0)</f>
        <v>4</v>
      </c>
      <c r="J107" s="23">
        <f>IFERROR(D107/E107*1000,0)</f>
        <v>12469.279014264306</v>
      </c>
      <c r="K107" s="23">
        <f>IFERROR(D107/F107,0)</f>
        <v>4680.395833333333</v>
      </c>
      <c r="L107" s="24">
        <f t="shared" ref="L107:M111" si="80">IFERROR(F107/E107,0)</f>
        <v>2.6641505245046347E-3</v>
      </c>
      <c r="M107" s="24">
        <f t="shared" si="80"/>
        <v>2.0833333333333332E-2</v>
      </c>
      <c r="N107" s="24">
        <f>IFERROR(H107/F107,0)</f>
        <v>0.79166666666666663</v>
      </c>
      <c r="O107" s="24">
        <f>IFERROR(I107/F107,0)</f>
        <v>8.3333333333333329E-2</v>
      </c>
      <c r="P107" s="22">
        <f>IFERROR(D107/G107,0)</f>
        <v>224659</v>
      </c>
      <c r="Q107" s="22">
        <f>IFERROR(D107/H107,0)</f>
        <v>5912.0789473684208</v>
      </c>
      <c r="R107" s="22">
        <f>IFERROR(D107/I107,0)</f>
        <v>56164.75</v>
      </c>
      <c r="S107" s="22">
        <f>IFERROR(VLOOKUP($C107,'메타 RAW (MMP)'!$B:$G,3,0),0)</f>
        <v>2</v>
      </c>
      <c r="T107" s="22">
        <f>IFERROR(VLOOKUP($C107,'메타 RAW (MMP)'!$B:$G,5,0),0)</f>
        <v>0</v>
      </c>
      <c r="U107" s="22">
        <f>IFERROR(VLOOKUP($C107,'메타 RAW (MMP)'!$B:$G,6,0),0)</f>
        <v>2</v>
      </c>
      <c r="V107" s="22">
        <f>IFERROR(D107/T107,0)</f>
        <v>0</v>
      </c>
      <c r="W107" s="22">
        <f>IFERROR(D107/U107,0)</f>
        <v>112329.5</v>
      </c>
      <c r="X107" s="22">
        <f>IFERROR(W107*커버링B2C요약!$AD$8/(커버링B2C요약!$AE$5/커버링B2C요약!$AD$5),0)</f>
        <v>44707.645962392409</v>
      </c>
      <c r="Y107" s="22">
        <f>VLOOKUP($C107,'메타 RAW'!$A:$I,9,0)</f>
        <v>80000</v>
      </c>
    </row>
    <row r="108" spans="1:28" s="43" customFormat="1">
      <c r="A108" s="62"/>
      <c r="B108" s="22" t="str">
        <f>VLOOKUP(C108,'메타 RAW'!A:G,2,0)</f>
        <v>aos(Web2App)_purchase_all_vd_결산(대형폐기물)_mk1_26.03.06</v>
      </c>
      <c r="C108" s="28" t="s">
        <v>645</v>
      </c>
      <c r="D108" s="28">
        <f>VLOOKUP($C108,'메타 RAW'!$A:$G,3,0)</f>
        <v>111257</v>
      </c>
      <c r="E108" s="28">
        <f>VLOOKUP($C108,'메타 RAW'!$A:$G,4,0)</f>
        <v>9982</v>
      </c>
      <c r="F108" s="28">
        <f>VLOOKUP($C108,'메타 RAW'!$A:$G,5,0)</f>
        <v>25</v>
      </c>
      <c r="G108" s="28">
        <f>VLOOKUP($C108,'메타 RAW'!$A:$G,6,0)</f>
        <v>2</v>
      </c>
      <c r="H108" s="28">
        <f>VLOOKUP($C108,'메타 RAW'!$A:$I,7,0)</f>
        <v>35</v>
      </c>
      <c r="I108" s="28">
        <f>VLOOKUP($C108,'메타 RAW'!$A:$I,8,0)</f>
        <v>5</v>
      </c>
      <c r="J108" s="29">
        <f>IFERROR(D108/E108*1000,0)</f>
        <v>11145.762372270086</v>
      </c>
      <c r="K108" s="29">
        <f>IFERROR(D108/F108,0)</f>
        <v>4450.28</v>
      </c>
      <c r="L108" s="30">
        <f t="shared" si="80"/>
        <v>2.5045081146062914E-3</v>
      </c>
      <c r="M108" s="30">
        <f t="shared" si="80"/>
        <v>0.08</v>
      </c>
      <c r="N108" s="30">
        <f>IFERROR(H108/F108,0)</f>
        <v>1.4</v>
      </c>
      <c r="O108" s="30">
        <f>IFERROR(I108/F108,0)</f>
        <v>0.2</v>
      </c>
      <c r="P108" s="28">
        <f>IFERROR(D108/G108,0)</f>
        <v>55628.5</v>
      </c>
      <c r="Q108" s="28">
        <f>IFERROR(D108/H108,0)</f>
        <v>3178.7714285714287</v>
      </c>
      <c r="R108" s="28">
        <f>IFERROR(D108/I108,0)</f>
        <v>22251.4</v>
      </c>
      <c r="S108" s="28">
        <f>IFERROR(VLOOKUP($C108,'메타 RAW (MMP)'!$B:$G,3,0),0)</f>
        <v>2</v>
      </c>
      <c r="T108" s="28">
        <f>IFERROR(VLOOKUP($C108,'메타 RAW (MMP)'!$B:$G,5,0),0)</f>
        <v>2</v>
      </c>
      <c r="U108" s="28">
        <f>IFERROR(VLOOKUP($C108,'메타 RAW (MMP)'!$B:$G,6,0),0)</f>
        <v>2</v>
      </c>
      <c r="V108" s="28">
        <f>IFERROR(D108/T108,0)</f>
        <v>55628.5</v>
      </c>
      <c r="W108" s="28">
        <f>IFERROR(D108/U108,0)</f>
        <v>55628.5</v>
      </c>
      <c r="X108" s="28">
        <f>IFERROR(W108*커버링B2C요약!$AD$8/(커버링B2C요약!$AE$5/커버링B2C요약!$AD$5),0)</f>
        <v>22140.393070555343</v>
      </c>
      <c r="Y108" s="28">
        <f>VLOOKUP($C108,'메타 RAW'!$A:$I,9,0)</f>
        <v>80000</v>
      </c>
      <c r="Z108" s="62"/>
      <c r="AA108" s="62"/>
      <c r="AB108" s="62"/>
    </row>
    <row r="109" spans="1:28" s="43" customFormat="1">
      <c r="A109" s="62"/>
      <c r="B109" s="22" t="str">
        <f>VLOOKUP(C109,'메타 RAW'!A:G,2,0)</f>
        <v>aos(Web2App)_purchase_all_vd_결산(대형폐기물)_mk1_26.03.06</v>
      </c>
      <c r="C109" s="28" t="s">
        <v>647</v>
      </c>
      <c r="D109" s="28">
        <f>VLOOKUP($C109,'메타 RAW'!$A:$G,3,0)</f>
        <v>45675</v>
      </c>
      <c r="E109" s="28">
        <f>VLOOKUP($C109,'메타 RAW'!$A:$G,4,0)</f>
        <v>3949</v>
      </c>
      <c r="F109" s="28">
        <f>VLOOKUP($C109,'메타 RAW'!$A:$G,5,0)</f>
        <v>7</v>
      </c>
      <c r="G109" s="28">
        <f>VLOOKUP($C109,'메타 RAW'!$A:$G,6,0)</f>
        <v>0</v>
      </c>
      <c r="H109" s="28">
        <f>VLOOKUP($C109,'메타 RAW'!$A:$I,7,0)</f>
        <v>3</v>
      </c>
      <c r="I109" s="28">
        <f>VLOOKUP($C109,'메타 RAW'!$A:$I,8,0)</f>
        <v>0</v>
      </c>
      <c r="J109" s="29">
        <f>IFERROR(D109/E109*1000,0)</f>
        <v>11566.21929602431</v>
      </c>
      <c r="K109" s="29">
        <f>IFERROR(D109/F109,0)</f>
        <v>6525</v>
      </c>
      <c r="L109" s="30">
        <f t="shared" si="80"/>
        <v>1.7726006583945303E-3</v>
      </c>
      <c r="M109" s="30">
        <f t="shared" si="80"/>
        <v>0</v>
      </c>
      <c r="N109" s="30">
        <f>IFERROR(H109/F109,0)</f>
        <v>0.42857142857142855</v>
      </c>
      <c r="O109" s="30">
        <f>IFERROR(I109/F109,0)</f>
        <v>0</v>
      </c>
      <c r="P109" s="28">
        <f>IFERROR(D109/G109,0)</f>
        <v>0</v>
      </c>
      <c r="Q109" s="28">
        <f>IFERROR(D109/H109,0)</f>
        <v>15225</v>
      </c>
      <c r="R109" s="28">
        <f>IFERROR(D109/I109,0)</f>
        <v>0</v>
      </c>
      <c r="S109" s="28">
        <f>IFERROR(VLOOKUP($C109,'메타 RAW (MMP)'!$B:$G,3,0),0)</f>
        <v>0</v>
      </c>
      <c r="T109" s="28">
        <f>IFERROR(VLOOKUP($C109,'메타 RAW (MMP)'!$B:$G,5,0),0)</f>
        <v>0</v>
      </c>
      <c r="U109" s="28">
        <f>IFERROR(VLOOKUP($C109,'메타 RAW (MMP)'!$B:$G,6,0),0)</f>
        <v>1</v>
      </c>
      <c r="V109" s="28">
        <f>IFERROR(D109/T109,0)</f>
        <v>0</v>
      </c>
      <c r="W109" s="28">
        <f>IFERROR(D109/U109,0)</f>
        <v>45675</v>
      </c>
      <c r="X109" s="28">
        <f>IFERROR(W109*커버링B2C요약!$AD$8/(커버링B2C요약!$AE$5/커버링B2C요약!$AD$5),0)</f>
        <v>18178.855325914148</v>
      </c>
      <c r="Y109" s="28">
        <f>VLOOKUP($C109,'메타 RAW'!$A:$I,9,0)</f>
        <v>80000</v>
      </c>
      <c r="Z109" s="62"/>
      <c r="AA109" s="62"/>
      <c r="AB109" s="62"/>
    </row>
    <row r="110" spans="1:28" s="62" customFormat="1">
      <c r="B110" s="22" t="str">
        <f>VLOOKUP(C110,'메타 RAW'!A:G,2,0)</f>
        <v>aos(Web2App)_purchase_all_vd_결산(대형폐기물)_mk1_26.03.06</v>
      </c>
      <c r="C110" s="28" t="s">
        <v>648</v>
      </c>
      <c r="D110" s="28">
        <f>VLOOKUP($C110,'메타 RAW'!$A:$G,3,0)</f>
        <v>23551</v>
      </c>
      <c r="E110" s="28">
        <f>VLOOKUP($C110,'메타 RAW'!$A:$G,4,0)</f>
        <v>2514</v>
      </c>
      <c r="F110" s="28">
        <f>VLOOKUP($C110,'메타 RAW'!$A:$G,5,0)</f>
        <v>5</v>
      </c>
      <c r="G110" s="28">
        <f>VLOOKUP($C110,'메타 RAW'!$A:$G,6,0)</f>
        <v>0</v>
      </c>
      <c r="H110" s="28">
        <f>VLOOKUP($C110,'메타 RAW'!$A:$I,7,0)</f>
        <v>4</v>
      </c>
      <c r="I110" s="28">
        <f>VLOOKUP($C110,'메타 RAW'!$A:$I,8,0)</f>
        <v>1</v>
      </c>
      <c r="J110" s="29">
        <f>IFERROR(D110/E110*1000,0)</f>
        <v>9367.9395385839289</v>
      </c>
      <c r="K110" s="29">
        <f>IFERROR(D110/F110,0)</f>
        <v>4710.2</v>
      </c>
      <c r="L110" s="30">
        <f t="shared" si="80"/>
        <v>1.988862370723946E-3</v>
      </c>
      <c r="M110" s="30">
        <f t="shared" si="80"/>
        <v>0</v>
      </c>
      <c r="N110" s="30">
        <f>IFERROR(H110/F110,0)</f>
        <v>0.8</v>
      </c>
      <c r="O110" s="30">
        <f>IFERROR(I110/F110,0)</f>
        <v>0.2</v>
      </c>
      <c r="P110" s="28">
        <f>IFERROR(D110/G110,0)</f>
        <v>0</v>
      </c>
      <c r="Q110" s="28">
        <f>IFERROR(D110/H110,0)</f>
        <v>5887.75</v>
      </c>
      <c r="R110" s="28">
        <f>IFERROR(D110/I110,0)</f>
        <v>23551</v>
      </c>
      <c r="S110" s="28">
        <f>IFERROR(VLOOKUP($C110,'메타 RAW (MMP)'!$B:$G,3,0),0)</f>
        <v>0</v>
      </c>
      <c r="T110" s="28">
        <f>IFERROR(VLOOKUP($C110,'메타 RAW (MMP)'!$B:$G,5,0),0)</f>
        <v>0</v>
      </c>
      <c r="U110" s="28">
        <f>IFERROR(VLOOKUP($C110,'메타 RAW (MMP)'!$B:$G,6,0),0)</f>
        <v>0</v>
      </c>
      <c r="V110" s="28">
        <f>IFERROR(D110/T110,0)</f>
        <v>0</v>
      </c>
      <c r="W110" s="28">
        <f>IFERROR(D110/U110,0)</f>
        <v>0</v>
      </c>
      <c r="X110" s="28">
        <f>IFERROR(W110*커버링B2C요약!$AD$8/(커버링B2C요약!$AE$5/커버링B2C요약!$AD$5),0)</f>
        <v>0</v>
      </c>
      <c r="Y110" s="28">
        <f>VLOOKUP($C110,'메타 RAW'!$A:$I,9,0)</f>
        <v>80000</v>
      </c>
    </row>
    <row r="111" spans="1:28" s="62" customFormat="1">
      <c r="A111" s="43"/>
      <c r="B111" s="22" t="str">
        <f>VLOOKUP(C111,'메타 RAW'!A:G,2,0)</f>
        <v>aos(Web2App)_purchase_all_vd_가장짧은시간(대형폐기물)_cr1_26.03.25</v>
      </c>
      <c r="C111" s="22" t="s">
        <v>649</v>
      </c>
      <c r="D111" s="22">
        <f>VLOOKUP($C111,'메타 RAW'!$A:$G,3,0)</f>
        <v>0</v>
      </c>
      <c r="E111" s="22">
        <f>VLOOKUP($C111,'메타 RAW'!$A:$G,4,0)</f>
        <v>0</v>
      </c>
      <c r="F111" s="22">
        <f>VLOOKUP($C111,'메타 RAW'!$A:$G,5,0)</f>
        <v>0</v>
      </c>
      <c r="G111" s="22">
        <f>VLOOKUP($C111,'메타 RAW'!$A:$G,6,0)</f>
        <v>0</v>
      </c>
      <c r="H111" s="22">
        <f>VLOOKUP($C111,'메타 RAW'!$A:$I,7,0)</f>
        <v>0</v>
      </c>
      <c r="I111" s="22">
        <f>VLOOKUP($C111,'메타 RAW'!$A:$I,8,0)</f>
        <v>0</v>
      </c>
      <c r="J111" s="23">
        <f>IFERROR(D111/E111*1000,0)</f>
        <v>0</v>
      </c>
      <c r="K111" s="23">
        <f>IFERROR(D111/F111,0)</f>
        <v>0</v>
      </c>
      <c r="L111" s="24">
        <f t="shared" si="80"/>
        <v>0</v>
      </c>
      <c r="M111" s="24">
        <f t="shared" si="80"/>
        <v>0</v>
      </c>
      <c r="N111" s="24">
        <f>IFERROR(H111/F111,0)</f>
        <v>0</v>
      </c>
      <c r="O111" s="24">
        <f>IFERROR(I111/F111,0)</f>
        <v>0</v>
      </c>
      <c r="P111" s="22">
        <f>IFERROR(D111/G111,0)</f>
        <v>0</v>
      </c>
      <c r="Q111" s="22">
        <f>IFERROR(D111/H111,0)</f>
        <v>0</v>
      </c>
      <c r="R111" s="22">
        <f>IFERROR(D111/I111,0)</f>
        <v>0</v>
      </c>
      <c r="S111" s="22">
        <f>IFERROR(VLOOKUP($C111,'메타 RAW (MMP)'!$B:$G,3,0),0)</f>
        <v>0</v>
      </c>
      <c r="T111" s="22">
        <f>IFERROR(VLOOKUP($C111,'메타 RAW (MMP)'!$B:$G,5,0),0)</f>
        <v>0</v>
      </c>
      <c r="U111" s="22">
        <f>IFERROR(VLOOKUP($C111,'메타 RAW (MMP)'!$B:$G,6,0),0)</f>
        <v>0</v>
      </c>
      <c r="V111" s="22">
        <f>IFERROR(D111/T111,0)</f>
        <v>0</v>
      </c>
      <c r="W111" s="22">
        <f>IFERROR(D111/U111,0)</f>
        <v>0</v>
      </c>
      <c r="X111" s="22">
        <f>IFERROR(W111*커버링B2C요약!$AD$8/(커버링B2C요약!$AE$5/커버링B2C요약!$AD$5),0)</f>
        <v>0</v>
      </c>
      <c r="Y111" s="22">
        <f>VLOOKUP($C111,'메타 RAW'!$A:$I,9,0)</f>
        <v>80000</v>
      </c>
      <c r="Z111" s="43"/>
      <c r="AA111" s="43"/>
      <c r="AB111" s="43"/>
    </row>
    <row r="113" spans="2:26" hidden="1">
      <c r="B113" s="19" t="s">
        <v>440</v>
      </c>
      <c r="C113" s="20" t="s">
        <v>451</v>
      </c>
      <c r="D113" s="20"/>
    </row>
    <row r="114" spans="2:26" hidden="1">
      <c r="B114" s="11" t="s">
        <v>436</v>
      </c>
      <c r="C114" s="11" t="s">
        <v>22</v>
      </c>
      <c r="D114" s="12" t="s">
        <v>23</v>
      </c>
      <c r="E114" s="12" t="s">
        <v>24</v>
      </c>
      <c r="F114" s="12" t="s">
        <v>25</v>
      </c>
      <c r="G114" s="12" t="s">
        <v>26</v>
      </c>
      <c r="H114" s="12" t="s">
        <v>27</v>
      </c>
      <c r="I114" s="12" t="s">
        <v>28</v>
      </c>
      <c r="J114" s="13" t="s">
        <v>29</v>
      </c>
      <c r="K114" s="13" t="s">
        <v>30</v>
      </c>
      <c r="L114" s="13" t="s">
        <v>31</v>
      </c>
      <c r="M114" s="13" t="s">
        <v>32</v>
      </c>
      <c r="N114" s="13" t="s">
        <v>33</v>
      </c>
      <c r="O114" s="13" t="s">
        <v>34</v>
      </c>
      <c r="P114" s="13" t="s">
        <v>35</v>
      </c>
      <c r="Q114" s="13" t="s">
        <v>36</v>
      </c>
      <c r="R114" s="13" t="s">
        <v>37</v>
      </c>
      <c r="S114" s="14" t="s">
        <v>38</v>
      </c>
      <c r="T114" s="14" t="s">
        <v>27</v>
      </c>
      <c r="U114" s="14" t="s">
        <v>28</v>
      </c>
      <c r="V114" s="14" t="s">
        <v>36</v>
      </c>
      <c r="W114" s="14" t="s">
        <v>37</v>
      </c>
      <c r="X114" s="14" t="s">
        <v>437</v>
      </c>
      <c r="Y114" s="13" t="s">
        <v>40</v>
      </c>
      <c r="Z114" s="14" t="s">
        <v>41</v>
      </c>
    </row>
    <row r="115" spans="2:26" hidden="1">
      <c r="B115" s="15"/>
      <c r="C115" s="9" t="s">
        <v>435</v>
      </c>
      <c r="D115" s="16">
        <f t="shared" ref="D115:I115" si="81">SUM(D116:D120)</f>
        <v>0</v>
      </c>
      <c r="E115" s="16">
        <f t="shared" si="81"/>
        <v>0</v>
      </c>
      <c r="F115" s="16">
        <f t="shared" si="81"/>
        <v>0</v>
      </c>
      <c r="G115" s="16">
        <f t="shared" si="81"/>
        <v>0</v>
      </c>
      <c r="H115" s="16">
        <f t="shared" si="81"/>
        <v>0</v>
      </c>
      <c r="I115" s="16">
        <f t="shared" si="81"/>
        <v>0</v>
      </c>
      <c r="J115" s="17" t="e">
        <f>D115*1000/E115</f>
        <v>#DIV/0!</v>
      </c>
      <c r="K115" s="17">
        <f t="shared" ref="K115:K120" si="82">IFERROR(D115/F115,0)</f>
        <v>0</v>
      </c>
      <c r="L115" s="18">
        <f t="shared" ref="L115:M120" si="83">IFERROR(F115/E115,0)</f>
        <v>0</v>
      </c>
      <c r="M115" s="42">
        <f t="shared" si="83"/>
        <v>0</v>
      </c>
      <c r="N115" s="42">
        <f t="shared" ref="N115:N120" si="84">IFERROR(H115/F115,0)</f>
        <v>0</v>
      </c>
      <c r="O115" s="42">
        <f t="shared" ref="O115:O120" si="85">IFERROR(I115/F115,0)</f>
        <v>0</v>
      </c>
      <c r="P115" s="17">
        <f t="shared" ref="P115:P120" si="86">IFERROR(D115/G115,0)</f>
        <v>0</v>
      </c>
      <c r="Q115" s="17">
        <f t="shared" ref="Q115:Q120" si="87">IFERROR(D115/H115,0)</f>
        <v>0</v>
      </c>
      <c r="R115" s="17">
        <f t="shared" ref="R115:R120" si="88">IFERROR(D115/I115,0)</f>
        <v>0</v>
      </c>
      <c r="S115" s="16">
        <f>SUM(S116:S120)</f>
        <v>0</v>
      </c>
      <c r="T115" s="16">
        <f>SUM(T116:T120)</f>
        <v>0</v>
      </c>
      <c r="U115" s="16">
        <f>SUM(U116:U120)</f>
        <v>0</v>
      </c>
      <c r="V115" s="17">
        <f t="shared" ref="V115:V120" si="89">IFERROR(D115/T115,0)</f>
        <v>0</v>
      </c>
      <c r="W115" s="17">
        <f t="shared" ref="W115:W120" si="90">IFERROR(D115/U115,0)</f>
        <v>0</v>
      </c>
      <c r="X115" s="17">
        <f>IFERROR(W115*커버링B2C요약!$AD$8/(커버링B2C요약!$AE$5/커버링B2C요약!$AD$5),0)</f>
        <v>0</v>
      </c>
      <c r="Y115" s="17">
        <f>Y116</f>
        <v>0</v>
      </c>
      <c r="Z115" s="17">
        <v>0</v>
      </c>
    </row>
    <row r="116" spans="2:26" s="43" customFormat="1" hidden="1">
      <c r="B116" s="22" t="str">
        <f>VLOOKUP(C116,'메타 RAW'!A:G,2,0)</f>
        <v>aos(Web2App)_purchase_lookalike(7%)_vd_부럽다/천안50(음식물)_nk1_26.03.18</v>
      </c>
      <c r="C116" s="22" t="s">
        <v>650</v>
      </c>
      <c r="D116" s="22">
        <f>VLOOKUP($C116,'메타 RAW'!$A:$G,3,0)</f>
        <v>0</v>
      </c>
      <c r="E116" s="22">
        <f>VLOOKUP($C116,'메타 RAW'!$A:$G,4,0)</f>
        <v>0</v>
      </c>
      <c r="F116" s="22">
        <f>VLOOKUP($C116,'메타 RAW'!$A:$G,5,0)</f>
        <v>0</v>
      </c>
      <c r="G116" s="22">
        <f>VLOOKUP($C116,'메타 RAW'!$A:$G,6,0)</f>
        <v>0</v>
      </c>
      <c r="H116" s="22">
        <f>VLOOKUP($C116,'메타 RAW'!$A:$I,7,0)</f>
        <v>0</v>
      </c>
      <c r="I116" s="22">
        <f>VLOOKUP($C116,'메타 RAW'!$A:$I,8,0)</f>
        <v>0</v>
      </c>
      <c r="J116" s="23">
        <f>IFERROR(D116/E116*1000,0)</f>
        <v>0</v>
      </c>
      <c r="K116" s="23">
        <f t="shared" si="82"/>
        <v>0</v>
      </c>
      <c r="L116" s="24">
        <f t="shared" si="83"/>
        <v>0</v>
      </c>
      <c r="M116" s="24">
        <f t="shared" si="83"/>
        <v>0</v>
      </c>
      <c r="N116" s="24">
        <f t="shared" si="84"/>
        <v>0</v>
      </c>
      <c r="O116" s="24">
        <f t="shared" si="85"/>
        <v>0</v>
      </c>
      <c r="P116" s="22">
        <f t="shared" si="86"/>
        <v>0</v>
      </c>
      <c r="Q116" s="22">
        <f t="shared" si="87"/>
        <v>0</v>
      </c>
      <c r="R116" s="22">
        <f t="shared" si="88"/>
        <v>0</v>
      </c>
      <c r="S116" s="22">
        <f>IFERROR(VLOOKUP($C116,'메타 RAW (MMP)'!$B:$G,3,0),0)</f>
        <v>0</v>
      </c>
      <c r="T116" s="22">
        <f>IFERROR(VLOOKUP($C116,'메타 RAW (MMP)'!$B:$G,5,0),0)</f>
        <v>0</v>
      </c>
      <c r="U116" s="22">
        <f>IFERROR(VLOOKUP($C116,'메타 RAW (MMP)'!$B:$G,6,0),0)</f>
        <v>0</v>
      </c>
      <c r="V116" s="22">
        <f t="shared" si="89"/>
        <v>0</v>
      </c>
      <c r="W116" s="22">
        <f t="shared" si="90"/>
        <v>0</v>
      </c>
      <c r="X116" s="22">
        <f>IFERROR(W116*커버링B2C요약!$AD$8/(커버링B2C요약!$AE$5/커버링B2C요약!$AD$5),0)</f>
        <v>0</v>
      </c>
      <c r="Y116" s="22">
        <v>0</v>
      </c>
    </row>
    <row r="117" spans="2:26" s="43" customFormat="1" hidden="1">
      <c r="B117" s="22" t="str">
        <f>VLOOKUP(C117,'메타 RAW'!A:G,2,0)</f>
        <v>aos(Web2App)_purchase_lookalike(7%)_vd_부럽다/천안50(음식물)_nk1_26.03.18</v>
      </c>
      <c r="C117" s="22" t="s">
        <v>651</v>
      </c>
      <c r="D117" s="22">
        <f>VLOOKUP($C117,'메타 RAW'!$A:$G,3,0)</f>
        <v>0</v>
      </c>
      <c r="E117" s="22">
        <f>VLOOKUP($C117,'메타 RAW'!$A:$G,4,0)</f>
        <v>0</v>
      </c>
      <c r="F117" s="22">
        <f>VLOOKUP($C117,'메타 RAW'!$A:$G,5,0)</f>
        <v>0</v>
      </c>
      <c r="G117" s="22">
        <f>VLOOKUP($C117,'메타 RAW'!$A:$G,6,0)</f>
        <v>0</v>
      </c>
      <c r="H117" s="22">
        <f>VLOOKUP($C117,'메타 RAW'!$A:$I,7,0)</f>
        <v>0</v>
      </c>
      <c r="I117" s="22">
        <f>VLOOKUP($C117,'메타 RAW'!$A:$I,8,0)</f>
        <v>0</v>
      </c>
      <c r="J117" s="23">
        <f>IFERROR(D117/E117*1000,0)</f>
        <v>0</v>
      </c>
      <c r="K117" s="23">
        <f t="shared" si="82"/>
        <v>0</v>
      </c>
      <c r="L117" s="24">
        <f t="shared" si="83"/>
        <v>0</v>
      </c>
      <c r="M117" s="24">
        <f t="shared" si="83"/>
        <v>0</v>
      </c>
      <c r="N117" s="24">
        <f t="shared" si="84"/>
        <v>0</v>
      </c>
      <c r="O117" s="24">
        <f t="shared" si="85"/>
        <v>0</v>
      </c>
      <c r="P117" s="22">
        <f t="shared" si="86"/>
        <v>0</v>
      </c>
      <c r="Q117" s="22">
        <f t="shared" si="87"/>
        <v>0</v>
      </c>
      <c r="R117" s="22">
        <f t="shared" si="88"/>
        <v>0</v>
      </c>
      <c r="S117" s="22">
        <f>IFERROR(VLOOKUP($C117,'메타 RAW (MMP)'!$B:$G,3,0),0)</f>
        <v>0</v>
      </c>
      <c r="T117" s="22">
        <f>IFERROR(VLOOKUP($C117,'메타 RAW (MMP)'!$B:$G,5,0),0)</f>
        <v>0</v>
      </c>
      <c r="U117" s="22">
        <f>IFERROR(VLOOKUP($C117,'메타 RAW (MMP)'!$B:$G,6,0),0)</f>
        <v>0</v>
      </c>
      <c r="V117" s="22">
        <f t="shared" si="89"/>
        <v>0</v>
      </c>
      <c r="W117" s="22">
        <f t="shared" si="90"/>
        <v>0</v>
      </c>
      <c r="X117" s="22">
        <f>IFERROR(W117*커버링B2C요약!$AD$8/(커버링B2C요약!$AE$5/커버링B2C요약!$AD$5),0)</f>
        <v>0</v>
      </c>
      <c r="Y117" s="22">
        <f>VLOOKUP($C117,'메타 RAW'!$A:$I,9,0)</f>
        <v>50000</v>
      </c>
    </row>
    <row r="118" spans="2:26" s="43" customFormat="1" hidden="1">
      <c r="B118" s="22" t="str">
        <f>VLOOKUP(C118,'메타 RAW'!A:G,2,0)</f>
        <v>aos(Web2App)_purchase_lookalike(7%)_vd_부럽다/천안50(음식물)_nk1_26.03.18</v>
      </c>
      <c r="C118" s="22" t="s">
        <v>652</v>
      </c>
      <c r="D118" s="22">
        <f>VLOOKUP($C118,'메타 RAW'!$A:$G,3,0)</f>
        <v>0</v>
      </c>
      <c r="E118" s="22">
        <f>VLOOKUP($C118,'메타 RAW'!$A:$G,4,0)</f>
        <v>0</v>
      </c>
      <c r="F118" s="22">
        <f>VLOOKUP($C118,'메타 RAW'!$A:$G,5,0)</f>
        <v>0</v>
      </c>
      <c r="G118" s="22">
        <f>VLOOKUP($C118,'메타 RAW'!$A:$G,6,0)</f>
        <v>0</v>
      </c>
      <c r="H118" s="22">
        <f>VLOOKUP($C118,'메타 RAW'!$A:$I,7,0)</f>
        <v>0</v>
      </c>
      <c r="I118" s="22">
        <f>VLOOKUP($C118,'메타 RAW'!$A:$I,8,0)</f>
        <v>0</v>
      </c>
      <c r="J118" s="23">
        <f>IFERROR(D118/E118*1000,0)</f>
        <v>0</v>
      </c>
      <c r="K118" s="23">
        <f t="shared" si="82"/>
        <v>0</v>
      </c>
      <c r="L118" s="24">
        <f t="shared" si="83"/>
        <v>0</v>
      </c>
      <c r="M118" s="24">
        <f t="shared" si="83"/>
        <v>0</v>
      </c>
      <c r="N118" s="24">
        <f t="shared" si="84"/>
        <v>0</v>
      </c>
      <c r="O118" s="24">
        <f t="shared" si="85"/>
        <v>0</v>
      </c>
      <c r="P118" s="22">
        <f t="shared" si="86"/>
        <v>0</v>
      </c>
      <c r="Q118" s="22">
        <f t="shared" si="87"/>
        <v>0</v>
      </c>
      <c r="R118" s="22">
        <f t="shared" si="88"/>
        <v>0</v>
      </c>
      <c r="S118" s="22">
        <f>IFERROR(VLOOKUP($C118,'메타 RAW (MMP)'!$B:$G,3,0),0)</f>
        <v>0</v>
      </c>
      <c r="T118" s="22">
        <f>IFERROR(VLOOKUP($C118,'메타 RAW (MMP)'!$B:$G,5,0),0)</f>
        <v>0</v>
      </c>
      <c r="U118" s="22">
        <f>IFERROR(VLOOKUP($C118,'메타 RAW (MMP)'!$B:$G,6,0),0)</f>
        <v>0</v>
      </c>
      <c r="V118" s="22">
        <f t="shared" si="89"/>
        <v>0</v>
      </c>
      <c r="W118" s="22">
        <f t="shared" si="90"/>
        <v>0</v>
      </c>
      <c r="X118" s="22">
        <f>IFERROR(W118*커버링B2C요약!$AD$8/(커버링B2C요약!$AE$5/커버링B2C요약!$AD$5),0)</f>
        <v>0</v>
      </c>
      <c r="Y118" s="22">
        <f>VLOOKUP($C118,'메타 RAW'!$A:$I,9,0)</f>
        <v>50000</v>
      </c>
    </row>
    <row r="119" spans="2:26" s="43" customFormat="1" hidden="1">
      <c r="B119" s="22" t="str">
        <f>VLOOKUP(C119,'메타 RAW'!A:G,2,0)</f>
        <v>aos(Web2App)_purchase_lookalike(7%)_vd_부럽다/천안50(음식물)_nk1_26.03.18</v>
      </c>
      <c r="C119" s="22" t="s">
        <v>653</v>
      </c>
      <c r="D119" s="22">
        <f>VLOOKUP($C119,'메타 RAW'!$A:$G,3,0)</f>
        <v>0</v>
      </c>
      <c r="E119" s="22">
        <f>VLOOKUP($C119,'메타 RAW'!$A:$G,4,0)</f>
        <v>0</v>
      </c>
      <c r="F119" s="22">
        <f>VLOOKUP($C119,'메타 RAW'!$A:$G,5,0)</f>
        <v>0</v>
      </c>
      <c r="G119" s="22">
        <f>VLOOKUP($C119,'메타 RAW'!$A:$G,6,0)</f>
        <v>0</v>
      </c>
      <c r="H119" s="22">
        <f>VLOOKUP($C119,'메타 RAW'!$A:$I,7,0)</f>
        <v>0</v>
      </c>
      <c r="I119" s="22">
        <f>VLOOKUP($C119,'메타 RAW'!$A:$I,8,0)</f>
        <v>0</v>
      </c>
      <c r="J119" s="23">
        <f>IFERROR(D119/E119*1000,0)</f>
        <v>0</v>
      </c>
      <c r="K119" s="23">
        <f t="shared" si="82"/>
        <v>0</v>
      </c>
      <c r="L119" s="24">
        <f t="shared" si="83"/>
        <v>0</v>
      </c>
      <c r="M119" s="24">
        <f t="shared" si="83"/>
        <v>0</v>
      </c>
      <c r="N119" s="24">
        <f t="shared" si="84"/>
        <v>0</v>
      </c>
      <c r="O119" s="24">
        <f t="shared" si="85"/>
        <v>0</v>
      </c>
      <c r="P119" s="22">
        <f t="shared" si="86"/>
        <v>0</v>
      </c>
      <c r="Q119" s="22">
        <f t="shared" si="87"/>
        <v>0</v>
      </c>
      <c r="R119" s="22">
        <f t="shared" si="88"/>
        <v>0</v>
      </c>
      <c r="S119" s="22">
        <f>IFERROR(VLOOKUP($C119,'메타 RAW (MMP)'!$B:$G,3,0),0)</f>
        <v>0</v>
      </c>
      <c r="T119" s="22">
        <f>IFERROR(VLOOKUP($C119,'메타 RAW (MMP)'!$B:$G,5,0),0)</f>
        <v>0</v>
      </c>
      <c r="U119" s="22">
        <f>IFERROR(VLOOKUP($C119,'메타 RAW (MMP)'!$B:$G,6,0),0)</f>
        <v>0</v>
      </c>
      <c r="V119" s="22">
        <f t="shared" si="89"/>
        <v>0</v>
      </c>
      <c r="W119" s="22">
        <f t="shared" si="90"/>
        <v>0</v>
      </c>
      <c r="X119" s="22">
        <f>IFERROR(W119*커버링B2C요약!$AD$8/(커버링B2C요약!$AE$5/커버링B2C요약!$AD$5),0)</f>
        <v>0</v>
      </c>
      <c r="Y119" s="22">
        <f>VLOOKUP($C119,'메타 RAW'!$A:$I,9,0)</f>
        <v>50000</v>
      </c>
    </row>
    <row r="120" spans="2:26" s="43" customFormat="1" hidden="1">
      <c r="B120" s="22" t="str">
        <f>VLOOKUP(C120,'메타 RAW'!A:G,2,0)</f>
        <v>aos(Web2App)_purchase_lookalike(7%)_vd_부럽다/천안50(음식물)_nk1_26.03.18</v>
      </c>
      <c r="C120" s="22" t="s">
        <v>654</v>
      </c>
      <c r="D120" s="22">
        <f>VLOOKUP($C120,'메타 RAW'!$A:$G,3,0)</f>
        <v>0</v>
      </c>
      <c r="E120" s="22">
        <f>VLOOKUP($C120,'메타 RAW'!$A:$G,4,0)</f>
        <v>0</v>
      </c>
      <c r="F120" s="22">
        <f>VLOOKUP($C120,'메타 RAW'!$A:$G,5,0)</f>
        <v>0</v>
      </c>
      <c r="G120" s="22">
        <f>VLOOKUP($C120,'메타 RAW'!$A:$G,6,0)</f>
        <v>0</v>
      </c>
      <c r="H120" s="22">
        <f>VLOOKUP($C120,'메타 RAW'!$A:$I,7,0)</f>
        <v>0</v>
      </c>
      <c r="I120" s="22">
        <f>VLOOKUP($C120,'메타 RAW'!$A:$I,8,0)</f>
        <v>0</v>
      </c>
      <c r="J120" s="23">
        <f>IFERROR(D120/E120*1000,0)</f>
        <v>0</v>
      </c>
      <c r="K120" s="23">
        <f t="shared" si="82"/>
        <v>0</v>
      </c>
      <c r="L120" s="24">
        <f t="shared" si="83"/>
        <v>0</v>
      </c>
      <c r="M120" s="24">
        <f t="shared" si="83"/>
        <v>0</v>
      </c>
      <c r="N120" s="24">
        <f t="shared" si="84"/>
        <v>0</v>
      </c>
      <c r="O120" s="24">
        <f t="shared" si="85"/>
        <v>0</v>
      </c>
      <c r="P120" s="22">
        <f t="shared" si="86"/>
        <v>0</v>
      </c>
      <c r="Q120" s="22">
        <f t="shared" si="87"/>
        <v>0</v>
      </c>
      <c r="R120" s="22">
        <f t="shared" si="88"/>
        <v>0</v>
      </c>
      <c r="S120" s="22">
        <f>IFERROR(VLOOKUP($C120,'메타 RAW (MMP)'!$B:$G,3,0),0)</f>
        <v>0</v>
      </c>
      <c r="T120" s="22">
        <f>IFERROR(VLOOKUP($C120,'메타 RAW (MMP)'!$B:$G,5,0),0)</f>
        <v>0</v>
      </c>
      <c r="U120" s="22">
        <f>IFERROR(VLOOKUP($C120,'메타 RAW (MMP)'!$B:$G,6,0),0)</f>
        <v>0</v>
      </c>
      <c r="V120" s="22">
        <f t="shared" si="89"/>
        <v>0</v>
      </c>
      <c r="W120" s="22">
        <f t="shared" si="90"/>
        <v>0</v>
      </c>
      <c r="X120" s="22">
        <f>IFERROR(W120*커버링B2C요약!$AD$8/(커버링B2C요약!$AE$5/커버링B2C요약!$AD$5),0)</f>
        <v>0</v>
      </c>
      <c r="Y120" s="22">
        <f>VLOOKUP($C120,'메타 RAW'!$A:$I,9,0)</f>
        <v>50000</v>
      </c>
    </row>
    <row r="121" spans="2:26" hidden="1"/>
    <row r="122" spans="2:26" hidden="1">
      <c r="B122" s="19" t="s">
        <v>440</v>
      </c>
      <c r="C122" s="20" t="s">
        <v>451</v>
      </c>
      <c r="D122" s="20"/>
    </row>
    <row r="123" spans="2:26" hidden="1">
      <c r="B123" s="11" t="s">
        <v>436</v>
      </c>
      <c r="C123" s="11" t="s">
        <v>22</v>
      </c>
      <c r="D123" s="12" t="s">
        <v>23</v>
      </c>
      <c r="E123" s="12" t="s">
        <v>24</v>
      </c>
      <c r="F123" s="12" t="s">
        <v>25</v>
      </c>
      <c r="G123" s="12" t="s">
        <v>26</v>
      </c>
      <c r="H123" s="12" t="s">
        <v>27</v>
      </c>
      <c r="I123" s="12" t="s">
        <v>28</v>
      </c>
      <c r="J123" s="13" t="s">
        <v>29</v>
      </c>
      <c r="K123" s="13" t="s">
        <v>30</v>
      </c>
      <c r="L123" s="13" t="s">
        <v>31</v>
      </c>
      <c r="M123" s="13" t="s">
        <v>32</v>
      </c>
      <c r="N123" s="13" t="s">
        <v>33</v>
      </c>
      <c r="O123" s="13" t="s">
        <v>34</v>
      </c>
      <c r="P123" s="13" t="s">
        <v>35</v>
      </c>
      <c r="Q123" s="13" t="s">
        <v>36</v>
      </c>
      <c r="R123" s="13" t="s">
        <v>37</v>
      </c>
      <c r="S123" s="14" t="s">
        <v>38</v>
      </c>
      <c r="T123" s="14" t="s">
        <v>27</v>
      </c>
      <c r="U123" s="14" t="s">
        <v>28</v>
      </c>
      <c r="V123" s="14" t="s">
        <v>36</v>
      </c>
      <c r="W123" s="14" t="s">
        <v>37</v>
      </c>
      <c r="X123" s="14" t="s">
        <v>437</v>
      </c>
      <c r="Y123" s="13" t="s">
        <v>40</v>
      </c>
      <c r="Z123" s="14" t="s">
        <v>41</v>
      </c>
    </row>
    <row r="124" spans="2:26" hidden="1">
      <c r="B124" s="15"/>
      <c r="C124" s="9" t="s">
        <v>435</v>
      </c>
      <c r="D124" s="16">
        <f t="shared" ref="D124:I124" si="91">SUM(D125:D127)</f>
        <v>0</v>
      </c>
      <c r="E124" s="16">
        <f t="shared" si="91"/>
        <v>0</v>
      </c>
      <c r="F124" s="16">
        <f t="shared" si="91"/>
        <v>0</v>
      </c>
      <c r="G124" s="16">
        <f t="shared" si="91"/>
        <v>0</v>
      </c>
      <c r="H124" s="16">
        <f t="shared" si="91"/>
        <v>0</v>
      </c>
      <c r="I124" s="16">
        <f t="shared" si="91"/>
        <v>0</v>
      </c>
      <c r="J124" s="17" t="e">
        <f>D124*1000/E124</f>
        <v>#DIV/0!</v>
      </c>
      <c r="K124" s="17">
        <f>IFERROR(D124/F124,0)</f>
        <v>0</v>
      </c>
      <c r="L124" s="18">
        <f t="shared" ref="L124:M127" si="92">IFERROR(F124/E124,0)</f>
        <v>0</v>
      </c>
      <c r="M124" s="42">
        <f t="shared" si="92"/>
        <v>0</v>
      </c>
      <c r="N124" s="42">
        <f>IFERROR(H124/F124,0)</f>
        <v>0</v>
      </c>
      <c r="O124" s="42">
        <f>IFERROR(I124/F124,0)</f>
        <v>0</v>
      </c>
      <c r="P124" s="17">
        <f>IFERROR(D124/G124,0)</f>
        <v>0</v>
      </c>
      <c r="Q124" s="17">
        <f>IFERROR(D124/H124,0)</f>
        <v>0</v>
      </c>
      <c r="R124" s="17">
        <f>IFERROR(D124/I124,0)</f>
        <v>0</v>
      </c>
      <c r="S124" s="16">
        <f>SUM(S125:S127)</f>
        <v>0</v>
      </c>
      <c r="T124" s="16">
        <f>SUM(T125:T127)</f>
        <v>0</v>
      </c>
      <c r="U124" s="16">
        <f>SUM(U125:U127)</f>
        <v>0</v>
      </c>
      <c r="V124" s="17">
        <f>IFERROR(D124/T124,0)</f>
        <v>0</v>
      </c>
      <c r="W124" s="17">
        <f>IFERROR(D124/U124,0)</f>
        <v>0</v>
      </c>
      <c r="X124" s="17">
        <f>IFERROR(W124*커버링B2C요약!$AD$8/(커버링B2C요약!$AE$5/커버링B2C요약!$AD$5),0)</f>
        <v>0</v>
      </c>
      <c r="Y124" s="17">
        <f>Y125</f>
        <v>0</v>
      </c>
      <c r="Z124" s="17">
        <v>0</v>
      </c>
    </row>
    <row r="125" spans="2:26" s="43" customFormat="1" hidden="1">
      <c r="B125" s="22" t="str">
        <f>VLOOKUP(C125,'메타 RAW'!A:G,2,0)</f>
        <v>aos(Web2App)_purchase_lookalike(7%)_vd_부럽다/천안100(음식물)_nk1_26.03.18</v>
      </c>
      <c r="C125" s="22" t="s">
        <v>655</v>
      </c>
      <c r="D125" s="22">
        <f>VLOOKUP($C125,'메타 RAW'!$A:$G,3,0)</f>
        <v>0</v>
      </c>
      <c r="E125" s="22">
        <f>VLOOKUP($C125,'메타 RAW'!$A:$G,4,0)</f>
        <v>0</v>
      </c>
      <c r="F125" s="22">
        <f>VLOOKUP($C125,'메타 RAW'!$A:$G,5,0)</f>
        <v>0</v>
      </c>
      <c r="G125" s="22">
        <f>VLOOKUP($C125,'메타 RAW'!$A:$G,6,0)</f>
        <v>0</v>
      </c>
      <c r="H125" s="22">
        <f>VLOOKUP($C125,'메타 RAW'!$A:$I,7,0)</f>
        <v>0</v>
      </c>
      <c r="I125" s="22">
        <f>VLOOKUP($C125,'메타 RAW'!$A:$I,8,0)</f>
        <v>0</v>
      </c>
      <c r="J125" s="23">
        <f>IFERROR(D125/E125*1000,0)</f>
        <v>0</v>
      </c>
      <c r="K125" s="23">
        <f>IFERROR(D125/F125,0)</f>
        <v>0</v>
      </c>
      <c r="L125" s="24">
        <f t="shared" si="92"/>
        <v>0</v>
      </c>
      <c r="M125" s="24">
        <f t="shared" si="92"/>
        <v>0</v>
      </c>
      <c r="N125" s="24">
        <f>IFERROR(H125/F125,0)</f>
        <v>0</v>
      </c>
      <c r="O125" s="24">
        <f>IFERROR(I125/F125,0)</f>
        <v>0</v>
      </c>
      <c r="P125" s="22">
        <f>IFERROR(D125/G125,0)</f>
        <v>0</v>
      </c>
      <c r="Q125" s="22">
        <f>IFERROR(D125/H125,0)</f>
        <v>0</v>
      </c>
      <c r="R125" s="22">
        <f>IFERROR(D125/I125,0)</f>
        <v>0</v>
      </c>
      <c r="S125" s="22">
        <f>IFERROR(VLOOKUP($C125,'메타 RAW (MMP)'!$B:$G,3,0),0)</f>
        <v>0</v>
      </c>
      <c r="T125" s="22">
        <f>IFERROR(VLOOKUP($C125,'메타 RAW (MMP)'!$B:$G,5,0),0)</f>
        <v>0</v>
      </c>
      <c r="U125" s="22">
        <f>IFERROR(VLOOKUP($C125,'메타 RAW (MMP)'!$B:$G,6,0),0)</f>
        <v>0</v>
      </c>
      <c r="V125" s="22">
        <f>IFERROR(D125/T125,0)</f>
        <v>0</v>
      </c>
      <c r="W125" s="22">
        <f>IFERROR(D125/U125,0)</f>
        <v>0</v>
      </c>
      <c r="X125" s="22">
        <f>IFERROR(W125*커버링B2C요약!$AD$8/(커버링B2C요약!$AE$5/커버링B2C요약!$AD$5),0)</f>
        <v>0</v>
      </c>
      <c r="Y125" s="22"/>
    </row>
    <row r="126" spans="2:26" s="43" customFormat="1" hidden="1">
      <c r="B126" s="22" t="str">
        <f>VLOOKUP(C126,'메타 RAW'!A:G,2,0)</f>
        <v>aos(Web2App)_purchase_lookalike(7%)_vd_부럽다/천안100(음식물)_nk1_26.03.18</v>
      </c>
      <c r="C126" s="22" t="s">
        <v>656</v>
      </c>
      <c r="D126" s="22">
        <f>VLOOKUP($C126,'메타 RAW'!$A:$G,3,0)</f>
        <v>0</v>
      </c>
      <c r="E126" s="22">
        <f>VLOOKUP($C126,'메타 RAW'!$A:$G,4,0)</f>
        <v>0</v>
      </c>
      <c r="F126" s="22">
        <f>VLOOKUP($C126,'메타 RAW'!$A:$G,5,0)</f>
        <v>0</v>
      </c>
      <c r="G126" s="22">
        <f>VLOOKUP($C126,'메타 RAW'!$A:$G,6,0)</f>
        <v>0</v>
      </c>
      <c r="H126" s="22">
        <f>VLOOKUP($C126,'메타 RAW'!$A:$I,7,0)</f>
        <v>0</v>
      </c>
      <c r="I126" s="22">
        <f>VLOOKUP($C126,'메타 RAW'!$A:$I,8,0)</f>
        <v>0</v>
      </c>
      <c r="J126" s="23">
        <f>IFERROR(D126/E126*1000,0)</f>
        <v>0</v>
      </c>
      <c r="K126" s="23">
        <f>IFERROR(D126/F126,0)</f>
        <v>0</v>
      </c>
      <c r="L126" s="24">
        <f t="shared" si="92"/>
        <v>0</v>
      </c>
      <c r="M126" s="24">
        <f t="shared" si="92"/>
        <v>0</v>
      </c>
      <c r="N126" s="24">
        <f>IFERROR(H126/F126,0)</f>
        <v>0</v>
      </c>
      <c r="O126" s="24">
        <f>IFERROR(I126/F126,0)</f>
        <v>0</v>
      </c>
      <c r="P126" s="22">
        <f>IFERROR(D126/G126,0)</f>
        <v>0</v>
      </c>
      <c r="Q126" s="22">
        <f>IFERROR(D126/H126,0)</f>
        <v>0</v>
      </c>
      <c r="R126" s="22">
        <f>IFERROR(D126/I126,0)</f>
        <v>0</v>
      </c>
      <c r="S126" s="22">
        <f>IFERROR(VLOOKUP($C126,'메타 RAW (MMP)'!$B:$G,3,0),0)</f>
        <v>0</v>
      </c>
      <c r="T126" s="22">
        <f>IFERROR(VLOOKUP($C126,'메타 RAW (MMP)'!$B:$G,5,0),0)</f>
        <v>0</v>
      </c>
      <c r="U126" s="22">
        <f>IFERROR(VLOOKUP($C126,'메타 RAW (MMP)'!$B:$G,6,0),0)</f>
        <v>0</v>
      </c>
      <c r="V126" s="22">
        <f>IFERROR(D126/T126,0)</f>
        <v>0</v>
      </c>
      <c r="W126" s="22">
        <f>IFERROR(D126/U126,0)</f>
        <v>0</v>
      </c>
      <c r="X126" s="22">
        <f>IFERROR(W126*커버링B2C요약!$AD$8/(커버링B2C요약!$AE$5/커버링B2C요약!$AD$5),0)</f>
        <v>0</v>
      </c>
      <c r="Y126" s="22">
        <f>VLOOKUP($C126,'메타 RAW'!$A:$I,9,0)</f>
        <v>50000</v>
      </c>
    </row>
    <row r="127" spans="2:26" s="43" customFormat="1" hidden="1">
      <c r="B127" s="22" t="str">
        <f>VLOOKUP(C127,'메타 RAW'!A:G,2,0)</f>
        <v>aos(Web2App)_purchase_lookalike(7%)_vd_부럽다/천안100(음식물)_nk1_26.03.18</v>
      </c>
      <c r="C127" s="22" t="s">
        <v>657</v>
      </c>
      <c r="D127" s="22">
        <f>VLOOKUP($C127,'메타 RAW'!$A:$G,3,0)</f>
        <v>0</v>
      </c>
      <c r="E127" s="22">
        <f>VLOOKUP($C127,'메타 RAW'!$A:$G,4,0)</f>
        <v>0</v>
      </c>
      <c r="F127" s="22">
        <f>VLOOKUP($C127,'메타 RAW'!$A:$G,5,0)</f>
        <v>0</v>
      </c>
      <c r="G127" s="22">
        <f>VLOOKUP($C127,'메타 RAW'!$A:$G,6,0)</f>
        <v>0</v>
      </c>
      <c r="H127" s="22">
        <f>VLOOKUP($C127,'메타 RAW'!$A:$I,7,0)</f>
        <v>0</v>
      </c>
      <c r="I127" s="22">
        <f>VLOOKUP($C127,'메타 RAW'!$A:$I,8,0)</f>
        <v>0</v>
      </c>
      <c r="J127" s="23">
        <f>IFERROR(D127/E127*1000,0)</f>
        <v>0</v>
      </c>
      <c r="K127" s="23">
        <f>IFERROR(D127/F127,0)</f>
        <v>0</v>
      </c>
      <c r="L127" s="24">
        <f t="shared" si="92"/>
        <v>0</v>
      </c>
      <c r="M127" s="24">
        <f t="shared" si="92"/>
        <v>0</v>
      </c>
      <c r="N127" s="24">
        <f>IFERROR(H127/F127,0)</f>
        <v>0</v>
      </c>
      <c r="O127" s="24">
        <f>IFERROR(I127/F127,0)</f>
        <v>0</v>
      </c>
      <c r="P127" s="22">
        <f>IFERROR(D127/G127,0)</f>
        <v>0</v>
      </c>
      <c r="Q127" s="22">
        <f>IFERROR(D127/H127,0)</f>
        <v>0</v>
      </c>
      <c r="R127" s="22">
        <f>IFERROR(D127/I127,0)</f>
        <v>0</v>
      </c>
      <c r="S127" s="22">
        <f>IFERROR(VLOOKUP($C127,'메타 RAW (MMP)'!$B:$G,3,0),0)</f>
        <v>0</v>
      </c>
      <c r="T127" s="22">
        <f>IFERROR(VLOOKUP($C127,'메타 RAW (MMP)'!$B:$G,5,0),0)</f>
        <v>0</v>
      </c>
      <c r="U127" s="22">
        <f>IFERROR(VLOOKUP($C127,'메타 RAW (MMP)'!$B:$G,6,0),0)</f>
        <v>0</v>
      </c>
      <c r="V127" s="22">
        <f>IFERROR(D127/T127,0)</f>
        <v>0</v>
      </c>
      <c r="W127" s="22">
        <f>IFERROR(D127/U127,0)</f>
        <v>0</v>
      </c>
      <c r="X127" s="22">
        <f>IFERROR(W127*커버링B2C요약!$AD$8/(커버링B2C요약!$AE$5/커버링B2C요약!$AD$5),0)</f>
        <v>0</v>
      </c>
      <c r="Y127" s="22">
        <f>VLOOKUP($C127,'메타 RAW'!$A:$I,9,0)</f>
        <v>50000</v>
      </c>
    </row>
    <row r="128" spans="2:26" hidden="1">
      <c r="B128" s="19" t="s">
        <v>440</v>
      </c>
      <c r="C128" s="20" t="s">
        <v>658</v>
      </c>
      <c r="D128" s="20"/>
    </row>
    <row r="129" spans="2:26" hidden="1">
      <c r="B129" s="11" t="s">
        <v>436</v>
      </c>
      <c r="C129" s="11" t="s">
        <v>22</v>
      </c>
      <c r="D129" s="12" t="s">
        <v>23</v>
      </c>
      <c r="E129" s="12" t="s">
        <v>24</v>
      </c>
      <c r="F129" s="12" t="s">
        <v>25</v>
      </c>
      <c r="G129" s="12" t="s">
        <v>26</v>
      </c>
      <c r="H129" s="12" t="s">
        <v>27</v>
      </c>
      <c r="I129" s="12" t="s">
        <v>28</v>
      </c>
      <c r="J129" s="13" t="s">
        <v>29</v>
      </c>
      <c r="K129" s="13" t="s">
        <v>30</v>
      </c>
      <c r="L129" s="13" t="s">
        <v>31</v>
      </c>
      <c r="M129" s="13" t="s">
        <v>32</v>
      </c>
      <c r="N129" s="13" t="s">
        <v>33</v>
      </c>
      <c r="O129" s="13" t="s">
        <v>34</v>
      </c>
      <c r="P129" s="13" t="s">
        <v>35</v>
      </c>
      <c r="Q129" s="13" t="s">
        <v>36</v>
      </c>
      <c r="R129" s="13" t="s">
        <v>37</v>
      </c>
      <c r="S129" s="14" t="s">
        <v>38</v>
      </c>
      <c r="T129" s="14" t="s">
        <v>27</v>
      </c>
      <c r="U129" s="14" t="s">
        <v>28</v>
      </c>
      <c r="V129" s="14" t="s">
        <v>36</v>
      </c>
      <c r="W129" s="14" t="s">
        <v>37</v>
      </c>
      <c r="X129" s="14" t="s">
        <v>437</v>
      </c>
      <c r="Y129" s="13" t="s">
        <v>40</v>
      </c>
      <c r="Z129" s="14" t="s">
        <v>41</v>
      </c>
    </row>
    <row r="130" spans="2:26" hidden="1">
      <c r="B130" s="15"/>
      <c r="C130" s="9" t="s">
        <v>435</v>
      </c>
      <c r="D130" s="16">
        <f t="shared" ref="D130:I130" si="93">SUM(D131:D133)</f>
        <v>0</v>
      </c>
      <c r="E130" s="16">
        <f t="shared" si="93"/>
        <v>0</v>
      </c>
      <c r="F130" s="16">
        <f t="shared" si="93"/>
        <v>0</v>
      </c>
      <c r="G130" s="16">
        <f t="shared" si="93"/>
        <v>0</v>
      </c>
      <c r="H130" s="16">
        <f t="shared" si="93"/>
        <v>0</v>
      </c>
      <c r="I130" s="16">
        <f t="shared" si="93"/>
        <v>0</v>
      </c>
      <c r="J130" s="17" t="e">
        <f>D130*1000/E130</f>
        <v>#DIV/0!</v>
      </c>
      <c r="K130" s="17">
        <f>IFERROR(D130/F130,0)</f>
        <v>0</v>
      </c>
      <c r="L130" s="18">
        <f t="shared" ref="L130:M133" si="94">IFERROR(F130/E130,0)</f>
        <v>0</v>
      </c>
      <c r="M130" s="42">
        <f t="shared" si="94"/>
        <v>0</v>
      </c>
      <c r="N130" s="42">
        <f>IFERROR(H130/F130,0)</f>
        <v>0</v>
      </c>
      <c r="O130" s="42">
        <f>IFERROR(I130/F130,0)</f>
        <v>0</v>
      </c>
      <c r="P130" s="17">
        <f>IFERROR(D130/G130,0)</f>
        <v>0</v>
      </c>
      <c r="Q130" s="17">
        <f>IFERROR(D130/H130,0)</f>
        <v>0</v>
      </c>
      <c r="R130" s="17">
        <f>IFERROR(D130/I130,0)</f>
        <v>0</v>
      </c>
      <c r="S130" s="16">
        <f>SUM(S131:S133)</f>
        <v>0</v>
      </c>
      <c r="T130" s="16">
        <f>SUM(T131:T133)</f>
        <v>0</v>
      </c>
      <c r="U130" s="16">
        <f>SUM(U131:U133)</f>
        <v>0</v>
      </c>
      <c r="V130" s="17">
        <f>IFERROR(D130/T130,0)</f>
        <v>0</v>
      </c>
      <c r="W130" s="17">
        <f>IFERROR(D130/U130,0)</f>
        <v>0</v>
      </c>
      <c r="X130" s="17">
        <f>IFERROR(W130*커버링B2C요약!$AD$8/(커버링B2C요약!$AE$5/커버링B2C요약!$AD$5),0)</f>
        <v>0</v>
      </c>
      <c r="Y130" s="17">
        <f>Y131</f>
        <v>0</v>
      </c>
      <c r="Z130" s="17">
        <v>0</v>
      </c>
    </row>
    <row r="131" spans="2:26" s="43" customFormat="1" hidden="1">
      <c r="B131" s="22" t="str">
        <f>VLOOKUP(C131,'메타 RAW'!A:G,2,0)</f>
        <v>aos(Web2App)_purchase_lookalike(7%)_vd_부럽다/아산100(음식물)_nk1_26.03.18</v>
      </c>
      <c r="C131" s="22" t="s">
        <v>659</v>
      </c>
      <c r="D131" s="22">
        <f>VLOOKUP($C131,'메타 RAW'!$A:$G,3,0)</f>
        <v>0</v>
      </c>
      <c r="E131" s="22">
        <f>VLOOKUP($C131,'메타 RAW'!$A:$G,4,0)</f>
        <v>0</v>
      </c>
      <c r="F131" s="22">
        <f>VLOOKUP($C131,'메타 RAW'!$A:$G,5,0)</f>
        <v>0</v>
      </c>
      <c r="G131" s="22">
        <f>VLOOKUP($C131,'메타 RAW'!$A:$G,6,0)</f>
        <v>0</v>
      </c>
      <c r="H131" s="22">
        <f>VLOOKUP($C131,'메타 RAW'!$A:$I,7,0)</f>
        <v>0</v>
      </c>
      <c r="I131" s="22">
        <f>VLOOKUP($C131,'메타 RAW'!$A:$I,8,0)</f>
        <v>0</v>
      </c>
      <c r="J131" s="23">
        <f>IFERROR(D131/E131*1000,0)</f>
        <v>0</v>
      </c>
      <c r="K131" s="23">
        <f>IFERROR(D131/F131,0)</f>
        <v>0</v>
      </c>
      <c r="L131" s="24">
        <f t="shared" si="94"/>
        <v>0</v>
      </c>
      <c r="M131" s="24">
        <f t="shared" si="94"/>
        <v>0</v>
      </c>
      <c r="N131" s="24">
        <f>IFERROR(H131/F131,0)</f>
        <v>0</v>
      </c>
      <c r="O131" s="24">
        <f>IFERROR(I131/F131,0)</f>
        <v>0</v>
      </c>
      <c r="P131" s="22">
        <f>IFERROR(D131/G131,0)</f>
        <v>0</v>
      </c>
      <c r="Q131" s="22">
        <f>IFERROR(D131/H131,0)</f>
        <v>0</v>
      </c>
      <c r="R131" s="22">
        <f>IFERROR(D131/I131,0)</f>
        <v>0</v>
      </c>
      <c r="S131" s="22">
        <f>IFERROR(VLOOKUP($C131,'메타 RAW (MMP)'!$B:$G,3,0),0)</f>
        <v>0</v>
      </c>
      <c r="T131" s="22">
        <f>IFERROR(VLOOKUP($C131,'메타 RAW (MMP)'!$B:$G,5,0),0)</f>
        <v>0</v>
      </c>
      <c r="U131" s="22">
        <f>IFERROR(VLOOKUP($C131,'메타 RAW (MMP)'!$B:$G,6,0),0)</f>
        <v>0</v>
      </c>
      <c r="V131" s="22">
        <f>IFERROR(D131/T131,0)</f>
        <v>0</v>
      </c>
      <c r="W131" s="22">
        <f>IFERROR(D131/U131,0)</f>
        <v>0</v>
      </c>
      <c r="X131" s="22">
        <f>IFERROR(W131*커버링B2C요약!$AD$8/(커버링B2C요약!$AE$5/커버링B2C요약!$AD$5),0)</f>
        <v>0</v>
      </c>
      <c r="Y131" s="22">
        <v>0</v>
      </c>
    </row>
    <row r="132" spans="2:26" s="43" customFormat="1" hidden="1">
      <c r="B132" s="22" t="str">
        <f>VLOOKUP(C132,'메타 RAW'!A:G,2,0)</f>
        <v>aos(Web2App)_purchase_lookalike(7%)_vd_부럽다/아산100(음식물)_nk1_26.03.18</v>
      </c>
      <c r="C132" s="22" t="s">
        <v>660</v>
      </c>
      <c r="D132" s="22">
        <f>VLOOKUP($C132,'메타 RAW'!$A:$G,3,0)</f>
        <v>0</v>
      </c>
      <c r="E132" s="22">
        <f>VLOOKUP($C132,'메타 RAW'!$A:$G,4,0)</f>
        <v>0</v>
      </c>
      <c r="F132" s="22">
        <f>VLOOKUP($C132,'메타 RAW'!$A:$G,5,0)</f>
        <v>0</v>
      </c>
      <c r="G132" s="22">
        <f>VLOOKUP($C132,'메타 RAW'!$A:$G,6,0)</f>
        <v>0</v>
      </c>
      <c r="H132" s="22">
        <f>VLOOKUP($C132,'메타 RAW'!$A:$I,7,0)</f>
        <v>0</v>
      </c>
      <c r="I132" s="22">
        <f>VLOOKUP($C132,'메타 RAW'!$A:$I,8,0)</f>
        <v>0</v>
      </c>
      <c r="J132" s="23">
        <f>IFERROR(D132/E132*1000,0)</f>
        <v>0</v>
      </c>
      <c r="K132" s="23">
        <f>IFERROR(D132/F132,0)</f>
        <v>0</v>
      </c>
      <c r="L132" s="24">
        <f t="shared" si="94"/>
        <v>0</v>
      </c>
      <c r="M132" s="24">
        <f t="shared" si="94"/>
        <v>0</v>
      </c>
      <c r="N132" s="24">
        <f>IFERROR(H132/F132,0)</f>
        <v>0</v>
      </c>
      <c r="O132" s="24">
        <f>IFERROR(I132/F132,0)</f>
        <v>0</v>
      </c>
      <c r="P132" s="22">
        <f>IFERROR(D132/G132,0)</f>
        <v>0</v>
      </c>
      <c r="Q132" s="22">
        <f>IFERROR(D132/H132,0)</f>
        <v>0</v>
      </c>
      <c r="R132" s="22">
        <f>IFERROR(D132/I132,0)</f>
        <v>0</v>
      </c>
      <c r="S132" s="22">
        <f>IFERROR(VLOOKUP($C132,'메타 RAW (MMP)'!$B:$G,3,0),0)</f>
        <v>0</v>
      </c>
      <c r="T132" s="22">
        <f>IFERROR(VLOOKUP($C132,'메타 RAW (MMP)'!$B:$G,5,0),0)</f>
        <v>0</v>
      </c>
      <c r="U132" s="22">
        <f>IFERROR(VLOOKUP($C132,'메타 RAW (MMP)'!$B:$G,6,0),0)</f>
        <v>0</v>
      </c>
      <c r="V132" s="22">
        <f>IFERROR(D132/T132,0)</f>
        <v>0</v>
      </c>
      <c r="W132" s="22">
        <f>IFERROR(D132/U132,0)</f>
        <v>0</v>
      </c>
      <c r="X132" s="22">
        <f>IFERROR(W132*커버링B2C요약!$AD$8/(커버링B2C요약!$AE$5/커버링B2C요약!$AD$5),0)</f>
        <v>0</v>
      </c>
      <c r="Y132" s="22">
        <f>VLOOKUP($C132,'메타 RAW'!$A:$I,9,0)</f>
        <v>30000</v>
      </c>
    </row>
    <row r="133" spans="2:26" s="43" customFormat="1" hidden="1">
      <c r="B133" s="22" t="str">
        <f>VLOOKUP(C133,'메타 RAW'!A:G,2,0)</f>
        <v>aos(Web2App)_purchase_lookalike(7%)_vd_부럽다/아산100(음식물)_nk1_26.03.18</v>
      </c>
      <c r="C133" s="22" t="s">
        <v>661</v>
      </c>
      <c r="D133" s="22">
        <f>VLOOKUP($C133,'메타 RAW'!$A:$G,3,0)</f>
        <v>0</v>
      </c>
      <c r="E133" s="22">
        <f>VLOOKUP($C133,'메타 RAW'!$A:$G,4,0)</f>
        <v>0</v>
      </c>
      <c r="F133" s="22">
        <f>VLOOKUP($C133,'메타 RAW'!$A:$G,5,0)</f>
        <v>0</v>
      </c>
      <c r="G133" s="22">
        <f>VLOOKUP($C133,'메타 RAW'!$A:$G,6,0)</f>
        <v>0</v>
      </c>
      <c r="H133" s="22">
        <f>VLOOKUP($C133,'메타 RAW'!$A:$I,7,0)</f>
        <v>0</v>
      </c>
      <c r="I133" s="22">
        <f>VLOOKUP($C133,'메타 RAW'!$A:$I,8,0)</f>
        <v>0</v>
      </c>
      <c r="J133" s="23">
        <f>IFERROR(D133/E133*1000,0)</f>
        <v>0</v>
      </c>
      <c r="K133" s="23">
        <f>IFERROR(D133/F133,0)</f>
        <v>0</v>
      </c>
      <c r="L133" s="24">
        <f t="shared" si="94"/>
        <v>0</v>
      </c>
      <c r="M133" s="24">
        <f t="shared" si="94"/>
        <v>0</v>
      </c>
      <c r="N133" s="24">
        <f>IFERROR(H133/F133,0)</f>
        <v>0</v>
      </c>
      <c r="O133" s="24">
        <f>IFERROR(I133/F133,0)</f>
        <v>0</v>
      </c>
      <c r="P133" s="22">
        <f>IFERROR(D133/G133,0)</f>
        <v>0</v>
      </c>
      <c r="Q133" s="22">
        <f>IFERROR(D133/H133,0)</f>
        <v>0</v>
      </c>
      <c r="R133" s="22">
        <f>IFERROR(D133/I133,0)</f>
        <v>0</v>
      </c>
      <c r="S133" s="22">
        <f>IFERROR(VLOOKUP($C133,'메타 RAW (MMP)'!$B:$G,3,0),0)</f>
        <v>0</v>
      </c>
      <c r="T133" s="22">
        <f>IFERROR(VLOOKUP($C133,'메타 RAW (MMP)'!$B:$G,5,0),0)</f>
        <v>0</v>
      </c>
      <c r="U133" s="22">
        <f>IFERROR(VLOOKUP($C133,'메타 RAW (MMP)'!$B:$G,6,0),0)</f>
        <v>0</v>
      </c>
      <c r="V133" s="22">
        <f>IFERROR(D133/T133,0)</f>
        <v>0</v>
      </c>
      <c r="W133" s="22">
        <f>IFERROR(D133/U133,0)</f>
        <v>0</v>
      </c>
      <c r="X133" s="22">
        <f>IFERROR(W133*커버링B2C요약!$AD$8/(커버링B2C요약!$AE$5/커버링B2C요약!$AD$5),0)</f>
        <v>0</v>
      </c>
      <c r="Y133" s="22">
        <f>VLOOKUP($C133,'메타 RAW'!$A:$I,9,0)</f>
        <v>30000</v>
      </c>
    </row>
    <row r="134" spans="2:26" hidden="1">
      <c r="B134" s="19" t="s">
        <v>440</v>
      </c>
      <c r="C134" s="233" t="s">
        <v>451</v>
      </c>
      <c r="D134" s="20"/>
    </row>
    <row r="135" spans="2:26" hidden="1">
      <c r="B135" s="11" t="s">
        <v>436</v>
      </c>
      <c r="C135" s="11" t="s">
        <v>22</v>
      </c>
      <c r="D135" s="12" t="s">
        <v>23</v>
      </c>
      <c r="E135" s="12" t="s">
        <v>24</v>
      </c>
      <c r="F135" s="12" t="s">
        <v>25</v>
      </c>
      <c r="G135" s="12" t="s">
        <v>26</v>
      </c>
      <c r="H135" s="12" t="s">
        <v>27</v>
      </c>
      <c r="I135" s="12" t="s">
        <v>28</v>
      </c>
      <c r="J135" s="13" t="s">
        <v>29</v>
      </c>
      <c r="K135" s="13" t="s">
        <v>30</v>
      </c>
      <c r="L135" s="13" t="s">
        <v>31</v>
      </c>
      <c r="M135" s="13" t="s">
        <v>32</v>
      </c>
      <c r="N135" s="13" t="s">
        <v>33</v>
      </c>
      <c r="O135" s="13" t="s">
        <v>34</v>
      </c>
      <c r="P135" s="13" t="s">
        <v>35</v>
      </c>
      <c r="Q135" s="13" t="s">
        <v>36</v>
      </c>
      <c r="R135" s="13" t="s">
        <v>37</v>
      </c>
      <c r="S135" s="14" t="s">
        <v>38</v>
      </c>
      <c r="T135" s="14" t="s">
        <v>27</v>
      </c>
      <c r="U135" s="14" t="s">
        <v>28</v>
      </c>
      <c r="V135" s="14" t="s">
        <v>36</v>
      </c>
      <c r="W135" s="14" t="s">
        <v>37</v>
      </c>
      <c r="X135" s="14" t="s">
        <v>437</v>
      </c>
      <c r="Y135" s="13" t="s">
        <v>40</v>
      </c>
      <c r="Z135" s="14" t="s">
        <v>41</v>
      </c>
    </row>
    <row r="136" spans="2:26" hidden="1">
      <c r="B136" s="15"/>
      <c r="C136" s="9" t="s">
        <v>435</v>
      </c>
      <c r="D136" s="16">
        <f t="shared" ref="D136:I136" si="95">SUM(D137:D139)</f>
        <v>0</v>
      </c>
      <c r="E136" s="16">
        <f t="shared" si="95"/>
        <v>0</v>
      </c>
      <c r="F136" s="16">
        <f t="shared" si="95"/>
        <v>0</v>
      </c>
      <c r="G136" s="16">
        <f t="shared" si="95"/>
        <v>0</v>
      </c>
      <c r="H136" s="16">
        <f t="shared" si="95"/>
        <v>0</v>
      </c>
      <c r="I136" s="16">
        <f t="shared" si="95"/>
        <v>0</v>
      </c>
      <c r="J136" s="17" t="e">
        <f>D136*1000/E136</f>
        <v>#DIV/0!</v>
      </c>
      <c r="K136" s="17">
        <f>IFERROR(D136/F136,0)</f>
        <v>0</v>
      </c>
      <c r="L136" s="18">
        <f t="shared" ref="L136:M139" si="96">IFERROR(F136/E136,0)</f>
        <v>0</v>
      </c>
      <c r="M136" s="42">
        <f t="shared" si="96"/>
        <v>0</v>
      </c>
      <c r="N136" s="42">
        <f>IFERROR(H136/F136,0)</f>
        <v>0</v>
      </c>
      <c r="O136" s="42">
        <f>IFERROR(I136/F136,0)</f>
        <v>0</v>
      </c>
      <c r="P136" s="17">
        <f>IFERROR(D136/G136,0)</f>
        <v>0</v>
      </c>
      <c r="Q136" s="17">
        <f>IFERROR(D136/H136,0)</f>
        <v>0</v>
      </c>
      <c r="R136" s="17">
        <f>IFERROR(D136/I136,0)</f>
        <v>0</v>
      </c>
      <c r="S136" s="16">
        <f>SUM(S137:S139)</f>
        <v>0</v>
      </c>
      <c r="T136" s="16">
        <f>SUM(T137:T139)</f>
        <v>0</v>
      </c>
      <c r="U136" s="16">
        <f>SUM(U137:U139)</f>
        <v>0</v>
      </c>
      <c r="V136" s="17">
        <f>IFERROR(D136/T136,0)</f>
        <v>0</v>
      </c>
      <c r="W136" s="17">
        <f>IFERROR(D136/U136,0)</f>
        <v>0</v>
      </c>
      <c r="X136" s="17">
        <f>IFERROR(W136*커버링B2C요약!$AD$8/(커버링B2C요약!$AE$5/커버링B2C요약!$AD$5),0)</f>
        <v>0</v>
      </c>
      <c r="Y136" s="17">
        <f>Y137</f>
        <v>0</v>
      </c>
      <c r="Z136" s="17">
        <v>0</v>
      </c>
    </row>
    <row r="137" spans="2:26" s="43" customFormat="1" hidden="1">
      <c r="B137" s="22" t="str">
        <f>VLOOKUP(C137,'메타 RAW'!A:G,2,0)</f>
        <v>aos(Web2App)_purchase_lookalike(7%)_vd_주목/천안50(대형폐기물)_mk1_26.03.18</v>
      </c>
      <c r="C137" s="22" t="s">
        <v>662</v>
      </c>
      <c r="D137" s="22">
        <f>VLOOKUP($C137,'메타 RAW'!$A:$G,3,0)</f>
        <v>0</v>
      </c>
      <c r="E137" s="22">
        <f>VLOOKUP($C137,'메타 RAW'!$A:$G,4,0)</f>
        <v>0</v>
      </c>
      <c r="F137" s="22">
        <f>VLOOKUP($C137,'메타 RAW'!$A:$G,5,0)</f>
        <v>0</v>
      </c>
      <c r="G137" s="22">
        <f>VLOOKUP($C137,'메타 RAW'!$A:$G,6,0)</f>
        <v>0</v>
      </c>
      <c r="H137" s="22">
        <f>VLOOKUP($C137,'메타 RAW'!$A:$I,7,0)</f>
        <v>0</v>
      </c>
      <c r="I137" s="22">
        <f>VLOOKUP($C137,'메타 RAW'!$A:$I,8,0)</f>
        <v>0</v>
      </c>
      <c r="J137" s="23">
        <f>IFERROR(D137/E137*1000,0)</f>
        <v>0</v>
      </c>
      <c r="K137" s="23">
        <f>IFERROR(D137/F137,0)</f>
        <v>0</v>
      </c>
      <c r="L137" s="24">
        <f t="shared" si="96"/>
        <v>0</v>
      </c>
      <c r="M137" s="24">
        <f t="shared" si="96"/>
        <v>0</v>
      </c>
      <c r="N137" s="24">
        <f>IFERROR(H137/F137,0)</f>
        <v>0</v>
      </c>
      <c r="O137" s="24">
        <f>IFERROR(I137/F137,0)</f>
        <v>0</v>
      </c>
      <c r="P137" s="22">
        <f>IFERROR(D137/G137,0)</f>
        <v>0</v>
      </c>
      <c r="Q137" s="22">
        <f>IFERROR(D137/H137,0)</f>
        <v>0</v>
      </c>
      <c r="R137" s="22">
        <f>IFERROR(D137/I137,0)</f>
        <v>0</v>
      </c>
      <c r="S137" s="22">
        <f>IFERROR(VLOOKUP($C137,'메타 RAW (MMP)'!$B:$G,3,0),0)</f>
        <v>0</v>
      </c>
      <c r="T137" s="22">
        <f>IFERROR(VLOOKUP($C137,'메타 RAW (MMP)'!$B:$G,5,0),0)</f>
        <v>0</v>
      </c>
      <c r="U137" s="22">
        <f>IFERROR(VLOOKUP($C137,'메타 RAW (MMP)'!$B:$G,6,0),0)</f>
        <v>0</v>
      </c>
      <c r="V137" s="22">
        <f>IFERROR(D137/T137,0)</f>
        <v>0</v>
      </c>
      <c r="W137" s="22">
        <f>IFERROR(D137/U137,0)</f>
        <v>0</v>
      </c>
      <c r="X137" s="22">
        <f>IFERROR(W137*커버링B2C요약!$AD$8/(커버링B2C요약!$AE$5/커버링B2C요약!$AD$5),0)</f>
        <v>0</v>
      </c>
      <c r="Y137" s="22">
        <v>0</v>
      </c>
    </row>
    <row r="138" spans="2:26" s="43" customFormat="1" hidden="1">
      <c r="B138" s="22" t="str">
        <f>VLOOKUP(C138,'메타 RAW'!A:G,2,0)</f>
        <v>aos(Web2App)_purchase_lookalike(7%)_vd_주목/천안50(대형폐기물)_mk1_26.03.18</v>
      </c>
      <c r="C138" s="22" t="s">
        <v>663</v>
      </c>
      <c r="D138" s="22">
        <f>VLOOKUP($C138,'메타 RAW'!$A:$G,3,0)</f>
        <v>0</v>
      </c>
      <c r="E138" s="22">
        <f>VLOOKUP($C138,'메타 RAW'!$A:$G,4,0)</f>
        <v>0</v>
      </c>
      <c r="F138" s="22">
        <f>VLOOKUP($C138,'메타 RAW'!$A:$G,5,0)</f>
        <v>0</v>
      </c>
      <c r="G138" s="22">
        <f>VLOOKUP($C138,'메타 RAW'!$A:$G,6,0)</f>
        <v>0</v>
      </c>
      <c r="H138" s="22">
        <f>VLOOKUP($C138,'메타 RAW'!$A:$I,7,0)</f>
        <v>0</v>
      </c>
      <c r="I138" s="22">
        <f>VLOOKUP($C138,'메타 RAW'!$A:$I,8,0)</f>
        <v>0</v>
      </c>
      <c r="J138" s="23">
        <f>IFERROR(D138/E138*1000,0)</f>
        <v>0</v>
      </c>
      <c r="K138" s="23">
        <f>IFERROR(D138/F138,0)</f>
        <v>0</v>
      </c>
      <c r="L138" s="24">
        <f t="shared" si="96"/>
        <v>0</v>
      </c>
      <c r="M138" s="24">
        <f t="shared" si="96"/>
        <v>0</v>
      </c>
      <c r="N138" s="24">
        <f>IFERROR(H138/F138,0)</f>
        <v>0</v>
      </c>
      <c r="O138" s="24">
        <f>IFERROR(I138/F138,0)</f>
        <v>0</v>
      </c>
      <c r="P138" s="22">
        <f>IFERROR(D138/G138,0)</f>
        <v>0</v>
      </c>
      <c r="Q138" s="22">
        <f>IFERROR(D138/H138,0)</f>
        <v>0</v>
      </c>
      <c r="R138" s="22">
        <f>IFERROR(D138/I138,0)</f>
        <v>0</v>
      </c>
      <c r="S138" s="22">
        <f>IFERROR(VLOOKUP($C138,'메타 RAW (MMP)'!$B:$G,3,0),0)</f>
        <v>0</v>
      </c>
      <c r="T138" s="22">
        <f>IFERROR(VLOOKUP($C138,'메타 RAW (MMP)'!$B:$G,5,0),0)</f>
        <v>0</v>
      </c>
      <c r="U138" s="22">
        <f>IFERROR(VLOOKUP($C138,'메타 RAW (MMP)'!$B:$G,6,0),0)</f>
        <v>0</v>
      </c>
      <c r="V138" s="22">
        <f>IFERROR(D138/T138,0)</f>
        <v>0</v>
      </c>
      <c r="W138" s="22">
        <f>IFERROR(D138/U138,0)</f>
        <v>0</v>
      </c>
      <c r="X138" s="22">
        <f>IFERROR(W138*커버링B2C요약!$AD$8/(커버링B2C요약!$AE$5/커버링B2C요약!$AD$5),0)</f>
        <v>0</v>
      </c>
      <c r="Y138" s="22">
        <f>VLOOKUP($C138,'메타 RAW'!$A:$I,9,0)</f>
        <v>50000</v>
      </c>
    </row>
    <row r="139" spans="2:26" s="43" customFormat="1" hidden="1">
      <c r="B139" s="22" t="str">
        <f>VLOOKUP(C139,'메타 RAW'!A:G,2,0)</f>
        <v>aos(Web2App)_purchase_lookalike(7%)_vd_주목/천안50(대형폐기물)_mk1_26.03.18</v>
      </c>
      <c r="C139" s="22" t="s">
        <v>664</v>
      </c>
      <c r="D139" s="22">
        <f>VLOOKUP($C139,'메타 RAW'!$A:$G,3,0)</f>
        <v>0</v>
      </c>
      <c r="E139" s="22">
        <f>VLOOKUP($C139,'메타 RAW'!$A:$G,4,0)</f>
        <v>0</v>
      </c>
      <c r="F139" s="22">
        <f>VLOOKUP($C139,'메타 RAW'!$A:$G,5,0)</f>
        <v>0</v>
      </c>
      <c r="G139" s="22">
        <f>VLOOKUP($C139,'메타 RAW'!$A:$G,6,0)</f>
        <v>0</v>
      </c>
      <c r="H139" s="22">
        <f>VLOOKUP($C139,'메타 RAW'!$A:$I,7,0)</f>
        <v>0</v>
      </c>
      <c r="I139" s="22">
        <f>VLOOKUP($C139,'메타 RAW'!$A:$I,8,0)</f>
        <v>0</v>
      </c>
      <c r="J139" s="23">
        <f>IFERROR(D139/E139*1000,0)</f>
        <v>0</v>
      </c>
      <c r="K139" s="23">
        <f>IFERROR(D139/F139,0)</f>
        <v>0</v>
      </c>
      <c r="L139" s="24">
        <f t="shared" si="96"/>
        <v>0</v>
      </c>
      <c r="M139" s="24">
        <f t="shared" si="96"/>
        <v>0</v>
      </c>
      <c r="N139" s="24">
        <f>IFERROR(H139/F139,0)</f>
        <v>0</v>
      </c>
      <c r="O139" s="24">
        <f>IFERROR(I139/F139,0)</f>
        <v>0</v>
      </c>
      <c r="P139" s="22">
        <f>IFERROR(D139/G139,0)</f>
        <v>0</v>
      </c>
      <c r="Q139" s="22">
        <f>IFERROR(D139/H139,0)</f>
        <v>0</v>
      </c>
      <c r="R139" s="22">
        <f>IFERROR(D139/I139,0)</f>
        <v>0</v>
      </c>
      <c r="S139" s="22">
        <f>IFERROR(VLOOKUP($C139,'메타 RAW (MMP)'!$B:$G,3,0),0)</f>
        <v>0</v>
      </c>
      <c r="T139" s="22">
        <f>IFERROR(VLOOKUP($C139,'메타 RAW (MMP)'!$B:$G,5,0),0)</f>
        <v>0</v>
      </c>
      <c r="U139" s="22">
        <f>IFERROR(VLOOKUP($C139,'메타 RAW (MMP)'!$B:$G,6,0),0)</f>
        <v>0</v>
      </c>
      <c r="V139" s="22">
        <f>IFERROR(D139/T139,0)</f>
        <v>0</v>
      </c>
      <c r="W139" s="22">
        <f>IFERROR(D139/U139,0)</f>
        <v>0</v>
      </c>
      <c r="X139" s="22">
        <f>IFERROR(W139*커버링B2C요약!$AD$8/(커버링B2C요약!$AE$5/커버링B2C요약!$AD$5),0)</f>
        <v>0</v>
      </c>
      <c r="Y139" s="22">
        <f>VLOOKUP($C139,'메타 RAW'!$A:$I,9,0)</f>
        <v>50000</v>
      </c>
    </row>
    <row r="140" spans="2:26" hidden="1">
      <c r="B140" s="19" t="s">
        <v>440</v>
      </c>
      <c r="C140" s="20" t="s">
        <v>451</v>
      </c>
      <c r="D140" s="20"/>
    </row>
    <row r="141" spans="2:26" hidden="1">
      <c r="B141" s="11" t="s">
        <v>436</v>
      </c>
      <c r="C141" s="11" t="s">
        <v>22</v>
      </c>
      <c r="D141" s="12" t="s">
        <v>23</v>
      </c>
      <c r="E141" s="12" t="s">
        <v>24</v>
      </c>
      <c r="F141" s="12" t="s">
        <v>25</v>
      </c>
      <c r="G141" s="12" t="s">
        <v>26</v>
      </c>
      <c r="H141" s="12" t="s">
        <v>27</v>
      </c>
      <c r="I141" s="12" t="s">
        <v>28</v>
      </c>
      <c r="J141" s="13" t="s">
        <v>29</v>
      </c>
      <c r="K141" s="13" t="s">
        <v>30</v>
      </c>
      <c r="L141" s="13" t="s">
        <v>31</v>
      </c>
      <c r="M141" s="13" t="s">
        <v>32</v>
      </c>
      <c r="N141" s="13" t="s">
        <v>33</v>
      </c>
      <c r="O141" s="13" t="s">
        <v>34</v>
      </c>
      <c r="P141" s="13" t="s">
        <v>35</v>
      </c>
      <c r="Q141" s="13" t="s">
        <v>36</v>
      </c>
      <c r="R141" s="13" t="s">
        <v>37</v>
      </c>
      <c r="S141" s="14" t="s">
        <v>38</v>
      </c>
      <c r="T141" s="14" t="s">
        <v>27</v>
      </c>
      <c r="U141" s="14" t="s">
        <v>28</v>
      </c>
      <c r="V141" s="14" t="s">
        <v>36</v>
      </c>
      <c r="W141" s="14" t="s">
        <v>37</v>
      </c>
      <c r="X141" s="14" t="s">
        <v>437</v>
      </c>
      <c r="Y141" s="13" t="s">
        <v>40</v>
      </c>
      <c r="Z141" s="14" t="s">
        <v>41</v>
      </c>
    </row>
    <row r="142" spans="2:26" hidden="1">
      <c r="B142" s="15"/>
      <c r="C142" s="9" t="s">
        <v>435</v>
      </c>
      <c r="D142" s="16">
        <f t="shared" ref="D142:I142" si="97">SUM(D143:D145)</f>
        <v>0</v>
      </c>
      <c r="E142" s="16">
        <f t="shared" si="97"/>
        <v>0</v>
      </c>
      <c r="F142" s="16">
        <f t="shared" si="97"/>
        <v>0</v>
      </c>
      <c r="G142" s="16">
        <f t="shared" si="97"/>
        <v>0</v>
      </c>
      <c r="H142" s="16">
        <f t="shared" si="97"/>
        <v>0</v>
      </c>
      <c r="I142" s="16">
        <f t="shared" si="97"/>
        <v>0</v>
      </c>
      <c r="J142" s="17" t="e">
        <f>D142*1000/E142</f>
        <v>#DIV/0!</v>
      </c>
      <c r="K142" s="17">
        <f>IFERROR(D142/F142,0)</f>
        <v>0</v>
      </c>
      <c r="L142" s="18">
        <f t="shared" ref="L142:M145" si="98">IFERROR(F142/E142,0)</f>
        <v>0</v>
      </c>
      <c r="M142" s="42">
        <f t="shared" si="98"/>
        <v>0</v>
      </c>
      <c r="N142" s="42">
        <f>IFERROR(H142/F142,0)</f>
        <v>0</v>
      </c>
      <c r="O142" s="42">
        <f>IFERROR(I142/F142,0)</f>
        <v>0</v>
      </c>
      <c r="P142" s="17">
        <f>IFERROR(D142/G142,0)</f>
        <v>0</v>
      </c>
      <c r="Q142" s="17">
        <f>IFERROR(D142/H142,0)</f>
        <v>0</v>
      </c>
      <c r="R142" s="17">
        <f>IFERROR(D142/I142,0)</f>
        <v>0</v>
      </c>
      <c r="S142" s="16">
        <f>SUM(S143:S145)</f>
        <v>0</v>
      </c>
      <c r="T142" s="16">
        <f>SUM(T143:T145)</f>
        <v>0</v>
      </c>
      <c r="U142" s="16">
        <f>SUM(U143:U145)</f>
        <v>0</v>
      </c>
      <c r="V142" s="17">
        <f>IFERROR(D142/T142,0)</f>
        <v>0</v>
      </c>
      <c r="W142" s="17">
        <f>IFERROR(D142/U142,0)</f>
        <v>0</v>
      </c>
      <c r="X142" s="17">
        <f>IFERROR(W142*커버링B2C요약!$AD$8/(커버링B2C요약!$AE$5/커버링B2C요약!$AD$5),0)</f>
        <v>0</v>
      </c>
      <c r="Y142" s="17">
        <f>Y143</f>
        <v>0</v>
      </c>
      <c r="Z142" s="17">
        <v>0</v>
      </c>
    </row>
    <row r="143" spans="2:26" s="43" customFormat="1" hidden="1">
      <c r="B143" s="22" t="str">
        <f>VLOOKUP(C143,'메타 RAW'!A:G,2,0)</f>
        <v>aos(Web2App)_purchase_lookalike(7%)_vd_주목/천안100(대형폐기물)_mk1_26.03.18</v>
      </c>
      <c r="C143" s="22" t="s">
        <v>665</v>
      </c>
      <c r="D143" s="22">
        <f>VLOOKUP($C143,'메타 RAW'!$A:$G,3,0)</f>
        <v>0</v>
      </c>
      <c r="E143" s="22">
        <f>VLOOKUP($C143,'메타 RAW'!$A:$G,4,0)</f>
        <v>0</v>
      </c>
      <c r="F143" s="22">
        <f>VLOOKUP($C143,'메타 RAW'!$A:$G,5,0)</f>
        <v>0</v>
      </c>
      <c r="G143" s="22">
        <f>VLOOKUP($C143,'메타 RAW'!$A:$G,6,0)</f>
        <v>0</v>
      </c>
      <c r="H143" s="22">
        <f>VLOOKUP($C143,'메타 RAW'!$A:$I,7,0)</f>
        <v>0</v>
      </c>
      <c r="I143" s="22">
        <f>VLOOKUP($C143,'메타 RAW'!$A:$I,8,0)</f>
        <v>0</v>
      </c>
      <c r="J143" s="23">
        <f>IFERROR(D143/E143*1000,0)</f>
        <v>0</v>
      </c>
      <c r="K143" s="23">
        <f>IFERROR(D143/F143,0)</f>
        <v>0</v>
      </c>
      <c r="L143" s="24">
        <f t="shared" si="98"/>
        <v>0</v>
      </c>
      <c r="M143" s="24">
        <f t="shared" si="98"/>
        <v>0</v>
      </c>
      <c r="N143" s="24">
        <f>IFERROR(H143/F143,0)</f>
        <v>0</v>
      </c>
      <c r="O143" s="24">
        <f>IFERROR(I143/F143,0)</f>
        <v>0</v>
      </c>
      <c r="P143" s="22">
        <f>IFERROR(D143/G143,0)</f>
        <v>0</v>
      </c>
      <c r="Q143" s="22">
        <f>IFERROR(D143/H143,0)</f>
        <v>0</v>
      </c>
      <c r="R143" s="22">
        <f>IFERROR(D143/I143,0)</f>
        <v>0</v>
      </c>
      <c r="S143" s="22">
        <f>IFERROR(VLOOKUP($C143,'메타 RAW (MMP)'!$B:$G,3,0),0)</f>
        <v>0</v>
      </c>
      <c r="T143" s="22">
        <f>IFERROR(VLOOKUP($C143,'메타 RAW (MMP)'!$B:$G,5,0),0)</f>
        <v>0</v>
      </c>
      <c r="U143" s="22">
        <f>IFERROR(VLOOKUP($C143,'메타 RAW (MMP)'!$B:$G,6,0),0)</f>
        <v>0</v>
      </c>
      <c r="V143" s="22">
        <f>IFERROR(D143/T143,0)</f>
        <v>0</v>
      </c>
      <c r="W143" s="22">
        <f>IFERROR(D143/U143,0)</f>
        <v>0</v>
      </c>
      <c r="X143" s="22">
        <f>IFERROR(W143*커버링B2C요약!$AD$8/(커버링B2C요약!$AE$5/커버링B2C요약!$AD$5),0)</f>
        <v>0</v>
      </c>
      <c r="Y143" s="22">
        <v>0</v>
      </c>
    </row>
    <row r="144" spans="2:26" s="43" customFormat="1" hidden="1">
      <c r="B144" s="22" t="str">
        <f>VLOOKUP(C144,'메타 RAW'!A:G,2,0)</f>
        <v>aos(Web2App)_purchase_lookalike(7%)_vd_주목/천안100(대형폐기물)_mk1_26.03.18</v>
      </c>
      <c r="C144" s="22" t="s">
        <v>666</v>
      </c>
      <c r="D144" s="22">
        <f>VLOOKUP($C144,'메타 RAW'!$A:$G,3,0)</f>
        <v>0</v>
      </c>
      <c r="E144" s="22">
        <f>VLOOKUP($C144,'메타 RAW'!$A:$G,4,0)</f>
        <v>0</v>
      </c>
      <c r="F144" s="22">
        <f>VLOOKUP($C144,'메타 RAW'!$A:$G,5,0)</f>
        <v>0</v>
      </c>
      <c r="G144" s="22">
        <f>VLOOKUP($C144,'메타 RAW'!$A:$G,6,0)</f>
        <v>0</v>
      </c>
      <c r="H144" s="22">
        <f>VLOOKUP($C144,'메타 RAW'!$A:$I,7,0)</f>
        <v>0</v>
      </c>
      <c r="I144" s="22">
        <f>VLOOKUP($C144,'메타 RAW'!$A:$I,8,0)</f>
        <v>0</v>
      </c>
      <c r="J144" s="23">
        <f>IFERROR(D144/E144*1000,0)</f>
        <v>0</v>
      </c>
      <c r="K144" s="23">
        <f>IFERROR(D144/F144,0)</f>
        <v>0</v>
      </c>
      <c r="L144" s="24">
        <f t="shared" si="98"/>
        <v>0</v>
      </c>
      <c r="M144" s="24">
        <f t="shared" si="98"/>
        <v>0</v>
      </c>
      <c r="N144" s="24">
        <f>IFERROR(H144/F144,0)</f>
        <v>0</v>
      </c>
      <c r="O144" s="24">
        <f>IFERROR(I144/F144,0)</f>
        <v>0</v>
      </c>
      <c r="P144" s="22">
        <f>IFERROR(D144/G144,0)</f>
        <v>0</v>
      </c>
      <c r="Q144" s="22">
        <f>IFERROR(D144/H144,0)</f>
        <v>0</v>
      </c>
      <c r="R144" s="22">
        <f>IFERROR(D144/I144,0)</f>
        <v>0</v>
      </c>
      <c r="S144" s="22">
        <f>IFERROR(VLOOKUP($C144,'메타 RAW (MMP)'!$B:$G,3,0),0)</f>
        <v>0</v>
      </c>
      <c r="T144" s="22">
        <f>IFERROR(VLOOKUP($C144,'메타 RAW (MMP)'!$B:$G,5,0),0)</f>
        <v>0</v>
      </c>
      <c r="U144" s="22">
        <f>IFERROR(VLOOKUP($C144,'메타 RAW (MMP)'!$B:$G,6,0),0)</f>
        <v>0</v>
      </c>
      <c r="V144" s="22">
        <f>IFERROR(D144/T144,0)</f>
        <v>0</v>
      </c>
      <c r="W144" s="22">
        <f>IFERROR(D144/U144,0)</f>
        <v>0</v>
      </c>
      <c r="X144" s="22">
        <f>IFERROR(W144*커버링B2C요약!$AD$8/(커버링B2C요약!$AE$5/커버링B2C요약!$AD$5),0)</f>
        <v>0</v>
      </c>
      <c r="Y144" s="22">
        <f>VLOOKUP($C144,'메타 RAW'!$A:$I,9,0)</f>
        <v>50000</v>
      </c>
    </row>
    <row r="145" spans="2:26" s="43" customFormat="1" hidden="1">
      <c r="B145" s="22" t="str">
        <f>VLOOKUP(C145,'메타 RAW'!A:G,2,0)</f>
        <v>aos(Web2App)_purchase_lookalike(7%)_vd_주목/천안100(대형폐기물)_mk1_26.03.18</v>
      </c>
      <c r="C145" s="22" t="s">
        <v>667</v>
      </c>
      <c r="D145" s="22">
        <f>VLOOKUP($C145,'메타 RAW'!$A:$G,3,0)</f>
        <v>0</v>
      </c>
      <c r="E145" s="22">
        <f>VLOOKUP($C145,'메타 RAW'!$A:$G,4,0)</f>
        <v>0</v>
      </c>
      <c r="F145" s="22">
        <f>VLOOKUP($C145,'메타 RAW'!$A:$G,5,0)</f>
        <v>0</v>
      </c>
      <c r="G145" s="22">
        <f>VLOOKUP($C145,'메타 RAW'!$A:$G,6,0)</f>
        <v>0</v>
      </c>
      <c r="H145" s="22">
        <f>VLOOKUP($C145,'메타 RAW'!$A:$I,7,0)</f>
        <v>0</v>
      </c>
      <c r="I145" s="22">
        <f>VLOOKUP($C145,'메타 RAW'!$A:$I,8,0)</f>
        <v>0</v>
      </c>
      <c r="J145" s="23">
        <f>IFERROR(D145/E145*1000,0)</f>
        <v>0</v>
      </c>
      <c r="K145" s="23">
        <f>IFERROR(D145/F145,0)</f>
        <v>0</v>
      </c>
      <c r="L145" s="24">
        <f t="shared" si="98"/>
        <v>0</v>
      </c>
      <c r="M145" s="24">
        <f t="shared" si="98"/>
        <v>0</v>
      </c>
      <c r="N145" s="24">
        <f>IFERROR(H145/F145,0)</f>
        <v>0</v>
      </c>
      <c r="O145" s="24">
        <f>IFERROR(I145/F145,0)</f>
        <v>0</v>
      </c>
      <c r="P145" s="22">
        <f>IFERROR(D145/G145,0)</f>
        <v>0</v>
      </c>
      <c r="Q145" s="22">
        <f>IFERROR(D145/H145,0)</f>
        <v>0</v>
      </c>
      <c r="R145" s="22">
        <f>IFERROR(D145/I145,0)</f>
        <v>0</v>
      </c>
      <c r="S145" s="22">
        <f>IFERROR(VLOOKUP($C145,'메타 RAW (MMP)'!$B:$G,3,0),0)</f>
        <v>0</v>
      </c>
      <c r="T145" s="22">
        <f>IFERROR(VLOOKUP($C145,'메타 RAW (MMP)'!$B:$G,5,0),0)</f>
        <v>0</v>
      </c>
      <c r="U145" s="22">
        <f>IFERROR(VLOOKUP($C145,'메타 RAW (MMP)'!$B:$G,6,0),0)</f>
        <v>0</v>
      </c>
      <c r="V145" s="22">
        <f>IFERROR(D145/T145,0)</f>
        <v>0</v>
      </c>
      <c r="W145" s="22">
        <f>IFERROR(D145/U145,0)</f>
        <v>0</v>
      </c>
      <c r="X145" s="22">
        <f>IFERROR(W145*커버링B2C요약!$AD$8/(커버링B2C요약!$AE$5/커버링B2C요약!$AD$5),0)</f>
        <v>0</v>
      </c>
      <c r="Y145" s="22">
        <f>VLOOKUP($C145,'메타 RAW'!$A:$I,9,0)</f>
        <v>50000</v>
      </c>
    </row>
    <row r="146" spans="2:26" hidden="1">
      <c r="B146" s="19" t="s">
        <v>440</v>
      </c>
      <c r="C146" s="20" t="s">
        <v>451</v>
      </c>
      <c r="D146" s="20"/>
    </row>
    <row r="147" spans="2:26" hidden="1">
      <c r="B147" s="11" t="s">
        <v>436</v>
      </c>
      <c r="C147" s="11" t="s">
        <v>22</v>
      </c>
      <c r="D147" s="12" t="s">
        <v>23</v>
      </c>
      <c r="E147" s="12" t="s">
        <v>24</v>
      </c>
      <c r="F147" s="12" t="s">
        <v>25</v>
      </c>
      <c r="G147" s="12" t="s">
        <v>26</v>
      </c>
      <c r="H147" s="12" t="s">
        <v>27</v>
      </c>
      <c r="I147" s="12" t="s">
        <v>28</v>
      </c>
      <c r="J147" s="13" t="s">
        <v>29</v>
      </c>
      <c r="K147" s="13" t="s">
        <v>30</v>
      </c>
      <c r="L147" s="13" t="s">
        <v>31</v>
      </c>
      <c r="M147" s="13" t="s">
        <v>32</v>
      </c>
      <c r="N147" s="13" t="s">
        <v>33</v>
      </c>
      <c r="O147" s="13" t="s">
        <v>34</v>
      </c>
      <c r="P147" s="13" t="s">
        <v>35</v>
      </c>
      <c r="Q147" s="13" t="s">
        <v>36</v>
      </c>
      <c r="R147" s="13" t="s">
        <v>37</v>
      </c>
      <c r="S147" s="14" t="s">
        <v>38</v>
      </c>
      <c r="T147" s="14" t="s">
        <v>27</v>
      </c>
      <c r="U147" s="14" t="s">
        <v>28</v>
      </c>
      <c r="V147" s="14" t="s">
        <v>36</v>
      </c>
      <c r="W147" s="14" t="s">
        <v>37</v>
      </c>
      <c r="X147" s="14" t="s">
        <v>437</v>
      </c>
      <c r="Y147" s="13" t="s">
        <v>40</v>
      </c>
      <c r="Z147" s="14" t="s">
        <v>41</v>
      </c>
    </row>
    <row r="148" spans="2:26" hidden="1">
      <c r="B148" s="15"/>
      <c r="C148" s="9" t="s">
        <v>435</v>
      </c>
      <c r="D148" s="16">
        <f t="shared" ref="D148:I148" si="99">SUM(D149:D151)</f>
        <v>0</v>
      </c>
      <c r="E148" s="16">
        <f t="shared" si="99"/>
        <v>0</v>
      </c>
      <c r="F148" s="16">
        <f t="shared" si="99"/>
        <v>0</v>
      </c>
      <c r="G148" s="16">
        <f t="shared" si="99"/>
        <v>0</v>
      </c>
      <c r="H148" s="16">
        <f t="shared" si="99"/>
        <v>0</v>
      </c>
      <c r="I148" s="16">
        <f t="shared" si="99"/>
        <v>0</v>
      </c>
      <c r="J148" s="17" t="e">
        <f>D148*1000/E148</f>
        <v>#DIV/0!</v>
      </c>
      <c r="K148" s="17">
        <f>IFERROR(D148/F148,0)</f>
        <v>0</v>
      </c>
      <c r="L148" s="18">
        <f t="shared" ref="L148:M151" si="100">IFERROR(F148/E148,0)</f>
        <v>0</v>
      </c>
      <c r="M148" s="42">
        <f t="shared" si="100"/>
        <v>0</v>
      </c>
      <c r="N148" s="42">
        <f>IFERROR(H148/F148,0)</f>
        <v>0</v>
      </c>
      <c r="O148" s="42">
        <f>IFERROR(I148/F148,0)</f>
        <v>0</v>
      </c>
      <c r="P148" s="17">
        <f>IFERROR(D148/G148,0)</f>
        <v>0</v>
      </c>
      <c r="Q148" s="17">
        <f>IFERROR(D148/H148,0)</f>
        <v>0</v>
      </c>
      <c r="R148" s="17">
        <f>IFERROR(D148/I148,0)</f>
        <v>0</v>
      </c>
      <c r="S148" s="16">
        <f>SUM(S149:S151)</f>
        <v>0</v>
      </c>
      <c r="T148" s="16">
        <f>SUM(T149:T151)</f>
        <v>0</v>
      </c>
      <c r="U148" s="16">
        <f>SUM(U149:U151)</f>
        <v>0</v>
      </c>
      <c r="V148" s="17">
        <f>IFERROR(D148/T148,0)</f>
        <v>0</v>
      </c>
      <c r="W148" s="17">
        <f>IFERROR(D148/U148,0)</f>
        <v>0</v>
      </c>
      <c r="X148" s="17">
        <f>IFERROR(W148*커버링B2C요약!$AD$8/(커버링B2C요약!$AE$5/커버링B2C요약!$AD$5),0)</f>
        <v>0</v>
      </c>
      <c r="Y148" s="17">
        <f>Y149</f>
        <v>0</v>
      </c>
      <c r="Z148" s="17">
        <v>0</v>
      </c>
    </row>
    <row r="149" spans="2:26" s="43" customFormat="1" hidden="1">
      <c r="B149" s="22" t="str">
        <f>VLOOKUP(C149,'메타 RAW'!A:G,2,0)</f>
        <v>aos(Web2App)_purchase_lookalike(7%)_vd_주목/아산100(대형페기물)_mk1_26.03.18</v>
      </c>
      <c r="C149" s="22" t="s">
        <v>668</v>
      </c>
      <c r="D149" s="22">
        <f>VLOOKUP($C149,'메타 RAW'!$A:$G,3,0)</f>
        <v>0</v>
      </c>
      <c r="E149" s="22">
        <f>VLOOKUP($C149,'메타 RAW'!$A:$G,4,0)</f>
        <v>0</v>
      </c>
      <c r="F149" s="22">
        <f>VLOOKUP($C149,'메타 RAW'!$A:$G,5,0)</f>
        <v>0</v>
      </c>
      <c r="G149" s="22">
        <f>VLOOKUP($C149,'메타 RAW'!$A:$G,6,0)</f>
        <v>0</v>
      </c>
      <c r="H149" s="22">
        <f>VLOOKUP($C149,'메타 RAW'!$A:$I,7,0)</f>
        <v>0</v>
      </c>
      <c r="I149" s="22">
        <f>VLOOKUP($C149,'메타 RAW'!$A:$I,8,0)</f>
        <v>0</v>
      </c>
      <c r="J149" s="23">
        <f>IFERROR(D149/E149*1000,0)</f>
        <v>0</v>
      </c>
      <c r="K149" s="23">
        <f>IFERROR(D149/F149,0)</f>
        <v>0</v>
      </c>
      <c r="L149" s="24">
        <f t="shared" si="100"/>
        <v>0</v>
      </c>
      <c r="M149" s="24">
        <f t="shared" si="100"/>
        <v>0</v>
      </c>
      <c r="N149" s="24">
        <f>IFERROR(H149/F149,0)</f>
        <v>0</v>
      </c>
      <c r="O149" s="24">
        <f>IFERROR(I149/F149,0)</f>
        <v>0</v>
      </c>
      <c r="P149" s="22">
        <f>IFERROR(D149/G149,0)</f>
        <v>0</v>
      </c>
      <c r="Q149" s="22">
        <f>IFERROR(D149/H149,0)</f>
        <v>0</v>
      </c>
      <c r="R149" s="22">
        <f>IFERROR(D149/I149,0)</f>
        <v>0</v>
      </c>
      <c r="S149" s="22">
        <f>IFERROR(VLOOKUP($C149,'메타 RAW (MMP)'!$B:$G,3,0),0)</f>
        <v>0</v>
      </c>
      <c r="T149" s="22">
        <f>IFERROR(VLOOKUP($C149,'메타 RAW (MMP)'!$B:$G,5,0),0)</f>
        <v>0</v>
      </c>
      <c r="U149" s="22">
        <f>IFERROR(VLOOKUP($C149,'메타 RAW (MMP)'!$B:$G,6,0),0)</f>
        <v>0</v>
      </c>
      <c r="V149" s="22">
        <f>IFERROR(D149/T149,0)</f>
        <v>0</v>
      </c>
      <c r="W149" s="22">
        <f>IFERROR(D149/U149,0)</f>
        <v>0</v>
      </c>
      <c r="X149" s="22">
        <f>IFERROR(W149*커버링B2C요약!$AD$8/(커버링B2C요약!$AE$5/커버링B2C요약!$AD$5),0)</f>
        <v>0</v>
      </c>
      <c r="Y149" s="22">
        <v>0</v>
      </c>
    </row>
    <row r="150" spans="2:26" hidden="1">
      <c r="B150" s="22" t="str">
        <f>VLOOKUP(C150,'메타 RAW'!A:G,2,0)</f>
        <v>aos(Web2App)_purchase_lookalike(7%)_vd_주목/아산100(대형페기물)_mk1_26.03.18</v>
      </c>
      <c r="C150" s="22" t="s">
        <v>669</v>
      </c>
      <c r="D150" s="22">
        <f>VLOOKUP($C150,'메타 RAW'!$A:$G,3,0)</f>
        <v>0</v>
      </c>
      <c r="E150" s="22">
        <f>VLOOKUP($C150,'메타 RAW'!$A:$G,4,0)</f>
        <v>0</v>
      </c>
      <c r="F150" s="22">
        <f>VLOOKUP($C150,'메타 RAW'!$A:$G,5,0)</f>
        <v>0</v>
      </c>
      <c r="G150" s="22">
        <f>VLOOKUP($C150,'메타 RAW'!$A:$G,6,0)</f>
        <v>0</v>
      </c>
      <c r="H150" s="22">
        <f>VLOOKUP($C150,'메타 RAW'!$A:$I,7,0)</f>
        <v>0</v>
      </c>
      <c r="I150" s="22">
        <f>VLOOKUP($C150,'메타 RAW'!$A:$I,8,0)</f>
        <v>0</v>
      </c>
      <c r="J150" s="23">
        <f>IFERROR(D150/E150*1000,0)</f>
        <v>0</v>
      </c>
      <c r="K150" s="23">
        <f>IFERROR(D150/F150,0)</f>
        <v>0</v>
      </c>
      <c r="L150" s="24">
        <f t="shared" si="100"/>
        <v>0</v>
      </c>
      <c r="M150" s="24">
        <f t="shared" si="100"/>
        <v>0</v>
      </c>
      <c r="N150" s="24">
        <f>IFERROR(H150/F150,0)</f>
        <v>0</v>
      </c>
      <c r="O150" s="24">
        <f>IFERROR(I150/F150,0)</f>
        <v>0</v>
      </c>
      <c r="P150" s="22">
        <f>IFERROR(D150/G150,0)</f>
        <v>0</v>
      </c>
      <c r="Q150" s="22">
        <f>IFERROR(D150/H150,0)</f>
        <v>0</v>
      </c>
      <c r="R150" s="22">
        <f>IFERROR(D150/I150,0)</f>
        <v>0</v>
      </c>
      <c r="S150" s="22">
        <f>IFERROR(VLOOKUP($C150,'메타 RAW (MMP)'!$B:$G,3,0),0)</f>
        <v>0</v>
      </c>
      <c r="T150" s="22">
        <f>IFERROR(VLOOKUP($C150,'메타 RAW (MMP)'!$B:$G,5,0),0)</f>
        <v>0</v>
      </c>
      <c r="U150" s="22">
        <f>IFERROR(VLOOKUP($C150,'메타 RAW (MMP)'!$B:$G,6,0),0)</f>
        <v>0</v>
      </c>
      <c r="V150" s="22">
        <f>IFERROR(D150/T150,0)</f>
        <v>0</v>
      </c>
      <c r="W150" s="22">
        <f>IFERROR(D150/U150,0)</f>
        <v>0</v>
      </c>
      <c r="X150" s="22">
        <f>IFERROR(W150*커버링B2C요약!$AD$8/(커버링B2C요약!$AE$5/커버링B2C요약!$AD$5),0)</f>
        <v>0</v>
      </c>
      <c r="Y150" s="22">
        <f>VLOOKUP($C150,'메타 RAW'!$A:$I,9,0)</f>
        <v>50000</v>
      </c>
      <c r="Z150" s="62"/>
    </row>
    <row r="151" spans="2:26" hidden="1">
      <c r="B151" s="22" t="str">
        <f>VLOOKUP(C151,'메타 RAW'!A:G,2,0)</f>
        <v>aos(Web2App)_purchase_lookalike(7%)_vd_주목/아산100(대형페기물)_mk1_26.03.18</v>
      </c>
      <c r="C151" s="22" t="s">
        <v>670</v>
      </c>
      <c r="D151" s="22">
        <f>VLOOKUP($C151,'메타 RAW'!$A:$G,3,0)</f>
        <v>0</v>
      </c>
      <c r="E151" s="22">
        <f>VLOOKUP($C151,'메타 RAW'!$A:$G,4,0)</f>
        <v>0</v>
      </c>
      <c r="F151" s="22">
        <f>VLOOKUP($C151,'메타 RAW'!$A:$G,5,0)</f>
        <v>0</v>
      </c>
      <c r="G151" s="22">
        <f>VLOOKUP($C151,'메타 RAW'!$A:$G,6,0)</f>
        <v>0</v>
      </c>
      <c r="H151" s="22">
        <f>VLOOKUP($C151,'메타 RAW'!$A:$I,7,0)</f>
        <v>0</v>
      </c>
      <c r="I151" s="22">
        <f>VLOOKUP($C151,'메타 RAW'!$A:$I,8,0)</f>
        <v>0</v>
      </c>
      <c r="J151" s="23">
        <f>IFERROR(D151/E151*1000,0)</f>
        <v>0</v>
      </c>
      <c r="K151" s="23">
        <f>IFERROR(D151/F151,0)</f>
        <v>0</v>
      </c>
      <c r="L151" s="24">
        <f t="shared" si="100"/>
        <v>0</v>
      </c>
      <c r="M151" s="24">
        <f t="shared" si="100"/>
        <v>0</v>
      </c>
      <c r="N151" s="24">
        <f>IFERROR(H151/F151,0)</f>
        <v>0</v>
      </c>
      <c r="O151" s="24">
        <f>IFERROR(I151/F151,0)</f>
        <v>0</v>
      </c>
      <c r="P151" s="22">
        <f>IFERROR(D151/G151,0)</f>
        <v>0</v>
      </c>
      <c r="Q151" s="22">
        <f>IFERROR(D151/H151,0)</f>
        <v>0</v>
      </c>
      <c r="R151" s="22">
        <f>IFERROR(D151/I151,0)</f>
        <v>0</v>
      </c>
      <c r="S151" s="22">
        <f>IFERROR(VLOOKUP($C151,'메타 RAW (MMP)'!$B:$G,3,0),0)</f>
        <v>0</v>
      </c>
      <c r="T151" s="22">
        <f>IFERROR(VLOOKUP($C151,'메타 RAW (MMP)'!$B:$G,5,0),0)</f>
        <v>0</v>
      </c>
      <c r="U151" s="22">
        <f>IFERROR(VLOOKUP($C151,'메타 RAW (MMP)'!$B:$G,6,0),0)</f>
        <v>0</v>
      </c>
      <c r="V151" s="22">
        <f>IFERROR(D151/T151,0)</f>
        <v>0</v>
      </c>
      <c r="W151" s="22">
        <f>IFERROR(D151/U151,0)</f>
        <v>0</v>
      </c>
      <c r="X151" s="22">
        <f>IFERROR(W151*커버링B2C요약!$AD$8/(커버링B2C요약!$AE$5/커버링B2C요약!$AD$5),0)</f>
        <v>0</v>
      </c>
      <c r="Y151" s="22">
        <f>VLOOKUP($C151,'메타 RAW'!$A:$I,9,0)</f>
        <v>50000</v>
      </c>
      <c r="Z151" s="62"/>
    </row>
    <row r="152" spans="2:26" hidden="1">
      <c r="B152" s="19" t="s">
        <v>440</v>
      </c>
      <c r="C152" s="20" t="s">
        <v>451</v>
      </c>
      <c r="D152" s="20"/>
    </row>
    <row r="153" spans="2:26" hidden="1">
      <c r="B153" s="11" t="s">
        <v>436</v>
      </c>
      <c r="C153" s="11" t="s">
        <v>22</v>
      </c>
      <c r="D153" s="12" t="s">
        <v>23</v>
      </c>
      <c r="E153" s="12" t="s">
        <v>24</v>
      </c>
      <c r="F153" s="12" t="s">
        <v>25</v>
      </c>
      <c r="G153" s="12" t="s">
        <v>26</v>
      </c>
      <c r="H153" s="12" t="s">
        <v>27</v>
      </c>
      <c r="I153" s="12" t="s">
        <v>28</v>
      </c>
      <c r="J153" s="13" t="s">
        <v>29</v>
      </c>
      <c r="K153" s="13" t="s">
        <v>30</v>
      </c>
      <c r="L153" s="13" t="s">
        <v>31</v>
      </c>
      <c r="M153" s="13" t="s">
        <v>32</v>
      </c>
      <c r="N153" s="13" t="s">
        <v>33</v>
      </c>
      <c r="O153" s="13" t="s">
        <v>34</v>
      </c>
      <c r="P153" s="13" t="s">
        <v>35</v>
      </c>
      <c r="Q153" s="13" t="s">
        <v>36</v>
      </c>
      <c r="R153" s="13" t="s">
        <v>37</v>
      </c>
      <c r="S153" s="14" t="s">
        <v>38</v>
      </c>
      <c r="T153" s="14" t="s">
        <v>27</v>
      </c>
      <c r="U153" s="14" t="s">
        <v>28</v>
      </c>
      <c r="V153" s="14" t="s">
        <v>36</v>
      </c>
      <c r="W153" s="14" t="s">
        <v>37</v>
      </c>
      <c r="X153" s="14" t="s">
        <v>437</v>
      </c>
      <c r="Y153" s="13" t="s">
        <v>40</v>
      </c>
      <c r="Z153" s="14" t="s">
        <v>41</v>
      </c>
    </row>
    <row r="154" spans="2:26" hidden="1">
      <c r="B154" s="15"/>
      <c r="C154" s="9" t="s">
        <v>435</v>
      </c>
      <c r="D154" s="16">
        <f t="shared" ref="D154:I154" si="101">SUM(D155:D157)</f>
        <v>0</v>
      </c>
      <c r="E154" s="16">
        <f t="shared" si="101"/>
        <v>0</v>
      </c>
      <c r="F154" s="16">
        <f t="shared" si="101"/>
        <v>0</v>
      </c>
      <c r="G154" s="16">
        <f t="shared" si="101"/>
        <v>0</v>
      </c>
      <c r="H154" s="16">
        <f t="shared" si="101"/>
        <v>0</v>
      </c>
      <c r="I154" s="16">
        <f t="shared" si="101"/>
        <v>0</v>
      </c>
      <c r="J154" s="17" t="e">
        <f>D154*1000/E154</f>
        <v>#DIV/0!</v>
      </c>
      <c r="K154" s="17">
        <f>IFERROR(D154/F154,0)</f>
        <v>0</v>
      </c>
      <c r="L154" s="18">
        <f t="shared" ref="L154:M157" si="102">IFERROR(F154/E154,0)</f>
        <v>0</v>
      </c>
      <c r="M154" s="42">
        <f t="shared" si="102"/>
        <v>0</v>
      </c>
      <c r="N154" s="42">
        <f>IFERROR(H154/F154,0)</f>
        <v>0</v>
      </c>
      <c r="O154" s="42">
        <f>IFERROR(I154/F154,0)</f>
        <v>0</v>
      </c>
      <c r="P154" s="17">
        <f>IFERROR(D154/G154,0)</f>
        <v>0</v>
      </c>
      <c r="Q154" s="17">
        <f>IFERROR(D154/H154,0)</f>
        <v>0</v>
      </c>
      <c r="R154" s="17">
        <f>IFERROR(D154/I154,0)</f>
        <v>0</v>
      </c>
      <c r="S154" s="16">
        <f>SUM(S155:S157)</f>
        <v>0</v>
      </c>
      <c r="T154" s="16">
        <f>SUM(T155:T157)</f>
        <v>0</v>
      </c>
      <c r="U154" s="16">
        <f>SUM(U155:U157)</f>
        <v>0</v>
      </c>
      <c r="V154" s="17">
        <f>IFERROR(D154/T154,0)</f>
        <v>0</v>
      </c>
      <c r="W154" s="17">
        <f>IFERROR(D154/U154,0)</f>
        <v>0</v>
      </c>
      <c r="X154" s="17">
        <f>IFERROR(W154*커버링B2C요약!$AD$8/(커버링B2C요약!$AE$5/커버링B2C요약!$AD$5),0)</f>
        <v>0</v>
      </c>
      <c r="Y154" s="17">
        <f>Y155</f>
        <v>0</v>
      </c>
      <c r="Z154" s="17">
        <v>0</v>
      </c>
    </row>
    <row r="155" spans="2:26" s="43" customFormat="1" hidden="1">
      <c r="B155" s="22" t="str">
        <f>VLOOKUP(C155,'메타 RAW'!A:G,2,0)</f>
        <v>os(Web2Form)_lead_lookalike(7%)_vd_청소부(폐기물)_cr1_26.03.18</v>
      </c>
      <c r="C155" s="22" t="s">
        <v>671</v>
      </c>
      <c r="D155" s="22">
        <f>VLOOKUP($C155,'메타 RAW'!$A:$G,3,0)</f>
        <v>0</v>
      </c>
      <c r="E155" s="22">
        <f>VLOOKUP($C155,'메타 RAW'!$A:$G,4,0)</f>
        <v>0</v>
      </c>
      <c r="F155" s="22">
        <f>VLOOKUP($C155,'메타 RAW'!$A:$G,5,0)</f>
        <v>0</v>
      </c>
      <c r="G155" s="22">
        <f>VLOOKUP($C155,'메타 RAW'!$A:$G,6,0)</f>
        <v>0</v>
      </c>
      <c r="H155" s="22">
        <f>VLOOKUP($C155,'메타 RAW'!$A:$I,7,0)</f>
        <v>0</v>
      </c>
      <c r="I155" s="22">
        <f>VLOOKUP($C155,'메타 RAW'!$A:$I,8,0)</f>
        <v>0</v>
      </c>
      <c r="J155" s="23">
        <f>IFERROR(D155/E155*1000,0)</f>
        <v>0</v>
      </c>
      <c r="K155" s="23">
        <f>IFERROR(D155/F155,0)</f>
        <v>0</v>
      </c>
      <c r="L155" s="24">
        <f t="shared" si="102"/>
        <v>0</v>
      </c>
      <c r="M155" s="24">
        <f t="shared" si="102"/>
        <v>0</v>
      </c>
      <c r="N155" s="24">
        <f>IFERROR(H155/F155,0)</f>
        <v>0</v>
      </c>
      <c r="O155" s="24">
        <f>IFERROR(I155/F155,0)</f>
        <v>0</v>
      </c>
      <c r="P155" s="22">
        <f>IFERROR(D155/G155,0)</f>
        <v>0</v>
      </c>
      <c r="Q155" s="22">
        <f>IFERROR(D155/H155,0)</f>
        <v>0</v>
      </c>
      <c r="R155" s="22">
        <f>IFERROR(D155/I155,0)</f>
        <v>0</v>
      </c>
      <c r="S155" s="22">
        <f>IFERROR(VLOOKUP($C155,'메타 RAW (MMP)'!$B:$G,3,0),0)</f>
        <v>0</v>
      </c>
      <c r="T155" s="22">
        <f>IFERROR(VLOOKUP($C155,'메타 RAW (MMP)'!$B:$G,5,0),0)</f>
        <v>0</v>
      </c>
      <c r="U155" s="22">
        <f>IFERROR(VLOOKUP($C155,'메타 RAW (MMP)'!$B:$G,6,0),0)</f>
        <v>0</v>
      </c>
      <c r="V155" s="22">
        <f>IFERROR(D155/T155,0)</f>
        <v>0</v>
      </c>
      <c r="W155" s="22">
        <f>IFERROR(D155/U155,0)</f>
        <v>0</v>
      </c>
      <c r="X155" s="22">
        <f>IFERROR(W155*커버링B2C요약!$AD$8/(커버링B2C요약!$AE$5/커버링B2C요약!$AD$5),0)</f>
        <v>0</v>
      </c>
      <c r="Y155" s="22">
        <v>0</v>
      </c>
    </row>
    <row r="156" spans="2:26" s="43" customFormat="1" hidden="1">
      <c r="B156" s="22" t="str">
        <f>VLOOKUP(C156,'메타 RAW'!A:G,2,0)</f>
        <v>os(Web2Form)_lead_lookalike(7%)_vd_청소부(폐기물)_cr1_26.03.18</v>
      </c>
      <c r="C156" s="22" t="s">
        <v>672</v>
      </c>
      <c r="D156" s="22">
        <f>VLOOKUP($C156,'메타 RAW'!$A:$G,3,0)</f>
        <v>0</v>
      </c>
      <c r="E156" s="22">
        <f>VLOOKUP($C156,'메타 RAW'!$A:$G,4,0)</f>
        <v>0</v>
      </c>
      <c r="F156" s="22">
        <f>VLOOKUP($C156,'메타 RAW'!$A:$G,5,0)</f>
        <v>0</v>
      </c>
      <c r="G156" s="22">
        <f>VLOOKUP($C156,'메타 RAW'!$A:$G,6,0)</f>
        <v>0</v>
      </c>
      <c r="H156" s="22">
        <f>VLOOKUP($C156,'메타 RAW'!$A:$I,7,0)</f>
        <v>0</v>
      </c>
      <c r="I156" s="22">
        <f>VLOOKUP($C156,'메타 RAW'!$A:$I,8,0)</f>
        <v>0</v>
      </c>
      <c r="J156" s="23">
        <f>IFERROR(D156/E156*1000,0)</f>
        <v>0</v>
      </c>
      <c r="K156" s="23">
        <f>IFERROR(D156/F156,0)</f>
        <v>0</v>
      </c>
      <c r="L156" s="24">
        <f t="shared" si="102"/>
        <v>0</v>
      </c>
      <c r="M156" s="24">
        <f t="shared" si="102"/>
        <v>0</v>
      </c>
      <c r="N156" s="24">
        <f>IFERROR(H156/F156,0)</f>
        <v>0</v>
      </c>
      <c r="O156" s="24">
        <f>IFERROR(I156/F156,0)</f>
        <v>0</v>
      </c>
      <c r="P156" s="22">
        <f>IFERROR(D156/G156,0)</f>
        <v>0</v>
      </c>
      <c r="Q156" s="22">
        <f>IFERROR(D156/H156,0)</f>
        <v>0</v>
      </c>
      <c r="R156" s="22">
        <f>IFERROR(D156/I156,0)</f>
        <v>0</v>
      </c>
      <c r="S156" s="22">
        <f>IFERROR(VLOOKUP($C156,'메타 RAW (MMP)'!$B:$G,3,0),0)</f>
        <v>0</v>
      </c>
      <c r="T156" s="22">
        <f>IFERROR(VLOOKUP($C156,'메타 RAW (MMP)'!$B:$G,5,0),0)</f>
        <v>0</v>
      </c>
      <c r="U156" s="22">
        <f>IFERROR(VLOOKUP($C156,'메타 RAW (MMP)'!$B:$G,6,0),0)</f>
        <v>0</v>
      </c>
      <c r="V156" s="22">
        <f>IFERROR(D156/T156,0)</f>
        <v>0</v>
      </c>
      <c r="W156" s="22">
        <f>IFERROR(D156/U156,0)</f>
        <v>0</v>
      </c>
      <c r="X156" s="22">
        <f>IFERROR(W156*커버링B2C요약!$AD$8/(커버링B2C요약!$AE$5/커버링B2C요약!$AD$5),0)</f>
        <v>0</v>
      </c>
      <c r="Y156" s="22">
        <f>VLOOKUP($C156,'메타 RAW'!$A:$I,9,0)</f>
        <v>900000</v>
      </c>
    </row>
    <row r="157" spans="2:26" s="43" customFormat="1" hidden="1">
      <c r="B157" s="22" t="str">
        <f>VLOOKUP(C157,'메타 RAW'!A:G,2,0)</f>
        <v>os(Web2Form)_lead_lookalike(7%)_vd_청소부(폐기물)_cr1_26.03.18</v>
      </c>
      <c r="C157" s="22" t="s">
        <v>673</v>
      </c>
      <c r="D157" s="22">
        <f>VLOOKUP($C157,'메타 RAW'!$A:$G,3,0)</f>
        <v>0</v>
      </c>
      <c r="E157" s="22">
        <f>VLOOKUP($C157,'메타 RAW'!$A:$G,4,0)</f>
        <v>0</v>
      </c>
      <c r="F157" s="22">
        <f>VLOOKUP($C157,'메타 RAW'!$A:$G,5,0)</f>
        <v>0</v>
      </c>
      <c r="G157" s="22">
        <f>VLOOKUP($C157,'메타 RAW'!$A:$G,6,0)</f>
        <v>0</v>
      </c>
      <c r="H157" s="22">
        <f>VLOOKUP($C157,'메타 RAW'!$A:$I,7,0)</f>
        <v>0</v>
      </c>
      <c r="I157" s="22">
        <f>VLOOKUP($C157,'메타 RAW'!$A:$I,8,0)</f>
        <v>0</v>
      </c>
      <c r="J157" s="23">
        <f>IFERROR(D157/E157*1000,0)</f>
        <v>0</v>
      </c>
      <c r="K157" s="23">
        <f>IFERROR(D157/F157,0)</f>
        <v>0</v>
      </c>
      <c r="L157" s="24">
        <f t="shared" si="102"/>
        <v>0</v>
      </c>
      <c r="M157" s="24">
        <f t="shared" si="102"/>
        <v>0</v>
      </c>
      <c r="N157" s="24">
        <f>IFERROR(H157/F157,0)</f>
        <v>0</v>
      </c>
      <c r="O157" s="24">
        <f>IFERROR(I157/F157,0)</f>
        <v>0</v>
      </c>
      <c r="P157" s="22">
        <f>IFERROR(D157/G157,0)</f>
        <v>0</v>
      </c>
      <c r="Q157" s="22">
        <f>IFERROR(D157/H157,0)</f>
        <v>0</v>
      </c>
      <c r="R157" s="22">
        <f>IFERROR(D157/I157,0)</f>
        <v>0</v>
      </c>
      <c r="S157" s="22">
        <f>IFERROR(VLOOKUP($C157,'메타 RAW (MMP)'!$B:$G,3,0),0)</f>
        <v>0</v>
      </c>
      <c r="T157" s="22">
        <f>IFERROR(VLOOKUP($C157,'메타 RAW (MMP)'!$B:$G,5,0),0)</f>
        <v>0</v>
      </c>
      <c r="U157" s="22">
        <f>IFERROR(VLOOKUP($C157,'메타 RAW (MMP)'!$B:$G,6,0),0)</f>
        <v>0</v>
      </c>
      <c r="V157" s="22">
        <f>IFERROR(D157/T157,0)</f>
        <v>0</v>
      </c>
      <c r="W157" s="22">
        <f>IFERROR(D157/U157,0)</f>
        <v>0</v>
      </c>
      <c r="X157" s="22">
        <f>IFERROR(W157*커버링B2C요약!$AD$8/(커버링B2C요약!$AE$5/커버링B2C요약!$AD$5),0)</f>
        <v>0</v>
      </c>
      <c r="Y157" s="22">
        <f>VLOOKUP($C157,'메타 RAW'!$A:$I,9,0)</f>
        <v>900000</v>
      </c>
    </row>
    <row r="158" spans="2:26" hidden="1"/>
    <row r="159" spans="2:26" hidden="1">
      <c r="B159" s="19" t="s">
        <v>440</v>
      </c>
      <c r="C159" s="20" t="s">
        <v>451</v>
      </c>
      <c r="D159" s="20"/>
    </row>
    <row r="160" spans="2:26" hidden="1">
      <c r="B160" s="11" t="s">
        <v>436</v>
      </c>
      <c r="C160" s="11" t="s">
        <v>22</v>
      </c>
      <c r="D160" s="12" t="s">
        <v>23</v>
      </c>
      <c r="E160" s="12" t="s">
        <v>24</v>
      </c>
      <c r="F160" s="12" t="s">
        <v>25</v>
      </c>
      <c r="G160" s="12" t="s">
        <v>26</v>
      </c>
      <c r="H160" s="12" t="s">
        <v>27</v>
      </c>
      <c r="I160" s="12" t="s">
        <v>28</v>
      </c>
      <c r="J160" s="13" t="s">
        <v>29</v>
      </c>
      <c r="K160" s="13" t="s">
        <v>30</v>
      </c>
      <c r="L160" s="13" t="s">
        <v>31</v>
      </c>
      <c r="M160" s="13" t="s">
        <v>32</v>
      </c>
      <c r="N160" s="13" t="s">
        <v>33</v>
      </c>
      <c r="O160" s="13" t="s">
        <v>34</v>
      </c>
      <c r="P160" s="13" t="s">
        <v>35</v>
      </c>
      <c r="Q160" s="13" t="s">
        <v>36</v>
      </c>
      <c r="R160" s="13" t="s">
        <v>37</v>
      </c>
      <c r="S160" s="14" t="s">
        <v>38</v>
      </c>
      <c r="T160" s="14" t="s">
        <v>27</v>
      </c>
      <c r="U160" s="14" t="s">
        <v>28</v>
      </c>
      <c r="V160" s="14" t="s">
        <v>36</v>
      </c>
      <c r="W160" s="14" t="s">
        <v>37</v>
      </c>
      <c r="X160" s="14" t="s">
        <v>437</v>
      </c>
      <c r="Y160" s="13" t="s">
        <v>40</v>
      </c>
      <c r="Z160" s="14" t="s">
        <v>41</v>
      </c>
    </row>
    <row r="161" spans="1:28" hidden="1">
      <c r="B161" s="15"/>
      <c r="C161" s="9" t="s">
        <v>435</v>
      </c>
      <c r="D161" s="16">
        <f t="shared" ref="D161:I161" si="103">SUM(D162:D164)</f>
        <v>0</v>
      </c>
      <c r="E161" s="16">
        <f t="shared" si="103"/>
        <v>0</v>
      </c>
      <c r="F161" s="16">
        <f t="shared" si="103"/>
        <v>0</v>
      </c>
      <c r="G161" s="16">
        <f t="shared" si="103"/>
        <v>0</v>
      </c>
      <c r="H161" s="16">
        <f t="shared" si="103"/>
        <v>0</v>
      </c>
      <c r="I161" s="16">
        <f t="shared" si="103"/>
        <v>0</v>
      </c>
      <c r="J161" s="17" t="e">
        <f>D161*1000/E161</f>
        <v>#DIV/0!</v>
      </c>
      <c r="K161" s="17">
        <f>IFERROR(D161/F161,0)</f>
        <v>0</v>
      </c>
      <c r="L161" s="18">
        <f t="shared" ref="L161:M164" si="104">IFERROR(F161/E161,0)</f>
        <v>0</v>
      </c>
      <c r="M161" s="42">
        <f t="shared" si="104"/>
        <v>0</v>
      </c>
      <c r="N161" s="42">
        <f>IFERROR(H161/F161,0)</f>
        <v>0</v>
      </c>
      <c r="O161" s="42">
        <f>IFERROR(I161/F161,0)</f>
        <v>0</v>
      </c>
      <c r="P161" s="17">
        <f>IFERROR(D161/G161,0)</f>
        <v>0</v>
      </c>
      <c r="Q161" s="17">
        <f>IFERROR(D161/H161,0)</f>
        <v>0</v>
      </c>
      <c r="R161" s="17">
        <f>IFERROR(D161/I161,0)</f>
        <v>0</v>
      </c>
      <c r="S161" s="16">
        <f>SUM(S162:S164)</f>
        <v>0</v>
      </c>
      <c r="T161" s="16">
        <f>SUM(T162:T164)</f>
        <v>0</v>
      </c>
      <c r="U161" s="16">
        <f>SUM(U162:U164)</f>
        <v>0</v>
      </c>
      <c r="V161" s="17">
        <f>IFERROR(D161/T161,0)</f>
        <v>0</v>
      </c>
      <c r="W161" s="17">
        <f>IFERROR(D161/U161,0)</f>
        <v>0</v>
      </c>
      <c r="X161" s="17">
        <f>IFERROR(W161*커버링B2C요약!$AD$8/(커버링B2C요약!$AE$5/커버링B2C요약!$AD$5),0)</f>
        <v>0</v>
      </c>
      <c r="Y161" s="17">
        <f>Y162</f>
        <v>0</v>
      </c>
      <c r="Z161" s="17">
        <v>0</v>
      </c>
    </row>
    <row r="162" spans="1:28" s="43" customFormat="1" hidden="1">
      <c r="B162" s="22" t="str">
        <f>VLOOKUP(C162,'메타 RAW'!A:G,2,0)</f>
        <v>os(Web2Form)_lead_lookalike(7%)_vd_사투리(음식물)_cr1_26.03.18</v>
      </c>
      <c r="C162" s="22" t="s">
        <v>674</v>
      </c>
      <c r="D162" s="22">
        <f>VLOOKUP($C162,'메타 RAW'!$A:$G,3,0)</f>
        <v>0</v>
      </c>
      <c r="E162" s="22">
        <f>VLOOKUP($C162,'메타 RAW'!$A:$G,4,0)</f>
        <v>0</v>
      </c>
      <c r="F162" s="22">
        <f>VLOOKUP($C162,'메타 RAW'!$A:$G,5,0)</f>
        <v>0</v>
      </c>
      <c r="G162" s="22">
        <f>VLOOKUP($C162,'메타 RAW'!$A:$G,6,0)</f>
        <v>0</v>
      </c>
      <c r="H162" s="22">
        <f>VLOOKUP($C162,'메타 RAW'!$A:$I,7,0)</f>
        <v>0</v>
      </c>
      <c r="I162" s="22">
        <f>VLOOKUP($C162,'메타 RAW'!$A:$I,8,0)</f>
        <v>0</v>
      </c>
      <c r="J162" s="23">
        <f>IFERROR(D162/E162*1000,0)</f>
        <v>0</v>
      </c>
      <c r="K162" s="23">
        <f>IFERROR(D162/F162,0)</f>
        <v>0</v>
      </c>
      <c r="L162" s="24">
        <f t="shared" si="104"/>
        <v>0</v>
      </c>
      <c r="M162" s="24">
        <f t="shared" si="104"/>
        <v>0</v>
      </c>
      <c r="N162" s="24">
        <f>IFERROR(H162/F162,0)</f>
        <v>0</v>
      </c>
      <c r="O162" s="24">
        <f>IFERROR(I162/F162,0)</f>
        <v>0</v>
      </c>
      <c r="P162" s="22">
        <f>IFERROR(D162/G162,0)</f>
        <v>0</v>
      </c>
      <c r="Q162" s="22">
        <f>IFERROR(D162/H162,0)</f>
        <v>0</v>
      </c>
      <c r="R162" s="22">
        <f>IFERROR(D162/I162,0)</f>
        <v>0</v>
      </c>
      <c r="S162" s="22">
        <f>IFERROR(VLOOKUP($C162,'메타 RAW (MMP)'!$B:$G,3,0),0)</f>
        <v>0</v>
      </c>
      <c r="T162" s="22">
        <f>IFERROR(VLOOKUP($C162,'메타 RAW (MMP)'!$B:$G,5,0),0)</f>
        <v>0</v>
      </c>
      <c r="U162" s="22">
        <f>IFERROR(VLOOKUP($C162,'메타 RAW (MMP)'!$B:$G,6,0),0)</f>
        <v>0</v>
      </c>
      <c r="V162" s="22">
        <f>IFERROR(D162/T162,0)</f>
        <v>0</v>
      </c>
      <c r="W162" s="22">
        <f>IFERROR(D162/U162,0)</f>
        <v>0</v>
      </c>
      <c r="X162" s="22">
        <f>IFERROR(W162*커버링B2C요약!$AD$8/(커버링B2C요약!$AE$5/커버링B2C요약!$AD$5),0)</f>
        <v>0</v>
      </c>
      <c r="Y162" s="22">
        <v>0</v>
      </c>
    </row>
    <row r="163" spans="1:28" s="43" customFormat="1" hidden="1">
      <c r="B163" s="22" t="str">
        <f>VLOOKUP(C163,'메타 RAW'!A:G,2,0)</f>
        <v>os(Web2Form)_lead_lookalike(7%)_vd_사투리(음식물)_cr1_26.03.18</v>
      </c>
      <c r="C163" s="22" t="s">
        <v>675</v>
      </c>
      <c r="D163" s="22">
        <f>VLOOKUP($C163,'메타 RAW'!$A:$G,3,0)</f>
        <v>0</v>
      </c>
      <c r="E163" s="22">
        <f>VLOOKUP($C163,'메타 RAW'!$A:$G,4,0)</f>
        <v>0</v>
      </c>
      <c r="F163" s="22">
        <f>VLOOKUP($C163,'메타 RAW'!$A:$G,5,0)</f>
        <v>0</v>
      </c>
      <c r="G163" s="22">
        <f>VLOOKUP($C163,'메타 RAW'!$A:$G,6,0)</f>
        <v>0</v>
      </c>
      <c r="H163" s="22">
        <f>VLOOKUP($C163,'메타 RAW'!$A:$I,7,0)</f>
        <v>0</v>
      </c>
      <c r="I163" s="22">
        <f>VLOOKUP($C163,'메타 RAW'!$A:$I,8,0)</f>
        <v>0</v>
      </c>
      <c r="J163" s="23">
        <f>IFERROR(D163/E163*1000,0)</f>
        <v>0</v>
      </c>
      <c r="K163" s="23">
        <f>IFERROR(D163/F163,0)</f>
        <v>0</v>
      </c>
      <c r="L163" s="24">
        <f t="shared" si="104"/>
        <v>0</v>
      </c>
      <c r="M163" s="24">
        <f t="shared" si="104"/>
        <v>0</v>
      </c>
      <c r="N163" s="24">
        <f>IFERROR(H163/F163,0)</f>
        <v>0</v>
      </c>
      <c r="O163" s="24">
        <f>IFERROR(I163/F163,0)</f>
        <v>0</v>
      </c>
      <c r="P163" s="22">
        <f>IFERROR(D163/G163,0)</f>
        <v>0</v>
      </c>
      <c r="Q163" s="22">
        <f>IFERROR(D163/H163,0)</f>
        <v>0</v>
      </c>
      <c r="R163" s="22">
        <f>IFERROR(D163/I163,0)</f>
        <v>0</v>
      </c>
      <c r="S163" s="22">
        <f>IFERROR(VLOOKUP($C163,'메타 RAW (MMP)'!$B:$G,3,0),0)</f>
        <v>0</v>
      </c>
      <c r="T163" s="22">
        <f>IFERROR(VLOOKUP($C163,'메타 RAW (MMP)'!$B:$G,5,0),0)</f>
        <v>0</v>
      </c>
      <c r="U163" s="22">
        <f>IFERROR(VLOOKUP($C163,'메타 RAW (MMP)'!$B:$G,6,0),0)</f>
        <v>0</v>
      </c>
      <c r="V163" s="22">
        <f>IFERROR(D163/T163,0)</f>
        <v>0</v>
      </c>
      <c r="W163" s="22">
        <f>IFERROR(D163/U163,0)</f>
        <v>0</v>
      </c>
      <c r="X163" s="22">
        <f>IFERROR(W163*커버링B2C요약!$AD$8/(커버링B2C요약!$AE$5/커버링B2C요약!$AD$5),0)</f>
        <v>0</v>
      </c>
      <c r="Y163" s="22">
        <f>VLOOKUP($C163,'메타 RAW'!$A:$I,9,0)</f>
        <v>900000</v>
      </c>
    </row>
    <row r="164" spans="1:28" s="43" customFormat="1" hidden="1">
      <c r="B164" s="22" t="str">
        <f>VLOOKUP(C164,'메타 RAW'!A:G,2,0)</f>
        <v>os(Web2Form)_lead_lookalike(7%)_vd_사투리(음식물)_cr1_26.03.18</v>
      </c>
      <c r="C164" s="22" t="s">
        <v>676</v>
      </c>
      <c r="D164" s="22">
        <f>VLOOKUP($C164,'메타 RAW'!$A:$G,3,0)</f>
        <v>0</v>
      </c>
      <c r="E164" s="22">
        <f>VLOOKUP($C164,'메타 RAW'!$A:$G,4,0)</f>
        <v>0</v>
      </c>
      <c r="F164" s="22">
        <f>VLOOKUP($C164,'메타 RAW'!$A:$G,5,0)</f>
        <v>0</v>
      </c>
      <c r="G164" s="22">
        <f>VLOOKUP($C164,'메타 RAW'!$A:$G,6,0)</f>
        <v>0</v>
      </c>
      <c r="H164" s="22">
        <f>VLOOKUP($C164,'메타 RAW'!$A:$I,7,0)</f>
        <v>0</v>
      </c>
      <c r="I164" s="22">
        <f>VLOOKUP($C164,'메타 RAW'!$A:$I,8,0)</f>
        <v>0</v>
      </c>
      <c r="J164" s="23">
        <f>IFERROR(D164/E164*1000,0)</f>
        <v>0</v>
      </c>
      <c r="K164" s="23">
        <f>IFERROR(D164/F164,0)</f>
        <v>0</v>
      </c>
      <c r="L164" s="24">
        <f t="shared" si="104"/>
        <v>0</v>
      </c>
      <c r="M164" s="24">
        <f t="shared" si="104"/>
        <v>0</v>
      </c>
      <c r="N164" s="24">
        <f>IFERROR(H164/F164,0)</f>
        <v>0</v>
      </c>
      <c r="O164" s="24">
        <f>IFERROR(I164/F164,0)</f>
        <v>0</v>
      </c>
      <c r="P164" s="22">
        <f>IFERROR(D164/G164,0)</f>
        <v>0</v>
      </c>
      <c r="Q164" s="22">
        <f>IFERROR(D164/H164,0)</f>
        <v>0</v>
      </c>
      <c r="R164" s="22">
        <f>IFERROR(D164/I164,0)</f>
        <v>0</v>
      </c>
      <c r="S164" s="22">
        <f>IFERROR(VLOOKUP($C164,'메타 RAW (MMP)'!$B:$G,3,0),0)</f>
        <v>0</v>
      </c>
      <c r="T164" s="22">
        <f>IFERROR(VLOOKUP($C164,'메타 RAW (MMP)'!$B:$G,5,0),0)</f>
        <v>0</v>
      </c>
      <c r="U164" s="22">
        <f>IFERROR(VLOOKUP($C164,'메타 RAW (MMP)'!$B:$G,6,0),0)</f>
        <v>0</v>
      </c>
      <c r="V164" s="22">
        <f>IFERROR(D164/T164,0)</f>
        <v>0</v>
      </c>
      <c r="W164" s="22">
        <f>IFERROR(D164/U164,0)</f>
        <v>0</v>
      </c>
      <c r="X164" s="22">
        <f>IFERROR(W164*커버링B2C요약!$AD$8/(커버링B2C요약!$AE$5/커버링B2C요약!$AD$5),0)</f>
        <v>0</v>
      </c>
      <c r="Y164" s="22">
        <f>VLOOKUP($C164,'메타 RAW'!$A:$I,9,0)</f>
        <v>900000</v>
      </c>
    </row>
    <row r="165" spans="1:28" hidden="1"/>
    <row r="166" spans="1:28" hidden="1">
      <c r="B166" s="19" t="s">
        <v>440</v>
      </c>
      <c r="C166" s="20" t="s">
        <v>451</v>
      </c>
      <c r="D166" s="20"/>
      <c r="AA166" s="43"/>
    </row>
    <row r="167" spans="1:28" hidden="1">
      <c r="B167" s="11" t="s">
        <v>436</v>
      </c>
      <c r="C167" s="11" t="s">
        <v>22</v>
      </c>
      <c r="D167" s="12" t="s">
        <v>23</v>
      </c>
      <c r="E167" s="12" t="s">
        <v>24</v>
      </c>
      <c r="F167" s="12" t="s">
        <v>25</v>
      </c>
      <c r="G167" s="12" t="s">
        <v>26</v>
      </c>
      <c r="H167" s="12" t="s">
        <v>27</v>
      </c>
      <c r="I167" s="12" t="s">
        <v>28</v>
      </c>
      <c r="J167" s="13" t="s">
        <v>29</v>
      </c>
      <c r="K167" s="13" t="s">
        <v>30</v>
      </c>
      <c r="L167" s="13" t="s">
        <v>31</v>
      </c>
      <c r="M167" s="13" t="s">
        <v>32</v>
      </c>
      <c r="N167" s="13" t="s">
        <v>33</v>
      </c>
      <c r="O167" s="13" t="s">
        <v>34</v>
      </c>
      <c r="P167" s="13" t="s">
        <v>35</v>
      </c>
      <c r="Q167" s="13" t="s">
        <v>36</v>
      </c>
      <c r="R167" s="13" t="s">
        <v>37</v>
      </c>
      <c r="S167" s="14" t="s">
        <v>38</v>
      </c>
      <c r="T167" s="14" t="s">
        <v>27</v>
      </c>
      <c r="U167" s="14" t="s">
        <v>28</v>
      </c>
      <c r="V167" s="14" t="s">
        <v>36</v>
      </c>
      <c r="W167" s="14" t="s">
        <v>37</v>
      </c>
      <c r="X167" s="14" t="s">
        <v>437</v>
      </c>
      <c r="Y167" s="13" t="s">
        <v>40</v>
      </c>
      <c r="Z167" s="14" t="s">
        <v>41</v>
      </c>
      <c r="AA167" s="43"/>
    </row>
    <row r="168" spans="1:28" hidden="1">
      <c r="B168" s="15"/>
      <c r="C168" s="9" t="s">
        <v>435</v>
      </c>
      <c r="D168" s="16">
        <f t="shared" ref="D168:I168" si="105">SUM(D169:D171)</f>
        <v>0</v>
      </c>
      <c r="E168" s="16">
        <f t="shared" si="105"/>
        <v>0</v>
      </c>
      <c r="F168" s="16">
        <f t="shared" si="105"/>
        <v>0</v>
      </c>
      <c r="G168" s="16">
        <f t="shared" si="105"/>
        <v>0</v>
      </c>
      <c r="H168" s="16">
        <f t="shared" si="105"/>
        <v>0</v>
      </c>
      <c r="I168" s="16">
        <f t="shared" si="105"/>
        <v>0</v>
      </c>
      <c r="J168" s="17" t="e">
        <f>D168*1000/E168</f>
        <v>#DIV/0!</v>
      </c>
      <c r="K168" s="17">
        <f>IFERROR(D168/F168,0)</f>
        <v>0</v>
      </c>
      <c r="L168" s="18">
        <f t="shared" ref="L168:M171" si="106">IFERROR(F168/E168,0)</f>
        <v>0</v>
      </c>
      <c r="M168" s="42">
        <f t="shared" si="106"/>
        <v>0</v>
      </c>
      <c r="N168" s="42">
        <f>IFERROR(H168/F168,0)</f>
        <v>0</v>
      </c>
      <c r="O168" s="42">
        <f>IFERROR(I168/F168,0)</f>
        <v>0</v>
      </c>
      <c r="P168" s="17">
        <f>IFERROR(D168/G168,0)</f>
        <v>0</v>
      </c>
      <c r="Q168" s="17">
        <f>IFERROR(D168/H168,0)</f>
        <v>0</v>
      </c>
      <c r="R168" s="17">
        <f>IFERROR(D168/I168,0)</f>
        <v>0</v>
      </c>
      <c r="S168" s="16">
        <f>SUM(S169:S171)</f>
        <v>0</v>
      </c>
      <c r="T168" s="16">
        <f>SUM(T169:T171)</f>
        <v>0</v>
      </c>
      <c r="U168" s="16">
        <f>SUM(U169:U171)</f>
        <v>0</v>
      </c>
      <c r="V168" s="17">
        <f>IFERROR(D168/T168,0)</f>
        <v>0</v>
      </c>
      <c r="W168" s="17">
        <f>IFERROR(D168/U168,0)</f>
        <v>0</v>
      </c>
      <c r="X168" s="17">
        <f>IFERROR(W168*커버링B2C요약!$AD$8/(커버링B2C요약!$AE$5/커버링B2C요약!$AD$5),0)</f>
        <v>0</v>
      </c>
      <c r="Y168" s="17">
        <f>Y169</f>
        <v>0</v>
      </c>
      <c r="Z168" s="17">
        <v>0</v>
      </c>
      <c r="AA168" s="43"/>
    </row>
    <row r="169" spans="1:28" s="43" customFormat="1" hidden="1">
      <c r="B169" s="22" t="str">
        <f>VLOOKUP(C169,'메타 RAW'!A:G,2,0)</f>
        <v>aos(Web2App)_purchase_all_vd_필요없어요(대형폐기물)_cr1_26.03.25</v>
      </c>
      <c r="C169" s="22" t="s">
        <v>677</v>
      </c>
      <c r="D169" s="22">
        <f>VLOOKUP($C169,'메타 RAW'!$A:$G,3,0)</f>
        <v>0</v>
      </c>
      <c r="E169" s="22">
        <f>VLOOKUP($C169,'메타 RAW'!$A:$G,4,0)</f>
        <v>0</v>
      </c>
      <c r="F169" s="22">
        <f>VLOOKUP($C169,'메타 RAW'!$A:$G,5,0)</f>
        <v>0</v>
      </c>
      <c r="G169" s="22">
        <f>VLOOKUP($C169,'메타 RAW'!$A:$G,6,0)</f>
        <v>0</v>
      </c>
      <c r="H169" s="22">
        <f>VLOOKUP($C169,'메타 RAW'!$A:$I,7,0)</f>
        <v>0</v>
      </c>
      <c r="I169" s="22">
        <f>VLOOKUP($C169,'메타 RAW'!$A:$I,8,0)</f>
        <v>0</v>
      </c>
      <c r="J169" s="23">
        <f>IFERROR(D169/E169*1000,0)</f>
        <v>0</v>
      </c>
      <c r="K169" s="23">
        <f>IFERROR(D169/F169,0)</f>
        <v>0</v>
      </c>
      <c r="L169" s="24">
        <f t="shared" si="106"/>
        <v>0</v>
      </c>
      <c r="M169" s="24">
        <f t="shared" si="106"/>
        <v>0</v>
      </c>
      <c r="N169" s="24">
        <f>IFERROR(H169/F169,0)</f>
        <v>0</v>
      </c>
      <c r="O169" s="24">
        <f>IFERROR(I169/F169,0)</f>
        <v>0</v>
      </c>
      <c r="P169" s="22">
        <f>IFERROR(D169/G169,0)</f>
        <v>0</v>
      </c>
      <c r="Q169" s="22">
        <f>IFERROR(D169/H169,0)</f>
        <v>0</v>
      </c>
      <c r="R169" s="22">
        <f>IFERROR(D169/I169,0)</f>
        <v>0</v>
      </c>
      <c r="S169" s="22">
        <f>IFERROR(VLOOKUP($C169,'메타 RAW (MMP)'!$B:$G,3,0),0)</f>
        <v>0</v>
      </c>
      <c r="T169" s="22">
        <f>IFERROR(VLOOKUP($C169,'메타 RAW (MMP)'!$B:$G,5,0),0)</f>
        <v>0</v>
      </c>
      <c r="U169" s="22">
        <f>IFERROR(VLOOKUP($C169,'메타 RAW (MMP)'!$B:$G,6,0),0)</f>
        <v>0</v>
      </c>
      <c r="V169" s="22">
        <f>IFERROR(D169/T169,0)</f>
        <v>0</v>
      </c>
      <c r="W169" s="22">
        <f>IFERROR(D169/U169,0)</f>
        <v>0</v>
      </c>
      <c r="X169" s="22">
        <f>IFERROR(W169*커버링B2C요약!$AD$8/(커버링B2C요약!$AE$5/커버링B2C요약!$AD$5),0)</f>
        <v>0</v>
      </c>
      <c r="Y169" s="22"/>
    </row>
    <row r="170" spans="1:28" hidden="1">
      <c r="B170" s="22" t="str">
        <f>VLOOKUP(C170,'메타 RAW'!A:G,2,0)</f>
        <v>aos(Web2App)_purchase_all_vd_필요없어요(대형폐기물)_cr1_26.03.25</v>
      </c>
      <c r="C170" s="22" t="s">
        <v>678</v>
      </c>
      <c r="D170" s="22">
        <f>VLOOKUP($C170,'메타 RAW'!$A:$G,3,0)</f>
        <v>0</v>
      </c>
      <c r="E170" s="22">
        <f>VLOOKUP($C170,'메타 RAW'!$A:$G,4,0)</f>
        <v>0</v>
      </c>
      <c r="F170" s="22">
        <f>VLOOKUP($C170,'메타 RAW'!$A:$G,5,0)</f>
        <v>0</v>
      </c>
      <c r="G170" s="22">
        <f>VLOOKUP($C170,'메타 RAW'!$A:$G,6,0)</f>
        <v>0</v>
      </c>
      <c r="H170" s="22">
        <f>VLOOKUP($C170,'메타 RAW'!$A:$I,7,0)</f>
        <v>0</v>
      </c>
      <c r="I170" s="22">
        <f>VLOOKUP($C170,'메타 RAW'!$A:$I,8,0)</f>
        <v>0</v>
      </c>
      <c r="J170" s="23">
        <f>IFERROR(D170/E170*1000,0)</f>
        <v>0</v>
      </c>
      <c r="K170" s="23">
        <f>IFERROR(D170/F170,0)</f>
        <v>0</v>
      </c>
      <c r="L170" s="24">
        <f t="shared" si="106"/>
        <v>0</v>
      </c>
      <c r="M170" s="24">
        <f t="shared" si="106"/>
        <v>0</v>
      </c>
      <c r="N170" s="24">
        <f>IFERROR(H170/F170,0)</f>
        <v>0</v>
      </c>
      <c r="O170" s="24">
        <f>IFERROR(I170/F170,0)</f>
        <v>0</v>
      </c>
      <c r="P170" s="22">
        <f>IFERROR(D170/G170,0)</f>
        <v>0</v>
      </c>
      <c r="Q170" s="22">
        <f>IFERROR(D170/H170,0)</f>
        <v>0</v>
      </c>
      <c r="R170" s="22">
        <f>IFERROR(D170/I170,0)</f>
        <v>0</v>
      </c>
      <c r="S170" s="22">
        <f>IFERROR(VLOOKUP($C170,'메타 RAW (MMP)'!$B:$G,3,0),0)</f>
        <v>0</v>
      </c>
      <c r="T170" s="22">
        <f>IFERROR(VLOOKUP($C170,'메타 RAW (MMP)'!$B:$G,5,0),0)</f>
        <v>0</v>
      </c>
      <c r="U170" s="22">
        <f>IFERROR(VLOOKUP($C170,'메타 RAW (MMP)'!$B:$G,6,0),0)</f>
        <v>0</v>
      </c>
      <c r="V170" s="22">
        <f>IFERROR(D170/T170,0)</f>
        <v>0</v>
      </c>
      <c r="W170" s="22">
        <f>IFERROR(D170/U170,0)</f>
        <v>0</v>
      </c>
      <c r="X170" s="22">
        <f>IFERROR(W170*커버링B2C요약!$AD$8/(커버링B2C요약!$AE$5/커버링B2C요약!$AD$5),0)</f>
        <v>0</v>
      </c>
      <c r="Y170" s="22">
        <f>VLOOKUP($C170,'메타 RAW'!$A:$I,9,0)</f>
        <v>30000</v>
      </c>
      <c r="Z170" s="62"/>
      <c r="AA170" s="43"/>
    </row>
    <row r="171" spans="1:28" hidden="1">
      <c r="B171" s="22" t="str">
        <f>VLOOKUP(C171,'메타 RAW'!A:G,2,0)</f>
        <v>aos(Web2App)_purchase_all_vd_필요없어요(대형폐기물)_cr1_26.03.25</v>
      </c>
      <c r="C171" s="22" t="s">
        <v>679</v>
      </c>
      <c r="D171" s="22">
        <f>VLOOKUP($C171,'메타 RAW'!$A:$G,3,0)</f>
        <v>0</v>
      </c>
      <c r="E171" s="22">
        <f>VLOOKUP($C171,'메타 RAW'!$A:$G,4,0)</f>
        <v>0</v>
      </c>
      <c r="F171" s="22">
        <f>VLOOKUP($C171,'메타 RAW'!$A:$G,5,0)</f>
        <v>0</v>
      </c>
      <c r="G171" s="22">
        <f>VLOOKUP($C171,'메타 RAW'!$A:$G,6,0)</f>
        <v>0</v>
      </c>
      <c r="H171" s="22">
        <f>VLOOKUP($C171,'메타 RAW'!$A:$I,7,0)</f>
        <v>0</v>
      </c>
      <c r="I171" s="22">
        <f>VLOOKUP($C171,'메타 RAW'!$A:$I,8,0)</f>
        <v>0</v>
      </c>
      <c r="J171" s="23">
        <f>IFERROR(D171/E171*1000,0)</f>
        <v>0</v>
      </c>
      <c r="K171" s="23">
        <f>IFERROR(D171/F171,0)</f>
        <v>0</v>
      </c>
      <c r="L171" s="24">
        <f t="shared" si="106"/>
        <v>0</v>
      </c>
      <c r="M171" s="24">
        <f t="shared" si="106"/>
        <v>0</v>
      </c>
      <c r="N171" s="24">
        <f>IFERROR(H171/F171,0)</f>
        <v>0</v>
      </c>
      <c r="O171" s="24">
        <f>IFERROR(I171/F171,0)</f>
        <v>0</v>
      </c>
      <c r="P171" s="22">
        <f>IFERROR(D171/G171,0)</f>
        <v>0</v>
      </c>
      <c r="Q171" s="22">
        <f>IFERROR(D171/H171,0)</f>
        <v>0</v>
      </c>
      <c r="R171" s="22">
        <f>IFERROR(D171/I171,0)</f>
        <v>0</v>
      </c>
      <c r="S171" s="22">
        <f>IFERROR(VLOOKUP($C171,'메타 RAW (MMP)'!$B:$G,3,0),0)</f>
        <v>0</v>
      </c>
      <c r="T171" s="22">
        <f>IFERROR(VLOOKUP($C171,'메타 RAW (MMP)'!$B:$G,5,0),0)</f>
        <v>0</v>
      </c>
      <c r="U171" s="22">
        <f>IFERROR(VLOOKUP($C171,'메타 RAW (MMP)'!$B:$G,6,0),0)</f>
        <v>0</v>
      </c>
      <c r="V171" s="22">
        <f>IFERROR(D171/T171,0)</f>
        <v>0</v>
      </c>
      <c r="W171" s="22">
        <f>IFERROR(D171/U171,0)</f>
        <v>0</v>
      </c>
      <c r="X171" s="22">
        <f>IFERROR(W171*커버링B2C요약!$AD$8/(커버링B2C요약!$AE$5/커버링B2C요약!$AD$5),0)</f>
        <v>0</v>
      </c>
      <c r="Y171" s="22">
        <f>VLOOKUP($C171,'메타 RAW'!$A:$I,9,0)</f>
        <v>30000</v>
      </c>
      <c r="Z171" s="62"/>
    </row>
    <row r="172" spans="1:28">
      <c r="B172" s="19" t="s">
        <v>440</v>
      </c>
      <c r="C172" s="20" t="s">
        <v>4256</v>
      </c>
      <c r="D172" s="20"/>
      <c r="AA172" s="43"/>
    </row>
    <row r="173" spans="1:28">
      <c r="B173" s="11" t="s">
        <v>436</v>
      </c>
      <c r="C173" s="11" t="s">
        <v>22</v>
      </c>
      <c r="D173" s="12" t="s">
        <v>23</v>
      </c>
      <c r="E173" s="12" t="s">
        <v>24</v>
      </c>
      <c r="F173" s="12" t="s">
        <v>25</v>
      </c>
      <c r="G173" s="12" t="s">
        <v>26</v>
      </c>
      <c r="H173" s="12" t="s">
        <v>27</v>
      </c>
      <c r="I173" s="12" t="s">
        <v>28</v>
      </c>
      <c r="J173" s="13" t="s">
        <v>29</v>
      </c>
      <c r="K173" s="13" t="s">
        <v>30</v>
      </c>
      <c r="L173" s="13" t="s">
        <v>31</v>
      </c>
      <c r="M173" s="13" t="s">
        <v>32</v>
      </c>
      <c r="N173" s="13" t="s">
        <v>33</v>
      </c>
      <c r="O173" s="13" t="s">
        <v>34</v>
      </c>
      <c r="P173" s="13" t="s">
        <v>35</v>
      </c>
      <c r="Q173" s="13" t="s">
        <v>36</v>
      </c>
      <c r="R173" s="13" t="s">
        <v>37</v>
      </c>
      <c r="S173" s="14" t="s">
        <v>38</v>
      </c>
      <c r="T173" s="14" t="s">
        <v>27</v>
      </c>
      <c r="U173" s="14" t="s">
        <v>28</v>
      </c>
      <c r="V173" s="14" t="s">
        <v>36</v>
      </c>
      <c r="W173" s="14" t="s">
        <v>37</v>
      </c>
      <c r="X173" s="14" t="s">
        <v>437</v>
      </c>
      <c r="Y173" s="13" t="s">
        <v>40</v>
      </c>
      <c r="Z173" s="14" t="s">
        <v>41</v>
      </c>
      <c r="AA173" s="43"/>
    </row>
    <row r="174" spans="1:28">
      <c r="B174" s="15"/>
      <c r="C174" s="9" t="s">
        <v>435</v>
      </c>
      <c r="D174" s="16">
        <f t="shared" ref="D174:I174" si="107">SUM(D175:D177)</f>
        <v>367496</v>
      </c>
      <c r="E174" s="16">
        <f t="shared" si="107"/>
        <v>91687</v>
      </c>
      <c r="F174" s="16">
        <f t="shared" si="107"/>
        <v>125</v>
      </c>
      <c r="G174" s="16">
        <f t="shared" si="107"/>
        <v>3</v>
      </c>
      <c r="H174" s="16">
        <f t="shared" si="107"/>
        <v>41</v>
      </c>
      <c r="I174" s="16">
        <f t="shared" si="107"/>
        <v>9</v>
      </c>
      <c r="J174" s="17">
        <f>D174*1000/E174</f>
        <v>4008.1581903650463</v>
      </c>
      <c r="K174" s="17">
        <f>IFERROR(D174/F174,0)</f>
        <v>2939.9679999999998</v>
      </c>
      <c r="L174" s="18">
        <f t="shared" ref="L174:M174" si="108">IFERROR(F174/E174,0)</f>
        <v>1.3633339513780579E-3</v>
      </c>
      <c r="M174" s="42">
        <f t="shared" si="108"/>
        <v>2.4E-2</v>
      </c>
      <c r="N174" s="42">
        <f>IFERROR(H174/F174,0)</f>
        <v>0.32800000000000001</v>
      </c>
      <c r="O174" s="42">
        <f>IFERROR(I174/F174,0)</f>
        <v>7.1999999999999995E-2</v>
      </c>
      <c r="P174" s="17">
        <f>IFERROR(D174/G174,0)</f>
        <v>122498.66666666667</v>
      </c>
      <c r="Q174" s="17">
        <f>IFERROR(D174/H174,0)</f>
        <v>8963.3170731707323</v>
      </c>
      <c r="R174" s="17">
        <f>IFERROR(D174/I174,0)</f>
        <v>40832.888888888891</v>
      </c>
      <c r="S174" s="16">
        <f>SUM(S175:S177)</f>
        <v>4</v>
      </c>
      <c r="T174" s="16">
        <f>SUM(T175:T177)</f>
        <v>1</v>
      </c>
      <c r="U174" s="16">
        <f>SUM(U175:U177)</f>
        <v>2</v>
      </c>
      <c r="V174" s="17">
        <f>IFERROR(D174/T174,0)</f>
        <v>367496</v>
      </c>
      <c r="W174" s="17">
        <f>IFERROR(D174/U174,0)</f>
        <v>183748</v>
      </c>
      <c r="X174" s="17">
        <f>IFERROR(W174*커버링B2C요약!$AD$8/(커버링B2C요약!$AE$5/커버링B2C요약!$AD$5),0)</f>
        <v>73132.530014801814</v>
      </c>
      <c r="Y174" s="17">
        <f>Y175</f>
        <v>50000</v>
      </c>
      <c r="Z174" s="17">
        <v>0</v>
      </c>
      <c r="AA174" s="168"/>
    </row>
    <row r="175" spans="1:28" s="43" customFormat="1">
      <c r="A175"/>
      <c r="B175" s="22" t="str">
        <f>VLOOKUP(C175,'메타 RAW'!A:G,2,0)</f>
        <v>aos(Web2App)_purchase_all_vd_팀장님(대형폐기물)_hn1_26.03.25</v>
      </c>
      <c r="C175" s="22" t="s">
        <v>681</v>
      </c>
      <c r="D175" s="22">
        <f>VLOOKUP($C175,'메타 RAW'!$A:$G,3,0)</f>
        <v>362015</v>
      </c>
      <c r="E175" s="22">
        <f>VLOOKUP($C175,'메타 RAW'!$A:$G,4,0)</f>
        <v>90647</v>
      </c>
      <c r="F175" s="22">
        <f>VLOOKUP($C175,'메타 RAW'!$A:$G,5,0)</f>
        <v>123</v>
      </c>
      <c r="G175" s="22">
        <f>VLOOKUP($C175,'메타 RAW'!$A:$G,6,0)</f>
        <v>3</v>
      </c>
      <c r="H175" s="22">
        <f>VLOOKUP($C175,'메타 RAW'!$A:$I,7,0)</f>
        <v>39</v>
      </c>
      <c r="I175" s="22">
        <f>VLOOKUP($C175,'메타 RAW'!$A:$I,8,0)</f>
        <v>9</v>
      </c>
      <c r="J175" s="23">
        <f>IFERROR(D175/E175*1000,0)</f>
        <v>3993.6787759109511</v>
      </c>
      <c r="K175" s="23">
        <f>IFERROR(D175/F175,0)</f>
        <v>2943.2113821138209</v>
      </c>
      <c r="L175" s="24">
        <f t="shared" ref="L175:M177" si="109">IFERROR(F175/E175,0)</f>
        <v>1.3569119772303552E-3</v>
      </c>
      <c r="M175" s="24">
        <f t="shared" si="109"/>
        <v>2.4390243902439025E-2</v>
      </c>
      <c r="N175" s="24">
        <f>IFERROR(H175/F175,0)</f>
        <v>0.31707317073170732</v>
      </c>
      <c r="O175" s="24">
        <f>IFERROR(I175/F175,0)</f>
        <v>7.3170731707317069E-2</v>
      </c>
      <c r="P175" s="22">
        <f>IFERROR(D175/G175,0)</f>
        <v>120671.66666666667</v>
      </c>
      <c r="Q175" s="22">
        <f>IFERROR(D175/H175,0)</f>
        <v>9282.4358974358965</v>
      </c>
      <c r="R175" s="22">
        <f>IFERROR(D175/I175,0)</f>
        <v>40223.888888888891</v>
      </c>
      <c r="S175" s="22">
        <f>IFERROR(VLOOKUP($C175,'메타 RAW (MMP)'!$B:$G,3,0),0)</f>
        <v>4</v>
      </c>
      <c r="T175" s="22">
        <f>IFERROR(VLOOKUP($C175,'메타 RAW (MMP)'!$B:$G,5,0),0)</f>
        <v>1</v>
      </c>
      <c r="U175" s="22">
        <f>IFERROR(VLOOKUP($C175,'메타 RAW (MMP)'!$B:$G,6,0),0)</f>
        <v>2</v>
      </c>
      <c r="V175" s="22">
        <f>IFERROR(D175/T175,0)</f>
        <v>362015</v>
      </c>
      <c r="W175" s="22">
        <f>IFERROR(D175/U175,0)</f>
        <v>181007.5</v>
      </c>
      <c r="X175" s="22">
        <f>IFERROR(W175*커버링B2C요약!$AD$8/(커버링B2C요약!$AE$5/커버링B2C요약!$AD$5),0)</f>
        <v>72041.798695246966</v>
      </c>
      <c r="Y175" s="22">
        <f>VLOOKUP($C175,'메타 RAW'!$A:$I,9,0)</f>
        <v>50000</v>
      </c>
      <c r="Z175" s="62"/>
      <c r="AA175" s="242"/>
      <c r="AB175" s="242"/>
    </row>
    <row r="176" spans="1:28">
      <c r="A176" s="43"/>
      <c r="B176" s="22" t="str">
        <f>VLOOKUP(C176,'메타 RAW'!A:G,2,0)</f>
        <v>aos(Web2App)_purchase_all_vd_팀장님(대형폐기물)_hn1_26.03.25</v>
      </c>
      <c r="C176" s="22" t="s">
        <v>680</v>
      </c>
      <c r="D176" s="22">
        <f>VLOOKUP($C176,'메타 RAW'!$A:$G,3,0)</f>
        <v>5481</v>
      </c>
      <c r="E176" s="22">
        <f>VLOOKUP($C176,'메타 RAW'!$A:$G,4,0)</f>
        <v>1040</v>
      </c>
      <c r="F176" s="22">
        <f>VLOOKUP($C176,'메타 RAW'!$A:$G,5,0)</f>
        <v>2</v>
      </c>
      <c r="G176" s="22">
        <f>VLOOKUP($C176,'메타 RAW'!$A:$G,6,0)</f>
        <v>0</v>
      </c>
      <c r="H176" s="22">
        <f>VLOOKUP($C176,'메타 RAW'!$A:$I,7,0)</f>
        <v>2</v>
      </c>
      <c r="I176" s="22">
        <f>VLOOKUP($C176,'메타 RAW'!$A:$I,8,0)</f>
        <v>0</v>
      </c>
      <c r="J176" s="23">
        <f>IFERROR(D176/E176*1000,0)</f>
        <v>5270.1923076923076</v>
      </c>
      <c r="K176" s="23">
        <f>IFERROR(D176/F176,0)</f>
        <v>2740.5</v>
      </c>
      <c r="L176" s="24">
        <f t="shared" si="109"/>
        <v>1.9230769230769232E-3</v>
      </c>
      <c r="M176" s="24">
        <f t="shared" si="109"/>
        <v>0</v>
      </c>
      <c r="N176" s="24">
        <f>IFERROR(H176/F176,0)</f>
        <v>1</v>
      </c>
      <c r="O176" s="24">
        <f>IFERROR(I176/F176,0)</f>
        <v>0</v>
      </c>
      <c r="P176" s="22">
        <f>IFERROR(D176/G176,0)</f>
        <v>0</v>
      </c>
      <c r="Q176" s="22">
        <f>IFERROR(D176/H176,0)</f>
        <v>2740.5</v>
      </c>
      <c r="R176" s="22">
        <f>IFERROR(D176/I176,0)</f>
        <v>0</v>
      </c>
      <c r="S176" s="22">
        <f>IFERROR(VLOOKUP($C176,'메타 RAW (MMP)'!$B:$G,3,0),0)</f>
        <v>0</v>
      </c>
      <c r="T176" s="22">
        <f>IFERROR(VLOOKUP($C176,'메타 RAW (MMP)'!$B:$G,5,0),0)</f>
        <v>0</v>
      </c>
      <c r="U176" s="22">
        <f>IFERROR(VLOOKUP($C176,'메타 RAW (MMP)'!$B:$G,6,0),0)</f>
        <v>0</v>
      </c>
      <c r="V176" s="22">
        <f>IFERROR(D176/T176,0)</f>
        <v>0</v>
      </c>
      <c r="W176" s="22">
        <f>IFERROR(D176/U176,0)</f>
        <v>0</v>
      </c>
      <c r="X176" s="22">
        <f>IFERROR(W176*커버링B2C요약!$AD$8/(커버링B2C요약!$AE$5/커버링B2C요약!$AD$5),0)</f>
        <v>0</v>
      </c>
      <c r="Y176" s="22">
        <f>VLOOKUP($C176,'메타 RAW'!$A:$I,9,0)</f>
        <v>50000</v>
      </c>
      <c r="Z176" s="43"/>
      <c r="AA176" s="43"/>
      <c r="AB176" s="43"/>
    </row>
    <row r="177" spans="1:28">
      <c r="A177" s="43"/>
      <c r="B177" s="22" t="str">
        <f>VLOOKUP(C177,'메타 RAW'!A:G,2,0)</f>
        <v>aos(Web2App)_purchase_all_vd_팀장님(대형폐기물)_hn1_26.03.25</v>
      </c>
      <c r="C177" s="22" t="s">
        <v>682</v>
      </c>
      <c r="D177" s="22">
        <f>VLOOKUP($C177,'메타 RAW'!$A:$G,3,0)</f>
        <v>0</v>
      </c>
      <c r="E177" s="22">
        <f>VLOOKUP($C177,'메타 RAW'!$A:$G,4,0)</f>
        <v>0</v>
      </c>
      <c r="F177" s="22">
        <f>VLOOKUP($C177,'메타 RAW'!$A:$G,5,0)</f>
        <v>0</v>
      </c>
      <c r="G177" s="22">
        <f>VLOOKUP($C177,'메타 RAW'!$A:$G,6,0)</f>
        <v>0</v>
      </c>
      <c r="H177" s="22">
        <f>VLOOKUP($C177,'메타 RAW'!$A:$I,7,0)</f>
        <v>0</v>
      </c>
      <c r="I177" s="22">
        <f>VLOOKUP($C177,'메타 RAW'!$A:$I,8,0)</f>
        <v>0</v>
      </c>
      <c r="J177" s="23">
        <f>IFERROR(D177/E177*1000,0)</f>
        <v>0</v>
      </c>
      <c r="K177" s="23">
        <f>IFERROR(D177/F177,0)</f>
        <v>0</v>
      </c>
      <c r="L177" s="24">
        <f t="shared" si="109"/>
        <v>0</v>
      </c>
      <c r="M177" s="24">
        <f t="shared" si="109"/>
        <v>0</v>
      </c>
      <c r="N177" s="24">
        <f>IFERROR(H177/F177,0)</f>
        <v>0</v>
      </c>
      <c r="O177" s="24">
        <f>IFERROR(I177/F177,0)</f>
        <v>0</v>
      </c>
      <c r="P177" s="22">
        <f>IFERROR(D177/G177,0)</f>
        <v>0</v>
      </c>
      <c r="Q177" s="22">
        <f>IFERROR(D177/H177,0)</f>
        <v>0</v>
      </c>
      <c r="R177" s="22">
        <f>IFERROR(D177/I177,0)</f>
        <v>0</v>
      </c>
      <c r="S177" s="22">
        <f>IFERROR(VLOOKUP($C177,'메타 RAW (MMP)'!$B:$G,3,0),0)</f>
        <v>0</v>
      </c>
      <c r="T177" s="22">
        <f>IFERROR(VLOOKUP($C177,'메타 RAW (MMP)'!$B:$G,5,0),0)</f>
        <v>0</v>
      </c>
      <c r="U177" s="22">
        <f>IFERROR(VLOOKUP($C177,'메타 RAW (MMP)'!$B:$G,6,0),0)</f>
        <v>0</v>
      </c>
      <c r="V177" s="22">
        <f>IFERROR(D177/T177,0)</f>
        <v>0</v>
      </c>
      <c r="W177" s="22">
        <f>IFERROR(D177/U177,0)</f>
        <v>0</v>
      </c>
      <c r="X177" s="22">
        <f>IFERROR(W177*커버링B2C요약!$AD$8/(커버링B2C요약!$AE$5/커버링B2C요약!$AD$5),0)</f>
        <v>0</v>
      </c>
      <c r="Y177" s="22">
        <f>VLOOKUP($C177,'메타 RAW'!$A:$I,9,0)</f>
        <v>50000</v>
      </c>
      <c r="Z177" s="43"/>
      <c r="AA177" s="43"/>
      <c r="AB177" s="43"/>
    </row>
    <row r="179" spans="1:28" hidden="1">
      <c r="B179" s="19" t="s">
        <v>440</v>
      </c>
      <c r="C179" s="233" t="s">
        <v>451</v>
      </c>
      <c r="D179" s="20"/>
      <c r="AA179" s="43"/>
    </row>
    <row r="180" spans="1:28" hidden="1">
      <c r="B180" s="11" t="s">
        <v>436</v>
      </c>
      <c r="C180" s="11" t="s">
        <v>22</v>
      </c>
      <c r="D180" s="12" t="s">
        <v>23</v>
      </c>
      <c r="E180" s="12" t="s">
        <v>24</v>
      </c>
      <c r="F180" s="12" t="s">
        <v>25</v>
      </c>
      <c r="G180" s="12" t="s">
        <v>26</v>
      </c>
      <c r="H180" s="12" t="s">
        <v>27</v>
      </c>
      <c r="I180" s="12" t="s">
        <v>28</v>
      </c>
      <c r="J180" s="13" t="s">
        <v>29</v>
      </c>
      <c r="K180" s="13" t="s">
        <v>30</v>
      </c>
      <c r="L180" s="13" t="s">
        <v>31</v>
      </c>
      <c r="M180" s="13" t="s">
        <v>32</v>
      </c>
      <c r="N180" s="13" t="s">
        <v>33</v>
      </c>
      <c r="O180" s="13" t="s">
        <v>34</v>
      </c>
      <c r="P180" s="13" t="s">
        <v>35</v>
      </c>
      <c r="Q180" s="13" t="s">
        <v>36</v>
      </c>
      <c r="R180" s="13" t="s">
        <v>37</v>
      </c>
      <c r="S180" s="14" t="s">
        <v>38</v>
      </c>
      <c r="T180" s="14" t="s">
        <v>27</v>
      </c>
      <c r="U180" s="14" t="s">
        <v>28</v>
      </c>
      <c r="V180" s="14" t="s">
        <v>36</v>
      </c>
      <c r="W180" s="14" t="s">
        <v>37</v>
      </c>
      <c r="X180" s="14" t="s">
        <v>437</v>
      </c>
      <c r="Y180" s="13" t="s">
        <v>40</v>
      </c>
      <c r="Z180" s="14" t="s">
        <v>41</v>
      </c>
      <c r="AA180" s="43"/>
    </row>
    <row r="181" spans="1:28" hidden="1">
      <c r="B181" s="15"/>
      <c r="C181" s="9" t="s">
        <v>435</v>
      </c>
      <c r="D181" s="16">
        <f t="shared" ref="D181:I181" si="110">SUM(D182:D184)</f>
        <v>0</v>
      </c>
      <c r="E181" s="16">
        <f t="shared" si="110"/>
        <v>0</v>
      </c>
      <c r="F181" s="16">
        <f t="shared" si="110"/>
        <v>0</v>
      </c>
      <c r="G181" s="16">
        <f t="shared" si="110"/>
        <v>0</v>
      </c>
      <c r="H181" s="16">
        <f t="shared" si="110"/>
        <v>0</v>
      </c>
      <c r="I181" s="16">
        <f t="shared" si="110"/>
        <v>0</v>
      </c>
      <c r="J181" s="17" t="e">
        <f>D181*1000/E181</f>
        <v>#DIV/0!</v>
      </c>
      <c r="K181" s="17">
        <f>IFERROR(D181/F181,0)</f>
        <v>0</v>
      </c>
      <c r="L181" s="18">
        <f t="shared" ref="L181:M184" si="111">IFERROR(F181/E181,0)</f>
        <v>0</v>
      </c>
      <c r="M181" s="42">
        <f t="shared" si="111"/>
        <v>0</v>
      </c>
      <c r="N181" s="42">
        <f>IFERROR(H181/F181,0)</f>
        <v>0</v>
      </c>
      <c r="O181" s="42">
        <f>IFERROR(I181/F181,0)</f>
        <v>0</v>
      </c>
      <c r="P181" s="17">
        <f>IFERROR(D181/G181,0)</f>
        <v>0</v>
      </c>
      <c r="Q181" s="17">
        <f>IFERROR(D181/H181,0)</f>
        <v>0</v>
      </c>
      <c r="R181" s="17">
        <f>IFERROR(D181/I181,0)</f>
        <v>0</v>
      </c>
      <c r="S181" s="16">
        <f>SUM(S182:S184)</f>
        <v>0</v>
      </c>
      <c r="T181" s="16">
        <f>SUM(T182:T184)</f>
        <v>0</v>
      </c>
      <c r="U181" s="16">
        <f>SUM(U182:U184)</f>
        <v>0</v>
      </c>
      <c r="V181" s="17">
        <f>IFERROR(D181/T181,0)</f>
        <v>0</v>
      </c>
      <c r="W181" s="17">
        <f>IFERROR(D181/U181,0)</f>
        <v>0</v>
      </c>
      <c r="X181" s="17">
        <f>IFERROR(W181*커버링B2C요약!$AD$8/(커버링B2C요약!$AE$5/커버링B2C요약!$AD$5),0)</f>
        <v>0</v>
      </c>
      <c r="Y181" s="17">
        <f>Y182</f>
        <v>0</v>
      </c>
      <c r="Z181" s="17" t="s">
        <v>48</v>
      </c>
      <c r="AA181" s="235"/>
    </row>
    <row r="182" spans="1:28" hidden="1">
      <c r="B182" s="22" t="str">
        <f>VLOOKUP(C182,'메타 RAW'!A:G,2,0)</f>
        <v>aos(Web2App)_purchase_all_vd_가장짧은시간(대형폐기물)_cr1_26.03.25</v>
      </c>
      <c r="C182" s="22" t="s">
        <v>683</v>
      </c>
      <c r="D182" s="22">
        <f>VLOOKUP($C182,'메타 RAW'!$A:$G,3,0)</f>
        <v>0</v>
      </c>
      <c r="E182" s="22">
        <f>VLOOKUP($C182,'메타 RAW'!$A:$G,4,0)</f>
        <v>0</v>
      </c>
      <c r="F182" s="22">
        <f>VLOOKUP($C182,'메타 RAW'!$A:$G,5,0)</f>
        <v>0</v>
      </c>
      <c r="G182" s="22">
        <f>VLOOKUP($C182,'메타 RAW'!$A:$G,6,0)</f>
        <v>0</v>
      </c>
      <c r="H182" s="22">
        <f>VLOOKUP($C182,'메타 RAW'!$A:$I,7,0)</f>
        <v>0</v>
      </c>
      <c r="I182" s="22">
        <f>VLOOKUP($C182,'메타 RAW'!$A:$I,8,0)</f>
        <v>0</v>
      </c>
      <c r="J182" s="23">
        <f>IFERROR(D182/E182*1000,0)</f>
        <v>0</v>
      </c>
      <c r="K182" s="23">
        <f>IFERROR(D182/F182,0)</f>
        <v>0</v>
      </c>
      <c r="L182" s="24">
        <f t="shared" si="111"/>
        <v>0</v>
      </c>
      <c r="M182" s="24">
        <f t="shared" si="111"/>
        <v>0</v>
      </c>
      <c r="N182" s="24">
        <f>IFERROR(H182/F182,0)</f>
        <v>0</v>
      </c>
      <c r="O182" s="24">
        <f>IFERROR(I182/F182,0)</f>
        <v>0</v>
      </c>
      <c r="P182" s="22">
        <f>IFERROR(D182/G182,0)</f>
        <v>0</v>
      </c>
      <c r="Q182" s="22">
        <f>IFERROR(D182/H182,0)</f>
        <v>0</v>
      </c>
      <c r="R182" s="22">
        <f>IFERROR(D182/I182,0)</f>
        <v>0</v>
      </c>
      <c r="S182" s="22">
        <f>IFERROR(VLOOKUP($C182,'메타 RAW (MMP)'!$B:$G,3,0),0)</f>
        <v>0</v>
      </c>
      <c r="T182" s="22">
        <f>IFERROR(VLOOKUP($C182,'메타 RAW (MMP)'!$B:$G,5,0),0)</f>
        <v>0</v>
      </c>
      <c r="U182" s="22">
        <f>IFERROR(VLOOKUP($C182,'메타 RAW (MMP)'!$B:$G,6,0),0)</f>
        <v>0</v>
      </c>
      <c r="V182" s="22">
        <f>IFERROR(D182/T182,0)</f>
        <v>0</v>
      </c>
      <c r="W182" s="22">
        <f>IFERROR(D182/U182,0)</f>
        <v>0</v>
      </c>
      <c r="X182" s="22">
        <f>IFERROR(W182*커버링B2C요약!$AD$8/(커버링B2C요약!$AE$5/커버링B2C요약!$AD$5),0)</f>
        <v>0</v>
      </c>
      <c r="Y182" s="22">
        <v>0</v>
      </c>
      <c r="Z182" s="43"/>
      <c r="AA182" s="43"/>
    </row>
    <row r="183" spans="1:28" hidden="1">
      <c r="B183" s="22" t="str">
        <f>VLOOKUP(C183,'메타 RAW'!A:G,2,0)</f>
        <v>aos(Web2App)_purchase_all_vd_가장짧은시간(대형폐기물)_cr1_26.03.25</v>
      </c>
      <c r="C183" s="22" t="s">
        <v>684</v>
      </c>
      <c r="D183" s="22">
        <f>VLOOKUP($C183,'메타 RAW'!$A:$G,3,0)</f>
        <v>0</v>
      </c>
      <c r="E183" s="22">
        <f>VLOOKUP($C183,'메타 RAW'!$A:$G,4,0)</f>
        <v>0</v>
      </c>
      <c r="F183" s="22">
        <f>VLOOKUP($C183,'메타 RAW'!$A:$G,5,0)</f>
        <v>0</v>
      </c>
      <c r="G183" s="22">
        <f>VLOOKUP($C183,'메타 RAW'!$A:$G,6,0)</f>
        <v>0</v>
      </c>
      <c r="H183" s="22">
        <f>VLOOKUP($C183,'메타 RAW'!$A:$I,7,0)</f>
        <v>0</v>
      </c>
      <c r="I183" s="22">
        <f>VLOOKUP($C183,'메타 RAW'!$A:$I,8,0)</f>
        <v>0</v>
      </c>
      <c r="J183" s="23">
        <f>IFERROR(D183/E183*1000,0)</f>
        <v>0</v>
      </c>
      <c r="K183" s="23">
        <f>IFERROR(D183/F183,0)</f>
        <v>0</v>
      </c>
      <c r="L183" s="24">
        <f t="shared" si="111"/>
        <v>0</v>
      </c>
      <c r="M183" s="24">
        <f t="shared" si="111"/>
        <v>0</v>
      </c>
      <c r="N183" s="24">
        <f>IFERROR(H183/F183,0)</f>
        <v>0</v>
      </c>
      <c r="O183" s="24">
        <f>IFERROR(I183/F183,0)</f>
        <v>0</v>
      </c>
      <c r="P183" s="22">
        <f>IFERROR(D183/G183,0)</f>
        <v>0</v>
      </c>
      <c r="Q183" s="22">
        <f>IFERROR(D183/H183,0)</f>
        <v>0</v>
      </c>
      <c r="R183" s="22">
        <f>IFERROR(D183/I183,0)</f>
        <v>0</v>
      </c>
      <c r="S183" s="22">
        <f>IFERROR(VLOOKUP($C183,'메타 RAW (MMP)'!$B:$G,3,0),0)</f>
        <v>0</v>
      </c>
      <c r="T183" s="22">
        <f>IFERROR(VLOOKUP($C183,'메타 RAW (MMP)'!$B:$G,5,0),0)</f>
        <v>0</v>
      </c>
      <c r="U183" s="22">
        <f>IFERROR(VLOOKUP($C183,'메타 RAW (MMP)'!$B:$G,6,0),0)</f>
        <v>0</v>
      </c>
      <c r="V183" s="22">
        <f>IFERROR(D183/T183,0)</f>
        <v>0</v>
      </c>
      <c r="W183" s="22">
        <f>IFERROR(D183/U183,0)</f>
        <v>0</v>
      </c>
      <c r="X183" s="22">
        <f>IFERROR(W183*커버링B2C요약!$AD$8/(커버링B2C요약!$AE$5/커버링B2C요약!$AD$5),0)</f>
        <v>0</v>
      </c>
      <c r="Y183" s="22">
        <f>VLOOKUP($C183,'메타 RAW'!$A:$I,9,0)</f>
        <v>80000</v>
      </c>
      <c r="Z183" s="43"/>
      <c r="AA183" s="43"/>
    </row>
    <row r="184" spans="1:28" hidden="1">
      <c r="B184" s="22" t="str">
        <f>VLOOKUP(C184,'메타 RAW'!A:G,2,0)</f>
        <v>aos(Web2App)_purchase_all_vd_가장짧은시간(대형폐기물)_cr1_26.03.25</v>
      </c>
      <c r="C184" s="22" t="s">
        <v>685</v>
      </c>
      <c r="D184" s="22">
        <f>VLOOKUP($C184,'메타 RAW'!$A:$G,3,0)</f>
        <v>0</v>
      </c>
      <c r="E184" s="22">
        <f>VLOOKUP($C184,'메타 RAW'!$A:$G,4,0)</f>
        <v>0</v>
      </c>
      <c r="F184" s="22">
        <f>VLOOKUP($C184,'메타 RAW'!$A:$G,5,0)</f>
        <v>0</v>
      </c>
      <c r="G184" s="22">
        <f>VLOOKUP($C184,'메타 RAW'!$A:$G,6,0)</f>
        <v>0</v>
      </c>
      <c r="H184" s="22">
        <f>VLOOKUP($C184,'메타 RAW'!$A:$I,7,0)</f>
        <v>0</v>
      </c>
      <c r="I184" s="22">
        <f>VLOOKUP($C184,'메타 RAW'!$A:$I,8,0)</f>
        <v>0</v>
      </c>
      <c r="J184" s="23">
        <f>IFERROR(D184/E184*1000,0)</f>
        <v>0</v>
      </c>
      <c r="K184" s="23">
        <f>IFERROR(D184/F184,0)</f>
        <v>0</v>
      </c>
      <c r="L184" s="24">
        <f t="shared" si="111"/>
        <v>0</v>
      </c>
      <c r="M184" s="24">
        <f t="shared" si="111"/>
        <v>0</v>
      </c>
      <c r="N184" s="24">
        <f>IFERROR(H184/F184,0)</f>
        <v>0</v>
      </c>
      <c r="O184" s="24">
        <f>IFERROR(I184/F184,0)</f>
        <v>0</v>
      </c>
      <c r="P184" s="22">
        <f>IFERROR(D184/G184,0)</f>
        <v>0</v>
      </c>
      <c r="Q184" s="22">
        <f>IFERROR(D184/H184,0)</f>
        <v>0</v>
      </c>
      <c r="R184" s="22">
        <f>IFERROR(D184/I184,0)</f>
        <v>0</v>
      </c>
      <c r="S184" s="22">
        <f>IFERROR(VLOOKUP($C184,'메타 RAW (MMP)'!$B:$G,3,0),0)</f>
        <v>0</v>
      </c>
      <c r="T184" s="22">
        <f>IFERROR(VLOOKUP($C184,'메타 RAW (MMP)'!$B:$G,5,0),0)</f>
        <v>0</v>
      </c>
      <c r="U184" s="22">
        <f>IFERROR(VLOOKUP($C184,'메타 RAW (MMP)'!$B:$G,6,0),0)</f>
        <v>0</v>
      </c>
      <c r="V184" s="22">
        <f>IFERROR(D184/T184,0)</f>
        <v>0</v>
      </c>
      <c r="W184" s="22">
        <f>IFERROR(D184/U184,0)</f>
        <v>0</v>
      </c>
      <c r="X184" s="22">
        <f>IFERROR(W184*커버링B2C요약!$AD$8/(커버링B2C요약!$AE$5/커버링B2C요약!$AD$5),0)</f>
        <v>0</v>
      </c>
      <c r="Y184" s="22">
        <f>VLOOKUP($C184,'메타 RAW'!$A:$I,9,0)</f>
        <v>80000</v>
      </c>
      <c r="Z184" s="43"/>
    </row>
    <row r="185" spans="1:28" hidden="1"/>
    <row r="186" spans="1:28" hidden="1">
      <c r="B186" s="19" t="s">
        <v>440</v>
      </c>
      <c r="C186" s="20" t="s">
        <v>451</v>
      </c>
      <c r="D186" s="20"/>
      <c r="AA186" s="43"/>
    </row>
    <row r="187" spans="1:28" hidden="1">
      <c r="B187" s="11" t="s">
        <v>436</v>
      </c>
      <c r="C187" s="11" t="s">
        <v>22</v>
      </c>
      <c r="D187" s="12" t="s">
        <v>23</v>
      </c>
      <c r="E187" s="12" t="s">
        <v>24</v>
      </c>
      <c r="F187" s="12" t="s">
        <v>25</v>
      </c>
      <c r="G187" s="12" t="s">
        <v>26</v>
      </c>
      <c r="H187" s="12" t="s">
        <v>27</v>
      </c>
      <c r="I187" s="12" t="s">
        <v>28</v>
      </c>
      <c r="J187" s="13" t="s">
        <v>29</v>
      </c>
      <c r="K187" s="13" t="s">
        <v>30</v>
      </c>
      <c r="L187" s="13" t="s">
        <v>31</v>
      </c>
      <c r="M187" s="13" t="s">
        <v>32</v>
      </c>
      <c r="N187" s="13" t="s">
        <v>33</v>
      </c>
      <c r="O187" s="13" t="s">
        <v>34</v>
      </c>
      <c r="P187" s="13" t="s">
        <v>35</v>
      </c>
      <c r="Q187" s="13" t="s">
        <v>36</v>
      </c>
      <c r="R187" s="13" t="s">
        <v>37</v>
      </c>
      <c r="S187" s="14" t="s">
        <v>38</v>
      </c>
      <c r="T187" s="14" t="s">
        <v>27</v>
      </c>
      <c r="U187" s="14" t="s">
        <v>28</v>
      </c>
      <c r="V187" s="14" t="s">
        <v>36</v>
      </c>
      <c r="W187" s="14" t="s">
        <v>37</v>
      </c>
      <c r="X187" s="14" t="s">
        <v>437</v>
      </c>
      <c r="Y187" s="13" t="s">
        <v>40</v>
      </c>
      <c r="Z187" s="14" t="s">
        <v>41</v>
      </c>
      <c r="AA187" s="43"/>
    </row>
    <row r="188" spans="1:28" hidden="1">
      <c r="B188" s="15"/>
      <c r="C188" s="9" t="s">
        <v>435</v>
      </c>
      <c r="D188" s="16">
        <f t="shared" ref="D188:I188" si="112">SUM(D189:D193)</f>
        <v>0</v>
      </c>
      <c r="E188" s="16">
        <f t="shared" si="112"/>
        <v>0</v>
      </c>
      <c r="F188" s="16">
        <f t="shared" si="112"/>
        <v>0</v>
      </c>
      <c r="G188" s="16">
        <f t="shared" si="112"/>
        <v>0</v>
      </c>
      <c r="H188" s="16">
        <f t="shared" si="112"/>
        <v>0</v>
      </c>
      <c r="I188" s="16">
        <f t="shared" si="112"/>
        <v>0</v>
      </c>
      <c r="J188" s="17" t="e">
        <f>D188*1000/E188</f>
        <v>#DIV/0!</v>
      </c>
      <c r="K188" s="17">
        <f t="shared" ref="K188:K193" si="113">IFERROR(D188/F188,0)</f>
        <v>0</v>
      </c>
      <c r="L188" s="18">
        <f t="shared" ref="L188:M193" si="114">IFERROR(F188/E188,0)</f>
        <v>0</v>
      </c>
      <c r="M188" s="42">
        <f t="shared" si="114"/>
        <v>0</v>
      </c>
      <c r="N188" s="42">
        <f t="shared" ref="N188:N193" si="115">IFERROR(H188/F188,0)</f>
        <v>0</v>
      </c>
      <c r="O188" s="42">
        <f t="shared" ref="O188:O193" si="116">IFERROR(I188/F188,0)</f>
        <v>0</v>
      </c>
      <c r="P188" s="17">
        <f t="shared" ref="P188:P193" si="117">IFERROR(D188/G188,0)</f>
        <v>0</v>
      </c>
      <c r="Q188" s="17">
        <f t="shared" ref="Q188:Q193" si="118">IFERROR(D188/H188,0)</f>
        <v>0</v>
      </c>
      <c r="R188" s="17">
        <f t="shared" ref="R188:R193" si="119">IFERROR(D188/I188,0)</f>
        <v>0</v>
      </c>
      <c r="S188" s="16">
        <f>SUM(S189:S193)</f>
        <v>0</v>
      </c>
      <c r="T188" s="16">
        <f>SUM(T189:T193)</f>
        <v>0</v>
      </c>
      <c r="U188" s="16">
        <f>SUM(U189:U193)</f>
        <v>0</v>
      </c>
      <c r="V188" s="17">
        <f t="shared" ref="V188:V193" si="120">IFERROR(D188/T188,0)</f>
        <v>0</v>
      </c>
      <c r="W188" s="17">
        <f t="shared" ref="W188:W193" si="121">IFERROR(D188/U188,0)</f>
        <v>0</v>
      </c>
      <c r="X188" s="17">
        <f>IFERROR(W188*커버링B2C요약!$AD$8/(커버링B2C요약!$AE$5/커버링B2C요약!$AD$5),0)</f>
        <v>0</v>
      </c>
      <c r="Y188" s="17">
        <f>Y189</f>
        <v>0</v>
      </c>
      <c r="Z188" s="17" t="s">
        <v>48</v>
      </c>
      <c r="AA188" s="43"/>
    </row>
    <row r="189" spans="1:28" s="43" customFormat="1" hidden="1">
      <c r="B189" s="22" t="str">
        <f>VLOOKUP(C189,'메타 RAW'!A:G,2,0)</f>
        <v>aos(Web2App)_purchase_all_vd_PA(친구초대)_3월(3)_hn1_26.03.26</v>
      </c>
      <c r="C189" s="22" t="s">
        <v>686</v>
      </c>
      <c r="D189" s="22">
        <f>VLOOKUP($C189,'메타 RAW'!$A:$G,3,0)</f>
        <v>0</v>
      </c>
      <c r="E189" s="22">
        <f>VLOOKUP($C189,'메타 RAW'!$A:$G,4,0)</f>
        <v>0</v>
      </c>
      <c r="F189" s="22">
        <f>VLOOKUP($C189,'메타 RAW'!$A:$G,5,0)</f>
        <v>0</v>
      </c>
      <c r="G189" s="22">
        <f>VLOOKUP($C189,'메타 RAW'!$A:$G,6,0)</f>
        <v>0</v>
      </c>
      <c r="H189" s="22">
        <f>VLOOKUP($C189,'메타 RAW'!$A:$I,7,0)</f>
        <v>0</v>
      </c>
      <c r="I189" s="22">
        <f>VLOOKUP($C189,'메타 RAW'!$A:$I,8,0)</f>
        <v>0</v>
      </c>
      <c r="J189" s="23">
        <f>IFERROR(D189/E189*1000,0)</f>
        <v>0</v>
      </c>
      <c r="K189" s="23">
        <f t="shared" si="113"/>
        <v>0</v>
      </c>
      <c r="L189" s="24">
        <f t="shared" si="114"/>
        <v>0</v>
      </c>
      <c r="M189" s="24">
        <f t="shared" si="114"/>
        <v>0</v>
      </c>
      <c r="N189" s="24">
        <f t="shared" si="115"/>
        <v>0</v>
      </c>
      <c r="O189" s="24">
        <f t="shared" si="116"/>
        <v>0</v>
      </c>
      <c r="P189" s="22">
        <f t="shared" si="117"/>
        <v>0</v>
      </c>
      <c r="Q189" s="22">
        <f t="shared" si="118"/>
        <v>0</v>
      </c>
      <c r="R189" s="22">
        <f t="shared" si="119"/>
        <v>0</v>
      </c>
      <c r="S189" s="22">
        <f>IFERROR(VLOOKUP($C189,'메타 RAW (MMP)'!$B:$G,3,0),0)</f>
        <v>0</v>
      </c>
      <c r="T189" s="22">
        <f>IFERROR(VLOOKUP($C189,'메타 RAW (MMP)'!$B:$G,5,0),0)</f>
        <v>0</v>
      </c>
      <c r="U189" s="22">
        <f>IFERROR(VLOOKUP($C189,'메타 RAW (MMP)'!$B:$G,6,0),0)</f>
        <v>0</v>
      </c>
      <c r="V189" s="22">
        <f t="shared" si="120"/>
        <v>0</v>
      </c>
      <c r="W189" s="22">
        <f t="shared" si="121"/>
        <v>0</v>
      </c>
      <c r="X189" s="22">
        <f>IFERROR(W189*커버링B2C요약!$AD$8/(커버링B2C요약!$AE$5/커버링B2C요약!$AD$5),0)</f>
        <v>0</v>
      </c>
      <c r="Y189" s="22">
        <v>0</v>
      </c>
    </row>
    <row r="190" spans="1:28" s="43" customFormat="1" hidden="1">
      <c r="B190" s="22" t="str">
        <f>VLOOKUP(C190,'메타 RAW'!A:G,2,0)</f>
        <v>aos(Web2App)_purchase_all_vd_PA(친구초대)_3월(3)_hn1_26.03.26</v>
      </c>
      <c r="C190" s="22" t="s">
        <v>687</v>
      </c>
      <c r="D190" s="22">
        <f>VLOOKUP($C190,'메타 RAW'!$A:$G,3,0)</f>
        <v>0</v>
      </c>
      <c r="E190" s="22">
        <f>VLOOKUP($C190,'메타 RAW'!$A:$G,4,0)</f>
        <v>0</v>
      </c>
      <c r="F190" s="22">
        <f>VLOOKUP($C190,'메타 RAW'!$A:$G,5,0)</f>
        <v>0</v>
      </c>
      <c r="G190" s="22">
        <f>VLOOKUP($C190,'메타 RAW'!$A:$G,6,0)</f>
        <v>0</v>
      </c>
      <c r="H190" s="22">
        <f>VLOOKUP($C190,'메타 RAW'!$A:$I,7,0)</f>
        <v>0</v>
      </c>
      <c r="I190" s="22">
        <f>VLOOKUP($C190,'메타 RAW'!$A:$I,8,0)</f>
        <v>0</v>
      </c>
      <c r="J190" s="23">
        <f>IFERROR(D190/E190*1000,0)</f>
        <v>0</v>
      </c>
      <c r="K190" s="23">
        <f t="shared" si="113"/>
        <v>0</v>
      </c>
      <c r="L190" s="24">
        <f t="shared" si="114"/>
        <v>0</v>
      </c>
      <c r="M190" s="24">
        <f t="shared" si="114"/>
        <v>0</v>
      </c>
      <c r="N190" s="24">
        <f t="shared" si="115"/>
        <v>0</v>
      </c>
      <c r="O190" s="24">
        <f t="shared" si="116"/>
        <v>0</v>
      </c>
      <c r="P190" s="22">
        <f t="shared" si="117"/>
        <v>0</v>
      </c>
      <c r="Q190" s="22">
        <f t="shared" si="118"/>
        <v>0</v>
      </c>
      <c r="R190" s="22">
        <f t="shared" si="119"/>
        <v>0</v>
      </c>
      <c r="S190" s="22">
        <f>IFERROR(VLOOKUP($C190,'메타 RAW (MMP)'!$B:$G,3,0),0)</f>
        <v>0</v>
      </c>
      <c r="T190" s="22">
        <f>IFERROR(VLOOKUP($C190,'메타 RAW (MMP)'!$B:$G,5,0),0)</f>
        <v>0</v>
      </c>
      <c r="U190" s="22">
        <f>IFERROR(VLOOKUP($C190,'메타 RAW (MMP)'!$B:$G,6,0),0)</f>
        <v>0</v>
      </c>
      <c r="V190" s="22">
        <f t="shared" si="120"/>
        <v>0</v>
      </c>
      <c r="W190" s="22">
        <f t="shared" si="121"/>
        <v>0</v>
      </c>
      <c r="X190" s="22">
        <f>IFERROR(W190*커버링B2C요약!$AD$8/(커버링B2C요약!$AE$5/커버링B2C요약!$AD$5),0)</f>
        <v>0</v>
      </c>
      <c r="Y190" s="22">
        <f>VLOOKUP($C190,'메타 RAW'!$A:$I,9,0)</f>
        <v>50000</v>
      </c>
    </row>
    <row r="191" spans="1:28" s="43" customFormat="1" hidden="1">
      <c r="B191" s="22" t="str">
        <f>VLOOKUP(C191,'메타 RAW'!A:G,2,0)</f>
        <v>aos(Web2App)_purchase_all_vd_PA(친구초대)_3월(3)_hn1_26.03.26</v>
      </c>
      <c r="C191" s="22" t="s">
        <v>688</v>
      </c>
      <c r="D191" s="22">
        <f>VLOOKUP($C191,'메타 RAW'!$A:$G,3,0)</f>
        <v>0</v>
      </c>
      <c r="E191" s="22">
        <f>VLOOKUP($C191,'메타 RAW'!$A:$G,4,0)</f>
        <v>0</v>
      </c>
      <c r="F191" s="22">
        <f>VLOOKUP($C191,'메타 RAW'!$A:$G,5,0)</f>
        <v>0</v>
      </c>
      <c r="G191" s="22">
        <f>VLOOKUP($C191,'메타 RAW'!$A:$G,6,0)</f>
        <v>0</v>
      </c>
      <c r="H191" s="22">
        <f>VLOOKUP($C191,'메타 RAW'!$A:$I,7,0)</f>
        <v>0</v>
      </c>
      <c r="I191" s="22">
        <f>VLOOKUP($C191,'메타 RAW'!$A:$I,8,0)</f>
        <v>0</v>
      </c>
      <c r="J191" s="23">
        <f>IFERROR(D191/E191*1000,0)</f>
        <v>0</v>
      </c>
      <c r="K191" s="23">
        <f t="shared" si="113"/>
        <v>0</v>
      </c>
      <c r="L191" s="24">
        <f t="shared" si="114"/>
        <v>0</v>
      </c>
      <c r="M191" s="24">
        <f t="shared" si="114"/>
        <v>0</v>
      </c>
      <c r="N191" s="24">
        <f t="shared" si="115"/>
        <v>0</v>
      </c>
      <c r="O191" s="24">
        <f t="shared" si="116"/>
        <v>0</v>
      </c>
      <c r="P191" s="22">
        <f t="shared" si="117"/>
        <v>0</v>
      </c>
      <c r="Q191" s="22">
        <f t="shared" si="118"/>
        <v>0</v>
      </c>
      <c r="R191" s="22">
        <f t="shared" si="119"/>
        <v>0</v>
      </c>
      <c r="S191" s="22">
        <f>IFERROR(VLOOKUP($C191,'메타 RAW (MMP)'!$B:$G,3,0),0)</f>
        <v>0</v>
      </c>
      <c r="T191" s="22">
        <f>IFERROR(VLOOKUP($C191,'메타 RAW (MMP)'!$B:$G,5,0),0)</f>
        <v>0</v>
      </c>
      <c r="U191" s="22">
        <f>IFERROR(VLOOKUP($C191,'메타 RAW (MMP)'!$B:$G,6,0),0)</f>
        <v>0</v>
      </c>
      <c r="V191" s="22">
        <f t="shared" si="120"/>
        <v>0</v>
      </c>
      <c r="W191" s="22">
        <f t="shared" si="121"/>
        <v>0</v>
      </c>
      <c r="X191" s="22">
        <f>IFERROR(W191*커버링B2C요약!$AD$8/(커버링B2C요약!$AE$5/커버링B2C요약!$AD$5),0)</f>
        <v>0</v>
      </c>
      <c r="Y191" s="22">
        <f>VLOOKUP($C191,'메타 RAW'!$A:$I,9,0)</f>
        <v>50000</v>
      </c>
    </row>
    <row r="192" spans="1:28" s="43" customFormat="1" hidden="1">
      <c r="B192" s="22" t="str">
        <f>VLOOKUP(C192,'메타 RAW'!A:G,2,0)</f>
        <v>aos(Web2App)_purchase_all_vd_PA(친구초대)_3월(3)_hn1_26.03.26</v>
      </c>
      <c r="C192" s="22" t="s">
        <v>689</v>
      </c>
      <c r="D192" s="22">
        <f>VLOOKUP($C192,'메타 RAW'!$A:$G,3,0)</f>
        <v>0</v>
      </c>
      <c r="E192" s="22">
        <f>VLOOKUP($C192,'메타 RAW'!$A:$G,4,0)</f>
        <v>0</v>
      </c>
      <c r="F192" s="22">
        <f>VLOOKUP($C192,'메타 RAW'!$A:$G,5,0)</f>
        <v>0</v>
      </c>
      <c r="G192" s="22">
        <f>VLOOKUP($C192,'메타 RAW'!$A:$G,6,0)</f>
        <v>0</v>
      </c>
      <c r="H192" s="22">
        <f>VLOOKUP($C192,'메타 RAW'!$A:$I,7,0)</f>
        <v>0</v>
      </c>
      <c r="I192" s="22">
        <f>VLOOKUP($C192,'메타 RAW'!$A:$I,8,0)</f>
        <v>0</v>
      </c>
      <c r="J192" s="23">
        <f>IFERROR(D192/E192*1000,0)</f>
        <v>0</v>
      </c>
      <c r="K192" s="23">
        <f t="shared" si="113"/>
        <v>0</v>
      </c>
      <c r="L192" s="24">
        <f t="shared" si="114"/>
        <v>0</v>
      </c>
      <c r="M192" s="24">
        <f t="shared" si="114"/>
        <v>0</v>
      </c>
      <c r="N192" s="24">
        <f t="shared" si="115"/>
        <v>0</v>
      </c>
      <c r="O192" s="24">
        <f t="shared" si="116"/>
        <v>0</v>
      </c>
      <c r="P192" s="22">
        <f t="shared" si="117"/>
        <v>0</v>
      </c>
      <c r="Q192" s="22">
        <f t="shared" si="118"/>
        <v>0</v>
      </c>
      <c r="R192" s="22">
        <f t="shared" si="119"/>
        <v>0</v>
      </c>
      <c r="S192" s="22">
        <f>IFERROR(VLOOKUP($C192,'메타 RAW (MMP)'!$B:$G,3,0),0)</f>
        <v>0</v>
      </c>
      <c r="T192" s="22">
        <f>IFERROR(VLOOKUP($C192,'메타 RAW (MMP)'!$B:$G,5,0),0)</f>
        <v>0</v>
      </c>
      <c r="U192" s="22">
        <f>IFERROR(VLOOKUP($C192,'메타 RAW (MMP)'!$B:$G,6,0),0)</f>
        <v>0</v>
      </c>
      <c r="V192" s="22">
        <f t="shared" si="120"/>
        <v>0</v>
      </c>
      <c r="W192" s="22">
        <f t="shared" si="121"/>
        <v>0</v>
      </c>
      <c r="X192" s="22">
        <f>IFERROR(W192*커버링B2C요약!$AD$8/(커버링B2C요약!$AE$5/커버링B2C요약!$AD$5),0)</f>
        <v>0</v>
      </c>
      <c r="Y192" s="22">
        <f>VLOOKUP($C192,'메타 RAW'!$A:$I,9,0)</f>
        <v>50000</v>
      </c>
    </row>
    <row r="193" spans="1:28" hidden="1">
      <c r="A193" s="43"/>
      <c r="B193" s="22" t="str">
        <f>VLOOKUP(C193,'메타 RAW'!A:G,2,0)</f>
        <v>aos(Web2App)_purchase_all_vd_PA(친구초대)_3월(3)_hn1_26.03.26</v>
      </c>
      <c r="C193" s="22" t="s">
        <v>690</v>
      </c>
      <c r="D193" s="22">
        <f>VLOOKUP($C193,'메타 RAW'!$A:$G,3,0)</f>
        <v>0</v>
      </c>
      <c r="E193" s="22">
        <f>VLOOKUP($C193,'메타 RAW'!$A:$G,4,0)</f>
        <v>0</v>
      </c>
      <c r="F193" s="22">
        <f>VLOOKUP($C193,'메타 RAW'!$A:$G,5,0)</f>
        <v>0</v>
      </c>
      <c r="G193" s="22">
        <f>VLOOKUP($C193,'메타 RAW'!$A:$G,6,0)</f>
        <v>0</v>
      </c>
      <c r="H193" s="22">
        <f>VLOOKUP($C193,'메타 RAW'!$A:$I,7,0)</f>
        <v>0</v>
      </c>
      <c r="I193" s="22">
        <f>VLOOKUP($C193,'메타 RAW'!$A:$I,8,0)</f>
        <v>0</v>
      </c>
      <c r="J193" s="23">
        <f>IFERROR(D193/E193*1000,0)</f>
        <v>0</v>
      </c>
      <c r="K193" s="23">
        <f t="shared" si="113"/>
        <v>0</v>
      </c>
      <c r="L193" s="24">
        <f t="shared" si="114"/>
        <v>0</v>
      </c>
      <c r="M193" s="24">
        <f t="shared" si="114"/>
        <v>0</v>
      </c>
      <c r="N193" s="24">
        <f t="shared" si="115"/>
        <v>0</v>
      </c>
      <c r="O193" s="24">
        <f t="shared" si="116"/>
        <v>0</v>
      </c>
      <c r="P193" s="22">
        <f t="shared" si="117"/>
        <v>0</v>
      </c>
      <c r="Q193" s="22">
        <f t="shared" si="118"/>
        <v>0</v>
      </c>
      <c r="R193" s="22">
        <f t="shared" si="119"/>
        <v>0</v>
      </c>
      <c r="S193" s="22">
        <f>IFERROR(VLOOKUP($C193,'메타 RAW (MMP)'!$B:$G,3,0),0)</f>
        <v>0</v>
      </c>
      <c r="T193" s="22">
        <f>IFERROR(VLOOKUP($C193,'메타 RAW (MMP)'!$B:$G,5,0),0)</f>
        <v>0</v>
      </c>
      <c r="U193" s="22">
        <f>IFERROR(VLOOKUP($C193,'메타 RAW (MMP)'!$B:$G,6,0),0)</f>
        <v>0</v>
      </c>
      <c r="V193" s="22">
        <f t="shared" si="120"/>
        <v>0</v>
      </c>
      <c r="W193" s="22">
        <f t="shared" si="121"/>
        <v>0</v>
      </c>
      <c r="X193" s="22">
        <f>IFERROR(W193*커버링B2C요약!$AD$8/(커버링B2C요약!$AE$5/커버링B2C요약!$AD$5),0)</f>
        <v>0</v>
      </c>
      <c r="Y193" s="22">
        <f>VLOOKUP($C193,'메타 RAW'!$A:$I,9,0)</f>
        <v>50000</v>
      </c>
      <c r="Z193" s="43"/>
      <c r="AA193" s="43"/>
      <c r="AB193" s="43"/>
    </row>
    <row r="194" spans="1:28" hidden="1">
      <c r="B194" s="19" t="s">
        <v>440</v>
      </c>
      <c r="C194" s="20" t="s">
        <v>451</v>
      </c>
      <c r="D194" s="20"/>
      <c r="AA194" s="43"/>
    </row>
    <row r="195" spans="1:28" hidden="1">
      <c r="B195" s="11" t="s">
        <v>436</v>
      </c>
      <c r="C195" s="11" t="s">
        <v>22</v>
      </c>
      <c r="D195" s="12" t="s">
        <v>23</v>
      </c>
      <c r="E195" s="12" t="s">
        <v>24</v>
      </c>
      <c r="F195" s="12" t="s">
        <v>25</v>
      </c>
      <c r="G195" s="12" t="s">
        <v>26</v>
      </c>
      <c r="H195" s="12" t="s">
        <v>27</v>
      </c>
      <c r="I195" s="12" t="s">
        <v>28</v>
      </c>
      <c r="J195" s="13" t="s">
        <v>29</v>
      </c>
      <c r="K195" s="13" t="s">
        <v>30</v>
      </c>
      <c r="L195" s="13" t="s">
        <v>31</v>
      </c>
      <c r="M195" s="13" t="s">
        <v>32</v>
      </c>
      <c r="N195" s="13" t="s">
        <v>33</v>
      </c>
      <c r="O195" s="13" t="s">
        <v>34</v>
      </c>
      <c r="P195" s="13" t="s">
        <v>35</v>
      </c>
      <c r="Q195" s="13" t="s">
        <v>36</v>
      </c>
      <c r="R195" s="13" t="s">
        <v>37</v>
      </c>
      <c r="S195" s="14" t="s">
        <v>38</v>
      </c>
      <c r="T195" s="14" t="s">
        <v>27</v>
      </c>
      <c r="U195" s="14" t="s">
        <v>28</v>
      </c>
      <c r="V195" s="14" t="s">
        <v>36</v>
      </c>
      <c r="W195" s="14" t="s">
        <v>37</v>
      </c>
      <c r="X195" s="14" t="s">
        <v>437</v>
      </c>
      <c r="Y195" s="13" t="s">
        <v>40</v>
      </c>
      <c r="Z195" s="14" t="s">
        <v>41</v>
      </c>
      <c r="AA195" s="43"/>
    </row>
    <row r="196" spans="1:28" hidden="1">
      <c r="B196" s="15"/>
      <c r="C196" s="9" t="s">
        <v>435</v>
      </c>
      <c r="D196" s="16">
        <f t="shared" ref="D196:I196" si="122">SUM(D197:D200)</f>
        <v>0</v>
      </c>
      <c r="E196" s="16">
        <f t="shared" si="122"/>
        <v>0</v>
      </c>
      <c r="F196" s="16">
        <f t="shared" si="122"/>
        <v>0</v>
      </c>
      <c r="G196" s="16">
        <f t="shared" si="122"/>
        <v>0</v>
      </c>
      <c r="H196" s="16">
        <f t="shared" si="122"/>
        <v>0</v>
      </c>
      <c r="I196" s="16">
        <f t="shared" si="122"/>
        <v>0</v>
      </c>
      <c r="J196" s="17" t="e">
        <f>D196*1000/E196</f>
        <v>#DIV/0!</v>
      </c>
      <c r="K196" s="17">
        <f>IFERROR(D196/F196,0)</f>
        <v>0</v>
      </c>
      <c r="L196" s="18">
        <f t="shared" ref="L196:M200" si="123">IFERROR(F196/E196,0)</f>
        <v>0</v>
      </c>
      <c r="M196" s="42">
        <f t="shared" si="123"/>
        <v>0</v>
      </c>
      <c r="N196" s="42">
        <f>IFERROR(H196/F196,0)</f>
        <v>0</v>
      </c>
      <c r="O196" s="42">
        <f>IFERROR(I196/F196,0)</f>
        <v>0</v>
      </c>
      <c r="P196" s="17">
        <f>IFERROR(D196/G196,0)</f>
        <v>0</v>
      </c>
      <c r="Q196" s="17">
        <f>IFERROR(D196/H196,0)</f>
        <v>0</v>
      </c>
      <c r="R196" s="17">
        <f>IFERROR(D196/I196,0)</f>
        <v>0</v>
      </c>
      <c r="S196" s="16">
        <f>SUM(S197:S200)</f>
        <v>0</v>
      </c>
      <c r="T196" s="16">
        <f>SUM(T197:T200)</f>
        <v>0</v>
      </c>
      <c r="U196" s="16">
        <f>SUM(U197:U200)</f>
        <v>0</v>
      </c>
      <c r="V196" s="17">
        <f>IFERROR(D196/T196,0)</f>
        <v>0</v>
      </c>
      <c r="W196" s="17">
        <f>IFERROR(D196/U196,0)</f>
        <v>0</v>
      </c>
      <c r="X196" s="17">
        <f>IFERROR(W196*커버링B2C요약!$AD$8/(커버링B2C요약!$AE$5/커버링B2C요약!$AD$5),0)</f>
        <v>0</v>
      </c>
      <c r="Y196" s="17">
        <f>Y197</f>
        <v>0</v>
      </c>
      <c r="Z196" s="17">
        <v>0</v>
      </c>
      <c r="AA196" s="43"/>
    </row>
    <row r="197" spans="1:28" s="43" customFormat="1" hidden="1">
      <c r="B197" s="22" t="str">
        <f>VLOOKUP(C197,'메타 RAW'!A:G,2,0)</f>
        <v>aos(Web2App)_purchase_all_vd_PA(친구초대)_3월(2)_hn1_26.03.26</v>
      </c>
      <c r="C197" s="22" t="s">
        <v>691</v>
      </c>
      <c r="D197" s="22">
        <f>VLOOKUP($C197,'메타 RAW'!$A:$G,3,0)</f>
        <v>0</v>
      </c>
      <c r="E197" s="22">
        <f>VLOOKUP($C197,'메타 RAW'!$A:$G,4,0)</f>
        <v>0</v>
      </c>
      <c r="F197" s="22">
        <f>VLOOKUP($C197,'메타 RAW'!$A:$G,5,0)</f>
        <v>0</v>
      </c>
      <c r="G197" s="22">
        <f>VLOOKUP($C197,'메타 RAW'!$A:$G,6,0)</f>
        <v>0</v>
      </c>
      <c r="H197" s="22">
        <f>VLOOKUP($C197,'메타 RAW'!$A:$I,7,0)</f>
        <v>0</v>
      </c>
      <c r="I197" s="22">
        <f>VLOOKUP($C197,'메타 RAW'!$A:$I,8,0)</f>
        <v>0</v>
      </c>
      <c r="J197" s="23">
        <f>IFERROR(D197/E197*1000,0)</f>
        <v>0</v>
      </c>
      <c r="K197" s="23">
        <f>IFERROR(D197/F197,0)</f>
        <v>0</v>
      </c>
      <c r="L197" s="24">
        <f t="shared" si="123"/>
        <v>0</v>
      </c>
      <c r="M197" s="24">
        <f t="shared" si="123"/>
        <v>0</v>
      </c>
      <c r="N197" s="24">
        <f>IFERROR(H197/F197,0)</f>
        <v>0</v>
      </c>
      <c r="O197" s="24">
        <f>IFERROR(I197/F197,0)</f>
        <v>0</v>
      </c>
      <c r="P197" s="22">
        <f>IFERROR(D197/G197,0)</f>
        <v>0</v>
      </c>
      <c r="Q197" s="22">
        <f>IFERROR(D197/H197,0)</f>
        <v>0</v>
      </c>
      <c r="R197" s="22">
        <f>IFERROR(D197/I197,0)</f>
        <v>0</v>
      </c>
      <c r="S197" s="22">
        <f>IFERROR(VLOOKUP($C197,'메타 RAW (MMP)'!$B:$G,3,0),0)</f>
        <v>0</v>
      </c>
      <c r="T197" s="22">
        <f>IFERROR(VLOOKUP($C197,'메타 RAW (MMP)'!$B:$G,5,0),0)</f>
        <v>0</v>
      </c>
      <c r="U197" s="22">
        <f>IFERROR(VLOOKUP($C197,'메타 RAW (MMP)'!$B:$G,6,0),0)</f>
        <v>0</v>
      </c>
      <c r="V197" s="22">
        <f>IFERROR(D197/T197,0)</f>
        <v>0</v>
      </c>
      <c r="W197" s="22">
        <f>IFERROR(D197/U197,0)</f>
        <v>0</v>
      </c>
      <c r="X197" s="22">
        <f>IFERROR(W197*커버링B2C요약!$AD$8/(커버링B2C요약!$AE$5/커버링B2C요약!$AD$5),0)</f>
        <v>0</v>
      </c>
      <c r="Y197" s="22">
        <v>0</v>
      </c>
    </row>
    <row r="198" spans="1:28" hidden="1">
      <c r="B198" s="22" t="str">
        <f>VLOOKUP(C198,'메타 RAW'!A:G,2,0)</f>
        <v>aos(Web2App)_purchase_all_vd_PA(친구초대)_3월(2)_hn1_26.03.26</v>
      </c>
      <c r="C198" s="22" t="s">
        <v>692</v>
      </c>
      <c r="D198" s="22">
        <f>VLOOKUP($C198,'메타 RAW'!$A:$G,3,0)</f>
        <v>0</v>
      </c>
      <c r="E198" s="22">
        <f>VLOOKUP($C198,'메타 RAW'!$A:$G,4,0)</f>
        <v>0</v>
      </c>
      <c r="F198" s="22">
        <f>VLOOKUP($C198,'메타 RAW'!$A:$G,5,0)</f>
        <v>0</v>
      </c>
      <c r="G198" s="22">
        <f>VLOOKUP($C198,'메타 RAW'!$A:$G,6,0)</f>
        <v>0</v>
      </c>
      <c r="H198" s="22">
        <f>VLOOKUP($C198,'메타 RAW'!$A:$I,7,0)</f>
        <v>0</v>
      </c>
      <c r="I198" s="22">
        <f>VLOOKUP($C198,'메타 RAW'!$A:$I,8,0)</f>
        <v>0</v>
      </c>
      <c r="J198" s="23">
        <f>IFERROR(D198/E198*1000,0)</f>
        <v>0</v>
      </c>
      <c r="K198" s="23">
        <f>IFERROR(D198/F198,0)</f>
        <v>0</v>
      </c>
      <c r="L198" s="24">
        <f t="shared" si="123"/>
        <v>0</v>
      </c>
      <c r="M198" s="24">
        <f t="shared" si="123"/>
        <v>0</v>
      </c>
      <c r="N198" s="24">
        <f>IFERROR(H198/F198,0)</f>
        <v>0</v>
      </c>
      <c r="O198" s="24">
        <f>IFERROR(I198/F198,0)</f>
        <v>0</v>
      </c>
      <c r="P198" s="22">
        <f>IFERROR(D198/G198,0)</f>
        <v>0</v>
      </c>
      <c r="Q198" s="22">
        <f>IFERROR(D198/H198,0)</f>
        <v>0</v>
      </c>
      <c r="R198" s="22">
        <f>IFERROR(D198/I198,0)</f>
        <v>0</v>
      </c>
      <c r="S198" s="22">
        <f>IFERROR(VLOOKUP($C198,'메타 RAW (MMP)'!$B:$G,3,0),0)</f>
        <v>0</v>
      </c>
      <c r="T198" s="22">
        <f>IFERROR(VLOOKUP($C198,'메타 RAW (MMP)'!$B:$G,5,0),0)</f>
        <v>0</v>
      </c>
      <c r="U198" s="22">
        <f>IFERROR(VLOOKUP($C198,'메타 RAW (MMP)'!$B:$G,6,0),0)</f>
        <v>0</v>
      </c>
      <c r="V198" s="22">
        <f>IFERROR(D198/T198,0)</f>
        <v>0</v>
      </c>
      <c r="W198" s="22">
        <f>IFERROR(D198/U198,0)</f>
        <v>0</v>
      </c>
      <c r="X198" s="22">
        <f>IFERROR(W198*커버링B2C요약!$AD$8/(커버링B2C요약!$AE$5/커버링B2C요약!$AD$5),0)</f>
        <v>0</v>
      </c>
      <c r="Y198" s="22">
        <f>VLOOKUP($C198,'메타 RAW'!$A:$I,9,0)</f>
        <v>30000</v>
      </c>
      <c r="Z198" s="62"/>
      <c r="AA198" s="43"/>
    </row>
    <row r="199" spans="1:28" hidden="1">
      <c r="B199" s="22" t="str">
        <f>VLOOKUP(C199,'메타 RAW'!A:G,2,0)</f>
        <v>aos(Web2App)_purchase_all_vd_PA(친구초대)_3월(2)_hn1_26.03.26</v>
      </c>
      <c r="C199" s="22" t="s">
        <v>693</v>
      </c>
      <c r="D199" s="22">
        <f>VLOOKUP($C199,'메타 RAW'!$A:$G,3,0)</f>
        <v>0</v>
      </c>
      <c r="E199" s="22">
        <f>VLOOKUP($C199,'메타 RAW'!$A:$G,4,0)</f>
        <v>0</v>
      </c>
      <c r="F199" s="22">
        <f>VLOOKUP($C199,'메타 RAW'!$A:$G,5,0)</f>
        <v>0</v>
      </c>
      <c r="G199" s="22">
        <f>VLOOKUP($C199,'메타 RAW'!$A:$G,6,0)</f>
        <v>0</v>
      </c>
      <c r="H199" s="22">
        <f>VLOOKUP($C199,'메타 RAW'!$A:$I,7,0)</f>
        <v>0</v>
      </c>
      <c r="I199" s="22">
        <f>VLOOKUP($C199,'메타 RAW'!$A:$I,8,0)</f>
        <v>0</v>
      </c>
      <c r="J199" s="23">
        <f>IFERROR(D199/E199*1000,0)</f>
        <v>0</v>
      </c>
      <c r="K199" s="23">
        <f>IFERROR(D199/F199,0)</f>
        <v>0</v>
      </c>
      <c r="L199" s="24">
        <f t="shared" si="123"/>
        <v>0</v>
      </c>
      <c r="M199" s="24">
        <f t="shared" si="123"/>
        <v>0</v>
      </c>
      <c r="N199" s="24">
        <f>IFERROR(H199/F199,0)</f>
        <v>0</v>
      </c>
      <c r="O199" s="24">
        <f>IFERROR(I199/F199,0)</f>
        <v>0</v>
      </c>
      <c r="P199" s="22">
        <f>IFERROR(D199/G199,0)</f>
        <v>0</v>
      </c>
      <c r="Q199" s="22">
        <f>IFERROR(D199/H199,0)</f>
        <v>0</v>
      </c>
      <c r="R199" s="22">
        <f>IFERROR(D199/I199,0)</f>
        <v>0</v>
      </c>
      <c r="S199" s="22">
        <f>IFERROR(VLOOKUP($C199,'메타 RAW (MMP)'!$B:$G,3,0),0)</f>
        <v>0</v>
      </c>
      <c r="T199" s="22">
        <f>IFERROR(VLOOKUP($C199,'메타 RAW (MMP)'!$B:$G,5,0),0)</f>
        <v>0</v>
      </c>
      <c r="U199" s="22">
        <f>IFERROR(VLOOKUP($C199,'메타 RAW (MMP)'!$B:$G,6,0),0)</f>
        <v>0</v>
      </c>
      <c r="V199" s="22">
        <f>IFERROR(D199/T199,0)</f>
        <v>0</v>
      </c>
      <c r="W199" s="22">
        <f>IFERROR(D199/U199,0)</f>
        <v>0</v>
      </c>
      <c r="X199" s="22">
        <f>IFERROR(W199*커버링B2C요약!$AD$8/(커버링B2C요약!$AE$5/커버링B2C요약!$AD$5),0)</f>
        <v>0</v>
      </c>
      <c r="Y199" s="22">
        <f>VLOOKUP($C199,'메타 RAW'!$A:$I,9,0)</f>
        <v>30000</v>
      </c>
      <c r="Z199" s="62"/>
    </row>
    <row r="200" spans="1:28" hidden="1">
      <c r="B200" s="22" t="str">
        <f>VLOOKUP(C200,'메타 RAW'!A:G,2,0)</f>
        <v>aos(Web2App)_purchase_all_vd_PA(친구초대)_3월(2)_hn1_26.03.26</v>
      </c>
      <c r="C200" s="22" t="s">
        <v>694</v>
      </c>
      <c r="D200" s="22">
        <f>VLOOKUP($C200,'메타 RAW'!$A:$G,3,0)</f>
        <v>0</v>
      </c>
      <c r="E200" s="22">
        <f>VLOOKUP($C200,'메타 RAW'!$A:$G,4,0)</f>
        <v>0</v>
      </c>
      <c r="F200" s="22">
        <f>VLOOKUP($C200,'메타 RAW'!$A:$G,5,0)</f>
        <v>0</v>
      </c>
      <c r="G200" s="22">
        <f>VLOOKUP($C200,'메타 RAW'!$A:$G,6,0)</f>
        <v>0</v>
      </c>
      <c r="H200" s="22">
        <f>VLOOKUP($C200,'메타 RAW'!$A:$I,7,0)</f>
        <v>0</v>
      </c>
      <c r="I200" s="22">
        <f>VLOOKUP($C200,'메타 RAW'!$A:$I,8,0)</f>
        <v>0</v>
      </c>
      <c r="J200" s="23">
        <f>IFERROR(D200/E200*1000,0)</f>
        <v>0</v>
      </c>
      <c r="K200" s="23">
        <f>IFERROR(D200/F200,0)</f>
        <v>0</v>
      </c>
      <c r="L200" s="24">
        <f t="shared" si="123"/>
        <v>0</v>
      </c>
      <c r="M200" s="24">
        <f t="shared" si="123"/>
        <v>0</v>
      </c>
      <c r="N200" s="24">
        <f>IFERROR(H200/F200,0)</f>
        <v>0</v>
      </c>
      <c r="O200" s="24">
        <f>IFERROR(I200/F200,0)</f>
        <v>0</v>
      </c>
      <c r="P200" s="22">
        <f>IFERROR(D200/G200,0)</f>
        <v>0</v>
      </c>
      <c r="Q200" s="22">
        <f>IFERROR(D200/H200,0)</f>
        <v>0</v>
      </c>
      <c r="R200" s="22">
        <f>IFERROR(D200/I200,0)</f>
        <v>0</v>
      </c>
      <c r="S200" s="22">
        <f>IFERROR(VLOOKUP($C200,'메타 RAW (MMP)'!$B:$G,3,0),0)</f>
        <v>0</v>
      </c>
      <c r="T200" s="22">
        <f>IFERROR(VLOOKUP($C200,'메타 RAW (MMP)'!$B:$G,5,0),0)</f>
        <v>0</v>
      </c>
      <c r="U200" s="22">
        <f>IFERROR(VLOOKUP($C200,'메타 RAW (MMP)'!$B:$G,6,0),0)</f>
        <v>0</v>
      </c>
      <c r="V200" s="22">
        <f>IFERROR(D200/T200,0)</f>
        <v>0</v>
      </c>
      <c r="W200" s="22">
        <f>IFERROR(D200/U200,0)</f>
        <v>0</v>
      </c>
      <c r="X200" s="22">
        <f>IFERROR(W200*커버링B2C요약!$AD$8/(커버링B2C요약!$AE$5/커버링B2C요약!$AD$5),0)</f>
        <v>0</v>
      </c>
      <c r="Y200" s="22">
        <f>VLOOKUP($C200,'메타 RAW'!$A:$I,9,0)</f>
        <v>30000</v>
      </c>
      <c r="Z200" s="62"/>
      <c r="AA200" s="43"/>
    </row>
    <row r="201" spans="1:28" hidden="1"/>
    <row r="202" spans="1:28" hidden="1">
      <c r="B202" s="19" t="s">
        <v>440</v>
      </c>
      <c r="C202" s="20" t="s">
        <v>451</v>
      </c>
      <c r="D202" s="20"/>
      <c r="AA202" s="43"/>
    </row>
    <row r="203" spans="1:28" hidden="1">
      <c r="B203" s="11" t="s">
        <v>436</v>
      </c>
      <c r="C203" s="11" t="s">
        <v>22</v>
      </c>
      <c r="D203" s="12" t="s">
        <v>23</v>
      </c>
      <c r="E203" s="12" t="s">
        <v>24</v>
      </c>
      <c r="F203" s="12" t="s">
        <v>25</v>
      </c>
      <c r="G203" s="12" t="s">
        <v>26</v>
      </c>
      <c r="H203" s="12" t="s">
        <v>27</v>
      </c>
      <c r="I203" s="12" t="s">
        <v>28</v>
      </c>
      <c r="J203" s="13" t="s">
        <v>29</v>
      </c>
      <c r="K203" s="13" t="s">
        <v>30</v>
      </c>
      <c r="L203" s="13" t="s">
        <v>31</v>
      </c>
      <c r="M203" s="13" t="s">
        <v>32</v>
      </c>
      <c r="N203" s="13" t="s">
        <v>33</v>
      </c>
      <c r="O203" s="13" t="s">
        <v>34</v>
      </c>
      <c r="P203" s="13" t="s">
        <v>35</v>
      </c>
      <c r="Q203" s="13" t="s">
        <v>36</v>
      </c>
      <c r="R203" s="13" t="s">
        <v>37</v>
      </c>
      <c r="S203" s="14" t="s">
        <v>38</v>
      </c>
      <c r="T203" s="14" t="s">
        <v>27</v>
      </c>
      <c r="U203" s="14" t="s">
        <v>28</v>
      </c>
      <c r="V203" s="14" t="s">
        <v>36</v>
      </c>
      <c r="W203" s="14" t="s">
        <v>37</v>
      </c>
      <c r="X203" s="14" t="s">
        <v>437</v>
      </c>
      <c r="Y203" s="13" t="s">
        <v>40</v>
      </c>
      <c r="Z203" s="14" t="s">
        <v>41</v>
      </c>
      <c r="AA203" s="43"/>
    </row>
    <row r="204" spans="1:28" hidden="1">
      <c r="B204" s="15"/>
      <c r="C204" s="9" t="s">
        <v>435</v>
      </c>
      <c r="D204" s="16">
        <f t="shared" ref="D204:I204" si="124">SUM(D205:D207)</f>
        <v>0</v>
      </c>
      <c r="E204" s="16">
        <f t="shared" si="124"/>
        <v>0</v>
      </c>
      <c r="F204" s="16">
        <f t="shared" si="124"/>
        <v>0</v>
      </c>
      <c r="G204" s="16">
        <f t="shared" si="124"/>
        <v>0</v>
      </c>
      <c r="H204" s="16">
        <f t="shared" si="124"/>
        <v>0</v>
      </c>
      <c r="I204" s="16">
        <f t="shared" si="124"/>
        <v>0</v>
      </c>
      <c r="J204" s="17" t="e">
        <f>D204*1000/E204</f>
        <v>#DIV/0!</v>
      </c>
      <c r="K204" s="17">
        <f>IFERROR(D204/F204,0)</f>
        <v>0</v>
      </c>
      <c r="L204" s="18">
        <f t="shared" ref="L204:M207" si="125">IFERROR(F204/E204,0)</f>
        <v>0</v>
      </c>
      <c r="M204" s="42">
        <f t="shared" si="125"/>
        <v>0</v>
      </c>
      <c r="N204" s="42">
        <f>IFERROR(H204/F204,0)</f>
        <v>0</v>
      </c>
      <c r="O204" s="42">
        <f>IFERROR(I204/F204,0)</f>
        <v>0</v>
      </c>
      <c r="P204" s="17">
        <f>IFERROR(D204/G204,0)</f>
        <v>0</v>
      </c>
      <c r="Q204" s="17">
        <f>IFERROR(D204/H204,0)</f>
        <v>0</v>
      </c>
      <c r="R204" s="17">
        <f>IFERROR(D204/I204,0)</f>
        <v>0</v>
      </c>
      <c r="S204" s="16">
        <f>SUM(S205:S207)</f>
        <v>0</v>
      </c>
      <c r="T204" s="16">
        <f>SUM(T205:T207)</f>
        <v>0</v>
      </c>
      <c r="U204" s="16">
        <f>SUM(U205:U207)</f>
        <v>0</v>
      </c>
      <c r="V204" s="17">
        <f>IFERROR(D204/T204,0)</f>
        <v>0</v>
      </c>
      <c r="W204" s="17">
        <f>IFERROR(D204/U204,0)</f>
        <v>0</v>
      </c>
      <c r="X204" s="17">
        <f>IFERROR(W204*커버링B2C요약!$AD$8/(커버링B2C요약!$AE$5/커버링B2C요약!$AD$5),0)</f>
        <v>0</v>
      </c>
      <c r="Y204" s="17">
        <f>Y205</f>
        <v>0</v>
      </c>
      <c r="Z204" s="17" t="s">
        <v>48</v>
      </c>
      <c r="AA204" s="43"/>
    </row>
    <row r="205" spans="1:28" s="43" customFormat="1" hidden="1">
      <c r="B205" s="22" t="str">
        <f>VLOOKUP(C205,'메타 RAW'!A:G,2,0)</f>
        <v>aos(Web2App)_purchase_all_vd_PA(친구초대)_3월(1)_hn1_26.03.26</v>
      </c>
      <c r="C205" s="22" t="s">
        <v>695</v>
      </c>
      <c r="D205" s="22">
        <f>VLOOKUP($C205,'메타 RAW'!$A:$G,3,0)</f>
        <v>0</v>
      </c>
      <c r="E205" s="22">
        <f>VLOOKUP($C205,'메타 RAW'!$A:$G,4,0)</f>
        <v>0</v>
      </c>
      <c r="F205" s="22">
        <f>VLOOKUP($C205,'메타 RAW'!$A:$G,5,0)</f>
        <v>0</v>
      </c>
      <c r="G205" s="22">
        <f>VLOOKUP($C205,'메타 RAW'!$A:$G,6,0)</f>
        <v>0</v>
      </c>
      <c r="H205" s="22">
        <f>VLOOKUP($C205,'메타 RAW'!$A:$I,7,0)</f>
        <v>0</v>
      </c>
      <c r="I205" s="22">
        <f>VLOOKUP($C205,'메타 RAW'!$A:$I,8,0)</f>
        <v>0</v>
      </c>
      <c r="J205" s="23">
        <f>IFERROR(D205/E205*1000,0)</f>
        <v>0</v>
      </c>
      <c r="K205" s="23">
        <f>IFERROR(D205/F205,0)</f>
        <v>0</v>
      </c>
      <c r="L205" s="24">
        <f t="shared" si="125"/>
        <v>0</v>
      </c>
      <c r="M205" s="24">
        <f t="shared" si="125"/>
        <v>0</v>
      </c>
      <c r="N205" s="24">
        <f>IFERROR(H205/F205,0)</f>
        <v>0</v>
      </c>
      <c r="O205" s="24">
        <f>IFERROR(I205/F205,0)</f>
        <v>0</v>
      </c>
      <c r="P205" s="22">
        <f>IFERROR(D205/G205,0)</f>
        <v>0</v>
      </c>
      <c r="Q205" s="22">
        <f>IFERROR(D205/H205,0)</f>
        <v>0</v>
      </c>
      <c r="R205" s="22">
        <f>IFERROR(D205/I205,0)</f>
        <v>0</v>
      </c>
      <c r="S205" s="22">
        <f>IFERROR(VLOOKUP($C205,'메타 RAW (MMP)'!$B:$G,3,0),0)</f>
        <v>0</v>
      </c>
      <c r="T205" s="22">
        <f>IFERROR(VLOOKUP($C205,'메타 RAW (MMP)'!$B:$G,5,0),0)</f>
        <v>0</v>
      </c>
      <c r="U205" s="22">
        <f>IFERROR(VLOOKUP($C205,'메타 RAW (MMP)'!$B:$G,6,0),0)</f>
        <v>0</v>
      </c>
      <c r="V205" s="22">
        <f>IFERROR(D205/T205,0)</f>
        <v>0</v>
      </c>
      <c r="W205" s="22">
        <f>IFERROR(D205/U205,0)</f>
        <v>0</v>
      </c>
      <c r="X205" s="22">
        <f>IFERROR(W205*커버링B2C요약!$AD$8/(커버링B2C요약!$AE$5/커버링B2C요약!$AD$5),0)</f>
        <v>0</v>
      </c>
      <c r="Y205" s="22">
        <v>0</v>
      </c>
    </row>
    <row r="206" spans="1:28" s="43" customFormat="1" hidden="1">
      <c r="B206" s="22" t="str">
        <f>VLOOKUP(C206,'메타 RAW'!A:G,2,0)</f>
        <v>aos(Web2App)_purchase_all_vd_PA(친구초대)_3월(1)_hn1_26.03.26</v>
      </c>
      <c r="C206" s="22" t="s">
        <v>696</v>
      </c>
      <c r="D206" s="22">
        <f>VLOOKUP($C206,'메타 RAW'!$A:$G,3,0)</f>
        <v>0</v>
      </c>
      <c r="E206" s="22">
        <f>VLOOKUP($C206,'메타 RAW'!$A:$G,4,0)</f>
        <v>0</v>
      </c>
      <c r="F206" s="22">
        <f>VLOOKUP($C206,'메타 RAW'!$A:$G,5,0)</f>
        <v>0</v>
      </c>
      <c r="G206" s="22">
        <f>VLOOKUP($C206,'메타 RAW'!$A:$G,6,0)</f>
        <v>0</v>
      </c>
      <c r="H206" s="22">
        <f>VLOOKUP($C206,'메타 RAW'!$A:$I,7,0)</f>
        <v>0</v>
      </c>
      <c r="I206" s="22">
        <f>VLOOKUP($C206,'메타 RAW'!$A:$I,8,0)</f>
        <v>0</v>
      </c>
      <c r="J206" s="23">
        <f>IFERROR(D206/E206*1000,0)</f>
        <v>0</v>
      </c>
      <c r="K206" s="23">
        <f>IFERROR(D206/F206,0)</f>
        <v>0</v>
      </c>
      <c r="L206" s="24">
        <f t="shared" si="125"/>
        <v>0</v>
      </c>
      <c r="M206" s="24">
        <f t="shared" si="125"/>
        <v>0</v>
      </c>
      <c r="N206" s="24">
        <f>IFERROR(H206/F206,0)</f>
        <v>0</v>
      </c>
      <c r="O206" s="24">
        <f>IFERROR(I206/F206,0)</f>
        <v>0</v>
      </c>
      <c r="P206" s="22">
        <f>IFERROR(D206/G206,0)</f>
        <v>0</v>
      </c>
      <c r="Q206" s="22">
        <f>IFERROR(D206/H206,0)</f>
        <v>0</v>
      </c>
      <c r="R206" s="22">
        <f>IFERROR(D206/I206,0)</f>
        <v>0</v>
      </c>
      <c r="S206" s="22">
        <f>IFERROR(VLOOKUP($C206,'메타 RAW (MMP)'!$B:$G,3,0),0)</f>
        <v>0</v>
      </c>
      <c r="T206" s="22">
        <f>IFERROR(VLOOKUP($C206,'메타 RAW (MMP)'!$B:$G,5,0),0)</f>
        <v>0</v>
      </c>
      <c r="U206" s="22">
        <f>IFERROR(VLOOKUP($C206,'메타 RAW (MMP)'!$B:$G,6,0),0)</f>
        <v>0</v>
      </c>
      <c r="V206" s="22">
        <f>IFERROR(D206/T206,0)</f>
        <v>0</v>
      </c>
      <c r="W206" s="22">
        <f>IFERROR(D206/U206,0)</f>
        <v>0</v>
      </c>
      <c r="X206" s="22">
        <f>IFERROR(W206*커버링B2C요약!$AD$8/(커버링B2C요약!$AE$5/커버링B2C요약!$AD$5),0)</f>
        <v>0</v>
      </c>
      <c r="Y206" s="22">
        <f>VLOOKUP($C206,'메타 RAW'!$A:$I,9,0)</f>
        <v>100000</v>
      </c>
    </row>
    <row r="207" spans="1:28" s="43" customFormat="1" hidden="1">
      <c r="B207" s="22" t="str">
        <f>VLOOKUP(C207,'메타 RAW'!A:G,2,0)</f>
        <v>aos(Web2App)_purchase_all_vd_PA(친구초대)_3월(1)_hn1_26.03.26</v>
      </c>
      <c r="C207" s="22" t="s">
        <v>697</v>
      </c>
      <c r="D207" s="22">
        <f>VLOOKUP($C207,'메타 RAW'!$A:$G,3,0)</f>
        <v>0</v>
      </c>
      <c r="E207" s="22">
        <f>VLOOKUP($C207,'메타 RAW'!$A:$G,4,0)</f>
        <v>0</v>
      </c>
      <c r="F207" s="22">
        <f>VLOOKUP($C207,'메타 RAW'!$A:$G,5,0)</f>
        <v>0</v>
      </c>
      <c r="G207" s="22">
        <f>VLOOKUP($C207,'메타 RAW'!$A:$G,6,0)</f>
        <v>0</v>
      </c>
      <c r="H207" s="22">
        <f>VLOOKUP($C207,'메타 RAW'!$A:$I,7,0)</f>
        <v>0</v>
      </c>
      <c r="I207" s="22">
        <f>VLOOKUP($C207,'메타 RAW'!$A:$I,8,0)</f>
        <v>0</v>
      </c>
      <c r="J207" s="23">
        <f>IFERROR(D207/E207*1000,0)</f>
        <v>0</v>
      </c>
      <c r="K207" s="23">
        <f>IFERROR(D207/F207,0)</f>
        <v>0</v>
      </c>
      <c r="L207" s="24">
        <f t="shared" si="125"/>
        <v>0</v>
      </c>
      <c r="M207" s="24">
        <f t="shared" si="125"/>
        <v>0</v>
      </c>
      <c r="N207" s="24">
        <f>IFERROR(H207/F207,0)</f>
        <v>0</v>
      </c>
      <c r="O207" s="24">
        <f>IFERROR(I207/F207,0)</f>
        <v>0</v>
      </c>
      <c r="P207" s="22">
        <f>IFERROR(D207/G207,0)</f>
        <v>0</v>
      </c>
      <c r="Q207" s="22">
        <f>IFERROR(D207/H207,0)</f>
        <v>0</v>
      </c>
      <c r="R207" s="22">
        <f>IFERROR(D207/I207,0)</f>
        <v>0</v>
      </c>
      <c r="S207" s="22">
        <f>IFERROR(VLOOKUP($C207,'메타 RAW (MMP)'!$B:$G,3,0),0)</f>
        <v>0</v>
      </c>
      <c r="T207" s="22">
        <f>IFERROR(VLOOKUP($C207,'메타 RAW (MMP)'!$B:$G,5,0),0)</f>
        <v>0</v>
      </c>
      <c r="U207" s="22">
        <f>IFERROR(VLOOKUP($C207,'메타 RAW (MMP)'!$B:$G,6,0),0)</f>
        <v>0</v>
      </c>
      <c r="V207" s="22">
        <f>IFERROR(D207/T207,0)</f>
        <v>0</v>
      </c>
      <c r="W207" s="22">
        <f>IFERROR(D207/U207,0)</f>
        <v>0</v>
      </c>
      <c r="X207" s="22">
        <f>IFERROR(W207*커버링B2C요약!$AD$8/(커버링B2C요약!$AE$5/커버링B2C요약!$AD$5),0)</f>
        <v>0</v>
      </c>
      <c r="Y207" s="22">
        <f>VLOOKUP($C207,'메타 RAW'!$A:$I,9,0)</f>
        <v>100000</v>
      </c>
    </row>
    <row r="208" spans="1:28" ht="16.5" hidden="1" customHeight="1">
      <c r="B208" s="19" t="s">
        <v>440</v>
      </c>
      <c r="C208" s="20" t="s">
        <v>451</v>
      </c>
      <c r="D208" s="20"/>
    </row>
    <row r="209" spans="1:28" ht="16.5" hidden="1" customHeight="1">
      <c r="B209" s="11" t="s">
        <v>436</v>
      </c>
      <c r="C209" s="11" t="s">
        <v>22</v>
      </c>
      <c r="D209" s="12" t="s">
        <v>23</v>
      </c>
      <c r="E209" s="12" t="s">
        <v>24</v>
      </c>
      <c r="F209" s="12" t="s">
        <v>25</v>
      </c>
      <c r="G209" s="12" t="s">
        <v>26</v>
      </c>
      <c r="H209" s="12" t="s">
        <v>27</v>
      </c>
      <c r="I209" s="12" t="s">
        <v>28</v>
      </c>
      <c r="J209" s="13" t="s">
        <v>29</v>
      </c>
      <c r="K209" s="13" t="s">
        <v>30</v>
      </c>
      <c r="L209" s="13" t="s">
        <v>31</v>
      </c>
      <c r="M209" s="13" t="s">
        <v>32</v>
      </c>
      <c r="N209" s="13" t="s">
        <v>33</v>
      </c>
      <c r="O209" s="13" t="s">
        <v>34</v>
      </c>
      <c r="P209" s="13" t="s">
        <v>35</v>
      </c>
      <c r="Q209" s="13" t="s">
        <v>36</v>
      </c>
      <c r="R209" s="13" t="s">
        <v>37</v>
      </c>
      <c r="S209" s="14" t="s">
        <v>38</v>
      </c>
      <c r="T209" s="14" t="s">
        <v>27</v>
      </c>
      <c r="U209" s="14" t="s">
        <v>28</v>
      </c>
      <c r="V209" s="14" t="s">
        <v>36</v>
      </c>
      <c r="W209" s="14" t="s">
        <v>37</v>
      </c>
      <c r="X209" s="14" t="s">
        <v>437</v>
      </c>
      <c r="Y209" s="13" t="s">
        <v>40</v>
      </c>
      <c r="Z209" s="14" t="s">
        <v>41</v>
      </c>
    </row>
    <row r="210" spans="1:28" ht="16.5" hidden="1" customHeight="1">
      <c r="B210" s="15"/>
      <c r="C210" s="9" t="s">
        <v>435</v>
      </c>
      <c r="D210" s="16">
        <f t="shared" ref="D210:I210" si="126">SUM(D211:D213)</f>
        <v>0</v>
      </c>
      <c r="E210" s="16">
        <f t="shared" si="126"/>
        <v>0</v>
      </c>
      <c r="F210" s="16">
        <f t="shared" si="126"/>
        <v>0</v>
      </c>
      <c r="G210" s="16">
        <f t="shared" si="126"/>
        <v>0</v>
      </c>
      <c r="H210" s="16">
        <f t="shared" si="126"/>
        <v>0</v>
      </c>
      <c r="I210" s="16">
        <f t="shared" si="126"/>
        <v>0</v>
      </c>
      <c r="J210" s="17" t="e">
        <f>D210*1000/E210</f>
        <v>#DIV/0!</v>
      </c>
      <c r="K210" s="17">
        <f>IFERROR(D210/F210,0)</f>
        <v>0</v>
      </c>
      <c r="L210" s="18">
        <f t="shared" ref="L210:M213" si="127">IFERROR(F210/E210,0)</f>
        <v>0</v>
      </c>
      <c r="M210" s="42">
        <f t="shared" si="127"/>
        <v>0</v>
      </c>
      <c r="N210" s="42">
        <f>IFERROR(H210/F210,0)</f>
        <v>0</v>
      </c>
      <c r="O210" s="42">
        <f>IFERROR(I210/F210,0)</f>
        <v>0</v>
      </c>
      <c r="P210" s="17">
        <f>IFERROR(D210/G210,0)</f>
        <v>0</v>
      </c>
      <c r="Q210" s="17">
        <f>IFERROR(D210/H210,0)</f>
        <v>0</v>
      </c>
      <c r="R210" s="17">
        <f>IFERROR(D210/I210,0)</f>
        <v>0</v>
      </c>
      <c r="S210" s="16">
        <f>SUM(S211:S213)</f>
        <v>0</v>
      </c>
      <c r="T210" s="16">
        <f>SUM(T211:T213)</f>
        <v>0</v>
      </c>
      <c r="U210" s="16">
        <f>SUM(U211:U213)</f>
        <v>0</v>
      </c>
      <c r="V210" s="17">
        <f>IFERROR(D210/T210,0)</f>
        <v>0</v>
      </c>
      <c r="W210" s="17">
        <f>IFERROR(D210/U210,0)</f>
        <v>0</v>
      </c>
      <c r="X210" s="17">
        <f>IFERROR(W210*커버링B2C요약!$AD$8/(커버링B2C요약!$AE$5/커버링B2C요약!$AD$5),0)</f>
        <v>0</v>
      </c>
      <c r="Y210" s="17">
        <f>Y211</f>
        <v>0</v>
      </c>
      <c r="Z210" s="17">
        <v>0</v>
      </c>
      <c r="AA210" s="166"/>
    </row>
    <row r="211" spans="1:28" s="43" customFormat="1" hidden="1">
      <c r="B211" s="22" t="str">
        <f>VLOOKUP(C211,'메타 RAW'!A:G,2,0)</f>
        <v>aos(Web2App)_purchase_re_vd_봉투에던져(음식물)_cr1_26.03.30</v>
      </c>
      <c r="C211" s="22" t="s">
        <v>698</v>
      </c>
      <c r="D211" s="22">
        <f>VLOOKUP($C211,'메타 RAW'!$A:$G,3,0)</f>
        <v>0</v>
      </c>
      <c r="E211" s="22">
        <f>VLOOKUP($C211,'메타 RAW'!$A:$G,4,0)</f>
        <v>0</v>
      </c>
      <c r="F211" s="22">
        <f>VLOOKUP($C211,'메타 RAW'!$A:$G,5,0)</f>
        <v>0</v>
      </c>
      <c r="G211" s="22">
        <f>VLOOKUP($C211,'메타 RAW'!$A:$G,6,0)</f>
        <v>0</v>
      </c>
      <c r="H211" s="22">
        <f>VLOOKUP($C211,'메타 RAW'!$A:$I,7,0)</f>
        <v>0</v>
      </c>
      <c r="I211" s="22">
        <f>VLOOKUP($C211,'메타 RAW'!$A:$I,8,0)</f>
        <v>0</v>
      </c>
      <c r="J211" s="23">
        <f>IFERROR(D211/E211*1000,0)</f>
        <v>0</v>
      </c>
      <c r="K211" s="23">
        <f>IFERROR(D211/F211,0)</f>
        <v>0</v>
      </c>
      <c r="L211" s="24">
        <f t="shared" si="127"/>
        <v>0</v>
      </c>
      <c r="M211" s="24">
        <f t="shared" si="127"/>
        <v>0</v>
      </c>
      <c r="N211" s="24">
        <f>IFERROR(H211/F211,0)</f>
        <v>0</v>
      </c>
      <c r="O211" s="24">
        <f>IFERROR(I211/F211,0)</f>
        <v>0</v>
      </c>
      <c r="P211" s="22">
        <f>IFERROR(D211/G211,0)</f>
        <v>0</v>
      </c>
      <c r="Q211" s="22">
        <f>IFERROR(D211/H211,0)</f>
        <v>0</v>
      </c>
      <c r="R211" s="22">
        <f>IFERROR(D211/I211,0)</f>
        <v>0</v>
      </c>
      <c r="S211" s="22">
        <f>IFERROR(VLOOKUP($C211,'메타 RAW (MMP)'!$B:$G,3,0),0)</f>
        <v>0</v>
      </c>
      <c r="T211" s="22">
        <f>IFERROR(VLOOKUP($C211,'메타 RAW (MMP)'!$B:$G,5,0),0)</f>
        <v>0</v>
      </c>
      <c r="U211" s="22">
        <f>IFERROR(VLOOKUP($C211,'메타 RAW (MMP)'!$B:$G,6,0),0)</f>
        <v>0</v>
      </c>
      <c r="V211" s="22">
        <f>IFERROR(D211/T211,0)</f>
        <v>0</v>
      </c>
      <c r="W211" s="22">
        <f>IFERROR(D211/U211,0)</f>
        <v>0</v>
      </c>
      <c r="X211" s="22">
        <f>IFERROR(W211*커버링B2C요약!$AD$8/(커버링B2C요약!$AE$5/커버링B2C요약!$AD$5),0)</f>
        <v>0</v>
      </c>
      <c r="Y211" s="22">
        <v>0</v>
      </c>
    </row>
    <row r="212" spans="1:28" s="43" customFormat="1" hidden="1">
      <c r="B212" s="22" t="str">
        <f>VLOOKUP(C212,'메타 RAW'!A:G,2,0)</f>
        <v>aos(Web2App)_purchase_re_vd_봉투에던져(음식물)_cr1_26.03.30</v>
      </c>
      <c r="C212" s="22" t="s">
        <v>699</v>
      </c>
      <c r="D212" s="22">
        <f>VLOOKUP($C212,'메타 RAW'!$A:$G,3,0)</f>
        <v>0</v>
      </c>
      <c r="E212" s="22">
        <f>VLOOKUP($C212,'메타 RAW'!$A:$G,4,0)</f>
        <v>0</v>
      </c>
      <c r="F212" s="22">
        <f>VLOOKUP($C212,'메타 RAW'!$A:$G,5,0)</f>
        <v>0</v>
      </c>
      <c r="G212" s="22">
        <f>VLOOKUP($C212,'메타 RAW'!$A:$G,6,0)</f>
        <v>0</v>
      </c>
      <c r="H212" s="22">
        <f>VLOOKUP($C212,'메타 RAW'!$A:$I,7,0)</f>
        <v>0</v>
      </c>
      <c r="I212" s="22">
        <f>VLOOKUP($C212,'메타 RAW'!$A:$I,8,0)</f>
        <v>0</v>
      </c>
      <c r="J212" s="23">
        <f>IFERROR(D212/E212*1000,0)</f>
        <v>0</v>
      </c>
      <c r="K212" s="23">
        <f>IFERROR(D212/F212,0)</f>
        <v>0</v>
      </c>
      <c r="L212" s="24">
        <f t="shared" si="127"/>
        <v>0</v>
      </c>
      <c r="M212" s="24">
        <f t="shared" si="127"/>
        <v>0</v>
      </c>
      <c r="N212" s="24">
        <f>IFERROR(H212/F212,0)</f>
        <v>0</v>
      </c>
      <c r="O212" s="24">
        <f>IFERROR(I212/F212,0)</f>
        <v>0</v>
      </c>
      <c r="P212" s="22">
        <f>IFERROR(D212/G212,0)</f>
        <v>0</v>
      </c>
      <c r="Q212" s="22">
        <f>IFERROR(D212/H212,0)</f>
        <v>0</v>
      </c>
      <c r="R212" s="22">
        <f>IFERROR(D212/I212,0)</f>
        <v>0</v>
      </c>
      <c r="S212" s="22">
        <f>IFERROR(VLOOKUP($C212,'메타 RAW (MMP)'!$B:$G,3,0),0)</f>
        <v>0</v>
      </c>
      <c r="T212" s="22">
        <f>IFERROR(VLOOKUP($C212,'메타 RAW (MMP)'!$B:$G,5,0),0)</f>
        <v>0</v>
      </c>
      <c r="U212" s="22">
        <f>IFERROR(VLOOKUP($C212,'메타 RAW (MMP)'!$B:$G,6,0),0)</f>
        <v>0</v>
      </c>
      <c r="V212" s="22">
        <f>IFERROR(D212/T212,0)</f>
        <v>0</v>
      </c>
      <c r="W212" s="22">
        <f>IFERROR(D212/U212,0)</f>
        <v>0</v>
      </c>
      <c r="X212" s="22">
        <f>IFERROR(W212*커버링B2C요약!$AD$8/(커버링B2C요약!$AE$5/커버링B2C요약!$AD$5),0)</f>
        <v>0</v>
      </c>
      <c r="Y212" s="22">
        <f>VLOOKUP($C212,'메타 RAW'!$A:$I,9,0)</f>
        <v>30000</v>
      </c>
    </row>
    <row r="213" spans="1:28" s="43" customFormat="1" hidden="1">
      <c r="B213" s="22" t="str">
        <f>VLOOKUP(C213,'메타 RAW'!A:G,2,0)</f>
        <v>aos(Web2App)_purchase_re_vd_봉투에던져(음식물)_cr1_26.03.30</v>
      </c>
      <c r="C213" s="22" t="s">
        <v>700</v>
      </c>
      <c r="D213" s="22">
        <f>VLOOKUP($C213,'메타 RAW'!$A:$G,3,0)</f>
        <v>0</v>
      </c>
      <c r="E213" s="22">
        <f>VLOOKUP($C213,'메타 RAW'!$A:$G,4,0)</f>
        <v>0</v>
      </c>
      <c r="F213" s="22">
        <f>VLOOKUP($C213,'메타 RAW'!$A:$G,5,0)</f>
        <v>0</v>
      </c>
      <c r="G213" s="22">
        <f>VLOOKUP($C213,'메타 RAW'!$A:$G,6,0)</f>
        <v>0</v>
      </c>
      <c r="H213" s="22">
        <f>VLOOKUP($C213,'메타 RAW'!$A:$I,7,0)</f>
        <v>0</v>
      </c>
      <c r="I213" s="22">
        <f>VLOOKUP($C213,'메타 RAW'!$A:$I,8,0)</f>
        <v>0</v>
      </c>
      <c r="J213" s="23">
        <f>IFERROR(D213/E213*1000,0)</f>
        <v>0</v>
      </c>
      <c r="K213" s="23">
        <f>IFERROR(D213/F213,0)</f>
        <v>0</v>
      </c>
      <c r="L213" s="24">
        <f t="shared" si="127"/>
        <v>0</v>
      </c>
      <c r="M213" s="24">
        <f t="shared" si="127"/>
        <v>0</v>
      </c>
      <c r="N213" s="24">
        <f>IFERROR(H213/F213,0)</f>
        <v>0</v>
      </c>
      <c r="O213" s="24">
        <f>IFERROR(I213/F213,0)</f>
        <v>0</v>
      </c>
      <c r="P213" s="22">
        <f>IFERROR(D213/G213,0)</f>
        <v>0</v>
      </c>
      <c r="Q213" s="22">
        <f>IFERROR(D213/H213,0)</f>
        <v>0</v>
      </c>
      <c r="R213" s="22">
        <f>IFERROR(D213/I213,0)</f>
        <v>0</v>
      </c>
      <c r="S213" s="22">
        <f>IFERROR(VLOOKUP($C213,'메타 RAW (MMP)'!$B:$G,3,0),0)</f>
        <v>0</v>
      </c>
      <c r="T213" s="22">
        <f>IFERROR(VLOOKUP($C213,'메타 RAW (MMP)'!$B:$G,5,0),0)</f>
        <v>0</v>
      </c>
      <c r="U213" s="22">
        <f>IFERROR(VLOOKUP($C213,'메타 RAW (MMP)'!$B:$G,6,0),0)</f>
        <v>0</v>
      </c>
      <c r="V213" s="22">
        <f>IFERROR(D213/T213,0)</f>
        <v>0</v>
      </c>
      <c r="W213" s="22">
        <f>IFERROR(D213/U213,0)</f>
        <v>0</v>
      </c>
      <c r="X213" s="22">
        <f>IFERROR(W213*커버링B2C요약!$AD$8/(커버링B2C요약!$AE$5/커버링B2C요약!$AD$5),0)</f>
        <v>0</v>
      </c>
      <c r="Y213" s="22">
        <f>VLOOKUP($C213,'메타 RAW'!$A:$I,9,0)</f>
        <v>30000</v>
      </c>
    </row>
    <row r="214" spans="1:28" hidden="1"/>
    <row r="215" spans="1:28" hidden="1">
      <c r="B215" s="19" t="s">
        <v>440</v>
      </c>
      <c r="C215" s="20" t="s">
        <v>451</v>
      </c>
      <c r="D215" s="20"/>
      <c r="AA215" s="43"/>
    </row>
    <row r="216" spans="1:28" hidden="1">
      <c r="B216" s="11" t="s">
        <v>436</v>
      </c>
      <c r="C216" s="11" t="s">
        <v>22</v>
      </c>
      <c r="D216" s="12" t="s">
        <v>23</v>
      </c>
      <c r="E216" s="12" t="s">
        <v>24</v>
      </c>
      <c r="F216" s="12" t="s">
        <v>25</v>
      </c>
      <c r="G216" s="12" t="s">
        <v>26</v>
      </c>
      <c r="H216" s="12" t="s">
        <v>27</v>
      </c>
      <c r="I216" s="12" t="s">
        <v>28</v>
      </c>
      <c r="J216" s="13" t="s">
        <v>29</v>
      </c>
      <c r="K216" s="13" t="s">
        <v>30</v>
      </c>
      <c r="L216" s="13" t="s">
        <v>31</v>
      </c>
      <c r="M216" s="13" t="s">
        <v>32</v>
      </c>
      <c r="N216" s="13" t="s">
        <v>33</v>
      </c>
      <c r="O216" s="13" t="s">
        <v>34</v>
      </c>
      <c r="P216" s="13" t="s">
        <v>35</v>
      </c>
      <c r="Q216" s="13" t="s">
        <v>36</v>
      </c>
      <c r="R216" s="13" t="s">
        <v>37</v>
      </c>
      <c r="S216" s="14" t="s">
        <v>38</v>
      </c>
      <c r="T216" s="14" t="s">
        <v>27</v>
      </c>
      <c r="U216" s="14" t="s">
        <v>28</v>
      </c>
      <c r="V216" s="14" t="s">
        <v>36</v>
      </c>
      <c r="W216" s="14" t="s">
        <v>37</v>
      </c>
      <c r="X216" s="14" t="s">
        <v>437</v>
      </c>
      <c r="Y216" s="13" t="s">
        <v>40</v>
      </c>
      <c r="Z216" s="14" t="s">
        <v>41</v>
      </c>
      <c r="AA216" s="43"/>
    </row>
    <row r="217" spans="1:28" hidden="1">
      <c r="B217" s="15"/>
      <c r="C217" s="9" t="s">
        <v>435</v>
      </c>
      <c r="D217" s="16">
        <f t="shared" ref="D217:I217" si="128">SUM(D218:D220)</f>
        <v>0</v>
      </c>
      <c r="E217" s="16">
        <f t="shared" si="128"/>
        <v>0</v>
      </c>
      <c r="F217" s="16">
        <f t="shared" si="128"/>
        <v>0</v>
      </c>
      <c r="G217" s="16">
        <f t="shared" si="128"/>
        <v>0</v>
      </c>
      <c r="H217" s="16">
        <f t="shared" si="128"/>
        <v>0</v>
      </c>
      <c r="I217" s="16">
        <f t="shared" si="128"/>
        <v>0</v>
      </c>
      <c r="J217" s="17" t="e">
        <f>D217*1000/E217</f>
        <v>#DIV/0!</v>
      </c>
      <c r="K217" s="17">
        <f>IFERROR(D217/F217,0)</f>
        <v>0</v>
      </c>
      <c r="L217" s="18">
        <f t="shared" ref="L217:M220" si="129">IFERROR(F217/E217,0)</f>
        <v>0</v>
      </c>
      <c r="M217" s="42">
        <f t="shared" si="129"/>
        <v>0</v>
      </c>
      <c r="N217" s="42">
        <f>IFERROR(H217/F217,0)</f>
        <v>0</v>
      </c>
      <c r="O217" s="42">
        <f>IFERROR(I217/F217,0)</f>
        <v>0</v>
      </c>
      <c r="P217" s="17">
        <f>IFERROR(D217/G217,0)</f>
        <v>0</v>
      </c>
      <c r="Q217" s="17">
        <f>IFERROR(D217/H217,0)</f>
        <v>0</v>
      </c>
      <c r="R217" s="17">
        <f>IFERROR(D217/I217,0)</f>
        <v>0</v>
      </c>
      <c r="S217" s="16">
        <f>SUM(S218:S220)</f>
        <v>0</v>
      </c>
      <c r="T217" s="16">
        <f>SUM(T218:T220)</f>
        <v>0</v>
      </c>
      <c r="U217" s="16">
        <f>SUM(U218:U220)</f>
        <v>0</v>
      </c>
      <c r="V217" s="17">
        <f>IFERROR(D217/T217,0)</f>
        <v>0</v>
      </c>
      <c r="W217" s="17">
        <f>IFERROR(D217/U217,0)</f>
        <v>0</v>
      </c>
      <c r="X217" s="17">
        <f>IFERROR(W217*커버링B2C요약!$AD$8/(커버링B2C요약!$AE$5/커버링B2C요약!$AD$5),0)</f>
        <v>0</v>
      </c>
      <c r="Y217" s="17">
        <f>Y218</f>
        <v>0</v>
      </c>
      <c r="Z217" s="17">
        <v>0</v>
      </c>
      <c r="AA217" s="43"/>
    </row>
    <row r="218" spans="1:28" s="43" customFormat="1" hidden="1">
      <c r="B218" s="22" t="str">
        <f>VLOOKUP(C218,'메타 RAW'!A:G,2,0)</f>
        <v>aos(Web2App)_purchase_lookalike(7%)_vd_청소부/50(폐기물)_cr1_26.04.04</v>
      </c>
      <c r="C218" s="22" t="s">
        <v>701</v>
      </c>
      <c r="D218" s="22">
        <f>VLOOKUP($C218,'메타 RAW'!$A:$G,3,0)</f>
        <v>0</v>
      </c>
      <c r="E218" s="22">
        <f>VLOOKUP($C218,'메타 RAW'!$A:$G,4,0)</f>
        <v>0</v>
      </c>
      <c r="F218" s="22">
        <f>VLOOKUP($C218,'메타 RAW'!$A:$G,5,0)</f>
        <v>0</v>
      </c>
      <c r="G218" s="22">
        <f>VLOOKUP($C218,'메타 RAW'!$A:$G,6,0)</f>
        <v>0</v>
      </c>
      <c r="H218" s="22">
        <f>VLOOKUP($C218,'메타 RAW'!$A:$I,7,0)</f>
        <v>0</v>
      </c>
      <c r="I218" s="22">
        <f>VLOOKUP($C218,'메타 RAW'!$A:$I,8,0)</f>
        <v>0</v>
      </c>
      <c r="J218" s="23">
        <f>IFERROR(D218/E218*1000,0)</f>
        <v>0</v>
      </c>
      <c r="K218" s="23">
        <f>IFERROR(D218/F218,0)</f>
        <v>0</v>
      </c>
      <c r="L218" s="24">
        <f t="shared" si="129"/>
        <v>0</v>
      </c>
      <c r="M218" s="24">
        <f t="shared" si="129"/>
        <v>0</v>
      </c>
      <c r="N218" s="24">
        <f>IFERROR(H218/F218,0)</f>
        <v>0</v>
      </c>
      <c r="O218" s="24">
        <f>IFERROR(I218/F218,0)</f>
        <v>0</v>
      </c>
      <c r="P218" s="22">
        <f>IFERROR(D218/G218,0)</f>
        <v>0</v>
      </c>
      <c r="Q218" s="22">
        <f>IFERROR(D218/H218,0)</f>
        <v>0</v>
      </c>
      <c r="R218" s="22">
        <f>IFERROR(D218/I218,0)</f>
        <v>0</v>
      </c>
      <c r="S218" s="22">
        <f>IFERROR(VLOOKUP($C218,'메타 RAW (MMP)'!$B:$G,3,0),0)</f>
        <v>0</v>
      </c>
      <c r="T218" s="22">
        <f>IFERROR(VLOOKUP($C218,'메타 RAW (MMP)'!$B:$G,5,0),0)</f>
        <v>0</v>
      </c>
      <c r="U218" s="22">
        <f>IFERROR(VLOOKUP($C218,'메타 RAW (MMP)'!$B:$G,6,0),0)</f>
        <v>0</v>
      </c>
      <c r="V218" s="22">
        <f>IFERROR(D218/T218,0)</f>
        <v>0</v>
      </c>
      <c r="W218" s="22">
        <f>IFERROR(D218/U218,0)</f>
        <v>0</v>
      </c>
      <c r="X218" s="22">
        <f>IFERROR(W218*커버링B2C요약!$AD$8/(커버링B2C요약!$AE$5/커버링B2C요약!$AD$5),0)</f>
        <v>0</v>
      </c>
      <c r="Y218" s="22">
        <v>0</v>
      </c>
    </row>
    <row r="219" spans="1:28" hidden="1">
      <c r="A219" s="43"/>
      <c r="B219" s="22" t="str">
        <f>VLOOKUP(C219,'메타 RAW'!A:G,2,0)</f>
        <v>aos(Web2App)_purchase_lookalike(7%)_vd_청소부/50(폐기물)_cr1_26.04.04</v>
      </c>
      <c r="C219" s="22" t="s">
        <v>702</v>
      </c>
      <c r="D219" s="22">
        <f>VLOOKUP($C219,'메타 RAW'!$A:$G,3,0)</f>
        <v>0</v>
      </c>
      <c r="E219" s="22">
        <f>VLOOKUP($C219,'메타 RAW'!$A:$G,4,0)</f>
        <v>0</v>
      </c>
      <c r="F219" s="22">
        <f>VLOOKUP($C219,'메타 RAW'!$A:$G,5,0)</f>
        <v>0</v>
      </c>
      <c r="G219" s="22">
        <f>VLOOKUP($C219,'메타 RAW'!$A:$G,6,0)</f>
        <v>0</v>
      </c>
      <c r="H219" s="22">
        <f>VLOOKUP($C219,'메타 RAW'!$A:$I,7,0)</f>
        <v>0</v>
      </c>
      <c r="I219" s="22">
        <f>VLOOKUP($C219,'메타 RAW'!$A:$I,8,0)</f>
        <v>0</v>
      </c>
      <c r="J219" s="23">
        <f>IFERROR(D219/E219*1000,0)</f>
        <v>0</v>
      </c>
      <c r="K219" s="23">
        <f>IFERROR(D219/F219,0)</f>
        <v>0</v>
      </c>
      <c r="L219" s="24">
        <f t="shared" si="129"/>
        <v>0</v>
      </c>
      <c r="M219" s="24">
        <f t="shared" si="129"/>
        <v>0</v>
      </c>
      <c r="N219" s="24">
        <f>IFERROR(H219/F219,0)</f>
        <v>0</v>
      </c>
      <c r="O219" s="24">
        <f>IFERROR(I219/F219,0)</f>
        <v>0</v>
      </c>
      <c r="P219" s="22">
        <f>IFERROR(D219/G219,0)</f>
        <v>0</v>
      </c>
      <c r="Q219" s="22">
        <f>IFERROR(D219/H219,0)</f>
        <v>0</v>
      </c>
      <c r="R219" s="22">
        <f>IFERROR(D219/I219,0)</f>
        <v>0</v>
      </c>
      <c r="S219" s="22">
        <f>IFERROR(VLOOKUP($C219,'메타 RAW (MMP)'!$B:$G,3,0),0)</f>
        <v>0</v>
      </c>
      <c r="T219" s="22">
        <f>IFERROR(VLOOKUP($C219,'메타 RAW (MMP)'!$B:$G,5,0),0)</f>
        <v>0</v>
      </c>
      <c r="U219" s="22">
        <f>IFERROR(VLOOKUP($C219,'메타 RAW (MMP)'!$B:$G,6,0),0)</f>
        <v>0</v>
      </c>
      <c r="V219" s="22">
        <f>IFERROR(D219/T219,0)</f>
        <v>0</v>
      </c>
      <c r="W219" s="22">
        <f>IFERROR(D219/U219,0)</f>
        <v>0</v>
      </c>
      <c r="X219" s="22">
        <f>IFERROR(W219*커버링B2C요약!$AD$8/(커버링B2C요약!$AE$5/커버링B2C요약!$AD$5),0)</f>
        <v>0</v>
      </c>
      <c r="Y219" s="22">
        <f>VLOOKUP($C219,'메타 RAW'!$A:$I,9,0)</f>
        <v>30000</v>
      </c>
      <c r="Z219" s="43"/>
      <c r="AA219" s="43"/>
      <c r="AB219" s="43"/>
    </row>
    <row r="220" spans="1:28" hidden="1">
      <c r="A220" s="43"/>
      <c r="B220" s="22" t="str">
        <f>VLOOKUP(C220,'메타 RAW'!A:G,2,0)</f>
        <v>aos(Web2App)_purchase_lookalike(7%)_vd_청소부/50(폐기물)_cr1_26.04.04</v>
      </c>
      <c r="C220" s="22" t="s">
        <v>703</v>
      </c>
      <c r="D220" s="22">
        <f>VLOOKUP($C220,'메타 RAW'!$A:$G,3,0)</f>
        <v>0</v>
      </c>
      <c r="E220" s="22">
        <f>VLOOKUP($C220,'메타 RAW'!$A:$G,4,0)</f>
        <v>0</v>
      </c>
      <c r="F220" s="22">
        <f>VLOOKUP($C220,'메타 RAW'!$A:$G,5,0)</f>
        <v>0</v>
      </c>
      <c r="G220" s="22">
        <f>VLOOKUP($C220,'메타 RAW'!$A:$G,6,0)</f>
        <v>0</v>
      </c>
      <c r="H220" s="22">
        <f>VLOOKUP($C220,'메타 RAW'!$A:$I,7,0)</f>
        <v>0</v>
      </c>
      <c r="I220" s="22">
        <f>VLOOKUP($C220,'메타 RAW'!$A:$I,8,0)</f>
        <v>0</v>
      </c>
      <c r="J220" s="23">
        <f>IFERROR(D220/E220*1000,0)</f>
        <v>0</v>
      </c>
      <c r="K220" s="23">
        <f>IFERROR(D220/F220,0)</f>
        <v>0</v>
      </c>
      <c r="L220" s="24">
        <f t="shared" si="129"/>
        <v>0</v>
      </c>
      <c r="M220" s="24">
        <f t="shared" si="129"/>
        <v>0</v>
      </c>
      <c r="N220" s="24">
        <f>IFERROR(H220/F220,0)</f>
        <v>0</v>
      </c>
      <c r="O220" s="24">
        <f>IFERROR(I220/F220,0)</f>
        <v>0</v>
      </c>
      <c r="P220" s="22">
        <f>IFERROR(D220/G220,0)</f>
        <v>0</v>
      </c>
      <c r="Q220" s="22">
        <f>IFERROR(D220/H220,0)</f>
        <v>0</v>
      </c>
      <c r="R220" s="22">
        <f>IFERROR(D220/I220,0)</f>
        <v>0</v>
      </c>
      <c r="S220" s="22">
        <f>IFERROR(VLOOKUP($C220,'메타 RAW (MMP)'!$B:$G,3,0),0)</f>
        <v>0</v>
      </c>
      <c r="T220" s="22">
        <f>IFERROR(VLOOKUP($C220,'메타 RAW (MMP)'!$B:$G,5,0),0)</f>
        <v>0</v>
      </c>
      <c r="U220" s="22">
        <f>IFERROR(VLOOKUP($C220,'메타 RAW (MMP)'!$B:$G,6,0),0)</f>
        <v>0</v>
      </c>
      <c r="V220" s="22">
        <f>IFERROR(D220/T220,0)</f>
        <v>0</v>
      </c>
      <c r="W220" s="22">
        <f>IFERROR(D220/U220,0)</f>
        <v>0</v>
      </c>
      <c r="X220" s="22">
        <f>IFERROR(W220*커버링B2C요약!$AD$8/(커버링B2C요약!$AE$5/커버링B2C요약!$AD$5),0)</f>
        <v>0</v>
      </c>
      <c r="Y220" s="22">
        <f>VLOOKUP($C220,'메타 RAW'!$A:$I,9,0)</f>
        <v>30000</v>
      </c>
      <c r="Z220" s="43"/>
      <c r="AA220" s="43"/>
      <c r="AB220" s="43"/>
    </row>
    <row r="222" spans="1:28">
      <c r="B222" s="19" t="s">
        <v>440</v>
      </c>
      <c r="C222" s="20" t="s">
        <v>4257</v>
      </c>
      <c r="D222" s="20"/>
      <c r="AA222" s="43"/>
    </row>
    <row r="223" spans="1:28">
      <c r="B223" s="11" t="s">
        <v>436</v>
      </c>
      <c r="C223" s="11" t="s">
        <v>22</v>
      </c>
      <c r="D223" s="12" t="s">
        <v>23</v>
      </c>
      <c r="E223" s="12" t="s">
        <v>24</v>
      </c>
      <c r="F223" s="12" t="s">
        <v>25</v>
      </c>
      <c r="G223" s="12" t="s">
        <v>26</v>
      </c>
      <c r="H223" s="12" t="s">
        <v>27</v>
      </c>
      <c r="I223" s="12" t="s">
        <v>28</v>
      </c>
      <c r="J223" s="13" t="s">
        <v>29</v>
      </c>
      <c r="K223" s="13" t="s">
        <v>30</v>
      </c>
      <c r="L223" s="13" t="s">
        <v>31</v>
      </c>
      <c r="M223" s="13" t="s">
        <v>32</v>
      </c>
      <c r="N223" s="13" t="s">
        <v>33</v>
      </c>
      <c r="O223" s="13" t="s">
        <v>34</v>
      </c>
      <c r="P223" s="13" t="s">
        <v>35</v>
      </c>
      <c r="Q223" s="13" t="s">
        <v>36</v>
      </c>
      <c r="R223" s="13" t="s">
        <v>37</v>
      </c>
      <c r="S223" s="14" t="s">
        <v>38</v>
      </c>
      <c r="T223" s="14" t="s">
        <v>27</v>
      </c>
      <c r="U223" s="14" t="s">
        <v>28</v>
      </c>
      <c r="V223" s="14" t="s">
        <v>36</v>
      </c>
      <c r="W223" s="14" t="s">
        <v>37</v>
      </c>
      <c r="X223" s="14" t="s">
        <v>437</v>
      </c>
      <c r="Y223" s="13" t="s">
        <v>40</v>
      </c>
      <c r="Z223" s="14" t="s">
        <v>41</v>
      </c>
      <c r="AA223" s="43"/>
    </row>
    <row r="224" spans="1:28">
      <c r="B224" s="15"/>
      <c r="C224" s="9" t="s">
        <v>435</v>
      </c>
      <c r="D224" s="16">
        <f t="shared" ref="D224:I224" si="130">SUM(D225:D227)</f>
        <v>303737</v>
      </c>
      <c r="E224" s="16">
        <f t="shared" si="130"/>
        <v>29798</v>
      </c>
      <c r="F224" s="16">
        <f t="shared" si="130"/>
        <v>98</v>
      </c>
      <c r="G224" s="16">
        <f t="shared" si="130"/>
        <v>7</v>
      </c>
      <c r="H224" s="16">
        <f t="shared" si="130"/>
        <v>9</v>
      </c>
      <c r="I224" s="16">
        <f t="shared" si="130"/>
        <v>18</v>
      </c>
      <c r="J224" s="17">
        <f>D224*1000/E224</f>
        <v>10193.200885965502</v>
      </c>
      <c r="K224" s="17">
        <f>IFERROR(D224/F224,0)</f>
        <v>3099.3571428571427</v>
      </c>
      <c r="L224" s="18">
        <f t="shared" ref="L224:M224" si="131">IFERROR(F224/E224,0)</f>
        <v>3.2888113296194376E-3</v>
      </c>
      <c r="M224" s="42">
        <f t="shared" si="131"/>
        <v>7.1428571428571425E-2</v>
      </c>
      <c r="N224" s="42">
        <f>IFERROR(H224/F224,0)</f>
        <v>9.1836734693877556E-2</v>
      </c>
      <c r="O224" s="42">
        <f>IFERROR(I224/F224,0)</f>
        <v>0.18367346938775511</v>
      </c>
      <c r="P224" s="17">
        <f>IFERROR(D224/G224,0)</f>
        <v>43391</v>
      </c>
      <c r="Q224" s="17">
        <f>IFERROR(D224/H224,0)</f>
        <v>33748.555555555555</v>
      </c>
      <c r="R224" s="17">
        <f>IFERROR(D224/I224,0)</f>
        <v>16874.277777777777</v>
      </c>
      <c r="S224" s="16">
        <f>SUM(S225:S227)</f>
        <v>10</v>
      </c>
      <c r="T224" s="16">
        <f>SUM(T225:T227)</f>
        <v>6</v>
      </c>
      <c r="U224" s="16">
        <f>SUM(U225:U227)</f>
        <v>5</v>
      </c>
      <c r="V224" s="17">
        <f>IFERROR(D224/T224,0)</f>
        <v>50622.833333333336</v>
      </c>
      <c r="W224" s="17">
        <f>IFERROR(D224/U224,0)</f>
        <v>60747.4</v>
      </c>
      <c r="X224" s="17">
        <f>IFERROR(W224*커버링B2C요약!$AD$8/(커버링B2C요약!$AE$5/커버링B2C요약!$AD$5),0)</f>
        <v>24177.738281892442</v>
      </c>
      <c r="Y224" s="17">
        <f>Y225</f>
        <v>30000</v>
      </c>
      <c r="Z224" s="17">
        <v>30000</v>
      </c>
      <c r="AA224" s="43"/>
    </row>
    <row r="225" spans="1:28" s="43" customFormat="1">
      <c r="A225"/>
      <c r="B225" s="28" t="str">
        <f>VLOOKUP(C225,'메타 RAW'!A:G,2,0)</f>
        <v>aos(Web2App)_purchase_lookalike(7%)_vd_청소부/2500(폐기물)_cr1_26.04.04</v>
      </c>
      <c r="C225" s="28" t="s">
        <v>705</v>
      </c>
      <c r="D225" s="28">
        <f>VLOOKUP($C225,'메타 RAW'!$A:$G,3,0)</f>
        <v>264858</v>
      </c>
      <c r="E225" s="28">
        <f>VLOOKUP($C225,'메타 RAW'!$A:$G,4,0)</f>
        <v>26007</v>
      </c>
      <c r="F225" s="28">
        <f>VLOOKUP($C225,'메타 RAW'!$A:$G,5,0)</f>
        <v>88</v>
      </c>
      <c r="G225" s="28">
        <f>VLOOKUP($C225,'메타 RAW'!$A:$G,6,0)</f>
        <v>6</v>
      </c>
      <c r="H225" s="28">
        <f>VLOOKUP($C225,'메타 RAW'!$A:$I,7,0)</f>
        <v>6</v>
      </c>
      <c r="I225" s="28">
        <f>VLOOKUP($C225,'메타 RAW'!$A:$I,8,0)</f>
        <v>14</v>
      </c>
      <c r="J225" s="29">
        <f>IFERROR(D225/E225*1000,0)</f>
        <v>10184.104279617026</v>
      </c>
      <c r="K225" s="29">
        <f>IFERROR(D225/F225,0)</f>
        <v>3009.75</v>
      </c>
      <c r="L225" s="30">
        <f t="shared" ref="L225:M227" si="132">IFERROR(F225/E225,0)</f>
        <v>3.3837043872803475E-3</v>
      </c>
      <c r="M225" s="30">
        <f t="shared" si="132"/>
        <v>6.8181818181818177E-2</v>
      </c>
      <c r="N225" s="30">
        <f>IFERROR(H225/F225,0)</f>
        <v>6.8181818181818177E-2</v>
      </c>
      <c r="O225" s="30">
        <f>IFERROR(I225/F225,0)</f>
        <v>0.15909090909090909</v>
      </c>
      <c r="P225" s="28">
        <f>IFERROR(D225/G225,0)</f>
        <v>44143</v>
      </c>
      <c r="Q225" s="28">
        <f>IFERROR(D225/H225,0)</f>
        <v>44143</v>
      </c>
      <c r="R225" s="28">
        <f>IFERROR(D225/I225,0)</f>
        <v>18918.428571428572</v>
      </c>
      <c r="S225" s="28">
        <f>IFERROR(VLOOKUP($C225,'메타 RAW (MMP)'!$B:$G,3,0),0)</f>
        <v>9</v>
      </c>
      <c r="T225" s="28">
        <f>IFERROR(VLOOKUP($C225,'메타 RAW (MMP)'!$B:$G,5,0),0)</f>
        <v>5</v>
      </c>
      <c r="U225" s="28">
        <f>IFERROR(VLOOKUP($C225,'메타 RAW (MMP)'!$B:$G,6,0),0)</f>
        <v>4</v>
      </c>
      <c r="V225" s="28">
        <f>IFERROR(D225/T225,0)</f>
        <v>52971.6</v>
      </c>
      <c r="W225" s="28">
        <f>IFERROR(D225/U225,0)</f>
        <v>66214.5</v>
      </c>
      <c r="X225" s="28">
        <f>IFERROR(W225*커버링B2C요약!$AD$8/(커버링B2C요약!$AE$5/커버링B2C요약!$AD$5),0)</f>
        <v>26353.66865851653</v>
      </c>
      <c r="Y225" s="28">
        <f>VLOOKUP($C225,'메타 RAW'!$A:$I,9,0)</f>
        <v>30000</v>
      </c>
      <c r="Z225" s="62"/>
      <c r="AB225" s="242"/>
    </row>
    <row r="226" spans="1:28">
      <c r="A226" s="43"/>
      <c r="B226" s="22" t="str">
        <f>VLOOKUP(C226,'메타 RAW'!A:G,2,0)</f>
        <v>aos(Web2App)_purchase_lookalike(7%)_vd_청소부/2500(폐기물)_cr1_26.04.04</v>
      </c>
      <c r="C226" s="22" t="s">
        <v>704</v>
      </c>
      <c r="D226" s="22">
        <f>VLOOKUP($C226,'메타 RAW'!$A:$G,3,0)</f>
        <v>38879</v>
      </c>
      <c r="E226" s="22">
        <f>VLOOKUP($C226,'메타 RAW'!$A:$G,4,0)</f>
        <v>3791</v>
      </c>
      <c r="F226" s="22">
        <f>VLOOKUP($C226,'메타 RAW'!$A:$G,5,0)</f>
        <v>10</v>
      </c>
      <c r="G226" s="22">
        <f>VLOOKUP($C226,'메타 RAW'!$A:$G,6,0)</f>
        <v>1</v>
      </c>
      <c r="H226" s="22">
        <f>VLOOKUP($C226,'메타 RAW'!$A:$I,7,0)</f>
        <v>3</v>
      </c>
      <c r="I226" s="22">
        <f>VLOOKUP($C226,'메타 RAW'!$A:$I,8,0)</f>
        <v>4</v>
      </c>
      <c r="J226" s="23">
        <f>IFERROR(D226/E226*1000,0)</f>
        <v>10255.605381165919</v>
      </c>
      <c r="K226" s="23">
        <f>IFERROR(D226/F226,0)</f>
        <v>3887.9</v>
      </c>
      <c r="L226" s="24">
        <f t="shared" si="132"/>
        <v>2.637826431020839E-3</v>
      </c>
      <c r="M226" s="24">
        <f t="shared" si="132"/>
        <v>0.1</v>
      </c>
      <c r="N226" s="24">
        <f>IFERROR(H226/F226,0)</f>
        <v>0.3</v>
      </c>
      <c r="O226" s="24">
        <f>IFERROR(I226/F226,0)</f>
        <v>0.4</v>
      </c>
      <c r="P226" s="22">
        <f>IFERROR(D226/G226,0)</f>
        <v>38879</v>
      </c>
      <c r="Q226" s="22">
        <f>IFERROR(D226/H226,0)</f>
        <v>12959.666666666666</v>
      </c>
      <c r="R226" s="22">
        <f>IFERROR(D226/I226,0)</f>
        <v>9719.75</v>
      </c>
      <c r="S226" s="22">
        <f>IFERROR(VLOOKUP($C226,'메타 RAW (MMP)'!$B:$G,3,0),0)</f>
        <v>1</v>
      </c>
      <c r="T226" s="22">
        <f>IFERROR(VLOOKUP($C226,'메타 RAW (MMP)'!$B:$G,5,0),0)</f>
        <v>1</v>
      </c>
      <c r="U226" s="22">
        <f>IFERROR(VLOOKUP($C226,'메타 RAW (MMP)'!$B:$G,6,0),0)</f>
        <v>1</v>
      </c>
      <c r="V226" s="22">
        <f>IFERROR(D226/T226,0)</f>
        <v>38879</v>
      </c>
      <c r="W226" s="22">
        <f>IFERROR(D226/U226,0)</f>
        <v>38879</v>
      </c>
      <c r="X226" s="22">
        <f>IFERROR(W226*커버링B2C요약!$AD$8/(커버링B2C요약!$AE$5/커버링B2C요약!$AD$5),0)</f>
        <v>15474.016775396085</v>
      </c>
      <c r="Y226" s="22">
        <f>VLOOKUP($C226,'메타 RAW'!$A:$I,9,0)</f>
        <v>30000</v>
      </c>
      <c r="Z226" s="43"/>
      <c r="AA226" s="43"/>
      <c r="AB226" s="43"/>
    </row>
    <row r="227" spans="1:28" s="43" customFormat="1">
      <c r="B227" s="22" t="str">
        <f>VLOOKUP(C227,'메타 RAW'!A:G,2,0)</f>
        <v>aos(Web2App)_purchase_lookalike(7%)_vd_청소부/2500(폐기물)_cr1_26.04.04</v>
      </c>
      <c r="C227" s="22" t="s">
        <v>706</v>
      </c>
      <c r="D227" s="22">
        <f>VLOOKUP($C227,'메타 RAW'!$A:$G,3,0)</f>
        <v>0</v>
      </c>
      <c r="E227" s="22">
        <f>VLOOKUP($C227,'메타 RAW'!$A:$G,4,0)</f>
        <v>0</v>
      </c>
      <c r="F227" s="22">
        <f>VLOOKUP($C227,'메타 RAW'!$A:$G,5,0)</f>
        <v>0</v>
      </c>
      <c r="G227" s="22">
        <f>VLOOKUP($C227,'메타 RAW'!$A:$G,6,0)</f>
        <v>0</v>
      </c>
      <c r="H227" s="22">
        <f>VLOOKUP($C227,'메타 RAW'!$A:$I,7,0)</f>
        <v>0</v>
      </c>
      <c r="I227" s="22">
        <f>VLOOKUP($C227,'메타 RAW'!$A:$I,8,0)</f>
        <v>0</v>
      </c>
      <c r="J227" s="23">
        <f>IFERROR(D227/E227*1000,0)</f>
        <v>0</v>
      </c>
      <c r="K227" s="23">
        <f>IFERROR(D227/F227,0)</f>
        <v>0</v>
      </c>
      <c r="L227" s="24">
        <f t="shared" si="132"/>
        <v>0</v>
      </c>
      <c r="M227" s="24">
        <f t="shared" si="132"/>
        <v>0</v>
      </c>
      <c r="N227" s="24">
        <f>IFERROR(H227/F227,0)</f>
        <v>0</v>
      </c>
      <c r="O227" s="24">
        <f>IFERROR(I227/F227,0)</f>
        <v>0</v>
      </c>
      <c r="P227" s="22">
        <f>IFERROR(D227/G227,0)</f>
        <v>0</v>
      </c>
      <c r="Q227" s="22">
        <f>IFERROR(D227/H227,0)</f>
        <v>0</v>
      </c>
      <c r="R227" s="22">
        <f>IFERROR(D227/I227,0)</f>
        <v>0</v>
      </c>
      <c r="S227" s="22">
        <f>IFERROR(VLOOKUP($C227,'메타 RAW (MMP)'!$B:$G,3,0),0)</f>
        <v>0</v>
      </c>
      <c r="T227" s="22">
        <f>IFERROR(VLOOKUP($C227,'메타 RAW (MMP)'!$B:$G,5,0),0)</f>
        <v>0</v>
      </c>
      <c r="U227" s="22">
        <f>IFERROR(VLOOKUP($C227,'메타 RAW (MMP)'!$B:$G,6,0),0)</f>
        <v>0</v>
      </c>
      <c r="V227" s="22">
        <f>IFERROR(D227/T227,0)</f>
        <v>0</v>
      </c>
      <c r="W227" s="22">
        <f>IFERROR(D227/U227,0)</f>
        <v>0</v>
      </c>
      <c r="X227" s="22">
        <f>IFERROR(W227*커버링B2C요약!$AD$8/(커버링B2C요약!$AE$5/커버링B2C요약!$AD$5),0)</f>
        <v>0</v>
      </c>
      <c r="Y227" s="22">
        <f>VLOOKUP($C227,'메타 RAW'!$A:$I,9,0)</f>
        <v>30000</v>
      </c>
    </row>
    <row r="229" spans="1:28" hidden="1">
      <c r="B229" s="19" t="s">
        <v>440</v>
      </c>
      <c r="C229" s="20" t="s">
        <v>4258</v>
      </c>
      <c r="D229" s="20"/>
      <c r="AA229" s="43"/>
    </row>
    <row r="230" spans="1:28" hidden="1">
      <c r="B230" s="11" t="s">
        <v>436</v>
      </c>
      <c r="C230" s="11" t="s">
        <v>22</v>
      </c>
      <c r="D230" s="12" t="s">
        <v>23</v>
      </c>
      <c r="E230" s="12" t="s">
        <v>24</v>
      </c>
      <c r="F230" s="12" t="s">
        <v>25</v>
      </c>
      <c r="G230" s="12" t="s">
        <v>26</v>
      </c>
      <c r="H230" s="12" t="s">
        <v>27</v>
      </c>
      <c r="I230" s="12" t="s">
        <v>28</v>
      </c>
      <c r="J230" s="13" t="s">
        <v>29</v>
      </c>
      <c r="K230" s="13" t="s">
        <v>30</v>
      </c>
      <c r="L230" s="13" t="s">
        <v>31</v>
      </c>
      <c r="M230" s="13" t="s">
        <v>32</v>
      </c>
      <c r="N230" s="13" t="s">
        <v>33</v>
      </c>
      <c r="O230" s="13" t="s">
        <v>34</v>
      </c>
      <c r="P230" s="13" t="s">
        <v>35</v>
      </c>
      <c r="Q230" s="13" t="s">
        <v>36</v>
      </c>
      <c r="R230" s="13" t="s">
        <v>37</v>
      </c>
      <c r="S230" s="14" t="s">
        <v>38</v>
      </c>
      <c r="T230" s="14" t="s">
        <v>27</v>
      </c>
      <c r="U230" s="14" t="s">
        <v>28</v>
      </c>
      <c r="V230" s="14" t="s">
        <v>36</v>
      </c>
      <c r="W230" s="14" t="s">
        <v>37</v>
      </c>
      <c r="X230" s="14" t="s">
        <v>437</v>
      </c>
      <c r="Y230" s="13" t="s">
        <v>40</v>
      </c>
      <c r="Z230" s="14" t="s">
        <v>41</v>
      </c>
      <c r="AA230" s="43"/>
    </row>
    <row r="231" spans="1:28" hidden="1">
      <c r="B231" s="15"/>
      <c r="C231" s="9" t="s">
        <v>435</v>
      </c>
      <c r="D231" s="16">
        <f t="shared" ref="D231:I231" si="133">SUM(D232:D234)</f>
        <v>0</v>
      </c>
      <c r="E231" s="16">
        <f t="shared" si="133"/>
        <v>0</v>
      </c>
      <c r="F231" s="16">
        <f t="shared" si="133"/>
        <v>0</v>
      </c>
      <c r="G231" s="16">
        <f t="shared" si="133"/>
        <v>0</v>
      </c>
      <c r="H231" s="16">
        <f t="shared" si="133"/>
        <v>0</v>
      </c>
      <c r="I231" s="16">
        <f t="shared" si="133"/>
        <v>0</v>
      </c>
      <c r="J231" s="17" t="e">
        <f>D231*1000/E231</f>
        <v>#DIV/0!</v>
      </c>
      <c r="K231" s="17">
        <f>IFERROR(D231/F231,0)</f>
        <v>0</v>
      </c>
      <c r="L231" s="18">
        <f t="shared" ref="L231:M234" si="134">IFERROR(F231/E231,0)</f>
        <v>0</v>
      </c>
      <c r="M231" s="42">
        <f t="shared" si="134"/>
        <v>0</v>
      </c>
      <c r="N231" s="42">
        <f>IFERROR(H231/F231,0)</f>
        <v>0</v>
      </c>
      <c r="O231" s="42">
        <f>IFERROR(I231/F231,0)</f>
        <v>0</v>
      </c>
      <c r="P231" s="17">
        <f>IFERROR(D231/G231,0)</f>
        <v>0</v>
      </c>
      <c r="Q231" s="17">
        <f>IFERROR(D231/H231,0)</f>
        <v>0</v>
      </c>
      <c r="R231" s="17">
        <f>IFERROR(D231/I231,0)</f>
        <v>0</v>
      </c>
      <c r="S231" s="16">
        <f>SUM(S232:S234)</f>
        <v>0</v>
      </c>
      <c r="T231" s="16">
        <f>SUM(T232:T234)</f>
        <v>0</v>
      </c>
      <c r="U231" s="16">
        <f>SUM(U232:U234)</f>
        <v>0</v>
      </c>
      <c r="V231" s="17">
        <f>IFERROR(D231/T231,0)</f>
        <v>0</v>
      </c>
      <c r="W231" s="17">
        <f>IFERROR(D231/U231,0)</f>
        <v>0</v>
      </c>
      <c r="X231" s="17">
        <f>IFERROR(W231*커버링B2C요약!$AD$8/(커버링B2C요약!$AE$5/커버링B2C요약!$AD$5),0)</f>
        <v>0</v>
      </c>
      <c r="Y231" s="17">
        <f>Y232</f>
        <v>0</v>
      </c>
      <c r="Z231" s="17">
        <v>0</v>
      </c>
      <c r="AA231" s="43"/>
    </row>
    <row r="232" spans="1:28" s="43" customFormat="1" hidden="1">
      <c r="B232" s="22" t="str">
        <f>VLOOKUP(C232,'메타 RAW'!A:G,2,0)</f>
        <v>aos(Web2App)_purchase_lookalike(7%)_vd_청소부/100(폐기물)_cr1_26.04.04</v>
      </c>
      <c r="C232" s="22" t="s">
        <v>707</v>
      </c>
      <c r="D232" s="22">
        <f>VLOOKUP($C232,'메타 RAW'!$A:$G,3,0)</f>
        <v>0</v>
      </c>
      <c r="E232" s="22">
        <f>VLOOKUP($C232,'메타 RAW'!$A:$G,4,0)</f>
        <v>0</v>
      </c>
      <c r="F232" s="22">
        <f>VLOOKUP($C232,'메타 RAW'!$A:$G,5,0)</f>
        <v>0</v>
      </c>
      <c r="G232" s="22">
        <f>VLOOKUP($C232,'메타 RAW'!$A:$G,6,0)</f>
        <v>0</v>
      </c>
      <c r="H232" s="22">
        <f>VLOOKUP($C232,'메타 RAW'!$A:$I,7,0)</f>
        <v>0</v>
      </c>
      <c r="I232" s="22">
        <f>VLOOKUP($C232,'메타 RAW'!$A:$I,8,0)</f>
        <v>0</v>
      </c>
      <c r="J232" s="23">
        <f>IFERROR(D232/E232*1000,0)</f>
        <v>0</v>
      </c>
      <c r="K232" s="23">
        <f>IFERROR(D232/F232,0)</f>
        <v>0</v>
      </c>
      <c r="L232" s="24">
        <f t="shared" si="134"/>
        <v>0</v>
      </c>
      <c r="M232" s="24">
        <f t="shared" si="134"/>
        <v>0</v>
      </c>
      <c r="N232" s="24">
        <f>IFERROR(H232/F232,0)</f>
        <v>0</v>
      </c>
      <c r="O232" s="24">
        <f>IFERROR(I232/F232,0)</f>
        <v>0</v>
      </c>
      <c r="P232" s="22">
        <f>IFERROR(D232/G232,0)</f>
        <v>0</v>
      </c>
      <c r="Q232" s="22">
        <f>IFERROR(D232/H232,0)</f>
        <v>0</v>
      </c>
      <c r="R232" s="22">
        <f>IFERROR(D232/I232,0)</f>
        <v>0</v>
      </c>
      <c r="S232" s="22">
        <f>IFERROR(VLOOKUP($C232,'메타 RAW (MMP)'!$B:$G,3,0),0)</f>
        <v>0</v>
      </c>
      <c r="T232" s="22">
        <f>IFERROR(VLOOKUP($C232,'메타 RAW (MMP)'!$B:$G,5,0),0)</f>
        <v>0</v>
      </c>
      <c r="U232" s="22">
        <f>IFERROR(VLOOKUP($C232,'메타 RAW (MMP)'!$B:$G,6,0),0)</f>
        <v>0</v>
      </c>
      <c r="V232" s="22">
        <f>IFERROR(D232/T232,0)</f>
        <v>0</v>
      </c>
      <c r="W232" s="22">
        <f>IFERROR(D232/U232,0)</f>
        <v>0</v>
      </c>
      <c r="X232" s="22">
        <f>IFERROR(W232*커버링B2C요약!$AD$8/(커버링B2C요약!$AE$5/커버링B2C요약!$AD$5),0)</f>
        <v>0</v>
      </c>
      <c r="Y232" s="22">
        <v>0</v>
      </c>
    </row>
    <row r="233" spans="1:28" s="62" customFormat="1" hidden="1">
      <c r="A233" s="43"/>
      <c r="B233" s="22" t="str">
        <f>VLOOKUP(C233,'메타 RAW'!A:G,2,0)</f>
        <v>aos(Web2App)_purchase_lookalike(7%)_vd_청소부/100(폐기물)_cr1_26.04.04</v>
      </c>
      <c r="C233" s="22" t="s">
        <v>708</v>
      </c>
      <c r="D233" s="22">
        <f>VLOOKUP($C233,'메타 RAW'!$A:$G,3,0)</f>
        <v>0</v>
      </c>
      <c r="E233" s="22">
        <f>VLOOKUP($C233,'메타 RAW'!$A:$G,4,0)</f>
        <v>0</v>
      </c>
      <c r="F233" s="22">
        <f>VLOOKUP($C233,'메타 RAW'!$A:$G,5,0)</f>
        <v>0</v>
      </c>
      <c r="G233" s="22">
        <f>VLOOKUP($C233,'메타 RAW'!$A:$G,6,0)</f>
        <v>0</v>
      </c>
      <c r="H233" s="22">
        <f>VLOOKUP($C233,'메타 RAW'!$A:$I,7,0)</f>
        <v>0</v>
      </c>
      <c r="I233" s="22">
        <f>VLOOKUP($C233,'메타 RAW'!$A:$I,8,0)</f>
        <v>0</v>
      </c>
      <c r="J233" s="23">
        <f>IFERROR(D233/E233*1000,0)</f>
        <v>0</v>
      </c>
      <c r="K233" s="23">
        <f>IFERROR(D233/F233,0)</f>
        <v>0</v>
      </c>
      <c r="L233" s="24">
        <f t="shared" si="134"/>
        <v>0</v>
      </c>
      <c r="M233" s="24">
        <f t="shared" si="134"/>
        <v>0</v>
      </c>
      <c r="N233" s="24">
        <f>IFERROR(H233/F233,0)</f>
        <v>0</v>
      </c>
      <c r="O233" s="24">
        <f>IFERROR(I233/F233,0)</f>
        <v>0</v>
      </c>
      <c r="P233" s="22">
        <f>IFERROR(D233/G233,0)</f>
        <v>0</v>
      </c>
      <c r="Q233" s="22">
        <f>IFERROR(D233/H233,0)</f>
        <v>0</v>
      </c>
      <c r="R233" s="22">
        <f>IFERROR(D233/I233,0)</f>
        <v>0</v>
      </c>
      <c r="S233" s="22">
        <f>IFERROR(VLOOKUP($C233,'메타 RAW (MMP)'!$B:$G,3,0),0)</f>
        <v>0</v>
      </c>
      <c r="T233" s="22">
        <f>IFERROR(VLOOKUP($C233,'메타 RAW (MMP)'!$B:$G,5,0),0)</f>
        <v>0</v>
      </c>
      <c r="U233" s="22">
        <f>IFERROR(VLOOKUP($C233,'메타 RAW (MMP)'!$B:$G,6,0),0)</f>
        <v>0</v>
      </c>
      <c r="V233" s="22">
        <f>IFERROR(D233/T233,0)</f>
        <v>0</v>
      </c>
      <c r="W233" s="22">
        <f>IFERROR(D233/U233,0)</f>
        <v>0</v>
      </c>
      <c r="X233" s="22">
        <f>IFERROR(W233*커버링B2C요약!$AD$8/(커버링B2C요약!$AE$5/커버링B2C요약!$AD$5),0)</f>
        <v>0</v>
      </c>
      <c r="Y233" s="22">
        <f>VLOOKUP($C233,'메타 RAW'!$A:$I,9,0)</f>
        <v>50000</v>
      </c>
      <c r="Z233" s="43"/>
      <c r="AA233" s="43"/>
      <c r="AB233" s="43"/>
    </row>
    <row r="234" spans="1:28" hidden="1">
      <c r="A234" s="43"/>
      <c r="B234" s="22" t="str">
        <f>VLOOKUP(C234,'메타 RAW'!A:G,2,0)</f>
        <v>aos(Web2App)_purchase_lookalike(7%)_vd_청소부/100(폐기물)_cr1_26.04.04</v>
      </c>
      <c r="C234" s="22" t="s">
        <v>709</v>
      </c>
      <c r="D234" s="22">
        <f>VLOOKUP($C234,'메타 RAW'!$A:$G,3,0)</f>
        <v>0</v>
      </c>
      <c r="E234" s="22">
        <f>VLOOKUP($C234,'메타 RAW'!$A:$G,4,0)</f>
        <v>0</v>
      </c>
      <c r="F234" s="22">
        <f>VLOOKUP($C234,'메타 RAW'!$A:$G,5,0)</f>
        <v>0</v>
      </c>
      <c r="G234" s="22">
        <f>VLOOKUP($C234,'메타 RAW'!$A:$G,6,0)</f>
        <v>0</v>
      </c>
      <c r="H234" s="22">
        <f>VLOOKUP($C234,'메타 RAW'!$A:$I,7,0)</f>
        <v>0</v>
      </c>
      <c r="I234" s="22">
        <f>VLOOKUP($C234,'메타 RAW'!$A:$I,8,0)</f>
        <v>0</v>
      </c>
      <c r="J234" s="23">
        <f>IFERROR(D234/E234*1000,0)</f>
        <v>0</v>
      </c>
      <c r="K234" s="23">
        <f>IFERROR(D234/F234,0)</f>
        <v>0</v>
      </c>
      <c r="L234" s="24">
        <f t="shared" si="134"/>
        <v>0</v>
      </c>
      <c r="M234" s="24">
        <f t="shared" si="134"/>
        <v>0</v>
      </c>
      <c r="N234" s="24">
        <f>IFERROR(H234/F234,0)</f>
        <v>0</v>
      </c>
      <c r="O234" s="24">
        <f>IFERROR(I234/F234,0)</f>
        <v>0</v>
      </c>
      <c r="P234" s="22">
        <f>IFERROR(D234/G234,0)</f>
        <v>0</v>
      </c>
      <c r="Q234" s="22">
        <f>IFERROR(D234/H234,0)</f>
        <v>0</v>
      </c>
      <c r="R234" s="22">
        <f>IFERROR(D234/I234,0)</f>
        <v>0</v>
      </c>
      <c r="S234" s="22">
        <f>IFERROR(VLOOKUP($C234,'메타 RAW (MMP)'!$B:$G,3,0),0)</f>
        <v>0</v>
      </c>
      <c r="T234" s="22">
        <f>IFERROR(VLOOKUP($C234,'메타 RAW (MMP)'!$B:$G,5,0),0)</f>
        <v>0</v>
      </c>
      <c r="U234" s="22">
        <f>IFERROR(VLOOKUP($C234,'메타 RAW (MMP)'!$B:$G,6,0),0)</f>
        <v>0</v>
      </c>
      <c r="V234" s="22">
        <f>IFERROR(D234/T234,0)</f>
        <v>0</v>
      </c>
      <c r="W234" s="22">
        <f>IFERROR(D234/U234,0)</f>
        <v>0</v>
      </c>
      <c r="X234" s="22">
        <f>IFERROR(W234*커버링B2C요약!$AD$8/(커버링B2C요약!$AE$5/커버링B2C요약!$AD$5),0)</f>
        <v>0</v>
      </c>
      <c r="Y234" s="22">
        <f>VLOOKUP($C234,'메타 RAW'!$A:$I,9,0)</f>
        <v>50000</v>
      </c>
      <c r="Z234" s="43"/>
      <c r="AA234" s="43"/>
      <c r="AB234" s="43"/>
    </row>
    <row r="235" spans="1:28" hidden="1"/>
    <row r="236" spans="1:28" hidden="1">
      <c r="B236" s="19" t="s">
        <v>440</v>
      </c>
      <c r="C236" s="20" t="s">
        <v>658</v>
      </c>
      <c r="D236" s="20"/>
      <c r="AA236" s="43"/>
    </row>
    <row r="237" spans="1:28" hidden="1">
      <c r="B237" s="11" t="s">
        <v>436</v>
      </c>
      <c r="C237" s="11" t="s">
        <v>22</v>
      </c>
      <c r="D237" s="12" t="s">
        <v>23</v>
      </c>
      <c r="E237" s="12" t="s">
        <v>24</v>
      </c>
      <c r="F237" s="12" t="s">
        <v>25</v>
      </c>
      <c r="G237" s="12" t="s">
        <v>26</v>
      </c>
      <c r="H237" s="12" t="s">
        <v>27</v>
      </c>
      <c r="I237" s="12" t="s">
        <v>28</v>
      </c>
      <c r="J237" s="13" t="s">
        <v>29</v>
      </c>
      <c r="K237" s="13" t="s">
        <v>30</v>
      </c>
      <c r="L237" s="13" t="s">
        <v>31</v>
      </c>
      <c r="M237" s="13" t="s">
        <v>32</v>
      </c>
      <c r="N237" s="13" t="s">
        <v>33</v>
      </c>
      <c r="O237" s="13" t="s">
        <v>34</v>
      </c>
      <c r="P237" s="13" t="s">
        <v>35</v>
      </c>
      <c r="Q237" s="13" t="s">
        <v>36</v>
      </c>
      <c r="R237" s="13" t="s">
        <v>37</v>
      </c>
      <c r="S237" s="14" t="s">
        <v>38</v>
      </c>
      <c r="T237" s="14" t="s">
        <v>27</v>
      </c>
      <c r="U237" s="14" t="s">
        <v>28</v>
      </c>
      <c r="V237" s="14" t="s">
        <v>36</v>
      </c>
      <c r="W237" s="14" t="s">
        <v>37</v>
      </c>
      <c r="X237" s="14" t="s">
        <v>437</v>
      </c>
      <c r="Y237" s="13" t="s">
        <v>40</v>
      </c>
      <c r="Z237" s="14" t="s">
        <v>41</v>
      </c>
      <c r="AA237" s="43"/>
    </row>
    <row r="238" spans="1:28" hidden="1">
      <c r="B238" s="15"/>
      <c r="C238" s="9" t="s">
        <v>435</v>
      </c>
      <c r="D238" s="16">
        <f t="shared" ref="D238:I238" si="135">SUM(D239:D241)</f>
        <v>23999</v>
      </c>
      <c r="E238" s="16">
        <f t="shared" si="135"/>
        <v>2404</v>
      </c>
      <c r="F238" s="16">
        <f t="shared" si="135"/>
        <v>9</v>
      </c>
      <c r="G238" s="16">
        <f t="shared" si="135"/>
        <v>0</v>
      </c>
      <c r="H238" s="16">
        <f t="shared" si="135"/>
        <v>0</v>
      </c>
      <c r="I238" s="16">
        <f t="shared" si="135"/>
        <v>1</v>
      </c>
      <c r="J238" s="17">
        <f>D238*1000/E238</f>
        <v>9982.9450915141424</v>
      </c>
      <c r="K238" s="17">
        <f>IFERROR(D238/F238,0)</f>
        <v>2666.5555555555557</v>
      </c>
      <c r="L238" s="18">
        <f t="shared" ref="L238:M238" si="136">IFERROR(F238/E238,0)</f>
        <v>3.7437603993344427E-3</v>
      </c>
      <c r="M238" s="42">
        <f t="shared" si="136"/>
        <v>0</v>
      </c>
      <c r="N238" s="42">
        <f>IFERROR(H238/F238,0)</f>
        <v>0</v>
      </c>
      <c r="O238" s="42">
        <f>IFERROR(I238/F238,0)</f>
        <v>0.1111111111111111</v>
      </c>
      <c r="P238" s="17">
        <f>IFERROR(D238/G238,0)</f>
        <v>0</v>
      </c>
      <c r="Q238" s="17">
        <f>IFERROR(D238/H238,0)</f>
        <v>0</v>
      </c>
      <c r="R238" s="17">
        <f>IFERROR(D238/I238,0)</f>
        <v>23999</v>
      </c>
      <c r="S238" s="16">
        <f>SUM(S239:S241)</f>
        <v>0</v>
      </c>
      <c r="T238" s="16">
        <f>SUM(T239:T241)</f>
        <v>0</v>
      </c>
      <c r="U238" s="16">
        <f>SUM(U239:U241)</f>
        <v>0</v>
      </c>
      <c r="V238" s="17">
        <f>IFERROR(D238/T238,0)</f>
        <v>0</v>
      </c>
      <c r="W238" s="17">
        <f>IFERROR(D238/U238,0)</f>
        <v>0</v>
      </c>
      <c r="X238" s="17">
        <f>IFERROR(W238*커버링B2C요약!$AD$8/(커버링B2C요약!$AE$5/커버링B2C요약!$AD$5),0)</f>
        <v>0</v>
      </c>
      <c r="Y238" s="17">
        <f>Y239</f>
        <v>0</v>
      </c>
      <c r="Z238" s="17">
        <v>0</v>
      </c>
      <c r="AA238" s="43"/>
    </row>
    <row r="239" spans="1:28" s="43" customFormat="1" hidden="1">
      <c r="A239"/>
      <c r="B239" s="22" t="str">
        <f>VLOOKUP(C239,'메타 RAW'!A:G,2,0)</f>
        <v>aos(Web2App)_purchase_lookalike(7%)_vd_신주목/50%(대형폐기물)_mk1_26.04.03</v>
      </c>
      <c r="C239" s="22" t="s">
        <v>711</v>
      </c>
      <c r="D239" s="22">
        <f>VLOOKUP($C239,'메타 RAW'!$A:$G,3,0)</f>
        <v>22036</v>
      </c>
      <c r="E239" s="22">
        <f>VLOOKUP($C239,'메타 RAW'!$A:$G,4,0)</f>
        <v>2206</v>
      </c>
      <c r="F239" s="22">
        <f>VLOOKUP($C239,'메타 RAW'!$A:$G,5,0)</f>
        <v>9</v>
      </c>
      <c r="G239" s="22">
        <f>VLOOKUP($C239,'메타 RAW'!$A:$G,6,0)</f>
        <v>0</v>
      </c>
      <c r="H239" s="22">
        <f>VLOOKUP($C239,'메타 RAW'!$A:$I,7,0)</f>
        <v>0</v>
      </c>
      <c r="I239" s="22">
        <f>VLOOKUP($C239,'메타 RAW'!$A:$I,8,0)</f>
        <v>1</v>
      </c>
      <c r="J239" s="23">
        <f>IFERROR(D239/E239*1000,0)</f>
        <v>9989.1205802357199</v>
      </c>
      <c r="K239" s="23">
        <f>IFERROR(D239/F239,0)</f>
        <v>2448.4444444444443</v>
      </c>
      <c r="L239" s="24">
        <f t="shared" ref="L239:M241" si="137">IFERROR(F239/E239,0)</f>
        <v>4.0797824116047144E-3</v>
      </c>
      <c r="M239" s="24">
        <f t="shared" si="137"/>
        <v>0</v>
      </c>
      <c r="N239" s="24">
        <f>IFERROR(H239/F239,0)</f>
        <v>0</v>
      </c>
      <c r="O239" s="24">
        <f>IFERROR(I239/F239,0)</f>
        <v>0.1111111111111111</v>
      </c>
      <c r="P239" s="22">
        <f>IFERROR(D239/G239,0)</f>
        <v>0</v>
      </c>
      <c r="Q239" s="22">
        <f>IFERROR(D239/H239,0)</f>
        <v>0</v>
      </c>
      <c r="R239" s="22">
        <f>IFERROR(D239/I239,0)</f>
        <v>22036</v>
      </c>
      <c r="S239" s="22">
        <f>IFERROR(VLOOKUP($C239,'메타 RAW (MMP)'!$B:$G,3,0),0)</f>
        <v>0</v>
      </c>
      <c r="T239" s="22">
        <f>IFERROR(VLOOKUP($C239,'메타 RAW (MMP)'!$B:$G,5,0),0)</f>
        <v>0</v>
      </c>
      <c r="U239" s="22">
        <f>IFERROR(VLOOKUP($C239,'메타 RAW (MMP)'!$B:$G,6,0),0)</f>
        <v>0</v>
      </c>
      <c r="V239" s="22">
        <f>IFERROR(D239/T239,0)</f>
        <v>0</v>
      </c>
      <c r="W239" s="22">
        <f>IFERROR(D239/U239,0)</f>
        <v>0</v>
      </c>
      <c r="X239" s="22">
        <f>IFERROR(W239*커버링B2C요약!$AD$8/(커버링B2C요약!$AE$5/커버링B2C요약!$AD$5),0)</f>
        <v>0</v>
      </c>
      <c r="Y239" s="22">
        <v>0</v>
      </c>
      <c r="Z239" s="62"/>
      <c r="AA239" s="242"/>
      <c r="AB239" s="242"/>
    </row>
    <row r="240" spans="1:28" hidden="1">
      <c r="A240" s="43"/>
      <c r="B240" s="22" t="str">
        <f>VLOOKUP(C240,'메타 RAW'!A:G,2,0)</f>
        <v>aos(Web2App)_purchase_lookalike(7%)_vd_신주목/50%(대형폐기물)_mk1_26.04.03</v>
      </c>
      <c r="C240" s="22" t="s">
        <v>710</v>
      </c>
      <c r="D240" s="22">
        <f>VLOOKUP($C240,'메타 RAW'!$A:$G,3,0)</f>
        <v>1963</v>
      </c>
      <c r="E240" s="22">
        <f>VLOOKUP($C240,'메타 RAW'!$A:$G,4,0)</f>
        <v>198</v>
      </c>
      <c r="F240" s="22">
        <f>VLOOKUP($C240,'메타 RAW'!$A:$G,5,0)</f>
        <v>0</v>
      </c>
      <c r="G240" s="22">
        <f>VLOOKUP($C240,'메타 RAW'!$A:$G,6,0)</f>
        <v>0</v>
      </c>
      <c r="H240" s="22">
        <f>VLOOKUP($C240,'메타 RAW'!$A:$I,7,0)</f>
        <v>0</v>
      </c>
      <c r="I240" s="22">
        <f>VLOOKUP($C240,'메타 RAW'!$A:$I,8,0)</f>
        <v>0</v>
      </c>
      <c r="J240" s="23">
        <f>IFERROR(D240/E240*1000,0)</f>
        <v>9914.1414141414134</v>
      </c>
      <c r="K240" s="23">
        <f>IFERROR(D240/F240,0)</f>
        <v>0</v>
      </c>
      <c r="L240" s="24">
        <f t="shared" si="137"/>
        <v>0</v>
      </c>
      <c r="M240" s="24">
        <f t="shared" si="137"/>
        <v>0</v>
      </c>
      <c r="N240" s="24">
        <f>IFERROR(H240/F240,0)</f>
        <v>0</v>
      </c>
      <c r="O240" s="24">
        <f>IFERROR(I240/F240,0)</f>
        <v>0</v>
      </c>
      <c r="P240" s="22">
        <f>IFERROR(D240/G240,0)</f>
        <v>0</v>
      </c>
      <c r="Q240" s="22">
        <f>IFERROR(D240/H240,0)</f>
        <v>0</v>
      </c>
      <c r="R240" s="22">
        <f>IFERROR(D240/I240,0)</f>
        <v>0</v>
      </c>
      <c r="S240" s="22">
        <f>IFERROR(VLOOKUP($C240,'메타 RAW (MMP)'!$B:$G,3,0),0)</f>
        <v>0</v>
      </c>
      <c r="T240" s="22">
        <f>IFERROR(VLOOKUP($C240,'메타 RAW (MMP)'!$B:$G,5,0),0)</f>
        <v>0</v>
      </c>
      <c r="U240" s="22">
        <f>IFERROR(VLOOKUP($C240,'메타 RAW (MMP)'!$B:$G,6,0),0)</f>
        <v>0</v>
      </c>
      <c r="V240" s="22">
        <f>IFERROR(D240/T240,0)</f>
        <v>0</v>
      </c>
      <c r="W240" s="22">
        <f>IFERROR(D240/U240,0)</f>
        <v>0</v>
      </c>
      <c r="X240" s="22">
        <f>IFERROR(W240*커버링B2C요약!$AD$8/(커버링B2C요약!$AE$5/커버링B2C요약!$AD$5),0)</f>
        <v>0</v>
      </c>
      <c r="Y240" s="22">
        <f>VLOOKUP($C240,'메타 RAW'!$A:$I,9,0)</f>
        <v>50000</v>
      </c>
      <c r="Z240" s="43"/>
      <c r="AA240" s="43"/>
      <c r="AB240" s="43"/>
    </row>
    <row r="241" spans="1:28" hidden="1">
      <c r="A241" s="43"/>
      <c r="B241" s="22" t="str">
        <f>VLOOKUP(C241,'메타 RAW'!A:G,2,0)</f>
        <v>aos(Web2App)_purchase_lookalike(7%)_vd_신주목/50%(대형폐기물)_mk1_26.04.03</v>
      </c>
      <c r="C241" s="22" t="s">
        <v>712</v>
      </c>
      <c r="D241" s="22">
        <f>VLOOKUP($C241,'메타 RAW'!$A:$G,3,0)</f>
        <v>0</v>
      </c>
      <c r="E241" s="22">
        <f>VLOOKUP($C241,'메타 RAW'!$A:$G,4,0)</f>
        <v>0</v>
      </c>
      <c r="F241" s="22">
        <f>VLOOKUP($C241,'메타 RAW'!$A:$G,5,0)</f>
        <v>0</v>
      </c>
      <c r="G241" s="22">
        <f>VLOOKUP($C241,'메타 RAW'!$A:$G,6,0)</f>
        <v>0</v>
      </c>
      <c r="H241" s="22">
        <f>VLOOKUP($C241,'메타 RAW'!$A:$I,7,0)</f>
        <v>0</v>
      </c>
      <c r="I241" s="22">
        <f>VLOOKUP($C241,'메타 RAW'!$A:$I,8,0)</f>
        <v>0</v>
      </c>
      <c r="J241" s="23">
        <f>IFERROR(D241/E241*1000,0)</f>
        <v>0</v>
      </c>
      <c r="K241" s="23">
        <f>IFERROR(D241/F241,0)</f>
        <v>0</v>
      </c>
      <c r="L241" s="24">
        <f t="shared" si="137"/>
        <v>0</v>
      </c>
      <c r="M241" s="24">
        <f t="shared" si="137"/>
        <v>0</v>
      </c>
      <c r="N241" s="24">
        <f>IFERROR(H241/F241,0)</f>
        <v>0</v>
      </c>
      <c r="O241" s="24">
        <f>IFERROR(I241/F241,0)</f>
        <v>0</v>
      </c>
      <c r="P241" s="22">
        <f>IFERROR(D241/G241,0)</f>
        <v>0</v>
      </c>
      <c r="Q241" s="22">
        <f>IFERROR(D241/H241,0)</f>
        <v>0</v>
      </c>
      <c r="R241" s="22">
        <f>IFERROR(D241/I241,0)</f>
        <v>0</v>
      </c>
      <c r="S241" s="22">
        <f>IFERROR(VLOOKUP($C241,'메타 RAW (MMP)'!$B:$G,3,0),0)</f>
        <v>0</v>
      </c>
      <c r="T241" s="22">
        <f>IFERROR(VLOOKUP($C241,'메타 RAW (MMP)'!$B:$G,5,0),0)</f>
        <v>0</v>
      </c>
      <c r="U241" s="22">
        <f>IFERROR(VLOOKUP($C241,'메타 RAW (MMP)'!$B:$G,6,0),0)</f>
        <v>0</v>
      </c>
      <c r="V241" s="22">
        <f>IFERROR(D241/T241,0)</f>
        <v>0</v>
      </c>
      <c r="W241" s="22">
        <f>IFERROR(D241/U241,0)</f>
        <v>0</v>
      </c>
      <c r="X241" s="22">
        <f>IFERROR(W241*커버링B2C요약!$AD$8/(커버링B2C요약!$AE$5/커버링B2C요약!$AD$5),0)</f>
        <v>0</v>
      </c>
      <c r="Y241" s="22">
        <f>VLOOKUP($C241,'메타 RAW'!$A:$I,9,0)</f>
        <v>50000</v>
      </c>
      <c r="Z241" s="43"/>
      <c r="AA241" s="43"/>
      <c r="AB241" s="43"/>
    </row>
    <row r="242" spans="1:28" hidden="1"/>
    <row r="243" spans="1:28" hidden="1">
      <c r="B243" s="19" t="s">
        <v>440</v>
      </c>
      <c r="C243" s="20" t="s">
        <v>451</v>
      </c>
      <c r="D243" s="20"/>
      <c r="AA243" s="43"/>
    </row>
    <row r="244" spans="1:28" hidden="1">
      <c r="B244" s="11" t="s">
        <v>436</v>
      </c>
      <c r="C244" s="11" t="s">
        <v>22</v>
      </c>
      <c r="D244" s="12" t="s">
        <v>23</v>
      </c>
      <c r="E244" s="12" t="s">
        <v>24</v>
      </c>
      <c r="F244" s="12" t="s">
        <v>25</v>
      </c>
      <c r="G244" s="12" t="s">
        <v>26</v>
      </c>
      <c r="H244" s="12" t="s">
        <v>27</v>
      </c>
      <c r="I244" s="12" t="s">
        <v>28</v>
      </c>
      <c r="J244" s="13" t="s">
        <v>29</v>
      </c>
      <c r="K244" s="13" t="s">
        <v>30</v>
      </c>
      <c r="L244" s="13" t="s">
        <v>31</v>
      </c>
      <c r="M244" s="13" t="s">
        <v>32</v>
      </c>
      <c r="N244" s="13" t="s">
        <v>33</v>
      </c>
      <c r="O244" s="13" t="s">
        <v>34</v>
      </c>
      <c r="P244" s="13" t="s">
        <v>35</v>
      </c>
      <c r="Q244" s="13" t="s">
        <v>36</v>
      </c>
      <c r="R244" s="13" t="s">
        <v>37</v>
      </c>
      <c r="S244" s="14" t="s">
        <v>38</v>
      </c>
      <c r="T244" s="14" t="s">
        <v>27</v>
      </c>
      <c r="U244" s="14" t="s">
        <v>28</v>
      </c>
      <c r="V244" s="14" t="s">
        <v>36</v>
      </c>
      <c r="W244" s="14" t="s">
        <v>37</v>
      </c>
      <c r="X244" s="14" t="s">
        <v>437</v>
      </c>
      <c r="Y244" s="13" t="s">
        <v>40</v>
      </c>
      <c r="Z244" s="14" t="s">
        <v>41</v>
      </c>
      <c r="AA244" s="43"/>
    </row>
    <row r="245" spans="1:28" hidden="1">
      <c r="B245" s="15"/>
      <c r="C245" s="9" t="s">
        <v>435</v>
      </c>
      <c r="D245" s="16">
        <f t="shared" ref="D245:I245" si="138">SUM(D246:D248)</f>
        <v>0</v>
      </c>
      <c r="E245" s="16">
        <f t="shared" si="138"/>
        <v>0</v>
      </c>
      <c r="F245" s="16">
        <f t="shared" si="138"/>
        <v>0</v>
      </c>
      <c r="G245" s="16">
        <f t="shared" si="138"/>
        <v>0</v>
      </c>
      <c r="H245" s="16">
        <f t="shared" si="138"/>
        <v>0</v>
      </c>
      <c r="I245" s="16">
        <f t="shared" si="138"/>
        <v>0</v>
      </c>
      <c r="J245" s="17" t="e">
        <f>D245*1000/E245</f>
        <v>#DIV/0!</v>
      </c>
      <c r="K245" s="17">
        <f>IFERROR(D245/F245,0)</f>
        <v>0</v>
      </c>
      <c r="L245" s="18">
        <f t="shared" ref="L245:M248" si="139">IFERROR(F245/E245,0)</f>
        <v>0</v>
      </c>
      <c r="M245" s="42">
        <f t="shared" si="139"/>
        <v>0</v>
      </c>
      <c r="N245" s="42">
        <f>IFERROR(H245/F245,0)</f>
        <v>0</v>
      </c>
      <c r="O245" s="42">
        <f>IFERROR(I245/F245,0)</f>
        <v>0</v>
      </c>
      <c r="P245" s="17">
        <f>IFERROR(D245/G245,0)</f>
        <v>0</v>
      </c>
      <c r="Q245" s="17">
        <f>IFERROR(D245/H245,0)</f>
        <v>0</v>
      </c>
      <c r="R245" s="17">
        <f>IFERROR(D245/I245,0)</f>
        <v>0</v>
      </c>
      <c r="S245" s="16">
        <f>SUM(S246:S248)</f>
        <v>0</v>
      </c>
      <c r="T245" s="16">
        <f>SUM(T246:T248)</f>
        <v>0</v>
      </c>
      <c r="U245" s="16">
        <f>SUM(U246:U248)</f>
        <v>0</v>
      </c>
      <c r="V245" s="17">
        <f>IFERROR(D245/T245,0)</f>
        <v>0</v>
      </c>
      <c r="W245" s="17">
        <f>IFERROR(D245/U245,0)</f>
        <v>0</v>
      </c>
      <c r="X245" s="17">
        <f>IFERROR(W245*커버링B2C요약!$AD$8/(커버링B2C요약!$AE$5/커버링B2C요약!$AD$5),0)</f>
        <v>0</v>
      </c>
      <c r="Y245" s="17">
        <f>Y246</f>
        <v>0</v>
      </c>
      <c r="Z245" s="17">
        <v>0</v>
      </c>
      <c r="AA245" s="43"/>
    </row>
    <row r="246" spans="1:28" hidden="1">
      <c r="B246" s="22" t="str">
        <f>VLOOKUP(C246,'메타 RAW'!A:G,2,0)</f>
        <v>aos(Web2App)_purchase_lookalike(7%)_vd_신주목/2500(대형폐기물)_mk1_26.04.03</v>
      </c>
      <c r="C246" s="22" t="s">
        <v>713</v>
      </c>
      <c r="D246" s="22">
        <f>VLOOKUP($C246,'메타 RAW'!$A:$G,3,0)</f>
        <v>0</v>
      </c>
      <c r="E246" s="22">
        <f>VLOOKUP($C246,'메타 RAW'!$A:$G,4,0)</f>
        <v>0</v>
      </c>
      <c r="F246" s="22">
        <f>VLOOKUP($C246,'메타 RAW'!$A:$G,5,0)</f>
        <v>0</v>
      </c>
      <c r="G246" s="22">
        <f>VLOOKUP($C246,'메타 RAW'!$A:$G,6,0)</f>
        <v>0</v>
      </c>
      <c r="H246" s="22">
        <f>VLOOKUP($C246,'메타 RAW'!$A:$I,7,0)</f>
        <v>0</v>
      </c>
      <c r="I246" s="22">
        <f>VLOOKUP($C246,'메타 RAW'!$A:$I,8,0)</f>
        <v>0</v>
      </c>
      <c r="J246" s="23">
        <f>IFERROR(D246/E246*1000,0)</f>
        <v>0</v>
      </c>
      <c r="K246" s="23">
        <f>IFERROR(D246/F246,0)</f>
        <v>0</v>
      </c>
      <c r="L246" s="24">
        <f t="shared" si="139"/>
        <v>0</v>
      </c>
      <c r="M246" s="24">
        <f t="shared" si="139"/>
        <v>0</v>
      </c>
      <c r="N246" s="24">
        <f>IFERROR(H246/F246,0)</f>
        <v>0</v>
      </c>
      <c r="O246" s="24">
        <f>IFERROR(I246/F246,0)</f>
        <v>0</v>
      </c>
      <c r="P246" s="22">
        <f>IFERROR(D246/G246,0)</f>
        <v>0</v>
      </c>
      <c r="Q246" s="22">
        <f>IFERROR(D246/H246,0)</f>
        <v>0</v>
      </c>
      <c r="R246" s="22">
        <f>IFERROR(D246/I246,0)</f>
        <v>0</v>
      </c>
      <c r="S246" s="22">
        <f>IFERROR(VLOOKUP($C246,'메타 RAW (MMP)'!$B:$G,3,0),0)</f>
        <v>0</v>
      </c>
      <c r="T246" s="22">
        <f>IFERROR(VLOOKUP($C246,'메타 RAW (MMP)'!$B:$G,5,0),0)</f>
        <v>0</v>
      </c>
      <c r="U246" s="22">
        <f>IFERROR(VLOOKUP($C246,'메타 RAW (MMP)'!$B:$G,6,0),0)</f>
        <v>0</v>
      </c>
      <c r="V246" s="22">
        <f>IFERROR(D246/T246,0)</f>
        <v>0</v>
      </c>
      <c r="W246" s="22">
        <f>IFERROR(D246/U246,0)</f>
        <v>0</v>
      </c>
      <c r="X246" s="22">
        <f>IFERROR(W246*커버링B2C요약!$AD$8/(커버링B2C요약!$AE$5/커버링B2C요약!$AD$5),0)</f>
        <v>0</v>
      </c>
      <c r="Y246" s="22">
        <v>0</v>
      </c>
      <c r="Z246" s="62"/>
    </row>
    <row r="247" spans="1:28" hidden="1">
      <c r="B247" s="22" t="str">
        <f>VLOOKUP(C247,'메타 RAW'!A:G,2,0)</f>
        <v>aos(Web2App)_purchase_lookalike(7%)_vd_신주목/2500(대형폐기물)_mk1_26.04.03</v>
      </c>
      <c r="C247" s="22" t="s">
        <v>714</v>
      </c>
      <c r="D247" s="22">
        <f>VLOOKUP($C247,'메타 RAW'!$A:$G,3,0)</f>
        <v>0</v>
      </c>
      <c r="E247" s="22">
        <f>VLOOKUP($C247,'메타 RAW'!$A:$G,4,0)</f>
        <v>0</v>
      </c>
      <c r="F247" s="22">
        <f>VLOOKUP($C247,'메타 RAW'!$A:$G,5,0)</f>
        <v>0</v>
      </c>
      <c r="G247" s="22">
        <f>VLOOKUP($C247,'메타 RAW'!$A:$G,6,0)</f>
        <v>0</v>
      </c>
      <c r="H247" s="22">
        <f>VLOOKUP($C247,'메타 RAW'!$A:$I,7,0)</f>
        <v>0</v>
      </c>
      <c r="I247" s="22">
        <f>VLOOKUP($C247,'메타 RAW'!$A:$I,8,0)</f>
        <v>0</v>
      </c>
      <c r="J247" s="23">
        <f>IFERROR(D247/E247*1000,0)</f>
        <v>0</v>
      </c>
      <c r="K247" s="23">
        <f>IFERROR(D247/F247,0)</f>
        <v>0</v>
      </c>
      <c r="L247" s="24">
        <f t="shared" si="139"/>
        <v>0</v>
      </c>
      <c r="M247" s="24">
        <f t="shared" si="139"/>
        <v>0</v>
      </c>
      <c r="N247" s="24">
        <f>IFERROR(H247/F247,0)</f>
        <v>0</v>
      </c>
      <c r="O247" s="24">
        <f>IFERROR(I247/F247,0)</f>
        <v>0</v>
      </c>
      <c r="P247" s="22">
        <f>IFERROR(D247/G247,0)</f>
        <v>0</v>
      </c>
      <c r="Q247" s="22">
        <f>IFERROR(D247/H247,0)</f>
        <v>0</v>
      </c>
      <c r="R247" s="22">
        <f>IFERROR(D247/I247,0)</f>
        <v>0</v>
      </c>
      <c r="S247" s="22">
        <f>IFERROR(VLOOKUP($C247,'메타 RAW (MMP)'!$B:$G,3,0),0)</f>
        <v>0</v>
      </c>
      <c r="T247" s="22">
        <f>IFERROR(VLOOKUP($C247,'메타 RAW (MMP)'!$B:$G,5,0),0)</f>
        <v>0</v>
      </c>
      <c r="U247" s="22">
        <f>IFERROR(VLOOKUP($C247,'메타 RAW (MMP)'!$B:$G,6,0),0)</f>
        <v>0</v>
      </c>
      <c r="V247" s="22">
        <f>IFERROR(D247/T247,0)</f>
        <v>0</v>
      </c>
      <c r="W247" s="22">
        <f>IFERROR(D247/U247,0)</f>
        <v>0</v>
      </c>
      <c r="X247" s="22">
        <f>IFERROR(W247*커버링B2C요약!$AD$8/(커버링B2C요약!$AE$5/커버링B2C요약!$AD$5),0)</f>
        <v>0</v>
      </c>
      <c r="Y247" s="22">
        <f>VLOOKUP($C247,'메타 RAW'!$A:$I,9,0)</f>
        <v>30000</v>
      </c>
      <c r="Z247" s="62"/>
      <c r="AA247" s="43"/>
    </row>
    <row r="248" spans="1:28" s="43" customFormat="1" hidden="1">
      <c r="B248" s="22" t="str">
        <f>VLOOKUP(C248,'메타 RAW'!A:G,2,0)</f>
        <v>aos(Web2App)_purchase_lookalike(7%)_vd_신주목/2500(대형폐기물)_mk1_26.04.03</v>
      </c>
      <c r="C248" s="22" t="s">
        <v>715</v>
      </c>
      <c r="D248" s="22">
        <f>VLOOKUP($C248,'메타 RAW'!$A:$G,3,0)</f>
        <v>0</v>
      </c>
      <c r="E248" s="22">
        <f>VLOOKUP($C248,'메타 RAW'!$A:$G,4,0)</f>
        <v>0</v>
      </c>
      <c r="F248" s="22">
        <f>VLOOKUP($C248,'메타 RAW'!$A:$G,5,0)</f>
        <v>0</v>
      </c>
      <c r="G248" s="22">
        <f>VLOOKUP($C248,'메타 RAW'!$A:$G,6,0)</f>
        <v>0</v>
      </c>
      <c r="H248" s="22">
        <f>VLOOKUP($C248,'메타 RAW'!$A:$I,7,0)</f>
        <v>0</v>
      </c>
      <c r="I248" s="22">
        <f>VLOOKUP($C248,'메타 RAW'!$A:$I,8,0)</f>
        <v>0</v>
      </c>
      <c r="J248" s="23">
        <f>IFERROR(D248/E248*1000,0)</f>
        <v>0</v>
      </c>
      <c r="K248" s="23">
        <f>IFERROR(D248/F248,0)</f>
        <v>0</v>
      </c>
      <c r="L248" s="24">
        <f t="shared" si="139"/>
        <v>0</v>
      </c>
      <c r="M248" s="24">
        <f t="shared" si="139"/>
        <v>0</v>
      </c>
      <c r="N248" s="24">
        <f>IFERROR(H248/F248,0)</f>
        <v>0</v>
      </c>
      <c r="O248" s="24">
        <f>IFERROR(I248/F248,0)</f>
        <v>0</v>
      </c>
      <c r="P248" s="22">
        <f>IFERROR(D248/G248,0)</f>
        <v>0</v>
      </c>
      <c r="Q248" s="22">
        <f>IFERROR(D248/H248,0)</f>
        <v>0</v>
      </c>
      <c r="R248" s="22">
        <f>IFERROR(D248/I248,0)</f>
        <v>0</v>
      </c>
      <c r="S248" s="22">
        <f>IFERROR(VLOOKUP($C248,'메타 RAW (MMP)'!$B:$G,3,0),0)</f>
        <v>0</v>
      </c>
      <c r="T248" s="22">
        <f>IFERROR(VLOOKUP($C248,'메타 RAW (MMP)'!$B:$G,5,0),0)</f>
        <v>0</v>
      </c>
      <c r="U248" s="22">
        <f>IFERROR(VLOOKUP($C248,'메타 RAW (MMP)'!$B:$G,6,0),0)</f>
        <v>0</v>
      </c>
      <c r="V248" s="22">
        <f>IFERROR(D248/T248,0)</f>
        <v>0</v>
      </c>
      <c r="W248" s="22">
        <f>IFERROR(D248/U248,0)</f>
        <v>0</v>
      </c>
      <c r="X248" s="22">
        <f>IFERROR(W248*커버링B2C요약!$AD$8/(커버링B2C요약!$AE$5/커버링B2C요약!$AD$5),0)</f>
        <v>0</v>
      </c>
      <c r="Y248" s="22">
        <f>VLOOKUP($C248,'메타 RAW'!$A:$I,9,0)</f>
        <v>30000</v>
      </c>
    </row>
    <row r="249" spans="1:28" hidden="1"/>
    <row r="250" spans="1:28" hidden="1">
      <c r="B250" s="19" t="s">
        <v>440</v>
      </c>
      <c r="C250" s="20" t="s">
        <v>451</v>
      </c>
      <c r="D250" s="20"/>
      <c r="AA250" s="43"/>
    </row>
    <row r="251" spans="1:28" hidden="1">
      <c r="B251" s="11" t="s">
        <v>436</v>
      </c>
      <c r="C251" s="11" t="s">
        <v>22</v>
      </c>
      <c r="D251" s="12" t="s">
        <v>23</v>
      </c>
      <c r="E251" s="12" t="s">
        <v>24</v>
      </c>
      <c r="F251" s="12" t="s">
        <v>25</v>
      </c>
      <c r="G251" s="12" t="s">
        <v>26</v>
      </c>
      <c r="H251" s="12" t="s">
        <v>27</v>
      </c>
      <c r="I251" s="12" t="s">
        <v>28</v>
      </c>
      <c r="J251" s="13" t="s">
        <v>29</v>
      </c>
      <c r="K251" s="13" t="s">
        <v>30</v>
      </c>
      <c r="L251" s="13" t="s">
        <v>31</v>
      </c>
      <c r="M251" s="13" t="s">
        <v>32</v>
      </c>
      <c r="N251" s="13" t="s">
        <v>33</v>
      </c>
      <c r="O251" s="13" t="s">
        <v>34</v>
      </c>
      <c r="P251" s="13" t="s">
        <v>35</v>
      </c>
      <c r="Q251" s="13" t="s">
        <v>36</v>
      </c>
      <c r="R251" s="13" t="s">
        <v>37</v>
      </c>
      <c r="S251" s="14" t="s">
        <v>38</v>
      </c>
      <c r="T251" s="14" t="s">
        <v>27</v>
      </c>
      <c r="U251" s="14" t="s">
        <v>28</v>
      </c>
      <c r="V251" s="14" t="s">
        <v>36</v>
      </c>
      <c r="W251" s="14" t="s">
        <v>37</v>
      </c>
      <c r="X251" s="14" t="s">
        <v>437</v>
      </c>
      <c r="Y251" s="13" t="s">
        <v>40</v>
      </c>
      <c r="Z251" s="14" t="s">
        <v>41</v>
      </c>
      <c r="AA251" s="43"/>
    </row>
    <row r="252" spans="1:28" hidden="1">
      <c r="B252" s="15"/>
      <c r="C252" s="9" t="s">
        <v>435</v>
      </c>
      <c r="D252" s="16">
        <f t="shared" ref="D252:I252" si="140">SUM(D253:D255)</f>
        <v>23628</v>
      </c>
      <c r="E252" s="16">
        <f t="shared" si="140"/>
        <v>1872</v>
      </c>
      <c r="F252" s="16">
        <f t="shared" si="140"/>
        <v>7</v>
      </c>
      <c r="G252" s="16">
        <f t="shared" si="140"/>
        <v>1</v>
      </c>
      <c r="H252" s="16">
        <f t="shared" si="140"/>
        <v>2</v>
      </c>
      <c r="I252" s="16">
        <f t="shared" si="140"/>
        <v>1</v>
      </c>
      <c r="J252" s="17">
        <f>D252*1000/E252</f>
        <v>12621.794871794871</v>
      </c>
      <c r="K252" s="17">
        <f>IFERROR(D252/F252,0)</f>
        <v>3375.4285714285716</v>
      </c>
      <c r="L252" s="18">
        <f t="shared" ref="L252:M255" si="141">IFERROR(F252/E252,0)</f>
        <v>3.7393162393162395E-3</v>
      </c>
      <c r="M252" s="42">
        <f t="shared" si="141"/>
        <v>0.14285714285714285</v>
      </c>
      <c r="N252" s="42">
        <f>IFERROR(H252/F252,0)</f>
        <v>0.2857142857142857</v>
      </c>
      <c r="O252" s="42">
        <f>IFERROR(I252/F252,0)</f>
        <v>0.14285714285714285</v>
      </c>
      <c r="P252" s="17">
        <f>IFERROR(D252/G252,0)</f>
        <v>23628</v>
      </c>
      <c r="Q252" s="17">
        <f>IFERROR(D252/H252,0)</f>
        <v>11814</v>
      </c>
      <c r="R252" s="17">
        <f>IFERROR(D252/I252,0)</f>
        <v>23628</v>
      </c>
      <c r="S252" s="16">
        <f>SUM(S253:S255)</f>
        <v>2</v>
      </c>
      <c r="T252" s="16">
        <f>SUM(T253:T255)</f>
        <v>1</v>
      </c>
      <c r="U252" s="16">
        <f>SUM(U253:U255)</f>
        <v>0</v>
      </c>
      <c r="V252" s="17">
        <f>IFERROR(D252/T252,0)</f>
        <v>23628</v>
      </c>
      <c r="W252" s="17">
        <f>IFERROR(D252/U252,0)</f>
        <v>0</v>
      </c>
      <c r="X252" s="17">
        <f>IFERROR(W252*커버링B2C요약!$AD$8/(커버링B2C요약!$AE$5/커버링B2C요약!$AD$5),0)</f>
        <v>0</v>
      </c>
      <c r="Y252" s="17">
        <f>Y253</f>
        <v>0</v>
      </c>
      <c r="Z252" s="17">
        <v>0</v>
      </c>
      <c r="AA252" s="43"/>
    </row>
    <row r="253" spans="1:28" s="43" customFormat="1" hidden="1">
      <c r="B253" s="22" t="str">
        <f>VLOOKUP(C253,'메타 RAW'!A:G,2,0)</f>
        <v>aos(Web2App)_purchase_lookalike(7%)_vd_신주목/100%(대형폐기물)_mk1_26.04.03</v>
      </c>
      <c r="C253" s="22" t="s">
        <v>716</v>
      </c>
      <c r="D253" s="22">
        <f>VLOOKUP($C253,'메타 RAW'!$A:$G,3,0)</f>
        <v>15277</v>
      </c>
      <c r="E253" s="22">
        <f>VLOOKUP($C253,'메타 RAW'!$A:$G,4,0)</f>
        <v>1082</v>
      </c>
      <c r="F253" s="22">
        <f>VLOOKUP($C253,'메타 RAW'!$A:$G,5,0)</f>
        <v>5</v>
      </c>
      <c r="G253" s="22">
        <f>VLOOKUP($C253,'메타 RAW'!$A:$G,6,0)</f>
        <v>1</v>
      </c>
      <c r="H253" s="22">
        <f>VLOOKUP($C253,'메타 RAW'!$A:$I,7,0)</f>
        <v>2</v>
      </c>
      <c r="I253" s="22">
        <f>VLOOKUP($C253,'메타 RAW'!$A:$I,8,0)</f>
        <v>1</v>
      </c>
      <c r="J253" s="23">
        <f>IFERROR(D253/E253*1000,0)</f>
        <v>14119.223659889094</v>
      </c>
      <c r="K253" s="23">
        <f>IFERROR(D253/F253,0)</f>
        <v>3055.4</v>
      </c>
      <c r="L253" s="24">
        <f t="shared" si="141"/>
        <v>4.6210720887245845E-3</v>
      </c>
      <c r="M253" s="24">
        <f t="shared" si="141"/>
        <v>0.2</v>
      </c>
      <c r="N253" s="24">
        <f>IFERROR(H253/F253,0)</f>
        <v>0.4</v>
      </c>
      <c r="O253" s="24">
        <f>IFERROR(I253/F253,0)</f>
        <v>0.2</v>
      </c>
      <c r="P253" s="22">
        <f>IFERROR(D253/G253,0)</f>
        <v>15277</v>
      </c>
      <c r="Q253" s="22">
        <f>IFERROR(D253/H253,0)</f>
        <v>7638.5</v>
      </c>
      <c r="R253" s="22">
        <f>IFERROR(D253/I253,0)</f>
        <v>15277</v>
      </c>
      <c r="S253" s="22">
        <f>IFERROR(VLOOKUP($C253,'메타 RAW (MMP)'!$B:$G,3,0),0)</f>
        <v>2</v>
      </c>
      <c r="T253" s="22">
        <f>IFERROR(VLOOKUP($C253,'메타 RAW (MMP)'!$B:$G,5,0),0)</f>
        <v>1</v>
      </c>
      <c r="U253" s="22">
        <f>IFERROR(VLOOKUP($C253,'메타 RAW (MMP)'!$B:$G,6,0),0)</f>
        <v>0</v>
      </c>
      <c r="V253" s="22">
        <f>IFERROR(D253/T253,0)</f>
        <v>15277</v>
      </c>
      <c r="W253" s="22">
        <f>IFERROR(D253/U253,0)</f>
        <v>0</v>
      </c>
      <c r="X253" s="22">
        <f>IFERROR(W253*커버링B2C요약!$AD$8/(커버링B2C요약!$AE$5/커버링B2C요약!$AD$5),0)</f>
        <v>0</v>
      </c>
      <c r="Y253" s="22">
        <v>0</v>
      </c>
    </row>
    <row r="254" spans="1:28" s="43" customFormat="1" hidden="1">
      <c r="B254" s="22" t="str">
        <f>VLOOKUP(C254,'메타 RAW'!A:G,2,0)</f>
        <v>aos(Web2App)_purchase_lookalike(7%)_vd_신주목/100%(대형폐기물)_mk1_26.04.03</v>
      </c>
      <c r="C254" s="22" t="s">
        <v>717</v>
      </c>
      <c r="D254" s="22">
        <f>VLOOKUP($C254,'메타 RAW'!$A:$G,3,0)</f>
        <v>4849</v>
      </c>
      <c r="E254" s="22">
        <f>VLOOKUP($C254,'메타 RAW'!$A:$G,4,0)</f>
        <v>590</v>
      </c>
      <c r="F254" s="22">
        <f>VLOOKUP($C254,'메타 RAW'!$A:$G,5,0)</f>
        <v>2</v>
      </c>
      <c r="G254" s="22">
        <f>VLOOKUP($C254,'메타 RAW'!$A:$G,6,0)</f>
        <v>0</v>
      </c>
      <c r="H254" s="22">
        <f>VLOOKUP($C254,'메타 RAW'!$A:$I,7,0)</f>
        <v>0</v>
      </c>
      <c r="I254" s="22">
        <f>VLOOKUP($C254,'메타 RAW'!$A:$I,8,0)</f>
        <v>0</v>
      </c>
      <c r="J254" s="23">
        <f>IFERROR(D254/E254*1000,0)</f>
        <v>8218.6440677966111</v>
      </c>
      <c r="K254" s="23">
        <f>IFERROR(D254/F254,0)</f>
        <v>2424.5</v>
      </c>
      <c r="L254" s="24">
        <f t="shared" si="141"/>
        <v>3.3898305084745762E-3</v>
      </c>
      <c r="M254" s="24">
        <f t="shared" si="141"/>
        <v>0</v>
      </c>
      <c r="N254" s="24">
        <f>IFERROR(H254/F254,0)</f>
        <v>0</v>
      </c>
      <c r="O254" s="24">
        <f>IFERROR(I254/F254,0)</f>
        <v>0</v>
      </c>
      <c r="P254" s="22">
        <f>IFERROR(D254/G254,0)</f>
        <v>0</v>
      </c>
      <c r="Q254" s="22">
        <f>IFERROR(D254/H254,0)</f>
        <v>0</v>
      </c>
      <c r="R254" s="22">
        <f>IFERROR(D254/I254,0)</f>
        <v>0</v>
      </c>
      <c r="S254" s="22">
        <f>IFERROR(VLOOKUP($C254,'메타 RAW (MMP)'!$B:$G,3,0),0)</f>
        <v>0</v>
      </c>
      <c r="T254" s="22">
        <f>IFERROR(VLOOKUP($C254,'메타 RAW (MMP)'!$B:$G,5,0),0)</f>
        <v>0</v>
      </c>
      <c r="U254" s="22">
        <f>IFERROR(VLOOKUP($C254,'메타 RAW (MMP)'!$B:$G,6,0),0)</f>
        <v>0</v>
      </c>
      <c r="V254" s="22">
        <f>IFERROR(D254/T254,0)</f>
        <v>0</v>
      </c>
      <c r="W254" s="22">
        <f>IFERROR(D254/U254,0)</f>
        <v>0</v>
      </c>
      <c r="X254" s="22">
        <f>IFERROR(W254*커버링B2C요약!$AD$8/(커버링B2C요약!$AE$5/커버링B2C요약!$AD$5),0)</f>
        <v>0</v>
      </c>
      <c r="Y254" s="22">
        <f>VLOOKUP($C254,'메타 RAW'!$A:$I,9,0)</f>
        <v>50000</v>
      </c>
    </row>
    <row r="255" spans="1:28" s="43" customFormat="1" hidden="1">
      <c r="B255" s="22" t="str">
        <f>VLOOKUP(C255,'메타 RAW'!A:G,2,0)</f>
        <v>aos(Web2App)_purchase_lookalike(7%)_vd_신주목/100%(대형폐기물)_mk1_26.04.03</v>
      </c>
      <c r="C255" s="22" t="s">
        <v>718</v>
      </c>
      <c r="D255" s="22">
        <f>VLOOKUP($C255,'메타 RAW'!$A:$G,3,0)</f>
        <v>3502</v>
      </c>
      <c r="E255" s="22">
        <f>VLOOKUP($C255,'메타 RAW'!$A:$G,4,0)</f>
        <v>200</v>
      </c>
      <c r="F255" s="22">
        <f>VLOOKUP($C255,'메타 RAW'!$A:$G,5,0)</f>
        <v>0</v>
      </c>
      <c r="G255" s="22">
        <f>VLOOKUP($C255,'메타 RAW'!$A:$G,6,0)</f>
        <v>0</v>
      </c>
      <c r="H255" s="22">
        <f>VLOOKUP($C255,'메타 RAW'!$A:$I,7,0)</f>
        <v>0</v>
      </c>
      <c r="I255" s="22">
        <f>VLOOKUP($C255,'메타 RAW'!$A:$I,8,0)</f>
        <v>0</v>
      </c>
      <c r="J255" s="23">
        <f>IFERROR(D255/E255*1000,0)</f>
        <v>17510</v>
      </c>
      <c r="K255" s="23">
        <f>IFERROR(D255/F255,0)</f>
        <v>0</v>
      </c>
      <c r="L255" s="24">
        <f t="shared" si="141"/>
        <v>0</v>
      </c>
      <c r="M255" s="24">
        <f t="shared" si="141"/>
        <v>0</v>
      </c>
      <c r="N255" s="24">
        <f>IFERROR(H255/F255,0)</f>
        <v>0</v>
      </c>
      <c r="O255" s="24">
        <f>IFERROR(I255/F255,0)</f>
        <v>0</v>
      </c>
      <c r="P255" s="22">
        <f>IFERROR(D255/G255,0)</f>
        <v>0</v>
      </c>
      <c r="Q255" s="22">
        <f>IFERROR(D255/H255,0)</f>
        <v>0</v>
      </c>
      <c r="R255" s="22">
        <f>IFERROR(D255/I255,0)</f>
        <v>0</v>
      </c>
      <c r="S255" s="22">
        <f>IFERROR(VLOOKUP($C255,'메타 RAW (MMP)'!$B:$G,3,0),0)</f>
        <v>0</v>
      </c>
      <c r="T255" s="22">
        <f>IFERROR(VLOOKUP($C255,'메타 RAW (MMP)'!$B:$G,5,0),0)</f>
        <v>0</v>
      </c>
      <c r="U255" s="22">
        <f>IFERROR(VLOOKUP($C255,'메타 RAW (MMP)'!$B:$G,6,0),0)</f>
        <v>0</v>
      </c>
      <c r="V255" s="22">
        <f>IFERROR(D255/T255,0)</f>
        <v>0</v>
      </c>
      <c r="W255" s="22">
        <f>IFERROR(D255/U255,0)</f>
        <v>0</v>
      </c>
      <c r="X255" s="22">
        <f>IFERROR(W255*커버링B2C요약!$AD$8/(커버링B2C요약!$AE$5/커버링B2C요약!$AD$5),0)</f>
        <v>0</v>
      </c>
      <c r="Y255" s="22">
        <f>VLOOKUP($C255,'메타 RAW'!$A:$I,9,0)</f>
        <v>50000</v>
      </c>
    </row>
    <row r="256" spans="1:28" s="43" customFormat="1" hidden="1">
      <c r="B256" s="22"/>
      <c r="C256" s="22"/>
      <c r="D256" s="22"/>
      <c r="E256" s="22"/>
      <c r="F256" s="22"/>
      <c r="G256" s="22"/>
      <c r="H256" s="22"/>
      <c r="I256" s="22"/>
      <c r="J256" s="174"/>
      <c r="K256" s="174"/>
      <c r="L256" s="24"/>
      <c r="M256" s="24"/>
      <c r="N256" s="24"/>
      <c r="O256" s="24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8" hidden="1">
      <c r="B257" s="19" t="s">
        <v>440</v>
      </c>
      <c r="C257" s="20" t="s">
        <v>451</v>
      </c>
      <c r="D257" s="20"/>
      <c r="AA257" s="43"/>
    </row>
    <row r="258" spans="1:28" hidden="1">
      <c r="B258" s="11" t="s">
        <v>436</v>
      </c>
      <c r="C258" s="11" t="s">
        <v>22</v>
      </c>
      <c r="D258" s="12" t="s">
        <v>23</v>
      </c>
      <c r="E258" s="12" t="s">
        <v>24</v>
      </c>
      <c r="F258" s="12" t="s">
        <v>25</v>
      </c>
      <c r="G258" s="12" t="s">
        <v>26</v>
      </c>
      <c r="H258" s="12" t="s">
        <v>27</v>
      </c>
      <c r="I258" s="12" t="s">
        <v>28</v>
      </c>
      <c r="J258" s="13" t="s">
        <v>29</v>
      </c>
      <c r="K258" s="13" t="s">
        <v>30</v>
      </c>
      <c r="L258" s="13" t="s">
        <v>31</v>
      </c>
      <c r="M258" s="13" t="s">
        <v>32</v>
      </c>
      <c r="N258" s="13" t="s">
        <v>33</v>
      </c>
      <c r="O258" s="13" t="s">
        <v>34</v>
      </c>
      <c r="P258" s="13" t="s">
        <v>35</v>
      </c>
      <c r="Q258" s="13" t="s">
        <v>36</v>
      </c>
      <c r="R258" s="13" t="s">
        <v>37</v>
      </c>
      <c r="S258" s="14" t="s">
        <v>38</v>
      </c>
      <c r="T258" s="14" t="s">
        <v>27</v>
      </c>
      <c r="U258" s="14" t="s">
        <v>28</v>
      </c>
      <c r="V258" s="14" t="s">
        <v>36</v>
      </c>
      <c r="W258" s="14" t="s">
        <v>37</v>
      </c>
      <c r="X258" s="14" t="s">
        <v>437</v>
      </c>
      <c r="Y258" s="13" t="s">
        <v>40</v>
      </c>
      <c r="Z258" s="14" t="s">
        <v>41</v>
      </c>
      <c r="AA258" s="43"/>
    </row>
    <row r="259" spans="1:28" hidden="1">
      <c r="B259" s="15"/>
      <c r="C259" s="9" t="s">
        <v>435</v>
      </c>
      <c r="D259" s="16">
        <f t="shared" ref="D259:I259" si="142">SUM(D260:D262)</f>
        <v>0</v>
      </c>
      <c r="E259" s="16">
        <f t="shared" si="142"/>
        <v>0</v>
      </c>
      <c r="F259" s="16">
        <f t="shared" si="142"/>
        <v>0</v>
      </c>
      <c r="G259" s="16">
        <f t="shared" si="142"/>
        <v>0</v>
      </c>
      <c r="H259" s="16">
        <f t="shared" si="142"/>
        <v>0</v>
      </c>
      <c r="I259" s="16">
        <f t="shared" si="142"/>
        <v>0</v>
      </c>
      <c r="J259" s="17" t="e">
        <f>D259*1000/E259</f>
        <v>#DIV/0!</v>
      </c>
      <c r="K259" s="17">
        <f>IFERROR(D259/F259,0)</f>
        <v>0</v>
      </c>
      <c r="L259" s="18">
        <f t="shared" ref="L259:M262" si="143">IFERROR(F259/E259,0)</f>
        <v>0</v>
      </c>
      <c r="M259" s="42">
        <f t="shared" si="143"/>
        <v>0</v>
      </c>
      <c r="N259" s="42">
        <f>IFERROR(H259/F259,0)</f>
        <v>0</v>
      </c>
      <c r="O259" s="42">
        <f>IFERROR(I259/F259,0)</f>
        <v>0</v>
      </c>
      <c r="P259" s="17">
        <f>IFERROR(D259/G259,0)</f>
        <v>0</v>
      </c>
      <c r="Q259" s="17">
        <f>IFERROR(D259/H259,0)</f>
        <v>0</v>
      </c>
      <c r="R259" s="17">
        <f>IFERROR(D259/I259,0)</f>
        <v>0</v>
      </c>
      <c r="S259" s="16">
        <f>SUM(S260:S262)</f>
        <v>0</v>
      </c>
      <c r="T259" s="16">
        <f>SUM(T260:T262)</f>
        <v>0</v>
      </c>
      <c r="U259" s="16">
        <f>SUM(U260:U262)</f>
        <v>0</v>
      </c>
      <c r="V259" s="17">
        <f>IFERROR(D259/T259,0)</f>
        <v>0</v>
      </c>
      <c r="W259" s="17">
        <f>IFERROR(D259/U259,0)</f>
        <v>0</v>
      </c>
      <c r="X259" s="17">
        <f>IFERROR(W259*커버링B2C요약!$AD$8/(커버링B2C요약!$AE$5/커버링B2C요약!$AD$5),0)</f>
        <v>0</v>
      </c>
      <c r="Y259" s="17">
        <f>Y260</f>
        <v>0</v>
      </c>
      <c r="Z259" s="17">
        <v>0</v>
      </c>
      <c r="AA259" s="43"/>
    </row>
    <row r="260" spans="1:28" s="43" customFormat="1" hidden="1">
      <c r="B260" s="22" t="str">
        <f>VLOOKUP(C260,'메타 RAW'!A:G,2,0)</f>
        <v>aos(Web2App)_purchase_lookalike(7%)_vd_신부럽다/2500(음식물)_nk1_26.04.03</v>
      </c>
      <c r="C260" s="22" t="s">
        <v>719</v>
      </c>
      <c r="D260" s="22">
        <f>VLOOKUP($C260,'메타 RAW'!$A:$G,3,0)</f>
        <v>0</v>
      </c>
      <c r="E260" s="22">
        <f>VLOOKUP($C260,'메타 RAW'!$A:$G,4,0)</f>
        <v>0</v>
      </c>
      <c r="F260" s="22">
        <f>VLOOKUP($C260,'메타 RAW'!$A:$G,5,0)</f>
        <v>0</v>
      </c>
      <c r="G260" s="22">
        <f>VLOOKUP($C260,'메타 RAW'!$A:$G,6,0)</f>
        <v>0</v>
      </c>
      <c r="H260" s="22">
        <f>VLOOKUP($C260,'메타 RAW'!$A:$I,7,0)</f>
        <v>0</v>
      </c>
      <c r="I260" s="22">
        <f>VLOOKUP($C260,'메타 RAW'!$A:$I,8,0)</f>
        <v>0</v>
      </c>
      <c r="J260" s="23">
        <f>IFERROR(D260/E260*1000,0)</f>
        <v>0</v>
      </c>
      <c r="K260" s="23">
        <f>IFERROR(D260/F260,0)</f>
        <v>0</v>
      </c>
      <c r="L260" s="24">
        <f t="shared" si="143"/>
        <v>0</v>
      </c>
      <c r="M260" s="24">
        <f t="shared" si="143"/>
        <v>0</v>
      </c>
      <c r="N260" s="24">
        <f>IFERROR(H260/F260,0)</f>
        <v>0</v>
      </c>
      <c r="O260" s="24">
        <f>IFERROR(I260/F260,0)</f>
        <v>0</v>
      </c>
      <c r="P260" s="22">
        <f>IFERROR(D260/G260,0)</f>
        <v>0</v>
      </c>
      <c r="Q260" s="22">
        <f>IFERROR(D260/H260,0)</f>
        <v>0</v>
      </c>
      <c r="R260" s="22">
        <f>IFERROR(D260/I260,0)</f>
        <v>0</v>
      </c>
      <c r="S260" s="22">
        <f>IFERROR(VLOOKUP($C260,'메타 RAW (MMP)'!$B:$G,3,0),0)</f>
        <v>0</v>
      </c>
      <c r="T260" s="22">
        <f>IFERROR(VLOOKUP($C260,'메타 RAW (MMP)'!$B:$G,5,0),0)</f>
        <v>0</v>
      </c>
      <c r="U260" s="22">
        <f>IFERROR(VLOOKUP($C260,'메타 RAW (MMP)'!$B:$G,6,0),0)</f>
        <v>0</v>
      </c>
      <c r="V260" s="22">
        <f>IFERROR(D260/T260,0)</f>
        <v>0</v>
      </c>
      <c r="W260" s="22">
        <f>IFERROR(D260/U260,0)</f>
        <v>0</v>
      </c>
      <c r="X260" s="22">
        <f>IFERROR(W260*커버링B2C요약!$AD$8/(커버링B2C요약!$AE$5/커버링B2C요약!$AD$5),0)</f>
        <v>0</v>
      </c>
      <c r="Y260" s="22">
        <v>0</v>
      </c>
    </row>
    <row r="261" spans="1:28" s="43" customFormat="1" hidden="1">
      <c r="B261" s="22" t="str">
        <f>VLOOKUP(C261,'메타 RAW'!A:G,2,0)</f>
        <v>aos(Web2App)_purchase_lookalike(7%)_vd_신부럽다/2500(음식물)_nk1_26.04.03</v>
      </c>
      <c r="C261" s="22" t="s">
        <v>720</v>
      </c>
      <c r="D261" s="22">
        <f>VLOOKUP($C261,'메타 RAW'!$A:$G,3,0)</f>
        <v>0</v>
      </c>
      <c r="E261" s="22">
        <f>VLOOKUP($C261,'메타 RAW'!$A:$G,4,0)</f>
        <v>0</v>
      </c>
      <c r="F261" s="22">
        <f>VLOOKUP($C261,'메타 RAW'!$A:$G,5,0)</f>
        <v>0</v>
      </c>
      <c r="G261" s="22">
        <f>VLOOKUP($C261,'메타 RAW'!$A:$G,6,0)</f>
        <v>0</v>
      </c>
      <c r="H261" s="22">
        <f>VLOOKUP($C261,'메타 RAW'!$A:$I,7,0)</f>
        <v>0</v>
      </c>
      <c r="I261" s="22">
        <f>VLOOKUP($C261,'메타 RAW'!$A:$I,8,0)</f>
        <v>0</v>
      </c>
      <c r="J261" s="23">
        <f>IFERROR(D261/E261*1000,0)</f>
        <v>0</v>
      </c>
      <c r="K261" s="23">
        <f>IFERROR(D261/F261,0)</f>
        <v>0</v>
      </c>
      <c r="L261" s="24">
        <f t="shared" si="143"/>
        <v>0</v>
      </c>
      <c r="M261" s="24">
        <f t="shared" si="143"/>
        <v>0</v>
      </c>
      <c r="N261" s="24">
        <f>IFERROR(H261/F261,0)</f>
        <v>0</v>
      </c>
      <c r="O261" s="24">
        <f>IFERROR(I261/F261,0)</f>
        <v>0</v>
      </c>
      <c r="P261" s="22">
        <f>IFERROR(D261/G261,0)</f>
        <v>0</v>
      </c>
      <c r="Q261" s="22">
        <f>IFERROR(D261/H261,0)</f>
        <v>0</v>
      </c>
      <c r="R261" s="22">
        <f>IFERROR(D261/I261,0)</f>
        <v>0</v>
      </c>
      <c r="S261" s="22">
        <f>IFERROR(VLOOKUP($C261,'메타 RAW (MMP)'!$B:$G,3,0),0)</f>
        <v>0</v>
      </c>
      <c r="T261" s="22">
        <f>IFERROR(VLOOKUP($C261,'메타 RAW (MMP)'!$B:$G,5,0),0)</f>
        <v>0</v>
      </c>
      <c r="U261" s="22">
        <f>IFERROR(VLOOKUP($C261,'메타 RAW (MMP)'!$B:$G,6,0),0)</f>
        <v>0</v>
      </c>
      <c r="V261" s="22">
        <f>IFERROR(D261/T261,0)</f>
        <v>0</v>
      </c>
      <c r="W261" s="22">
        <f>IFERROR(D261/U261,0)</f>
        <v>0</v>
      </c>
      <c r="X261" s="22">
        <f>IFERROR(W261*커버링B2C요약!$AD$8/(커버링B2C요약!$AE$5/커버링B2C요약!$AD$5),0)</f>
        <v>0</v>
      </c>
      <c r="Y261" s="22">
        <f>VLOOKUP($C261,'메타 RAW'!$A:$I,9,0)</f>
        <v>50000</v>
      </c>
    </row>
    <row r="262" spans="1:28" s="43" customFormat="1" hidden="1">
      <c r="B262" s="22" t="str">
        <f>VLOOKUP(C262,'메타 RAW'!A:G,2,0)</f>
        <v>aos(Web2App)_purchase_lookalike(7%)_vd_신부럽다/2500(음식물)_nk1_26.04.03</v>
      </c>
      <c r="C262" s="22" t="s">
        <v>721</v>
      </c>
      <c r="D262" s="22">
        <f>VLOOKUP($C262,'메타 RAW'!$A:$G,3,0)</f>
        <v>0</v>
      </c>
      <c r="E262" s="22">
        <f>VLOOKUP($C262,'메타 RAW'!$A:$G,4,0)</f>
        <v>0</v>
      </c>
      <c r="F262" s="22">
        <f>VLOOKUP($C262,'메타 RAW'!$A:$G,5,0)</f>
        <v>0</v>
      </c>
      <c r="G262" s="22">
        <f>VLOOKUP($C262,'메타 RAW'!$A:$G,6,0)</f>
        <v>0</v>
      </c>
      <c r="H262" s="22">
        <f>VLOOKUP($C262,'메타 RAW'!$A:$I,7,0)</f>
        <v>0</v>
      </c>
      <c r="I262" s="22">
        <f>VLOOKUP($C262,'메타 RAW'!$A:$I,8,0)</f>
        <v>0</v>
      </c>
      <c r="J262" s="23">
        <f>IFERROR(D262/E262*1000,0)</f>
        <v>0</v>
      </c>
      <c r="K262" s="23">
        <f>IFERROR(D262/F262,0)</f>
        <v>0</v>
      </c>
      <c r="L262" s="24">
        <f t="shared" si="143"/>
        <v>0</v>
      </c>
      <c r="M262" s="24">
        <f t="shared" si="143"/>
        <v>0</v>
      </c>
      <c r="N262" s="24">
        <f>IFERROR(H262/F262,0)</f>
        <v>0</v>
      </c>
      <c r="O262" s="24">
        <f>IFERROR(I262/F262,0)</f>
        <v>0</v>
      </c>
      <c r="P262" s="22">
        <f>IFERROR(D262/G262,0)</f>
        <v>0</v>
      </c>
      <c r="Q262" s="22">
        <f>IFERROR(D262/H262,0)</f>
        <v>0</v>
      </c>
      <c r="R262" s="22">
        <f>IFERROR(D262/I262,0)</f>
        <v>0</v>
      </c>
      <c r="S262" s="22">
        <f>IFERROR(VLOOKUP($C262,'메타 RAW (MMP)'!$B:$G,3,0),0)</f>
        <v>0</v>
      </c>
      <c r="T262" s="22">
        <f>IFERROR(VLOOKUP($C262,'메타 RAW (MMP)'!$B:$G,5,0),0)</f>
        <v>0</v>
      </c>
      <c r="U262" s="22">
        <f>IFERROR(VLOOKUP($C262,'메타 RAW (MMP)'!$B:$G,6,0),0)</f>
        <v>0</v>
      </c>
      <c r="V262" s="22">
        <f>IFERROR(D262/T262,0)</f>
        <v>0</v>
      </c>
      <c r="W262" s="22">
        <f>IFERROR(D262/U262,0)</f>
        <v>0</v>
      </c>
      <c r="X262" s="22">
        <f>IFERROR(W262*커버링B2C요약!$AD$8/(커버링B2C요약!$AE$5/커버링B2C요약!$AD$5),0)</f>
        <v>0</v>
      </c>
      <c r="Y262" s="22">
        <f>VLOOKUP($C262,'메타 RAW'!$A:$I,9,0)</f>
        <v>50000</v>
      </c>
    </row>
    <row r="264" spans="1:28">
      <c r="B264" s="19" t="s">
        <v>440</v>
      </c>
      <c r="C264" s="20" t="s">
        <v>4259</v>
      </c>
      <c r="D264" s="20"/>
      <c r="AA264" s="43"/>
    </row>
    <row r="265" spans="1:28">
      <c r="B265" s="11" t="s">
        <v>436</v>
      </c>
      <c r="C265" s="11" t="s">
        <v>22</v>
      </c>
      <c r="D265" s="12" t="s">
        <v>23</v>
      </c>
      <c r="E265" s="12" t="s">
        <v>24</v>
      </c>
      <c r="F265" s="12" t="s">
        <v>25</v>
      </c>
      <c r="G265" s="12" t="s">
        <v>26</v>
      </c>
      <c r="H265" s="12" t="s">
        <v>27</v>
      </c>
      <c r="I265" s="12" t="s">
        <v>28</v>
      </c>
      <c r="J265" s="13" t="s">
        <v>29</v>
      </c>
      <c r="K265" s="13" t="s">
        <v>30</v>
      </c>
      <c r="L265" s="13" t="s">
        <v>31</v>
      </c>
      <c r="M265" s="13" t="s">
        <v>32</v>
      </c>
      <c r="N265" s="13" t="s">
        <v>33</v>
      </c>
      <c r="O265" s="13" t="s">
        <v>34</v>
      </c>
      <c r="P265" s="13" t="s">
        <v>35</v>
      </c>
      <c r="Q265" s="13" t="s">
        <v>36</v>
      </c>
      <c r="R265" s="13" t="s">
        <v>37</v>
      </c>
      <c r="S265" s="14" t="s">
        <v>38</v>
      </c>
      <c r="T265" s="14" t="s">
        <v>27</v>
      </c>
      <c r="U265" s="14" t="s">
        <v>28</v>
      </c>
      <c r="V265" s="14" t="s">
        <v>36</v>
      </c>
      <c r="W265" s="14" t="s">
        <v>37</v>
      </c>
      <c r="X265" s="14" t="s">
        <v>437</v>
      </c>
      <c r="Y265" s="13" t="s">
        <v>40</v>
      </c>
      <c r="Z265" s="14" t="s">
        <v>41</v>
      </c>
      <c r="AA265" s="43"/>
    </row>
    <row r="266" spans="1:28">
      <c r="B266" s="15"/>
      <c r="C266" s="9" t="s">
        <v>435</v>
      </c>
      <c r="D266" s="16">
        <f t="shared" ref="D266:I266" si="144">SUM(D267:D269)</f>
        <v>1609990</v>
      </c>
      <c r="E266" s="16">
        <f t="shared" si="144"/>
        <v>182458</v>
      </c>
      <c r="F266" s="16">
        <f t="shared" si="144"/>
        <v>681</v>
      </c>
      <c r="G266" s="16">
        <f t="shared" si="144"/>
        <v>104</v>
      </c>
      <c r="H266" s="16">
        <f t="shared" si="144"/>
        <v>24</v>
      </c>
      <c r="I266" s="16">
        <f t="shared" si="144"/>
        <v>155</v>
      </c>
      <c r="J266" s="17">
        <f>D266*1000/E266</f>
        <v>8823.8937180063349</v>
      </c>
      <c r="K266" s="17">
        <f>IFERROR(D266/F266,0)</f>
        <v>2364.1556534508077</v>
      </c>
      <c r="L266" s="18">
        <f t="shared" ref="L266:M266" si="145">IFERROR(F266/E266,0)</f>
        <v>3.7323658047331439E-3</v>
      </c>
      <c r="M266" s="42">
        <f t="shared" si="145"/>
        <v>0.1527165932452276</v>
      </c>
      <c r="N266" s="42">
        <f>IFERROR(H266/F266,0)</f>
        <v>3.5242290748898682E-2</v>
      </c>
      <c r="O266" s="42">
        <f>IFERROR(I266/F266,0)</f>
        <v>0.22760646108663729</v>
      </c>
      <c r="P266" s="17">
        <f>IFERROR(D266/G266,0)</f>
        <v>15480.673076923076</v>
      </c>
      <c r="Q266" s="17">
        <f>IFERROR(D266/H266,0)</f>
        <v>67082.916666666672</v>
      </c>
      <c r="R266" s="17">
        <f>IFERROR(D266/I266,0)</f>
        <v>10387.032258064517</v>
      </c>
      <c r="S266" s="16">
        <f>SUM(S267:S269)</f>
        <v>156</v>
      </c>
      <c r="T266" s="16">
        <f>SUM(T267:T269)</f>
        <v>105</v>
      </c>
      <c r="U266" s="16">
        <f>SUM(U267:U269)</f>
        <v>12</v>
      </c>
      <c r="V266" s="17">
        <f>IFERROR(D266/T266,0)</f>
        <v>15333.238095238095</v>
      </c>
      <c r="W266" s="17">
        <f>IFERROR(D266/U266,0)</f>
        <v>134165.83333333334</v>
      </c>
      <c r="X266" s="17">
        <f>IFERROR(W266*커버링B2C요약!$AD$8/(커버링B2C요약!$AE$5/커버링B2C요약!$AD$5),0)</f>
        <v>53398.604791403988</v>
      </c>
      <c r="Y266" s="17">
        <f>Y267</f>
        <v>259200</v>
      </c>
      <c r="Z266" s="17">
        <v>207360</v>
      </c>
      <c r="AA266" s="168"/>
    </row>
    <row r="267" spans="1:28">
      <c r="B267" s="28" t="str">
        <f>VLOOKUP(C267,'메타 RAW'!A:G,2,0)</f>
        <v>aos(Web2App)_purchase_lookalike(7%)_vd_신부럽다/50%(음식물)_nk1_26.04.03</v>
      </c>
      <c r="C267" s="28" t="s">
        <v>722</v>
      </c>
      <c r="D267" s="28">
        <f>VLOOKUP($C267,'메타 RAW'!$A:$G,3,0)</f>
        <v>1407596</v>
      </c>
      <c r="E267" s="28">
        <f>VLOOKUP($C267,'메타 RAW'!$A:$G,4,0)</f>
        <v>157507</v>
      </c>
      <c r="F267" s="28">
        <f>VLOOKUP($C267,'메타 RAW'!$A:$G,5,0)</f>
        <v>636</v>
      </c>
      <c r="G267" s="28">
        <f>VLOOKUP($C267,'메타 RAW'!$A:$G,6,0)</f>
        <v>103</v>
      </c>
      <c r="H267" s="28">
        <f>VLOOKUP($C267,'메타 RAW'!$A:$I,7,0)</f>
        <v>23</v>
      </c>
      <c r="I267" s="28">
        <f>VLOOKUP($C267,'메타 RAW'!$A:$I,8,0)</f>
        <v>154</v>
      </c>
      <c r="J267" s="29">
        <f>IFERROR(D267/E267*1000,0)</f>
        <v>8936.7202727497825</v>
      </c>
      <c r="K267" s="29">
        <f>IFERROR(D267/F267,0)</f>
        <v>2213.2012578616354</v>
      </c>
      <c r="L267" s="30">
        <f t="shared" ref="L267:M269" si="146">IFERROR(F267/E267,0)</f>
        <v>4.0379157751718967E-3</v>
      </c>
      <c r="M267" s="30">
        <f t="shared" si="146"/>
        <v>0.16194968553459119</v>
      </c>
      <c r="N267" s="30">
        <f>IFERROR(H267/F267,0)</f>
        <v>3.6163522012578615E-2</v>
      </c>
      <c r="O267" s="30">
        <f>IFERROR(I267/F267,0)</f>
        <v>0.24213836477987422</v>
      </c>
      <c r="P267" s="28">
        <f>IFERROR(D267/G267,0)</f>
        <v>13665.980582524271</v>
      </c>
      <c r="Q267" s="28">
        <f>IFERROR(D267/H267,0)</f>
        <v>61199.82608695652</v>
      </c>
      <c r="R267" s="28">
        <f>IFERROR(D267/I267,0)</f>
        <v>9140.2337662337668</v>
      </c>
      <c r="S267" s="28">
        <f>IFERROR(VLOOKUP($C267,'메타 RAW (MMP)'!$B:$G,3,0),0)</f>
        <v>154</v>
      </c>
      <c r="T267" s="28">
        <f>IFERROR(VLOOKUP($C267,'메타 RAW (MMP)'!$B:$G,5,0),0)</f>
        <v>104</v>
      </c>
      <c r="U267" s="28">
        <f>IFERROR(VLOOKUP($C267,'메타 RAW (MMP)'!$B:$G,6,0),0)</f>
        <v>12</v>
      </c>
      <c r="V267" s="28">
        <f>IFERROR(D267/T267,0)</f>
        <v>13534.576923076924</v>
      </c>
      <c r="W267" s="28">
        <f>IFERROR(D267/U267,0)</f>
        <v>117299.66666666667</v>
      </c>
      <c r="X267" s="28">
        <f>IFERROR(W267*커버링B2C요약!$AD$8/(커버링B2C요약!$AE$5/커버링B2C요약!$AD$5),0)</f>
        <v>46685.794638451844</v>
      </c>
      <c r="Y267" s="28">
        <f>VLOOKUP($C267,'메타 RAW'!$A:$I,9,0)</f>
        <v>259200</v>
      </c>
      <c r="Z267" s="62"/>
      <c r="AA267" s="43"/>
    </row>
    <row r="268" spans="1:28" s="43" customFormat="1">
      <c r="A268"/>
      <c r="B268" s="28" t="str">
        <f>VLOOKUP(C268,'메타 RAW'!A:G,2,0)</f>
        <v>aos(Web2App)_purchase_lookalike(7%)_vd_신부럽다/50%(음식물)_nk1_26.04.03</v>
      </c>
      <c r="C268" s="28" t="s">
        <v>724</v>
      </c>
      <c r="D268" s="28">
        <f>VLOOKUP($C268,'메타 RAW'!$A:$G,3,0)</f>
        <v>194062</v>
      </c>
      <c r="E268" s="28">
        <f>VLOOKUP($C268,'메타 RAW'!$A:$G,4,0)</f>
        <v>24113</v>
      </c>
      <c r="F268" s="28">
        <f>VLOOKUP($C268,'메타 RAW'!$A:$G,5,0)</f>
        <v>44</v>
      </c>
      <c r="G268" s="28">
        <f>VLOOKUP($C268,'메타 RAW'!$A:$G,6,0)</f>
        <v>1</v>
      </c>
      <c r="H268" s="28">
        <f>VLOOKUP($C268,'메타 RAW'!$A:$I,7,0)</f>
        <v>1</v>
      </c>
      <c r="I268" s="28">
        <f>VLOOKUP($C268,'메타 RAW'!$A:$I,8,0)</f>
        <v>1</v>
      </c>
      <c r="J268" s="29">
        <f>IFERROR(D268/E268*1000,0)</f>
        <v>8048.023887529549</v>
      </c>
      <c r="K268" s="29">
        <f>IFERROR(D268/F268,0)</f>
        <v>4410.5</v>
      </c>
      <c r="L268" s="30">
        <f t="shared" si="146"/>
        <v>1.8247418405009745E-3</v>
      </c>
      <c r="M268" s="30">
        <f t="shared" si="146"/>
        <v>2.2727272727272728E-2</v>
      </c>
      <c r="N268" s="30">
        <f>IFERROR(H268/F268,0)</f>
        <v>2.2727272727272728E-2</v>
      </c>
      <c r="O268" s="30">
        <f>IFERROR(I268/F268,0)</f>
        <v>2.2727272727272728E-2</v>
      </c>
      <c r="P268" s="28">
        <f>IFERROR(D268/G268,0)</f>
        <v>194062</v>
      </c>
      <c r="Q268" s="28">
        <f>IFERROR(D268/H268,0)</f>
        <v>194062</v>
      </c>
      <c r="R268" s="28">
        <f>IFERROR(D268/I268,0)</f>
        <v>194062</v>
      </c>
      <c r="S268" s="28">
        <f>IFERROR(VLOOKUP($C268,'메타 RAW (MMP)'!$B:$G,3,0),0)</f>
        <v>2</v>
      </c>
      <c r="T268" s="28">
        <f>IFERROR(VLOOKUP($C268,'메타 RAW (MMP)'!$B:$G,5,0),0)</f>
        <v>1</v>
      </c>
      <c r="U268" s="28">
        <f>IFERROR(VLOOKUP($C268,'메타 RAW (MMP)'!$B:$G,6,0),0)</f>
        <v>0</v>
      </c>
      <c r="V268" s="28">
        <f>IFERROR(D268/T268,0)</f>
        <v>194062</v>
      </c>
      <c r="W268" s="28">
        <f>IFERROR(D268/U268,0)</f>
        <v>0</v>
      </c>
      <c r="X268" s="28">
        <f>IFERROR(W268*커버링B2C요약!$AD$8/(커버링B2C요약!$AE$5/커버링B2C요약!$AD$5),0)</f>
        <v>0</v>
      </c>
      <c r="Y268" s="28">
        <f>VLOOKUP($C268,'메타 RAW'!$A:$I,9,0)</f>
        <v>259200</v>
      </c>
      <c r="Z268" s="62"/>
      <c r="AA268" s="242"/>
      <c r="AB268" s="242"/>
    </row>
    <row r="269" spans="1:28">
      <c r="A269" s="43"/>
      <c r="B269" s="22" t="str">
        <f>VLOOKUP(C269,'메타 RAW'!A:G,2,0)</f>
        <v>aos(Web2App)_purchase_lookalike(7%)_vd_신부럽다/50%(음식물)_nk1_26.04.03</v>
      </c>
      <c r="C269" s="22" t="s">
        <v>723</v>
      </c>
      <c r="D269" s="22">
        <f>VLOOKUP($C269,'메타 RAW'!$A:$G,3,0)</f>
        <v>8332</v>
      </c>
      <c r="E269" s="22">
        <f>VLOOKUP($C269,'메타 RAW'!$A:$G,4,0)</f>
        <v>838</v>
      </c>
      <c r="F269" s="22">
        <f>VLOOKUP($C269,'메타 RAW'!$A:$G,5,0)</f>
        <v>1</v>
      </c>
      <c r="G269" s="22">
        <f>VLOOKUP($C269,'메타 RAW'!$A:$G,6,0)</f>
        <v>0</v>
      </c>
      <c r="H269" s="22">
        <f>VLOOKUP($C269,'메타 RAW'!$A:$I,7,0)</f>
        <v>0</v>
      </c>
      <c r="I269" s="22">
        <f>VLOOKUP($C269,'메타 RAW'!$A:$I,8,0)</f>
        <v>0</v>
      </c>
      <c r="J269" s="23">
        <f>IFERROR(D269/E269*1000,0)</f>
        <v>9942.7207637231495</v>
      </c>
      <c r="K269" s="23">
        <f>IFERROR(D269/F269,0)</f>
        <v>8332</v>
      </c>
      <c r="L269" s="24">
        <f t="shared" si="146"/>
        <v>1.1933174224343676E-3</v>
      </c>
      <c r="M269" s="24">
        <f t="shared" si="146"/>
        <v>0</v>
      </c>
      <c r="N269" s="24">
        <f>IFERROR(H269/F269,0)</f>
        <v>0</v>
      </c>
      <c r="O269" s="24">
        <f>IFERROR(I269/F269,0)</f>
        <v>0</v>
      </c>
      <c r="P269" s="22">
        <f>IFERROR(D269/G269,0)</f>
        <v>0</v>
      </c>
      <c r="Q269" s="22">
        <f>IFERROR(D269/H269,0)</f>
        <v>0</v>
      </c>
      <c r="R269" s="22">
        <f>IFERROR(D269/I269,0)</f>
        <v>0</v>
      </c>
      <c r="S269" s="22">
        <f>IFERROR(VLOOKUP($C269,'메타 RAW (MMP)'!$B:$G,3,0),0)</f>
        <v>0</v>
      </c>
      <c r="T269" s="22">
        <f>IFERROR(VLOOKUP($C269,'메타 RAW (MMP)'!$B:$G,5,0),0)</f>
        <v>0</v>
      </c>
      <c r="U269" s="22">
        <f>IFERROR(VLOOKUP($C269,'메타 RAW (MMP)'!$B:$G,6,0),0)</f>
        <v>0</v>
      </c>
      <c r="V269" s="22">
        <f>IFERROR(D269/T269,0)</f>
        <v>0</v>
      </c>
      <c r="W269" s="22">
        <f>IFERROR(D269/U269,0)</f>
        <v>0</v>
      </c>
      <c r="X269" s="22">
        <f>IFERROR(W269*커버링B2C요약!$AD$8/(커버링B2C요약!$AE$5/커버링B2C요약!$AD$5),0)</f>
        <v>0</v>
      </c>
      <c r="Y269" s="22">
        <f>VLOOKUP($C269,'메타 RAW'!$A:$I,9,0)</f>
        <v>259200</v>
      </c>
      <c r="Z269" s="43"/>
      <c r="AA269" s="43"/>
      <c r="AB269" s="43"/>
    </row>
    <row r="271" spans="1:28">
      <c r="B271" s="19" t="s">
        <v>440</v>
      </c>
      <c r="C271" s="20" t="s">
        <v>4260</v>
      </c>
      <c r="D271" s="20"/>
      <c r="AA271" s="43"/>
    </row>
    <row r="272" spans="1:28">
      <c r="B272" s="11" t="s">
        <v>436</v>
      </c>
      <c r="C272" s="11" t="s">
        <v>22</v>
      </c>
      <c r="D272" s="12" t="s">
        <v>23</v>
      </c>
      <c r="E272" s="12" t="s">
        <v>24</v>
      </c>
      <c r="F272" s="12" t="s">
        <v>25</v>
      </c>
      <c r="G272" s="12" t="s">
        <v>26</v>
      </c>
      <c r="H272" s="12" t="s">
        <v>27</v>
      </c>
      <c r="I272" s="12" t="s">
        <v>28</v>
      </c>
      <c r="J272" s="13" t="s">
        <v>29</v>
      </c>
      <c r="K272" s="13" t="s">
        <v>30</v>
      </c>
      <c r="L272" s="13" t="s">
        <v>31</v>
      </c>
      <c r="M272" s="13" t="s">
        <v>32</v>
      </c>
      <c r="N272" s="13" t="s">
        <v>33</v>
      </c>
      <c r="O272" s="13" t="s">
        <v>34</v>
      </c>
      <c r="P272" s="13" t="s">
        <v>35</v>
      </c>
      <c r="Q272" s="13" t="s">
        <v>36</v>
      </c>
      <c r="R272" s="13" t="s">
        <v>37</v>
      </c>
      <c r="S272" s="14" t="s">
        <v>38</v>
      </c>
      <c r="T272" s="14" t="s">
        <v>27</v>
      </c>
      <c r="U272" s="14" t="s">
        <v>28</v>
      </c>
      <c r="V272" s="14" t="s">
        <v>36</v>
      </c>
      <c r="W272" s="14" t="s">
        <v>37</v>
      </c>
      <c r="X272" s="14" t="s">
        <v>437</v>
      </c>
      <c r="Y272" s="13" t="s">
        <v>40</v>
      </c>
      <c r="Z272" s="14" t="s">
        <v>41</v>
      </c>
      <c r="AA272" s="43"/>
    </row>
    <row r="273" spans="2:28">
      <c r="B273" s="15"/>
      <c r="C273" s="9" t="s">
        <v>435</v>
      </c>
      <c r="D273" s="16">
        <f t="shared" ref="D273:I273" si="147">SUM(D274:D276)</f>
        <v>483579</v>
      </c>
      <c r="E273" s="16">
        <f t="shared" si="147"/>
        <v>56272</v>
      </c>
      <c r="F273" s="16">
        <f t="shared" si="147"/>
        <v>113</v>
      </c>
      <c r="G273" s="16">
        <f t="shared" si="147"/>
        <v>4</v>
      </c>
      <c r="H273" s="16">
        <f t="shared" si="147"/>
        <v>6</v>
      </c>
      <c r="I273" s="16">
        <f t="shared" si="147"/>
        <v>12</v>
      </c>
      <c r="J273" s="17">
        <f>D273*1000/E273</f>
        <v>8593.598947967017</v>
      </c>
      <c r="K273" s="17">
        <f>IFERROR(D273/F273,0)</f>
        <v>4279.4601769911505</v>
      </c>
      <c r="L273" s="18">
        <f t="shared" ref="L273:M273" si="148">IFERROR(F273/E273,0)</f>
        <v>2.0081034972988343E-3</v>
      </c>
      <c r="M273" s="42">
        <f t="shared" si="148"/>
        <v>3.5398230088495575E-2</v>
      </c>
      <c r="N273" s="42">
        <f>IFERROR(H273/F273,0)</f>
        <v>5.3097345132743362E-2</v>
      </c>
      <c r="O273" s="42">
        <f>IFERROR(I273/F273,0)</f>
        <v>0.10619469026548672</v>
      </c>
      <c r="P273" s="17">
        <f>IFERROR(D273/G273,0)</f>
        <v>120894.75</v>
      </c>
      <c r="Q273" s="17">
        <f>IFERROR(D273/H273,0)</f>
        <v>80596.5</v>
      </c>
      <c r="R273" s="17">
        <f>IFERROR(D273/I273,0)</f>
        <v>40298.25</v>
      </c>
      <c r="S273" s="16">
        <f>SUM(S274:S276)</f>
        <v>6</v>
      </c>
      <c r="T273" s="16">
        <f>SUM(T274:T276)</f>
        <v>4</v>
      </c>
      <c r="U273" s="16">
        <f>SUM(U274:U276)</f>
        <v>3</v>
      </c>
      <c r="V273" s="17">
        <f>IFERROR(D273/T273,0)</f>
        <v>120894.75</v>
      </c>
      <c r="W273" s="17">
        <f>IFERROR(D273/U273,0)</f>
        <v>161193</v>
      </c>
      <c r="X273" s="17">
        <f>IFERROR(W273*커버링B2C요약!$AD$8/(커버링B2C요약!$AE$5/커버링B2C요약!$AD$5),0)</f>
        <v>64155.538621786094</v>
      </c>
      <c r="Y273" s="17">
        <f>Y274</f>
        <v>64000</v>
      </c>
      <c r="Z273" s="17">
        <v>0</v>
      </c>
      <c r="AA273" s="43"/>
    </row>
    <row r="274" spans="2:28" s="43" customFormat="1">
      <c r="B274" s="22" t="str">
        <f>VLOOKUP(C274,'메타 RAW'!A:G,2,0)</f>
        <v>aos(Web2App)_purchase_lookalike(7%)_vd_신부럽다/100%(음식물)_nk1_26.04.03</v>
      </c>
      <c r="C274" s="22" t="s">
        <v>726</v>
      </c>
      <c r="D274" s="22">
        <f>VLOOKUP($C274,'메타 RAW'!$A:$G,3,0)</f>
        <v>438903</v>
      </c>
      <c r="E274" s="22">
        <f>VLOOKUP($C274,'메타 RAW'!$A:$G,4,0)</f>
        <v>50725</v>
      </c>
      <c r="F274" s="22">
        <f>VLOOKUP($C274,'메타 RAW'!$A:$G,5,0)</f>
        <v>103</v>
      </c>
      <c r="G274" s="22">
        <f>VLOOKUP($C274,'메타 RAW'!$A:$G,6,0)</f>
        <v>3</v>
      </c>
      <c r="H274" s="22">
        <f>VLOOKUP($C274,'메타 RAW'!$A:$I,7,0)</f>
        <v>6</v>
      </c>
      <c r="I274" s="22">
        <f>VLOOKUP($C274,'메타 RAW'!$A:$I,8,0)</f>
        <v>11</v>
      </c>
      <c r="J274" s="23">
        <f>IFERROR(D274/E274*1000,0)</f>
        <v>8652.5973385904399</v>
      </c>
      <c r="K274" s="23">
        <f>IFERROR(D274/F274,0)</f>
        <v>4261.1941747572819</v>
      </c>
      <c r="L274" s="24">
        <f t="shared" ref="L274:M276" si="149">IFERROR(F274/E274,0)</f>
        <v>2.030556924593396E-3</v>
      </c>
      <c r="M274" s="24">
        <f t="shared" si="149"/>
        <v>2.9126213592233011E-2</v>
      </c>
      <c r="N274" s="24">
        <f>IFERROR(H274/F274,0)</f>
        <v>5.8252427184466021E-2</v>
      </c>
      <c r="O274" s="24">
        <f>IFERROR(I274/F274,0)</f>
        <v>0.10679611650485436</v>
      </c>
      <c r="P274" s="22">
        <f>IFERROR(D274/G274,0)</f>
        <v>146301</v>
      </c>
      <c r="Q274" s="22">
        <f>IFERROR(D274/H274,0)</f>
        <v>73150.5</v>
      </c>
      <c r="R274" s="22">
        <f>IFERROR(D274/I274,0)</f>
        <v>39900.272727272728</v>
      </c>
      <c r="S274" s="22">
        <f>IFERROR(VLOOKUP($C274,'메타 RAW (MMP)'!$B:$G,3,0),0)</f>
        <v>5</v>
      </c>
      <c r="T274" s="22">
        <f>IFERROR(VLOOKUP($C274,'메타 RAW (MMP)'!$B:$G,5,0),0)</f>
        <v>3</v>
      </c>
      <c r="U274" s="22">
        <f>IFERROR(VLOOKUP($C274,'메타 RAW (MMP)'!$B:$G,6,0),0)</f>
        <v>3</v>
      </c>
      <c r="V274" s="22">
        <f>IFERROR(D274/T274,0)</f>
        <v>146301</v>
      </c>
      <c r="W274" s="22">
        <f>IFERROR(D274/U274,0)</f>
        <v>146301</v>
      </c>
      <c r="X274" s="22">
        <f>IFERROR(W274*커버링B2C요약!$AD$8/(커버링B2C요약!$AE$5/커버링B2C요약!$AD$5),0)</f>
        <v>58228.455676772101</v>
      </c>
      <c r="Y274" s="22">
        <f>VLOOKUP($C274,'메타 RAW'!$A:$I,9,0)</f>
        <v>64000</v>
      </c>
    </row>
    <row r="275" spans="2:28" s="43" customFormat="1">
      <c r="B275" s="22" t="str">
        <f>VLOOKUP(C275,'메타 RAW'!A:G,2,0)</f>
        <v>aos(Web2App)_purchase_lookalike(7%)_vd_신부럽다/100%(음식물)_nk1_26.04.03</v>
      </c>
      <c r="C275" s="22" t="s">
        <v>725</v>
      </c>
      <c r="D275" s="22">
        <f>VLOOKUP($C275,'메타 RAW'!$A:$G,3,0)</f>
        <v>44676</v>
      </c>
      <c r="E275" s="22">
        <f>VLOOKUP($C275,'메타 RAW'!$A:$G,4,0)</f>
        <v>5547</v>
      </c>
      <c r="F275" s="22">
        <f>VLOOKUP($C275,'메타 RAW'!$A:$G,5,0)</f>
        <v>10</v>
      </c>
      <c r="G275" s="22">
        <f>VLOOKUP($C275,'메타 RAW'!$A:$G,6,0)</f>
        <v>1</v>
      </c>
      <c r="H275" s="22">
        <f>VLOOKUP($C275,'메타 RAW'!$A:$I,7,0)</f>
        <v>0</v>
      </c>
      <c r="I275" s="22">
        <f>VLOOKUP($C275,'메타 RAW'!$A:$I,8,0)</f>
        <v>1</v>
      </c>
      <c r="J275" s="23">
        <f>IFERROR(D275/E275*1000,0)</f>
        <v>8054.083288263927</v>
      </c>
      <c r="K275" s="23">
        <f>IFERROR(D275/F275,0)</f>
        <v>4467.6000000000004</v>
      </c>
      <c r="L275" s="24">
        <f t="shared" si="149"/>
        <v>1.8027762754642149E-3</v>
      </c>
      <c r="M275" s="24">
        <f t="shared" si="149"/>
        <v>0.1</v>
      </c>
      <c r="N275" s="24">
        <f>IFERROR(H275/F275,0)</f>
        <v>0</v>
      </c>
      <c r="O275" s="24">
        <f>IFERROR(I275/F275,0)</f>
        <v>0.1</v>
      </c>
      <c r="P275" s="22">
        <f>IFERROR(D275/G275,0)</f>
        <v>44676</v>
      </c>
      <c r="Q275" s="22">
        <f>IFERROR(D275/H275,0)</f>
        <v>0</v>
      </c>
      <c r="R275" s="22">
        <f>IFERROR(D275/I275,0)</f>
        <v>44676</v>
      </c>
      <c r="S275" s="22">
        <f>IFERROR(VLOOKUP($C275,'메타 RAW (MMP)'!$B:$G,3,0),0)</f>
        <v>1</v>
      </c>
      <c r="T275" s="22">
        <f>IFERROR(VLOOKUP($C275,'메타 RAW (MMP)'!$B:$G,5,0),0)</f>
        <v>1</v>
      </c>
      <c r="U275" s="22">
        <f>IFERROR(VLOOKUP($C275,'메타 RAW (MMP)'!$B:$G,6,0),0)</f>
        <v>0</v>
      </c>
      <c r="V275" s="22">
        <f>IFERROR(D275/T275,0)</f>
        <v>44676</v>
      </c>
      <c r="W275" s="22">
        <f>IFERROR(D275/U275,0)</f>
        <v>0</v>
      </c>
      <c r="X275" s="22">
        <f>IFERROR(W275*커버링B2C요약!$AD$8/(커버링B2C요약!$AE$5/커버링B2C요약!$AD$5),0)</f>
        <v>0</v>
      </c>
      <c r="Y275" s="22">
        <f>VLOOKUP($C275,'메타 RAW'!$A:$I,9,0)</f>
        <v>64000</v>
      </c>
      <c r="AB275" s="273"/>
    </row>
    <row r="276" spans="2:28" s="43" customFormat="1">
      <c r="B276" s="22" t="str">
        <f>VLOOKUP(C276,'메타 RAW'!A:G,2,0)</f>
        <v>aos(Web2App)_purchase_lookalike(7%)_vd_신부럽다/100%(음식물)_nk1_26.04.03</v>
      </c>
      <c r="C276" s="22" t="s">
        <v>727</v>
      </c>
      <c r="D276" s="22">
        <f>VLOOKUP($C276,'메타 RAW'!$A:$G,3,0)</f>
        <v>0</v>
      </c>
      <c r="E276" s="22">
        <f>VLOOKUP($C276,'메타 RAW'!$A:$G,4,0)</f>
        <v>0</v>
      </c>
      <c r="F276" s="22">
        <f>VLOOKUP($C276,'메타 RAW'!$A:$G,5,0)</f>
        <v>0</v>
      </c>
      <c r="G276" s="22">
        <f>VLOOKUP($C276,'메타 RAW'!$A:$G,6,0)</f>
        <v>0</v>
      </c>
      <c r="H276" s="22">
        <f>VLOOKUP($C276,'메타 RAW'!$A:$I,7,0)</f>
        <v>0</v>
      </c>
      <c r="I276" s="22">
        <f>VLOOKUP($C276,'메타 RAW'!$A:$I,8,0)</f>
        <v>0</v>
      </c>
      <c r="J276" s="23">
        <f>IFERROR(D276/E276*1000,0)</f>
        <v>0</v>
      </c>
      <c r="K276" s="23">
        <f>IFERROR(D276/F276,0)</f>
        <v>0</v>
      </c>
      <c r="L276" s="24">
        <f t="shared" si="149"/>
        <v>0</v>
      </c>
      <c r="M276" s="24">
        <f t="shared" si="149"/>
        <v>0</v>
      </c>
      <c r="N276" s="24">
        <f>IFERROR(H276/F276,0)</f>
        <v>0</v>
      </c>
      <c r="O276" s="24">
        <f>IFERROR(I276/F276,0)</f>
        <v>0</v>
      </c>
      <c r="P276" s="22">
        <f>IFERROR(D276/G276,0)</f>
        <v>0</v>
      </c>
      <c r="Q276" s="22">
        <f>IFERROR(D276/H276,0)</f>
        <v>0</v>
      </c>
      <c r="R276" s="22">
        <f>IFERROR(D276/I276,0)</f>
        <v>0</v>
      </c>
      <c r="S276" s="22">
        <f>IFERROR(VLOOKUP($C276,'메타 RAW (MMP)'!$B:$G,3,0),0)</f>
        <v>0</v>
      </c>
      <c r="T276" s="22">
        <f>IFERROR(VLOOKUP($C276,'메타 RAW (MMP)'!$B:$G,5,0),0)</f>
        <v>0</v>
      </c>
      <c r="U276" s="22">
        <f>IFERROR(VLOOKUP($C276,'메타 RAW (MMP)'!$B:$G,6,0),0)</f>
        <v>0</v>
      </c>
      <c r="V276" s="22">
        <f>IFERROR(D276/T276,0)</f>
        <v>0</v>
      </c>
      <c r="W276" s="22">
        <f>IFERROR(D276/U276,0)</f>
        <v>0</v>
      </c>
      <c r="X276" s="22">
        <f>IFERROR(W276*커버링B2C요약!$AD$8/(커버링B2C요약!$AE$5/커버링B2C요약!$AD$5),0)</f>
        <v>0</v>
      </c>
      <c r="Y276" s="22">
        <f>VLOOKUP($C276,'메타 RAW'!$A:$I,9,0)</f>
        <v>64000</v>
      </c>
    </row>
    <row r="278" spans="2:28">
      <c r="B278" s="19" t="s">
        <v>440</v>
      </c>
      <c r="C278" s="20" t="s">
        <v>451</v>
      </c>
      <c r="D278" s="20"/>
      <c r="AA278" s="43"/>
    </row>
    <row r="279" spans="2:28">
      <c r="B279" s="11" t="s">
        <v>436</v>
      </c>
      <c r="C279" s="11" t="s">
        <v>22</v>
      </c>
      <c r="D279" s="12" t="s">
        <v>23</v>
      </c>
      <c r="E279" s="12" t="s">
        <v>24</v>
      </c>
      <c r="F279" s="12" t="s">
        <v>25</v>
      </c>
      <c r="G279" s="12" t="s">
        <v>26</v>
      </c>
      <c r="H279" s="12" t="s">
        <v>27</v>
      </c>
      <c r="I279" s="12" t="s">
        <v>28</v>
      </c>
      <c r="J279" s="13" t="s">
        <v>29</v>
      </c>
      <c r="K279" s="13" t="s">
        <v>30</v>
      </c>
      <c r="L279" s="13" t="s">
        <v>31</v>
      </c>
      <c r="M279" s="13" t="s">
        <v>32</v>
      </c>
      <c r="N279" s="13" t="s">
        <v>33</v>
      </c>
      <c r="O279" s="13" t="s">
        <v>34</v>
      </c>
      <c r="P279" s="13" t="s">
        <v>35</v>
      </c>
      <c r="Q279" s="13" t="s">
        <v>36</v>
      </c>
      <c r="R279" s="13" t="s">
        <v>37</v>
      </c>
      <c r="S279" s="14" t="s">
        <v>38</v>
      </c>
      <c r="T279" s="14" t="s">
        <v>27</v>
      </c>
      <c r="U279" s="14" t="s">
        <v>28</v>
      </c>
      <c r="V279" s="14" t="s">
        <v>36</v>
      </c>
      <c r="W279" s="14" t="s">
        <v>37</v>
      </c>
      <c r="X279" s="14" t="s">
        <v>437</v>
      </c>
      <c r="Y279" s="13" t="s">
        <v>40</v>
      </c>
      <c r="Z279" s="14" t="s">
        <v>41</v>
      </c>
      <c r="AA279" s="43"/>
    </row>
    <row r="280" spans="2:28">
      <c r="B280" s="15"/>
      <c r="C280" s="9" t="s">
        <v>435</v>
      </c>
      <c r="D280" s="16">
        <f t="shared" ref="D280:I280" si="150">SUM(D281:D283)</f>
        <v>0</v>
      </c>
      <c r="E280" s="16">
        <f t="shared" si="150"/>
        <v>0</v>
      </c>
      <c r="F280" s="16">
        <f t="shared" si="150"/>
        <v>0</v>
      </c>
      <c r="G280" s="16">
        <f t="shared" si="150"/>
        <v>0</v>
      </c>
      <c r="H280" s="16">
        <f t="shared" si="150"/>
        <v>0</v>
      </c>
      <c r="I280" s="16">
        <f t="shared" si="150"/>
        <v>0</v>
      </c>
      <c r="J280" s="17" t="e">
        <f>D280*1000/E280</f>
        <v>#DIV/0!</v>
      </c>
      <c r="K280" s="17">
        <f>IFERROR(D280/F280,0)</f>
        <v>0</v>
      </c>
      <c r="L280" s="18">
        <f t="shared" ref="L280:M283" si="151">IFERROR(F280/E280,0)</f>
        <v>0</v>
      </c>
      <c r="M280" s="42">
        <f t="shared" si="151"/>
        <v>0</v>
      </c>
      <c r="N280" s="42">
        <f>IFERROR(H280/F280,0)</f>
        <v>0</v>
      </c>
      <c r="O280" s="42">
        <f>IFERROR(I280/F280,0)</f>
        <v>0</v>
      </c>
      <c r="P280" s="17">
        <f>IFERROR(D280/G280,0)</f>
        <v>0</v>
      </c>
      <c r="Q280" s="17">
        <f>IFERROR(D280/H280,0)</f>
        <v>0</v>
      </c>
      <c r="R280" s="17">
        <f>IFERROR(D280/I280,0)</f>
        <v>0</v>
      </c>
      <c r="S280" s="16">
        <f>SUM(S281:S283)</f>
        <v>0</v>
      </c>
      <c r="T280" s="16">
        <f>SUM(T281:T283)</f>
        <v>0</v>
      </c>
      <c r="U280" s="16">
        <f>SUM(U281:U283)</f>
        <v>0</v>
      </c>
      <c r="V280" s="17">
        <f>IFERROR(D280/T280,0)</f>
        <v>0</v>
      </c>
      <c r="W280" s="17">
        <f>IFERROR(D280/U280,0)</f>
        <v>0</v>
      </c>
      <c r="X280" s="17">
        <f>IFERROR(W280*커버링B2C요약!$AD$8/(커버링B2C요약!$AE$5/커버링B2C요약!$AD$5),0)</f>
        <v>0</v>
      </c>
      <c r="Y280" s="17">
        <f>Y281</f>
        <v>0</v>
      </c>
      <c r="Z280" s="17">
        <v>0</v>
      </c>
      <c r="AA280" s="43"/>
    </row>
    <row r="281" spans="2:28" s="43" customFormat="1">
      <c r="B281" s="22" t="str">
        <f>VLOOKUP(C281,'메타 RAW'!A:G,2,0)</f>
        <v>aos(Web2App)_purchase_lookalike(7%)_vd_사투리/50(음식물)_cr1_26.04.04</v>
      </c>
      <c r="C281" s="22" t="s">
        <v>728</v>
      </c>
      <c r="D281" s="22">
        <f>VLOOKUP($C281,'메타 RAW'!$A:$G,3,0)</f>
        <v>0</v>
      </c>
      <c r="E281" s="22">
        <f>VLOOKUP($C281,'메타 RAW'!$A:$G,4,0)</f>
        <v>0</v>
      </c>
      <c r="F281" s="22">
        <f>VLOOKUP($C281,'메타 RAW'!$A:$G,5,0)</f>
        <v>0</v>
      </c>
      <c r="G281" s="22">
        <f>VLOOKUP($C281,'메타 RAW'!$A:$G,6,0)</f>
        <v>0</v>
      </c>
      <c r="H281" s="22">
        <f>VLOOKUP($C281,'메타 RAW'!$A:$I,7,0)</f>
        <v>0</v>
      </c>
      <c r="I281" s="22">
        <f>VLOOKUP($C281,'메타 RAW'!$A:$I,8,0)</f>
        <v>0</v>
      </c>
      <c r="J281" s="23">
        <f>IFERROR(D281/E281*1000,0)</f>
        <v>0</v>
      </c>
      <c r="K281" s="23">
        <f>IFERROR(D281/F281,0)</f>
        <v>0</v>
      </c>
      <c r="L281" s="24">
        <f t="shared" si="151"/>
        <v>0</v>
      </c>
      <c r="M281" s="24">
        <f t="shared" si="151"/>
        <v>0</v>
      </c>
      <c r="N281" s="24">
        <f>IFERROR(H281/F281,0)</f>
        <v>0</v>
      </c>
      <c r="O281" s="24">
        <f>IFERROR(I281/F281,0)</f>
        <v>0</v>
      </c>
      <c r="P281" s="22">
        <f>IFERROR(D281/G281,0)</f>
        <v>0</v>
      </c>
      <c r="Q281" s="22">
        <f>IFERROR(D281/H281,0)</f>
        <v>0</v>
      </c>
      <c r="R281" s="22">
        <f>IFERROR(D281/I281,0)</f>
        <v>0</v>
      </c>
      <c r="S281" s="22">
        <f>IFERROR(VLOOKUP($C281,'메타 RAW (MMP)'!$B:$G,3,0),0)</f>
        <v>0</v>
      </c>
      <c r="T281" s="22">
        <f>IFERROR(VLOOKUP($C281,'메타 RAW (MMP)'!$B:$G,5,0),0)</f>
        <v>0</v>
      </c>
      <c r="U281" s="22">
        <f>IFERROR(VLOOKUP($C281,'메타 RAW (MMP)'!$B:$G,6,0),0)</f>
        <v>0</v>
      </c>
      <c r="V281" s="22">
        <f>IFERROR(D281/T281,0)</f>
        <v>0</v>
      </c>
      <c r="W281" s="22">
        <f>IFERROR(D281/U281,0)</f>
        <v>0</v>
      </c>
      <c r="X281" s="22">
        <f>IFERROR(W281*커버링B2C요약!$AD$8/(커버링B2C요약!$AE$5/커버링B2C요약!$AD$5),0)</f>
        <v>0</v>
      </c>
      <c r="Y281" s="22">
        <v>0</v>
      </c>
    </row>
    <row r="282" spans="2:28" s="43" customFormat="1">
      <c r="B282" s="22" t="str">
        <f>VLOOKUP(C282,'메타 RAW'!A:G,2,0)</f>
        <v>aos(Web2App)_purchase_lookalike(7%)_vd_사투리/50(음식물)_cr1_26.04.04</v>
      </c>
      <c r="C282" s="22" t="s">
        <v>729</v>
      </c>
      <c r="D282" s="22">
        <f>VLOOKUP($C282,'메타 RAW'!$A:$G,3,0)</f>
        <v>0</v>
      </c>
      <c r="E282" s="22">
        <f>VLOOKUP($C282,'메타 RAW'!$A:$G,4,0)</f>
        <v>0</v>
      </c>
      <c r="F282" s="22">
        <f>VLOOKUP($C282,'메타 RAW'!$A:$G,5,0)</f>
        <v>0</v>
      </c>
      <c r="G282" s="22">
        <f>VLOOKUP($C282,'메타 RAW'!$A:$G,6,0)</f>
        <v>0</v>
      </c>
      <c r="H282" s="22">
        <f>VLOOKUP($C282,'메타 RAW'!$A:$I,7,0)</f>
        <v>0</v>
      </c>
      <c r="I282" s="22">
        <f>VLOOKUP($C282,'메타 RAW'!$A:$I,8,0)</f>
        <v>0</v>
      </c>
      <c r="J282" s="23">
        <f>IFERROR(D282/E282*1000,0)</f>
        <v>0</v>
      </c>
      <c r="K282" s="23">
        <f>IFERROR(D282/F282,0)</f>
        <v>0</v>
      </c>
      <c r="L282" s="24">
        <f t="shared" si="151"/>
        <v>0</v>
      </c>
      <c r="M282" s="24">
        <f t="shared" si="151"/>
        <v>0</v>
      </c>
      <c r="N282" s="24">
        <f>IFERROR(H282/F282,0)</f>
        <v>0</v>
      </c>
      <c r="O282" s="24">
        <f>IFERROR(I282/F282,0)</f>
        <v>0</v>
      </c>
      <c r="P282" s="22">
        <f>IFERROR(D282/G282,0)</f>
        <v>0</v>
      </c>
      <c r="Q282" s="22">
        <f>IFERROR(D282/H282,0)</f>
        <v>0</v>
      </c>
      <c r="R282" s="22">
        <f>IFERROR(D282/I282,0)</f>
        <v>0</v>
      </c>
      <c r="S282" s="22">
        <f>IFERROR(VLOOKUP($C282,'메타 RAW (MMP)'!$B:$G,3,0),0)</f>
        <v>0</v>
      </c>
      <c r="T282" s="22">
        <f>IFERROR(VLOOKUP($C282,'메타 RAW (MMP)'!$B:$G,5,0),0)</f>
        <v>0</v>
      </c>
      <c r="U282" s="22">
        <f>IFERROR(VLOOKUP($C282,'메타 RAW (MMP)'!$B:$G,6,0),0)</f>
        <v>0</v>
      </c>
      <c r="V282" s="22">
        <f>IFERROR(D282/T282,0)</f>
        <v>0</v>
      </c>
      <c r="W282" s="22">
        <f>IFERROR(D282/U282,0)</f>
        <v>0</v>
      </c>
      <c r="X282" s="22">
        <f>IFERROR(W282*커버링B2C요약!$AD$8/(커버링B2C요약!$AE$5/커버링B2C요약!$AD$5),0)</f>
        <v>0</v>
      </c>
      <c r="Y282" s="22">
        <f>VLOOKUP($C282,'메타 RAW'!$A:$I,9,0)</f>
        <v>30000</v>
      </c>
    </row>
    <row r="283" spans="2:28" s="43" customFormat="1">
      <c r="B283" s="22" t="str">
        <f>VLOOKUP(C283,'메타 RAW'!A:G,2,0)</f>
        <v>aos(Web2App)_purchase_lookalike(7%)_vd_사투리/50(음식물)_cr1_26.04.04</v>
      </c>
      <c r="C283" s="22" t="s">
        <v>730</v>
      </c>
      <c r="D283" s="22">
        <f>VLOOKUP($C283,'메타 RAW'!$A:$G,3,0)</f>
        <v>0</v>
      </c>
      <c r="E283" s="22">
        <f>VLOOKUP($C283,'메타 RAW'!$A:$G,4,0)</f>
        <v>0</v>
      </c>
      <c r="F283" s="22">
        <f>VLOOKUP($C283,'메타 RAW'!$A:$G,5,0)</f>
        <v>0</v>
      </c>
      <c r="G283" s="22">
        <f>VLOOKUP($C283,'메타 RAW'!$A:$G,6,0)</f>
        <v>0</v>
      </c>
      <c r="H283" s="22">
        <f>VLOOKUP($C283,'메타 RAW'!$A:$I,7,0)</f>
        <v>0</v>
      </c>
      <c r="I283" s="22">
        <f>VLOOKUP($C283,'메타 RAW'!$A:$I,8,0)</f>
        <v>0</v>
      </c>
      <c r="J283" s="23">
        <f>IFERROR(D283/E283*1000,0)</f>
        <v>0</v>
      </c>
      <c r="K283" s="23">
        <f>IFERROR(D283/F283,0)</f>
        <v>0</v>
      </c>
      <c r="L283" s="24">
        <f t="shared" si="151"/>
        <v>0</v>
      </c>
      <c r="M283" s="24">
        <f t="shared" si="151"/>
        <v>0</v>
      </c>
      <c r="N283" s="24">
        <f>IFERROR(H283/F283,0)</f>
        <v>0</v>
      </c>
      <c r="O283" s="24">
        <f>IFERROR(I283/F283,0)</f>
        <v>0</v>
      </c>
      <c r="P283" s="22">
        <f>IFERROR(D283/G283,0)</f>
        <v>0</v>
      </c>
      <c r="Q283" s="22">
        <f>IFERROR(D283/H283,0)</f>
        <v>0</v>
      </c>
      <c r="R283" s="22">
        <f>IFERROR(D283/I283,0)</f>
        <v>0</v>
      </c>
      <c r="S283" s="22">
        <f>IFERROR(VLOOKUP($C283,'메타 RAW (MMP)'!$B:$G,3,0),0)</f>
        <v>0</v>
      </c>
      <c r="T283" s="22">
        <f>IFERROR(VLOOKUP($C283,'메타 RAW (MMP)'!$B:$G,5,0),0)</f>
        <v>0</v>
      </c>
      <c r="U283" s="22">
        <f>IFERROR(VLOOKUP($C283,'메타 RAW (MMP)'!$B:$G,6,0),0)</f>
        <v>0</v>
      </c>
      <c r="V283" s="22">
        <f>IFERROR(D283/T283,0)</f>
        <v>0</v>
      </c>
      <c r="W283" s="22">
        <f>IFERROR(D283/U283,0)</f>
        <v>0</v>
      </c>
      <c r="X283" s="22">
        <f>IFERROR(W283*커버링B2C요약!$AD$8/(커버링B2C요약!$AE$5/커버링B2C요약!$AD$5),0)</f>
        <v>0</v>
      </c>
      <c r="Y283" s="22">
        <f>VLOOKUP($C283,'메타 RAW'!$A:$I,9,0)</f>
        <v>30000</v>
      </c>
    </row>
    <row r="285" spans="2:28">
      <c r="B285" s="19" t="s">
        <v>440</v>
      </c>
      <c r="C285" s="20" t="s">
        <v>4261</v>
      </c>
      <c r="D285" s="20"/>
      <c r="AA285" s="43"/>
    </row>
    <row r="286" spans="2:28">
      <c r="B286" s="11" t="s">
        <v>436</v>
      </c>
      <c r="C286" s="11" t="s">
        <v>22</v>
      </c>
      <c r="D286" s="12" t="s">
        <v>23</v>
      </c>
      <c r="E286" s="12" t="s">
        <v>24</v>
      </c>
      <c r="F286" s="12" t="s">
        <v>25</v>
      </c>
      <c r="G286" s="12" t="s">
        <v>26</v>
      </c>
      <c r="H286" s="12" t="s">
        <v>27</v>
      </c>
      <c r="I286" s="12" t="s">
        <v>28</v>
      </c>
      <c r="J286" s="13" t="s">
        <v>29</v>
      </c>
      <c r="K286" s="13" t="s">
        <v>30</v>
      </c>
      <c r="L286" s="13" t="s">
        <v>31</v>
      </c>
      <c r="M286" s="13" t="s">
        <v>32</v>
      </c>
      <c r="N286" s="13" t="s">
        <v>33</v>
      </c>
      <c r="O286" s="13" t="s">
        <v>34</v>
      </c>
      <c r="P286" s="13" t="s">
        <v>35</v>
      </c>
      <c r="Q286" s="13" t="s">
        <v>36</v>
      </c>
      <c r="R286" s="13" t="s">
        <v>37</v>
      </c>
      <c r="S286" s="14" t="s">
        <v>38</v>
      </c>
      <c r="T286" s="14" t="s">
        <v>27</v>
      </c>
      <c r="U286" s="14" t="s">
        <v>28</v>
      </c>
      <c r="V286" s="14" t="s">
        <v>36</v>
      </c>
      <c r="W286" s="14" t="s">
        <v>37</v>
      </c>
      <c r="X286" s="14" t="s">
        <v>437</v>
      </c>
      <c r="Y286" s="13" t="s">
        <v>40</v>
      </c>
      <c r="Z286" s="14" t="s">
        <v>41</v>
      </c>
      <c r="AA286" s="43"/>
    </row>
    <row r="287" spans="2:28">
      <c r="B287" s="15"/>
      <c r="C287" s="9" t="s">
        <v>435</v>
      </c>
      <c r="D287" s="16">
        <f t="shared" ref="D287:I287" si="152">SUM(D288:D290)</f>
        <v>294611</v>
      </c>
      <c r="E287" s="16">
        <f t="shared" si="152"/>
        <v>34614</v>
      </c>
      <c r="F287" s="16">
        <f t="shared" si="152"/>
        <v>92</v>
      </c>
      <c r="G287" s="16">
        <f t="shared" si="152"/>
        <v>10</v>
      </c>
      <c r="H287" s="16">
        <f t="shared" si="152"/>
        <v>6</v>
      </c>
      <c r="I287" s="16">
        <f t="shared" si="152"/>
        <v>18</v>
      </c>
      <c r="J287" s="17">
        <f>D287*1000/E287</f>
        <v>8511.3248974403414</v>
      </c>
      <c r="K287" s="17">
        <f>IFERROR(D287/F287,0)</f>
        <v>3202.2934782608695</v>
      </c>
      <c r="L287" s="18">
        <f t="shared" ref="L287:M287" si="153">IFERROR(F287/E287,0)</f>
        <v>2.6578840931415033E-3</v>
      </c>
      <c r="M287" s="42">
        <f t="shared" si="153"/>
        <v>0.10869565217391304</v>
      </c>
      <c r="N287" s="42">
        <f>IFERROR(H287/F287,0)</f>
        <v>6.5217391304347824E-2</v>
      </c>
      <c r="O287" s="42">
        <f>IFERROR(I287/F287,0)</f>
        <v>0.19565217391304349</v>
      </c>
      <c r="P287" s="17">
        <f>IFERROR(D287/G287,0)</f>
        <v>29461.1</v>
      </c>
      <c r="Q287" s="17">
        <f>IFERROR(D287/H287,0)</f>
        <v>49101.833333333336</v>
      </c>
      <c r="R287" s="17">
        <f>IFERROR(D287/I287,0)</f>
        <v>16367.277777777777</v>
      </c>
      <c r="S287" s="16">
        <f>SUM(S288:S290)</f>
        <v>16</v>
      </c>
      <c r="T287" s="16">
        <f>SUM(T288:T290)</f>
        <v>13</v>
      </c>
      <c r="U287" s="16">
        <f>SUM(U288:U290)</f>
        <v>7</v>
      </c>
      <c r="V287" s="17">
        <f>IFERROR(D287/T287,0)</f>
        <v>22662.384615384617</v>
      </c>
      <c r="W287" s="17">
        <f>IFERROR(D287/U287,0)</f>
        <v>42087.285714285717</v>
      </c>
      <c r="X287" s="17">
        <f>IFERROR(W287*커버링B2C요약!$AD$8/(커버링B2C요약!$AE$5/커버링B2C요약!$AD$5),0)</f>
        <v>16750.928912105384</v>
      </c>
      <c r="Y287" s="17">
        <f>Y288</f>
        <v>30000</v>
      </c>
      <c r="Z287" s="17">
        <v>50000</v>
      </c>
      <c r="AA287" s="43"/>
    </row>
    <row r="288" spans="2:28">
      <c r="B288" s="28" t="str">
        <f>VLOOKUP(C288,'메타 RAW'!A:G,2,0)</f>
        <v>aos(Web2App)_purchase_lookalike(7%)_vd_사투리/2500(음식물)_cr1_26.04.04</v>
      </c>
      <c r="C288" s="28" t="s">
        <v>731</v>
      </c>
      <c r="D288" s="28">
        <f>VLOOKUP($C288,'메타 RAW'!$A:$G,3,0)</f>
        <v>288990</v>
      </c>
      <c r="E288" s="28">
        <f>VLOOKUP($C288,'메타 RAW'!$A:$G,4,0)</f>
        <v>34064</v>
      </c>
      <c r="F288" s="28">
        <f>VLOOKUP($C288,'메타 RAW'!$A:$G,5,0)</f>
        <v>90</v>
      </c>
      <c r="G288" s="28">
        <f>VLOOKUP($C288,'메타 RAW'!$A:$G,6,0)</f>
        <v>10</v>
      </c>
      <c r="H288" s="28">
        <f>VLOOKUP($C288,'메타 RAW'!$A:$I,7,0)</f>
        <v>6</v>
      </c>
      <c r="I288" s="28">
        <f>VLOOKUP($C288,'메타 RAW'!$A:$I,8,0)</f>
        <v>18</v>
      </c>
      <c r="J288" s="29">
        <f>IFERROR(D288/E288*1000,0)</f>
        <v>8483.7364960075138</v>
      </c>
      <c r="K288" s="29">
        <f>IFERROR(D288/F288,0)</f>
        <v>3211</v>
      </c>
      <c r="L288" s="30">
        <f t="shared" ref="L288:M290" si="154">IFERROR(F288/E288,0)</f>
        <v>2.6420854861437296E-3</v>
      </c>
      <c r="M288" s="30">
        <f t="shared" si="154"/>
        <v>0.1111111111111111</v>
      </c>
      <c r="N288" s="30">
        <f>IFERROR(H288/F288,0)</f>
        <v>6.6666666666666666E-2</v>
      </c>
      <c r="O288" s="30">
        <f>IFERROR(I288/F288,0)</f>
        <v>0.2</v>
      </c>
      <c r="P288" s="28">
        <f>IFERROR(D288/G288,0)</f>
        <v>28899</v>
      </c>
      <c r="Q288" s="28">
        <f>IFERROR(D288/H288,0)</f>
        <v>48165</v>
      </c>
      <c r="R288" s="28">
        <f>IFERROR(D288/I288,0)</f>
        <v>16055</v>
      </c>
      <c r="S288" s="28">
        <f>IFERROR(VLOOKUP($C288,'메타 RAW (MMP)'!$B:$G,3,0),0)</f>
        <v>16</v>
      </c>
      <c r="T288" s="28">
        <f>IFERROR(VLOOKUP($C288,'메타 RAW (MMP)'!$B:$G,5,0),0)</f>
        <v>13</v>
      </c>
      <c r="U288" s="28">
        <f>IFERROR(VLOOKUP($C288,'메타 RAW (MMP)'!$B:$G,6,0),0)</f>
        <v>7</v>
      </c>
      <c r="V288" s="28">
        <f>IFERROR(D288/T288,0)</f>
        <v>22230</v>
      </c>
      <c r="W288" s="28">
        <f>IFERROR(D288/U288,0)</f>
        <v>41284.285714285717</v>
      </c>
      <c r="X288" s="28">
        <f>IFERROR(W288*커버링B2C요약!$AD$8/(커버링B2C요약!$AE$5/커버링B2C요약!$AD$5),0)</f>
        <v>16431.331302325219</v>
      </c>
      <c r="Y288" s="28">
        <f>VLOOKUP($C288,'메타 RAW'!$A:$I,9,0)</f>
        <v>30000</v>
      </c>
      <c r="Z288" s="62"/>
      <c r="AA288" s="43"/>
    </row>
    <row r="289" spans="1:28" s="43" customFormat="1">
      <c r="A289"/>
      <c r="B289" s="28" t="str">
        <f>VLOOKUP(C289,'메타 RAW'!A:G,2,0)</f>
        <v>aos(Web2App)_purchase_lookalike(7%)_vd_사투리/2500(음식물)_cr1_26.04.04</v>
      </c>
      <c r="C289" s="28" t="s">
        <v>733</v>
      </c>
      <c r="D289" s="28">
        <f>VLOOKUP($C289,'메타 RAW'!$A:$G,3,0)</f>
        <v>5621</v>
      </c>
      <c r="E289" s="28">
        <f>VLOOKUP($C289,'메타 RAW'!$A:$G,4,0)</f>
        <v>550</v>
      </c>
      <c r="F289" s="28">
        <f>VLOOKUP($C289,'메타 RAW'!$A:$G,5,0)</f>
        <v>2</v>
      </c>
      <c r="G289" s="28">
        <f>VLOOKUP($C289,'메타 RAW'!$A:$G,6,0)</f>
        <v>0</v>
      </c>
      <c r="H289" s="28">
        <f>VLOOKUP($C289,'메타 RAW'!$A:$I,7,0)</f>
        <v>0</v>
      </c>
      <c r="I289" s="28">
        <f>VLOOKUP($C289,'메타 RAW'!$A:$I,8,0)</f>
        <v>0</v>
      </c>
      <c r="J289" s="29">
        <f>IFERROR(D289/E289*1000,0)</f>
        <v>10220</v>
      </c>
      <c r="K289" s="29">
        <f>IFERROR(D289/F289,0)</f>
        <v>2810.5</v>
      </c>
      <c r="L289" s="30">
        <f t="shared" si="154"/>
        <v>3.6363636363636364E-3</v>
      </c>
      <c r="M289" s="30">
        <f t="shared" si="154"/>
        <v>0</v>
      </c>
      <c r="N289" s="30">
        <f>IFERROR(H289/F289,0)</f>
        <v>0</v>
      </c>
      <c r="O289" s="30">
        <f>IFERROR(I289/F289,0)</f>
        <v>0</v>
      </c>
      <c r="P289" s="28">
        <f>IFERROR(D289/G289,0)</f>
        <v>0</v>
      </c>
      <c r="Q289" s="28">
        <f>IFERROR(D289/H289,0)</f>
        <v>0</v>
      </c>
      <c r="R289" s="28">
        <f>IFERROR(D289/I289,0)</f>
        <v>0</v>
      </c>
      <c r="S289" s="28">
        <f>IFERROR(VLOOKUP($C289,'메타 RAW (MMP)'!$B:$G,3,0),0)</f>
        <v>0</v>
      </c>
      <c r="T289" s="28">
        <f>IFERROR(VLOOKUP($C289,'메타 RAW (MMP)'!$B:$G,5,0),0)</f>
        <v>0</v>
      </c>
      <c r="U289" s="28">
        <f>IFERROR(VLOOKUP($C289,'메타 RAW (MMP)'!$B:$G,6,0),0)</f>
        <v>0</v>
      </c>
      <c r="V289" s="28">
        <f>IFERROR(D289/T289,0)</f>
        <v>0</v>
      </c>
      <c r="W289" s="28">
        <f>IFERROR(D289/U289,0)</f>
        <v>0</v>
      </c>
      <c r="X289" s="28">
        <f>IFERROR(W289*커버링B2C요약!$AD$8/(커버링B2C요약!$AE$5/커버링B2C요약!$AD$5),0)</f>
        <v>0</v>
      </c>
      <c r="Y289" s="28">
        <f>VLOOKUP($C289,'메타 RAW'!$A:$I,9,0)</f>
        <v>30000</v>
      </c>
      <c r="Z289" s="62"/>
      <c r="AB289" s="242"/>
    </row>
    <row r="290" spans="1:28">
      <c r="A290" s="43"/>
      <c r="B290" s="22" t="str">
        <f>VLOOKUP(C290,'메타 RAW'!A:G,2,0)</f>
        <v>aos(Web2App)_purchase_lookalike(7%)_vd_사투리/2500(음식물)_cr1_26.04.04</v>
      </c>
      <c r="C290" s="22" t="s">
        <v>732</v>
      </c>
      <c r="D290" s="22">
        <f>VLOOKUP($C290,'메타 RAW'!$A:$G,3,0)</f>
        <v>0</v>
      </c>
      <c r="E290" s="22">
        <f>VLOOKUP($C290,'메타 RAW'!$A:$G,4,0)</f>
        <v>0</v>
      </c>
      <c r="F290" s="22">
        <f>VLOOKUP($C290,'메타 RAW'!$A:$G,5,0)</f>
        <v>0</v>
      </c>
      <c r="G290" s="22">
        <f>VLOOKUP($C290,'메타 RAW'!$A:$G,6,0)</f>
        <v>0</v>
      </c>
      <c r="H290" s="22">
        <f>VLOOKUP($C290,'메타 RAW'!$A:$I,7,0)</f>
        <v>0</v>
      </c>
      <c r="I290" s="22">
        <f>VLOOKUP($C290,'메타 RAW'!$A:$I,8,0)</f>
        <v>0</v>
      </c>
      <c r="J290" s="23">
        <f>IFERROR(D290/E290*1000,0)</f>
        <v>0</v>
      </c>
      <c r="K290" s="23">
        <f>IFERROR(D290/F290,0)</f>
        <v>0</v>
      </c>
      <c r="L290" s="24">
        <f t="shared" si="154"/>
        <v>0</v>
      </c>
      <c r="M290" s="24">
        <f t="shared" si="154"/>
        <v>0</v>
      </c>
      <c r="N290" s="24">
        <f>IFERROR(H290/F290,0)</f>
        <v>0</v>
      </c>
      <c r="O290" s="24">
        <f>IFERROR(I290/F290,0)</f>
        <v>0</v>
      </c>
      <c r="P290" s="22">
        <f>IFERROR(D290/G290,0)</f>
        <v>0</v>
      </c>
      <c r="Q290" s="22">
        <f>IFERROR(D290/H290,0)</f>
        <v>0</v>
      </c>
      <c r="R290" s="22">
        <f>IFERROR(D290/I290,0)</f>
        <v>0</v>
      </c>
      <c r="S290" s="22">
        <f>IFERROR(VLOOKUP($C290,'메타 RAW (MMP)'!$B:$G,3,0),0)</f>
        <v>0</v>
      </c>
      <c r="T290" s="22">
        <f>IFERROR(VLOOKUP($C290,'메타 RAW (MMP)'!$B:$G,5,0),0)</f>
        <v>0</v>
      </c>
      <c r="U290" s="22">
        <f>IFERROR(VLOOKUP($C290,'메타 RAW (MMP)'!$B:$G,6,0),0)</f>
        <v>0</v>
      </c>
      <c r="V290" s="22">
        <f>IFERROR(D290/T290,0)</f>
        <v>0</v>
      </c>
      <c r="W290" s="22">
        <f>IFERROR(D290/U290,0)</f>
        <v>0</v>
      </c>
      <c r="X290" s="22">
        <f>IFERROR(W290*커버링B2C요약!$AD$8/(커버링B2C요약!$AE$5/커버링B2C요약!$AD$5),0)</f>
        <v>0</v>
      </c>
      <c r="Y290" s="22">
        <f>VLOOKUP($C290,'메타 RAW'!$A:$I,9,0)</f>
        <v>30000</v>
      </c>
      <c r="Z290" s="43"/>
      <c r="AA290" s="43"/>
      <c r="AB290" s="43"/>
    </row>
    <row r="292" spans="1:28" hidden="1">
      <c r="B292" s="19" t="s">
        <v>440</v>
      </c>
      <c r="C292" s="20" t="s">
        <v>451</v>
      </c>
      <c r="D292" s="20"/>
      <c r="AA292" s="43"/>
    </row>
    <row r="293" spans="1:28" hidden="1">
      <c r="B293" s="11" t="s">
        <v>436</v>
      </c>
      <c r="C293" s="11" t="s">
        <v>22</v>
      </c>
      <c r="D293" s="12" t="s">
        <v>23</v>
      </c>
      <c r="E293" s="12" t="s">
        <v>24</v>
      </c>
      <c r="F293" s="12" t="s">
        <v>25</v>
      </c>
      <c r="G293" s="12" t="s">
        <v>26</v>
      </c>
      <c r="H293" s="12" t="s">
        <v>27</v>
      </c>
      <c r="I293" s="12" t="s">
        <v>28</v>
      </c>
      <c r="J293" s="13" t="s">
        <v>29</v>
      </c>
      <c r="K293" s="13" t="s">
        <v>30</v>
      </c>
      <c r="L293" s="13" t="s">
        <v>31</v>
      </c>
      <c r="M293" s="13" t="s">
        <v>32</v>
      </c>
      <c r="N293" s="13" t="s">
        <v>33</v>
      </c>
      <c r="O293" s="13" t="s">
        <v>34</v>
      </c>
      <c r="P293" s="13" t="s">
        <v>35</v>
      </c>
      <c r="Q293" s="13" t="s">
        <v>36</v>
      </c>
      <c r="R293" s="13" t="s">
        <v>37</v>
      </c>
      <c r="S293" s="14" t="s">
        <v>38</v>
      </c>
      <c r="T293" s="14" t="s">
        <v>27</v>
      </c>
      <c r="U293" s="14" t="s">
        <v>28</v>
      </c>
      <c r="V293" s="14" t="s">
        <v>36</v>
      </c>
      <c r="W293" s="14" t="s">
        <v>37</v>
      </c>
      <c r="X293" s="14" t="s">
        <v>437</v>
      </c>
      <c r="Y293" s="13" t="s">
        <v>40</v>
      </c>
      <c r="Z293" s="14" t="s">
        <v>41</v>
      </c>
      <c r="AA293" s="43"/>
    </row>
    <row r="294" spans="1:28" hidden="1">
      <c r="B294" s="15"/>
      <c r="C294" s="9" t="s">
        <v>435</v>
      </c>
      <c r="D294" s="16">
        <f t="shared" ref="D294:I294" si="155">SUM(D295:D297)</f>
        <v>0</v>
      </c>
      <c r="E294" s="16">
        <f t="shared" si="155"/>
        <v>0</v>
      </c>
      <c r="F294" s="16">
        <f t="shared" si="155"/>
        <v>0</v>
      </c>
      <c r="G294" s="16">
        <f t="shared" si="155"/>
        <v>0</v>
      </c>
      <c r="H294" s="16">
        <f t="shared" si="155"/>
        <v>0</v>
      </c>
      <c r="I294" s="16">
        <f t="shared" si="155"/>
        <v>0</v>
      </c>
      <c r="J294" s="17" t="e">
        <f>D294*1000/E294</f>
        <v>#DIV/0!</v>
      </c>
      <c r="K294" s="17">
        <f>IFERROR(D294/F294,0)</f>
        <v>0</v>
      </c>
      <c r="L294" s="18">
        <f t="shared" ref="L294:M297" si="156">IFERROR(F294/E294,0)</f>
        <v>0</v>
      </c>
      <c r="M294" s="42">
        <f t="shared" si="156"/>
        <v>0</v>
      </c>
      <c r="N294" s="42">
        <f>IFERROR(H294/F294,0)</f>
        <v>0</v>
      </c>
      <c r="O294" s="42">
        <f>IFERROR(I294/F294,0)</f>
        <v>0</v>
      </c>
      <c r="P294" s="17">
        <f>IFERROR(D294/G294,0)</f>
        <v>0</v>
      </c>
      <c r="Q294" s="17">
        <f>IFERROR(D294/H294,0)</f>
        <v>0</v>
      </c>
      <c r="R294" s="17">
        <f>IFERROR(D294/I294,0)</f>
        <v>0</v>
      </c>
      <c r="S294" s="16">
        <f>SUM(S295:S297)</f>
        <v>0</v>
      </c>
      <c r="T294" s="16">
        <f>SUM(T295:T297)</f>
        <v>0</v>
      </c>
      <c r="U294" s="16">
        <f>SUM(U295:U297)</f>
        <v>0</v>
      </c>
      <c r="V294" s="17">
        <f>IFERROR(D294/T294,0)</f>
        <v>0</v>
      </c>
      <c r="W294" s="17">
        <f>IFERROR(D294/U294,0)</f>
        <v>0</v>
      </c>
      <c r="X294" s="17">
        <f>IFERROR(W294*커버링B2C요약!$AD$8/(커버링B2C요약!$AE$5/커버링B2C요약!$AD$5),0)</f>
        <v>0</v>
      </c>
      <c r="Y294" s="17">
        <f>Y295</f>
        <v>0</v>
      </c>
      <c r="Z294" s="17">
        <v>0</v>
      </c>
      <c r="AA294" s="43"/>
    </row>
    <row r="295" spans="1:28" s="43" customFormat="1" hidden="1">
      <c r="B295" s="22" t="str">
        <f>VLOOKUP(C295,'메타 RAW'!A:G,2,0)</f>
        <v>aos(Web2App)_purchase_lookalike(7%)_vd_사투리/100(음식물)_cr1_26.04.04</v>
      </c>
      <c r="C295" s="22" t="s">
        <v>734</v>
      </c>
      <c r="D295" s="22">
        <f>VLOOKUP($C295,'메타 RAW'!$A:$G,3,0)</f>
        <v>0</v>
      </c>
      <c r="E295" s="22">
        <f>VLOOKUP($C295,'메타 RAW'!$A:$G,4,0)</f>
        <v>0</v>
      </c>
      <c r="F295" s="22">
        <f>VLOOKUP($C295,'메타 RAW'!$A:$G,5,0)</f>
        <v>0</v>
      </c>
      <c r="G295" s="22">
        <f>VLOOKUP($C295,'메타 RAW'!$A:$G,6,0)</f>
        <v>0</v>
      </c>
      <c r="H295" s="22">
        <f>VLOOKUP($C295,'메타 RAW'!$A:$I,7,0)</f>
        <v>0</v>
      </c>
      <c r="I295" s="22">
        <f>VLOOKUP($C295,'메타 RAW'!$A:$I,8,0)</f>
        <v>0</v>
      </c>
      <c r="J295" s="23">
        <f>IFERROR(D295/E295*1000,0)</f>
        <v>0</v>
      </c>
      <c r="K295" s="23">
        <f>IFERROR(D295/F295,0)</f>
        <v>0</v>
      </c>
      <c r="L295" s="24">
        <f t="shared" si="156"/>
        <v>0</v>
      </c>
      <c r="M295" s="24">
        <f t="shared" si="156"/>
        <v>0</v>
      </c>
      <c r="N295" s="24">
        <f>IFERROR(H295/F295,0)</f>
        <v>0</v>
      </c>
      <c r="O295" s="24">
        <f>IFERROR(I295/F295,0)</f>
        <v>0</v>
      </c>
      <c r="P295" s="22">
        <f>IFERROR(D295/G295,0)</f>
        <v>0</v>
      </c>
      <c r="Q295" s="22">
        <f>IFERROR(D295/H295,0)</f>
        <v>0</v>
      </c>
      <c r="R295" s="22">
        <f>IFERROR(D295/I295,0)</f>
        <v>0</v>
      </c>
      <c r="S295" s="22">
        <f>IFERROR(VLOOKUP($C295,'메타 RAW (MMP)'!$B:$G,3,0),0)</f>
        <v>0</v>
      </c>
      <c r="T295" s="22">
        <f>IFERROR(VLOOKUP($C295,'메타 RAW (MMP)'!$B:$G,5,0),0)</f>
        <v>0</v>
      </c>
      <c r="U295" s="22">
        <f>IFERROR(VLOOKUP($C295,'메타 RAW (MMP)'!$B:$G,6,0),0)</f>
        <v>0</v>
      </c>
      <c r="V295" s="22">
        <f>IFERROR(D295/T295,0)</f>
        <v>0</v>
      </c>
      <c r="W295" s="22">
        <f>IFERROR(D295/U295,0)</f>
        <v>0</v>
      </c>
      <c r="X295" s="22">
        <f>IFERROR(W295*커버링B2C요약!$AD$8/(커버링B2C요약!$AE$5/커버링B2C요약!$AD$5),0)</f>
        <v>0</v>
      </c>
      <c r="Y295" s="22">
        <v>0</v>
      </c>
    </row>
    <row r="296" spans="1:28" s="43" customFormat="1" hidden="1">
      <c r="B296" s="22" t="str">
        <f>VLOOKUP(C296,'메타 RAW'!A:G,2,0)</f>
        <v>aos(Web2App)_purchase_lookalike(7%)_vd_사투리/100(음식물)_cr1_26.04.04</v>
      </c>
      <c r="C296" s="22" t="s">
        <v>735</v>
      </c>
      <c r="D296" s="22">
        <f>VLOOKUP($C296,'메타 RAW'!$A:$G,3,0)</f>
        <v>0</v>
      </c>
      <c r="E296" s="22">
        <f>VLOOKUP($C296,'메타 RAW'!$A:$G,4,0)</f>
        <v>0</v>
      </c>
      <c r="F296" s="22">
        <f>VLOOKUP($C296,'메타 RAW'!$A:$G,5,0)</f>
        <v>0</v>
      </c>
      <c r="G296" s="22">
        <f>VLOOKUP($C296,'메타 RAW'!$A:$G,6,0)</f>
        <v>0</v>
      </c>
      <c r="H296" s="22">
        <f>VLOOKUP($C296,'메타 RAW'!$A:$I,7,0)</f>
        <v>0</v>
      </c>
      <c r="I296" s="22">
        <f>VLOOKUP($C296,'메타 RAW'!$A:$I,8,0)</f>
        <v>0</v>
      </c>
      <c r="J296" s="23">
        <f>IFERROR(D296/E296*1000,0)</f>
        <v>0</v>
      </c>
      <c r="K296" s="23">
        <f>IFERROR(D296/F296,0)</f>
        <v>0</v>
      </c>
      <c r="L296" s="24">
        <f t="shared" si="156"/>
        <v>0</v>
      </c>
      <c r="M296" s="24">
        <f t="shared" si="156"/>
        <v>0</v>
      </c>
      <c r="N296" s="24">
        <f>IFERROR(H296/F296,0)</f>
        <v>0</v>
      </c>
      <c r="O296" s="24">
        <f>IFERROR(I296/F296,0)</f>
        <v>0</v>
      </c>
      <c r="P296" s="22">
        <f>IFERROR(D296/G296,0)</f>
        <v>0</v>
      </c>
      <c r="Q296" s="22">
        <f>IFERROR(D296/H296,0)</f>
        <v>0</v>
      </c>
      <c r="R296" s="22">
        <f>IFERROR(D296/I296,0)</f>
        <v>0</v>
      </c>
      <c r="S296" s="22">
        <f>IFERROR(VLOOKUP($C296,'메타 RAW (MMP)'!$B:$G,3,0),0)</f>
        <v>0</v>
      </c>
      <c r="T296" s="22">
        <f>IFERROR(VLOOKUP($C296,'메타 RAW (MMP)'!$B:$G,5,0),0)</f>
        <v>0</v>
      </c>
      <c r="U296" s="22">
        <f>IFERROR(VLOOKUP($C296,'메타 RAW (MMP)'!$B:$G,6,0),0)</f>
        <v>0</v>
      </c>
      <c r="V296" s="22">
        <f>IFERROR(D296/T296,0)</f>
        <v>0</v>
      </c>
      <c r="W296" s="22">
        <f>IFERROR(D296/U296,0)</f>
        <v>0</v>
      </c>
      <c r="X296" s="22">
        <f>IFERROR(W296*커버링B2C요약!$AD$8/(커버링B2C요약!$AE$5/커버링B2C요약!$AD$5),0)</f>
        <v>0</v>
      </c>
      <c r="Y296" s="22">
        <f>VLOOKUP($C296,'메타 RAW'!$A:$I,9,0)</f>
        <v>30000</v>
      </c>
    </row>
    <row r="297" spans="1:28" hidden="1">
      <c r="B297" s="22" t="str">
        <f>VLOOKUP(C297,'메타 RAW'!A:G,2,0)</f>
        <v>aos(Web2App)_purchase_lookalike(7%)_vd_사투리/100(음식물)_cr1_26.04.04</v>
      </c>
      <c r="C297" s="22" t="s">
        <v>736</v>
      </c>
      <c r="D297" s="22">
        <f>VLOOKUP($C297,'메타 RAW'!$A:$G,3,0)</f>
        <v>0</v>
      </c>
      <c r="E297" s="22">
        <f>VLOOKUP($C297,'메타 RAW'!$A:$G,4,0)</f>
        <v>0</v>
      </c>
      <c r="F297" s="22">
        <f>VLOOKUP($C297,'메타 RAW'!$A:$G,5,0)</f>
        <v>0</v>
      </c>
      <c r="G297" s="22">
        <f>VLOOKUP($C297,'메타 RAW'!$A:$G,6,0)</f>
        <v>0</v>
      </c>
      <c r="H297" s="22">
        <f>VLOOKUP($C297,'메타 RAW'!$A:$I,7,0)</f>
        <v>0</v>
      </c>
      <c r="I297" s="22">
        <f>VLOOKUP($C297,'메타 RAW'!$A:$I,8,0)</f>
        <v>0</v>
      </c>
      <c r="J297" s="23">
        <f>IFERROR(D297/E297*1000,0)</f>
        <v>0</v>
      </c>
      <c r="K297" s="23">
        <f>IFERROR(D297/F297,0)</f>
        <v>0</v>
      </c>
      <c r="L297" s="24">
        <f t="shared" si="156"/>
        <v>0</v>
      </c>
      <c r="M297" s="24">
        <f t="shared" si="156"/>
        <v>0</v>
      </c>
      <c r="N297" s="24">
        <f>IFERROR(H297/F297,0)</f>
        <v>0</v>
      </c>
      <c r="O297" s="24">
        <f>IFERROR(I297/F297,0)</f>
        <v>0</v>
      </c>
      <c r="P297" s="22">
        <f>IFERROR(D297/G297,0)</f>
        <v>0</v>
      </c>
      <c r="Q297" s="22">
        <f>IFERROR(D297/H297,0)</f>
        <v>0</v>
      </c>
      <c r="R297" s="22">
        <f>IFERROR(D297/I297,0)</f>
        <v>0</v>
      </c>
      <c r="S297" s="22">
        <f>IFERROR(VLOOKUP($C297,'메타 RAW (MMP)'!$B:$G,3,0),0)</f>
        <v>0</v>
      </c>
      <c r="T297" s="22">
        <f>IFERROR(VLOOKUP($C297,'메타 RAW (MMP)'!$B:$G,5,0),0)</f>
        <v>0</v>
      </c>
      <c r="U297" s="22">
        <f>IFERROR(VLOOKUP($C297,'메타 RAW (MMP)'!$B:$G,6,0),0)</f>
        <v>0</v>
      </c>
      <c r="V297" s="22">
        <f>IFERROR(D297/T297,0)</f>
        <v>0</v>
      </c>
      <c r="W297" s="22">
        <f>IFERROR(D297/U297,0)</f>
        <v>0</v>
      </c>
      <c r="X297" s="22">
        <f>IFERROR(W297*커버링B2C요약!$AD$8/(커버링B2C요약!$AE$5/커버링B2C요약!$AD$5),0)</f>
        <v>0</v>
      </c>
      <c r="Y297" s="22">
        <f>VLOOKUP($C297,'메타 RAW'!$A:$I,9,0)</f>
        <v>30000</v>
      </c>
      <c r="Z297" s="62"/>
      <c r="AA297" s="43"/>
    </row>
    <row r="298" spans="1:28" hidden="1">
      <c r="B298" s="22"/>
      <c r="C298" s="22"/>
      <c r="D298" s="22"/>
      <c r="E298" s="22"/>
      <c r="F298" s="22"/>
      <c r="G298" s="22"/>
      <c r="H298" s="22"/>
      <c r="I298" s="22"/>
      <c r="J298" s="174"/>
      <c r="K298" s="174"/>
      <c r="L298" s="24"/>
      <c r="M298" s="24"/>
      <c r="N298" s="24"/>
      <c r="O298" s="24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62"/>
      <c r="AA298" s="43"/>
    </row>
    <row r="299" spans="1:28" hidden="1">
      <c r="B299" s="19" t="s">
        <v>440</v>
      </c>
      <c r="C299" s="20" t="s">
        <v>451</v>
      </c>
      <c r="D299" s="20"/>
      <c r="AA299" s="43"/>
    </row>
    <row r="300" spans="1:28" hidden="1">
      <c r="B300" s="11" t="s">
        <v>436</v>
      </c>
      <c r="C300" s="11" t="s">
        <v>22</v>
      </c>
      <c r="D300" s="12" t="s">
        <v>23</v>
      </c>
      <c r="E300" s="12" t="s">
        <v>24</v>
      </c>
      <c r="F300" s="12" t="s">
        <v>25</v>
      </c>
      <c r="G300" s="12" t="s">
        <v>26</v>
      </c>
      <c r="H300" s="12" t="s">
        <v>27</v>
      </c>
      <c r="I300" s="12" t="s">
        <v>28</v>
      </c>
      <c r="J300" s="13" t="s">
        <v>29</v>
      </c>
      <c r="K300" s="13" t="s">
        <v>30</v>
      </c>
      <c r="L300" s="13" t="s">
        <v>31</v>
      </c>
      <c r="M300" s="13" t="s">
        <v>32</v>
      </c>
      <c r="N300" s="13" t="s">
        <v>33</v>
      </c>
      <c r="O300" s="13" t="s">
        <v>34</v>
      </c>
      <c r="P300" s="13" t="s">
        <v>35</v>
      </c>
      <c r="Q300" s="13" t="s">
        <v>36</v>
      </c>
      <c r="R300" s="13" t="s">
        <v>37</v>
      </c>
      <c r="S300" s="14" t="s">
        <v>38</v>
      </c>
      <c r="T300" s="14" t="s">
        <v>27</v>
      </c>
      <c r="U300" s="14" t="s">
        <v>28</v>
      </c>
      <c r="V300" s="14" t="s">
        <v>36</v>
      </c>
      <c r="W300" s="14" t="s">
        <v>37</v>
      </c>
      <c r="X300" s="14" t="s">
        <v>437</v>
      </c>
      <c r="Y300" s="13" t="s">
        <v>40</v>
      </c>
      <c r="Z300" s="14" t="s">
        <v>41</v>
      </c>
      <c r="AA300" s="43"/>
    </row>
    <row r="301" spans="1:28" hidden="1">
      <c r="B301" s="15"/>
      <c r="C301" s="9" t="s">
        <v>435</v>
      </c>
      <c r="D301" s="16">
        <f t="shared" ref="D301:I301" si="157">SUM(D302:D303)</f>
        <v>8998</v>
      </c>
      <c r="E301" s="16">
        <f t="shared" si="157"/>
        <v>1234</v>
      </c>
      <c r="F301" s="16">
        <f t="shared" si="157"/>
        <v>1</v>
      </c>
      <c r="G301" s="16">
        <f t="shared" si="157"/>
        <v>0</v>
      </c>
      <c r="H301" s="16">
        <f t="shared" si="157"/>
        <v>1</v>
      </c>
      <c r="I301" s="16">
        <f t="shared" si="157"/>
        <v>0</v>
      </c>
      <c r="J301" s="17">
        <f>D301*1000/E301</f>
        <v>7291.7341977309561</v>
      </c>
      <c r="K301" s="17">
        <f>IFERROR(D301/F301,0)</f>
        <v>8998</v>
      </c>
      <c r="L301" s="18">
        <f t="shared" ref="L301:M303" si="158">IFERROR(F301/E301,0)</f>
        <v>8.1037277147487841E-4</v>
      </c>
      <c r="M301" s="42">
        <f t="shared" si="158"/>
        <v>0</v>
      </c>
      <c r="N301" s="42">
        <f>IFERROR(H301/F301,0)</f>
        <v>1</v>
      </c>
      <c r="O301" s="42">
        <f>IFERROR(I301/F301,0)</f>
        <v>0</v>
      </c>
      <c r="P301" s="17">
        <f>IFERROR(D301/G301,0)</f>
        <v>0</v>
      </c>
      <c r="Q301" s="17">
        <f>IFERROR(D301/H301,0)</f>
        <v>8998</v>
      </c>
      <c r="R301" s="17">
        <f>IFERROR(D301/I301,0)</f>
        <v>0</v>
      </c>
      <c r="S301" s="16">
        <f>SUM(S302:S303)</f>
        <v>0</v>
      </c>
      <c r="T301" s="16">
        <f>SUM(T302:T303)</f>
        <v>0</v>
      </c>
      <c r="U301" s="16">
        <f>SUM(U302:U303)</f>
        <v>0</v>
      </c>
      <c r="V301" s="17">
        <f>IFERROR(D301/T301,0)</f>
        <v>0</v>
      </c>
      <c r="W301" s="17">
        <f>IFERROR(D301/U301,0)</f>
        <v>0</v>
      </c>
      <c r="X301" s="17">
        <f>IFERROR(W301*커버링B2C요약!$AD$8/(커버링B2C요약!$AE$5/커버링B2C요약!$AD$5),0)</f>
        <v>0</v>
      </c>
      <c r="Y301" s="17">
        <f>Y302</f>
        <v>0</v>
      </c>
      <c r="Z301" s="17">
        <v>0</v>
      </c>
      <c r="AA301" s="43"/>
    </row>
    <row r="302" spans="1:28" s="43" customFormat="1" hidden="1">
      <c r="B302" s="22" t="str">
        <f>VLOOKUP(C302,'메타 RAW'!A:G,2,0)</f>
        <v>aos(Web2App)_purchase_all_vd_잘들어(천안)_hn1_26.04.10</v>
      </c>
      <c r="C302" s="22" t="s">
        <v>737</v>
      </c>
      <c r="D302" s="22">
        <f>VLOOKUP($C302,'메타 RAW'!$A:$G,3,0)</f>
        <v>8998</v>
      </c>
      <c r="E302" s="22">
        <f>VLOOKUP($C302,'메타 RAW'!$A:$G,4,0)</f>
        <v>1234</v>
      </c>
      <c r="F302" s="22">
        <f>VLOOKUP($C302,'메타 RAW'!$A:$G,5,0)</f>
        <v>1</v>
      </c>
      <c r="G302" s="22">
        <f>VLOOKUP($C302,'메타 RAW'!$A:$G,6,0)</f>
        <v>0</v>
      </c>
      <c r="H302" s="22">
        <f>VLOOKUP($C302,'메타 RAW'!$A:$I,7,0)</f>
        <v>1</v>
      </c>
      <c r="I302" s="22">
        <f>VLOOKUP($C302,'메타 RAW'!$A:$I,8,0)</f>
        <v>0</v>
      </c>
      <c r="J302" s="23">
        <f>IFERROR(D302/E302*1000,0)</f>
        <v>7291.7341977309561</v>
      </c>
      <c r="K302" s="23">
        <f>IFERROR(D302/F302,0)</f>
        <v>8998</v>
      </c>
      <c r="L302" s="24">
        <f t="shared" si="158"/>
        <v>8.1037277147487841E-4</v>
      </c>
      <c r="M302" s="24">
        <f t="shared" si="158"/>
        <v>0</v>
      </c>
      <c r="N302" s="24">
        <f>IFERROR(H302/F302,0)</f>
        <v>1</v>
      </c>
      <c r="O302" s="24">
        <f>IFERROR(I302/F302,0)</f>
        <v>0</v>
      </c>
      <c r="P302" s="22">
        <f>IFERROR(D302/G302,0)</f>
        <v>0</v>
      </c>
      <c r="Q302" s="22">
        <f>IFERROR(D302/H302,0)</f>
        <v>8998</v>
      </c>
      <c r="R302" s="22">
        <f>IFERROR(D302/I302,0)</f>
        <v>0</v>
      </c>
      <c r="S302" s="22">
        <f>IFERROR(VLOOKUP($C302,'메타 RAW (MMP)'!$B:$G,3,0),0)</f>
        <v>0</v>
      </c>
      <c r="T302" s="22">
        <f>IFERROR(VLOOKUP($C302,'메타 RAW (MMP)'!$B:$G,5,0),0)</f>
        <v>0</v>
      </c>
      <c r="U302" s="22">
        <f>IFERROR(VLOOKUP($C302,'메타 RAW (MMP)'!$B:$G,6,0),0)</f>
        <v>0</v>
      </c>
      <c r="V302" s="22">
        <f>IFERROR(D302/T302,0)</f>
        <v>0</v>
      </c>
      <c r="W302" s="22">
        <f>IFERROR(D302/U302,0)</f>
        <v>0</v>
      </c>
      <c r="X302" s="22">
        <f>IFERROR(W302*커버링B2C요약!$AD$8/(커버링B2C요약!$AE$5/커버링B2C요약!$AD$5),0)</f>
        <v>0</v>
      </c>
      <c r="Y302" s="22">
        <v>0</v>
      </c>
    </row>
    <row r="303" spans="1:28" s="43" customFormat="1" hidden="1">
      <c r="B303" s="22" t="str">
        <f>VLOOKUP(C303,'메타 RAW'!A:G,2,0)</f>
        <v>aos(Web2App)_purchase_all_vd_잘들어(천안)_hn1_26.04.10</v>
      </c>
      <c r="C303" s="22" t="s">
        <v>738</v>
      </c>
      <c r="D303" s="22">
        <f>VLOOKUP($C303,'메타 RAW'!$A:$G,3,0)</f>
        <v>0</v>
      </c>
      <c r="E303" s="22">
        <f>VLOOKUP($C303,'메타 RAW'!$A:$G,4,0)</f>
        <v>0</v>
      </c>
      <c r="F303" s="22">
        <f>VLOOKUP($C303,'메타 RAW'!$A:$G,5,0)</f>
        <v>0</v>
      </c>
      <c r="G303" s="22">
        <f>VLOOKUP($C303,'메타 RAW'!$A:$G,6,0)</f>
        <v>0</v>
      </c>
      <c r="H303" s="22">
        <f>VLOOKUP($C303,'메타 RAW'!$A:$I,7,0)</f>
        <v>0</v>
      </c>
      <c r="I303" s="22">
        <f>VLOOKUP($C303,'메타 RAW'!$A:$I,8,0)</f>
        <v>0</v>
      </c>
      <c r="J303" s="23">
        <f>IFERROR(D303/E303*1000,0)</f>
        <v>0</v>
      </c>
      <c r="K303" s="23">
        <f>IFERROR(D303/F303,0)</f>
        <v>0</v>
      </c>
      <c r="L303" s="24">
        <f t="shared" si="158"/>
        <v>0</v>
      </c>
      <c r="M303" s="24">
        <f t="shared" si="158"/>
        <v>0</v>
      </c>
      <c r="N303" s="24">
        <f>IFERROR(H303/F303,0)</f>
        <v>0</v>
      </c>
      <c r="O303" s="24">
        <f>IFERROR(I303/F303,0)</f>
        <v>0</v>
      </c>
      <c r="P303" s="22">
        <f>IFERROR(D303/G303,0)</f>
        <v>0</v>
      </c>
      <c r="Q303" s="22">
        <f>IFERROR(D303/H303,0)</f>
        <v>0</v>
      </c>
      <c r="R303" s="22">
        <f>IFERROR(D303/I303,0)</f>
        <v>0</v>
      </c>
      <c r="S303" s="22">
        <f>IFERROR(VLOOKUP($C303,'메타 RAW (MMP)'!$B:$G,3,0),0)</f>
        <v>0</v>
      </c>
      <c r="T303" s="22">
        <f>IFERROR(VLOOKUP($C303,'메타 RAW (MMP)'!$B:$G,5,0),0)</f>
        <v>0</v>
      </c>
      <c r="U303" s="22">
        <f>IFERROR(VLOOKUP($C303,'메타 RAW (MMP)'!$B:$G,6,0),0)</f>
        <v>0</v>
      </c>
      <c r="V303" s="22">
        <f>IFERROR(D303/T303,0)</f>
        <v>0</v>
      </c>
      <c r="W303" s="22">
        <f>IFERROR(D303/U303,0)</f>
        <v>0</v>
      </c>
      <c r="X303" s="22">
        <f>IFERROR(W303*커버링B2C요약!$AD$8/(커버링B2C요약!$AE$5/커버링B2C요약!$AD$5),0)</f>
        <v>0</v>
      </c>
      <c r="Y303" s="22">
        <f>VLOOKUP($C303,'메타 RAW'!$A:$I,9,0)</f>
        <v>30000</v>
      </c>
    </row>
    <row r="304" spans="1:28" hidden="1"/>
    <row r="305" spans="2:27" hidden="1">
      <c r="B305" s="19" t="s">
        <v>440</v>
      </c>
      <c r="C305" s="20" t="s">
        <v>451</v>
      </c>
      <c r="D305" s="20"/>
      <c r="AA305" s="43"/>
    </row>
    <row r="306" spans="2:27" hidden="1">
      <c r="B306" s="11" t="s">
        <v>436</v>
      </c>
      <c r="C306" s="11" t="s">
        <v>22</v>
      </c>
      <c r="D306" s="12" t="s">
        <v>23</v>
      </c>
      <c r="E306" s="12" t="s">
        <v>24</v>
      </c>
      <c r="F306" s="12" t="s">
        <v>25</v>
      </c>
      <c r="G306" s="12" t="s">
        <v>26</v>
      </c>
      <c r="H306" s="12" t="s">
        <v>27</v>
      </c>
      <c r="I306" s="12" t="s">
        <v>28</v>
      </c>
      <c r="J306" s="13" t="s">
        <v>29</v>
      </c>
      <c r="K306" s="13" t="s">
        <v>30</v>
      </c>
      <c r="L306" s="13" t="s">
        <v>31</v>
      </c>
      <c r="M306" s="13" t="s">
        <v>32</v>
      </c>
      <c r="N306" s="13" t="s">
        <v>33</v>
      </c>
      <c r="O306" s="13" t="s">
        <v>34</v>
      </c>
      <c r="P306" s="13" t="s">
        <v>35</v>
      </c>
      <c r="Q306" s="13" t="s">
        <v>36</v>
      </c>
      <c r="R306" s="13" t="s">
        <v>37</v>
      </c>
      <c r="S306" s="14" t="s">
        <v>38</v>
      </c>
      <c r="T306" s="14" t="s">
        <v>27</v>
      </c>
      <c r="U306" s="14" t="s">
        <v>28</v>
      </c>
      <c r="V306" s="14" t="s">
        <v>36</v>
      </c>
      <c r="W306" s="14" t="s">
        <v>37</v>
      </c>
      <c r="X306" s="14" t="s">
        <v>437</v>
      </c>
      <c r="Y306" s="13" t="s">
        <v>40</v>
      </c>
      <c r="Z306" s="14" t="s">
        <v>41</v>
      </c>
      <c r="AA306" s="43"/>
    </row>
    <row r="307" spans="2:27" hidden="1">
      <c r="B307" s="15"/>
      <c r="C307" s="9" t="s">
        <v>435</v>
      </c>
      <c r="D307" s="16">
        <f t="shared" ref="D307:I307" si="159">SUM(D308:D310)</f>
        <v>9993</v>
      </c>
      <c r="E307" s="16">
        <f t="shared" si="159"/>
        <v>1721</v>
      </c>
      <c r="F307" s="16">
        <f t="shared" si="159"/>
        <v>4</v>
      </c>
      <c r="G307" s="16">
        <f t="shared" si="159"/>
        <v>0</v>
      </c>
      <c r="H307" s="16">
        <f t="shared" si="159"/>
        <v>0</v>
      </c>
      <c r="I307" s="16">
        <f t="shared" si="159"/>
        <v>0</v>
      </c>
      <c r="J307" s="17">
        <f>D307*1000/E307</f>
        <v>5806.5078442765835</v>
      </c>
      <c r="K307" s="17">
        <f>IFERROR(D307/F307,0)</f>
        <v>2498.25</v>
      </c>
      <c r="L307" s="18">
        <f t="shared" ref="L307:M310" si="160">IFERROR(F307/E307,0)</f>
        <v>2.3242300987797791E-3</v>
      </c>
      <c r="M307" s="42">
        <f t="shared" si="160"/>
        <v>0</v>
      </c>
      <c r="N307" s="42">
        <f>IFERROR(H307/F307,0)</f>
        <v>0</v>
      </c>
      <c r="O307" s="42">
        <f>IFERROR(I307/F307,0)</f>
        <v>0</v>
      </c>
      <c r="P307" s="17">
        <f>IFERROR(D307/G307,0)</f>
        <v>0</v>
      </c>
      <c r="Q307" s="17">
        <f>IFERROR(D307/H307,0)</f>
        <v>0</v>
      </c>
      <c r="R307" s="17">
        <f>IFERROR(D307/I307,0)</f>
        <v>0</v>
      </c>
      <c r="S307" s="16">
        <f>SUM(S308:S310)</f>
        <v>0</v>
      </c>
      <c r="T307" s="16">
        <f>SUM(T308:T310)</f>
        <v>0</v>
      </c>
      <c r="U307" s="16">
        <f>SUM(U308:U310)</f>
        <v>0</v>
      </c>
      <c r="V307" s="17">
        <f>IFERROR(D307/T307,0)</f>
        <v>0</v>
      </c>
      <c r="W307" s="17">
        <f>IFERROR(D307/U307,0)</f>
        <v>0</v>
      </c>
      <c r="X307" s="17">
        <f>IFERROR(W307*커버링B2C요약!$AD$8/(커버링B2C요약!$AE$5/커버링B2C요약!$AD$5),0)</f>
        <v>0</v>
      </c>
      <c r="Y307" s="17">
        <f>Y308</f>
        <v>0</v>
      </c>
      <c r="Z307" s="17">
        <v>0</v>
      </c>
      <c r="AA307" s="43"/>
    </row>
    <row r="308" spans="2:27" s="43" customFormat="1" hidden="1">
      <c r="B308" s="22" t="str">
        <f>VLOOKUP(C308,'메타 RAW'!A:G,2,0)</f>
        <v>aos(Web2App)_purchase_all_vd_잘들어(아산)_hn1_26.04.10</v>
      </c>
      <c r="C308" s="22" t="s">
        <v>739</v>
      </c>
      <c r="D308" s="22">
        <f>VLOOKUP($C308,'메타 RAW'!$A:$G,3,0)</f>
        <v>1152</v>
      </c>
      <c r="E308" s="22">
        <f>VLOOKUP($C308,'메타 RAW'!$A:$G,4,0)</f>
        <v>168</v>
      </c>
      <c r="F308" s="22">
        <f>VLOOKUP($C308,'메타 RAW'!$A:$G,5,0)</f>
        <v>1</v>
      </c>
      <c r="G308" s="22">
        <f>VLOOKUP($C308,'메타 RAW'!$A:$G,6,0)</f>
        <v>0</v>
      </c>
      <c r="H308" s="22">
        <f>VLOOKUP($C308,'메타 RAW'!$A:$I,7,0)</f>
        <v>0</v>
      </c>
      <c r="I308" s="22">
        <f>VLOOKUP($C308,'메타 RAW'!$A:$I,8,0)</f>
        <v>0</v>
      </c>
      <c r="J308" s="23">
        <f>IFERROR(D308/E308*1000,0)</f>
        <v>6857.1428571428569</v>
      </c>
      <c r="K308" s="23">
        <f>IFERROR(D308/F308,0)</f>
        <v>1152</v>
      </c>
      <c r="L308" s="24">
        <f t="shared" si="160"/>
        <v>5.9523809523809521E-3</v>
      </c>
      <c r="M308" s="24">
        <f t="shared" si="160"/>
        <v>0</v>
      </c>
      <c r="N308" s="24">
        <f>IFERROR(H308/F308,0)</f>
        <v>0</v>
      </c>
      <c r="O308" s="24">
        <f>IFERROR(I308/F308,0)</f>
        <v>0</v>
      </c>
      <c r="P308" s="22">
        <f>IFERROR(D308/G308,0)</f>
        <v>0</v>
      </c>
      <c r="Q308" s="22">
        <f>IFERROR(D308/H308,0)</f>
        <v>0</v>
      </c>
      <c r="R308" s="22">
        <f>IFERROR(D308/I308,0)</f>
        <v>0</v>
      </c>
      <c r="S308" s="22">
        <f>IFERROR(VLOOKUP($C308,'메타 RAW (MMP)'!$B:$G,3,0),0)</f>
        <v>0</v>
      </c>
      <c r="T308" s="22">
        <f>IFERROR(VLOOKUP($C308,'메타 RAW (MMP)'!$B:$G,5,0),0)</f>
        <v>0</v>
      </c>
      <c r="U308" s="22">
        <f>IFERROR(VLOOKUP($C308,'메타 RAW (MMP)'!$B:$G,6,0),0)</f>
        <v>0</v>
      </c>
      <c r="V308" s="22">
        <f>IFERROR(D308/T308,0)</f>
        <v>0</v>
      </c>
      <c r="W308" s="22">
        <f>IFERROR(D308/U308,0)</f>
        <v>0</v>
      </c>
      <c r="X308" s="22">
        <f>IFERROR(W308*커버링B2C요약!$AD$8/(커버링B2C요약!$AE$5/커버링B2C요약!$AD$5),0)</f>
        <v>0</v>
      </c>
      <c r="Y308" s="22">
        <v>0</v>
      </c>
    </row>
    <row r="309" spans="2:27" s="43" customFormat="1" hidden="1">
      <c r="B309" s="22" t="str">
        <f>VLOOKUP(C309,'메타 RAW'!A:G,2,0)</f>
        <v>aos(Web2App)_purchase_all_vd_잘들어(아산)_hn1_26.04.10</v>
      </c>
      <c r="C309" s="22" t="s">
        <v>740</v>
      </c>
      <c r="D309" s="22">
        <f>VLOOKUP($C309,'메타 RAW'!$A:$G,3,0)</f>
        <v>8841</v>
      </c>
      <c r="E309" s="22">
        <f>VLOOKUP($C309,'메타 RAW'!$A:$G,4,0)</f>
        <v>1553</v>
      </c>
      <c r="F309" s="22">
        <f>VLOOKUP($C309,'메타 RAW'!$A:$G,5,0)</f>
        <v>3</v>
      </c>
      <c r="G309" s="22">
        <f>VLOOKUP($C309,'메타 RAW'!$A:$G,6,0)</f>
        <v>0</v>
      </c>
      <c r="H309" s="22">
        <f>VLOOKUP($C309,'메타 RAW'!$A:$I,7,0)</f>
        <v>0</v>
      </c>
      <c r="I309" s="22">
        <f>VLOOKUP($C309,'메타 RAW'!$A:$I,8,0)</f>
        <v>0</v>
      </c>
      <c r="J309" s="23">
        <f>IFERROR(D309/E309*1000,0)</f>
        <v>5692.8525434642625</v>
      </c>
      <c r="K309" s="23">
        <f>IFERROR(D309/F309,0)</f>
        <v>2947</v>
      </c>
      <c r="L309" s="24">
        <f t="shared" si="160"/>
        <v>1.9317450096587251E-3</v>
      </c>
      <c r="M309" s="24">
        <f t="shared" si="160"/>
        <v>0</v>
      </c>
      <c r="N309" s="24">
        <f>IFERROR(H309/F309,0)</f>
        <v>0</v>
      </c>
      <c r="O309" s="24">
        <f>IFERROR(I309/F309,0)</f>
        <v>0</v>
      </c>
      <c r="P309" s="22">
        <f>IFERROR(D309/G309,0)</f>
        <v>0</v>
      </c>
      <c r="Q309" s="22">
        <f>IFERROR(D309/H309,0)</f>
        <v>0</v>
      </c>
      <c r="R309" s="22">
        <f>IFERROR(D309/I309,0)</f>
        <v>0</v>
      </c>
      <c r="S309" s="22">
        <f>IFERROR(VLOOKUP($C309,'메타 RAW (MMP)'!$B:$G,3,0),0)</f>
        <v>0</v>
      </c>
      <c r="T309" s="22">
        <f>IFERROR(VLOOKUP($C309,'메타 RAW (MMP)'!$B:$G,5,0),0)</f>
        <v>0</v>
      </c>
      <c r="U309" s="22">
        <f>IFERROR(VLOOKUP($C309,'메타 RAW (MMP)'!$B:$G,6,0),0)</f>
        <v>0</v>
      </c>
      <c r="V309" s="22">
        <f>IFERROR(D309/T309,0)</f>
        <v>0</v>
      </c>
      <c r="W309" s="22">
        <f>IFERROR(D309/U309,0)</f>
        <v>0</v>
      </c>
      <c r="X309" s="22">
        <f>IFERROR(W309*커버링B2C요약!$AD$8/(커버링B2C요약!$AE$5/커버링B2C요약!$AD$5),0)</f>
        <v>0</v>
      </c>
      <c r="Y309" s="22">
        <f>VLOOKUP($C309,'메타 RAW'!$A:$I,9,0)</f>
        <v>30000</v>
      </c>
    </row>
    <row r="310" spans="2:27" s="43" customFormat="1" hidden="1">
      <c r="B310" s="22" t="str">
        <f>VLOOKUP(C310,'메타 RAW'!A:G,2,0)</f>
        <v>aos(Web2App)_purchase_all_vd_잘들어(아산)_hn1_26.04.10</v>
      </c>
      <c r="C310" s="22" t="s">
        <v>741</v>
      </c>
      <c r="D310" s="22">
        <f>VLOOKUP($C310,'메타 RAW'!$A:$G,3,0)</f>
        <v>0</v>
      </c>
      <c r="E310" s="22">
        <f>VLOOKUP($C310,'메타 RAW'!$A:$G,4,0)</f>
        <v>0</v>
      </c>
      <c r="F310" s="22">
        <f>VLOOKUP($C310,'메타 RAW'!$A:$G,5,0)</f>
        <v>0</v>
      </c>
      <c r="G310" s="22">
        <f>VLOOKUP($C310,'메타 RAW'!$A:$G,6,0)</f>
        <v>0</v>
      </c>
      <c r="H310" s="22">
        <f>VLOOKUP($C310,'메타 RAW'!$A:$I,7,0)</f>
        <v>0</v>
      </c>
      <c r="I310" s="22">
        <f>VLOOKUP($C310,'메타 RAW'!$A:$I,8,0)</f>
        <v>0</v>
      </c>
      <c r="J310" s="23">
        <f>IFERROR(D310/E310*1000,0)</f>
        <v>0</v>
      </c>
      <c r="K310" s="23">
        <f>IFERROR(D310/F310,0)</f>
        <v>0</v>
      </c>
      <c r="L310" s="24">
        <f t="shared" si="160"/>
        <v>0</v>
      </c>
      <c r="M310" s="24">
        <f t="shared" si="160"/>
        <v>0</v>
      </c>
      <c r="N310" s="24">
        <f>IFERROR(H310/F310,0)</f>
        <v>0</v>
      </c>
      <c r="O310" s="24">
        <f>IFERROR(I310/F310,0)</f>
        <v>0</v>
      </c>
      <c r="P310" s="22">
        <f>IFERROR(D310/G310,0)</f>
        <v>0</v>
      </c>
      <c r="Q310" s="22">
        <f>IFERROR(D310/H310,0)</f>
        <v>0</v>
      </c>
      <c r="R310" s="22">
        <f>IFERROR(D310/I310,0)</f>
        <v>0</v>
      </c>
      <c r="S310" s="22">
        <f>IFERROR(VLOOKUP($C310,'메타 RAW (MMP)'!$B:$G,3,0),0)</f>
        <v>0</v>
      </c>
      <c r="T310" s="22">
        <f>IFERROR(VLOOKUP($C310,'메타 RAW (MMP)'!$B:$G,5,0),0)</f>
        <v>0</v>
      </c>
      <c r="U310" s="22">
        <f>IFERROR(VLOOKUP($C310,'메타 RAW (MMP)'!$B:$G,6,0),0)</f>
        <v>0</v>
      </c>
      <c r="V310" s="22">
        <f>IFERROR(D310/T310,0)</f>
        <v>0</v>
      </c>
      <c r="W310" s="22">
        <f>IFERROR(D310/U310,0)</f>
        <v>0</v>
      </c>
      <c r="X310" s="22">
        <f>IFERROR(W310*커버링B2C요약!$AD$8/(커버링B2C요약!$AE$5/커버링B2C요약!$AD$5),0)</f>
        <v>0</v>
      </c>
      <c r="Y310" s="22">
        <f>VLOOKUP($C310,'메타 RAW'!$A:$I,9,0)</f>
        <v>30000</v>
      </c>
    </row>
    <row r="311" spans="2:27">
      <c r="B311" s="19" t="s">
        <v>440</v>
      </c>
      <c r="C311" s="20" t="s">
        <v>4262</v>
      </c>
      <c r="D311" s="20"/>
    </row>
    <row r="312" spans="2:27">
      <c r="B312" s="11" t="s">
        <v>436</v>
      </c>
      <c r="C312" s="11" t="s">
        <v>22</v>
      </c>
      <c r="D312" s="12" t="s">
        <v>23</v>
      </c>
      <c r="E312" s="12" t="s">
        <v>24</v>
      </c>
      <c r="F312" s="12" t="s">
        <v>25</v>
      </c>
      <c r="G312" s="12" t="s">
        <v>26</v>
      </c>
      <c r="H312" s="12" t="s">
        <v>27</v>
      </c>
      <c r="I312" s="12" t="s">
        <v>28</v>
      </c>
      <c r="J312" s="13" t="s">
        <v>29</v>
      </c>
      <c r="K312" s="13" t="s">
        <v>30</v>
      </c>
      <c r="L312" s="13" t="s">
        <v>31</v>
      </c>
      <c r="M312" s="13" t="s">
        <v>32</v>
      </c>
      <c r="N312" s="13" t="s">
        <v>33</v>
      </c>
      <c r="O312" s="13" t="s">
        <v>34</v>
      </c>
      <c r="P312" s="13" t="s">
        <v>35</v>
      </c>
      <c r="Q312" s="13" t="s">
        <v>36</v>
      </c>
      <c r="R312" s="13" t="s">
        <v>37</v>
      </c>
      <c r="S312" s="14" t="s">
        <v>38</v>
      </c>
      <c r="T312" s="14" t="s">
        <v>27</v>
      </c>
      <c r="U312" s="14" t="s">
        <v>28</v>
      </c>
      <c r="V312" s="14" t="s">
        <v>36</v>
      </c>
      <c r="W312" s="14" t="s">
        <v>37</v>
      </c>
      <c r="X312" s="14" t="s">
        <v>437</v>
      </c>
      <c r="Y312" s="13" t="s">
        <v>40</v>
      </c>
      <c r="Z312" s="14" t="s">
        <v>41</v>
      </c>
    </row>
    <row r="313" spans="2:27">
      <c r="B313" s="15"/>
      <c r="C313" s="9" t="s">
        <v>435</v>
      </c>
      <c r="D313" s="16">
        <f t="shared" ref="D313:I313" si="161">SUM(D314:D316)</f>
        <v>316786</v>
      </c>
      <c r="E313" s="16">
        <f t="shared" si="161"/>
        <v>53688</v>
      </c>
      <c r="F313" s="16">
        <f t="shared" si="161"/>
        <v>207</v>
      </c>
      <c r="G313" s="16">
        <f t="shared" si="161"/>
        <v>11</v>
      </c>
      <c r="H313" s="16">
        <f t="shared" si="161"/>
        <v>172</v>
      </c>
      <c r="I313" s="16">
        <f t="shared" si="161"/>
        <v>41</v>
      </c>
      <c r="J313" s="17">
        <f>D313*1000/E313</f>
        <v>5900.4991804500078</v>
      </c>
      <c r="K313" s="17">
        <f>IFERROR(D313/F313,0)</f>
        <v>1530.3671497584542</v>
      </c>
      <c r="L313" s="18">
        <f t="shared" ref="L313:M313" si="162">IFERROR(F313/E313,0)</f>
        <v>3.8556101922217257E-3</v>
      </c>
      <c r="M313" s="42">
        <f t="shared" si="162"/>
        <v>5.3140096618357488E-2</v>
      </c>
      <c r="N313" s="42">
        <f>IFERROR(H313/F313,0)</f>
        <v>0.83091787439613529</v>
      </c>
      <c r="O313" s="42">
        <f>IFERROR(I313/F313,0)</f>
        <v>0.19806763285024154</v>
      </c>
      <c r="P313" s="17">
        <f>IFERROR(D313/G313,0)</f>
        <v>28798.727272727272</v>
      </c>
      <c r="Q313" s="17">
        <f>IFERROR(D313/H313,0)</f>
        <v>1841.7790697674418</v>
      </c>
      <c r="R313" s="17">
        <f>IFERROR(D313/I313,0)</f>
        <v>7726.4878048780483</v>
      </c>
      <c r="S313" s="16">
        <f>SUM(S314:S316)</f>
        <v>3</v>
      </c>
      <c r="T313" s="16">
        <f>SUM(T314:T316)</f>
        <v>1</v>
      </c>
      <c r="U313" s="16">
        <f>SUM(U314:U316)</f>
        <v>2</v>
      </c>
      <c r="V313" s="17">
        <f>IFERROR(D313/T313,0)</f>
        <v>316786</v>
      </c>
      <c r="W313" s="17">
        <f>IFERROR(D313/U313,0)</f>
        <v>158393</v>
      </c>
      <c r="X313" s="17">
        <f>IFERROR(W313*커버링B2C요약!$AD$8/(커버링B2C요약!$AE$5/커버링B2C요약!$AD$5),0)</f>
        <v>63041.126034756875</v>
      </c>
      <c r="Y313" s="17">
        <f>Y314</f>
        <v>50000</v>
      </c>
      <c r="Z313" s="17">
        <v>50000</v>
      </c>
    </row>
    <row r="314" spans="2:27">
      <c r="B314" s="28" t="str">
        <f>VLOOKUP(C314,'메타 RAW'!A:G,2,0)</f>
        <v>aos(Web2App)_purchase_all_vd_지구의날프로모션(복합)_mk1_26.04.22</v>
      </c>
      <c r="C314" s="28" t="s">
        <v>742</v>
      </c>
      <c r="D314" s="28">
        <f>VLOOKUP($C314,'메타 RAW'!$A:$G,3,0)</f>
        <v>232126</v>
      </c>
      <c r="E314" s="28">
        <f>VLOOKUP($C314,'메타 RAW'!$A:$G,4,0)</f>
        <v>42915</v>
      </c>
      <c r="F314" s="28">
        <f>VLOOKUP($C314,'메타 RAW'!$A:$G,5,0)</f>
        <v>150</v>
      </c>
      <c r="G314" s="28">
        <f>VLOOKUP($C314,'메타 RAW'!$A:$G,6,0)</f>
        <v>10</v>
      </c>
      <c r="H314" s="28">
        <f>VLOOKUP($C314,'메타 RAW'!$A:$I,7,0)</f>
        <v>116</v>
      </c>
      <c r="I314" s="28">
        <f>VLOOKUP($C314,'메타 RAW'!$A:$I,8,0)</f>
        <v>32</v>
      </c>
      <c r="J314" s="29">
        <f>IFERROR(D314/E314*1000,0)</f>
        <v>5408.9712221833861</v>
      </c>
      <c r="K314" s="29">
        <f>IFERROR(D314/F314,0)</f>
        <v>1547.5066666666667</v>
      </c>
      <c r="L314" s="30">
        <f t="shared" ref="L314:M316" si="163">IFERROR(F314/E314,0)</f>
        <v>3.495281370150297E-3</v>
      </c>
      <c r="M314" s="30">
        <f t="shared" si="163"/>
        <v>6.6666666666666666E-2</v>
      </c>
      <c r="N314" s="30">
        <f>IFERROR(H314/F314,0)</f>
        <v>0.77333333333333332</v>
      </c>
      <c r="O314" s="30">
        <f>IFERROR(I314/F314,0)</f>
        <v>0.21333333333333335</v>
      </c>
      <c r="P314" s="28">
        <f>IFERROR(D314/G314,0)</f>
        <v>23212.6</v>
      </c>
      <c r="Q314" s="28">
        <f>IFERROR(D314/H314,0)</f>
        <v>2001.0862068965516</v>
      </c>
      <c r="R314" s="28">
        <f>IFERROR(D314/I314,0)</f>
        <v>7253.9375</v>
      </c>
      <c r="S314" s="28">
        <f>IFERROR(VLOOKUP($C314,'메타 RAW (MMP)'!$B:$G,3,0),0)</f>
        <v>1</v>
      </c>
      <c r="T314" s="28">
        <f>IFERROR(VLOOKUP($C314,'메타 RAW (MMP)'!$B:$G,5,0),0)</f>
        <v>1</v>
      </c>
      <c r="U314" s="28">
        <f>IFERROR(VLOOKUP($C314,'메타 RAW (MMP)'!$B:$G,6,0),0)</f>
        <v>2</v>
      </c>
      <c r="V314" s="28">
        <f>IFERROR(D314/T314,0)</f>
        <v>232126</v>
      </c>
      <c r="W314" s="28">
        <f>IFERROR(D314/U314,0)</f>
        <v>116063</v>
      </c>
      <c r="X314" s="28">
        <f>IFERROR(W314*커버링B2C요약!$AD$8/(커버링B2C요약!$AE$5/커버링B2C요약!$AD$5),0)</f>
        <v>46193.595745847269</v>
      </c>
      <c r="Y314" s="28">
        <f>VLOOKUP($C314,'메타 RAW'!$A:$I,9,0)</f>
        <v>50000</v>
      </c>
      <c r="Z314" s="62"/>
    </row>
    <row r="315" spans="2:27">
      <c r="B315" s="28" t="str">
        <f>VLOOKUP(C315,'메타 RAW'!A:G,2,0)</f>
        <v>aos(Web2App)_purchase_all_vd_지구의날프로모션(복합)_mk1_26.04.22</v>
      </c>
      <c r="C315" s="28" t="s">
        <v>743</v>
      </c>
      <c r="D315" s="28">
        <f>VLOOKUP($C315,'메타 RAW'!$A:$G,3,0)</f>
        <v>45411</v>
      </c>
      <c r="E315" s="28">
        <f>VLOOKUP($C315,'메타 RAW'!$A:$G,4,0)</f>
        <v>5410</v>
      </c>
      <c r="F315" s="28">
        <f>VLOOKUP($C315,'메타 RAW'!$A:$G,5,0)</f>
        <v>32</v>
      </c>
      <c r="G315" s="28">
        <f>VLOOKUP($C315,'메타 RAW'!$A:$G,6,0)</f>
        <v>1</v>
      </c>
      <c r="H315" s="28">
        <f>VLOOKUP($C315,'메타 RAW'!$A:$I,7,0)</f>
        <v>25</v>
      </c>
      <c r="I315" s="28">
        <f>VLOOKUP($C315,'메타 RAW'!$A:$I,8,0)</f>
        <v>4</v>
      </c>
      <c r="J315" s="29">
        <f>IFERROR(D315/E315*1000,0)</f>
        <v>8393.9001848428834</v>
      </c>
      <c r="K315" s="29">
        <f>IFERROR(D315/F315,0)</f>
        <v>1419.09375</v>
      </c>
      <c r="L315" s="30">
        <f t="shared" si="163"/>
        <v>5.9149722735674674E-3</v>
      </c>
      <c r="M315" s="30">
        <f t="shared" si="163"/>
        <v>3.125E-2</v>
      </c>
      <c r="N315" s="30">
        <f>IFERROR(H315/F315,0)</f>
        <v>0.78125</v>
      </c>
      <c r="O315" s="30">
        <f>IFERROR(I315/F315,0)</f>
        <v>0.125</v>
      </c>
      <c r="P315" s="28">
        <f>IFERROR(D315/G315,0)</f>
        <v>45411</v>
      </c>
      <c r="Q315" s="28">
        <f>IFERROR(D315/H315,0)</f>
        <v>1816.44</v>
      </c>
      <c r="R315" s="28">
        <f>IFERROR(D315/I315,0)</f>
        <v>11352.75</v>
      </c>
      <c r="S315" s="28">
        <f>IFERROR(VLOOKUP($C315,'메타 RAW (MMP)'!$B:$G,3,0),0)</f>
        <v>2</v>
      </c>
      <c r="T315" s="28">
        <f>IFERROR(VLOOKUP($C315,'메타 RAW (MMP)'!$B:$G,5,0),0)</f>
        <v>0</v>
      </c>
      <c r="U315" s="28">
        <f>IFERROR(VLOOKUP($C315,'메타 RAW (MMP)'!$B:$G,6,0),0)</f>
        <v>0</v>
      </c>
      <c r="V315" s="28">
        <f>IFERROR(D315/T315,0)</f>
        <v>0</v>
      </c>
      <c r="W315" s="28">
        <f>IFERROR(D315/U315,0)</f>
        <v>0</v>
      </c>
      <c r="X315" s="28">
        <f>IFERROR(W315*커버링B2C요약!$AD$8/(커버링B2C요약!$AE$5/커버링B2C요약!$AD$5),0)</f>
        <v>0</v>
      </c>
      <c r="Y315" s="28">
        <f>VLOOKUP($C315,'메타 RAW'!$A:$I,9,0)</f>
        <v>50000</v>
      </c>
      <c r="Z315" s="62"/>
    </row>
    <row r="316" spans="2:27">
      <c r="B316" s="28" t="str">
        <f>VLOOKUP(C316,'메타 RAW'!A:G,2,0)</f>
        <v>aos(Web2App)_purchase_all_vd_지구의날프로모션(복합)_mk1_26.04.22</v>
      </c>
      <c r="C316" s="28" t="s">
        <v>744</v>
      </c>
      <c r="D316" s="28">
        <f>VLOOKUP($C316,'메타 RAW'!$A:$G,3,0)</f>
        <v>39249</v>
      </c>
      <c r="E316" s="28">
        <f>VLOOKUP($C316,'메타 RAW'!$A:$G,4,0)</f>
        <v>5363</v>
      </c>
      <c r="F316" s="28">
        <f>VLOOKUP($C316,'메타 RAW'!$A:$G,5,0)</f>
        <v>25</v>
      </c>
      <c r="G316" s="28">
        <f>VLOOKUP($C316,'메타 RAW'!$A:$G,6,0)</f>
        <v>0</v>
      </c>
      <c r="H316" s="28">
        <f>VLOOKUP($C316,'메타 RAW'!$A:$I,7,0)</f>
        <v>31</v>
      </c>
      <c r="I316" s="28">
        <f>VLOOKUP($C316,'메타 RAW'!$A:$I,8,0)</f>
        <v>5</v>
      </c>
      <c r="J316" s="29">
        <f>IFERROR(D316/E316*1000,0)</f>
        <v>7318.478463546523</v>
      </c>
      <c r="K316" s="29">
        <f>IFERROR(D316/F316,0)</f>
        <v>1569.96</v>
      </c>
      <c r="L316" s="30">
        <f t="shared" si="163"/>
        <v>4.6615700167816519E-3</v>
      </c>
      <c r="M316" s="30">
        <f t="shared" si="163"/>
        <v>0</v>
      </c>
      <c r="N316" s="30">
        <f>IFERROR(H316/F316,0)</f>
        <v>1.24</v>
      </c>
      <c r="O316" s="30">
        <f>IFERROR(I316/F316,0)</f>
        <v>0.2</v>
      </c>
      <c r="P316" s="28">
        <f>IFERROR(D316/G316,0)</f>
        <v>0</v>
      </c>
      <c r="Q316" s="28">
        <f>IFERROR(D316/H316,0)</f>
        <v>1266.0967741935483</v>
      </c>
      <c r="R316" s="28">
        <f>IFERROR(D316/I316,0)</f>
        <v>7849.8</v>
      </c>
      <c r="S316" s="28">
        <f>IFERROR(VLOOKUP($C316,'메타 RAW (MMP)'!$B:$G,3,0),0)</f>
        <v>0</v>
      </c>
      <c r="T316" s="28">
        <f>IFERROR(VLOOKUP($C316,'메타 RAW (MMP)'!$B:$G,5,0),0)</f>
        <v>0</v>
      </c>
      <c r="U316" s="28">
        <f>IFERROR(VLOOKUP($C316,'메타 RAW (MMP)'!$B:$G,6,0),0)</f>
        <v>0</v>
      </c>
      <c r="V316" s="28">
        <f>IFERROR(D316/T316,0)</f>
        <v>0</v>
      </c>
      <c r="W316" s="28">
        <f>IFERROR(D316/U316,0)</f>
        <v>0</v>
      </c>
      <c r="X316" s="28">
        <f>IFERROR(W316*커버링B2C요약!$AD$8/(커버링B2C요약!$AE$5/커버링B2C요약!$AD$5),0)</f>
        <v>0</v>
      </c>
      <c r="Y316" s="28">
        <f>VLOOKUP($C316,'메타 RAW'!$A:$I,9,0)</f>
        <v>50000</v>
      </c>
      <c r="Z316" s="62"/>
    </row>
    <row r="318" spans="2:27">
      <c r="B318" s="19" t="s">
        <v>440</v>
      </c>
      <c r="C318" s="20" t="s">
        <v>4263</v>
      </c>
      <c r="D318" s="20"/>
    </row>
    <row r="319" spans="2:27">
      <c r="B319" s="11" t="s">
        <v>436</v>
      </c>
      <c r="C319" s="11" t="s">
        <v>22</v>
      </c>
      <c r="D319" s="12" t="s">
        <v>23</v>
      </c>
      <c r="E319" s="12" t="s">
        <v>24</v>
      </c>
      <c r="F319" s="12" t="s">
        <v>25</v>
      </c>
      <c r="G319" s="12" t="s">
        <v>26</v>
      </c>
      <c r="H319" s="12" t="s">
        <v>27</v>
      </c>
      <c r="I319" s="12" t="s">
        <v>28</v>
      </c>
      <c r="J319" s="13" t="s">
        <v>29</v>
      </c>
      <c r="K319" s="13" t="s">
        <v>30</v>
      </c>
      <c r="L319" s="13" t="s">
        <v>31</v>
      </c>
      <c r="M319" s="13" t="s">
        <v>32</v>
      </c>
      <c r="N319" s="13" t="s">
        <v>33</v>
      </c>
      <c r="O319" s="13" t="s">
        <v>34</v>
      </c>
      <c r="P319" s="13" t="s">
        <v>35</v>
      </c>
      <c r="Q319" s="13" t="s">
        <v>36</v>
      </c>
      <c r="R319" s="13" t="s">
        <v>37</v>
      </c>
      <c r="S319" s="14" t="s">
        <v>38</v>
      </c>
      <c r="T319" s="14" t="s">
        <v>27</v>
      </c>
      <c r="U319" s="14" t="s">
        <v>28</v>
      </c>
      <c r="V319" s="14" t="s">
        <v>36</v>
      </c>
      <c r="W319" s="14" t="s">
        <v>37</v>
      </c>
      <c r="X319" s="14" t="s">
        <v>437</v>
      </c>
      <c r="Y319" s="13" t="s">
        <v>40</v>
      </c>
      <c r="Z319" s="14" t="s">
        <v>41</v>
      </c>
    </row>
    <row r="320" spans="2:27">
      <c r="B320" s="15"/>
      <c r="C320" s="9" t="s">
        <v>435</v>
      </c>
      <c r="D320" s="16">
        <f t="shared" ref="D320:I320" si="164">SUM(D321:D323)</f>
        <v>319567</v>
      </c>
      <c r="E320" s="16">
        <f t="shared" si="164"/>
        <v>56587</v>
      </c>
      <c r="F320" s="16">
        <f t="shared" si="164"/>
        <v>216</v>
      </c>
      <c r="G320" s="16">
        <f t="shared" si="164"/>
        <v>9</v>
      </c>
      <c r="H320" s="16">
        <f t="shared" si="164"/>
        <v>176</v>
      </c>
      <c r="I320" s="16">
        <f t="shared" si="164"/>
        <v>40</v>
      </c>
      <c r="J320" s="17">
        <f>D320*1000/E320</f>
        <v>5647.3571668404402</v>
      </c>
      <c r="K320" s="17">
        <f>IFERROR(D320/F320,0)</f>
        <v>1479.476851851852</v>
      </c>
      <c r="L320" s="18">
        <f t="shared" ref="L320:M320" si="165">IFERROR(F320/E320,0)</f>
        <v>3.8171311431954335E-3</v>
      </c>
      <c r="M320" s="42">
        <f t="shared" si="165"/>
        <v>4.1666666666666664E-2</v>
      </c>
      <c r="N320" s="42">
        <f>IFERROR(H320/F320,0)</f>
        <v>0.81481481481481477</v>
      </c>
      <c r="O320" s="42">
        <f>IFERROR(I320/F320,0)</f>
        <v>0.18518518518518517</v>
      </c>
      <c r="P320" s="17">
        <f>IFERROR(D320/G320,0)</f>
        <v>35507.444444444445</v>
      </c>
      <c r="Q320" s="17">
        <f>IFERROR(D320/H320,0)</f>
        <v>1815.721590909091</v>
      </c>
      <c r="R320" s="17">
        <f>IFERROR(D320/I320,0)</f>
        <v>7989.1750000000002</v>
      </c>
      <c r="S320" s="16">
        <f>SUM(S321:S323)</f>
        <v>1</v>
      </c>
      <c r="T320" s="16">
        <f>SUM(T321:T323)</f>
        <v>0</v>
      </c>
      <c r="U320" s="16">
        <f>SUM(U321:U323)</f>
        <v>2</v>
      </c>
      <c r="V320" s="17">
        <f>IFERROR(D320/T320,0)</f>
        <v>0</v>
      </c>
      <c r="W320" s="17">
        <f>IFERROR(D320/U320,0)</f>
        <v>159783.5</v>
      </c>
      <c r="X320" s="17">
        <f>IFERROR(W320*커버링B2C요약!$AD$8/(커버링B2C요약!$AE$5/커버링B2C요약!$AD$5),0)</f>
        <v>63594.551285565482</v>
      </c>
      <c r="Y320" s="17">
        <f>Y321</f>
        <v>50000</v>
      </c>
      <c r="Z320" s="17">
        <v>50000</v>
      </c>
    </row>
    <row r="321" spans="2:28" s="43" customFormat="1">
      <c r="B321" s="22" t="str">
        <f>VLOOKUP(C321,'메타 RAW'!A:G,2,0)</f>
        <v>aos(Web2App)_purchase_all_vd_지구의날프로모션(복합)_cr1_26.04.22</v>
      </c>
      <c r="C321" s="22" t="s">
        <v>745</v>
      </c>
      <c r="D321" s="22">
        <f>VLOOKUP($C321,'메타 RAW'!$A:$G,3,0)</f>
        <v>215886</v>
      </c>
      <c r="E321" s="22">
        <f>VLOOKUP($C321,'메타 RAW'!$A:$G,4,0)</f>
        <v>42565</v>
      </c>
      <c r="F321" s="22">
        <f>VLOOKUP($C321,'메타 RAW'!$A:$G,5,0)</f>
        <v>155</v>
      </c>
      <c r="G321" s="22">
        <f>VLOOKUP($C321,'메타 RAW'!$A:$G,6,0)</f>
        <v>9</v>
      </c>
      <c r="H321" s="22">
        <f>VLOOKUP($C321,'메타 RAW'!$A:$I,7,0)</f>
        <v>113</v>
      </c>
      <c r="I321" s="22">
        <f>VLOOKUP($C321,'메타 RAW'!$A:$I,8,0)</f>
        <v>30</v>
      </c>
      <c r="J321" s="23">
        <f>IFERROR(D321/E321*1000,0)</f>
        <v>5071.9135439915417</v>
      </c>
      <c r="K321" s="23">
        <f>IFERROR(D321/F321,0)</f>
        <v>1392.8129032258064</v>
      </c>
      <c r="L321" s="24">
        <f t="shared" ref="L321:M323" si="166">IFERROR(F321/E321,0)</f>
        <v>3.6414894866674498E-3</v>
      </c>
      <c r="M321" s="24">
        <f t="shared" si="166"/>
        <v>5.8064516129032261E-2</v>
      </c>
      <c r="N321" s="24">
        <f>IFERROR(H321/F321,0)</f>
        <v>0.7290322580645161</v>
      </c>
      <c r="O321" s="24">
        <f>IFERROR(I321/F321,0)</f>
        <v>0.19354838709677419</v>
      </c>
      <c r="P321" s="22">
        <f>IFERROR(D321/G321,0)</f>
        <v>23987.333333333332</v>
      </c>
      <c r="Q321" s="22">
        <f>IFERROR(D321/H321,0)</f>
        <v>1910.4955752212391</v>
      </c>
      <c r="R321" s="22">
        <f>IFERROR(D321/I321,0)</f>
        <v>7196.2</v>
      </c>
      <c r="S321" s="22">
        <f>IFERROR(VLOOKUP($C321,'메타 RAW (MMP)'!$B:$G,3,0),0)</f>
        <v>1</v>
      </c>
      <c r="T321" s="22">
        <f>IFERROR(VLOOKUP($C321,'메타 RAW (MMP)'!$B:$G,5,0),0)</f>
        <v>0</v>
      </c>
      <c r="U321" s="22">
        <f>IFERROR(VLOOKUP($C321,'메타 RAW (MMP)'!$B:$G,6,0),0)</f>
        <v>1</v>
      </c>
      <c r="V321" s="22">
        <f>IFERROR(D321/T321,0)</f>
        <v>0</v>
      </c>
      <c r="W321" s="22">
        <f>IFERROR(D321/U321,0)</f>
        <v>215886</v>
      </c>
      <c r="X321" s="22">
        <f>IFERROR(W321*커버링B2C요약!$AD$8/(커버링B2C요약!$AE$5/커버링B2C요약!$AD$5),0)</f>
        <v>85923.598486925053</v>
      </c>
      <c r="Y321" s="22">
        <f>VLOOKUP($C321,'메타 RAW'!$A:$I,9,0)</f>
        <v>50000</v>
      </c>
      <c r="AA321" s="273"/>
      <c r="AB321" s="273"/>
    </row>
    <row r="322" spans="2:28">
      <c r="B322" s="28" t="str">
        <f>VLOOKUP(C322,'메타 RAW'!A:G,2,0)</f>
        <v>aos(Web2App)_purchase_all_vd_지구의날프로모션(복합)_cr1_26.04.22</v>
      </c>
      <c r="C322" s="28" t="s">
        <v>746</v>
      </c>
      <c r="D322" s="28">
        <f>VLOOKUP($C322,'메타 RAW'!$A:$G,3,0)</f>
        <v>55449</v>
      </c>
      <c r="E322" s="28">
        <f>VLOOKUP($C322,'메타 RAW'!$A:$G,4,0)</f>
        <v>7202</v>
      </c>
      <c r="F322" s="28">
        <f>VLOOKUP($C322,'메타 RAW'!$A:$G,5,0)</f>
        <v>31</v>
      </c>
      <c r="G322" s="28">
        <f>VLOOKUP($C322,'메타 RAW'!$A:$G,6,0)</f>
        <v>0</v>
      </c>
      <c r="H322" s="28">
        <f>VLOOKUP($C322,'메타 RAW'!$A:$I,7,0)</f>
        <v>36</v>
      </c>
      <c r="I322" s="28">
        <f>VLOOKUP($C322,'메타 RAW'!$A:$I,8,0)</f>
        <v>3</v>
      </c>
      <c r="J322" s="29">
        <f>IFERROR(D322/E322*1000,0)</f>
        <v>7699.1113579561234</v>
      </c>
      <c r="K322" s="29">
        <f>IFERROR(D322/F322,0)</f>
        <v>1788.6774193548388</v>
      </c>
      <c r="L322" s="30">
        <f t="shared" si="166"/>
        <v>4.30435990002777E-3</v>
      </c>
      <c r="M322" s="30">
        <f t="shared" si="166"/>
        <v>0</v>
      </c>
      <c r="N322" s="30">
        <f>IFERROR(H322/F322,0)</f>
        <v>1.1612903225806452</v>
      </c>
      <c r="O322" s="30">
        <f>IFERROR(I322/F322,0)</f>
        <v>9.6774193548387094E-2</v>
      </c>
      <c r="P322" s="28">
        <f>IFERROR(D322/G322,0)</f>
        <v>0</v>
      </c>
      <c r="Q322" s="28">
        <f>IFERROR(D322/H322,0)</f>
        <v>1540.25</v>
      </c>
      <c r="R322" s="28">
        <f>IFERROR(D322/I322,0)</f>
        <v>18483</v>
      </c>
      <c r="S322" s="28">
        <f>IFERROR(VLOOKUP($C322,'메타 RAW (MMP)'!$B:$G,3,0),0)</f>
        <v>0</v>
      </c>
      <c r="T322" s="28">
        <f>IFERROR(VLOOKUP($C322,'메타 RAW (MMP)'!$B:$G,5,0),0)</f>
        <v>0</v>
      </c>
      <c r="U322" s="28">
        <f>IFERROR(VLOOKUP($C322,'메타 RAW (MMP)'!$B:$G,6,0),0)</f>
        <v>1</v>
      </c>
      <c r="V322" s="28">
        <f>IFERROR(D322/T322,0)</f>
        <v>0</v>
      </c>
      <c r="W322" s="28">
        <f>IFERROR(D322/U322,0)</f>
        <v>55449</v>
      </c>
      <c r="X322" s="28">
        <f>IFERROR(W322*커버링B2C요약!$AD$8/(커버링B2C요약!$AE$5/커버링B2C요약!$AD$5),0)</f>
        <v>22068.951263636864</v>
      </c>
      <c r="Y322" s="28">
        <f>VLOOKUP($C322,'메타 RAW'!$A:$I,9,0)</f>
        <v>50000</v>
      </c>
      <c r="Z322" s="62"/>
    </row>
    <row r="323" spans="2:28">
      <c r="B323" s="28" t="str">
        <f>VLOOKUP(C323,'메타 RAW'!A:G,2,0)</f>
        <v>aos(Web2App)_purchase_all_vd_지구의날프로모션(복합)_cr1_26.04.22</v>
      </c>
      <c r="C323" s="28" t="s">
        <v>747</v>
      </c>
      <c r="D323" s="28">
        <f>VLOOKUP($C323,'메타 RAW'!$A:$G,3,0)</f>
        <v>48232</v>
      </c>
      <c r="E323" s="28">
        <f>VLOOKUP($C323,'메타 RAW'!$A:$G,4,0)</f>
        <v>6820</v>
      </c>
      <c r="F323" s="28">
        <f>VLOOKUP($C323,'메타 RAW'!$A:$G,5,0)</f>
        <v>30</v>
      </c>
      <c r="G323" s="28">
        <f>VLOOKUP($C323,'메타 RAW'!$A:$G,6,0)</f>
        <v>0</v>
      </c>
      <c r="H323" s="28">
        <f>VLOOKUP($C323,'메타 RAW'!$A:$I,7,0)</f>
        <v>27</v>
      </c>
      <c r="I323" s="28">
        <f>VLOOKUP($C323,'메타 RAW'!$A:$I,8,0)</f>
        <v>7</v>
      </c>
      <c r="J323" s="29">
        <f>IFERROR(D323/E323*1000,0)</f>
        <v>7072.140762463343</v>
      </c>
      <c r="K323" s="29">
        <f>IFERROR(D323/F323,0)</f>
        <v>1607.7333333333333</v>
      </c>
      <c r="L323" s="30">
        <f t="shared" si="166"/>
        <v>4.3988269794721412E-3</v>
      </c>
      <c r="M323" s="30">
        <f t="shared" si="166"/>
        <v>0</v>
      </c>
      <c r="N323" s="30">
        <f>IFERROR(H323/F323,0)</f>
        <v>0.9</v>
      </c>
      <c r="O323" s="30">
        <f>IFERROR(I323/F323,0)</f>
        <v>0.23333333333333334</v>
      </c>
      <c r="P323" s="28">
        <f>IFERROR(D323/G323,0)</f>
        <v>0</v>
      </c>
      <c r="Q323" s="28">
        <f>IFERROR(D323/H323,0)</f>
        <v>1786.3703703703704</v>
      </c>
      <c r="R323" s="28">
        <f>IFERROR(D323/I323,0)</f>
        <v>6890.2857142857147</v>
      </c>
      <c r="S323" s="28">
        <f>IFERROR(VLOOKUP($C323,'메타 RAW (MMP)'!$B:$G,3,0),0)</f>
        <v>0</v>
      </c>
      <c r="T323" s="28">
        <f>IFERROR(VLOOKUP($C323,'메타 RAW (MMP)'!$B:$G,5,0),0)</f>
        <v>0</v>
      </c>
      <c r="U323" s="28">
        <f>IFERROR(VLOOKUP($C323,'메타 RAW (MMP)'!$B:$G,6,0),0)</f>
        <v>0</v>
      </c>
      <c r="V323" s="28">
        <f>IFERROR(D323/T323,0)</f>
        <v>0</v>
      </c>
      <c r="W323" s="28">
        <f>IFERROR(D323/U323,0)</f>
        <v>0</v>
      </c>
      <c r="X323" s="28">
        <f>IFERROR(W323*커버링B2C요약!$AD$8/(커버링B2C요약!$AE$5/커버링B2C요약!$AD$5),0)</f>
        <v>0</v>
      </c>
      <c r="Y323" s="28">
        <f>VLOOKUP($C323,'메타 RAW'!$A:$I,9,0)</f>
        <v>50000</v>
      </c>
      <c r="Z323" s="62"/>
    </row>
    <row r="325" spans="2:28">
      <c r="B325" s="19" t="s">
        <v>440</v>
      </c>
      <c r="C325" s="20" t="s">
        <v>4264</v>
      </c>
      <c r="D325" s="20"/>
    </row>
    <row r="326" spans="2:28">
      <c r="B326" s="11" t="s">
        <v>436</v>
      </c>
      <c r="C326" s="11" t="s">
        <v>22</v>
      </c>
      <c r="D326" s="12" t="s">
        <v>23</v>
      </c>
      <c r="E326" s="12" t="s">
        <v>24</v>
      </c>
      <c r="F326" s="12" t="s">
        <v>25</v>
      </c>
      <c r="G326" s="12" t="s">
        <v>26</v>
      </c>
      <c r="H326" s="12" t="s">
        <v>27</v>
      </c>
      <c r="I326" s="12" t="s">
        <v>28</v>
      </c>
      <c r="J326" s="13" t="s">
        <v>29</v>
      </c>
      <c r="K326" s="13" t="s">
        <v>30</v>
      </c>
      <c r="L326" s="13" t="s">
        <v>31</v>
      </c>
      <c r="M326" s="13" t="s">
        <v>32</v>
      </c>
      <c r="N326" s="13" t="s">
        <v>33</v>
      </c>
      <c r="O326" s="13" t="s">
        <v>34</v>
      </c>
      <c r="P326" s="13" t="s">
        <v>35</v>
      </c>
      <c r="Q326" s="13" t="s">
        <v>36</v>
      </c>
      <c r="R326" s="13" t="s">
        <v>37</v>
      </c>
      <c r="S326" s="14" t="s">
        <v>38</v>
      </c>
      <c r="T326" s="14" t="s">
        <v>27</v>
      </c>
      <c r="U326" s="14" t="s">
        <v>28</v>
      </c>
      <c r="V326" s="14" t="s">
        <v>36</v>
      </c>
      <c r="W326" s="14" t="s">
        <v>37</v>
      </c>
      <c r="X326" s="14" t="s">
        <v>437</v>
      </c>
      <c r="Y326" s="13" t="s">
        <v>40</v>
      </c>
      <c r="Z326" s="14" t="s">
        <v>41</v>
      </c>
    </row>
    <row r="327" spans="2:28">
      <c r="B327" s="15"/>
      <c r="C327" s="9" t="s">
        <v>435</v>
      </c>
      <c r="D327" s="16">
        <f t="shared" ref="D327:I327" si="167">SUM(D328:D330)</f>
        <v>385194</v>
      </c>
      <c r="E327" s="16">
        <f t="shared" si="167"/>
        <v>65219</v>
      </c>
      <c r="F327" s="16">
        <f t="shared" si="167"/>
        <v>258</v>
      </c>
      <c r="G327" s="16">
        <f t="shared" si="167"/>
        <v>13</v>
      </c>
      <c r="H327" s="16">
        <f t="shared" si="167"/>
        <v>227</v>
      </c>
      <c r="I327" s="16">
        <f t="shared" si="167"/>
        <v>42</v>
      </c>
      <c r="J327" s="17">
        <f>D327*1000/E327</f>
        <v>5906.1623146629054</v>
      </c>
      <c r="K327" s="17">
        <f>IFERROR(D327/F327,0)</f>
        <v>1493</v>
      </c>
      <c r="L327" s="18">
        <f t="shared" ref="L327:M327" si="168">IFERROR(F327/E327,0)</f>
        <v>3.9559024210736133E-3</v>
      </c>
      <c r="M327" s="42">
        <f t="shared" si="168"/>
        <v>5.0387596899224806E-2</v>
      </c>
      <c r="N327" s="42">
        <f>IFERROR(H327/F327,0)</f>
        <v>0.87984496124031009</v>
      </c>
      <c r="O327" s="42">
        <f>IFERROR(I327/F327,0)</f>
        <v>0.16279069767441862</v>
      </c>
      <c r="P327" s="17">
        <f>IFERROR(D327/G327,0)</f>
        <v>29630.307692307691</v>
      </c>
      <c r="Q327" s="17">
        <f>IFERROR(D327/H327,0)</f>
        <v>1696.8898678414098</v>
      </c>
      <c r="R327" s="17">
        <f>IFERROR(D327/I327,0)</f>
        <v>9171.2857142857138</v>
      </c>
      <c r="S327" s="16">
        <f>SUM(S328:S330)</f>
        <v>8</v>
      </c>
      <c r="T327" s="16">
        <f>SUM(T328:T330)</f>
        <v>3</v>
      </c>
      <c r="U327" s="16">
        <f>SUM(U328:U330)</f>
        <v>6</v>
      </c>
      <c r="V327" s="17">
        <f>IFERROR(D327/T327,0)</f>
        <v>128398</v>
      </c>
      <c r="W327" s="17">
        <f>IFERROR(D327/U327,0)</f>
        <v>64199</v>
      </c>
      <c r="X327" s="17">
        <f>IFERROR(W327*커버링B2C요약!$AD$8/(커버링B2C요약!$AE$5/커버링B2C요약!$AD$5),0)</f>
        <v>25551.490598103173</v>
      </c>
      <c r="Y327" s="17">
        <f>Y328</f>
        <v>80000</v>
      </c>
      <c r="Z327" s="17">
        <v>100000</v>
      </c>
    </row>
    <row r="328" spans="2:28">
      <c r="B328" s="28" t="str">
        <f>VLOOKUP(C328,'메타 RAW'!A:G,2,0)</f>
        <v>aos(Web2App)_purchase_all_vd_봄맞이프로모션(복합)_cr1_26.04.22</v>
      </c>
      <c r="C328" s="28" t="s">
        <v>748</v>
      </c>
      <c r="D328" s="28">
        <f>VLOOKUP($C328,'메타 RAW'!$A:$G,3,0)</f>
        <v>283919</v>
      </c>
      <c r="E328" s="28">
        <f>VLOOKUP($C328,'메타 RAW'!$A:$G,4,0)</f>
        <v>50541</v>
      </c>
      <c r="F328" s="28">
        <f>VLOOKUP($C328,'메타 RAW'!$A:$G,5,0)</f>
        <v>191</v>
      </c>
      <c r="G328" s="28">
        <f>VLOOKUP($C328,'메타 RAW'!$A:$G,6,0)</f>
        <v>11</v>
      </c>
      <c r="H328" s="28">
        <f>VLOOKUP($C328,'메타 RAW'!$A:$I,7,0)</f>
        <v>176</v>
      </c>
      <c r="I328" s="28">
        <f>VLOOKUP($C328,'메타 RAW'!$A:$I,8,0)</f>
        <v>37</v>
      </c>
      <c r="J328" s="29">
        <f>IFERROR(D328/E328*1000,0)</f>
        <v>5617.5975940325679</v>
      </c>
      <c r="K328" s="29">
        <f>IFERROR(D328/F328,0)</f>
        <v>1486.4869109947645</v>
      </c>
      <c r="L328" s="30">
        <f t="shared" ref="L328:M330" si="169">IFERROR(F328/E328,0)</f>
        <v>3.7791100294810153E-3</v>
      </c>
      <c r="M328" s="30">
        <f t="shared" si="169"/>
        <v>5.7591623036649213E-2</v>
      </c>
      <c r="N328" s="30">
        <f>IFERROR(H328/F328,0)</f>
        <v>0.92146596858638741</v>
      </c>
      <c r="O328" s="30">
        <f>IFERROR(I328/F328,0)</f>
        <v>0.193717277486911</v>
      </c>
      <c r="P328" s="28">
        <f>IFERROR(D328/G328,0)</f>
        <v>25810.81818181818</v>
      </c>
      <c r="Q328" s="28">
        <f>IFERROR(D328/H328,0)</f>
        <v>1613.1761363636363</v>
      </c>
      <c r="R328" s="28">
        <f>IFERROR(D328/I328,0)</f>
        <v>7673.4864864864867</v>
      </c>
      <c r="S328" s="28">
        <f>IFERROR(VLOOKUP($C328,'메타 RAW (MMP)'!$B:$G,3,0),0)</f>
        <v>7</v>
      </c>
      <c r="T328" s="28">
        <f>IFERROR(VLOOKUP($C328,'메타 RAW (MMP)'!$B:$G,5,0),0)</f>
        <v>2</v>
      </c>
      <c r="U328" s="28">
        <f>IFERROR(VLOOKUP($C328,'메타 RAW (MMP)'!$B:$G,6,0),0)</f>
        <v>3</v>
      </c>
      <c r="V328" s="28">
        <f>IFERROR(D328/T328,0)</f>
        <v>141959.5</v>
      </c>
      <c r="W328" s="28">
        <f>IFERROR(D328/U328,0)</f>
        <v>94639.666666666672</v>
      </c>
      <c r="X328" s="28">
        <f>IFERROR(W328*커버링B2C요약!$AD$8/(커버링B2C요약!$AE$5/커버링B2C요약!$AD$5),0)</f>
        <v>37667.01277342251</v>
      </c>
      <c r="Y328" s="28">
        <f>VLOOKUP($C328,'메타 RAW'!$A:$I,9,0)</f>
        <v>80000</v>
      </c>
      <c r="Z328" s="62"/>
    </row>
    <row r="329" spans="2:28">
      <c r="B329" s="28" t="str">
        <f>VLOOKUP(C329,'메타 RAW'!A:G,2,0)</f>
        <v>aos(Web2App)_purchase_all_vd_봄맞이프로모션(복합)_cr1_26.04.22</v>
      </c>
      <c r="C329" s="28" t="s">
        <v>749</v>
      </c>
      <c r="D329" s="28">
        <f>VLOOKUP($C329,'메타 RAW'!$A:$G,3,0)</f>
        <v>64725</v>
      </c>
      <c r="E329" s="28">
        <f>VLOOKUP($C329,'메타 RAW'!$A:$G,4,0)</f>
        <v>9383</v>
      </c>
      <c r="F329" s="28">
        <f>VLOOKUP($C329,'메타 RAW'!$A:$G,5,0)</f>
        <v>34</v>
      </c>
      <c r="G329" s="28">
        <f>VLOOKUP($C329,'메타 RAW'!$A:$G,6,0)</f>
        <v>1</v>
      </c>
      <c r="H329" s="28">
        <f>VLOOKUP($C329,'메타 RAW'!$A:$I,7,0)</f>
        <v>34</v>
      </c>
      <c r="I329" s="28">
        <f>VLOOKUP($C329,'메타 RAW'!$A:$I,8,0)</f>
        <v>3</v>
      </c>
      <c r="J329" s="29">
        <f>IFERROR(D329/E329*1000,0)</f>
        <v>6898.1136097197059</v>
      </c>
      <c r="K329" s="29">
        <f>IFERROR(D329/F329,0)</f>
        <v>1903.6764705882354</v>
      </c>
      <c r="L329" s="30">
        <f t="shared" si="169"/>
        <v>3.6235745497175745E-3</v>
      </c>
      <c r="M329" s="30">
        <f t="shared" si="169"/>
        <v>2.9411764705882353E-2</v>
      </c>
      <c r="N329" s="30">
        <f>IFERROR(H329/F329,0)</f>
        <v>1</v>
      </c>
      <c r="O329" s="30">
        <f>IFERROR(I329/F329,0)</f>
        <v>8.8235294117647065E-2</v>
      </c>
      <c r="P329" s="28">
        <f>IFERROR(D329/G329,0)</f>
        <v>64725</v>
      </c>
      <c r="Q329" s="28">
        <f>IFERROR(D329/H329,0)</f>
        <v>1903.6764705882354</v>
      </c>
      <c r="R329" s="28">
        <f>IFERROR(D329/I329,0)</f>
        <v>21575</v>
      </c>
      <c r="S329" s="28">
        <f>IFERROR(VLOOKUP($C329,'메타 RAW (MMP)'!$B:$G,3,0),0)</f>
        <v>0</v>
      </c>
      <c r="T329" s="28">
        <f>IFERROR(VLOOKUP($C329,'메타 RAW (MMP)'!$B:$G,5,0),0)</f>
        <v>0</v>
      </c>
      <c r="U329" s="28">
        <f>IFERROR(VLOOKUP($C329,'메타 RAW (MMP)'!$B:$G,6,0),0)</f>
        <v>1</v>
      </c>
      <c r="V329" s="28">
        <f>IFERROR(D329/T329,0)</f>
        <v>0</v>
      </c>
      <c r="W329" s="28">
        <f>IFERROR(D329/U329,0)</f>
        <v>64725</v>
      </c>
      <c r="X329" s="28">
        <f>IFERROR(W329*커버링B2C요약!$AD$8/(커버링B2C요약!$AE$5/커버링B2C요약!$AD$5),0)</f>
        <v>25760.840962666523</v>
      </c>
      <c r="Y329" s="28">
        <f>VLOOKUP($C329,'메타 RAW'!$A:$I,9,0)</f>
        <v>80000</v>
      </c>
      <c r="Z329" s="62"/>
    </row>
    <row r="330" spans="2:28">
      <c r="B330" s="28" t="str">
        <f>VLOOKUP(C330,'메타 RAW'!A:G,2,0)</f>
        <v>aos(Web2App)_purchase_all_vd_봄맞이프로모션(복합)_cr1_26.04.22</v>
      </c>
      <c r="C330" s="28" t="s">
        <v>750</v>
      </c>
      <c r="D330" s="28">
        <f>VLOOKUP($C330,'메타 RAW'!$A:$G,3,0)</f>
        <v>36550</v>
      </c>
      <c r="E330" s="28">
        <f>VLOOKUP($C330,'메타 RAW'!$A:$G,4,0)</f>
        <v>5295</v>
      </c>
      <c r="F330" s="28">
        <f>VLOOKUP($C330,'메타 RAW'!$A:$G,5,0)</f>
        <v>33</v>
      </c>
      <c r="G330" s="28">
        <f>VLOOKUP($C330,'메타 RAW'!$A:$G,6,0)</f>
        <v>1</v>
      </c>
      <c r="H330" s="28">
        <f>VLOOKUP($C330,'메타 RAW'!$A:$I,7,0)</f>
        <v>17</v>
      </c>
      <c r="I330" s="28">
        <f>VLOOKUP($C330,'메타 RAW'!$A:$I,8,0)</f>
        <v>2</v>
      </c>
      <c r="J330" s="29">
        <f>IFERROR(D330/E330*1000,0)</f>
        <v>6902.7384324834748</v>
      </c>
      <c r="K330" s="29">
        <f>IFERROR(D330/F330,0)</f>
        <v>1107.5757575757575</v>
      </c>
      <c r="L330" s="30">
        <f t="shared" si="169"/>
        <v>6.2322946175637391E-3</v>
      </c>
      <c r="M330" s="30">
        <f t="shared" si="169"/>
        <v>3.0303030303030304E-2</v>
      </c>
      <c r="N330" s="30">
        <f>IFERROR(H330/F330,0)</f>
        <v>0.51515151515151514</v>
      </c>
      <c r="O330" s="30">
        <f>IFERROR(I330/F330,0)</f>
        <v>6.0606060606060608E-2</v>
      </c>
      <c r="P330" s="28">
        <f>IFERROR(D330/G330,0)</f>
        <v>36550</v>
      </c>
      <c r="Q330" s="28">
        <f>IFERROR(D330/H330,0)</f>
        <v>2150</v>
      </c>
      <c r="R330" s="28">
        <f>IFERROR(D330/I330,0)</f>
        <v>18275</v>
      </c>
      <c r="S330" s="28">
        <f>IFERROR(VLOOKUP($C330,'메타 RAW (MMP)'!$B:$G,3,0),0)</f>
        <v>1</v>
      </c>
      <c r="T330" s="28">
        <f>IFERROR(VLOOKUP($C330,'메타 RAW (MMP)'!$B:$G,5,0),0)</f>
        <v>1</v>
      </c>
      <c r="U330" s="28">
        <f>IFERROR(VLOOKUP($C330,'메타 RAW (MMP)'!$B:$G,6,0),0)</f>
        <v>2</v>
      </c>
      <c r="V330" s="28">
        <f>IFERROR(D330/T330,0)</f>
        <v>36550</v>
      </c>
      <c r="W330" s="28">
        <f>IFERROR(D330/U330,0)</f>
        <v>18275</v>
      </c>
      <c r="X330" s="28">
        <f>IFERROR(W330*커버링B2C요약!$AD$8/(커버링B2C요약!$AE$5/커버링B2C요약!$AD$5),0)</f>
        <v>7273.5321528424984</v>
      </c>
      <c r="Y330" s="28">
        <f>VLOOKUP($C330,'메타 RAW'!$A:$I,9,0)</f>
        <v>80000</v>
      </c>
      <c r="Z330" s="62"/>
    </row>
    <row r="332" spans="2:28">
      <c r="B332" s="19" t="s">
        <v>440</v>
      </c>
      <c r="C332" s="20" t="s">
        <v>4265</v>
      </c>
      <c r="D332" s="20"/>
    </row>
    <row r="333" spans="2:28">
      <c r="B333" s="11" t="s">
        <v>436</v>
      </c>
      <c r="C333" s="11" t="s">
        <v>22</v>
      </c>
      <c r="D333" s="12" t="s">
        <v>23</v>
      </c>
      <c r="E333" s="12" t="s">
        <v>24</v>
      </c>
      <c r="F333" s="12" t="s">
        <v>25</v>
      </c>
      <c r="G333" s="12" t="s">
        <v>26</v>
      </c>
      <c r="H333" s="12" t="s">
        <v>27</v>
      </c>
      <c r="I333" s="12" t="s">
        <v>28</v>
      </c>
      <c r="J333" s="13" t="s">
        <v>29</v>
      </c>
      <c r="K333" s="13" t="s">
        <v>30</v>
      </c>
      <c r="L333" s="13" t="s">
        <v>31</v>
      </c>
      <c r="M333" s="13" t="s">
        <v>32</v>
      </c>
      <c r="N333" s="13" t="s">
        <v>33</v>
      </c>
      <c r="O333" s="13" t="s">
        <v>34</v>
      </c>
      <c r="P333" s="13" t="s">
        <v>35</v>
      </c>
      <c r="Q333" s="13" t="s">
        <v>36</v>
      </c>
      <c r="R333" s="13" t="s">
        <v>37</v>
      </c>
      <c r="S333" s="14" t="s">
        <v>38</v>
      </c>
      <c r="T333" s="14" t="s">
        <v>27</v>
      </c>
      <c r="U333" s="14" t="s">
        <v>28</v>
      </c>
      <c r="V333" s="14" t="s">
        <v>36</v>
      </c>
      <c r="W333" s="14" t="s">
        <v>37</v>
      </c>
      <c r="X333" s="14" t="s">
        <v>437</v>
      </c>
      <c r="Y333" s="13" t="s">
        <v>40</v>
      </c>
      <c r="Z333" s="14" t="s">
        <v>41</v>
      </c>
    </row>
    <row r="334" spans="2:28">
      <c r="B334" s="15"/>
      <c r="C334" s="9" t="s">
        <v>435</v>
      </c>
      <c r="D334" s="16">
        <f t="shared" ref="D334:I334" si="170">SUM(D335:D337)</f>
        <v>227926</v>
      </c>
      <c r="E334" s="16">
        <f t="shared" si="170"/>
        <v>17293</v>
      </c>
      <c r="F334" s="16">
        <f t="shared" si="170"/>
        <v>155</v>
      </c>
      <c r="G334" s="16">
        <f t="shared" si="170"/>
        <v>5</v>
      </c>
      <c r="H334" s="16">
        <f t="shared" si="170"/>
        <v>173</v>
      </c>
      <c r="I334" s="16">
        <f t="shared" si="170"/>
        <v>16</v>
      </c>
      <c r="J334" s="17">
        <f>D334*1000/E334</f>
        <v>13180.246342450702</v>
      </c>
      <c r="K334" s="17">
        <f>IFERROR(D334/F334,0)</f>
        <v>1470.4903225806452</v>
      </c>
      <c r="L334" s="18">
        <f t="shared" ref="L334:M334" si="171">IFERROR(F334/E334,0)</f>
        <v>8.9631642861273345E-3</v>
      </c>
      <c r="M334" s="42">
        <f t="shared" si="171"/>
        <v>3.2258064516129031E-2</v>
      </c>
      <c r="N334" s="42">
        <f>IFERROR(H334/F334,0)</f>
        <v>1.1161290322580646</v>
      </c>
      <c r="O334" s="42">
        <f>IFERROR(I334/F334,0)</f>
        <v>0.1032258064516129</v>
      </c>
      <c r="P334" s="17">
        <f>IFERROR(D334/G334,0)</f>
        <v>45585.2</v>
      </c>
      <c r="Q334" s="17">
        <f>IFERROR(D334/H334,0)</f>
        <v>1317.4913294797689</v>
      </c>
      <c r="R334" s="17">
        <f>IFERROR(D334/I334,0)</f>
        <v>14245.375</v>
      </c>
      <c r="S334" s="16">
        <f>SUM(S335:S337)</f>
        <v>3</v>
      </c>
      <c r="T334" s="16">
        <f>SUM(T335:T337)</f>
        <v>0</v>
      </c>
      <c r="U334" s="16">
        <f>SUM(U335:U337)</f>
        <v>5</v>
      </c>
      <c r="V334" s="17">
        <f>IFERROR(D334/T334,0)</f>
        <v>0</v>
      </c>
      <c r="W334" s="17">
        <f>IFERROR(D334/U334,0)</f>
        <v>45585.2</v>
      </c>
      <c r="X334" s="17">
        <f>IFERROR(W334*커버링B2C요약!$AD$8/(커버링B2C요약!$AE$5/커버링B2C요약!$AD$5),0)</f>
        <v>18143.114522230138</v>
      </c>
      <c r="Y334" s="17">
        <f>Y335</f>
        <v>50000</v>
      </c>
      <c r="Z334" s="17">
        <v>150000</v>
      </c>
    </row>
    <row r="335" spans="2:28">
      <c r="B335" s="28" t="str">
        <f>VLOOKUP(C335,'메타 RAW'!A:G,2,0)</f>
        <v>aos(Web2App)_purchase_all_vd_pa_지구의날프로모션(환경)_mk1_26.04.23</v>
      </c>
      <c r="C335" s="28" t="s">
        <v>751</v>
      </c>
      <c r="D335" s="28">
        <f>VLOOKUP($C335,'메타 RAW'!$A:$G,3,0)</f>
        <v>103357</v>
      </c>
      <c r="E335" s="28">
        <f>VLOOKUP($C335,'메타 RAW'!$A:$G,4,0)</f>
        <v>8004</v>
      </c>
      <c r="F335" s="28">
        <f>VLOOKUP($C335,'메타 RAW'!$A:$G,5,0)</f>
        <v>66</v>
      </c>
      <c r="G335" s="28">
        <f>VLOOKUP($C335,'메타 RAW'!$A:$G,6,0)</f>
        <v>2</v>
      </c>
      <c r="H335" s="28">
        <f>VLOOKUP($C335,'메타 RAW'!$A:$I,7,0)</f>
        <v>76</v>
      </c>
      <c r="I335" s="28">
        <f>VLOOKUP($C335,'메타 RAW'!$A:$I,8,0)</f>
        <v>3</v>
      </c>
      <c r="J335" s="29">
        <f>IFERROR(D335/E335*1000,0)</f>
        <v>12913.168415792104</v>
      </c>
      <c r="K335" s="29">
        <f>IFERROR(D335/F335,0)</f>
        <v>1566.0151515151515</v>
      </c>
      <c r="L335" s="30">
        <f t="shared" ref="L335:M337" si="172">IFERROR(F335/E335,0)</f>
        <v>8.2458770614692659E-3</v>
      </c>
      <c r="M335" s="30">
        <f t="shared" si="172"/>
        <v>3.0303030303030304E-2</v>
      </c>
      <c r="N335" s="30">
        <f>IFERROR(H335/F335,0)</f>
        <v>1.1515151515151516</v>
      </c>
      <c r="O335" s="30">
        <f>IFERROR(I335/F335,0)</f>
        <v>4.5454545454545456E-2</v>
      </c>
      <c r="P335" s="28">
        <f>IFERROR(D335/G335,0)</f>
        <v>51678.5</v>
      </c>
      <c r="Q335" s="28">
        <f>IFERROR(D335/H335,0)</f>
        <v>1359.9605263157894</v>
      </c>
      <c r="R335" s="28">
        <f>IFERROR(D335/I335,0)</f>
        <v>34452.333333333336</v>
      </c>
      <c r="S335" s="28">
        <f>IFERROR(VLOOKUP($C335,'메타 RAW (MMP)'!$B:$G,3,0),0)</f>
        <v>1</v>
      </c>
      <c r="T335" s="28">
        <f>IFERROR(VLOOKUP($C335,'메타 RAW (MMP)'!$B:$G,5,0),0)</f>
        <v>0</v>
      </c>
      <c r="U335" s="28">
        <f>IFERROR(VLOOKUP($C335,'메타 RAW (MMP)'!$B:$G,6,0),0)</f>
        <v>3</v>
      </c>
      <c r="V335" s="28">
        <f>IFERROR(D335/T335,0)</f>
        <v>0</v>
      </c>
      <c r="W335" s="28">
        <f>IFERROR(D335/U335,0)</f>
        <v>34452.333333333336</v>
      </c>
      <c r="X335" s="28">
        <f>IFERROR(W335*커버링B2C요약!$AD$8/(커버링B2C요약!$AE$5/커버링B2C요약!$AD$5),0)</f>
        <v>13712.183542568939</v>
      </c>
      <c r="Y335" s="28">
        <f>VLOOKUP($C335,'메타 RAW'!$A:$I,9,0)</f>
        <v>50000</v>
      </c>
      <c r="Z335" s="62"/>
    </row>
    <row r="336" spans="2:28">
      <c r="B336" s="28" t="str">
        <f>VLOOKUP(C336,'메타 RAW'!A:G,2,0)</f>
        <v>aos(Web2App)_purchase_all_vd_pa_지구의날프로모션(환경)_mk1_26.04.23</v>
      </c>
      <c r="C336" s="28" t="s">
        <v>752</v>
      </c>
      <c r="D336" s="28">
        <f>VLOOKUP($C336,'메타 RAW'!$A:$G,3,0)</f>
        <v>71412</v>
      </c>
      <c r="E336" s="28">
        <f>VLOOKUP($C336,'메타 RAW'!$A:$G,4,0)</f>
        <v>5094</v>
      </c>
      <c r="F336" s="28">
        <f>VLOOKUP($C336,'메타 RAW'!$A:$G,5,0)</f>
        <v>57</v>
      </c>
      <c r="G336" s="28">
        <f>VLOOKUP($C336,'메타 RAW'!$A:$G,6,0)</f>
        <v>2</v>
      </c>
      <c r="H336" s="28">
        <f>VLOOKUP($C336,'메타 RAW'!$A:$I,7,0)</f>
        <v>64</v>
      </c>
      <c r="I336" s="28">
        <f>VLOOKUP($C336,'메타 RAW'!$A:$I,8,0)</f>
        <v>13</v>
      </c>
      <c r="J336" s="29">
        <f>IFERROR(D336/E336*1000,0)</f>
        <v>14018.845700824499</v>
      </c>
      <c r="K336" s="29">
        <f>IFERROR(D336/F336,0)</f>
        <v>1252.8421052631579</v>
      </c>
      <c r="L336" s="30">
        <f t="shared" si="172"/>
        <v>1.1189634864546525E-2</v>
      </c>
      <c r="M336" s="30">
        <f t="shared" si="172"/>
        <v>3.5087719298245612E-2</v>
      </c>
      <c r="N336" s="30">
        <f>IFERROR(H336/F336,0)</f>
        <v>1.1228070175438596</v>
      </c>
      <c r="O336" s="30">
        <f>IFERROR(I336/F336,0)</f>
        <v>0.22807017543859648</v>
      </c>
      <c r="P336" s="28">
        <f>IFERROR(D336/G336,0)</f>
        <v>35706</v>
      </c>
      <c r="Q336" s="28">
        <f>IFERROR(D336/H336,0)</f>
        <v>1115.8125</v>
      </c>
      <c r="R336" s="28">
        <f>IFERROR(D336/I336,0)</f>
        <v>5493.2307692307695</v>
      </c>
      <c r="S336" s="28">
        <f>IFERROR(VLOOKUP($C336,'메타 RAW (MMP)'!$B:$G,3,0),0)</f>
        <v>2</v>
      </c>
      <c r="T336" s="28">
        <f>IFERROR(VLOOKUP($C336,'메타 RAW (MMP)'!$B:$G,5,0),0)</f>
        <v>0</v>
      </c>
      <c r="U336" s="28">
        <f>IFERROR(VLOOKUP($C336,'메타 RAW (MMP)'!$B:$G,6,0),0)</f>
        <v>1</v>
      </c>
      <c r="V336" s="28">
        <f>IFERROR(D336/T336,0)</f>
        <v>0</v>
      </c>
      <c r="W336" s="28">
        <f>IFERROR(D336/U336,0)</f>
        <v>71412</v>
      </c>
      <c r="X336" s="28">
        <f>IFERROR(W336*커버링B2C요약!$AD$8/(커버링B2C요약!$AE$5/커버링B2C요약!$AD$5),0)</f>
        <v>28422.29702318952</v>
      </c>
      <c r="Y336" s="28">
        <f>VLOOKUP($C336,'메타 RAW'!$A:$I,9,0)</f>
        <v>50000</v>
      </c>
      <c r="Z336" s="62"/>
    </row>
    <row r="337" spans="2:28">
      <c r="B337" s="28" t="str">
        <f>VLOOKUP(C337,'메타 RAW'!A:G,2,0)</f>
        <v>aos(Web2App)_purchase_all_vd_pa_지구의날프로모션(환경)_mk1_26.04.23</v>
      </c>
      <c r="C337" s="28" t="s">
        <v>753</v>
      </c>
      <c r="D337" s="28">
        <f>VLOOKUP($C337,'메타 RAW'!$A:$G,3,0)</f>
        <v>53157</v>
      </c>
      <c r="E337" s="28">
        <f>VLOOKUP($C337,'메타 RAW'!$A:$G,4,0)</f>
        <v>4195</v>
      </c>
      <c r="F337" s="28">
        <f>VLOOKUP($C337,'메타 RAW'!$A:$G,5,0)</f>
        <v>32</v>
      </c>
      <c r="G337" s="28">
        <f>VLOOKUP($C337,'메타 RAW'!$A:$G,6,0)</f>
        <v>1</v>
      </c>
      <c r="H337" s="28">
        <f>VLOOKUP($C337,'메타 RAW'!$A:$I,7,0)</f>
        <v>33</v>
      </c>
      <c r="I337" s="28">
        <f>VLOOKUP($C337,'메타 RAW'!$A:$I,8,0)</f>
        <v>0</v>
      </c>
      <c r="J337" s="29">
        <f>IFERROR(D337/E337*1000,0)</f>
        <v>12671.513706793801</v>
      </c>
      <c r="K337" s="29">
        <f>IFERROR(D337/F337,0)</f>
        <v>1661.15625</v>
      </c>
      <c r="L337" s="30">
        <f t="shared" si="172"/>
        <v>7.628128724672229E-3</v>
      </c>
      <c r="M337" s="30">
        <f t="shared" si="172"/>
        <v>3.125E-2</v>
      </c>
      <c r="N337" s="30">
        <f>IFERROR(H337/F337,0)</f>
        <v>1.03125</v>
      </c>
      <c r="O337" s="30">
        <f>IFERROR(I337/F337,0)</f>
        <v>0</v>
      </c>
      <c r="P337" s="28">
        <f>IFERROR(D337/G337,0)</f>
        <v>53157</v>
      </c>
      <c r="Q337" s="28">
        <f>IFERROR(D337/H337,0)</f>
        <v>1610.8181818181818</v>
      </c>
      <c r="R337" s="28">
        <f>IFERROR(D337/I337,0)</f>
        <v>0</v>
      </c>
      <c r="S337" s="28">
        <f>IFERROR(VLOOKUP($C337,'메타 RAW (MMP)'!$B:$G,3,0),0)</f>
        <v>0</v>
      </c>
      <c r="T337" s="28">
        <f>IFERROR(VLOOKUP($C337,'메타 RAW (MMP)'!$B:$G,5,0),0)</f>
        <v>0</v>
      </c>
      <c r="U337" s="28">
        <f>IFERROR(VLOOKUP($C337,'메타 RAW (MMP)'!$B:$G,6,0),0)</f>
        <v>1</v>
      </c>
      <c r="V337" s="28">
        <f>IFERROR(D337/T337,0)</f>
        <v>0</v>
      </c>
      <c r="W337" s="28">
        <f>IFERROR(D337/U337,0)</f>
        <v>53157</v>
      </c>
      <c r="X337" s="28">
        <f>IFERROR(W337*커버링B2C요약!$AD$8/(커버링B2C요약!$AE$5/커버링B2C요약!$AD$5),0)</f>
        <v>21156.724960254374</v>
      </c>
      <c r="Y337" s="28">
        <f>VLOOKUP($C337,'메타 RAW'!$A:$I,9,0)</f>
        <v>50000</v>
      </c>
      <c r="Z337" s="62"/>
    </row>
    <row r="339" spans="2:28">
      <c r="B339" s="19" t="s">
        <v>440</v>
      </c>
      <c r="C339" s="20" t="s">
        <v>4266</v>
      </c>
      <c r="D339" s="20"/>
    </row>
    <row r="340" spans="2:28">
      <c r="B340" s="11" t="s">
        <v>436</v>
      </c>
      <c r="C340" s="11" t="s">
        <v>22</v>
      </c>
      <c r="D340" s="12" t="s">
        <v>23</v>
      </c>
      <c r="E340" s="12" t="s">
        <v>24</v>
      </c>
      <c r="F340" s="12" t="s">
        <v>25</v>
      </c>
      <c r="G340" s="12" t="s">
        <v>26</v>
      </c>
      <c r="H340" s="12" t="s">
        <v>27</v>
      </c>
      <c r="I340" s="12" t="s">
        <v>28</v>
      </c>
      <c r="J340" s="13" t="s">
        <v>29</v>
      </c>
      <c r="K340" s="13" t="s">
        <v>30</v>
      </c>
      <c r="L340" s="13" t="s">
        <v>31</v>
      </c>
      <c r="M340" s="13" t="s">
        <v>32</v>
      </c>
      <c r="N340" s="13" t="s">
        <v>33</v>
      </c>
      <c r="O340" s="13" t="s">
        <v>34</v>
      </c>
      <c r="P340" s="13" t="s">
        <v>35</v>
      </c>
      <c r="Q340" s="13" t="s">
        <v>36</v>
      </c>
      <c r="R340" s="13" t="s">
        <v>37</v>
      </c>
      <c r="S340" s="14" t="s">
        <v>38</v>
      </c>
      <c r="T340" s="14" t="s">
        <v>27</v>
      </c>
      <c r="U340" s="14" t="s">
        <v>28</v>
      </c>
      <c r="V340" s="14" t="s">
        <v>36</v>
      </c>
      <c r="W340" s="14" t="s">
        <v>37</v>
      </c>
      <c r="X340" s="14" t="s">
        <v>437</v>
      </c>
      <c r="Y340" s="13" t="s">
        <v>40</v>
      </c>
      <c r="Z340" s="14" t="s">
        <v>41</v>
      </c>
    </row>
    <row r="341" spans="2:28">
      <c r="B341" s="15"/>
      <c r="C341" s="9" t="s">
        <v>435</v>
      </c>
      <c r="D341" s="16">
        <f t="shared" ref="D341:I341" si="173">SUM(D342:D345)</f>
        <v>233692</v>
      </c>
      <c r="E341" s="16">
        <f t="shared" si="173"/>
        <v>17815</v>
      </c>
      <c r="F341" s="16">
        <f t="shared" si="173"/>
        <v>116</v>
      </c>
      <c r="G341" s="16">
        <f t="shared" si="173"/>
        <v>3</v>
      </c>
      <c r="H341" s="16">
        <f t="shared" si="173"/>
        <v>150</v>
      </c>
      <c r="I341" s="16">
        <f t="shared" si="173"/>
        <v>21</v>
      </c>
      <c r="J341" s="17">
        <f>D341*1000/E341</f>
        <v>13117.709795116474</v>
      </c>
      <c r="K341" s="17">
        <f>IFERROR(D341/F341,0)</f>
        <v>2014.5862068965516</v>
      </c>
      <c r="L341" s="18">
        <f t="shared" ref="L341:M341" si="174">IFERROR(F341/E341,0)</f>
        <v>6.5113668257086726E-3</v>
      </c>
      <c r="M341" s="42">
        <f t="shared" si="174"/>
        <v>2.5862068965517241E-2</v>
      </c>
      <c r="N341" s="42">
        <f>IFERROR(H341/F341,0)</f>
        <v>1.2931034482758621</v>
      </c>
      <c r="O341" s="42">
        <f>IFERROR(I341/F341,0)</f>
        <v>0.18103448275862069</v>
      </c>
      <c r="P341" s="17">
        <f>IFERROR(D341/G341,0)</f>
        <v>77897.333333333328</v>
      </c>
      <c r="Q341" s="17">
        <f>IFERROR(D341/H341,0)</f>
        <v>1557.9466666666667</v>
      </c>
      <c r="R341" s="17">
        <f>IFERROR(D341/I341,0)</f>
        <v>11128.190476190477</v>
      </c>
      <c r="S341" s="16">
        <f>SUM(S342:S345)</f>
        <v>1</v>
      </c>
      <c r="T341" s="16">
        <f>SUM(T342:T345)</f>
        <v>0</v>
      </c>
      <c r="U341" s="16">
        <f>SUM(U342:U345)</f>
        <v>1</v>
      </c>
      <c r="V341" s="17">
        <f>IFERROR(D341/T341,0)</f>
        <v>0</v>
      </c>
      <c r="W341" s="17">
        <f>IFERROR(D341/U341,0)</f>
        <v>233692</v>
      </c>
      <c r="X341" s="17">
        <f>IFERROR(W341*커버링B2C요약!$AD$8/(커버링B2C요약!$AE$5/커버링B2C요약!$AD$5),0)</f>
        <v>93010.46653144015</v>
      </c>
      <c r="Y341" s="17">
        <f>Y342</f>
        <v>50000</v>
      </c>
      <c r="Z341" s="17">
        <v>50000</v>
      </c>
    </row>
    <row r="342" spans="2:28" s="43" customFormat="1">
      <c r="B342" s="22" t="str">
        <f>VLOOKUP(C342,'메타 RAW'!A:G,2,0)</f>
        <v>aos(Web2App)_purchase_all_vd_pa_지구의날프로모션(육아)_mk1_26.04.23</v>
      </c>
      <c r="C342" s="22" t="s">
        <v>754</v>
      </c>
      <c r="D342" s="22">
        <f>VLOOKUP($C342,'메타 RAW'!$A:$G,3,0)</f>
        <v>134406</v>
      </c>
      <c r="E342" s="22">
        <f>VLOOKUP($C342,'메타 RAW'!$A:$G,4,0)</f>
        <v>10871</v>
      </c>
      <c r="F342" s="22">
        <f>VLOOKUP($C342,'메타 RAW'!$A:$G,5,0)</f>
        <v>72</v>
      </c>
      <c r="G342" s="22">
        <f>VLOOKUP($C342,'메타 RAW'!$A:$G,6,0)</f>
        <v>1</v>
      </c>
      <c r="H342" s="22">
        <f>VLOOKUP($C342,'메타 RAW'!$A:$I,7,0)</f>
        <v>88</v>
      </c>
      <c r="I342" s="22">
        <f>VLOOKUP($C342,'메타 RAW'!$A:$I,8,0)</f>
        <v>16</v>
      </c>
      <c r="J342" s="23">
        <f>IFERROR(D342/E342*1000,0)</f>
        <v>12363.719988961457</v>
      </c>
      <c r="K342" s="23">
        <f>IFERROR(D342/F342,0)</f>
        <v>1866.75</v>
      </c>
      <c r="L342" s="24">
        <f t="shared" ref="L342:M345" si="175">IFERROR(F342/E342,0)</f>
        <v>6.6231257474013427E-3</v>
      </c>
      <c r="M342" s="24">
        <f t="shared" si="175"/>
        <v>1.3888888888888888E-2</v>
      </c>
      <c r="N342" s="24">
        <f>IFERROR(H342/F342,0)</f>
        <v>1.2222222222222223</v>
      </c>
      <c r="O342" s="24">
        <f>IFERROR(I342/F342,0)</f>
        <v>0.22222222222222221</v>
      </c>
      <c r="P342" s="22">
        <f>IFERROR(D342/G342,0)</f>
        <v>134406</v>
      </c>
      <c r="Q342" s="22">
        <f>IFERROR(D342/H342,0)</f>
        <v>1527.340909090909</v>
      </c>
      <c r="R342" s="22">
        <f>IFERROR(D342/I342,0)</f>
        <v>8400.375</v>
      </c>
      <c r="S342" s="22">
        <f>IFERROR(VLOOKUP($C342,'메타 RAW (MMP)'!$B:$G,3,0),0)</f>
        <v>1</v>
      </c>
      <c r="T342" s="22">
        <f>IFERROR(VLOOKUP($C342,'메타 RAW (MMP)'!$B:$G,5,0),0)</f>
        <v>0</v>
      </c>
      <c r="U342" s="22">
        <f>IFERROR(VLOOKUP($C342,'메타 RAW (MMP)'!$B:$G,6,0),0)</f>
        <v>0</v>
      </c>
      <c r="V342" s="22">
        <f>IFERROR(D342/T342,0)</f>
        <v>0</v>
      </c>
      <c r="W342" s="22">
        <f>IFERROR(D342/U342,0)</f>
        <v>0</v>
      </c>
      <c r="X342" s="22">
        <f>IFERROR(W342*커버링B2C요약!$AD$8/(커버링B2C요약!$AE$5/커버링B2C요약!$AD$5),0)</f>
        <v>0</v>
      </c>
      <c r="Y342" s="22">
        <f>VLOOKUP($C342,'메타 RAW'!$A:$I,9,0)</f>
        <v>50000</v>
      </c>
      <c r="AA342" s="273"/>
      <c r="AB342" s="273"/>
    </row>
    <row r="343" spans="2:28">
      <c r="B343" s="28" t="str">
        <f>VLOOKUP(C343,'메타 RAW'!A:G,2,0)</f>
        <v>aos(Web2App)_purchase_all_vd_pa_지구의날프로모션(육아)_mk1_26.04.23</v>
      </c>
      <c r="C343" s="28" t="s">
        <v>755</v>
      </c>
      <c r="D343" s="28">
        <f>VLOOKUP($C343,'메타 RAW'!$A:$G,3,0)</f>
        <v>38604</v>
      </c>
      <c r="E343" s="28">
        <f>VLOOKUP($C343,'메타 RAW'!$A:$G,4,0)</f>
        <v>2681</v>
      </c>
      <c r="F343" s="28">
        <f>VLOOKUP($C343,'메타 RAW'!$A:$G,5,0)</f>
        <v>27</v>
      </c>
      <c r="G343" s="28">
        <f>VLOOKUP($C343,'메타 RAW'!$A:$G,6,0)</f>
        <v>1</v>
      </c>
      <c r="H343" s="28">
        <f>VLOOKUP($C343,'메타 RAW'!$A:$I,7,0)</f>
        <v>24</v>
      </c>
      <c r="I343" s="28">
        <f>VLOOKUP($C343,'메타 RAW'!$A:$I,8,0)</f>
        <v>2</v>
      </c>
      <c r="J343" s="29">
        <f>IFERROR(D343/E343*1000,0)</f>
        <v>14399.104811637448</v>
      </c>
      <c r="K343" s="29">
        <f>IFERROR(D343/F343,0)</f>
        <v>1429.7777777777778</v>
      </c>
      <c r="L343" s="30">
        <f t="shared" si="175"/>
        <v>1.0070869078701977E-2</v>
      </c>
      <c r="M343" s="30">
        <f t="shared" si="175"/>
        <v>3.7037037037037035E-2</v>
      </c>
      <c r="N343" s="30">
        <f>IFERROR(H343/F343,0)</f>
        <v>0.88888888888888884</v>
      </c>
      <c r="O343" s="30">
        <f>IFERROR(I343/F343,0)</f>
        <v>7.407407407407407E-2</v>
      </c>
      <c r="P343" s="28">
        <f>IFERROR(D343/G343,0)</f>
        <v>38604</v>
      </c>
      <c r="Q343" s="28">
        <f>IFERROR(D343/H343,0)</f>
        <v>1608.5</v>
      </c>
      <c r="R343" s="28">
        <f>IFERROR(D343/I343,0)</f>
        <v>19302</v>
      </c>
      <c r="S343" s="28">
        <f>IFERROR(VLOOKUP($C343,'메타 RAW (MMP)'!$B:$G,3,0),0)</f>
        <v>0</v>
      </c>
      <c r="T343" s="28">
        <f>IFERROR(VLOOKUP($C343,'메타 RAW (MMP)'!$B:$G,5,0),0)</f>
        <v>0</v>
      </c>
      <c r="U343" s="28">
        <f>IFERROR(VLOOKUP($C343,'메타 RAW (MMP)'!$B:$G,6,0),0)</f>
        <v>0</v>
      </c>
      <c r="V343" s="28">
        <f>IFERROR(D343/T343,0)</f>
        <v>0</v>
      </c>
      <c r="W343" s="28">
        <f>IFERROR(D343/U343,0)</f>
        <v>0</v>
      </c>
      <c r="X343" s="28">
        <f>IFERROR(W343*커버링B2C요약!$AD$8/(커버링B2C요약!$AE$5/커버링B2C요약!$AD$5),0)</f>
        <v>0</v>
      </c>
      <c r="Y343" s="28">
        <f>VLOOKUP($C343,'메타 RAW'!$A:$I,9,0)</f>
        <v>50000</v>
      </c>
      <c r="Z343" s="62"/>
    </row>
    <row r="344" spans="2:28">
      <c r="B344" s="28" t="str">
        <f>VLOOKUP(C344,'메타 RAW'!A:G,2,0)</f>
        <v>aos(Web2App)_purchase_all_vd_pa_지구의날프로모션(육아)_mk1_26.04.23</v>
      </c>
      <c r="C344" s="28" t="s">
        <v>756</v>
      </c>
      <c r="D344" s="28">
        <f>VLOOKUP($C344,'메타 RAW'!$A:$G,3,0)</f>
        <v>37795</v>
      </c>
      <c r="E344" s="28">
        <f>VLOOKUP($C344,'메타 RAW'!$A:$G,4,0)</f>
        <v>2611</v>
      </c>
      <c r="F344" s="28">
        <f>VLOOKUP($C344,'메타 RAW'!$A:$G,5,0)</f>
        <v>14</v>
      </c>
      <c r="G344" s="28">
        <f>VLOOKUP($C344,'메타 RAW'!$A:$G,6,0)</f>
        <v>0</v>
      </c>
      <c r="H344" s="28">
        <f>VLOOKUP($C344,'메타 RAW'!$A:$I,7,0)</f>
        <v>17</v>
      </c>
      <c r="I344" s="28">
        <f>VLOOKUP($C344,'메타 RAW'!$A:$I,8,0)</f>
        <v>1</v>
      </c>
      <c r="J344" s="29">
        <f>IFERROR(D344/E344*1000,0)</f>
        <v>14475.296821141326</v>
      </c>
      <c r="K344" s="29">
        <f>IFERROR(D344/F344,0)</f>
        <v>2699.6428571428573</v>
      </c>
      <c r="L344" s="30">
        <f t="shared" si="175"/>
        <v>5.3619302949061663E-3</v>
      </c>
      <c r="M344" s="30">
        <f t="shared" si="175"/>
        <v>0</v>
      </c>
      <c r="N344" s="30">
        <f>IFERROR(H344/F344,0)</f>
        <v>1.2142857142857142</v>
      </c>
      <c r="O344" s="30">
        <f>IFERROR(I344/F344,0)</f>
        <v>7.1428571428571425E-2</v>
      </c>
      <c r="P344" s="28">
        <f>IFERROR(D344/G344,0)</f>
        <v>0</v>
      </c>
      <c r="Q344" s="28">
        <f>IFERROR(D344/H344,0)</f>
        <v>2223.2352941176468</v>
      </c>
      <c r="R344" s="28">
        <f>IFERROR(D344/I344,0)</f>
        <v>37795</v>
      </c>
      <c r="S344" s="28">
        <f>IFERROR(VLOOKUP($C344,'메타 RAW (MMP)'!$B:$G,3,0),0)</f>
        <v>0</v>
      </c>
      <c r="T344" s="28">
        <f>IFERROR(VLOOKUP($C344,'메타 RAW (MMP)'!$B:$G,5,0),0)</f>
        <v>0</v>
      </c>
      <c r="U344" s="28">
        <f>IFERROR(VLOOKUP($C344,'메타 RAW (MMP)'!$B:$G,6,0),0)</f>
        <v>0</v>
      </c>
      <c r="V344" s="28">
        <f>IFERROR(D344/T344,0)</f>
        <v>0</v>
      </c>
      <c r="W344" s="28">
        <f>IFERROR(D344/U344,0)</f>
        <v>0</v>
      </c>
      <c r="X344" s="28">
        <f>IFERROR(W344*커버링B2C요약!$AD$8/(커버링B2C요약!$AE$5/커버링B2C요약!$AD$5),0)</f>
        <v>0</v>
      </c>
      <c r="Y344" s="28">
        <f>VLOOKUP($C344,'메타 RAW'!$A:$I,9,0)</f>
        <v>50000</v>
      </c>
      <c r="Z344" s="62"/>
    </row>
    <row r="345" spans="2:28">
      <c r="B345" s="28" t="str">
        <f>VLOOKUP(C345,'메타 RAW'!A:G,2,0)</f>
        <v>aos(Web2App)_purchase_all_vd_pa_지구의날프로모션(육아)_mk1_26.04.23</v>
      </c>
      <c r="C345" s="28" t="s">
        <v>757</v>
      </c>
      <c r="D345" s="28">
        <f>VLOOKUP($C345,'메타 RAW'!$A:$G,3,0)</f>
        <v>22887</v>
      </c>
      <c r="E345" s="28">
        <f>VLOOKUP($C345,'메타 RAW'!$A:$G,4,0)</f>
        <v>1652</v>
      </c>
      <c r="F345" s="28">
        <f>VLOOKUP($C345,'메타 RAW'!$A:$G,5,0)</f>
        <v>3</v>
      </c>
      <c r="G345" s="28">
        <f>VLOOKUP($C345,'메타 RAW'!$A:$G,6,0)</f>
        <v>1</v>
      </c>
      <c r="H345" s="28">
        <f>VLOOKUP($C345,'메타 RAW'!$A:$I,7,0)</f>
        <v>21</v>
      </c>
      <c r="I345" s="28">
        <f>VLOOKUP($C345,'메타 RAW'!$A:$I,8,0)</f>
        <v>2</v>
      </c>
      <c r="J345" s="29">
        <f>IFERROR(D345/E345*1000,0)</f>
        <v>13854.116222760291</v>
      </c>
      <c r="K345" s="29">
        <f>IFERROR(D345/F345,0)</f>
        <v>7629</v>
      </c>
      <c r="L345" s="30">
        <f t="shared" si="175"/>
        <v>1.8159806295399517E-3</v>
      </c>
      <c r="M345" s="30">
        <f t="shared" si="175"/>
        <v>0.33333333333333331</v>
      </c>
      <c r="N345" s="30">
        <f>IFERROR(H345/F345,0)</f>
        <v>7</v>
      </c>
      <c r="O345" s="30">
        <f>IFERROR(I345/F345,0)</f>
        <v>0.66666666666666663</v>
      </c>
      <c r="P345" s="28">
        <f>IFERROR(D345/G345,0)</f>
        <v>22887</v>
      </c>
      <c r="Q345" s="28">
        <f>IFERROR(D345/H345,0)</f>
        <v>1089.8571428571429</v>
      </c>
      <c r="R345" s="28">
        <f>IFERROR(D345/I345,0)</f>
        <v>11443.5</v>
      </c>
      <c r="S345" s="28">
        <f>IFERROR(VLOOKUP($C345,'메타 RAW (MMP)'!$B:$G,3,0),0)</f>
        <v>0</v>
      </c>
      <c r="T345" s="28">
        <f>IFERROR(VLOOKUP($C345,'메타 RAW (MMP)'!$B:$G,5,0),0)</f>
        <v>0</v>
      </c>
      <c r="U345" s="28">
        <f>IFERROR(VLOOKUP($C345,'메타 RAW (MMP)'!$B:$G,6,0),0)</f>
        <v>1</v>
      </c>
      <c r="V345" s="28">
        <f>IFERROR(D345/T345,0)</f>
        <v>0</v>
      </c>
      <c r="W345" s="28">
        <f>IFERROR(D345/U345,0)</f>
        <v>22887</v>
      </c>
      <c r="X345" s="28">
        <f>IFERROR(W345*커버링B2C요약!$AD$8/(커버링B2C요약!$AE$5/커버링B2C요약!$AD$5),0)</f>
        <v>9109.1288854777704</v>
      </c>
      <c r="Y345" s="28">
        <f>VLOOKUP($C345,'메타 RAW'!$A:$I,9,0)</f>
        <v>50000</v>
      </c>
      <c r="Z345" s="62"/>
    </row>
    <row r="347" spans="2:28">
      <c r="B347" s="19" t="s">
        <v>440</v>
      </c>
      <c r="C347" s="20" t="s">
        <v>4267</v>
      </c>
      <c r="D347" s="20"/>
    </row>
    <row r="348" spans="2:28">
      <c r="B348" s="11" t="s">
        <v>436</v>
      </c>
      <c r="C348" s="11" t="s">
        <v>22</v>
      </c>
      <c r="D348" s="12" t="s">
        <v>23</v>
      </c>
      <c r="E348" s="12" t="s">
        <v>24</v>
      </c>
      <c r="F348" s="12" t="s">
        <v>25</v>
      </c>
      <c r="G348" s="12" t="s">
        <v>26</v>
      </c>
      <c r="H348" s="12" t="s">
        <v>27</v>
      </c>
      <c r="I348" s="12" t="s">
        <v>28</v>
      </c>
      <c r="J348" s="13" t="s">
        <v>29</v>
      </c>
      <c r="K348" s="13" t="s">
        <v>30</v>
      </c>
      <c r="L348" s="13" t="s">
        <v>31</v>
      </c>
      <c r="M348" s="13" t="s">
        <v>32</v>
      </c>
      <c r="N348" s="13" t="s">
        <v>33</v>
      </c>
      <c r="O348" s="13" t="s">
        <v>34</v>
      </c>
      <c r="P348" s="13" t="s">
        <v>35</v>
      </c>
      <c r="Q348" s="13" t="s">
        <v>36</v>
      </c>
      <c r="R348" s="13" t="s">
        <v>37</v>
      </c>
      <c r="S348" s="14" t="s">
        <v>38</v>
      </c>
      <c r="T348" s="14" t="s">
        <v>27</v>
      </c>
      <c r="U348" s="14" t="s">
        <v>28</v>
      </c>
      <c r="V348" s="14" t="s">
        <v>36</v>
      </c>
      <c r="W348" s="14" t="s">
        <v>37</v>
      </c>
      <c r="X348" s="14" t="s">
        <v>437</v>
      </c>
      <c r="Y348" s="13" t="s">
        <v>40</v>
      </c>
      <c r="Z348" s="14" t="s">
        <v>41</v>
      </c>
    </row>
    <row r="349" spans="2:28">
      <c r="B349" s="15"/>
      <c r="C349" s="9" t="s">
        <v>435</v>
      </c>
      <c r="D349" s="16">
        <f t="shared" ref="D349:I349" si="176">SUM(D350:D353)</f>
        <v>314878</v>
      </c>
      <c r="E349" s="16">
        <f t="shared" si="176"/>
        <v>18856</v>
      </c>
      <c r="F349" s="16">
        <f t="shared" si="176"/>
        <v>123</v>
      </c>
      <c r="G349" s="16">
        <f t="shared" si="176"/>
        <v>5</v>
      </c>
      <c r="H349" s="16">
        <f t="shared" si="176"/>
        <v>158</v>
      </c>
      <c r="I349" s="16">
        <f t="shared" si="176"/>
        <v>25</v>
      </c>
      <c r="J349" s="17">
        <f>D349*1000/E349</f>
        <v>16699.087823504455</v>
      </c>
      <c r="K349" s="17">
        <f>IFERROR(D349/F349,0)</f>
        <v>2559.9837398373984</v>
      </c>
      <c r="L349" s="18">
        <f t="shared" ref="L349:M349" si="177">IFERROR(F349/E349,0)</f>
        <v>6.5231226134917272E-3</v>
      </c>
      <c r="M349" s="42">
        <f t="shared" si="177"/>
        <v>4.065040650406504E-2</v>
      </c>
      <c r="N349" s="42">
        <f>IFERROR(H349/F349,0)</f>
        <v>1.2845528455284554</v>
      </c>
      <c r="O349" s="42">
        <f>IFERROR(I349/F349,0)</f>
        <v>0.2032520325203252</v>
      </c>
      <c r="P349" s="17">
        <f>IFERROR(D349/G349,0)</f>
        <v>62975.6</v>
      </c>
      <c r="Q349" s="17">
        <f>IFERROR(D349/H349,0)</f>
        <v>1992.8987341772151</v>
      </c>
      <c r="R349" s="17">
        <f>IFERROR(D349/I349,0)</f>
        <v>12595.12</v>
      </c>
      <c r="S349" s="16">
        <f>SUM(S350:S353)</f>
        <v>1</v>
      </c>
      <c r="T349" s="16">
        <f>SUM(T350:T353)</f>
        <v>0</v>
      </c>
      <c r="U349" s="16">
        <f>SUM(U350:U353)</f>
        <v>2</v>
      </c>
      <c r="V349" s="17">
        <f>IFERROR(D349/T349,0)</f>
        <v>0</v>
      </c>
      <c r="W349" s="17">
        <f>IFERROR(D349/U349,0)</f>
        <v>157439</v>
      </c>
      <c r="X349" s="17">
        <f>IFERROR(W349*커버링B2C요약!$AD$8/(커버링B2C요약!$AE$5/커버링B2C요약!$AD$5),0)</f>
        <v>62661.429746176203</v>
      </c>
      <c r="Y349" s="17">
        <f>Y350</f>
        <v>50000</v>
      </c>
      <c r="Z349" s="17">
        <v>50000</v>
      </c>
    </row>
    <row r="350" spans="2:28" s="43" customFormat="1">
      <c r="B350" s="22" t="str">
        <f>VLOOKUP(C350,'메타 RAW'!A:G,2,0)</f>
        <v>aos(Web2App)_purchase_all_im_지구의날프로모션(복합)_sj1_26.04.22</v>
      </c>
      <c r="C350" s="22" t="s">
        <v>758</v>
      </c>
      <c r="D350" s="22">
        <f>VLOOKUP($C350,'메타 RAW'!$A:$G,3,0)</f>
        <v>233763</v>
      </c>
      <c r="E350" s="22">
        <f>VLOOKUP($C350,'메타 RAW'!$A:$G,4,0)</f>
        <v>15062</v>
      </c>
      <c r="F350" s="22">
        <f>VLOOKUP($C350,'메타 RAW'!$A:$G,5,0)</f>
        <v>104</v>
      </c>
      <c r="G350" s="22">
        <f>VLOOKUP($C350,'메타 RAW'!$A:$G,6,0)</f>
        <v>5</v>
      </c>
      <c r="H350" s="22">
        <f>VLOOKUP($C350,'메타 RAW'!$A:$I,7,0)</f>
        <v>137</v>
      </c>
      <c r="I350" s="22">
        <f>VLOOKUP($C350,'메타 RAW'!$A:$I,8,0)</f>
        <v>23</v>
      </c>
      <c r="J350" s="23">
        <f>IFERROR(D350/E350*1000,0)</f>
        <v>15520.050458106492</v>
      </c>
      <c r="K350" s="23">
        <f>IFERROR(D350/F350,0)</f>
        <v>2247.7211538461538</v>
      </c>
      <c r="L350" s="24">
        <f t="shared" ref="L350:M353" si="178">IFERROR(F350/E350,0)</f>
        <v>6.90479352011685E-3</v>
      </c>
      <c r="M350" s="24">
        <f t="shared" si="178"/>
        <v>4.807692307692308E-2</v>
      </c>
      <c r="N350" s="24">
        <f>IFERROR(H350/F350,0)</f>
        <v>1.3173076923076923</v>
      </c>
      <c r="O350" s="24">
        <f>IFERROR(I350/F350,0)</f>
        <v>0.22115384615384615</v>
      </c>
      <c r="P350" s="22">
        <f>IFERROR(D350/G350,0)</f>
        <v>46752.6</v>
      </c>
      <c r="Q350" s="22">
        <f>IFERROR(D350/H350,0)</f>
        <v>1706.2992700729926</v>
      </c>
      <c r="R350" s="22">
        <f>IFERROR(D350/I350,0)</f>
        <v>10163.608695652174</v>
      </c>
      <c r="S350" s="22">
        <f>IFERROR(VLOOKUP($C350,'메타 RAW (MMP)'!$B:$G,3,0),0)</f>
        <v>1</v>
      </c>
      <c r="T350" s="22">
        <f>IFERROR(VLOOKUP($C350,'메타 RAW (MMP)'!$B:$G,5,0),0)</f>
        <v>0</v>
      </c>
      <c r="U350" s="22">
        <f>IFERROR(VLOOKUP($C350,'메타 RAW (MMP)'!$B:$G,6,0),0)</f>
        <v>1</v>
      </c>
      <c r="V350" s="22">
        <f>IFERROR(D350/T350,0)</f>
        <v>0</v>
      </c>
      <c r="W350" s="22">
        <f>IFERROR(D350/U350,0)</f>
        <v>233763</v>
      </c>
      <c r="X350" s="22">
        <f>IFERROR(W350*커버링B2C요약!$AD$8/(커버링B2C요약!$AE$5/커버링B2C요약!$AD$5),0)</f>
        <v>93038.724850611266</v>
      </c>
      <c r="Y350" s="22">
        <f>VLOOKUP($C350,'메타 RAW'!$A:$I,9,0)</f>
        <v>50000</v>
      </c>
      <c r="AA350" s="273"/>
      <c r="AB350" s="273"/>
    </row>
    <row r="351" spans="2:28">
      <c r="B351" s="28" t="str">
        <f>VLOOKUP(C351,'메타 RAW'!A:G,2,0)</f>
        <v>aos(Web2App)_purchase_all_im_지구의날프로모션(복합)_sj1_26.04.22</v>
      </c>
      <c r="C351" s="28" t="s">
        <v>759</v>
      </c>
      <c r="D351" s="28">
        <f>VLOOKUP($C351,'메타 RAW'!$A:$G,3,0)</f>
        <v>48250</v>
      </c>
      <c r="E351" s="28">
        <f>VLOOKUP($C351,'메타 RAW'!$A:$G,4,0)</f>
        <v>1640</v>
      </c>
      <c r="F351" s="28">
        <f>VLOOKUP($C351,'메타 RAW'!$A:$G,5,0)</f>
        <v>8</v>
      </c>
      <c r="G351" s="28">
        <f>VLOOKUP($C351,'메타 RAW'!$A:$G,6,0)</f>
        <v>0</v>
      </c>
      <c r="H351" s="28">
        <f>VLOOKUP($C351,'메타 RAW'!$A:$I,7,0)</f>
        <v>8</v>
      </c>
      <c r="I351" s="28">
        <f>VLOOKUP($C351,'메타 RAW'!$A:$I,8,0)</f>
        <v>2</v>
      </c>
      <c r="J351" s="29">
        <f>IFERROR(D351/E351*1000,0)</f>
        <v>29420.731707317074</v>
      </c>
      <c r="K351" s="29">
        <f>IFERROR(D351/F351,0)</f>
        <v>6031.25</v>
      </c>
      <c r="L351" s="30">
        <f t="shared" si="178"/>
        <v>4.8780487804878049E-3</v>
      </c>
      <c r="M351" s="30">
        <f t="shared" si="178"/>
        <v>0</v>
      </c>
      <c r="N351" s="30">
        <f>IFERROR(H351/F351,0)</f>
        <v>1</v>
      </c>
      <c r="O351" s="30">
        <f>IFERROR(I351/F351,0)</f>
        <v>0.25</v>
      </c>
      <c r="P351" s="28">
        <f>IFERROR(D351/G351,0)</f>
        <v>0</v>
      </c>
      <c r="Q351" s="28">
        <f>IFERROR(D351/H351,0)</f>
        <v>6031.25</v>
      </c>
      <c r="R351" s="28">
        <f>IFERROR(D351/I351,0)</f>
        <v>24125</v>
      </c>
      <c r="S351" s="28">
        <f>IFERROR(VLOOKUP($C351,'메타 RAW (MMP)'!$B:$G,3,0),0)</f>
        <v>0</v>
      </c>
      <c r="T351" s="28">
        <f>IFERROR(VLOOKUP($C351,'메타 RAW (MMP)'!$B:$G,5,0),0)</f>
        <v>0</v>
      </c>
      <c r="U351" s="28">
        <f>IFERROR(VLOOKUP($C351,'메타 RAW (MMP)'!$B:$G,6,0),0)</f>
        <v>0</v>
      </c>
      <c r="V351" s="28">
        <f>IFERROR(D351/T351,0)</f>
        <v>0</v>
      </c>
      <c r="W351" s="28">
        <f>IFERROR(D351/U351,0)</f>
        <v>0</v>
      </c>
      <c r="X351" s="28">
        <f>IFERROR(W351*커버링B2C요약!$AD$8/(커버링B2C요약!$AE$5/커버링B2C요약!$AD$5),0)</f>
        <v>0</v>
      </c>
      <c r="Y351" s="28">
        <f>VLOOKUP($C351,'메타 RAW'!$A:$I,9,0)</f>
        <v>50000</v>
      </c>
      <c r="Z351" s="62"/>
    </row>
    <row r="352" spans="2:28">
      <c r="B352" s="28" t="str">
        <f>VLOOKUP(C352,'메타 RAW'!A:G,2,0)</f>
        <v>aos(Web2App)_purchase_all_im_지구의날프로모션(복합)_sj1_26.04.22</v>
      </c>
      <c r="C352" s="28" t="s">
        <v>761</v>
      </c>
      <c r="D352" s="28">
        <f>VLOOKUP($C352,'메타 RAW'!$A:$G,3,0)</f>
        <v>17951</v>
      </c>
      <c r="E352" s="28">
        <f>VLOOKUP($C352,'메타 RAW'!$A:$G,4,0)</f>
        <v>1044</v>
      </c>
      <c r="F352" s="28">
        <f>VLOOKUP($C352,'메타 RAW'!$A:$G,5,0)</f>
        <v>5</v>
      </c>
      <c r="G352" s="28">
        <f>VLOOKUP($C352,'메타 RAW'!$A:$G,6,0)</f>
        <v>0</v>
      </c>
      <c r="H352" s="28">
        <f>VLOOKUP($C352,'메타 RAW'!$A:$I,7,0)</f>
        <v>4</v>
      </c>
      <c r="I352" s="28">
        <f>VLOOKUP($C352,'메타 RAW'!$A:$I,8,0)</f>
        <v>0</v>
      </c>
      <c r="J352" s="29">
        <f>IFERROR(D352/E352*1000,0)</f>
        <v>17194.444444444442</v>
      </c>
      <c r="K352" s="29">
        <f>IFERROR(D352/F352,0)</f>
        <v>3590.2</v>
      </c>
      <c r="L352" s="30">
        <f t="shared" si="178"/>
        <v>4.7892720306513406E-3</v>
      </c>
      <c r="M352" s="30">
        <f t="shared" si="178"/>
        <v>0</v>
      </c>
      <c r="N352" s="30">
        <f>IFERROR(H352/F352,0)</f>
        <v>0.8</v>
      </c>
      <c r="O352" s="30">
        <f>IFERROR(I352/F352,0)</f>
        <v>0</v>
      </c>
      <c r="P352" s="28">
        <f>IFERROR(D352/G352,0)</f>
        <v>0</v>
      </c>
      <c r="Q352" s="28">
        <f>IFERROR(D352/H352,0)</f>
        <v>4487.75</v>
      </c>
      <c r="R352" s="28">
        <f>IFERROR(D352/I352,0)</f>
        <v>0</v>
      </c>
      <c r="S352" s="28">
        <f>IFERROR(VLOOKUP($C352,'메타 RAW (MMP)'!$B:$G,3,0),0)</f>
        <v>0</v>
      </c>
      <c r="T352" s="28">
        <f>IFERROR(VLOOKUP($C352,'메타 RAW (MMP)'!$B:$G,5,0),0)</f>
        <v>0</v>
      </c>
      <c r="U352" s="28">
        <f>IFERROR(VLOOKUP($C352,'메타 RAW (MMP)'!$B:$G,6,0),0)</f>
        <v>0</v>
      </c>
      <c r="V352" s="28">
        <f>IFERROR(D352/T352,0)</f>
        <v>0</v>
      </c>
      <c r="W352" s="28">
        <f>IFERROR(D352/U352,0)</f>
        <v>0</v>
      </c>
      <c r="X352" s="28">
        <f>IFERROR(W352*커버링B2C요약!$AD$8/(커버링B2C요약!$AE$5/커버링B2C요약!$AD$5),0)</f>
        <v>0</v>
      </c>
      <c r="Y352" s="28">
        <f>VLOOKUP($C352,'메타 RAW'!$A:$I,9,0)</f>
        <v>50000</v>
      </c>
      <c r="Z352" s="62"/>
    </row>
    <row r="353" spans="2:26">
      <c r="B353" s="28" t="str">
        <f>VLOOKUP(C353,'메타 RAW'!A:G,2,0)</f>
        <v>aos(Web2App)_purchase_all_im_지구의날프로모션(복합)_sj1_26.04.22</v>
      </c>
      <c r="C353" s="28" t="s">
        <v>760</v>
      </c>
      <c r="D353" s="28">
        <f>VLOOKUP($C353,'메타 RAW'!$A:$G,3,0)</f>
        <v>14914</v>
      </c>
      <c r="E353" s="28">
        <f>VLOOKUP($C353,'메타 RAW'!$A:$G,4,0)</f>
        <v>1110</v>
      </c>
      <c r="F353" s="28">
        <f>VLOOKUP($C353,'메타 RAW'!$A:$G,5,0)</f>
        <v>6</v>
      </c>
      <c r="G353" s="28">
        <f>VLOOKUP($C353,'메타 RAW'!$A:$G,6,0)</f>
        <v>0</v>
      </c>
      <c r="H353" s="28">
        <f>VLOOKUP($C353,'메타 RAW'!$A:$I,7,0)</f>
        <v>9</v>
      </c>
      <c r="I353" s="28">
        <f>VLOOKUP($C353,'메타 RAW'!$A:$I,8,0)</f>
        <v>0</v>
      </c>
      <c r="J353" s="29">
        <f>IFERROR(D353/E353*1000,0)</f>
        <v>13436.036036036036</v>
      </c>
      <c r="K353" s="29">
        <f>IFERROR(D353/F353,0)</f>
        <v>2485.6666666666665</v>
      </c>
      <c r="L353" s="30">
        <f t="shared" si="178"/>
        <v>5.4054054054054057E-3</v>
      </c>
      <c r="M353" s="30">
        <f t="shared" si="178"/>
        <v>0</v>
      </c>
      <c r="N353" s="30">
        <f>IFERROR(H353/F353,0)</f>
        <v>1.5</v>
      </c>
      <c r="O353" s="30">
        <f>IFERROR(I353/F353,0)</f>
        <v>0</v>
      </c>
      <c r="P353" s="28">
        <f>IFERROR(D353/G353,0)</f>
        <v>0</v>
      </c>
      <c r="Q353" s="28">
        <f>IFERROR(D353/H353,0)</f>
        <v>1657.1111111111111</v>
      </c>
      <c r="R353" s="28">
        <f>IFERROR(D353/I353,0)</f>
        <v>0</v>
      </c>
      <c r="S353" s="28">
        <f>IFERROR(VLOOKUP($C353,'메타 RAW (MMP)'!$B:$G,3,0),0)</f>
        <v>0</v>
      </c>
      <c r="T353" s="28">
        <f>IFERROR(VLOOKUP($C353,'메타 RAW (MMP)'!$B:$G,5,0),0)</f>
        <v>0</v>
      </c>
      <c r="U353" s="28">
        <f>IFERROR(VLOOKUP($C353,'메타 RAW (MMP)'!$B:$G,6,0),0)</f>
        <v>1</v>
      </c>
      <c r="V353" s="28">
        <f>IFERROR(D353/T353,0)</f>
        <v>0</v>
      </c>
      <c r="W353" s="28">
        <f>IFERROR(D353/U353,0)</f>
        <v>14914</v>
      </c>
      <c r="X353" s="28">
        <f>IFERROR(W353*커버링B2C요약!$AD$8/(커버링B2C요약!$AE$5/커버링B2C요약!$AD$5),0)</f>
        <v>5935.8390439120658</v>
      </c>
      <c r="Y353" s="28">
        <f>VLOOKUP($C353,'메타 RAW'!$A:$I,9,0)</f>
        <v>50000</v>
      </c>
      <c r="Z353" s="62"/>
    </row>
    <row r="355" spans="2:26">
      <c r="B355" s="19" t="s">
        <v>440</v>
      </c>
      <c r="C355" s="20" t="s">
        <v>4268</v>
      </c>
      <c r="D355" s="20"/>
    </row>
    <row r="356" spans="2:26">
      <c r="B356" s="11" t="s">
        <v>436</v>
      </c>
      <c r="C356" s="11" t="s">
        <v>22</v>
      </c>
      <c r="D356" s="12" t="s">
        <v>23</v>
      </c>
      <c r="E356" s="12" t="s">
        <v>24</v>
      </c>
      <c r="F356" s="12" t="s">
        <v>25</v>
      </c>
      <c r="G356" s="12" t="s">
        <v>26</v>
      </c>
      <c r="H356" s="12" t="s">
        <v>27</v>
      </c>
      <c r="I356" s="12" t="s">
        <v>28</v>
      </c>
      <c r="J356" s="13" t="s">
        <v>29</v>
      </c>
      <c r="K356" s="13" t="s">
        <v>30</v>
      </c>
      <c r="L356" s="13" t="s">
        <v>31</v>
      </c>
      <c r="M356" s="13" t="s">
        <v>32</v>
      </c>
      <c r="N356" s="13" t="s">
        <v>33</v>
      </c>
      <c r="O356" s="13" t="s">
        <v>34</v>
      </c>
      <c r="P356" s="13" t="s">
        <v>35</v>
      </c>
      <c r="Q356" s="13" t="s">
        <v>36</v>
      </c>
      <c r="R356" s="13" t="s">
        <v>37</v>
      </c>
      <c r="S356" s="14" t="s">
        <v>38</v>
      </c>
      <c r="T356" s="14" t="s">
        <v>27</v>
      </c>
      <c r="U356" s="14" t="s">
        <v>28</v>
      </c>
      <c r="V356" s="14" t="s">
        <v>36</v>
      </c>
      <c r="W356" s="14" t="s">
        <v>37</v>
      </c>
      <c r="X356" s="14" t="s">
        <v>437</v>
      </c>
      <c r="Y356" s="13" t="s">
        <v>40</v>
      </c>
      <c r="Z356" s="14" t="s">
        <v>41</v>
      </c>
    </row>
    <row r="357" spans="2:26">
      <c r="B357" s="15"/>
      <c r="C357" s="9" t="s">
        <v>435</v>
      </c>
      <c r="D357" s="16">
        <f t="shared" ref="D357:I357" si="179">SUM(D358:D361)</f>
        <v>317466</v>
      </c>
      <c r="E357" s="16">
        <f t="shared" si="179"/>
        <v>18914</v>
      </c>
      <c r="F357" s="16">
        <f t="shared" si="179"/>
        <v>158</v>
      </c>
      <c r="G357" s="16">
        <f t="shared" si="179"/>
        <v>6</v>
      </c>
      <c r="H357" s="16">
        <f t="shared" si="179"/>
        <v>270</v>
      </c>
      <c r="I357" s="16">
        <f t="shared" si="179"/>
        <v>29</v>
      </c>
      <c r="J357" s="17">
        <f>D357*1000/E357</f>
        <v>16784.709738817808</v>
      </c>
      <c r="K357" s="17">
        <f>IFERROR(D357/F357,0)</f>
        <v>2009.2784810126582</v>
      </c>
      <c r="L357" s="18">
        <f t="shared" ref="L357:M357" si="180">IFERROR(F357/E357,0)</f>
        <v>8.353600507560538E-3</v>
      </c>
      <c r="M357" s="42">
        <f t="shared" si="180"/>
        <v>3.7974683544303799E-2</v>
      </c>
      <c r="N357" s="42">
        <f>IFERROR(H357/F357,0)</f>
        <v>1.7088607594936709</v>
      </c>
      <c r="O357" s="42">
        <f>IFERROR(I357/F357,0)</f>
        <v>0.18354430379746836</v>
      </c>
      <c r="P357" s="17">
        <f>IFERROR(D357/G357,0)</f>
        <v>52911</v>
      </c>
      <c r="Q357" s="17">
        <f>IFERROR(D357/H357,0)</f>
        <v>1175.8</v>
      </c>
      <c r="R357" s="17">
        <f>IFERROR(D357/I357,0)</f>
        <v>10947.103448275862</v>
      </c>
      <c r="S357" s="16">
        <f>SUM(S358:S361)</f>
        <v>5</v>
      </c>
      <c r="T357" s="16">
        <f>SUM(T358:T361)</f>
        <v>2</v>
      </c>
      <c r="U357" s="16">
        <f>SUM(U358:U361)</f>
        <v>3</v>
      </c>
      <c r="V357" s="17">
        <f>IFERROR(D357/T357,0)</f>
        <v>158733</v>
      </c>
      <c r="W357" s="17">
        <f>IFERROR(D357/U357,0)</f>
        <v>105822</v>
      </c>
      <c r="X357" s="17">
        <f>IFERROR(W357*커버링B2C요약!$AD$8/(커버링B2C요약!$AE$5/커버링B2C요약!$AD$5),0)</f>
        <v>42117.631708787892</v>
      </c>
      <c r="Y357" s="17">
        <f>Y358</f>
        <v>50000</v>
      </c>
      <c r="Z357" s="17">
        <v>50000</v>
      </c>
    </row>
    <row r="358" spans="2:26">
      <c r="B358" s="28" t="str">
        <f>VLOOKUP(C358,'메타 RAW'!A:G,2,0)</f>
        <v>aos(Web2App)_purchase_all_im_봄맞이프로모션(복합)_sj1_26.04.22</v>
      </c>
      <c r="C358" s="28" t="s">
        <v>762</v>
      </c>
      <c r="D358" s="28">
        <f>VLOOKUP($C358,'메타 RAW'!$A:$G,3,0)</f>
        <v>243014</v>
      </c>
      <c r="E358" s="28">
        <f>VLOOKUP($C358,'메타 RAW'!$A:$G,4,0)</f>
        <v>14761</v>
      </c>
      <c r="F358" s="28">
        <f>VLOOKUP($C358,'메타 RAW'!$A:$G,5,0)</f>
        <v>131</v>
      </c>
      <c r="G358" s="28">
        <f>VLOOKUP($C358,'메타 RAW'!$A:$G,6,0)</f>
        <v>3</v>
      </c>
      <c r="H358" s="28">
        <f>VLOOKUP($C358,'메타 RAW'!$A:$I,7,0)</f>
        <v>212</v>
      </c>
      <c r="I358" s="28">
        <f>VLOOKUP($C358,'메타 RAW'!$A:$I,8,0)</f>
        <v>19</v>
      </c>
      <c r="J358" s="29">
        <f>IFERROR(D358/E358*1000,0)</f>
        <v>16463.247747442587</v>
      </c>
      <c r="K358" s="29">
        <f>IFERROR(D358/F358,0)</f>
        <v>1855.0687022900763</v>
      </c>
      <c r="L358" s="30">
        <f t="shared" ref="L358:M361" si="181">IFERROR(F358/E358,0)</f>
        <v>8.8747374839103048E-3</v>
      </c>
      <c r="M358" s="30">
        <f t="shared" si="181"/>
        <v>2.2900763358778626E-2</v>
      </c>
      <c r="N358" s="30">
        <f>IFERROR(H358/F358,0)</f>
        <v>1.6183206106870229</v>
      </c>
      <c r="O358" s="30">
        <f>IFERROR(I358/F358,0)</f>
        <v>0.14503816793893129</v>
      </c>
      <c r="P358" s="28">
        <f>IFERROR(D358/G358,0)</f>
        <v>81004.666666666672</v>
      </c>
      <c r="Q358" s="28">
        <f>IFERROR(D358/H358,0)</f>
        <v>1146.2924528301887</v>
      </c>
      <c r="R358" s="28">
        <f>IFERROR(D358/I358,0)</f>
        <v>12790.21052631579</v>
      </c>
      <c r="S358" s="28">
        <f>IFERROR(VLOOKUP($C358,'메타 RAW (MMP)'!$B:$G,3,0),0)</f>
        <v>3</v>
      </c>
      <c r="T358" s="28">
        <f>IFERROR(VLOOKUP($C358,'메타 RAW (MMP)'!$B:$G,5,0),0)</f>
        <v>1</v>
      </c>
      <c r="U358" s="28">
        <f>IFERROR(VLOOKUP($C358,'메타 RAW (MMP)'!$B:$G,6,0),0)</f>
        <v>3</v>
      </c>
      <c r="V358" s="28">
        <f>IFERROR(D358/T358,0)</f>
        <v>243014</v>
      </c>
      <c r="W358" s="28">
        <f>IFERROR(D358/U358,0)</f>
        <v>81004.666666666672</v>
      </c>
      <c r="X358" s="28">
        <f>IFERROR(W358*커버링B2C요약!$AD$8/(커버링B2C요약!$AE$5/커버링B2C요약!$AD$5),0)</f>
        <v>32240.22147908558</v>
      </c>
      <c r="Y358" s="28">
        <f>VLOOKUP($C358,'메타 RAW'!$A:$I,9,0)</f>
        <v>50000</v>
      </c>
      <c r="Z358" s="62"/>
    </row>
    <row r="359" spans="2:26">
      <c r="B359" s="28" t="str">
        <f>VLOOKUP(C359,'메타 RAW'!A:G,2,0)</f>
        <v>aos(Web2App)_purchase_all_im_봄맞이프로모션(복합)_sj1_26.04.22</v>
      </c>
      <c r="C359" s="28" t="s">
        <v>763</v>
      </c>
      <c r="D359" s="28">
        <f>VLOOKUP($C359,'메타 RAW'!$A:$G,3,0)</f>
        <v>39612</v>
      </c>
      <c r="E359" s="28">
        <f>VLOOKUP($C359,'메타 RAW'!$A:$G,4,0)</f>
        <v>2110</v>
      </c>
      <c r="F359" s="28">
        <f>VLOOKUP($C359,'메타 RAW'!$A:$G,5,0)</f>
        <v>16</v>
      </c>
      <c r="G359" s="28">
        <f>VLOOKUP($C359,'메타 RAW'!$A:$G,6,0)</f>
        <v>1</v>
      </c>
      <c r="H359" s="28">
        <f>VLOOKUP($C359,'메타 RAW'!$A:$I,7,0)</f>
        <v>27</v>
      </c>
      <c r="I359" s="28">
        <f>VLOOKUP($C359,'메타 RAW'!$A:$I,8,0)</f>
        <v>6</v>
      </c>
      <c r="J359" s="29">
        <f>IFERROR(D359/E359*1000,0)</f>
        <v>18773.459715639809</v>
      </c>
      <c r="K359" s="29">
        <f>IFERROR(D359/F359,0)</f>
        <v>2475.75</v>
      </c>
      <c r="L359" s="30">
        <f t="shared" si="181"/>
        <v>7.5829383886255926E-3</v>
      </c>
      <c r="M359" s="30">
        <f t="shared" si="181"/>
        <v>6.25E-2</v>
      </c>
      <c r="N359" s="30">
        <f>IFERROR(H359/F359,0)</f>
        <v>1.6875</v>
      </c>
      <c r="O359" s="30">
        <f>IFERROR(I359/F359,0)</f>
        <v>0.375</v>
      </c>
      <c r="P359" s="28">
        <f>IFERROR(D359/G359,0)</f>
        <v>39612</v>
      </c>
      <c r="Q359" s="28">
        <f>IFERROR(D359/H359,0)</f>
        <v>1467.1111111111111</v>
      </c>
      <c r="R359" s="28">
        <f>IFERROR(D359/I359,0)</f>
        <v>6602</v>
      </c>
      <c r="S359" s="28">
        <f>IFERROR(VLOOKUP($C359,'메타 RAW (MMP)'!$B:$G,3,0),0)</f>
        <v>1</v>
      </c>
      <c r="T359" s="28">
        <f>IFERROR(VLOOKUP($C359,'메타 RAW (MMP)'!$B:$G,5,0),0)</f>
        <v>0</v>
      </c>
      <c r="U359" s="28">
        <f>IFERROR(VLOOKUP($C359,'메타 RAW (MMP)'!$B:$G,6,0),0)</f>
        <v>0</v>
      </c>
      <c r="V359" s="28">
        <f>IFERROR(D359/T359,0)</f>
        <v>0</v>
      </c>
      <c r="W359" s="28">
        <f>IFERROR(D359/U359,0)</f>
        <v>0</v>
      </c>
      <c r="X359" s="28">
        <f>IFERROR(W359*커버링B2C요약!$AD$8/(커버링B2C요약!$AE$5/커버링B2C요약!$AD$5),0)</f>
        <v>0</v>
      </c>
      <c r="Y359" s="28">
        <f>VLOOKUP($C359,'메타 RAW'!$A:$I,9,0)</f>
        <v>50000</v>
      </c>
      <c r="Z359" s="62"/>
    </row>
    <row r="360" spans="2:26">
      <c r="B360" s="28" t="str">
        <f>VLOOKUP(C360,'메타 RAW'!A:G,2,0)</f>
        <v>aos(Web2App)_purchase_all_im_봄맞이프로모션(복합)_sj1_26.04.22</v>
      </c>
      <c r="C360" s="28" t="s">
        <v>764</v>
      </c>
      <c r="D360" s="28">
        <f>VLOOKUP($C360,'메타 RAW'!$A:$G,3,0)</f>
        <v>25229</v>
      </c>
      <c r="E360" s="28">
        <f>VLOOKUP($C360,'메타 RAW'!$A:$G,4,0)</f>
        <v>1484</v>
      </c>
      <c r="F360" s="28">
        <f>VLOOKUP($C360,'메타 RAW'!$A:$G,5,0)</f>
        <v>7</v>
      </c>
      <c r="G360" s="28">
        <f>VLOOKUP($C360,'메타 RAW'!$A:$G,6,0)</f>
        <v>2</v>
      </c>
      <c r="H360" s="28">
        <f>VLOOKUP($C360,'메타 RAW'!$A:$I,7,0)</f>
        <v>24</v>
      </c>
      <c r="I360" s="28">
        <f>VLOOKUP($C360,'메타 RAW'!$A:$I,8,0)</f>
        <v>4</v>
      </c>
      <c r="J360" s="29">
        <f>IFERROR(D360/E360*1000,0)</f>
        <v>17000.673854447439</v>
      </c>
      <c r="K360" s="29">
        <f>IFERROR(D360/F360,0)</f>
        <v>3604.1428571428573</v>
      </c>
      <c r="L360" s="30">
        <f t="shared" si="181"/>
        <v>4.7169811320754715E-3</v>
      </c>
      <c r="M360" s="30">
        <f t="shared" si="181"/>
        <v>0.2857142857142857</v>
      </c>
      <c r="N360" s="30">
        <f>IFERROR(H360/F360,0)</f>
        <v>3.4285714285714284</v>
      </c>
      <c r="O360" s="30">
        <f>IFERROR(I360/F360,0)</f>
        <v>0.5714285714285714</v>
      </c>
      <c r="P360" s="28">
        <f>IFERROR(D360/G360,0)</f>
        <v>12614.5</v>
      </c>
      <c r="Q360" s="28">
        <f>IFERROR(D360/H360,0)</f>
        <v>1051.2083333333333</v>
      </c>
      <c r="R360" s="28">
        <f>IFERROR(D360/I360,0)</f>
        <v>6307.25</v>
      </c>
      <c r="S360" s="28">
        <f>IFERROR(VLOOKUP($C360,'메타 RAW (MMP)'!$B:$G,3,0),0)</f>
        <v>1</v>
      </c>
      <c r="T360" s="28">
        <f>IFERROR(VLOOKUP($C360,'메타 RAW (MMP)'!$B:$G,5,0),0)</f>
        <v>1</v>
      </c>
      <c r="U360" s="28">
        <f>IFERROR(VLOOKUP($C360,'메타 RAW (MMP)'!$B:$G,6,0),0)</f>
        <v>0</v>
      </c>
      <c r="V360" s="28">
        <f>IFERROR(D360/T360,0)</f>
        <v>25229</v>
      </c>
      <c r="W360" s="28">
        <f>IFERROR(D360/U360,0)</f>
        <v>0</v>
      </c>
      <c r="X360" s="28">
        <f>IFERROR(W360*커버링B2C요약!$AD$8/(커버링B2C요약!$AE$5/커버링B2C요약!$AD$5),0)</f>
        <v>0</v>
      </c>
      <c r="Y360" s="28">
        <f>VLOOKUP($C360,'메타 RAW'!$A:$I,9,0)</f>
        <v>50000</v>
      </c>
      <c r="Z360" s="62"/>
    </row>
    <row r="361" spans="2:26">
      <c r="B361" s="28" t="str">
        <f>VLOOKUP(C361,'메타 RAW'!A:G,2,0)</f>
        <v>aos(Web2App)_purchase_all_im_봄맞이프로모션(복합)_sj1_26.04.22</v>
      </c>
      <c r="C361" s="28" t="s">
        <v>765</v>
      </c>
      <c r="D361" s="28">
        <f>VLOOKUP($C361,'메타 RAW'!$A:$G,3,0)</f>
        <v>9611</v>
      </c>
      <c r="E361" s="28">
        <f>VLOOKUP($C361,'메타 RAW'!$A:$G,4,0)</f>
        <v>559</v>
      </c>
      <c r="F361" s="28">
        <f>VLOOKUP($C361,'메타 RAW'!$A:$G,5,0)</f>
        <v>4</v>
      </c>
      <c r="G361" s="28">
        <f>VLOOKUP($C361,'메타 RAW'!$A:$G,6,0)</f>
        <v>0</v>
      </c>
      <c r="H361" s="28">
        <f>VLOOKUP($C361,'메타 RAW'!$A:$I,7,0)</f>
        <v>7</v>
      </c>
      <c r="I361" s="28">
        <f>VLOOKUP($C361,'메타 RAW'!$A:$I,8,0)</f>
        <v>0</v>
      </c>
      <c r="J361" s="29">
        <f>IFERROR(D361/E361*1000,0)</f>
        <v>17193.202146690521</v>
      </c>
      <c r="K361" s="29">
        <f>IFERROR(D361/F361,0)</f>
        <v>2402.75</v>
      </c>
      <c r="L361" s="30">
        <f t="shared" si="181"/>
        <v>7.1556350626118068E-3</v>
      </c>
      <c r="M361" s="30">
        <f t="shared" si="181"/>
        <v>0</v>
      </c>
      <c r="N361" s="30">
        <f>IFERROR(H361/F361,0)</f>
        <v>1.75</v>
      </c>
      <c r="O361" s="30">
        <f>IFERROR(I361/F361,0)</f>
        <v>0</v>
      </c>
      <c r="P361" s="28">
        <f>IFERROR(D361/G361,0)</f>
        <v>0</v>
      </c>
      <c r="Q361" s="28">
        <f>IFERROR(D361/H361,0)</f>
        <v>1373</v>
      </c>
      <c r="R361" s="28">
        <f>IFERROR(D361/I361,0)</f>
        <v>0</v>
      </c>
      <c r="S361" s="28">
        <f>IFERROR(VLOOKUP($C361,'메타 RAW (MMP)'!$B:$G,3,0),0)</f>
        <v>0</v>
      </c>
      <c r="T361" s="28">
        <f>IFERROR(VLOOKUP($C361,'메타 RAW (MMP)'!$B:$G,5,0),0)</f>
        <v>0</v>
      </c>
      <c r="U361" s="28">
        <f>IFERROR(VLOOKUP($C361,'메타 RAW (MMP)'!$B:$G,6,0),0)</f>
        <v>0</v>
      </c>
      <c r="V361" s="28">
        <f>IFERROR(D361/T361,0)</f>
        <v>0</v>
      </c>
      <c r="W361" s="28">
        <f>IFERROR(D361/U361,0)</f>
        <v>0</v>
      </c>
      <c r="X361" s="28">
        <f>IFERROR(W361*커버링B2C요약!$AD$8/(커버링B2C요약!$AE$5/커버링B2C요약!$AD$5),0)</f>
        <v>0</v>
      </c>
      <c r="Y361" s="28">
        <f>VLOOKUP($C361,'메타 RAW'!$A:$I,9,0)</f>
        <v>50000</v>
      </c>
      <c r="Z361" s="62"/>
    </row>
  </sheetData>
  <phoneticPr fontId="2" type="noConversion"/>
  <conditionalFormatting sqref="B1:B177 B292:B1048576">
    <cfRule type="containsText" dxfId="1050" priority="198" operator="containsText" text="web">
      <formula>NOT(ISERROR(SEARCH("web",B1)))</formula>
    </cfRule>
    <cfRule type="containsText" dxfId="1049" priority="199" operator="containsText" text="registration">
      <formula>NOT(ISERROR(SEARCH("registration",B1)))</formula>
    </cfRule>
  </conditionalFormatting>
  <conditionalFormatting sqref="B178">
    <cfRule type="containsText" dxfId="1048" priority="207" operator="containsText" text="regist">
      <formula>NOT(ISERROR(SEARCH("regist",B178)))</formula>
    </cfRule>
    <cfRule type="containsText" dxfId="1047" priority="206" operator="containsText" text="WEB">
      <formula>NOT(ISERROR(SEARCH("WEB",B178)))</formula>
    </cfRule>
  </conditionalFormatting>
  <conditionalFormatting sqref="B179:B200">
    <cfRule type="containsText" dxfId="1046" priority="180" operator="containsText" text="registration">
      <formula>NOT(ISERROR(SEARCH("registration",B179)))</formula>
    </cfRule>
    <cfRule type="containsText" dxfId="1045" priority="179" operator="containsText" text="web">
      <formula>NOT(ISERROR(SEARCH("web",B179)))</formula>
    </cfRule>
  </conditionalFormatting>
  <conditionalFormatting sqref="B201">
    <cfRule type="containsText" dxfId="1044" priority="188" operator="containsText" text="regist">
      <formula>NOT(ISERROR(SEARCH("regist",B201)))</formula>
    </cfRule>
    <cfRule type="containsText" dxfId="1043" priority="187" operator="containsText" text="WEB">
      <formula>NOT(ISERROR(SEARCH("WEB",B201)))</formula>
    </cfRule>
  </conditionalFormatting>
  <conditionalFormatting sqref="B202:B220">
    <cfRule type="containsText" dxfId="1042" priority="202" operator="containsText" text="web">
      <formula>NOT(ISERROR(SEARCH("web",B202)))</formula>
    </cfRule>
    <cfRule type="containsText" dxfId="1041" priority="203" operator="containsText" text="registration">
      <formula>NOT(ISERROR(SEARCH("registration",B202)))</formula>
    </cfRule>
  </conditionalFormatting>
  <conditionalFormatting sqref="B221 B228 B235 B242 B249 B263 B270 B277 B284 B291">
    <cfRule type="containsText" dxfId="1040" priority="167" operator="containsText" text="regist">
      <formula>NOT(ISERROR(SEARCH("regist",B221)))</formula>
    </cfRule>
    <cfRule type="containsText" dxfId="1039" priority="166" operator="containsText" text="WEB">
      <formula>NOT(ISERROR(SEARCH("WEB",B221)))</formula>
    </cfRule>
  </conditionalFormatting>
  <conditionalFormatting sqref="B222:B227">
    <cfRule type="containsText" dxfId="1038" priority="158" operator="containsText" text="web">
      <formula>NOT(ISERROR(SEARCH("web",B222)))</formula>
    </cfRule>
    <cfRule type="containsText" dxfId="1037" priority="159" operator="containsText" text="registration">
      <formula>NOT(ISERROR(SEARCH("registration",B222)))</formula>
    </cfRule>
  </conditionalFormatting>
  <conditionalFormatting sqref="B229:B234">
    <cfRule type="containsText" dxfId="1036" priority="151" operator="containsText" text="registration">
      <formula>NOT(ISERROR(SEARCH("registration",B229)))</formula>
    </cfRule>
    <cfRule type="containsText" dxfId="1035" priority="150" operator="containsText" text="web">
      <formula>NOT(ISERROR(SEARCH("web",B229)))</formula>
    </cfRule>
  </conditionalFormatting>
  <conditionalFormatting sqref="B236:B241">
    <cfRule type="containsText" dxfId="1034" priority="147" operator="containsText" text="registration">
      <formula>NOT(ISERROR(SEARCH("registration",B236)))</formula>
    </cfRule>
    <cfRule type="containsText" dxfId="1033" priority="146" operator="containsText" text="web">
      <formula>NOT(ISERROR(SEARCH("web",B236)))</formula>
    </cfRule>
  </conditionalFormatting>
  <conditionalFormatting sqref="B243:B248">
    <cfRule type="containsText" dxfId="1032" priority="142" operator="containsText" text="web">
      <formula>NOT(ISERROR(SEARCH("web",B243)))</formula>
    </cfRule>
    <cfRule type="containsText" dxfId="1031" priority="143" operator="containsText" text="registration">
      <formula>NOT(ISERROR(SEARCH("registration",B243)))</formula>
    </cfRule>
  </conditionalFormatting>
  <conditionalFormatting sqref="B250:B262">
    <cfRule type="containsText" dxfId="1030" priority="134" operator="containsText" text="web">
      <formula>NOT(ISERROR(SEARCH("web",B250)))</formula>
    </cfRule>
    <cfRule type="containsText" dxfId="1029" priority="135" operator="containsText" text="registration">
      <formula>NOT(ISERROR(SEARCH("registration",B250)))</formula>
    </cfRule>
  </conditionalFormatting>
  <conditionalFormatting sqref="B264:B269">
    <cfRule type="containsText" dxfId="1028" priority="131" operator="containsText" text="registration">
      <formula>NOT(ISERROR(SEARCH("registration",B264)))</formula>
    </cfRule>
    <cfRule type="containsText" dxfId="1027" priority="130" operator="containsText" text="web">
      <formula>NOT(ISERROR(SEARCH("web",B264)))</formula>
    </cfRule>
  </conditionalFormatting>
  <conditionalFormatting sqref="B271:B276">
    <cfRule type="containsText" dxfId="1026" priority="126" operator="containsText" text="web">
      <formula>NOT(ISERROR(SEARCH("web",B271)))</formula>
    </cfRule>
    <cfRule type="containsText" dxfId="1025" priority="127" operator="containsText" text="registration">
      <formula>NOT(ISERROR(SEARCH("registration",B271)))</formula>
    </cfRule>
  </conditionalFormatting>
  <conditionalFormatting sqref="B278:B283">
    <cfRule type="containsText" dxfId="1024" priority="122" operator="containsText" text="web">
      <formula>NOT(ISERROR(SEARCH("web",B278)))</formula>
    </cfRule>
    <cfRule type="containsText" dxfId="1023" priority="123" operator="containsText" text="registration">
      <formula>NOT(ISERROR(SEARCH("registration",B278)))</formula>
    </cfRule>
  </conditionalFormatting>
  <conditionalFormatting sqref="B285:B290">
    <cfRule type="containsText" dxfId="1022" priority="119" operator="containsText" text="registration">
      <formula>NOT(ISERROR(SEARCH("registration",B285)))</formula>
    </cfRule>
    <cfRule type="containsText" dxfId="1021" priority="118" operator="containsText" text="web">
      <formula>NOT(ISERROR(SEARCH("web",B285)))</formula>
    </cfRule>
  </conditionalFormatting>
  <conditionalFormatting sqref="C1:C1048576">
    <cfRule type="duplicateValues" dxfId="1020" priority="29"/>
  </conditionalFormatting>
  <conditionalFormatting sqref="C84">
    <cfRule type="duplicateValues" dxfId="1019" priority="6172"/>
    <cfRule type="duplicateValues" dxfId="1018" priority="6171"/>
  </conditionalFormatting>
  <conditionalFormatting sqref="C85:C91">
    <cfRule type="duplicateValues" dxfId="1017" priority="233"/>
    <cfRule type="duplicateValues" dxfId="1016" priority="232"/>
  </conditionalFormatting>
  <conditionalFormatting sqref="C92:C97">
    <cfRule type="duplicateValues" dxfId="1015" priority="6157"/>
    <cfRule type="duplicateValues" dxfId="1014" priority="6156"/>
  </conditionalFormatting>
  <conditionalFormatting sqref="C98">
    <cfRule type="duplicateValues" dxfId="1013" priority="225"/>
    <cfRule type="duplicateValues" dxfId="1012" priority="224"/>
  </conditionalFormatting>
  <conditionalFormatting sqref="C99:C103">
    <cfRule type="duplicateValues" dxfId="1011" priority="6578"/>
    <cfRule type="duplicateValues" dxfId="1010" priority="6579"/>
  </conditionalFormatting>
  <conditionalFormatting sqref="C104:C111">
    <cfRule type="duplicateValues" dxfId="1009" priority="227"/>
    <cfRule type="duplicateValues" dxfId="1008" priority="226"/>
  </conditionalFormatting>
  <conditionalFormatting sqref="C113:C120">
    <cfRule type="duplicateValues" dxfId="1007" priority="222"/>
    <cfRule type="duplicateValues" dxfId="1006" priority="223"/>
  </conditionalFormatting>
  <conditionalFormatting sqref="C122:C127">
    <cfRule type="duplicateValues" dxfId="1005" priority="221"/>
    <cfRule type="duplicateValues" dxfId="1004" priority="220"/>
  </conditionalFormatting>
  <conditionalFormatting sqref="C128:C133">
    <cfRule type="duplicateValues" dxfId="1003" priority="219"/>
    <cfRule type="duplicateValues" dxfId="1002" priority="218"/>
  </conditionalFormatting>
  <conditionalFormatting sqref="C134:C139">
    <cfRule type="duplicateValues" dxfId="1001" priority="217"/>
    <cfRule type="duplicateValues" dxfId="1000" priority="216"/>
  </conditionalFormatting>
  <conditionalFormatting sqref="C140:C145">
    <cfRule type="duplicateValues" dxfId="999" priority="214"/>
    <cfRule type="duplicateValues" dxfId="998" priority="215"/>
  </conditionalFormatting>
  <conditionalFormatting sqref="C146:C151">
    <cfRule type="duplicateValues" dxfId="997" priority="212"/>
    <cfRule type="duplicateValues" dxfId="996" priority="213"/>
  </conditionalFormatting>
  <conditionalFormatting sqref="C152:C157">
    <cfRule type="duplicateValues" dxfId="995" priority="211"/>
    <cfRule type="duplicateValues" dxfId="994" priority="210"/>
  </conditionalFormatting>
  <conditionalFormatting sqref="C159:C164">
    <cfRule type="duplicateValues" dxfId="993" priority="209"/>
    <cfRule type="duplicateValues" dxfId="992" priority="208"/>
  </conditionalFormatting>
  <conditionalFormatting sqref="C166">
    <cfRule type="duplicateValues" dxfId="991" priority="91"/>
    <cfRule type="duplicateValues" dxfId="990" priority="92"/>
  </conditionalFormatting>
  <conditionalFormatting sqref="C166:C171">
    <cfRule type="duplicateValues" dxfId="989" priority="201"/>
    <cfRule type="duplicateValues" dxfId="988" priority="200"/>
  </conditionalFormatting>
  <conditionalFormatting sqref="C172:C177">
    <cfRule type="duplicateValues" dxfId="987" priority="197"/>
    <cfRule type="duplicateValues" dxfId="986" priority="196"/>
  </conditionalFormatting>
  <conditionalFormatting sqref="C178">
    <cfRule type="duplicateValues" dxfId="985" priority="205"/>
  </conditionalFormatting>
  <conditionalFormatting sqref="C179:C184">
    <cfRule type="duplicateValues" dxfId="984" priority="193"/>
    <cfRule type="duplicateValues" dxfId="983" priority="192"/>
  </conditionalFormatting>
  <conditionalFormatting sqref="C186">
    <cfRule type="duplicateValues" dxfId="982" priority="90"/>
    <cfRule type="duplicateValues" dxfId="981" priority="89"/>
    <cfRule type="duplicateValues" dxfId="980" priority="88"/>
    <cfRule type="duplicateValues" dxfId="979" priority="87"/>
  </conditionalFormatting>
  <conditionalFormatting sqref="C186:C193">
    <cfRule type="duplicateValues" dxfId="978" priority="182"/>
    <cfRule type="duplicateValues" dxfId="977" priority="181"/>
  </conditionalFormatting>
  <conditionalFormatting sqref="C194">
    <cfRule type="duplicateValues" dxfId="976" priority="75"/>
    <cfRule type="duplicateValues" dxfId="975" priority="76"/>
    <cfRule type="duplicateValues" dxfId="974" priority="80"/>
    <cfRule type="duplicateValues" dxfId="973" priority="77"/>
    <cfRule type="duplicateValues" dxfId="972" priority="79"/>
    <cfRule type="duplicateValues" dxfId="971" priority="78"/>
  </conditionalFormatting>
  <conditionalFormatting sqref="C194:C200">
    <cfRule type="duplicateValues" dxfId="970" priority="177"/>
    <cfRule type="duplicateValues" dxfId="969" priority="178"/>
  </conditionalFormatting>
  <conditionalFormatting sqref="C201">
    <cfRule type="duplicateValues" dxfId="968" priority="186"/>
  </conditionalFormatting>
  <conditionalFormatting sqref="C202">
    <cfRule type="duplicateValues" dxfId="967" priority="83"/>
    <cfRule type="duplicateValues" dxfId="966" priority="82"/>
    <cfRule type="duplicateValues" dxfId="965" priority="84"/>
    <cfRule type="duplicateValues" dxfId="964" priority="81"/>
    <cfRule type="duplicateValues" dxfId="963" priority="85"/>
    <cfRule type="duplicateValues" dxfId="962" priority="86"/>
  </conditionalFormatting>
  <conditionalFormatting sqref="C202:C207">
    <cfRule type="duplicateValues" dxfId="961" priority="174"/>
    <cfRule type="duplicateValues" dxfId="960" priority="173"/>
  </conditionalFormatting>
  <conditionalFormatting sqref="C208:C213">
    <cfRule type="duplicateValues" dxfId="959" priority="169"/>
    <cfRule type="duplicateValues" dxfId="958" priority="170"/>
  </conditionalFormatting>
  <conditionalFormatting sqref="C215">
    <cfRule type="duplicateValues" dxfId="957" priority="59"/>
    <cfRule type="duplicateValues" dxfId="956" priority="58"/>
  </conditionalFormatting>
  <conditionalFormatting sqref="C215:C220">
    <cfRule type="duplicateValues" dxfId="955" priority="160"/>
    <cfRule type="duplicateValues" dxfId="954" priority="161"/>
  </conditionalFormatting>
  <conditionalFormatting sqref="C221 C228 C235 C242 C249 C263 C270 C277 C284 C291">
    <cfRule type="duplicateValues" dxfId="953" priority="165"/>
  </conditionalFormatting>
  <conditionalFormatting sqref="C222:C227">
    <cfRule type="duplicateValues" dxfId="952" priority="156"/>
    <cfRule type="duplicateValues" dxfId="951" priority="157"/>
  </conditionalFormatting>
  <conditionalFormatting sqref="C229:C234">
    <cfRule type="duplicateValues" dxfId="950" priority="148"/>
    <cfRule type="duplicateValues" dxfId="949" priority="149"/>
  </conditionalFormatting>
  <conditionalFormatting sqref="C236:C241">
    <cfRule type="duplicateValues" dxfId="948" priority="144"/>
    <cfRule type="duplicateValues" dxfId="947" priority="145"/>
  </conditionalFormatting>
  <conditionalFormatting sqref="C243:C248">
    <cfRule type="duplicateValues" dxfId="946" priority="140"/>
    <cfRule type="duplicateValues" dxfId="945" priority="141"/>
  </conditionalFormatting>
  <conditionalFormatting sqref="C250:C256">
    <cfRule type="duplicateValues" dxfId="944" priority="136"/>
    <cfRule type="duplicateValues" dxfId="943" priority="137"/>
  </conditionalFormatting>
  <conditionalFormatting sqref="C257:C262">
    <cfRule type="duplicateValues" dxfId="942" priority="132"/>
    <cfRule type="duplicateValues" dxfId="941" priority="133"/>
  </conditionalFormatting>
  <conditionalFormatting sqref="C264">
    <cfRule type="duplicateValues" dxfId="940" priority="109"/>
    <cfRule type="duplicateValues" dxfId="939" priority="110"/>
  </conditionalFormatting>
  <conditionalFormatting sqref="C264:C269">
    <cfRule type="duplicateValues" dxfId="938" priority="128"/>
    <cfRule type="duplicateValues" dxfId="937" priority="129"/>
  </conditionalFormatting>
  <conditionalFormatting sqref="C271">
    <cfRule type="duplicateValues" dxfId="936" priority="108"/>
    <cfRule type="duplicateValues" dxfId="935" priority="106"/>
    <cfRule type="duplicateValues" dxfId="934" priority="105"/>
    <cfRule type="duplicateValues" dxfId="933" priority="107"/>
  </conditionalFormatting>
  <conditionalFormatting sqref="C271:C276">
    <cfRule type="duplicateValues" dxfId="932" priority="125"/>
    <cfRule type="duplicateValues" dxfId="931" priority="124"/>
  </conditionalFormatting>
  <conditionalFormatting sqref="C278">
    <cfRule type="duplicateValues" dxfId="930" priority="104"/>
    <cfRule type="duplicateValues" dxfId="929" priority="103"/>
    <cfRule type="duplicateValues" dxfId="928" priority="102"/>
    <cfRule type="duplicateValues" dxfId="927" priority="101"/>
  </conditionalFormatting>
  <conditionalFormatting sqref="C278:C283">
    <cfRule type="duplicateValues" dxfId="926" priority="120"/>
    <cfRule type="duplicateValues" dxfId="925" priority="121"/>
  </conditionalFormatting>
  <conditionalFormatting sqref="C285">
    <cfRule type="duplicateValues" dxfId="924" priority="98"/>
    <cfRule type="duplicateValues" dxfId="923" priority="100"/>
    <cfRule type="duplicateValues" dxfId="922" priority="99"/>
    <cfRule type="duplicateValues" dxfId="921" priority="97"/>
  </conditionalFormatting>
  <conditionalFormatting sqref="C285:C290">
    <cfRule type="duplicateValues" dxfId="920" priority="116"/>
    <cfRule type="duplicateValues" dxfId="919" priority="117"/>
  </conditionalFormatting>
  <conditionalFormatting sqref="C292">
    <cfRule type="duplicateValues" dxfId="918" priority="94"/>
    <cfRule type="duplicateValues" dxfId="917" priority="93"/>
    <cfRule type="duplicateValues" dxfId="916" priority="96"/>
    <cfRule type="duplicateValues" dxfId="915" priority="95"/>
  </conditionalFormatting>
  <conditionalFormatting sqref="C292:C298">
    <cfRule type="duplicateValues" dxfId="914" priority="113"/>
    <cfRule type="duplicateValues" dxfId="913" priority="112"/>
  </conditionalFormatting>
  <conditionalFormatting sqref="C299">
    <cfRule type="duplicateValues" dxfId="912" priority="71"/>
    <cfRule type="duplicateValues" dxfId="911" priority="68"/>
    <cfRule type="duplicateValues" dxfId="910" priority="69"/>
    <cfRule type="duplicateValues" dxfId="909" priority="70"/>
  </conditionalFormatting>
  <conditionalFormatting sqref="C299:C303">
    <cfRule type="duplicateValues" dxfId="908" priority="6601"/>
    <cfRule type="duplicateValues" dxfId="907" priority="6600"/>
  </conditionalFormatting>
  <conditionalFormatting sqref="C305">
    <cfRule type="duplicateValues" dxfId="906" priority="61"/>
    <cfRule type="duplicateValues" dxfId="905" priority="62"/>
    <cfRule type="duplicateValues" dxfId="904" priority="63"/>
    <cfRule type="duplicateValues" dxfId="903" priority="64"/>
  </conditionalFormatting>
  <conditionalFormatting sqref="C305:C310">
    <cfRule type="duplicateValues" dxfId="902" priority="65"/>
    <cfRule type="duplicateValues" dxfId="901" priority="66"/>
  </conditionalFormatting>
  <conditionalFormatting sqref="C311:C316">
    <cfRule type="duplicateValues" dxfId="900" priority="53"/>
    <cfRule type="duplicateValues" dxfId="899" priority="54"/>
  </conditionalFormatting>
  <conditionalFormatting sqref="C312:C316">
    <cfRule type="duplicateValues" dxfId="898" priority="52"/>
    <cfRule type="duplicateValues" dxfId="897" priority="55"/>
    <cfRule type="duplicateValues" dxfId="896" priority="51"/>
  </conditionalFormatting>
  <conditionalFormatting sqref="C317 C304 C1:C83 C112 C121 C158 C165 C185 C214 C324 C331 C338 C346 C354 C362:C1048576">
    <cfRule type="duplicateValues" dxfId="895" priority="239"/>
  </conditionalFormatting>
  <conditionalFormatting sqref="C317 C304 C324 C331 C338 C346 C354 C362:C1048576 C1:C215">
    <cfRule type="duplicateValues" dxfId="894" priority="168"/>
  </conditionalFormatting>
  <conditionalFormatting sqref="C317 C324 C331 C338 C346 C354 C362:C1048576 C1:C310">
    <cfRule type="duplicateValues" dxfId="893" priority="60"/>
    <cfRule type="duplicateValues" dxfId="892" priority="111"/>
  </conditionalFormatting>
  <conditionalFormatting sqref="C318:C323">
    <cfRule type="duplicateValues" dxfId="891" priority="46"/>
    <cfRule type="duplicateValues" dxfId="890" priority="47"/>
  </conditionalFormatting>
  <conditionalFormatting sqref="C319:C323">
    <cfRule type="duplicateValues" dxfId="889" priority="44"/>
    <cfRule type="duplicateValues" dxfId="888" priority="45"/>
    <cfRule type="duplicateValues" dxfId="887" priority="48"/>
  </conditionalFormatting>
  <conditionalFormatting sqref="C325:C330">
    <cfRule type="duplicateValues" dxfId="886" priority="39"/>
    <cfRule type="duplicateValues" dxfId="885" priority="40"/>
  </conditionalFormatting>
  <conditionalFormatting sqref="C326:C330">
    <cfRule type="duplicateValues" dxfId="884" priority="38"/>
    <cfRule type="duplicateValues" dxfId="883" priority="37"/>
    <cfRule type="duplicateValues" dxfId="882" priority="41"/>
  </conditionalFormatting>
  <conditionalFormatting sqref="C332:C337">
    <cfRule type="duplicateValues" dxfId="881" priority="25"/>
    <cfRule type="duplicateValues" dxfId="880" priority="24"/>
  </conditionalFormatting>
  <conditionalFormatting sqref="C333:C337">
    <cfRule type="duplicateValues" dxfId="879" priority="26"/>
    <cfRule type="duplicateValues" dxfId="878" priority="22"/>
    <cfRule type="duplicateValues" dxfId="877" priority="23"/>
  </conditionalFormatting>
  <conditionalFormatting sqref="C339:C345">
    <cfRule type="duplicateValues" dxfId="876" priority="17"/>
    <cfRule type="duplicateValues" dxfId="875" priority="18"/>
  </conditionalFormatting>
  <conditionalFormatting sqref="C340:C345">
    <cfRule type="duplicateValues" dxfId="874" priority="15"/>
    <cfRule type="duplicateValues" dxfId="873" priority="16"/>
    <cfRule type="duplicateValues" dxfId="872" priority="19"/>
  </conditionalFormatting>
  <conditionalFormatting sqref="C347:C353">
    <cfRule type="duplicateValues" dxfId="871" priority="11"/>
    <cfRule type="duplicateValues" dxfId="870" priority="10"/>
  </conditionalFormatting>
  <conditionalFormatting sqref="C348:C353">
    <cfRule type="duplicateValues" dxfId="869" priority="9"/>
    <cfRule type="duplicateValues" dxfId="868" priority="8"/>
    <cfRule type="duplicateValues" dxfId="867" priority="12"/>
  </conditionalFormatting>
  <conditionalFormatting sqref="C355:C361">
    <cfRule type="duplicateValues" dxfId="866" priority="3"/>
    <cfRule type="duplicateValues" dxfId="865" priority="4"/>
  </conditionalFormatting>
  <conditionalFormatting sqref="C356:C361">
    <cfRule type="duplicateValues" dxfId="864" priority="5"/>
    <cfRule type="duplicateValues" dxfId="863" priority="2"/>
    <cfRule type="duplicateValues" dxfId="862" priority="1"/>
  </conditionalFormatting>
  <conditionalFormatting sqref="AC166:AC184">
    <cfRule type="duplicateValues" dxfId="861" priority="6317"/>
  </conditionalFormatting>
  <conditionalFormatting sqref="AC186:AC207">
    <cfRule type="duplicateValues" dxfId="860" priority="6348"/>
  </conditionalFormatting>
  <conditionalFormatting sqref="AC215:AC298">
    <cfRule type="duplicateValues" dxfId="859" priority="6391"/>
  </conditionalFormatting>
  <conditionalFormatting sqref="AC299:AC303">
    <cfRule type="duplicateValues" dxfId="858" priority="6628"/>
  </conditionalFormatting>
  <conditionalFormatting sqref="AC305:AC310">
    <cfRule type="duplicateValues" dxfId="857" priority="6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35"/>
  <sheetViews>
    <sheetView zoomScaleNormal="100" workbookViewId="0">
      <pane ySplit="4" topLeftCell="A5" activePane="bottomLeft" state="frozen"/>
      <selection pane="bottomLeft" activeCell="B134" sqref="B134"/>
    </sheetView>
  </sheetViews>
  <sheetFormatPr defaultRowHeight="16.5"/>
  <cols>
    <col min="2" max="2" width="42" style="242" customWidth="1"/>
    <col min="3" max="3" width="26.875" style="242" bestFit="1" customWidth="1"/>
    <col min="4" max="4" width="10.25" style="242" bestFit="1" customWidth="1"/>
    <col min="5" max="7" width="9.25" style="242" bestFit="1" customWidth="1"/>
    <col min="8" max="8" width="9.125" style="242" bestFit="1" customWidth="1"/>
    <col min="10" max="13" width="9.25" style="242" bestFit="1" customWidth="1"/>
    <col min="14" max="14" width="11.25" style="242" bestFit="1" customWidth="1"/>
    <col min="15" max="15" width="11" style="242" customWidth="1"/>
    <col min="16" max="16" width="7.625" style="242" bestFit="1" customWidth="1"/>
    <col min="17" max="17" width="11.25" style="242" bestFit="1" customWidth="1"/>
    <col min="18" max="18" width="8.125" style="242" bestFit="1" customWidth="1"/>
    <col min="19" max="19" width="8" style="242" customWidth="1"/>
    <col min="20" max="20" width="7.75" style="242" bestFit="1" customWidth="1"/>
    <col min="21" max="21" width="4.75" style="242" bestFit="1" customWidth="1"/>
    <col min="22" max="22" width="11.125" style="242" bestFit="1" customWidth="1"/>
    <col min="23" max="23" width="8.25" style="242" bestFit="1" customWidth="1"/>
    <col min="24" max="24" width="11.875" style="242" bestFit="1" customWidth="1"/>
    <col min="25" max="25" width="9.25" style="242" bestFit="1" customWidth="1"/>
    <col min="27" max="27" width="15" style="242" bestFit="1" customWidth="1"/>
    <col min="28" max="28" width="9.875" style="242" bestFit="1" customWidth="1"/>
  </cols>
  <sheetData>
    <row r="1" spans="2:28" ht="16.5" customHeight="1">
      <c r="B1" s="26">
        <f>커버링B2C요약!C2</f>
        <v>46133</v>
      </c>
      <c r="C1" s="26">
        <f>커버링B2C요약!D2</f>
        <v>46139</v>
      </c>
    </row>
    <row r="2" spans="2:28" ht="16.5" customHeight="1">
      <c r="B2" s="9" t="s">
        <v>435</v>
      </c>
      <c r="D2" s="10"/>
      <c r="AA2" s="166"/>
    </row>
    <row r="3" spans="2:28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A3" s="14" t="s">
        <v>438</v>
      </c>
    </row>
    <row r="4" spans="2:28" s="70" customFormat="1" ht="16.5" customHeight="1">
      <c r="B4" s="71" t="s">
        <v>766</v>
      </c>
      <c r="C4" s="72" t="s">
        <v>47</v>
      </c>
      <c r="D4" s="73">
        <f>SUMIF($C:$C,$B$2,$D:$D)</f>
        <v>775622</v>
      </c>
      <c r="E4" s="73">
        <f>SUMIF($C:$C,$B$2,E:E)</f>
        <v>58302</v>
      </c>
      <c r="F4" s="73">
        <f>SUMIF($C:$C,$B$2,F:F)</f>
        <v>484</v>
      </c>
      <c r="G4" s="73">
        <f>SUMIF($C:$C,$B$2,G:G)</f>
        <v>181</v>
      </c>
      <c r="H4" s="73">
        <f>SUMIF($C:$C,$B$2,H:H)</f>
        <v>25</v>
      </c>
      <c r="I4" s="73">
        <f>SUMIF($C:$C,$B$2,I:I)</f>
        <v>126</v>
      </c>
      <c r="J4" s="74">
        <f>D4*1000/E4</f>
        <v>13303.523035230352</v>
      </c>
      <c r="K4" s="74">
        <f>IFERROR(D4/F4,0)</f>
        <v>1602.5247933884298</v>
      </c>
      <c r="L4" s="75">
        <f>IFERROR(F4/E4,0)</f>
        <v>8.3016020033618056E-3</v>
      </c>
      <c r="M4" s="76">
        <f>IFERROR(G4/F4,0)</f>
        <v>0.37396694214876031</v>
      </c>
      <c r="N4" s="76">
        <f>IFERROR(H4/F4,0)</f>
        <v>5.1652892561983473E-2</v>
      </c>
      <c r="O4" s="76">
        <f>IFERROR(I4/F4,0)</f>
        <v>0.26033057851239672</v>
      </c>
      <c r="P4" s="74">
        <f>IFERROR(D4/G4,0)</f>
        <v>4285.2044198895028</v>
      </c>
      <c r="Q4" s="74">
        <f>IFERROR(D4/H4,0)</f>
        <v>31024.880000000001</v>
      </c>
      <c r="R4" s="74">
        <f>IFERROR(D4/I4,0)</f>
        <v>6155.730158730159</v>
      </c>
      <c r="S4" s="73">
        <f>SUMIF($C:$C,$B$2,S:S)</f>
        <v>156</v>
      </c>
      <c r="T4" s="73">
        <f>SUMIF($C:$C,$B$2,T:T)</f>
        <v>70</v>
      </c>
      <c r="U4" s="73">
        <f>SUMIF($C:$C,$B$2,U:U)</f>
        <v>8</v>
      </c>
      <c r="V4" s="73">
        <f>IFERROR(D4/T4,0)</f>
        <v>11080.314285714287</v>
      </c>
      <c r="W4" s="73">
        <f>IFERROR(D4/U4,0)</f>
        <v>96952.75</v>
      </c>
      <c r="X4" s="73">
        <f>IFERROR(W4*커버링B2C요약!$AD$8/(커버링B2C요약!$AE$5/커버링B2C요약!$AD$5),0)</f>
        <v>38587.630338249</v>
      </c>
      <c r="Y4" s="73">
        <f>SUMIF($C:$C,$B$2,Y:Y)</f>
        <v>100000</v>
      </c>
      <c r="Z4" s="73">
        <f>SUMIF($C:$C,$B$2,Z:Z)</f>
        <v>50000</v>
      </c>
      <c r="AA4" s="143">
        <v>7552</v>
      </c>
      <c r="AB4" s="172">
        <f>D4/S4</f>
        <v>4971.9358974358975</v>
      </c>
    </row>
    <row r="6" spans="2:28" ht="16.5" hidden="1" customHeight="1">
      <c r="B6" s="19" t="s">
        <v>440</v>
      </c>
      <c r="C6" s="20" t="s">
        <v>767</v>
      </c>
      <c r="D6" s="20"/>
    </row>
    <row r="7" spans="2:28" ht="16.5" hidden="1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2:28" ht="16.5" hidden="1" customHeight="1">
      <c r="B8" s="15"/>
      <c r="C8" s="9" t="s">
        <v>435</v>
      </c>
      <c r="D8" s="16">
        <f t="shared" ref="D8:I8" si="0">SUM(D9:D11)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>IFERROR(D8/F8,0)</f>
        <v>0</v>
      </c>
      <c r="L8" s="18">
        <f t="shared" ref="L8:M11" si="1">IFERROR(F8/E8,0)</f>
        <v>0</v>
      </c>
      <c r="M8" s="42">
        <f t="shared" si="1"/>
        <v>0</v>
      </c>
      <c r="N8" s="42">
        <f>IFERROR(H8/F8,0)</f>
        <v>0</v>
      </c>
      <c r="O8" s="42">
        <f>IFERROR(I8/F8,0)</f>
        <v>0</v>
      </c>
      <c r="P8" s="17">
        <f>IFERROR(D8/G8,0)</f>
        <v>0</v>
      </c>
      <c r="Q8" s="17">
        <f>IFERROR(D8/H8,0)</f>
        <v>0</v>
      </c>
      <c r="R8" s="17">
        <f>IFERROR(D8/I8,0)</f>
        <v>0</v>
      </c>
      <c r="S8" s="16">
        <f>SUM(S9:S11)</f>
        <v>0</v>
      </c>
      <c r="T8" s="16">
        <f>SUM(T9:T11)</f>
        <v>0</v>
      </c>
      <c r="U8" s="16">
        <f>SUM(U9:U11)</f>
        <v>0</v>
      </c>
      <c r="V8" s="17">
        <f>IFERROR(D8/T8,0)</f>
        <v>0</v>
      </c>
      <c r="W8" s="17">
        <f>IFERROR(D8/U8,0)</f>
        <v>0</v>
      </c>
      <c r="X8" s="17">
        <f>IFERROR(W8*커버링B2C요약!$AD$8/(커버링B2C요약!$AE$5/커버링B2C요약!$AD$5),0)</f>
        <v>0</v>
      </c>
      <c r="Y8" s="17">
        <f>Y9</f>
        <v>0</v>
      </c>
      <c r="Z8" s="17">
        <v>0</v>
      </c>
      <c r="AA8" s="166"/>
    </row>
    <row r="9" spans="2:28" s="43" customFormat="1" hidden="1">
      <c r="B9" s="22" t="str">
        <f>VLOOKUP(C9,'메타 RAW'!A:G,2,0)</f>
        <v>aos_registration_lookalike(7%)_vd_화해했어요(음식물)_nk1_26.02.02</v>
      </c>
      <c r="C9" s="22" t="s">
        <v>768</v>
      </c>
      <c r="D9" s="22">
        <f>VLOOKUP($C9,'메타 RAW'!$A:$G,3,0)</f>
        <v>0</v>
      </c>
      <c r="E9" s="22">
        <f>VLOOKUP($C9,'메타 RAW'!$A:$G,4,0)</f>
        <v>0</v>
      </c>
      <c r="F9" s="22">
        <f>VLOOKUP($C9,'메타 RAW'!$A:$G,5,0)</f>
        <v>0</v>
      </c>
      <c r="G9" s="22">
        <f>VLOOKUP($C9,'메타 RAW'!$A:$G,6,0)</f>
        <v>0</v>
      </c>
      <c r="H9" s="22">
        <f>VLOOKUP($C9,'메타 RAW'!$A:$I,7,0)</f>
        <v>0</v>
      </c>
      <c r="I9" s="22">
        <f>VLOOKUP($C9,'메타 RAW'!$A:$I,8,0)</f>
        <v>0</v>
      </c>
      <c r="J9" s="23">
        <f>IFERROR(D9/E9*1000,0)</f>
        <v>0</v>
      </c>
      <c r="K9" s="23">
        <f>IFERROR(D9/F9,0)</f>
        <v>0</v>
      </c>
      <c r="L9" s="24">
        <f t="shared" si="1"/>
        <v>0</v>
      </c>
      <c r="M9" s="24">
        <f t="shared" si="1"/>
        <v>0</v>
      </c>
      <c r="N9" s="24">
        <f>IFERROR(H9/F9,0)</f>
        <v>0</v>
      </c>
      <c r="O9" s="24">
        <f>IFERROR(I9/F9,0)</f>
        <v>0</v>
      </c>
      <c r="P9" s="22">
        <f>IFERROR(D9/G9,0)</f>
        <v>0</v>
      </c>
      <c r="Q9" s="22">
        <f>IFERROR(D9/H9,0)</f>
        <v>0</v>
      </c>
      <c r="R9" s="22">
        <f>IFERROR(D9/I9,0)</f>
        <v>0</v>
      </c>
      <c r="S9" s="22">
        <f>IFERROR(VLOOKUP($C9,'메타 RAW (MMP)'!$B:$G,3,0),0)</f>
        <v>0</v>
      </c>
      <c r="T9" s="22">
        <f>IFERROR(VLOOKUP($C9,'메타 RAW (MMP)'!$B:$G,5,0),0)</f>
        <v>0</v>
      </c>
      <c r="U9" s="22">
        <f>IFERROR(VLOOKUP($C9,'메타 RAW (MMP)'!$B:$G,6,0),0)</f>
        <v>0</v>
      </c>
      <c r="V9" s="22">
        <f>IFERROR(D9/T9,0)</f>
        <v>0</v>
      </c>
      <c r="W9" s="22">
        <f>IFERROR(D9/U9,0)</f>
        <v>0</v>
      </c>
      <c r="X9" s="22">
        <f>IFERROR(W9*커버링B2C요약!$AD$8/(커버링B2C요약!$AE$5/커버링B2C요약!$AD$5),0)</f>
        <v>0</v>
      </c>
      <c r="Y9" s="22">
        <v>0</v>
      </c>
    </row>
    <row r="10" spans="2:28" s="43" customFormat="1" hidden="1">
      <c r="B10" s="22" t="str">
        <f>VLOOKUP(C10,'메타 RAW'!A:G,2,0)</f>
        <v>aos_registration_lookalike(7%)_vd_화해했어요(음식물)_nk1_26.02.02</v>
      </c>
      <c r="C10" s="22" t="s">
        <v>769</v>
      </c>
      <c r="D10" s="22">
        <f>VLOOKUP($C10,'메타 RAW'!$A:$G,3,0)</f>
        <v>0</v>
      </c>
      <c r="E10" s="22">
        <f>VLOOKUP($C10,'메타 RAW'!$A:$G,4,0)</f>
        <v>0</v>
      </c>
      <c r="F10" s="22">
        <f>VLOOKUP($C10,'메타 RAW'!$A:$G,5,0)</f>
        <v>0</v>
      </c>
      <c r="G10" s="22">
        <f>VLOOKUP($C10,'메타 RAW'!$A:$G,6,0)</f>
        <v>0</v>
      </c>
      <c r="H10" s="22">
        <f>VLOOKUP($C10,'메타 RAW'!$A:$I,7,0)</f>
        <v>0</v>
      </c>
      <c r="I10" s="22">
        <f>VLOOKUP($C10,'메타 RAW'!$A:$I,8,0)</f>
        <v>0</v>
      </c>
      <c r="J10" s="23">
        <f>IFERROR(D10/E10*1000,0)</f>
        <v>0</v>
      </c>
      <c r="K10" s="23">
        <f>IFERROR(D10/F10,0)</f>
        <v>0</v>
      </c>
      <c r="L10" s="24">
        <f t="shared" si="1"/>
        <v>0</v>
      </c>
      <c r="M10" s="24">
        <f t="shared" si="1"/>
        <v>0</v>
      </c>
      <c r="N10" s="24">
        <f>IFERROR(H10/F10,0)</f>
        <v>0</v>
      </c>
      <c r="O10" s="24">
        <f>IFERROR(I10/F10,0)</f>
        <v>0</v>
      </c>
      <c r="P10" s="22">
        <f>IFERROR(D10/G10,0)</f>
        <v>0</v>
      </c>
      <c r="Q10" s="22">
        <f>IFERROR(D10/H10,0)</f>
        <v>0</v>
      </c>
      <c r="R10" s="22">
        <f>IFERROR(D10/I10,0)</f>
        <v>0</v>
      </c>
      <c r="S10" s="22">
        <f>IFERROR(VLOOKUP($C10,'메타 RAW (MMP)'!$B:$G,3,0),0)</f>
        <v>0</v>
      </c>
      <c r="T10" s="22">
        <f>IFERROR(VLOOKUP($C10,'메타 RAW (MMP)'!$B:$G,5,0),0)</f>
        <v>0</v>
      </c>
      <c r="U10" s="22">
        <f>IFERROR(VLOOKUP($C10,'메타 RAW (MMP)'!$B:$G,6,0),0)</f>
        <v>0</v>
      </c>
      <c r="V10" s="22">
        <f>IFERROR(D10/T10,0)</f>
        <v>0</v>
      </c>
      <c r="W10" s="22">
        <f>IFERROR(D10/U10,0)</f>
        <v>0</v>
      </c>
      <c r="X10" s="22">
        <f>IFERROR(W10*커버링B2C요약!$AD$8/(커버링B2C요약!$AE$5/커버링B2C요약!$AD$5),0)</f>
        <v>0</v>
      </c>
      <c r="Y10" s="22">
        <f>VLOOKUP($C10,'메타 RAW'!$A:$I,9,0)</f>
        <v>64000</v>
      </c>
    </row>
    <row r="11" spans="2:28" s="43" customFormat="1" hidden="1">
      <c r="B11" s="22" t="str">
        <f>VLOOKUP(C11,'메타 RAW'!A:G,2,0)</f>
        <v>aos_registration_lookalike(7%)_vd_화해했어요(음식물)_nk1_26.02.02</v>
      </c>
      <c r="C11" s="22" t="s">
        <v>770</v>
      </c>
      <c r="D11" s="22">
        <f>VLOOKUP($C11,'메타 RAW'!$A:$G,3,0)</f>
        <v>0</v>
      </c>
      <c r="E11" s="22">
        <f>VLOOKUP($C11,'메타 RAW'!$A:$G,4,0)</f>
        <v>0</v>
      </c>
      <c r="F11" s="22">
        <f>VLOOKUP($C11,'메타 RAW'!$A:$G,5,0)</f>
        <v>0</v>
      </c>
      <c r="G11" s="22">
        <f>VLOOKUP($C11,'메타 RAW'!$A:$G,6,0)</f>
        <v>0</v>
      </c>
      <c r="H11" s="22">
        <f>VLOOKUP($C11,'메타 RAW'!$A:$I,7,0)</f>
        <v>0</v>
      </c>
      <c r="I11" s="22">
        <f>VLOOKUP($C11,'메타 RAW'!$A:$I,8,0)</f>
        <v>0</v>
      </c>
      <c r="J11" s="23">
        <f>IFERROR(D11/E11*1000,0)</f>
        <v>0</v>
      </c>
      <c r="K11" s="23">
        <f>IFERROR(D11/F11,0)</f>
        <v>0</v>
      </c>
      <c r="L11" s="24">
        <f t="shared" si="1"/>
        <v>0</v>
      </c>
      <c r="M11" s="24">
        <f t="shared" si="1"/>
        <v>0</v>
      </c>
      <c r="N11" s="24">
        <f>IFERROR(H11/F11,0)</f>
        <v>0</v>
      </c>
      <c r="O11" s="24">
        <f>IFERROR(I11/F11,0)</f>
        <v>0</v>
      </c>
      <c r="P11" s="22">
        <f>IFERROR(D11/G11,0)</f>
        <v>0</v>
      </c>
      <c r="Q11" s="22">
        <f>IFERROR(D11/H11,0)</f>
        <v>0</v>
      </c>
      <c r="R11" s="22">
        <f>IFERROR(D11/I11,0)</f>
        <v>0</v>
      </c>
      <c r="S11" s="22">
        <f>IFERROR(VLOOKUP($C11,'메타 RAW (MMP)'!$B:$G,3,0),0)</f>
        <v>0</v>
      </c>
      <c r="T11" s="22">
        <f>IFERROR(VLOOKUP($C11,'메타 RAW (MMP)'!$B:$G,5,0),0)</f>
        <v>0</v>
      </c>
      <c r="U11" s="22">
        <f>IFERROR(VLOOKUP($C11,'메타 RAW (MMP)'!$B:$G,6,0),0)</f>
        <v>0</v>
      </c>
      <c r="V11" s="22">
        <f>IFERROR(D11/T11,0)</f>
        <v>0</v>
      </c>
      <c r="W11" s="22">
        <f>IFERROR(D11/U11,0)</f>
        <v>0</v>
      </c>
      <c r="X11" s="22">
        <f>IFERROR(W11*커버링B2C요약!$AD$8/(커버링B2C요약!$AE$5/커버링B2C요약!$AD$5),0)</f>
        <v>0</v>
      </c>
      <c r="Y11" s="22">
        <f>VLOOKUP($C11,'메타 RAW'!$A:$I,9,0)</f>
        <v>64000</v>
      </c>
    </row>
    <row r="12" spans="2:28" hidden="1"/>
    <row r="13" spans="2:28" ht="16.5" hidden="1" customHeight="1">
      <c r="B13" s="19" t="s">
        <v>440</v>
      </c>
      <c r="C13" s="20" t="s">
        <v>767</v>
      </c>
      <c r="D13" s="20"/>
    </row>
    <row r="14" spans="2:28" ht="16.5" hidden="1" customHeight="1">
      <c r="B14" s="11" t="s">
        <v>436</v>
      </c>
      <c r="C14" s="11" t="s">
        <v>22</v>
      </c>
      <c r="D14" s="12" t="s">
        <v>23</v>
      </c>
      <c r="E14" s="12" t="s">
        <v>24</v>
      </c>
      <c r="F14" s="12" t="s">
        <v>25</v>
      </c>
      <c r="G14" s="12" t="s">
        <v>26</v>
      </c>
      <c r="H14" s="12" t="s">
        <v>27</v>
      </c>
      <c r="I14" s="12" t="s">
        <v>28</v>
      </c>
      <c r="J14" s="13" t="s">
        <v>29</v>
      </c>
      <c r="K14" s="13" t="s">
        <v>30</v>
      </c>
      <c r="L14" s="13" t="s">
        <v>31</v>
      </c>
      <c r="M14" s="13" t="s">
        <v>32</v>
      </c>
      <c r="N14" s="13" t="s">
        <v>33</v>
      </c>
      <c r="O14" s="13" t="s">
        <v>34</v>
      </c>
      <c r="P14" s="13" t="s">
        <v>35</v>
      </c>
      <c r="Q14" s="13" t="s">
        <v>36</v>
      </c>
      <c r="R14" s="13" t="s">
        <v>37</v>
      </c>
      <c r="S14" s="14" t="s">
        <v>38</v>
      </c>
      <c r="T14" s="14" t="s">
        <v>27</v>
      </c>
      <c r="U14" s="14" t="s">
        <v>28</v>
      </c>
      <c r="V14" s="14" t="s">
        <v>36</v>
      </c>
      <c r="W14" s="14" t="s">
        <v>37</v>
      </c>
      <c r="X14" s="14" t="s">
        <v>437</v>
      </c>
      <c r="Y14" s="13" t="s">
        <v>40</v>
      </c>
      <c r="Z14" s="14" t="s">
        <v>41</v>
      </c>
    </row>
    <row r="15" spans="2:28" ht="16.5" hidden="1" customHeight="1">
      <c r="B15" s="15"/>
      <c r="C15" s="9" t="s">
        <v>435</v>
      </c>
      <c r="D15" s="16">
        <f t="shared" ref="D15:I15" si="2">SUM(D16:D20)</f>
        <v>0</v>
      </c>
      <c r="E15" s="16">
        <f t="shared" si="2"/>
        <v>0</v>
      </c>
      <c r="F15" s="16">
        <f t="shared" si="2"/>
        <v>0</v>
      </c>
      <c r="G15" s="16">
        <f t="shared" si="2"/>
        <v>0</v>
      </c>
      <c r="H15" s="16">
        <f t="shared" si="2"/>
        <v>0</v>
      </c>
      <c r="I15" s="16">
        <f t="shared" si="2"/>
        <v>0</v>
      </c>
      <c r="J15" s="17" t="e">
        <f>D15*1000/E15</f>
        <v>#DIV/0!</v>
      </c>
      <c r="K15" s="17">
        <f t="shared" ref="K15:K20" si="3">IFERROR(D15/F15,0)</f>
        <v>0</v>
      </c>
      <c r="L15" s="18">
        <f t="shared" ref="L15:M20" si="4">IFERROR(F15/E15,0)</f>
        <v>0</v>
      </c>
      <c r="M15" s="42">
        <f t="shared" si="4"/>
        <v>0</v>
      </c>
      <c r="N15" s="42">
        <f t="shared" ref="N15:N20" si="5">IFERROR(H15/F15,0)</f>
        <v>0</v>
      </c>
      <c r="O15" s="42">
        <f t="shared" ref="O15:O20" si="6">IFERROR(I15/F15,0)</f>
        <v>0</v>
      </c>
      <c r="P15" s="17">
        <f t="shared" ref="P15:P20" si="7">IFERROR(D15/G15,0)</f>
        <v>0</v>
      </c>
      <c r="Q15" s="17">
        <f t="shared" ref="Q15:Q20" si="8">IFERROR(D15/H15,0)</f>
        <v>0</v>
      </c>
      <c r="R15" s="17">
        <f t="shared" ref="R15:R20" si="9">IFERROR(D15/I15,0)</f>
        <v>0</v>
      </c>
      <c r="S15" s="16">
        <f>SUM(S16:S20)</f>
        <v>0</v>
      </c>
      <c r="T15" s="16">
        <f>SUM(T16:T20)</f>
        <v>0</v>
      </c>
      <c r="U15" s="16">
        <f>SUM(U16:U20)</f>
        <v>0</v>
      </c>
      <c r="V15" s="17">
        <f t="shared" ref="V15:V20" si="10">IFERROR(D15/T15,0)</f>
        <v>0</v>
      </c>
      <c r="W15" s="17">
        <f t="shared" ref="W15:W20" si="11">IFERROR(D15/U15,0)</f>
        <v>0</v>
      </c>
      <c r="X15" s="17">
        <f>IFERROR(W15*커버링B2C요약!$AD$8/(커버링B2C요약!$AE$5/커버링B2C요약!$AD$5),0)</f>
        <v>0</v>
      </c>
      <c r="Y15" s="17">
        <f>Y16</f>
        <v>0</v>
      </c>
      <c r="Z15" s="17">
        <v>0</v>
      </c>
      <c r="AA15" s="166"/>
    </row>
    <row r="16" spans="2:28" s="43" customFormat="1" hidden="1">
      <c r="B16" s="22" t="str">
        <f>VLOOKUP(C16,'메타 RAW'!A:G,2,0)</f>
        <v>aos_registration_lookalike(7%)_vd_폐기물모음_sj1_26.01.29</v>
      </c>
      <c r="C16" s="22" t="s">
        <v>771</v>
      </c>
      <c r="D16" s="22">
        <f>VLOOKUP($C16,'메타 RAW'!$A:$G,3,0)</f>
        <v>0</v>
      </c>
      <c r="E16" s="22">
        <f>VLOOKUP($C16,'메타 RAW'!$A:$G,4,0)</f>
        <v>0</v>
      </c>
      <c r="F16" s="22">
        <f>VLOOKUP($C16,'메타 RAW'!$A:$G,5,0)</f>
        <v>0</v>
      </c>
      <c r="G16" s="22">
        <f>VLOOKUP($C16,'메타 RAW'!$A:$G,6,0)</f>
        <v>0</v>
      </c>
      <c r="H16" s="22">
        <f>VLOOKUP($C16,'메타 RAW'!$A:$I,7,0)</f>
        <v>0</v>
      </c>
      <c r="I16" s="22">
        <f>VLOOKUP($C16,'메타 RAW'!$A:$I,8,0)</f>
        <v>0</v>
      </c>
      <c r="J16" s="23">
        <f>IFERROR(D16/E16*1000,0)</f>
        <v>0</v>
      </c>
      <c r="K16" s="23">
        <f t="shared" si="3"/>
        <v>0</v>
      </c>
      <c r="L16" s="24">
        <f t="shared" si="4"/>
        <v>0</v>
      </c>
      <c r="M16" s="24">
        <f t="shared" si="4"/>
        <v>0</v>
      </c>
      <c r="N16" s="24">
        <f t="shared" si="5"/>
        <v>0</v>
      </c>
      <c r="O16" s="24">
        <f t="shared" si="6"/>
        <v>0</v>
      </c>
      <c r="P16" s="22">
        <f t="shared" si="7"/>
        <v>0</v>
      </c>
      <c r="Q16" s="22">
        <f t="shared" si="8"/>
        <v>0</v>
      </c>
      <c r="R16" s="22">
        <f t="shared" si="9"/>
        <v>0</v>
      </c>
      <c r="S16" s="22">
        <f>IFERROR(VLOOKUP($C16,'메타 RAW (MMP)'!$B:$G,3,0),0)</f>
        <v>0</v>
      </c>
      <c r="T16" s="22">
        <f>IFERROR(VLOOKUP($C16,'메타 RAW (MMP)'!$B:$G,5,0),0)</f>
        <v>0</v>
      </c>
      <c r="U16" s="22">
        <f>IFERROR(VLOOKUP($C16,'메타 RAW (MMP)'!$B:$G,6,0),0)</f>
        <v>0</v>
      </c>
      <c r="V16" s="22">
        <f t="shared" si="10"/>
        <v>0</v>
      </c>
      <c r="W16" s="22">
        <f t="shared" si="11"/>
        <v>0</v>
      </c>
      <c r="X16" s="22">
        <f>IFERROR(W16*커버링B2C요약!$AD$8/(커버링B2C요약!$AE$5/커버링B2C요약!$AD$5),0)</f>
        <v>0</v>
      </c>
      <c r="Y16" s="22">
        <v>0</v>
      </c>
    </row>
    <row r="17" spans="1:30" s="43" customFormat="1" hidden="1">
      <c r="B17" s="22" t="str">
        <f>VLOOKUP(C17,'메타 RAW'!A:G,2,0)</f>
        <v>aos_registration_lookalike(7%)_vd_폐기물모음_sj1_26.01.29</v>
      </c>
      <c r="C17" s="22" t="s">
        <v>772</v>
      </c>
      <c r="D17" s="22">
        <f>VLOOKUP($C17,'메타 RAW'!$A:$G,3,0)</f>
        <v>0</v>
      </c>
      <c r="E17" s="22">
        <f>VLOOKUP($C17,'메타 RAW'!$A:$G,4,0)</f>
        <v>0</v>
      </c>
      <c r="F17" s="22">
        <f>VLOOKUP($C17,'메타 RAW'!$A:$G,5,0)</f>
        <v>0</v>
      </c>
      <c r="G17" s="22">
        <f>VLOOKUP($C17,'메타 RAW'!$A:$G,6,0)</f>
        <v>0</v>
      </c>
      <c r="H17" s="22">
        <f>VLOOKUP($C17,'메타 RAW'!$A:$I,7,0)</f>
        <v>0</v>
      </c>
      <c r="I17" s="22">
        <f>VLOOKUP($C17,'메타 RAW'!$A:$I,8,0)</f>
        <v>0</v>
      </c>
      <c r="J17" s="23">
        <f>IFERROR(D17/E17*1000,0)</f>
        <v>0</v>
      </c>
      <c r="K17" s="23">
        <f t="shared" si="3"/>
        <v>0</v>
      </c>
      <c r="L17" s="24">
        <f t="shared" si="4"/>
        <v>0</v>
      </c>
      <c r="M17" s="24">
        <f t="shared" si="4"/>
        <v>0</v>
      </c>
      <c r="N17" s="24">
        <f t="shared" si="5"/>
        <v>0</v>
      </c>
      <c r="O17" s="24">
        <f t="shared" si="6"/>
        <v>0</v>
      </c>
      <c r="P17" s="22">
        <f t="shared" si="7"/>
        <v>0</v>
      </c>
      <c r="Q17" s="22">
        <f t="shared" si="8"/>
        <v>0</v>
      </c>
      <c r="R17" s="22">
        <f t="shared" si="9"/>
        <v>0</v>
      </c>
      <c r="S17" s="22">
        <f>IFERROR(VLOOKUP($C17,'메타 RAW (MMP)'!$B:$G,3,0),0)</f>
        <v>0</v>
      </c>
      <c r="T17" s="22">
        <f>IFERROR(VLOOKUP($C17,'메타 RAW (MMP)'!$B:$G,5,0),0)</f>
        <v>0</v>
      </c>
      <c r="U17" s="22">
        <f>IFERROR(VLOOKUP($C17,'메타 RAW (MMP)'!$B:$G,6,0),0)</f>
        <v>0</v>
      </c>
      <c r="V17" s="22">
        <f t="shared" si="10"/>
        <v>0</v>
      </c>
      <c r="W17" s="22">
        <f t="shared" si="11"/>
        <v>0</v>
      </c>
      <c r="X17" s="22">
        <f>IFERROR(W17*커버링B2C요약!$AD$8/(커버링B2C요약!$AE$5/커버링B2C요약!$AD$5),0)</f>
        <v>0</v>
      </c>
      <c r="Y17" s="22">
        <f>VLOOKUP($C17,'메타 RAW'!$A:$I,9,0)</f>
        <v>40000</v>
      </c>
    </row>
    <row r="18" spans="1:30" s="43" customFormat="1" hidden="1">
      <c r="B18" s="22" t="str">
        <f>VLOOKUP(C18,'메타 RAW'!A:G,2,0)</f>
        <v>aos_registration_lookalike(7%)_vd_폐기물모음_sj1_26.01.29</v>
      </c>
      <c r="C18" s="22" t="s">
        <v>773</v>
      </c>
      <c r="D18" s="22">
        <f>VLOOKUP($C18,'메타 RAW'!$A:$G,3,0)</f>
        <v>0</v>
      </c>
      <c r="E18" s="22">
        <f>VLOOKUP($C18,'메타 RAW'!$A:$G,4,0)</f>
        <v>0</v>
      </c>
      <c r="F18" s="22">
        <f>VLOOKUP($C18,'메타 RAW'!$A:$G,5,0)</f>
        <v>0</v>
      </c>
      <c r="G18" s="22">
        <f>VLOOKUP($C18,'메타 RAW'!$A:$G,6,0)</f>
        <v>0</v>
      </c>
      <c r="H18" s="22">
        <f>VLOOKUP($C18,'메타 RAW'!$A:$I,7,0)</f>
        <v>0</v>
      </c>
      <c r="I18" s="22">
        <f>VLOOKUP($C18,'메타 RAW'!$A:$I,8,0)</f>
        <v>0</v>
      </c>
      <c r="J18" s="23">
        <f>IFERROR(D18/E18*1000,0)</f>
        <v>0</v>
      </c>
      <c r="K18" s="23">
        <f t="shared" si="3"/>
        <v>0</v>
      </c>
      <c r="L18" s="24">
        <f t="shared" si="4"/>
        <v>0</v>
      </c>
      <c r="M18" s="24">
        <f t="shared" si="4"/>
        <v>0</v>
      </c>
      <c r="N18" s="24">
        <f t="shared" si="5"/>
        <v>0</v>
      </c>
      <c r="O18" s="24">
        <f t="shared" si="6"/>
        <v>0</v>
      </c>
      <c r="P18" s="22">
        <f t="shared" si="7"/>
        <v>0</v>
      </c>
      <c r="Q18" s="22">
        <f t="shared" si="8"/>
        <v>0</v>
      </c>
      <c r="R18" s="22">
        <f t="shared" si="9"/>
        <v>0</v>
      </c>
      <c r="S18" s="22">
        <f>IFERROR(VLOOKUP($C18,'메타 RAW (MMP)'!$B:$G,3,0),0)</f>
        <v>0</v>
      </c>
      <c r="T18" s="22">
        <f>IFERROR(VLOOKUP($C18,'메타 RAW (MMP)'!$B:$G,5,0),0)</f>
        <v>0</v>
      </c>
      <c r="U18" s="22">
        <f>IFERROR(VLOOKUP($C18,'메타 RAW (MMP)'!$B:$G,6,0),0)</f>
        <v>0</v>
      </c>
      <c r="V18" s="22">
        <f t="shared" si="10"/>
        <v>0</v>
      </c>
      <c r="W18" s="22">
        <f t="shared" si="11"/>
        <v>0</v>
      </c>
      <c r="X18" s="22">
        <f>IFERROR(W18*커버링B2C요약!$AD$8/(커버링B2C요약!$AE$5/커버링B2C요약!$AD$5),0)</f>
        <v>0</v>
      </c>
      <c r="Y18" s="22">
        <f>VLOOKUP($C18,'메타 RAW'!$A:$I,9,0)</f>
        <v>40000</v>
      </c>
    </row>
    <row r="19" spans="1:30" s="43" customFormat="1" hidden="1">
      <c r="B19" s="22" t="str">
        <f>VLOOKUP(C19,'메타 RAW'!A:G,2,0)</f>
        <v>aos_registration_lookalike(7%)_vd_폐기물모음_sj1_26.01.29</v>
      </c>
      <c r="C19" s="22" t="s">
        <v>774</v>
      </c>
      <c r="D19" s="22">
        <f>VLOOKUP($C19,'메타 RAW'!$A:$G,3,0)</f>
        <v>0</v>
      </c>
      <c r="E19" s="22">
        <f>VLOOKUP($C19,'메타 RAW'!$A:$G,4,0)</f>
        <v>0</v>
      </c>
      <c r="F19" s="22">
        <f>VLOOKUP($C19,'메타 RAW'!$A:$G,5,0)</f>
        <v>0</v>
      </c>
      <c r="G19" s="22">
        <f>VLOOKUP($C19,'메타 RAW'!$A:$G,6,0)</f>
        <v>0</v>
      </c>
      <c r="H19" s="22">
        <f>VLOOKUP($C19,'메타 RAW'!$A:$I,7,0)</f>
        <v>0</v>
      </c>
      <c r="I19" s="22">
        <f>VLOOKUP($C19,'메타 RAW'!$A:$I,8,0)</f>
        <v>0</v>
      </c>
      <c r="J19" s="23">
        <f>IFERROR(D19/E19*1000,0)</f>
        <v>0</v>
      </c>
      <c r="K19" s="23">
        <f t="shared" si="3"/>
        <v>0</v>
      </c>
      <c r="L19" s="24">
        <f t="shared" si="4"/>
        <v>0</v>
      </c>
      <c r="M19" s="24">
        <f t="shared" si="4"/>
        <v>0</v>
      </c>
      <c r="N19" s="24">
        <f t="shared" si="5"/>
        <v>0</v>
      </c>
      <c r="O19" s="24">
        <f t="shared" si="6"/>
        <v>0</v>
      </c>
      <c r="P19" s="22">
        <f t="shared" si="7"/>
        <v>0</v>
      </c>
      <c r="Q19" s="22">
        <f t="shared" si="8"/>
        <v>0</v>
      </c>
      <c r="R19" s="22">
        <f t="shared" si="9"/>
        <v>0</v>
      </c>
      <c r="S19" s="22">
        <f>IFERROR(VLOOKUP($C19,'메타 RAW (MMP)'!$B:$G,3,0),0)</f>
        <v>0</v>
      </c>
      <c r="T19" s="22">
        <f>IFERROR(VLOOKUP($C19,'메타 RAW (MMP)'!$B:$G,5,0),0)</f>
        <v>0</v>
      </c>
      <c r="U19" s="22">
        <f>IFERROR(VLOOKUP($C19,'메타 RAW (MMP)'!$B:$G,6,0),0)</f>
        <v>0</v>
      </c>
      <c r="V19" s="22">
        <f t="shared" si="10"/>
        <v>0</v>
      </c>
      <c r="W19" s="22">
        <f t="shared" si="11"/>
        <v>0</v>
      </c>
      <c r="X19" s="22">
        <f>IFERROR(W19*커버링B2C요약!$AD$8/(커버링B2C요약!$AE$5/커버링B2C요약!$AD$5),0)</f>
        <v>0</v>
      </c>
      <c r="Y19" s="22">
        <f>VLOOKUP($C19,'메타 RAW'!$A:$I,9,0)</f>
        <v>40000</v>
      </c>
    </row>
    <row r="20" spans="1:30" s="43" customFormat="1" hidden="1">
      <c r="B20" s="22" t="str">
        <f>VLOOKUP(C20,'메타 RAW'!A:G,2,0)</f>
        <v>aos_registration_lookalike(7%)_vd_폐기물모음_sj1_26.01.29</v>
      </c>
      <c r="C20" s="22" t="s">
        <v>775</v>
      </c>
      <c r="D20" s="22">
        <f>VLOOKUP($C20,'메타 RAW'!$A:$G,3,0)</f>
        <v>0</v>
      </c>
      <c r="E20" s="22">
        <f>VLOOKUP($C20,'메타 RAW'!$A:$G,4,0)</f>
        <v>0</v>
      </c>
      <c r="F20" s="22">
        <f>VLOOKUP($C20,'메타 RAW'!$A:$G,5,0)</f>
        <v>0</v>
      </c>
      <c r="G20" s="22">
        <f>VLOOKUP($C20,'메타 RAW'!$A:$G,6,0)</f>
        <v>0</v>
      </c>
      <c r="H20" s="22">
        <f>VLOOKUP($C20,'메타 RAW'!$A:$I,7,0)</f>
        <v>0</v>
      </c>
      <c r="I20" s="22">
        <f>VLOOKUP($C20,'메타 RAW'!$A:$I,8,0)</f>
        <v>0</v>
      </c>
      <c r="J20" s="23">
        <f>IFERROR(D20/E20*1000,0)</f>
        <v>0</v>
      </c>
      <c r="K20" s="23">
        <f t="shared" si="3"/>
        <v>0</v>
      </c>
      <c r="L20" s="24">
        <f t="shared" si="4"/>
        <v>0</v>
      </c>
      <c r="M20" s="24">
        <f t="shared" si="4"/>
        <v>0</v>
      </c>
      <c r="N20" s="24">
        <f t="shared" si="5"/>
        <v>0</v>
      </c>
      <c r="O20" s="24">
        <f t="shared" si="6"/>
        <v>0</v>
      </c>
      <c r="P20" s="22">
        <f t="shared" si="7"/>
        <v>0</v>
      </c>
      <c r="Q20" s="22">
        <f t="shared" si="8"/>
        <v>0</v>
      </c>
      <c r="R20" s="22">
        <f t="shared" si="9"/>
        <v>0</v>
      </c>
      <c r="S20" s="22">
        <f>IFERROR(VLOOKUP($C20,'메타 RAW (MMP)'!$B:$G,3,0),0)</f>
        <v>0</v>
      </c>
      <c r="T20" s="22">
        <f>IFERROR(VLOOKUP($C20,'메타 RAW (MMP)'!$B:$G,5,0),0)</f>
        <v>0</v>
      </c>
      <c r="U20" s="22">
        <f>IFERROR(VLOOKUP($C20,'메타 RAW (MMP)'!$B:$G,6,0),0)</f>
        <v>0</v>
      </c>
      <c r="V20" s="22">
        <f t="shared" si="10"/>
        <v>0</v>
      </c>
      <c r="W20" s="22">
        <f t="shared" si="11"/>
        <v>0</v>
      </c>
      <c r="X20" s="22">
        <f>IFERROR(W20*커버링B2C요약!$AD$8/(커버링B2C요약!$AE$5/커버링B2C요약!$AD$5),0)</f>
        <v>0</v>
      </c>
      <c r="Y20" s="22">
        <f>VLOOKUP($C20,'메타 RAW'!$A:$I,9,0)</f>
        <v>40000</v>
      </c>
    </row>
    <row r="21" spans="1:30" ht="16.5" hidden="1" customHeight="1">
      <c r="B21" s="19" t="s">
        <v>440</v>
      </c>
      <c r="C21" s="20" t="s">
        <v>776</v>
      </c>
      <c r="D21" s="20"/>
    </row>
    <row r="22" spans="1:30" ht="16.5" hidden="1" customHeight="1">
      <c r="B22" s="11" t="s">
        <v>436</v>
      </c>
      <c r="C22" s="11" t="s">
        <v>22</v>
      </c>
      <c r="D22" s="12" t="s">
        <v>23</v>
      </c>
      <c r="E22" s="12" t="s">
        <v>24</v>
      </c>
      <c r="F22" s="12" t="s">
        <v>25</v>
      </c>
      <c r="G22" s="12" t="s">
        <v>26</v>
      </c>
      <c r="H22" s="12" t="s">
        <v>27</v>
      </c>
      <c r="I22" s="12" t="s">
        <v>28</v>
      </c>
      <c r="J22" s="13" t="s">
        <v>29</v>
      </c>
      <c r="K22" s="13" t="s">
        <v>30</v>
      </c>
      <c r="L22" s="13" t="s">
        <v>31</v>
      </c>
      <c r="M22" s="13" t="s">
        <v>32</v>
      </c>
      <c r="N22" s="13" t="s">
        <v>33</v>
      </c>
      <c r="O22" s="13" t="s">
        <v>34</v>
      </c>
      <c r="P22" s="13" t="s">
        <v>35</v>
      </c>
      <c r="Q22" s="13" t="s">
        <v>36</v>
      </c>
      <c r="R22" s="13" t="s">
        <v>37</v>
      </c>
      <c r="S22" s="14" t="s">
        <v>38</v>
      </c>
      <c r="T22" s="14" t="s">
        <v>27</v>
      </c>
      <c r="U22" s="14" t="s">
        <v>28</v>
      </c>
      <c r="V22" s="14" t="s">
        <v>36</v>
      </c>
      <c r="W22" s="14" t="s">
        <v>37</v>
      </c>
      <c r="X22" s="14" t="s">
        <v>437</v>
      </c>
      <c r="Y22" s="13" t="s">
        <v>40</v>
      </c>
      <c r="Z22" s="14" t="s">
        <v>41</v>
      </c>
    </row>
    <row r="23" spans="1:30" ht="16.5" hidden="1" customHeight="1">
      <c r="B23" s="15"/>
      <c r="C23" s="9" t="s">
        <v>435</v>
      </c>
      <c r="D23" s="16">
        <f t="shared" ref="D23:I23" si="12">SUM(D24:D28)</f>
        <v>0</v>
      </c>
      <c r="E23" s="16">
        <f t="shared" si="12"/>
        <v>0</v>
      </c>
      <c r="F23" s="16">
        <f t="shared" si="12"/>
        <v>0</v>
      </c>
      <c r="G23" s="16">
        <f t="shared" si="12"/>
        <v>0</v>
      </c>
      <c r="H23" s="16">
        <f t="shared" si="12"/>
        <v>0</v>
      </c>
      <c r="I23" s="16">
        <f t="shared" si="12"/>
        <v>0</v>
      </c>
      <c r="J23" s="17" t="e">
        <f>D23*1000/E23</f>
        <v>#DIV/0!</v>
      </c>
      <c r="K23" s="17">
        <f t="shared" ref="K23:K28" si="13">IFERROR(D23/F23,0)</f>
        <v>0</v>
      </c>
      <c r="L23" s="18">
        <f t="shared" ref="L23:M28" si="14">IFERROR(F23/E23,0)</f>
        <v>0</v>
      </c>
      <c r="M23" s="42">
        <f t="shared" si="14"/>
        <v>0</v>
      </c>
      <c r="N23" s="42">
        <f t="shared" ref="N23:N28" si="15">IFERROR(H23/F23,0)</f>
        <v>0</v>
      </c>
      <c r="O23" s="42">
        <f t="shared" ref="O23:O28" si="16">IFERROR(I23/F23,0)</f>
        <v>0</v>
      </c>
      <c r="P23" s="17">
        <f t="shared" ref="P23:P28" si="17">IFERROR(D23/G23,0)</f>
        <v>0</v>
      </c>
      <c r="Q23" s="17">
        <f t="shared" ref="Q23:Q28" si="18">IFERROR(D23/H23,0)</f>
        <v>0</v>
      </c>
      <c r="R23" s="17">
        <f t="shared" ref="R23:R28" si="19">IFERROR(D23/I23,0)</f>
        <v>0</v>
      </c>
      <c r="S23" s="16">
        <f>SUM(S24:S28)</f>
        <v>0</v>
      </c>
      <c r="T23" s="16">
        <f>SUM(T24:T28)</f>
        <v>0</v>
      </c>
      <c r="U23" s="16">
        <f>SUM(U24:U28)</f>
        <v>0</v>
      </c>
      <c r="V23" s="17">
        <f t="shared" ref="V23:V28" si="20">IFERROR(D23/T23,0)</f>
        <v>0</v>
      </c>
      <c r="W23" s="17">
        <f t="shared" ref="W23:W28" si="21">IFERROR(D23/U23,0)</f>
        <v>0</v>
      </c>
      <c r="X23" s="17">
        <f>IFERROR(W23*커버링B2C요약!$AD$8/(커버링B2C요약!$AE$5/커버링B2C요약!$AD$5),0)</f>
        <v>0</v>
      </c>
      <c r="Y23" s="17" t="s">
        <v>48</v>
      </c>
      <c r="Z23" s="17">
        <v>0</v>
      </c>
      <c r="AA23" s="166"/>
    </row>
    <row r="24" spans="1:30" s="43" customFormat="1" hidden="1">
      <c r="B24" s="22" t="str">
        <f>VLOOKUP(C24,'메타 RAW'!A:G,2,0)</f>
        <v>aos_registration_lookalike(7%)_vd_인플루언서PA(5)_sj1_26.01.29</v>
      </c>
      <c r="C24" s="22" t="s">
        <v>777</v>
      </c>
      <c r="D24" s="22">
        <f>VLOOKUP($C24,'메타 RAW'!$A:$G,3,0)</f>
        <v>0</v>
      </c>
      <c r="E24" s="22">
        <f>VLOOKUP($C24,'메타 RAW'!$A:$G,4,0)</f>
        <v>0</v>
      </c>
      <c r="F24" s="22">
        <f>VLOOKUP($C24,'메타 RAW'!$A:$G,5,0)</f>
        <v>0</v>
      </c>
      <c r="G24" s="22">
        <f>VLOOKUP($C24,'메타 RAW'!$A:$G,6,0)</f>
        <v>0</v>
      </c>
      <c r="H24" s="22">
        <f>VLOOKUP($C24,'메타 RAW'!$A:$I,7,0)</f>
        <v>0</v>
      </c>
      <c r="I24" s="22">
        <f>VLOOKUP($C24,'메타 RAW'!$A:$I,8,0)</f>
        <v>0</v>
      </c>
      <c r="J24" s="23">
        <f>IFERROR(D24/E24*1000,0)</f>
        <v>0</v>
      </c>
      <c r="K24" s="23">
        <f t="shared" si="13"/>
        <v>0</v>
      </c>
      <c r="L24" s="24">
        <f t="shared" si="14"/>
        <v>0</v>
      </c>
      <c r="M24" s="24">
        <f t="shared" si="14"/>
        <v>0</v>
      </c>
      <c r="N24" s="24">
        <f t="shared" si="15"/>
        <v>0</v>
      </c>
      <c r="O24" s="24">
        <f t="shared" si="16"/>
        <v>0</v>
      </c>
      <c r="P24" s="22">
        <f t="shared" si="17"/>
        <v>0</v>
      </c>
      <c r="Q24" s="22">
        <f t="shared" si="18"/>
        <v>0</v>
      </c>
      <c r="R24" s="22">
        <f t="shared" si="19"/>
        <v>0</v>
      </c>
      <c r="S24" s="22">
        <f>IFERROR(VLOOKUP($C24,'메타 RAW (MMP)'!$B:$G,3,0),0)</f>
        <v>0</v>
      </c>
      <c r="T24" s="22">
        <f>IFERROR(VLOOKUP($C24,'메타 RAW (MMP)'!$B:$G,5,0),0)</f>
        <v>0</v>
      </c>
      <c r="U24" s="22">
        <f>IFERROR(VLOOKUP($C24,'메타 RAW (MMP)'!$B:$G,6,0),0)</f>
        <v>0</v>
      </c>
      <c r="V24" s="22">
        <f t="shared" si="20"/>
        <v>0</v>
      </c>
      <c r="W24" s="22">
        <f t="shared" si="21"/>
        <v>0</v>
      </c>
      <c r="X24" s="22">
        <f>IFERROR(W24*커버링B2C요약!$AD$8/(커버링B2C요약!$AE$5/커버링B2C요약!$AD$5),0)</f>
        <v>0</v>
      </c>
      <c r="Y24" s="22"/>
    </row>
    <row r="25" spans="1:30" s="43" customFormat="1" hidden="1">
      <c r="B25" s="22" t="str">
        <f>VLOOKUP(C25,'메타 RAW'!A:G,2,0)</f>
        <v>aos_registration_lookalike(7%)_vd_인플루언서PA(5)_sj1_26.01.29</v>
      </c>
      <c r="C25" s="22" t="s">
        <v>778</v>
      </c>
      <c r="D25" s="22">
        <f>VLOOKUP($C25,'메타 RAW'!$A:$G,3,0)</f>
        <v>0</v>
      </c>
      <c r="E25" s="22">
        <f>VLOOKUP($C25,'메타 RAW'!$A:$G,4,0)</f>
        <v>0</v>
      </c>
      <c r="F25" s="22">
        <f>VLOOKUP($C25,'메타 RAW'!$A:$G,5,0)</f>
        <v>0</v>
      </c>
      <c r="G25" s="22">
        <f>VLOOKUP($C25,'메타 RAW'!$A:$G,6,0)</f>
        <v>0</v>
      </c>
      <c r="H25" s="22">
        <f>VLOOKUP($C25,'메타 RAW'!$A:$I,7,0)</f>
        <v>0</v>
      </c>
      <c r="I25" s="22">
        <f>VLOOKUP($C25,'메타 RAW'!$A:$I,8,0)</f>
        <v>0</v>
      </c>
      <c r="J25" s="23">
        <f>IFERROR(D25/E25*1000,0)</f>
        <v>0</v>
      </c>
      <c r="K25" s="23">
        <f t="shared" si="13"/>
        <v>0</v>
      </c>
      <c r="L25" s="24">
        <f t="shared" si="14"/>
        <v>0</v>
      </c>
      <c r="M25" s="24">
        <f t="shared" si="14"/>
        <v>0</v>
      </c>
      <c r="N25" s="24">
        <f t="shared" si="15"/>
        <v>0</v>
      </c>
      <c r="O25" s="24">
        <f t="shared" si="16"/>
        <v>0</v>
      </c>
      <c r="P25" s="22">
        <f t="shared" si="17"/>
        <v>0</v>
      </c>
      <c r="Q25" s="22">
        <f t="shared" si="18"/>
        <v>0</v>
      </c>
      <c r="R25" s="22">
        <f t="shared" si="19"/>
        <v>0</v>
      </c>
      <c r="S25" s="22">
        <f>IFERROR(VLOOKUP($C25,'메타 RAW (MMP)'!$B:$G,3,0),0)</f>
        <v>0</v>
      </c>
      <c r="T25" s="22">
        <f>IFERROR(VLOOKUP($C25,'메타 RAW (MMP)'!$B:$G,5,0),0)</f>
        <v>0</v>
      </c>
      <c r="U25" s="22">
        <f>IFERROR(VLOOKUP($C25,'메타 RAW (MMP)'!$B:$G,6,0),0)</f>
        <v>0</v>
      </c>
      <c r="V25" s="22">
        <f t="shared" si="20"/>
        <v>0</v>
      </c>
      <c r="W25" s="22">
        <f t="shared" si="21"/>
        <v>0</v>
      </c>
      <c r="X25" s="22">
        <f>IFERROR(W25*커버링B2C요약!$AD$8/(커버링B2C요약!$AE$5/커버링B2C요약!$AD$5),0)</f>
        <v>0</v>
      </c>
      <c r="Y25" s="22"/>
    </row>
    <row r="26" spans="1:30" s="43" customFormat="1" hidden="1">
      <c r="B26" s="22" t="str">
        <f>VLOOKUP(C26,'메타 RAW'!A:G,2,0)</f>
        <v>aos_registration_lookalike(7%)_vd_인플루언서PA(5)_sj1_26.01.29</v>
      </c>
      <c r="C26" s="22" t="s">
        <v>779</v>
      </c>
      <c r="D26" s="22">
        <f>VLOOKUP($C26,'메타 RAW'!$A:$G,3,0)</f>
        <v>0</v>
      </c>
      <c r="E26" s="22">
        <f>VLOOKUP($C26,'메타 RAW'!$A:$G,4,0)</f>
        <v>0</v>
      </c>
      <c r="F26" s="22">
        <f>VLOOKUP($C26,'메타 RAW'!$A:$G,5,0)</f>
        <v>0</v>
      </c>
      <c r="G26" s="22">
        <f>VLOOKUP($C26,'메타 RAW'!$A:$G,6,0)</f>
        <v>0</v>
      </c>
      <c r="H26" s="22">
        <f>VLOOKUP($C26,'메타 RAW'!$A:$I,7,0)</f>
        <v>0</v>
      </c>
      <c r="I26" s="22">
        <f>VLOOKUP($C26,'메타 RAW'!$A:$I,8,0)</f>
        <v>0</v>
      </c>
      <c r="J26" s="23">
        <f>IFERROR(D26/E26*1000,0)</f>
        <v>0</v>
      </c>
      <c r="K26" s="23">
        <f t="shared" si="13"/>
        <v>0</v>
      </c>
      <c r="L26" s="24">
        <f t="shared" si="14"/>
        <v>0</v>
      </c>
      <c r="M26" s="24">
        <f t="shared" si="14"/>
        <v>0</v>
      </c>
      <c r="N26" s="24">
        <f t="shared" si="15"/>
        <v>0</v>
      </c>
      <c r="O26" s="24">
        <f t="shared" si="16"/>
        <v>0</v>
      </c>
      <c r="P26" s="22">
        <f t="shared" si="17"/>
        <v>0</v>
      </c>
      <c r="Q26" s="22">
        <f t="shared" si="18"/>
        <v>0</v>
      </c>
      <c r="R26" s="22">
        <f t="shared" si="19"/>
        <v>0</v>
      </c>
      <c r="S26" s="22">
        <f>IFERROR(VLOOKUP($C26,'메타 RAW (MMP)'!$B:$G,3,0),0)</f>
        <v>0</v>
      </c>
      <c r="T26" s="22">
        <f>IFERROR(VLOOKUP($C26,'메타 RAW (MMP)'!$B:$G,5,0),0)</f>
        <v>0</v>
      </c>
      <c r="U26" s="22">
        <f>IFERROR(VLOOKUP($C26,'메타 RAW (MMP)'!$B:$G,6,0),0)</f>
        <v>0</v>
      </c>
      <c r="V26" s="22">
        <f t="shared" si="20"/>
        <v>0</v>
      </c>
      <c r="W26" s="22">
        <f t="shared" si="21"/>
        <v>0</v>
      </c>
      <c r="X26" s="22">
        <f>IFERROR(W26*커버링B2C요약!$AD$8/(커버링B2C요약!$AE$5/커버링B2C요약!$AD$5),0)</f>
        <v>0</v>
      </c>
      <c r="Y26" s="22"/>
    </row>
    <row r="27" spans="1:30" s="43" customFormat="1" hidden="1">
      <c r="B27" s="22" t="str">
        <f>VLOOKUP(C27,'메타 RAW'!A:G,2,0)</f>
        <v>aos_registration_lookalike(7%)_vd_인플루언서PA(5)_sj1_26.01.29</v>
      </c>
      <c r="C27" s="22" t="s">
        <v>780</v>
      </c>
      <c r="D27" s="22">
        <f>VLOOKUP($C27,'메타 RAW'!$A:$G,3,0)</f>
        <v>0</v>
      </c>
      <c r="E27" s="22">
        <f>VLOOKUP($C27,'메타 RAW'!$A:$G,4,0)</f>
        <v>0</v>
      </c>
      <c r="F27" s="22">
        <f>VLOOKUP($C27,'메타 RAW'!$A:$G,5,0)</f>
        <v>0</v>
      </c>
      <c r="G27" s="22">
        <f>VLOOKUP($C27,'메타 RAW'!$A:$G,6,0)</f>
        <v>0</v>
      </c>
      <c r="H27" s="22">
        <f>VLOOKUP($C27,'메타 RAW'!$A:$I,7,0)</f>
        <v>0</v>
      </c>
      <c r="I27" s="22">
        <f>VLOOKUP($C27,'메타 RAW'!$A:$I,8,0)</f>
        <v>0</v>
      </c>
      <c r="J27" s="23">
        <f>IFERROR(D27/E27*1000,0)</f>
        <v>0</v>
      </c>
      <c r="K27" s="23">
        <f t="shared" si="13"/>
        <v>0</v>
      </c>
      <c r="L27" s="24">
        <f t="shared" si="14"/>
        <v>0</v>
      </c>
      <c r="M27" s="24">
        <f t="shared" si="14"/>
        <v>0</v>
      </c>
      <c r="N27" s="24">
        <f t="shared" si="15"/>
        <v>0</v>
      </c>
      <c r="O27" s="24">
        <f t="shared" si="16"/>
        <v>0</v>
      </c>
      <c r="P27" s="22">
        <f t="shared" si="17"/>
        <v>0</v>
      </c>
      <c r="Q27" s="22">
        <f t="shared" si="18"/>
        <v>0</v>
      </c>
      <c r="R27" s="22">
        <f t="shared" si="19"/>
        <v>0</v>
      </c>
      <c r="S27" s="22">
        <f>IFERROR(VLOOKUP($C27,'메타 RAW (MMP)'!$B:$G,3,0),0)</f>
        <v>0</v>
      </c>
      <c r="T27" s="22">
        <f>IFERROR(VLOOKUP($C27,'메타 RAW (MMP)'!$B:$G,5,0),0)</f>
        <v>0</v>
      </c>
      <c r="U27" s="22">
        <f>IFERROR(VLOOKUP($C27,'메타 RAW (MMP)'!$B:$G,6,0),0)</f>
        <v>0</v>
      </c>
      <c r="V27" s="22">
        <f t="shared" si="20"/>
        <v>0</v>
      </c>
      <c r="W27" s="22">
        <f t="shared" si="21"/>
        <v>0</v>
      </c>
      <c r="X27" s="22">
        <f>IFERROR(W27*커버링B2C요약!$AD$8/(커버링B2C요약!$AE$5/커버링B2C요약!$AD$5),0)</f>
        <v>0</v>
      </c>
      <c r="Y27" s="22"/>
    </row>
    <row r="28" spans="1:30" s="43" customFormat="1" hidden="1">
      <c r="B28" s="22" t="str">
        <f>VLOOKUP(C28,'메타 RAW'!A:G,2,0)</f>
        <v>aos_registration_lookalike(7%)_vd_인플루언서PA(5)_sj1_26.01.29</v>
      </c>
      <c r="C28" s="22" t="s">
        <v>781</v>
      </c>
      <c r="D28" s="22">
        <f>VLOOKUP($C28,'메타 RAW'!$A:$G,3,0)</f>
        <v>0</v>
      </c>
      <c r="E28" s="22">
        <f>VLOOKUP($C28,'메타 RAW'!$A:$G,4,0)</f>
        <v>0</v>
      </c>
      <c r="F28" s="22">
        <f>VLOOKUP($C28,'메타 RAW'!$A:$G,5,0)</f>
        <v>0</v>
      </c>
      <c r="G28" s="22">
        <f>VLOOKUP($C28,'메타 RAW'!$A:$G,6,0)</f>
        <v>0</v>
      </c>
      <c r="H28" s="22">
        <f>VLOOKUP($C28,'메타 RAW'!$A:$I,7,0)</f>
        <v>0</v>
      </c>
      <c r="I28" s="22">
        <f>VLOOKUP($C28,'메타 RAW'!$A:$I,8,0)</f>
        <v>0</v>
      </c>
      <c r="J28" s="23">
        <f>IFERROR(D28/E28*1000,0)</f>
        <v>0</v>
      </c>
      <c r="K28" s="23">
        <f t="shared" si="13"/>
        <v>0</v>
      </c>
      <c r="L28" s="24">
        <f t="shared" si="14"/>
        <v>0</v>
      </c>
      <c r="M28" s="24">
        <f t="shared" si="14"/>
        <v>0</v>
      </c>
      <c r="N28" s="24">
        <f t="shared" si="15"/>
        <v>0</v>
      </c>
      <c r="O28" s="24">
        <f t="shared" si="16"/>
        <v>0</v>
      </c>
      <c r="P28" s="22">
        <f t="shared" si="17"/>
        <v>0</v>
      </c>
      <c r="Q28" s="22">
        <f t="shared" si="18"/>
        <v>0</v>
      </c>
      <c r="R28" s="22">
        <f t="shared" si="19"/>
        <v>0</v>
      </c>
      <c r="S28" s="22">
        <f>IFERROR(VLOOKUP($C28,'메타 RAW (MMP)'!$B:$G,3,0),0)</f>
        <v>0</v>
      </c>
      <c r="T28" s="22">
        <f>IFERROR(VLOOKUP($C28,'메타 RAW (MMP)'!$B:$G,5,0),0)</f>
        <v>0</v>
      </c>
      <c r="U28" s="22">
        <f>IFERROR(VLOOKUP($C28,'메타 RAW (MMP)'!$B:$G,6,0),0)</f>
        <v>0</v>
      </c>
      <c r="V28" s="22">
        <f t="shared" si="20"/>
        <v>0</v>
      </c>
      <c r="W28" s="22">
        <f t="shared" si="21"/>
        <v>0</v>
      </c>
      <c r="X28" s="22">
        <f>IFERROR(W28*커버링B2C요약!$AD$8/(커버링B2C요약!$AE$5/커버링B2C요약!$AD$5),0)</f>
        <v>0</v>
      </c>
      <c r="Y28" s="22"/>
    </row>
    <row r="29" spans="1:30" ht="16.5" hidden="1" customHeight="1">
      <c r="B29" s="19" t="s">
        <v>440</v>
      </c>
      <c r="C29" s="20" t="s">
        <v>451</v>
      </c>
      <c r="D29" s="20"/>
    </row>
    <row r="30" spans="1:30" ht="16.5" hidden="1" customHeight="1">
      <c r="B30" s="11" t="s">
        <v>436</v>
      </c>
      <c r="C30" s="11" t="s">
        <v>22</v>
      </c>
      <c r="D30" s="12" t="s">
        <v>23</v>
      </c>
      <c r="E30" s="12" t="s">
        <v>24</v>
      </c>
      <c r="F30" s="12" t="s">
        <v>25</v>
      </c>
      <c r="G30" s="12" t="s">
        <v>26</v>
      </c>
      <c r="H30" s="12" t="s">
        <v>27</v>
      </c>
      <c r="I30" s="12" t="s">
        <v>28</v>
      </c>
      <c r="J30" s="13" t="s">
        <v>29</v>
      </c>
      <c r="K30" s="13" t="s">
        <v>30</v>
      </c>
      <c r="L30" s="13" t="s">
        <v>31</v>
      </c>
      <c r="M30" s="13" t="s">
        <v>32</v>
      </c>
      <c r="N30" s="13" t="s">
        <v>33</v>
      </c>
      <c r="O30" s="13" t="s">
        <v>34</v>
      </c>
      <c r="P30" s="13" t="s">
        <v>35</v>
      </c>
      <c r="Q30" s="13" t="s">
        <v>36</v>
      </c>
      <c r="R30" s="13" t="s">
        <v>37</v>
      </c>
      <c r="S30" s="14" t="s">
        <v>38</v>
      </c>
      <c r="T30" s="14" t="s">
        <v>27</v>
      </c>
      <c r="U30" s="14" t="s">
        <v>28</v>
      </c>
      <c r="V30" s="14" t="s">
        <v>36</v>
      </c>
      <c r="W30" s="14" t="s">
        <v>37</v>
      </c>
      <c r="X30" s="14" t="s">
        <v>437</v>
      </c>
      <c r="Y30" s="13" t="s">
        <v>40</v>
      </c>
      <c r="Z30" s="14" t="s">
        <v>41</v>
      </c>
    </row>
    <row r="31" spans="1:30" ht="16.5" hidden="1" customHeight="1">
      <c r="B31" s="15"/>
      <c r="C31" s="9" t="s">
        <v>435</v>
      </c>
      <c r="D31" s="16">
        <f t="shared" ref="D31:I31" si="22">SUM(D32:D37)</f>
        <v>0</v>
      </c>
      <c r="E31" s="16">
        <f t="shared" si="22"/>
        <v>0</v>
      </c>
      <c r="F31" s="16">
        <f t="shared" si="22"/>
        <v>0</v>
      </c>
      <c r="G31" s="16">
        <f t="shared" si="22"/>
        <v>0</v>
      </c>
      <c r="H31" s="16">
        <f t="shared" si="22"/>
        <v>0</v>
      </c>
      <c r="I31" s="16">
        <f t="shared" si="22"/>
        <v>0</v>
      </c>
      <c r="J31" s="17" t="e">
        <f>D31*1000/E31</f>
        <v>#DIV/0!</v>
      </c>
      <c r="K31" s="17">
        <f t="shared" ref="K31:K37" si="23">IFERROR(D31/F31,0)</f>
        <v>0</v>
      </c>
      <c r="L31" s="18">
        <f t="shared" ref="L31:M37" si="24">IFERROR(F31/E31,0)</f>
        <v>0</v>
      </c>
      <c r="M31" s="42">
        <f t="shared" si="24"/>
        <v>0</v>
      </c>
      <c r="N31" s="42">
        <f t="shared" ref="N31:N37" si="25">IFERROR(H31/F31,0)</f>
        <v>0</v>
      </c>
      <c r="O31" s="42">
        <f t="shared" ref="O31:O37" si="26">IFERROR(I31/F31,0)</f>
        <v>0</v>
      </c>
      <c r="P31" s="17">
        <f t="shared" ref="P31:P37" si="27">IFERROR(D31/G31,0)</f>
        <v>0</v>
      </c>
      <c r="Q31" s="17">
        <f t="shared" ref="Q31:Q37" si="28">IFERROR(D31/H31,0)</f>
        <v>0</v>
      </c>
      <c r="R31" s="17">
        <f t="shared" ref="R31:R37" si="29">IFERROR(D31/I31,0)</f>
        <v>0</v>
      </c>
      <c r="S31" s="16">
        <f>SUM(S32:S37)</f>
        <v>0</v>
      </c>
      <c r="T31" s="16">
        <f>SUM(T32:T37)</f>
        <v>0</v>
      </c>
      <c r="U31" s="16">
        <f>SUM(U32:U37)</f>
        <v>0</v>
      </c>
      <c r="V31" s="17">
        <f t="shared" ref="V31:V37" si="30">IFERROR(D31/T31,0)</f>
        <v>0</v>
      </c>
      <c r="W31" s="17">
        <f t="shared" ref="W31:W37" si="31">IFERROR(D31/U31,0)</f>
        <v>0</v>
      </c>
      <c r="X31" s="17">
        <f>IFERROR(W31*커버링B2C요약!$AD$8/(커버링B2C요약!$AE$5/커버링B2C요약!$AD$5),0)</f>
        <v>0</v>
      </c>
      <c r="Y31" s="17">
        <f>Y32</f>
        <v>0</v>
      </c>
      <c r="Z31" s="17" t="s">
        <v>48</v>
      </c>
      <c r="AA31" s="166"/>
    </row>
    <row r="32" spans="1:30" s="43" customFormat="1" hidden="1">
      <c r="A32" s="62"/>
      <c r="B32" s="22" t="str">
        <f>VLOOKUP(C32,'메타 RAW'!A:G,2,0)</f>
        <v>aos_registration_lookalike(7%)_vd_인플루언서PA(4)_sj1_26.01.29</v>
      </c>
      <c r="C32" s="22" t="s">
        <v>782</v>
      </c>
      <c r="D32" s="22">
        <f>VLOOKUP($C32,'메타 RAW'!$A:$G,3,0)</f>
        <v>0</v>
      </c>
      <c r="E32" s="22">
        <f>VLOOKUP($C32,'메타 RAW'!$A:$G,4,0)</f>
        <v>0</v>
      </c>
      <c r="F32" s="22">
        <f>VLOOKUP($C32,'메타 RAW'!$A:$G,5,0)</f>
        <v>0</v>
      </c>
      <c r="G32" s="22">
        <f>VLOOKUP($C32,'메타 RAW'!$A:$G,6,0)</f>
        <v>0</v>
      </c>
      <c r="H32" s="22">
        <f>VLOOKUP($C32,'메타 RAW'!$A:$I,7,0)</f>
        <v>0</v>
      </c>
      <c r="I32" s="22">
        <f>VLOOKUP($C32,'메타 RAW'!$A:$I,8,0)</f>
        <v>0</v>
      </c>
      <c r="J32" s="23">
        <f t="shared" ref="J32:J37" si="32">IFERROR(D32/E32*1000,0)</f>
        <v>0</v>
      </c>
      <c r="K32" s="23">
        <f t="shared" si="23"/>
        <v>0</v>
      </c>
      <c r="L32" s="24">
        <f t="shared" si="24"/>
        <v>0</v>
      </c>
      <c r="M32" s="24">
        <f t="shared" si="24"/>
        <v>0</v>
      </c>
      <c r="N32" s="24">
        <f t="shared" si="25"/>
        <v>0</v>
      </c>
      <c r="O32" s="24">
        <f t="shared" si="26"/>
        <v>0</v>
      </c>
      <c r="P32" s="22">
        <f t="shared" si="27"/>
        <v>0</v>
      </c>
      <c r="Q32" s="22">
        <f t="shared" si="28"/>
        <v>0</v>
      </c>
      <c r="R32" s="22">
        <f t="shared" si="29"/>
        <v>0</v>
      </c>
      <c r="S32" s="22">
        <f>IFERROR(VLOOKUP($C32,'메타 RAW (MMP)'!$B:$G,3,0),0)</f>
        <v>0</v>
      </c>
      <c r="T32" s="22">
        <f>IFERROR(VLOOKUP($C32,'메타 RAW (MMP)'!$B:$G,5,0),0)</f>
        <v>0</v>
      </c>
      <c r="U32" s="22">
        <f>IFERROR(VLOOKUP($C32,'메타 RAW (MMP)'!$B:$G,6,0),0)</f>
        <v>0</v>
      </c>
      <c r="V32" s="22">
        <f t="shared" si="30"/>
        <v>0</v>
      </c>
      <c r="W32" s="22">
        <f t="shared" si="31"/>
        <v>0</v>
      </c>
      <c r="X32" s="22">
        <f>IFERROR(W32*커버링B2C요약!$AD$8/(커버링B2C요약!$AE$5/커버링B2C요약!$AD$5),0)</f>
        <v>0</v>
      </c>
      <c r="Y32" s="22">
        <v>0</v>
      </c>
      <c r="Z32" s="62"/>
      <c r="AA32" s="62"/>
      <c r="AB32" s="62"/>
      <c r="AC32" s="62"/>
      <c r="AD32" s="62"/>
    </row>
    <row r="33" spans="1:30" s="43" customFormat="1" hidden="1">
      <c r="A33" s="62"/>
      <c r="B33" s="22" t="str">
        <f>VLOOKUP(C33,'메타 RAW'!A:G,2,0)</f>
        <v>aos_registration_lookalike(7%)_vd_인플루언서PA(4)_sj1_26.01.29</v>
      </c>
      <c r="C33" s="22" t="s">
        <v>783</v>
      </c>
      <c r="D33" s="22">
        <f>VLOOKUP($C33,'메타 RAW'!$A:$G,3,0)</f>
        <v>0</v>
      </c>
      <c r="E33" s="22">
        <f>VLOOKUP($C33,'메타 RAW'!$A:$G,4,0)</f>
        <v>0</v>
      </c>
      <c r="F33" s="22">
        <f>VLOOKUP($C33,'메타 RAW'!$A:$G,5,0)</f>
        <v>0</v>
      </c>
      <c r="G33" s="22">
        <f>VLOOKUP($C33,'메타 RAW'!$A:$G,6,0)</f>
        <v>0</v>
      </c>
      <c r="H33" s="22">
        <f>VLOOKUP($C33,'메타 RAW'!$A:$I,7,0)</f>
        <v>0</v>
      </c>
      <c r="I33" s="22">
        <f>VLOOKUP($C33,'메타 RAW'!$A:$I,8,0)</f>
        <v>0</v>
      </c>
      <c r="J33" s="23">
        <f t="shared" si="32"/>
        <v>0</v>
      </c>
      <c r="K33" s="23">
        <f t="shared" si="23"/>
        <v>0</v>
      </c>
      <c r="L33" s="24">
        <f t="shared" si="24"/>
        <v>0</v>
      </c>
      <c r="M33" s="24">
        <f t="shared" si="24"/>
        <v>0</v>
      </c>
      <c r="N33" s="24">
        <f t="shared" si="25"/>
        <v>0</v>
      </c>
      <c r="O33" s="24">
        <f t="shared" si="26"/>
        <v>0</v>
      </c>
      <c r="P33" s="22">
        <f t="shared" si="27"/>
        <v>0</v>
      </c>
      <c r="Q33" s="22">
        <f t="shared" si="28"/>
        <v>0</v>
      </c>
      <c r="R33" s="22">
        <f t="shared" si="29"/>
        <v>0</v>
      </c>
      <c r="S33" s="22">
        <f>IFERROR(VLOOKUP($C33,'메타 RAW (MMP)'!$B:$G,3,0),0)</f>
        <v>0</v>
      </c>
      <c r="T33" s="22">
        <f>IFERROR(VLOOKUP($C33,'메타 RAW (MMP)'!$B:$G,5,0),0)</f>
        <v>0</v>
      </c>
      <c r="U33" s="22">
        <f>IFERROR(VLOOKUP($C33,'메타 RAW (MMP)'!$B:$G,6,0),0)</f>
        <v>0</v>
      </c>
      <c r="V33" s="22">
        <f t="shared" si="30"/>
        <v>0</v>
      </c>
      <c r="W33" s="22">
        <f t="shared" si="31"/>
        <v>0</v>
      </c>
      <c r="X33" s="22">
        <f>IFERROR(W33*커버링B2C요약!$AD$8/(커버링B2C요약!$AE$5/커버링B2C요약!$AD$5),0)</f>
        <v>0</v>
      </c>
      <c r="Y33" s="22">
        <f>VLOOKUP($C33,'메타 RAW'!$A:$I,9,0)</f>
        <v>30000</v>
      </c>
      <c r="Z33" s="62"/>
      <c r="AA33" s="62"/>
      <c r="AB33" s="62"/>
      <c r="AC33" s="62"/>
      <c r="AD33" s="62"/>
    </row>
    <row r="34" spans="1:30" s="43" customFormat="1" hidden="1">
      <c r="A34" s="62"/>
      <c r="B34" s="22" t="str">
        <f>VLOOKUP(C34,'메타 RAW'!A:G,2,0)</f>
        <v>aos_registration_lookalike(7%)_vd_인플루언서PA(4)_sj1_26.01.29</v>
      </c>
      <c r="C34" s="22" t="s">
        <v>784</v>
      </c>
      <c r="D34" s="22">
        <f>VLOOKUP($C34,'메타 RAW'!$A:$G,3,0)</f>
        <v>0</v>
      </c>
      <c r="E34" s="22">
        <f>VLOOKUP($C34,'메타 RAW'!$A:$G,4,0)</f>
        <v>0</v>
      </c>
      <c r="F34" s="22">
        <f>VLOOKUP($C34,'메타 RAW'!$A:$G,5,0)</f>
        <v>0</v>
      </c>
      <c r="G34" s="22">
        <f>VLOOKUP($C34,'메타 RAW'!$A:$G,6,0)</f>
        <v>0</v>
      </c>
      <c r="H34" s="22">
        <f>VLOOKUP($C34,'메타 RAW'!$A:$I,7,0)</f>
        <v>0</v>
      </c>
      <c r="I34" s="22">
        <f>VLOOKUP($C34,'메타 RAW'!$A:$I,8,0)</f>
        <v>0</v>
      </c>
      <c r="J34" s="23">
        <f t="shared" si="32"/>
        <v>0</v>
      </c>
      <c r="K34" s="23">
        <f t="shared" si="23"/>
        <v>0</v>
      </c>
      <c r="L34" s="24">
        <f t="shared" si="24"/>
        <v>0</v>
      </c>
      <c r="M34" s="24">
        <f t="shared" si="24"/>
        <v>0</v>
      </c>
      <c r="N34" s="24">
        <f t="shared" si="25"/>
        <v>0</v>
      </c>
      <c r="O34" s="24">
        <f t="shared" si="26"/>
        <v>0</v>
      </c>
      <c r="P34" s="22">
        <f t="shared" si="27"/>
        <v>0</v>
      </c>
      <c r="Q34" s="22">
        <f t="shared" si="28"/>
        <v>0</v>
      </c>
      <c r="R34" s="22">
        <f t="shared" si="29"/>
        <v>0</v>
      </c>
      <c r="S34" s="22">
        <f>IFERROR(VLOOKUP($C34,'메타 RAW (MMP)'!$B:$G,3,0),0)</f>
        <v>0</v>
      </c>
      <c r="T34" s="22">
        <f>IFERROR(VLOOKUP($C34,'메타 RAW (MMP)'!$B:$G,5,0),0)</f>
        <v>0</v>
      </c>
      <c r="U34" s="22">
        <f>IFERROR(VLOOKUP($C34,'메타 RAW (MMP)'!$B:$G,6,0),0)</f>
        <v>0</v>
      </c>
      <c r="V34" s="22">
        <f t="shared" si="30"/>
        <v>0</v>
      </c>
      <c r="W34" s="22">
        <f t="shared" si="31"/>
        <v>0</v>
      </c>
      <c r="X34" s="22">
        <f>IFERROR(W34*커버링B2C요약!$AD$8/(커버링B2C요약!$AE$5/커버링B2C요약!$AD$5),0)</f>
        <v>0</v>
      </c>
      <c r="Y34" s="22"/>
      <c r="Z34" s="62"/>
      <c r="AA34" s="62"/>
      <c r="AB34" s="62"/>
      <c r="AC34" s="62"/>
      <c r="AD34" s="62"/>
    </row>
    <row r="35" spans="1:30" s="43" customFormat="1" hidden="1">
      <c r="B35" s="22" t="str">
        <f>VLOOKUP(C35,'메타 RAW'!A:G,2,0)</f>
        <v>aos_registration_lookalike(7%)_vd_인플루언서PA(4)_sj1_26.01.29</v>
      </c>
      <c r="C35" s="22" t="s">
        <v>785</v>
      </c>
      <c r="D35" s="22">
        <f>VLOOKUP($C35,'메타 RAW'!$A:$G,3,0)</f>
        <v>0</v>
      </c>
      <c r="E35" s="22">
        <f>VLOOKUP($C35,'메타 RAW'!$A:$G,4,0)</f>
        <v>0</v>
      </c>
      <c r="F35" s="22">
        <f>VLOOKUP($C35,'메타 RAW'!$A:$G,5,0)</f>
        <v>0</v>
      </c>
      <c r="G35" s="22">
        <f>VLOOKUP($C35,'메타 RAW'!$A:$G,6,0)</f>
        <v>0</v>
      </c>
      <c r="H35" s="22">
        <f>VLOOKUP($C35,'메타 RAW'!$A:$I,7,0)</f>
        <v>0</v>
      </c>
      <c r="I35" s="22">
        <f>VLOOKUP($C35,'메타 RAW'!$A:$I,8,0)</f>
        <v>0</v>
      </c>
      <c r="J35" s="23">
        <f t="shared" si="32"/>
        <v>0</v>
      </c>
      <c r="K35" s="23">
        <f t="shared" si="23"/>
        <v>0</v>
      </c>
      <c r="L35" s="24">
        <f t="shared" si="24"/>
        <v>0</v>
      </c>
      <c r="M35" s="24">
        <f t="shared" si="24"/>
        <v>0</v>
      </c>
      <c r="N35" s="24">
        <f t="shared" si="25"/>
        <v>0</v>
      </c>
      <c r="O35" s="24">
        <f t="shared" si="26"/>
        <v>0</v>
      </c>
      <c r="P35" s="22">
        <f t="shared" si="27"/>
        <v>0</v>
      </c>
      <c r="Q35" s="22">
        <f t="shared" si="28"/>
        <v>0</v>
      </c>
      <c r="R35" s="22">
        <f t="shared" si="29"/>
        <v>0</v>
      </c>
      <c r="S35" s="22">
        <f>IFERROR(VLOOKUP($C35,'메타 RAW (MMP)'!$B:$G,3,0),0)</f>
        <v>0</v>
      </c>
      <c r="T35" s="22">
        <f>IFERROR(VLOOKUP($C35,'메타 RAW (MMP)'!$B:$G,5,0),0)</f>
        <v>0</v>
      </c>
      <c r="U35" s="22">
        <f>IFERROR(VLOOKUP($C35,'메타 RAW (MMP)'!$B:$G,6,0),0)</f>
        <v>0</v>
      </c>
      <c r="V35" s="22">
        <f t="shared" si="30"/>
        <v>0</v>
      </c>
      <c r="W35" s="22">
        <f t="shared" si="31"/>
        <v>0</v>
      </c>
      <c r="X35" s="22">
        <f>IFERROR(W35*커버링B2C요약!$AD$8/(커버링B2C요약!$AE$5/커버링B2C요약!$AD$5),0)</f>
        <v>0</v>
      </c>
      <c r="Y35" s="22">
        <f>VLOOKUP($C35,'메타 RAW'!$A:$I,9,0)</f>
        <v>30000</v>
      </c>
    </row>
    <row r="36" spans="1:30" s="43" customFormat="1" hidden="1">
      <c r="B36" s="22" t="str">
        <f>VLOOKUP(C36,'메타 RAW'!A:G,2,0)</f>
        <v>aos_registration_lookalike(7%)_vd_인플루언서PA(4)_sj1_26.01.29</v>
      </c>
      <c r="C36" s="22" t="s">
        <v>786</v>
      </c>
      <c r="D36" s="22">
        <f>VLOOKUP($C36,'메타 RAW'!$A:$G,3,0)</f>
        <v>0</v>
      </c>
      <c r="E36" s="22">
        <f>VLOOKUP($C36,'메타 RAW'!$A:$G,4,0)</f>
        <v>0</v>
      </c>
      <c r="F36" s="22">
        <f>VLOOKUP($C36,'메타 RAW'!$A:$G,5,0)</f>
        <v>0</v>
      </c>
      <c r="G36" s="22">
        <f>VLOOKUP($C36,'메타 RAW'!$A:$G,6,0)</f>
        <v>0</v>
      </c>
      <c r="H36" s="22">
        <f>VLOOKUP($C36,'메타 RAW'!$A:$I,7,0)</f>
        <v>0</v>
      </c>
      <c r="I36" s="22">
        <f>VLOOKUP($C36,'메타 RAW'!$A:$I,8,0)</f>
        <v>0</v>
      </c>
      <c r="J36" s="23">
        <f t="shared" si="32"/>
        <v>0</v>
      </c>
      <c r="K36" s="23">
        <f t="shared" si="23"/>
        <v>0</v>
      </c>
      <c r="L36" s="24">
        <f t="shared" si="24"/>
        <v>0</v>
      </c>
      <c r="M36" s="24">
        <f t="shared" si="24"/>
        <v>0</v>
      </c>
      <c r="N36" s="24">
        <f t="shared" si="25"/>
        <v>0</v>
      </c>
      <c r="O36" s="24">
        <f t="shared" si="26"/>
        <v>0</v>
      </c>
      <c r="P36" s="22">
        <f t="shared" si="27"/>
        <v>0</v>
      </c>
      <c r="Q36" s="22">
        <f t="shared" si="28"/>
        <v>0</v>
      </c>
      <c r="R36" s="22">
        <f t="shared" si="29"/>
        <v>0</v>
      </c>
      <c r="S36" s="22">
        <f>IFERROR(VLOOKUP($C36,'메타 RAW (MMP)'!$B:$G,3,0),0)</f>
        <v>0</v>
      </c>
      <c r="T36" s="22">
        <f>IFERROR(VLOOKUP($C36,'메타 RAW (MMP)'!$B:$G,5,0),0)</f>
        <v>0</v>
      </c>
      <c r="U36" s="22">
        <f>IFERROR(VLOOKUP($C36,'메타 RAW (MMP)'!$B:$G,6,0),0)</f>
        <v>0</v>
      </c>
      <c r="V36" s="22">
        <f t="shared" si="30"/>
        <v>0</v>
      </c>
      <c r="W36" s="22">
        <f t="shared" si="31"/>
        <v>0</v>
      </c>
      <c r="X36" s="22">
        <f>IFERROR(W36*커버링B2C요약!$AD$8/(커버링B2C요약!$AE$5/커버링B2C요약!$AD$5),0)</f>
        <v>0</v>
      </c>
      <c r="Y36" s="22">
        <f>VLOOKUP($C36,'메타 RAW'!$A:$I,9,0)</f>
        <v>30000</v>
      </c>
    </row>
    <row r="37" spans="1:30" s="62" customFormat="1" hidden="1">
      <c r="A37" s="43"/>
      <c r="B37" s="22" t="str">
        <f>VLOOKUP(C37,'메타 RAW'!A:G,2,0)</f>
        <v>aos_registration_lookalike(7%)_vd_인플루언서PA(4)_sj1_26.01.29</v>
      </c>
      <c r="C37" s="22" t="s">
        <v>787</v>
      </c>
      <c r="D37" s="22">
        <f>VLOOKUP($C37,'메타 RAW'!$A:$G,3,0)</f>
        <v>0</v>
      </c>
      <c r="E37" s="22">
        <f>VLOOKUP($C37,'메타 RAW'!$A:$G,4,0)</f>
        <v>0</v>
      </c>
      <c r="F37" s="22">
        <f>VLOOKUP($C37,'메타 RAW'!$A:$G,5,0)</f>
        <v>0</v>
      </c>
      <c r="G37" s="22">
        <f>VLOOKUP($C37,'메타 RAW'!$A:$G,6,0)</f>
        <v>0</v>
      </c>
      <c r="H37" s="22">
        <f>VLOOKUP($C37,'메타 RAW'!$A:$I,7,0)</f>
        <v>0</v>
      </c>
      <c r="I37" s="22">
        <f>VLOOKUP($C37,'메타 RAW'!$A:$I,8,0)</f>
        <v>0</v>
      </c>
      <c r="J37" s="23">
        <f t="shared" si="32"/>
        <v>0</v>
      </c>
      <c r="K37" s="23">
        <f t="shared" si="23"/>
        <v>0</v>
      </c>
      <c r="L37" s="24">
        <f t="shared" si="24"/>
        <v>0</v>
      </c>
      <c r="M37" s="24">
        <f t="shared" si="24"/>
        <v>0</v>
      </c>
      <c r="N37" s="24">
        <f t="shared" si="25"/>
        <v>0</v>
      </c>
      <c r="O37" s="24">
        <f t="shared" si="26"/>
        <v>0</v>
      </c>
      <c r="P37" s="22">
        <f t="shared" si="27"/>
        <v>0</v>
      </c>
      <c r="Q37" s="22">
        <f t="shared" si="28"/>
        <v>0</v>
      </c>
      <c r="R37" s="22">
        <f t="shared" si="29"/>
        <v>0</v>
      </c>
      <c r="S37" s="22">
        <f>IFERROR(VLOOKUP($C37,'메타 RAW (MMP)'!$B:$G,3,0),0)</f>
        <v>0</v>
      </c>
      <c r="T37" s="22">
        <f>IFERROR(VLOOKUP($C37,'메타 RAW (MMP)'!$B:$G,5,0),0)</f>
        <v>0</v>
      </c>
      <c r="U37" s="22">
        <f>IFERROR(VLOOKUP($C37,'메타 RAW (MMP)'!$B:$G,6,0),0)</f>
        <v>0</v>
      </c>
      <c r="V37" s="22">
        <f t="shared" si="30"/>
        <v>0</v>
      </c>
      <c r="W37" s="22">
        <f t="shared" si="31"/>
        <v>0</v>
      </c>
      <c r="X37" s="22">
        <f>IFERROR(W37*커버링B2C요약!$AD$8/(커버링B2C요약!$AE$5/커버링B2C요약!$AD$5),0)</f>
        <v>0</v>
      </c>
      <c r="Y37" s="22">
        <f>VLOOKUP($C37,'메타 RAW'!$A:$I,9,0)</f>
        <v>30000</v>
      </c>
      <c r="Z37" s="43"/>
      <c r="AA37" s="43"/>
      <c r="AB37" s="43"/>
      <c r="AC37" s="43"/>
      <c r="AD37" s="43"/>
    </row>
    <row r="38" spans="1:30" ht="16.5" hidden="1" customHeight="1">
      <c r="B38" s="19" t="s">
        <v>440</v>
      </c>
      <c r="C38" s="20" t="s">
        <v>658</v>
      </c>
      <c r="D38" s="20"/>
    </row>
    <row r="39" spans="1:30" ht="16.5" hidden="1" customHeight="1">
      <c r="B39" s="11" t="s">
        <v>436</v>
      </c>
      <c r="C39" s="11" t="s">
        <v>22</v>
      </c>
      <c r="D39" s="12" t="s">
        <v>23</v>
      </c>
      <c r="E39" s="12" t="s">
        <v>24</v>
      </c>
      <c r="F39" s="12" t="s">
        <v>25</v>
      </c>
      <c r="G39" s="12" t="s">
        <v>26</v>
      </c>
      <c r="H39" s="12" t="s">
        <v>27</v>
      </c>
      <c r="I39" s="12" t="s">
        <v>28</v>
      </c>
      <c r="J39" s="13" t="s">
        <v>29</v>
      </c>
      <c r="K39" s="13" t="s">
        <v>30</v>
      </c>
      <c r="L39" s="13" t="s">
        <v>31</v>
      </c>
      <c r="M39" s="13" t="s">
        <v>32</v>
      </c>
      <c r="N39" s="13" t="s">
        <v>33</v>
      </c>
      <c r="O39" s="13" t="s">
        <v>34</v>
      </c>
      <c r="P39" s="13" t="s">
        <v>35</v>
      </c>
      <c r="Q39" s="13" t="s">
        <v>36</v>
      </c>
      <c r="R39" s="13" t="s">
        <v>37</v>
      </c>
      <c r="S39" s="14" t="s">
        <v>38</v>
      </c>
      <c r="T39" s="14" t="s">
        <v>27</v>
      </c>
      <c r="U39" s="14" t="s">
        <v>28</v>
      </c>
      <c r="V39" s="14" t="s">
        <v>36</v>
      </c>
      <c r="W39" s="14" t="s">
        <v>37</v>
      </c>
      <c r="X39" s="14" t="s">
        <v>437</v>
      </c>
      <c r="Y39" s="13" t="s">
        <v>40</v>
      </c>
      <c r="Z39" s="14" t="s">
        <v>41</v>
      </c>
    </row>
    <row r="40" spans="1:30" ht="16.5" hidden="1" customHeight="1">
      <c r="B40" s="15"/>
      <c r="C40" s="9" t="s">
        <v>435</v>
      </c>
      <c r="D40" s="16">
        <f t="shared" ref="D40:I40" si="33">SUM(D41:D44)</f>
        <v>0</v>
      </c>
      <c r="E40" s="16">
        <f t="shared" si="33"/>
        <v>0</v>
      </c>
      <c r="F40" s="16">
        <f t="shared" si="33"/>
        <v>0</v>
      </c>
      <c r="G40" s="16">
        <f t="shared" si="33"/>
        <v>0</v>
      </c>
      <c r="H40" s="16">
        <f t="shared" si="33"/>
        <v>0</v>
      </c>
      <c r="I40" s="16">
        <f t="shared" si="33"/>
        <v>0</v>
      </c>
      <c r="J40" s="17" t="e">
        <f>D40*1000/E40</f>
        <v>#DIV/0!</v>
      </c>
      <c r="K40" s="17">
        <f>IFERROR(D40/F40,0)</f>
        <v>0</v>
      </c>
      <c r="L40" s="18">
        <f t="shared" ref="L40:M44" si="34">IFERROR(F40/E40,0)</f>
        <v>0</v>
      </c>
      <c r="M40" s="42">
        <f t="shared" si="34"/>
        <v>0</v>
      </c>
      <c r="N40" s="42">
        <f>IFERROR(H40/F40,0)</f>
        <v>0</v>
      </c>
      <c r="O40" s="42">
        <f>IFERROR(I40/F40,0)</f>
        <v>0</v>
      </c>
      <c r="P40" s="17">
        <f>IFERROR(D40/G40,0)</f>
        <v>0</v>
      </c>
      <c r="Q40" s="17">
        <f>IFERROR(D40/H40,0)</f>
        <v>0</v>
      </c>
      <c r="R40" s="17">
        <f>IFERROR(D40/I40,0)</f>
        <v>0</v>
      </c>
      <c r="S40" s="16">
        <f>SUM(S41:S44)</f>
        <v>0</v>
      </c>
      <c r="T40" s="16">
        <f>SUM(T41:T44)</f>
        <v>0</v>
      </c>
      <c r="U40" s="16">
        <f>SUM(U41:U44)</f>
        <v>0</v>
      </c>
      <c r="V40" s="17">
        <f>IFERROR(D40/T40,0)</f>
        <v>0</v>
      </c>
      <c r="W40" s="17">
        <f>IFERROR(D40/U40,0)</f>
        <v>0</v>
      </c>
      <c r="X40" s="17">
        <f>IFERROR(W40*커버링B2C요약!$AD$8/(커버링B2C요약!$AE$5/커버링B2C요약!$AD$5),0)</f>
        <v>0</v>
      </c>
      <c r="Y40" s="17">
        <f>Y41</f>
        <v>0</v>
      </c>
      <c r="Z40" s="17">
        <v>0</v>
      </c>
      <c r="AA40" s="166"/>
    </row>
    <row r="41" spans="1:30" s="43" customFormat="1" hidden="1">
      <c r="B41" s="22" t="str">
        <f>VLOOKUP(C41,'메타 RAW'!A:G,2,0)</f>
        <v>aos_registration_lookalike(7%)_vd_인플루언서PA(3)_sj1_26.01.29</v>
      </c>
      <c r="C41" s="22" t="s">
        <v>788</v>
      </c>
      <c r="D41" s="22">
        <f>VLOOKUP($C41,'메타 RAW'!$A:$G,3,0)</f>
        <v>0</v>
      </c>
      <c r="E41" s="22">
        <f>VLOOKUP($C41,'메타 RAW'!$A:$G,4,0)</f>
        <v>0</v>
      </c>
      <c r="F41" s="22">
        <f>VLOOKUP($C41,'메타 RAW'!$A:$G,5,0)</f>
        <v>0</v>
      </c>
      <c r="G41" s="22">
        <f>VLOOKUP($C41,'메타 RAW'!$A:$G,6,0)</f>
        <v>0</v>
      </c>
      <c r="H41" s="22">
        <f>VLOOKUP($C41,'메타 RAW'!$A:$I,7,0)</f>
        <v>0</v>
      </c>
      <c r="I41" s="22">
        <f>VLOOKUP($C41,'메타 RAW'!$A:$I,8,0)</f>
        <v>0</v>
      </c>
      <c r="J41" s="23">
        <f>IFERROR(D41/E41*1000,0)</f>
        <v>0</v>
      </c>
      <c r="K41" s="23">
        <f>IFERROR(D41/F41,0)</f>
        <v>0</v>
      </c>
      <c r="L41" s="24">
        <f t="shared" si="34"/>
        <v>0</v>
      </c>
      <c r="M41" s="24">
        <f t="shared" si="34"/>
        <v>0</v>
      </c>
      <c r="N41" s="24">
        <f>IFERROR(H41/F41,0)</f>
        <v>0</v>
      </c>
      <c r="O41" s="24">
        <f>IFERROR(I41/F41,0)</f>
        <v>0</v>
      </c>
      <c r="P41" s="22">
        <f>IFERROR(D41/G41,0)</f>
        <v>0</v>
      </c>
      <c r="Q41" s="22">
        <f>IFERROR(D41/H41,0)</f>
        <v>0</v>
      </c>
      <c r="R41" s="22">
        <f>IFERROR(D41/I41,0)</f>
        <v>0</v>
      </c>
      <c r="S41" s="22">
        <f>IFERROR(VLOOKUP($C41,'메타 RAW (MMP)'!$B:$G,3,0),0)</f>
        <v>0</v>
      </c>
      <c r="T41" s="22">
        <f>IFERROR(VLOOKUP($C41,'메타 RAW (MMP)'!$B:$G,5,0),0)</f>
        <v>0</v>
      </c>
      <c r="U41" s="22">
        <f>IFERROR(VLOOKUP($C41,'메타 RAW (MMP)'!$B:$G,6,0),0)</f>
        <v>0</v>
      </c>
      <c r="V41" s="22">
        <f>IFERROR(D41/T41,0)</f>
        <v>0</v>
      </c>
      <c r="W41" s="22">
        <f>IFERROR(D41/U41,0)</f>
        <v>0</v>
      </c>
      <c r="X41" s="22">
        <f>IFERROR(W41*커버링B2C요약!$AD$8/(커버링B2C요약!$AE$5/커버링B2C요약!$AD$5),0)</f>
        <v>0</v>
      </c>
      <c r="Y41" s="22">
        <v>0</v>
      </c>
    </row>
    <row r="42" spans="1:30" s="43" customFormat="1" hidden="1">
      <c r="B42" s="22" t="str">
        <f>VLOOKUP(C42,'메타 RAW'!A:G,2,0)</f>
        <v>aos_registration_lookalike(7%)_vd_인플루언서PA(3)_sj1_26.01.29</v>
      </c>
      <c r="C42" s="22" t="s">
        <v>789</v>
      </c>
      <c r="D42" s="22">
        <f>VLOOKUP($C42,'메타 RAW'!$A:$G,3,0)</f>
        <v>0</v>
      </c>
      <c r="E42" s="22">
        <f>VLOOKUP($C42,'메타 RAW'!$A:$G,4,0)</f>
        <v>0</v>
      </c>
      <c r="F42" s="22">
        <f>VLOOKUP($C42,'메타 RAW'!$A:$G,5,0)</f>
        <v>0</v>
      </c>
      <c r="G42" s="22">
        <f>VLOOKUP($C42,'메타 RAW'!$A:$G,6,0)</f>
        <v>0</v>
      </c>
      <c r="H42" s="22">
        <f>VLOOKUP($C42,'메타 RAW'!$A:$I,7,0)</f>
        <v>0</v>
      </c>
      <c r="I42" s="22">
        <f>VLOOKUP($C42,'메타 RAW'!$A:$I,8,0)</f>
        <v>0</v>
      </c>
      <c r="J42" s="23">
        <f>IFERROR(D42/E42*1000,0)</f>
        <v>0</v>
      </c>
      <c r="K42" s="23">
        <f>IFERROR(D42/F42,0)</f>
        <v>0</v>
      </c>
      <c r="L42" s="24">
        <f t="shared" si="34"/>
        <v>0</v>
      </c>
      <c r="M42" s="24">
        <f t="shared" si="34"/>
        <v>0</v>
      </c>
      <c r="N42" s="24">
        <f>IFERROR(H42/F42,0)</f>
        <v>0</v>
      </c>
      <c r="O42" s="24">
        <f>IFERROR(I42/F42,0)</f>
        <v>0</v>
      </c>
      <c r="P42" s="22">
        <f>IFERROR(D42/G42,0)</f>
        <v>0</v>
      </c>
      <c r="Q42" s="22">
        <f>IFERROR(D42/H42,0)</f>
        <v>0</v>
      </c>
      <c r="R42" s="22">
        <f>IFERROR(D42/I42,0)</f>
        <v>0</v>
      </c>
      <c r="S42" s="22">
        <f>IFERROR(VLOOKUP($C42,'메타 RAW (MMP)'!$B:$G,3,0),0)</f>
        <v>0</v>
      </c>
      <c r="T42" s="22">
        <f>IFERROR(VLOOKUP($C42,'메타 RAW (MMP)'!$B:$G,5,0),0)</f>
        <v>0</v>
      </c>
      <c r="U42" s="22">
        <f>IFERROR(VLOOKUP($C42,'메타 RAW (MMP)'!$B:$G,6,0),0)</f>
        <v>0</v>
      </c>
      <c r="V42" s="22">
        <f>IFERROR(D42/T42,0)</f>
        <v>0</v>
      </c>
      <c r="W42" s="22">
        <f>IFERROR(D42/U42,0)</f>
        <v>0</v>
      </c>
      <c r="X42" s="22">
        <f>IFERROR(W42*커버링B2C요약!$AD$8/(커버링B2C요약!$AE$5/커버링B2C요약!$AD$5),0)</f>
        <v>0</v>
      </c>
      <c r="Y42" s="22">
        <f>VLOOKUP($C42,'메타 RAW'!$A:$I,9,0)</f>
        <v>160000</v>
      </c>
    </row>
    <row r="43" spans="1:30" s="43" customFormat="1" hidden="1">
      <c r="B43" s="22" t="str">
        <f>VLOOKUP(C43,'메타 RAW'!A:G,2,0)</f>
        <v>aos_registration_lookalike(7%)_vd_인플루언서PA(3)_sj1_26.01.29</v>
      </c>
      <c r="C43" s="22" t="s">
        <v>790</v>
      </c>
      <c r="D43" s="22">
        <f>VLOOKUP($C43,'메타 RAW'!$A:$G,3,0)</f>
        <v>0</v>
      </c>
      <c r="E43" s="22">
        <f>VLOOKUP($C43,'메타 RAW'!$A:$G,4,0)</f>
        <v>0</v>
      </c>
      <c r="F43" s="22">
        <f>VLOOKUP($C43,'메타 RAW'!$A:$G,5,0)</f>
        <v>0</v>
      </c>
      <c r="G43" s="22">
        <f>VLOOKUP($C43,'메타 RAW'!$A:$G,6,0)</f>
        <v>0</v>
      </c>
      <c r="H43" s="22">
        <f>VLOOKUP($C43,'메타 RAW'!$A:$I,7,0)</f>
        <v>0</v>
      </c>
      <c r="I43" s="22">
        <f>VLOOKUP($C43,'메타 RAW'!$A:$I,8,0)</f>
        <v>0</v>
      </c>
      <c r="J43" s="23">
        <f>IFERROR(D43/E43*1000,0)</f>
        <v>0</v>
      </c>
      <c r="K43" s="23">
        <f>IFERROR(D43/F43,0)</f>
        <v>0</v>
      </c>
      <c r="L43" s="24">
        <f t="shared" si="34"/>
        <v>0</v>
      </c>
      <c r="M43" s="24">
        <f t="shared" si="34"/>
        <v>0</v>
      </c>
      <c r="N43" s="24">
        <f>IFERROR(H43/F43,0)</f>
        <v>0</v>
      </c>
      <c r="O43" s="24">
        <f>IFERROR(I43/F43,0)</f>
        <v>0</v>
      </c>
      <c r="P43" s="22">
        <f>IFERROR(D43/G43,0)</f>
        <v>0</v>
      </c>
      <c r="Q43" s="22">
        <f>IFERROR(D43/H43,0)</f>
        <v>0</v>
      </c>
      <c r="R43" s="22">
        <f>IFERROR(D43/I43,0)</f>
        <v>0</v>
      </c>
      <c r="S43" s="22">
        <f>IFERROR(VLOOKUP($C43,'메타 RAW (MMP)'!$B:$G,3,0),0)</f>
        <v>0</v>
      </c>
      <c r="T43" s="22">
        <f>IFERROR(VLOOKUP($C43,'메타 RAW (MMP)'!$B:$G,5,0),0)</f>
        <v>0</v>
      </c>
      <c r="U43" s="22">
        <f>IFERROR(VLOOKUP($C43,'메타 RAW (MMP)'!$B:$G,6,0),0)</f>
        <v>0</v>
      </c>
      <c r="V43" s="22">
        <f>IFERROR(D43/T43,0)</f>
        <v>0</v>
      </c>
      <c r="W43" s="22">
        <f>IFERROR(D43/U43,0)</f>
        <v>0</v>
      </c>
      <c r="X43" s="22">
        <f>IFERROR(W43*커버링B2C요약!$AD$8/(커버링B2C요약!$AE$5/커버링B2C요약!$AD$5),0)</f>
        <v>0</v>
      </c>
      <c r="Y43" s="22">
        <f>VLOOKUP($C43,'메타 RAW'!$A:$I,9,0)</f>
        <v>160000</v>
      </c>
    </row>
    <row r="44" spans="1:30" s="43" customFormat="1" hidden="1">
      <c r="B44" s="22" t="str">
        <f>VLOOKUP(C44,'메타 RAW'!A:G,2,0)</f>
        <v>aos_registration_lookalike(7%)_vd_인플루언서PA(3)_sj1_26.01.29</v>
      </c>
      <c r="C44" s="22" t="s">
        <v>791</v>
      </c>
      <c r="D44" s="22">
        <f>VLOOKUP($C44,'메타 RAW'!$A:$G,3,0)</f>
        <v>0</v>
      </c>
      <c r="E44" s="22">
        <f>VLOOKUP($C44,'메타 RAW'!$A:$G,4,0)</f>
        <v>0</v>
      </c>
      <c r="F44" s="22">
        <f>VLOOKUP($C44,'메타 RAW'!$A:$G,5,0)</f>
        <v>0</v>
      </c>
      <c r="G44" s="22">
        <f>VLOOKUP($C44,'메타 RAW'!$A:$G,6,0)</f>
        <v>0</v>
      </c>
      <c r="H44" s="22">
        <f>VLOOKUP($C44,'메타 RAW'!$A:$I,7,0)</f>
        <v>0</v>
      </c>
      <c r="I44" s="22">
        <f>VLOOKUP($C44,'메타 RAW'!$A:$I,8,0)</f>
        <v>0</v>
      </c>
      <c r="J44" s="23">
        <f>IFERROR(D44/E44*1000,0)</f>
        <v>0</v>
      </c>
      <c r="K44" s="23">
        <f>IFERROR(D44/F44,0)</f>
        <v>0</v>
      </c>
      <c r="L44" s="24">
        <f t="shared" si="34"/>
        <v>0</v>
      </c>
      <c r="M44" s="24">
        <f t="shared" si="34"/>
        <v>0</v>
      </c>
      <c r="N44" s="24">
        <f>IFERROR(H44/F44,0)</f>
        <v>0</v>
      </c>
      <c r="O44" s="24">
        <f>IFERROR(I44/F44,0)</f>
        <v>0</v>
      </c>
      <c r="P44" s="22">
        <f>IFERROR(D44/G44,0)</f>
        <v>0</v>
      </c>
      <c r="Q44" s="22">
        <f>IFERROR(D44/H44,0)</f>
        <v>0</v>
      </c>
      <c r="R44" s="22">
        <f>IFERROR(D44/I44,0)</f>
        <v>0</v>
      </c>
      <c r="S44" s="22">
        <f>IFERROR(VLOOKUP($C44,'메타 RAW (MMP)'!$B:$G,3,0),0)</f>
        <v>0</v>
      </c>
      <c r="T44" s="22">
        <f>IFERROR(VLOOKUP($C44,'메타 RAW (MMP)'!$B:$G,5,0),0)</f>
        <v>0</v>
      </c>
      <c r="U44" s="22">
        <f>IFERROR(VLOOKUP($C44,'메타 RAW (MMP)'!$B:$G,6,0),0)</f>
        <v>0</v>
      </c>
      <c r="V44" s="22">
        <f>IFERROR(D44/T44,0)</f>
        <v>0</v>
      </c>
      <c r="W44" s="22">
        <f>IFERROR(D44/U44,0)</f>
        <v>0</v>
      </c>
      <c r="X44" s="22">
        <f>IFERROR(W44*커버링B2C요약!$AD$8/(커버링B2C요약!$AE$5/커버링B2C요약!$AD$5),0)</f>
        <v>0</v>
      </c>
      <c r="Y44" s="22">
        <f>VLOOKUP($C44,'메타 RAW'!$A:$I,9,0)</f>
        <v>160000</v>
      </c>
    </row>
    <row r="45" spans="1:30" ht="16.5" hidden="1" customHeight="1">
      <c r="B45" s="19" t="s">
        <v>440</v>
      </c>
      <c r="C45" s="20" t="s">
        <v>658</v>
      </c>
      <c r="D45" s="20"/>
    </row>
    <row r="46" spans="1:30" ht="16.5" hidden="1" customHeight="1">
      <c r="B46" s="11" t="s">
        <v>436</v>
      </c>
      <c r="C46" s="11" t="s">
        <v>22</v>
      </c>
      <c r="D46" s="12" t="s">
        <v>23</v>
      </c>
      <c r="E46" s="12" t="s">
        <v>24</v>
      </c>
      <c r="F46" s="12" t="s">
        <v>25</v>
      </c>
      <c r="G46" s="12" t="s">
        <v>26</v>
      </c>
      <c r="H46" s="12" t="s">
        <v>27</v>
      </c>
      <c r="I46" s="12" t="s">
        <v>28</v>
      </c>
      <c r="J46" s="13" t="s">
        <v>29</v>
      </c>
      <c r="K46" s="13" t="s">
        <v>30</v>
      </c>
      <c r="L46" s="13" t="s">
        <v>31</v>
      </c>
      <c r="M46" s="13" t="s">
        <v>32</v>
      </c>
      <c r="N46" s="13" t="s">
        <v>33</v>
      </c>
      <c r="O46" s="13" t="s">
        <v>34</v>
      </c>
      <c r="P46" s="13" t="s">
        <v>35</v>
      </c>
      <c r="Q46" s="13" t="s">
        <v>36</v>
      </c>
      <c r="R46" s="13" t="s">
        <v>37</v>
      </c>
      <c r="S46" s="14" t="s">
        <v>38</v>
      </c>
      <c r="T46" s="14" t="s">
        <v>27</v>
      </c>
      <c r="U46" s="14" t="s">
        <v>28</v>
      </c>
      <c r="V46" s="14" t="s">
        <v>36</v>
      </c>
      <c r="W46" s="14" t="s">
        <v>37</v>
      </c>
      <c r="X46" s="14" t="s">
        <v>437</v>
      </c>
      <c r="Y46" s="13" t="s">
        <v>40</v>
      </c>
      <c r="Z46" s="14" t="s">
        <v>41</v>
      </c>
    </row>
    <row r="47" spans="1:30" ht="16.5" hidden="1" customHeight="1">
      <c r="B47" s="15"/>
      <c r="C47" s="9" t="s">
        <v>435</v>
      </c>
      <c r="D47" s="16">
        <f t="shared" ref="D47:I47" si="35">SUM(D48:D50)</f>
        <v>0</v>
      </c>
      <c r="E47" s="16">
        <f t="shared" si="35"/>
        <v>0</v>
      </c>
      <c r="F47" s="16">
        <f t="shared" si="35"/>
        <v>0</v>
      </c>
      <c r="G47" s="16">
        <f t="shared" si="35"/>
        <v>0</v>
      </c>
      <c r="H47" s="16">
        <f t="shared" si="35"/>
        <v>0</v>
      </c>
      <c r="I47" s="16">
        <f t="shared" si="35"/>
        <v>0</v>
      </c>
      <c r="J47" s="17" t="e">
        <f>D47*1000/E47</f>
        <v>#DIV/0!</v>
      </c>
      <c r="K47" s="17">
        <f>IFERROR(D47/F47,0)</f>
        <v>0</v>
      </c>
      <c r="L47" s="18">
        <f t="shared" ref="L47:M50" si="36">IFERROR(F47/E47,0)</f>
        <v>0</v>
      </c>
      <c r="M47" s="42">
        <f t="shared" si="36"/>
        <v>0</v>
      </c>
      <c r="N47" s="42">
        <f>IFERROR(H47/F47,0)</f>
        <v>0</v>
      </c>
      <c r="O47" s="42">
        <f>IFERROR(I47/F47,0)</f>
        <v>0</v>
      </c>
      <c r="P47" s="17">
        <f>IFERROR(D47/G47,0)</f>
        <v>0</v>
      </c>
      <c r="Q47" s="17">
        <f>IFERROR(D47/H47,0)</f>
        <v>0</v>
      </c>
      <c r="R47" s="17">
        <f>IFERROR(D47/I47,0)</f>
        <v>0</v>
      </c>
      <c r="S47" s="16">
        <f>SUM(S48:S50)</f>
        <v>0</v>
      </c>
      <c r="T47" s="16">
        <f>SUM(T48:T50)</f>
        <v>0</v>
      </c>
      <c r="U47" s="16">
        <f>SUM(U48:U50)</f>
        <v>0</v>
      </c>
      <c r="V47" s="17">
        <f>IFERROR(D47/T47,0)</f>
        <v>0</v>
      </c>
      <c r="W47" s="17">
        <f>IFERROR(D47/U47,0)</f>
        <v>0</v>
      </c>
      <c r="X47" s="17">
        <f>IFERROR(W47*커버링B2C요약!$AD$8/(커버링B2C요약!$AE$5/커버링B2C요약!$AD$5),0)</f>
        <v>0</v>
      </c>
      <c r="Y47" s="17">
        <f>Y48</f>
        <v>0</v>
      </c>
      <c r="Z47" s="17" t="s">
        <v>48</v>
      </c>
      <c r="AA47" s="166"/>
    </row>
    <row r="48" spans="1:30" s="62" customFormat="1" hidden="1">
      <c r="B48" s="22" t="str">
        <f>VLOOKUP(C48,'메타 RAW'!A:G,2,0)</f>
        <v>aos_registration_lookalike(7%)_vd_인플루언서PA(2)_sj1_26.01.29</v>
      </c>
      <c r="C48" s="22" t="s">
        <v>792</v>
      </c>
      <c r="D48" s="22">
        <f>VLOOKUP($C48,'메타 RAW'!$A:$G,3,0)</f>
        <v>0</v>
      </c>
      <c r="E48" s="22">
        <f>VLOOKUP($C48,'메타 RAW'!$A:$G,4,0)</f>
        <v>0</v>
      </c>
      <c r="F48" s="22">
        <f>VLOOKUP($C48,'메타 RAW'!$A:$G,5,0)</f>
        <v>0</v>
      </c>
      <c r="G48" s="22">
        <f>VLOOKUP($C48,'메타 RAW'!$A:$G,6,0)</f>
        <v>0</v>
      </c>
      <c r="H48" s="22">
        <f>VLOOKUP($C48,'메타 RAW'!$A:$I,7,0)</f>
        <v>0</v>
      </c>
      <c r="I48" s="22">
        <f>VLOOKUP($C48,'메타 RAW'!$A:$I,8,0)</f>
        <v>0</v>
      </c>
      <c r="J48" s="23">
        <f>IFERROR(D48/E48*1000,0)</f>
        <v>0</v>
      </c>
      <c r="K48" s="23">
        <f>IFERROR(D48/F48,0)</f>
        <v>0</v>
      </c>
      <c r="L48" s="24">
        <f t="shared" si="36"/>
        <v>0</v>
      </c>
      <c r="M48" s="24">
        <f t="shared" si="36"/>
        <v>0</v>
      </c>
      <c r="N48" s="24">
        <f>IFERROR(H48/F48,0)</f>
        <v>0</v>
      </c>
      <c r="O48" s="24">
        <f>IFERROR(I48/F48,0)</f>
        <v>0</v>
      </c>
      <c r="P48" s="22">
        <f>IFERROR(D48/G48,0)</f>
        <v>0</v>
      </c>
      <c r="Q48" s="22">
        <f>IFERROR(D48/H48,0)</f>
        <v>0</v>
      </c>
      <c r="R48" s="22">
        <f>IFERROR(D48/I48,0)</f>
        <v>0</v>
      </c>
      <c r="S48" s="22">
        <f>IFERROR(VLOOKUP($C48,'메타 RAW (MMP)'!$B:$G,3,0),0)</f>
        <v>0</v>
      </c>
      <c r="T48" s="22">
        <f>IFERROR(VLOOKUP($C48,'메타 RAW (MMP)'!$B:$G,5,0),0)</f>
        <v>0</v>
      </c>
      <c r="U48" s="22">
        <f>IFERROR(VLOOKUP($C48,'메타 RAW (MMP)'!$B:$G,6,0),0)</f>
        <v>0</v>
      </c>
      <c r="V48" s="22">
        <f>IFERROR(D48/T48,0)</f>
        <v>0</v>
      </c>
      <c r="W48" s="22">
        <f>IFERROR(D48/U48,0)</f>
        <v>0</v>
      </c>
      <c r="X48" s="22">
        <f>IFERROR(W48*커버링B2C요약!$AD$8/(커버링B2C요약!$AE$5/커버링B2C요약!$AD$5),0)</f>
        <v>0</v>
      </c>
      <c r="Y48" s="22"/>
      <c r="Z48" s="43"/>
    </row>
    <row r="49" spans="2:27" s="62" customFormat="1" hidden="1">
      <c r="B49" s="22" t="str">
        <f>VLOOKUP(C49,'메타 RAW'!A:G,2,0)</f>
        <v>aos_registration_lookalike(7%)_vd_인플루언서PA(2)_sj1_26.01.29</v>
      </c>
      <c r="C49" s="22" t="s">
        <v>793</v>
      </c>
      <c r="D49" s="22">
        <f>VLOOKUP($C49,'메타 RAW'!$A:$G,3,0)</f>
        <v>0</v>
      </c>
      <c r="E49" s="22">
        <f>VLOOKUP($C49,'메타 RAW'!$A:$G,4,0)</f>
        <v>0</v>
      </c>
      <c r="F49" s="22">
        <f>VLOOKUP($C49,'메타 RAW'!$A:$G,5,0)</f>
        <v>0</v>
      </c>
      <c r="G49" s="22">
        <f>VLOOKUP($C49,'메타 RAW'!$A:$G,6,0)</f>
        <v>0</v>
      </c>
      <c r="H49" s="22">
        <f>VLOOKUP($C49,'메타 RAW'!$A:$I,7,0)</f>
        <v>0</v>
      </c>
      <c r="I49" s="22">
        <f>VLOOKUP($C49,'메타 RAW'!$A:$I,8,0)</f>
        <v>0</v>
      </c>
      <c r="J49" s="23">
        <f>IFERROR(D49/E49*1000,0)</f>
        <v>0</v>
      </c>
      <c r="K49" s="23">
        <f>IFERROR(D49/F49,0)</f>
        <v>0</v>
      </c>
      <c r="L49" s="24">
        <f t="shared" si="36"/>
        <v>0</v>
      </c>
      <c r="M49" s="24">
        <f t="shared" si="36"/>
        <v>0</v>
      </c>
      <c r="N49" s="24">
        <f>IFERROR(H49/F49,0)</f>
        <v>0</v>
      </c>
      <c r="O49" s="24">
        <f>IFERROR(I49/F49,0)</f>
        <v>0</v>
      </c>
      <c r="P49" s="22">
        <f>IFERROR(D49/G49,0)</f>
        <v>0</v>
      </c>
      <c r="Q49" s="22">
        <f>IFERROR(D49/H49,0)</f>
        <v>0</v>
      </c>
      <c r="R49" s="22">
        <f>IFERROR(D49/I49,0)</f>
        <v>0</v>
      </c>
      <c r="S49" s="22">
        <f>IFERROR(VLOOKUP($C49,'메타 RAW (MMP)'!$B:$G,3,0),0)</f>
        <v>0</v>
      </c>
      <c r="T49" s="22">
        <f>IFERROR(VLOOKUP($C49,'메타 RAW (MMP)'!$B:$G,5,0),0)</f>
        <v>0</v>
      </c>
      <c r="U49" s="22">
        <f>IFERROR(VLOOKUP($C49,'메타 RAW (MMP)'!$B:$G,6,0),0)</f>
        <v>0</v>
      </c>
      <c r="V49" s="22">
        <f>IFERROR(D49/T49,0)</f>
        <v>0</v>
      </c>
      <c r="W49" s="22">
        <f>IFERROR(D49/U49,0)</f>
        <v>0</v>
      </c>
      <c r="X49" s="22">
        <f>IFERROR(W49*커버링B2C요약!$AD$8/(커버링B2C요약!$AE$5/커버링B2C요약!$AD$5),0)</f>
        <v>0</v>
      </c>
      <c r="Y49" s="22">
        <f>VLOOKUP($C49,'메타 RAW'!$A:$I,9,0)</f>
        <v>50000</v>
      </c>
      <c r="Z49" s="43"/>
    </row>
    <row r="50" spans="2:27" s="62" customFormat="1" hidden="1">
      <c r="B50" s="22" t="str">
        <f>VLOOKUP(C50,'메타 RAW'!A:G,2,0)</f>
        <v>aos_registration_lookalike(7%)_vd_인플루언서PA(2)_sj1_26.01.29</v>
      </c>
      <c r="C50" s="22" t="s">
        <v>794</v>
      </c>
      <c r="D50" s="22">
        <f>VLOOKUP($C50,'메타 RAW'!$A:$G,3,0)</f>
        <v>0</v>
      </c>
      <c r="E50" s="22">
        <f>VLOOKUP($C50,'메타 RAW'!$A:$G,4,0)</f>
        <v>0</v>
      </c>
      <c r="F50" s="22">
        <f>VLOOKUP($C50,'메타 RAW'!$A:$G,5,0)</f>
        <v>0</v>
      </c>
      <c r="G50" s="22">
        <f>VLOOKUP($C50,'메타 RAW'!$A:$G,6,0)</f>
        <v>0</v>
      </c>
      <c r="H50" s="22">
        <f>VLOOKUP($C50,'메타 RAW'!$A:$I,7,0)</f>
        <v>0</v>
      </c>
      <c r="I50" s="22">
        <f>VLOOKUP($C50,'메타 RAW'!$A:$I,8,0)</f>
        <v>0</v>
      </c>
      <c r="J50" s="23">
        <f>IFERROR(D50/E50*1000,0)</f>
        <v>0</v>
      </c>
      <c r="K50" s="23">
        <f>IFERROR(D50/F50,0)</f>
        <v>0</v>
      </c>
      <c r="L50" s="24">
        <f t="shared" si="36"/>
        <v>0</v>
      </c>
      <c r="M50" s="24">
        <f t="shared" si="36"/>
        <v>0</v>
      </c>
      <c r="N50" s="24">
        <f>IFERROR(H50/F50,0)</f>
        <v>0</v>
      </c>
      <c r="O50" s="24">
        <f>IFERROR(I50/F50,0)</f>
        <v>0</v>
      </c>
      <c r="P50" s="22">
        <f>IFERROR(D50/G50,0)</f>
        <v>0</v>
      </c>
      <c r="Q50" s="22">
        <f>IFERROR(D50/H50,0)</f>
        <v>0</v>
      </c>
      <c r="R50" s="22">
        <f>IFERROR(D50/I50,0)</f>
        <v>0</v>
      </c>
      <c r="S50" s="22">
        <f>IFERROR(VLOOKUP($C50,'메타 RAW (MMP)'!$B:$G,3,0),0)</f>
        <v>0</v>
      </c>
      <c r="T50" s="22">
        <f>IFERROR(VLOOKUP($C50,'메타 RAW (MMP)'!$B:$G,5,0),0)</f>
        <v>0</v>
      </c>
      <c r="U50" s="22">
        <f>IFERROR(VLOOKUP($C50,'메타 RAW (MMP)'!$B:$G,6,0),0)</f>
        <v>0</v>
      </c>
      <c r="V50" s="22">
        <f>IFERROR(D50/T50,0)</f>
        <v>0</v>
      </c>
      <c r="W50" s="22">
        <f>IFERROR(D50/U50,0)</f>
        <v>0</v>
      </c>
      <c r="X50" s="22">
        <f>IFERROR(W50*커버링B2C요약!$AD$8/(커버링B2C요약!$AE$5/커버링B2C요약!$AD$5),0)</f>
        <v>0</v>
      </c>
      <c r="Y50" s="22">
        <f>VLOOKUP($C50,'메타 RAW'!$A:$I,9,0)</f>
        <v>50000</v>
      </c>
      <c r="Z50" s="43"/>
    </row>
    <row r="51" spans="2:27" ht="16.5" hidden="1" customHeight="1">
      <c r="B51" s="19" t="s">
        <v>440</v>
      </c>
      <c r="C51" s="20" t="s">
        <v>451</v>
      </c>
      <c r="D51" s="20"/>
    </row>
    <row r="52" spans="2:27" ht="16.5" hidden="1" customHeight="1">
      <c r="B52" s="11" t="s">
        <v>436</v>
      </c>
      <c r="C52" s="11" t="s">
        <v>22</v>
      </c>
      <c r="D52" s="12" t="s">
        <v>23</v>
      </c>
      <c r="E52" s="12" t="s">
        <v>24</v>
      </c>
      <c r="F52" s="12" t="s">
        <v>25</v>
      </c>
      <c r="G52" s="12" t="s">
        <v>26</v>
      </c>
      <c r="H52" s="12" t="s">
        <v>27</v>
      </c>
      <c r="I52" s="12" t="s">
        <v>28</v>
      </c>
      <c r="J52" s="13" t="s">
        <v>29</v>
      </c>
      <c r="K52" s="13" t="s">
        <v>30</v>
      </c>
      <c r="L52" s="13" t="s">
        <v>31</v>
      </c>
      <c r="M52" s="13" t="s">
        <v>32</v>
      </c>
      <c r="N52" s="13" t="s">
        <v>33</v>
      </c>
      <c r="O52" s="13" t="s">
        <v>34</v>
      </c>
      <c r="P52" s="13" t="s">
        <v>35</v>
      </c>
      <c r="Q52" s="13" t="s">
        <v>36</v>
      </c>
      <c r="R52" s="13" t="s">
        <v>37</v>
      </c>
      <c r="S52" s="14" t="s">
        <v>38</v>
      </c>
      <c r="T52" s="14" t="s">
        <v>27</v>
      </c>
      <c r="U52" s="14" t="s">
        <v>28</v>
      </c>
      <c r="V52" s="14" t="s">
        <v>36</v>
      </c>
      <c r="W52" s="14" t="s">
        <v>37</v>
      </c>
      <c r="X52" s="14" t="s">
        <v>437</v>
      </c>
      <c r="Y52" s="13" t="s">
        <v>40</v>
      </c>
      <c r="Z52" s="14" t="s">
        <v>41</v>
      </c>
    </row>
    <row r="53" spans="2:27" ht="16.5" hidden="1" customHeight="1">
      <c r="B53" s="15"/>
      <c r="C53" s="9" t="s">
        <v>435</v>
      </c>
      <c r="D53" s="16">
        <f t="shared" ref="D53:I53" si="37">SUM(D54:D57)</f>
        <v>0</v>
      </c>
      <c r="E53" s="16">
        <f t="shared" si="37"/>
        <v>0</v>
      </c>
      <c r="F53" s="16">
        <f t="shared" si="37"/>
        <v>0</v>
      </c>
      <c r="G53" s="16">
        <f t="shared" si="37"/>
        <v>0</v>
      </c>
      <c r="H53" s="16">
        <f t="shared" si="37"/>
        <v>0</v>
      </c>
      <c r="I53" s="16">
        <f t="shared" si="37"/>
        <v>0</v>
      </c>
      <c r="J53" s="17" t="e">
        <f>D53*1000/E53</f>
        <v>#DIV/0!</v>
      </c>
      <c r="K53" s="17">
        <f>IFERROR(D53/F53,0)</f>
        <v>0</v>
      </c>
      <c r="L53" s="18">
        <f t="shared" ref="L53:M57" si="38">IFERROR(F53/E53,0)</f>
        <v>0</v>
      </c>
      <c r="M53" s="42">
        <f t="shared" si="38"/>
        <v>0</v>
      </c>
      <c r="N53" s="42">
        <f>IFERROR(H53/F53,0)</f>
        <v>0</v>
      </c>
      <c r="O53" s="42">
        <f>IFERROR(I53/F53,0)</f>
        <v>0</v>
      </c>
      <c r="P53" s="17">
        <f>IFERROR(D53/G53,0)</f>
        <v>0</v>
      </c>
      <c r="Q53" s="17">
        <f>IFERROR(D53/H53,0)</f>
        <v>0</v>
      </c>
      <c r="R53" s="17">
        <f>IFERROR(D53/I53,0)</f>
        <v>0</v>
      </c>
      <c r="S53" s="16">
        <f>SUM(S54:S57)</f>
        <v>0</v>
      </c>
      <c r="T53" s="16">
        <f>SUM(T54:T57)</f>
        <v>0</v>
      </c>
      <c r="U53" s="16">
        <f>SUM(U54:U57)</f>
        <v>0</v>
      </c>
      <c r="V53" s="17">
        <f>IFERROR(D53/T53,0)</f>
        <v>0</v>
      </c>
      <c r="W53" s="17">
        <f>IFERROR(D53/U53,0)</f>
        <v>0</v>
      </c>
      <c r="X53" s="17">
        <f>IFERROR(W53*커버링B2C요약!$AD$8/(커버링B2C요약!$AE$5/커버링B2C요약!$AD$5),0)</f>
        <v>0</v>
      </c>
      <c r="Y53" s="17">
        <f>Y54</f>
        <v>0</v>
      </c>
      <c r="Z53" s="17">
        <v>0</v>
      </c>
      <c r="AA53" s="166"/>
    </row>
    <row r="54" spans="2:27" s="43" customFormat="1" hidden="1">
      <c r="B54" s="22" t="str">
        <f>VLOOKUP(C54,'메타 RAW'!A:G,2,0)</f>
        <v>aos_registration_lookalike(7%)_vd_인플루언서PA(1)_sj1_26.01.28</v>
      </c>
      <c r="C54" s="22" t="s">
        <v>795</v>
      </c>
      <c r="D54" s="22">
        <f>VLOOKUP($C54,'메타 RAW'!$A:$G,3,0)</f>
        <v>0</v>
      </c>
      <c r="E54" s="22">
        <f>VLOOKUP($C54,'메타 RAW'!$A:$G,4,0)</f>
        <v>0</v>
      </c>
      <c r="F54" s="22">
        <f>VLOOKUP($C54,'메타 RAW'!$A:$G,5,0)</f>
        <v>0</v>
      </c>
      <c r="G54" s="22">
        <f>VLOOKUP($C54,'메타 RAW'!$A:$G,6,0)</f>
        <v>0</v>
      </c>
      <c r="H54" s="22">
        <f>VLOOKUP($C54,'메타 RAW'!$A:$I,7,0)</f>
        <v>0</v>
      </c>
      <c r="I54" s="22">
        <f>VLOOKUP($C54,'메타 RAW'!$A:$I,8,0)</f>
        <v>0</v>
      </c>
      <c r="J54" s="23">
        <f>IFERROR(D54/E54*1000,0)</f>
        <v>0</v>
      </c>
      <c r="K54" s="23">
        <f>IFERROR(D54/F54,0)</f>
        <v>0</v>
      </c>
      <c r="L54" s="24">
        <f t="shared" si="38"/>
        <v>0</v>
      </c>
      <c r="M54" s="24">
        <f t="shared" si="38"/>
        <v>0</v>
      </c>
      <c r="N54" s="24">
        <f>IFERROR(H54/F54,0)</f>
        <v>0</v>
      </c>
      <c r="O54" s="24">
        <f>IFERROR(I54/F54,0)</f>
        <v>0</v>
      </c>
      <c r="P54" s="22">
        <f>IFERROR(D54/G54,0)</f>
        <v>0</v>
      </c>
      <c r="Q54" s="22">
        <f>IFERROR(D54/H54,0)</f>
        <v>0</v>
      </c>
      <c r="R54" s="22">
        <f>IFERROR(D54/I54,0)</f>
        <v>0</v>
      </c>
      <c r="S54" s="22">
        <f>IFERROR(VLOOKUP($C54,'메타 RAW (MMP)'!$B:$G,3,0),0)</f>
        <v>0</v>
      </c>
      <c r="T54" s="22">
        <f>IFERROR(VLOOKUP($C54,'메타 RAW (MMP)'!$B:$G,5,0),0)</f>
        <v>0</v>
      </c>
      <c r="U54" s="22">
        <f>IFERROR(VLOOKUP($C54,'메타 RAW (MMP)'!$B:$G,6,0),0)</f>
        <v>0</v>
      </c>
      <c r="V54" s="22">
        <f>IFERROR(D54/T54,0)</f>
        <v>0</v>
      </c>
      <c r="W54" s="22">
        <f>IFERROR(D54/U54,0)</f>
        <v>0</v>
      </c>
      <c r="X54" s="22">
        <f>IFERROR(W54*커버링B2C요약!$AD$8/(커버링B2C요약!$AE$5/커버링B2C요약!$AD$5),0)</f>
        <v>0</v>
      </c>
      <c r="Y54" s="22">
        <v>0</v>
      </c>
    </row>
    <row r="55" spans="2:27" s="43" customFormat="1" hidden="1">
      <c r="B55" s="22" t="str">
        <f>VLOOKUP(C55,'메타 RAW'!A:G,2,0)</f>
        <v>aos_registration_lookalike(7%)_vd_인플루언서PA(1)_sj1_26.01.28</v>
      </c>
      <c r="C55" s="22" t="s">
        <v>796</v>
      </c>
      <c r="D55" s="22">
        <f>VLOOKUP($C55,'메타 RAW'!$A:$G,3,0)</f>
        <v>0</v>
      </c>
      <c r="E55" s="22">
        <f>VLOOKUP($C55,'메타 RAW'!$A:$G,4,0)</f>
        <v>0</v>
      </c>
      <c r="F55" s="22">
        <f>VLOOKUP($C55,'메타 RAW'!$A:$G,5,0)</f>
        <v>0</v>
      </c>
      <c r="G55" s="22">
        <f>VLOOKUP($C55,'메타 RAW'!$A:$G,6,0)</f>
        <v>0</v>
      </c>
      <c r="H55" s="22">
        <f>VLOOKUP($C55,'메타 RAW'!$A:$I,7,0)</f>
        <v>0</v>
      </c>
      <c r="I55" s="22">
        <f>VLOOKUP($C55,'메타 RAW'!$A:$I,8,0)</f>
        <v>0</v>
      </c>
      <c r="J55" s="23">
        <f>IFERROR(D55/E55*1000,0)</f>
        <v>0</v>
      </c>
      <c r="K55" s="23">
        <f>IFERROR(D55/F55,0)</f>
        <v>0</v>
      </c>
      <c r="L55" s="24">
        <f t="shared" si="38"/>
        <v>0</v>
      </c>
      <c r="M55" s="24">
        <f t="shared" si="38"/>
        <v>0</v>
      </c>
      <c r="N55" s="24">
        <f>IFERROR(H55/F55,0)</f>
        <v>0</v>
      </c>
      <c r="O55" s="24">
        <f>IFERROR(I55/F55,0)</f>
        <v>0</v>
      </c>
      <c r="P55" s="22">
        <f>IFERROR(D55/G55,0)</f>
        <v>0</v>
      </c>
      <c r="Q55" s="22">
        <f>IFERROR(D55/H55,0)</f>
        <v>0</v>
      </c>
      <c r="R55" s="22">
        <f>IFERROR(D55/I55,0)</f>
        <v>0</v>
      </c>
      <c r="S55" s="22">
        <f>IFERROR(VLOOKUP($C55,'메타 RAW (MMP)'!$B:$G,3,0),0)</f>
        <v>0</v>
      </c>
      <c r="T55" s="22">
        <f>IFERROR(VLOOKUP($C55,'메타 RAW (MMP)'!$B:$G,5,0),0)</f>
        <v>0</v>
      </c>
      <c r="U55" s="22">
        <f>IFERROR(VLOOKUP($C55,'메타 RAW (MMP)'!$B:$G,6,0),0)</f>
        <v>0</v>
      </c>
      <c r="V55" s="22">
        <f>IFERROR(D55/T55,0)</f>
        <v>0</v>
      </c>
      <c r="W55" s="22">
        <f>IFERROR(D55/U55,0)</f>
        <v>0</v>
      </c>
      <c r="X55" s="22">
        <f>IFERROR(W55*커버링B2C요약!$AD$8/(커버링B2C요약!$AE$5/커버링B2C요약!$AD$5),0)</f>
        <v>0</v>
      </c>
      <c r="Y55" s="22">
        <f>VLOOKUP($C55,'메타 RAW'!$A:$I,9,0)</f>
        <v>30000</v>
      </c>
    </row>
    <row r="56" spans="2:27" s="43" customFormat="1" hidden="1">
      <c r="B56" s="22" t="str">
        <f>VLOOKUP(C56,'메타 RAW'!A:G,2,0)</f>
        <v>aos_registration_lookalike(7%)_vd_인플루언서PA(1)_sj1_26.01.28</v>
      </c>
      <c r="C56" s="22" t="s">
        <v>797</v>
      </c>
      <c r="D56" s="22">
        <f>VLOOKUP($C56,'메타 RAW'!$A:$G,3,0)</f>
        <v>0</v>
      </c>
      <c r="E56" s="22">
        <f>VLOOKUP($C56,'메타 RAW'!$A:$G,4,0)</f>
        <v>0</v>
      </c>
      <c r="F56" s="22">
        <f>VLOOKUP($C56,'메타 RAW'!$A:$G,5,0)</f>
        <v>0</v>
      </c>
      <c r="G56" s="22">
        <f>VLOOKUP($C56,'메타 RAW'!$A:$G,6,0)</f>
        <v>0</v>
      </c>
      <c r="H56" s="22">
        <f>VLOOKUP($C56,'메타 RAW'!$A:$I,7,0)</f>
        <v>0</v>
      </c>
      <c r="I56" s="22">
        <f>VLOOKUP($C56,'메타 RAW'!$A:$I,8,0)</f>
        <v>0</v>
      </c>
      <c r="J56" s="23">
        <f>IFERROR(D56/E56*1000,0)</f>
        <v>0</v>
      </c>
      <c r="K56" s="23">
        <f>IFERROR(D56/F56,0)</f>
        <v>0</v>
      </c>
      <c r="L56" s="24">
        <f t="shared" si="38"/>
        <v>0</v>
      </c>
      <c r="M56" s="24">
        <f t="shared" si="38"/>
        <v>0</v>
      </c>
      <c r="N56" s="24">
        <f>IFERROR(H56/F56,0)</f>
        <v>0</v>
      </c>
      <c r="O56" s="24">
        <f>IFERROR(I56/F56,0)</f>
        <v>0</v>
      </c>
      <c r="P56" s="22">
        <f>IFERROR(D56/G56,0)</f>
        <v>0</v>
      </c>
      <c r="Q56" s="22">
        <f>IFERROR(D56/H56,0)</f>
        <v>0</v>
      </c>
      <c r="R56" s="22">
        <f>IFERROR(D56/I56,0)</f>
        <v>0</v>
      </c>
      <c r="S56" s="22">
        <f>IFERROR(VLOOKUP($C56,'메타 RAW (MMP)'!$B:$G,3,0),0)</f>
        <v>0</v>
      </c>
      <c r="T56" s="22">
        <f>IFERROR(VLOOKUP($C56,'메타 RAW (MMP)'!$B:$G,5,0),0)</f>
        <v>0</v>
      </c>
      <c r="U56" s="22">
        <f>IFERROR(VLOOKUP($C56,'메타 RAW (MMP)'!$B:$G,6,0),0)</f>
        <v>0</v>
      </c>
      <c r="V56" s="22">
        <f>IFERROR(D56/T56,0)</f>
        <v>0</v>
      </c>
      <c r="W56" s="22">
        <f>IFERROR(D56/U56,0)</f>
        <v>0</v>
      </c>
      <c r="X56" s="22">
        <f>IFERROR(W56*커버링B2C요약!$AD$8/(커버링B2C요약!$AE$5/커버링B2C요약!$AD$5),0)</f>
        <v>0</v>
      </c>
      <c r="Y56" s="22">
        <f>VLOOKUP($C56,'메타 RAW'!$A:$I,9,0)</f>
        <v>30000</v>
      </c>
    </row>
    <row r="57" spans="2:27" s="43" customFormat="1" hidden="1">
      <c r="B57" s="22" t="str">
        <f>VLOOKUP(C57,'메타 RAW'!A:G,2,0)</f>
        <v>aos_registration_lookalike(7%)_vd_인플루언서PA(1)_sj1_26.01.28</v>
      </c>
      <c r="C57" s="22" t="s">
        <v>798</v>
      </c>
      <c r="D57" s="22">
        <f>VLOOKUP($C57,'메타 RAW'!$A:$G,3,0)</f>
        <v>0</v>
      </c>
      <c r="E57" s="22">
        <f>VLOOKUP($C57,'메타 RAW'!$A:$G,4,0)</f>
        <v>0</v>
      </c>
      <c r="F57" s="22">
        <f>VLOOKUP($C57,'메타 RAW'!$A:$G,5,0)</f>
        <v>0</v>
      </c>
      <c r="G57" s="22">
        <f>VLOOKUP($C57,'메타 RAW'!$A:$G,6,0)</f>
        <v>0</v>
      </c>
      <c r="H57" s="22">
        <f>VLOOKUP($C57,'메타 RAW'!$A:$I,7,0)</f>
        <v>0</v>
      </c>
      <c r="I57" s="22">
        <f>VLOOKUP($C57,'메타 RAW'!$A:$I,8,0)</f>
        <v>0</v>
      </c>
      <c r="J57" s="23">
        <f>IFERROR(D57/E57*1000,0)</f>
        <v>0</v>
      </c>
      <c r="K57" s="23">
        <f>IFERROR(D57/F57,0)</f>
        <v>0</v>
      </c>
      <c r="L57" s="24">
        <f t="shared" si="38"/>
        <v>0</v>
      </c>
      <c r="M57" s="24">
        <f t="shared" si="38"/>
        <v>0</v>
      </c>
      <c r="N57" s="24">
        <f>IFERROR(H57/F57,0)</f>
        <v>0</v>
      </c>
      <c r="O57" s="24">
        <f>IFERROR(I57/F57,0)</f>
        <v>0</v>
      </c>
      <c r="P57" s="22">
        <f>IFERROR(D57/G57,0)</f>
        <v>0</v>
      </c>
      <c r="Q57" s="22">
        <f>IFERROR(D57/H57,0)</f>
        <v>0</v>
      </c>
      <c r="R57" s="22">
        <f>IFERROR(D57/I57,0)</f>
        <v>0</v>
      </c>
      <c r="S57" s="22">
        <f>IFERROR(VLOOKUP($C57,'메타 RAW (MMP)'!$B:$G,3,0),0)</f>
        <v>0</v>
      </c>
      <c r="T57" s="22">
        <f>IFERROR(VLOOKUP($C57,'메타 RAW (MMP)'!$B:$G,5,0),0)</f>
        <v>0</v>
      </c>
      <c r="U57" s="22">
        <f>IFERROR(VLOOKUP($C57,'메타 RAW (MMP)'!$B:$G,6,0),0)</f>
        <v>0</v>
      </c>
      <c r="V57" s="22">
        <f>IFERROR(D57/T57,0)</f>
        <v>0</v>
      </c>
      <c r="W57" s="22">
        <f>IFERROR(D57/U57,0)</f>
        <v>0</v>
      </c>
      <c r="X57" s="22">
        <f>IFERROR(W57*커버링B2C요약!$AD$8/(커버링B2C요약!$AE$5/커버링B2C요약!$AD$5),0)</f>
        <v>0</v>
      </c>
      <c r="Y57" s="22">
        <f>VLOOKUP($C57,'메타 RAW'!$A:$I,9,0)</f>
        <v>30000</v>
      </c>
    </row>
    <row r="58" spans="2:27" ht="16.5" hidden="1" customHeight="1">
      <c r="B58" s="19" t="s">
        <v>440</v>
      </c>
      <c r="C58" s="20" t="s">
        <v>451</v>
      </c>
      <c r="D58" s="20"/>
    </row>
    <row r="59" spans="2:27" ht="16.5" hidden="1" customHeight="1">
      <c r="B59" s="11" t="s">
        <v>436</v>
      </c>
      <c r="C59" s="11" t="s">
        <v>22</v>
      </c>
      <c r="D59" s="12" t="s">
        <v>23</v>
      </c>
      <c r="E59" s="12" t="s">
        <v>24</v>
      </c>
      <c r="F59" s="12" t="s">
        <v>25</v>
      </c>
      <c r="G59" s="12" t="s">
        <v>26</v>
      </c>
      <c r="H59" s="12" t="s">
        <v>27</v>
      </c>
      <c r="I59" s="12" t="s">
        <v>28</v>
      </c>
      <c r="J59" s="13" t="s">
        <v>29</v>
      </c>
      <c r="K59" s="13" t="s">
        <v>30</v>
      </c>
      <c r="L59" s="13" t="s">
        <v>31</v>
      </c>
      <c r="M59" s="13" t="s">
        <v>32</v>
      </c>
      <c r="N59" s="13" t="s">
        <v>33</v>
      </c>
      <c r="O59" s="13" t="s">
        <v>34</v>
      </c>
      <c r="P59" s="13" t="s">
        <v>35</v>
      </c>
      <c r="Q59" s="13" t="s">
        <v>36</v>
      </c>
      <c r="R59" s="13" t="s">
        <v>37</v>
      </c>
      <c r="S59" s="14" t="s">
        <v>38</v>
      </c>
      <c r="T59" s="14" t="s">
        <v>27</v>
      </c>
      <c r="U59" s="14" t="s">
        <v>28</v>
      </c>
      <c r="V59" s="14" t="s">
        <v>36</v>
      </c>
      <c r="W59" s="14" t="s">
        <v>37</v>
      </c>
      <c r="X59" s="14" t="s">
        <v>437</v>
      </c>
      <c r="Y59" s="13" t="s">
        <v>40</v>
      </c>
      <c r="Z59" s="14" t="s">
        <v>41</v>
      </c>
    </row>
    <row r="60" spans="2:27" ht="16.5" hidden="1" customHeight="1">
      <c r="B60" s="15"/>
      <c r="C60" s="9" t="s">
        <v>435</v>
      </c>
      <c r="D60" s="16">
        <f t="shared" ref="D60:I60" si="39">SUM(D61:D65)</f>
        <v>0</v>
      </c>
      <c r="E60" s="16">
        <f t="shared" si="39"/>
        <v>0</v>
      </c>
      <c r="F60" s="16">
        <f t="shared" si="39"/>
        <v>0</v>
      </c>
      <c r="G60" s="16">
        <f t="shared" si="39"/>
        <v>0</v>
      </c>
      <c r="H60" s="16">
        <f t="shared" si="39"/>
        <v>0</v>
      </c>
      <c r="I60" s="16">
        <f t="shared" si="39"/>
        <v>0</v>
      </c>
      <c r="J60" s="17" t="e">
        <f>D60*1000/E60</f>
        <v>#DIV/0!</v>
      </c>
      <c r="K60" s="17">
        <f t="shared" ref="K60:K65" si="40">IFERROR(D60/F60,0)</f>
        <v>0</v>
      </c>
      <c r="L60" s="18">
        <f t="shared" ref="L60:M65" si="41">IFERROR(F60/E60,0)</f>
        <v>0</v>
      </c>
      <c r="M60" s="42">
        <f t="shared" si="41"/>
        <v>0</v>
      </c>
      <c r="N60" s="42">
        <f t="shared" ref="N60:N65" si="42">IFERROR(H60/F60,0)</f>
        <v>0</v>
      </c>
      <c r="O60" s="42">
        <f t="shared" ref="O60:O65" si="43">IFERROR(I60/F60,0)</f>
        <v>0</v>
      </c>
      <c r="P60" s="17">
        <f t="shared" ref="P60:P65" si="44">IFERROR(D60/G60,0)</f>
        <v>0</v>
      </c>
      <c r="Q60" s="17">
        <f t="shared" ref="Q60:Q65" si="45">IFERROR(D60/H60,0)</f>
        <v>0</v>
      </c>
      <c r="R60" s="17">
        <f t="shared" ref="R60:R65" si="46">IFERROR(D60/I60,0)</f>
        <v>0</v>
      </c>
      <c r="S60" s="16">
        <f>SUM(S61:S65)</f>
        <v>0</v>
      </c>
      <c r="T60" s="16">
        <f>SUM(T61:T65)</f>
        <v>0</v>
      </c>
      <c r="U60" s="16">
        <f>SUM(U61:U65)</f>
        <v>0</v>
      </c>
      <c r="V60" s="17">
        <f t="shared" ref="V60:V65" si="47">IFERROR(D60/T60,0)</f>
        <v>0</v>
      </c>
      <c r="W60" s="17">
        <f t="shared" ref="W60:W65" si="48">IFERROR(D60/U60,0)</f>
        <v>0</v>
      </c>
      <c r="X60" s="17">
        <f>IFERROR(W60*커버링B2C요약!$AD$8/(커버링B2C요약!$AE$5/커버링B2C요약!$AD$5),0)</f>
        <v>0</v>
      </c>
      <c r="Y60" s="17">
        <f>Y61</f>
        <v>0</v>
      </c>
      <c r="Z60" s="17">
        <v>0</v>
      </c>
      <c r="AA60" s="166"/>
    </row>
    <row r="61" spans="2:27" s="43" customFormat="1" hidden="1">
      <c r="B61" s="22" t="str">
        <f>VLOOKUP(C61,'메타 RAW'!A:G,2,0)</f>
        <v>aos_registration_lookalike(7%)_vd_음식물모음_sj1_26.01.29</v>
      </c>
      <c r="C61" s="22" t="s">
        <v>799</v>
      </c>
      <c r="D61" s="22">
        <f>VLOOKUP($C61,'메타 RAW'!$A:$G,3,0)</f>
        <v>0</v>
      </c>
      <c r="E61" s="22">
        <f>VLOOKUP($C61,'메타 RAW'!$A:$G,4,0)</f>
        <v>0</v>
      </c>
      <c r="F61" s="22">
        <f>VLOOKUP($C61,'메타 RAW'!$A:$G,5,0)</f>
        <v>0</v>
      </c>
      <c r="G61" s="22">
        <f>VLOOKUP($C61,'메타 RAW'!$A:$G,6,0)</f>
        <v>0</v>
      </c>
      <c r="H61" s="22">
        <f>VLOOKUP($C61,'메타 RAW'!$A:$I,7,0)</f>
        <v>0</v>
      </c>
      <c r="I61" s="22">
        <f>VLOOKUP($C61,'메타 RAW'!$A:$I,8,0)</f>
        <v>0</v>
      </c>
      <c r="J61" s="23">
        <f>IFERROR(D61/E61*1000,0)</f>
        <v>0</v>
      </c>
      <c r="K61" s="23">
        <f t="shared" si="40"/>
        <v>0</v>
      </c>
      <c r="L61" s="24">
        <f t="shared" si="41"/>
        <v>0</v>
      </c>
      <c r="M61" s="24">
        <f t="shared" si="41"/>
        <v>0</v>
      </c>
      <c r="N61" s="24">
        <f t="shared" si="42"/>
        <v>0</v>
      </c>
      <c r="O61" s="24">
        <f t="shared" si="43"/>
        <v>0</v>
      </c>
      <c r="P61" s="22">
        <f t="shared" si="44"/>
        <v>0</v>
      </c>
      <c r="Q61" s="22">
        <f t="shared" si="45"/>
        <v>0</v>
      </c>
      <c r="R61" s="22">
        <f t="shared" si="46"/>
        <v>0</v>
      </c>
      <c r="S61" s="22">
        <f>IFERROR(VLOOKUP($C61,'메타 RAW (MMP)'!$B:$G,3,0),0)</f>
        <v>0</v>
      </c>
      <c r="T61" s="22">
        <f>IFERROR(VLOOKUP($C61,'메타 RAW (MMP)'!$B:$G,5,0),0)</f>
        <v>0</v>
      </c>
      <c r="U61" s="22">
        <f>IFERROR(VLOOKUP($C61,'메타 RAW (MMP)'!$B:$G,6,0),0)</f>
        <v>0</v>
      </c>
      <c r="V61" s="22">
        <f t="shared" si="47"/>
        <v>0</v>
      </c>
      <c r="W61" s="22">
        <f t="shared" si="48"/>
        <v>0</v>
      </c>
      <c r="X61" s="22">
        <f>IFERROR(W61*커버링B2C요약!$AD$8/(커버링B2C요약!$AE$5/커버링B2C요약!$AD$5),0)</f>
        <v>0</v>
      </c>
      <c r="Y61" s="22">
        <v>0</v>
      </c>
    </row>
    <row r="62" spans="2:27" s="43" customFormat="1" hidden="1">
      <c r="B62" s="22" t="str">
        <f>VLOOKUP(C62,'메타 RAW'!A:G,2,0)</f>
        <v>aos_registration_lookalike(7%)_vd_음식물모음_sj1_26.01.29</v>
      </c>
      <c r="C62" s="22" t="s">
        <v>800</v>
      </c>
      <c r="D62" s="22">
        <f>VLOOKUP($C62,'메타 RAW'!$A:$G,3,0)</f>
        <v>0</v>
      </c>
      <c r="E62" s="22">
        <f>VLOOKUP($C62,'메타 RAW'!$A:$G,4,0)</f>
        <v>0</v>
      </c>
      <c r="F62" s="22">
        <f>VLOOKUP($C62,'메타 RAW'!$A:$G,5,0)</f>
        <v>0</v>
      </c>
      <c r="G62" s="22">
        <f>VLOOKUP($C62,'메타 RAW'!$A:$G,6,0)</f>
        <v>0</v>
      </c>
      <c r="H62" s="22">
        <f>VLOOKUP($C62,'메타 RAW'!$A:$I,7,0)</f>
        <v>0</v>
      </c>
      <c r="I62" s="22">
        <f>VLOOKUP($C62,'메타 RAW'!$A:$I,8,0)</f>
        <v>0</v>
      </c>
      <c r="J62" s="23">
        <f>IFERROR(D62/E62*1000,0)</f>
        <v>0</v>
      </c>
      <c r="K62" s="23">
        <f t="shared" si="40"/>
        <v>0</v>
      </c>
      <c r="L62" s="24">
        <f t="shared" si="41"/>
        <v>0</v>
      </c>
      <c r="M62" s="24">
        <f t="shared" si="41"/>
        <v>0</v>
      </c>
      <c r="N62" s="24">
        <f t="shared" si="42"/>
        <v>0</v>
      </c>
      <c r="O62" s="24">
        <f t="shared" si="43"/>
        <v>0</v>
      </c>
      <c r="P62" s="22">
        <f t="shared" si="44"/>
        <v>0</v>
      </c>
      <c r="Q62" s="22">
        <f t="shared" si="45"/>
        <v>0</v>
      </c>
      <c r="R62" s="22">
        <f t="shared" si="46"/>
        <v>0</v>
      </c>
      <c r="S62" s="22">
        <f>IFERROR(VLOOKUP($C62,'메타 RAW (MMP)'!$B:$G,3,0),0)</f>
        <v>0</v>
      </c>
      <c r="T62" s="22">
        <f>IFERROR(VLOOKUP($C62,'메타 RAW (MMP)'!$B:$G,5,0),0)</f>
        <v>0</v>
      </c>
      <c r="U62" s="22">
        <f>IFERROR(VLOOKUP($C62,'메타 RAW (MMP)'!$B:$G,6,0),0)</f>
        <v>0</v>
      </c>
      <c r="V62" s="22">
        <f t="shared" si="47"/>
        <v>0</v>
      </c>
      <c r="W62" s="22">
        <f t="shared" si="48"/>
        <v>0</v>
      </c>
      <c r="X62" s="22">
        <f>IFERROR(W62*커버링B2C요약!$AD$8/(커버링B2C요약!$AE$5/커버링B2C요약!$AD$5),0)</f>
        <v>0</v>
      </c>
      <c r="Y62" s="22">
        <f>VLOOKUP($C62,'메타 RAW'!$A:$I,9,0)</f>
        <v>30000</v>
      </c>
    </row>
    <row r="63" spans="2:27" s="43" customFormat="1" hidden="1">
      <c r="B63" s="22" t="str">
        <f>VLOOKUP(C63,'메타 RAW'!A:G,2,0)</f>
        <v>aos_registration_lookalike(7%)_vd_음식물모음_sj1_26.01.29</v>
      </c>
      <c r="C63" s="22" t="s">
        <v>801</v>
      </c>
      <c r="D63" s="22">
        <f>VLOOKUP($C63,'메타 RAW'!$A:$G,3,0)</f>
        <v>0</v>
      </c>
      <c r="E63" s="22">
        <f>VLOOKUP($C63,'메타 RAW'!$A:$G,4,0)</f>
        <v>0</v>
      </c>
      <c r="F63" s="22">
        <f>VLOOKUP($C63,'메타 RAW'!$A:$G,5,0)</f>
        <v>0</v>
      </c>
      <c r="G63" s="22">
        <f>VLOOKUP($C63,'메타 RAW'!$A:$G,6,0)</f>
        <v>0</v>
      </c>
      <c r="H63" s="22">
        <f>VLOOKUP($C63,'메타 RAW'!$A:$I,7,0)</f>
        <v>0</v>
      </c>
      <c r="I63" s="22">
        <f>VLOOKUP($C63,'메타 RAW'!$A:$I,8,0)</f>
        <v>0</v>
      </c>
      <c r="J63" s="23">
        <f>IFERROR(D63/E63*1000,0)</f>
        <v>0</v>
      </c>
      <c r="K63" s="23">
        <f t="shared" si="40"/>
        <v>0</v>
      </c>
      <c r="L63" s="24">
        <f t="shared" si="41"/>
        <v>0</v>
      </c>
      <c r="M63" s="24">
        <f t="shared" si="41"/>
        <v>0</v>
      </c>
      <c r="N63" s="24">
        <f t="shared" si="42"/>
        <v>0</v>
      </c>
      <c r="O63" s="24">
        <f t="shared" si="43"/>
        <v>0</v>
      </c>
      <c r="P63" s="22">
        <f t="shared" si="44"/>
        <v>0</v>
      </c>
      <c r="Q63" s="22">
        <f t="shared" si="45"/>
        <v>0</v>
      </c>
      <c r="R63" s="22">
        <f t="shared" si="46"/>
        <v>0</v>
      </c>
      <c r="S63" s="22">
        <f>IFERROR(VLOOKUP($C63,'메타 RAW (MMP)'!$B:$G,3,0),0)</f>
        <v>0</v>
      </c>
      <c r="T63" s="22">
        <f>IFERROR(VLOOKUP($C63,'메타 RAW (MMP)'!$B:$G,5,0),0)</f>
        <v>0</v>
      </c>
      <c r="U63" s="22">
        <f>IFERROR(VLOOKUP($C63,'메타 RAW (MMP)'!$B:$G,6,0),0)</f>
        <v>0</v>
      </c>
      <c r="V63" s="22">
        <f t="shared" si="47"/>
        <v>0</v>
      </c>
      <c r="W63" s="22">
        <f t="shared" si="48"/>
        <v>0</v>
      </c>
      <c r="X63" s="22">
        <f>IFERROR(W63*커버링B2C요약!$AD$8/(커버링B2C요약!$AE$5/커버링B2C요약!$AD$5),0)</f>
        <v>0</v>
      </c>
      <c r="Y63" s="22">
        <f>VLOOKUP($C63,'메타 RAW'!$A:$I,9,0)</f>
        <v>30000</v>
      </c>
    </row>
    <row r="64" spans="2:27" s="43" customFormat="1" hidden="1">
      <c r="B64" s="22" t="str">
        <f>VLOOKUP(C64,'메타 RAW'!A:G,2,0)</f>
        <v>aos_registration_lookalike(7%)_vd_음식물모음_sj1_26.01.29</v>
      </c>
      <c r="C64" s="22" t="s">
        <v>802</v>
      </c>
      <c r="D64" s="22">
        <f>VLOOKUP($C64,'메타 RAW'!$A:$G,3,0)</f>
        <v>0</v>
      </c>
      <c r="E64" s="22">
        <f>VLOOKUP($C64,'메타 RAW'!$A:$G,4,0)</f>
        <v>0</v>
      </c>
      <c r="F64" s="22">
        <f>VLOOKUP($C64,'메타 RAW'!$A:$G,5,0)</f>
        <v>0</v>
      </c>
      <c r="G64" s="22">
        <f>VLOOKUP($C64,'메타 RAW'!$A:$G,6,0)</f>
        <v>0</v>
      </c>
      <c r="H64" s="22">
        <f>VLOOKUP($C64,'메타 RAW'!$A:$I,7,0)</f>
        <v>0</v>
      </c>
      <c r="I64" s="22">
        <f>VLOOKUP($C64,'메타 RAW'!$A:$I,8,0)</f>
        <v>0</v>
      </c>
      <c r="J64" s="23">
        <f>IFERROR(D64/E64*1000,0)</f>
        <v>0</v>
      </c>
      <c r="K64" s="23">
        <f t="shared" si="40"/>
        <v>0</v>
      </c>
      <c r="L64" s="24">
        <f t="shared" si="41"/>
        <v>0</v>
      </c>
      <c r="M64" s="24">
        <f t="shared" si="41"/>
        <v>0</v>
      </c>
      <c r="N64" s="24">
        <f t="shared" si="42"/>
        <v>0</v>
      </c>
      <c r="O64" s="24">
        <f t="shared" si="43"/>
        <v>0</v>
      </c>
      <c r="P64" s="22">
        <f t="shared" si="44"/>
        <v>0</v>
      </c>
      <c r="Q64" s="22">
        <f t="shared" si="45"/>
        <v>0</v>
      </c>
      <c r="R64" s="22">
        <f t="shared" si="46"/>
        <v>0</v>
      </c>
      <c r="S64" s="22">
        <f>IFERROR(VLOOKUP($C64,'메타 RAW (MMP)'!$B:$G,3,0),0)</f>
        <v>0</v>
      </c>
      <c r="T64" s="22">
        <f>IFERROR(VLOOKUP($C64,'메타 RAW (MMP)'!$B:$G,5,0),0)</f>
        <v>0</v>
      </c>
      <c r="U64" s="22">
        <f>IFERROR(VLOOKUP($C64,'메타 RAW (MMP)'!$B:$G,6,0),0)</f>
        <v>0</v>
      </c>
      <c r="V64" s="22">
        <f t="shared" si="47"/>
        <v>0</v>
      </c>
      <c r="W64" s="22">
        <f t="shared" si="48"/>
        <v>0</v>
      </c>
      <c r="X64" s="22">
        <f>IFERROR(W64*커버링B2C요약!$AD$8/(커버링B2C요약!$AE$5/커버링B2C요약!$AD$5),0)</f>
        <v>0</v>
      </c>
      <c r="Y64" s="22">
        <f>VLOOKUP($C64,'메타 RAW'!$A:$I,9,0)</f>
        <v>30000</v>
      </c>
    </row>
    <row r="65" spans="1:30" s="43" customFormat="1" hidden="1">
      <c r="B65" s="22" t="str">
        <f>VLOOKUP(C65,'메타 RAW'!A:G,2,0)</f>
        <v>aos_registration_lookalike(7%)_vd_음식물모음_sj1_26.01.29</v>
      </c>
      <c r="C65" s="22" t="s">
        <v>803</v>
      </c>
      <c r="D65" s="22">
        <f>VLOOKUP($C65,'메타 RAW'!$A:$G,3,0)</f>
        <v>0</v>
      </c>
      <c r="E65" s="22">
        <f>VLOOKUP($C65,'메타 RAW'!$A:$G,4,0)</f>
        <v>0</v>
      </c>
      <c r="F65" s="22">
        <f>VLOOKUP($C65,'메타 RAW'!$A:$G,5,0)</f>
        <v>0</v>
      </c>
      <c r="G65" s="22">
        <f>VLOOKUP($C65,'메타 RAW'!$A:$G,6,0)</f>
        <v>0</v>
      </c>
      <c r="H65" s="22">
        <f>VLOOKUP($C65,'메타 RAW'!$A:$I,7,0)</f>
        <v>0</v>
      </c>
      <c r="I65" s="22">
        <f>VLOOKUP($C65,'메타 RAW'!$A:$I,8,0)</f>
        <v>0</v>
      </c>
      <c r="J65" s="23">
        <f>IFERROR(D65/E65*1000,0)</f>
        <v>0</v>
      </c>
      <c r="K65" s="23">
        <f t="shared" si="40"/>
        <v>0</v>
      </c>
      <c r="L65" s="24">
        <f t="shared" si="41"/>
        <v>0</v>
      </c>
      <c r="M65" s="24">
        <f t="shared" si="41"/>
        <v>0</v>
      </c>
      <c r="N65" s="24">
        <f t="shared" si="42"/>
        <v>0</v>
      </c>
      <c r="O65" s="24">
        <f t="shared" si="43"/>
        <v>0</v>
      </c>
      <c r="P65" s="22">
        <f t="shared" si="44"/>
        <v>0</v>
      </c>
      <c r="Q65" s="22">
        <f t="shared" si="45"/>
        <v>0</v>
      </c>
      <c r="R65" s="22">
        <f t="shared" si="46"/>
        <v>0</v>
      </c>
      <c r="S65" s="22">
        <f>IFERROR(VLOOKUP($C65,'메타 RAW (MMP)'!$B:$G,3,0),0)</f>
        <v>0</v>
      </c>
      <c r="T65" s="22">
        <f>IFERROR(VLOOKUP($C65,'메타 RAW (MMP)'!$B:$G,5,0),0)</f>
        <v>0</v>
      </c>
      <c r="U65" s="22">
        <f>IFERROR(VLOOKUP($C65,'메타 RAW (MMP)'!$B:$G,6,0),0)</f>
        <v>0</v>
      </c>
      <c r="V65" s="22">
        <f t="shared" si="47"/>
        <v>0</v>
      </c>
      <c r="W65" s="22">
        <f t="shared" si="48"/>
        <v>0</v>
      </c>
      <c r="X65" s="22">
        <f>IFERROR(W65*커버링B2C요약!$AD$8/(커버링B2C요약!$AE$5/커버링B2C요약!$AD$5),0)</f>
        <v>0</v>
      </c>
      <c r="Y65" s="22">
        <f>VLOOKUP($C65,'메타 RAW'!$A:$I,9,0)</f>
        <v>30000</v>
      </c>
    </row>
    <row r="66" spans="1:30" hidden="1"/>
    <row r="67" spans="1:30" ht="16.5" hidden="1" customHeight="1">
      <c r="B67" s="19" t="s">
        <v>440</v>
      </c>
      <c r="C67" s="20" t="s">
        <v>451</v>
      </c>
      <c r="D67" s="20"/>
    </row>
    <row r="68" spans="1:30" ht="16.5" hidden="1" customHeight="1">
      <c r="B68" s="11" t="s">
        <v>436</v>
      </c>
      <c r="C68" s="11" t="s">
        <v>22</v>
      </c>
      <c r="D68" s="12" t="s">
        <v>23</v>
      </c>
      <c r="E68" s="12" t="s">
        <v>24</v>
      </c>
      <c r="F68" s="12" t="s">
        <v>25</v>
      </c>
      <c r="G68" s="12" t="s">
        <v>26</v>
      </c>
      <c r="H68" s="12" t="s">
        <v>27</v>
      </c>
      <c r="I68" s="12" t="s">
        <v>28</v>
      </c>
      <c r="J68" s="13" t="s">
        <v>29</v>
      </c>
      <c r="K68" s="13" t="s">
        <v>30</v>
      </c>
      <c r="L68" s="13" t="s">
        <v>31</v>
      </c>
      <c r="M68" s="13" t="s">
        <v>32</v>
      </c>
      <c r="N68" s="13" t="s">
        <v>33</v>
      </c>
      <c r="O68" s="13" t="s">
        <v>34</v>
      </c>
      <c r="P68" s="13" t="s">
        <v>35</v>
      </c>
      <c r="Q68" s="13" t="s">
        <v>36</v>
      </c>
      <c r="R68" s="13" t="s">
        <v>37</v>
      </c>
      <c r="S68" s="14" t="s">
        <v>38</v>
      </c>
      <c r="T68" s="14" t="s">
        <v>27</v>
      </c>
      <c r="U68" s="14" t="s">
        <v>28</v>
      </c>
      <c r="V68" s="14" t="s">
        <v>36</v>
      </c>
      <c r="W68" s="14" t="s">
        <v>37</v>
      </c>
      <c r="X68" s="14" t="s">
        <v>437</v>
      </c>
      <c r="Y68" s="13" t="s">
        <v>40</v>
      </c>
      <c r="Z68" s="14" t="s">
        <v>41</v>
      </c>
    </row>
    <row r="69" spans="1:30" ht="16.5" hidden="1" customHeight="1">
      <c r="B69" s="15"/>
      <c r="C69" s="9" t="s">
        <v>435</v>
      </c>
      <c r="D69" s="16">
        <f t="shared" ref="D69:I69" si="49">SUM(D70:D72)</f>
        <v>0</v>
      </c>
      <c r="E69" s="16">
        <f t="shared" si="49"/>
        <v>0</v>
      </c>
      <c r="F69" s="16">
        <f t="shared" si="49"/>
        <v>0</v>
      </c>
      <c r="G69" s="16">
        <f t="shared" si="49"/>
        <v>0</v>
      </c>
      <c r="H69" s="16">
        <f t="shared" si="49"/>
        <v>0</v>
      </c>
      <c r="I69" s="16">
        <f t="shared" si="49"/>
        <v>0</v>
      </c>
      <c r="J69" s="17" t="e">
        <f>D69*1000/E69</f>
        <v>#DIV/0!</v>
      </c>
      <c r="K69" s="17">
        <f>IFERROR(D69/F69,0)</f>
        <v>0</v>
      </c>
      <c r="L69" s="18">
        <f t="shared" ref="L69:M72" si="50">IFERROR(F69/E69,0)</f>
        <v>0</v>
      </c>
      <c r="M69" s="42">
        <f t="shared" si="50"/>
        <v>0</v>
      </c>
      <c r="N69" s="42">
        <f>IFERROR(H69/F69,0)</f>
        <v>0</v>
      </c>
      <c r="O69" s="42">
        <f>IFERROR(I69/F69,0)</f>
        <v>0</v>
      </c>
      <c r="P69" s="17">
        <f>IFERROR(D69/G69,0)</f>
        <v>0</v>
      </c>
      <c r="Q69" s="17">
        <f>IFERROR(D69/H69,0)</f>
        <v>0</v>
      </c>
      <c r="R69" s="17">
        <f>IFERROR(D69/I69,0)</f>
        <v>0</v>
      </c>
      <c r="S69" s="16">
        <f>SUM(S70:S72)</f>
        <v>0</v>
      </c>
      <c r="T69" s="16">
        <f>SUM(T70:T72)</f>
        <v>0</v>
      </c>
      <c r="U69" s="16">
        <f>SUM(U70:U72)</f>
        <v>0</v>
      </c>
      <c r="V69" s="17">
        <f>IFERROR(D69/T69,0)</f>
        <v>0</v>
      </c>
      <c r="W69" s="17">
        <f>IFERROR(D69/U69,0)</f>
        <v>0</v>
      </c>
      <c r="X69" s="17">
        <f>IFERROR(W69*커버링B2C요약!$AD$8/(커버링B2C요약!$AE$5/커버링B2C요약!$AD$5),0)</f>
        <v>0</v>
      </c>
      <c r="Y69" s="17">
        <f>Y70</f>
        <v>0</v>
      </c>
      <c r="Z69" s="17">
        <v>0</v>
      </c>
      <c r="AA69" s="166"/>
    </row>
    <row r="70" spans="1:30" s="43" customFormat="1" hidden="1">
      <c r="B70" s="22" t="str">
        <f>VLOOKUP(C70,'메타 RAW'!A:G,2,0)</f>
        <v>aos_registration_lookalike(7%)_vd_워킹맘모음_sj1_26.01.29</v>
      </c>
      <c r="C70" s="22" t="s">
        <v>804</v>
      </c>
      <c r="D70" s="22">
        <f>VLOOKUP($C70,'메타 RAW'!$A:$G,3,0)</f>
        <v>0</v>
      </c>
      <c r="E70" s="22">
        <f>VLOOKUP($C70,'메타 RAW'!$A:$G,4,0)</f>
        <v>0</v>
      </c>
      <c r="F70" s="22">
        <f>VLOOKUP($C70,'메타 RAW'!$A:$G,5,0)</f>
        <v>0</v>
      </c>
      <c r="G70" s="22">
        <f>VLOOKUP($C70,'메타 RAW'!$A:$G,6,0)</f>
        <v>0</v>
      </c>
      <c r="H70" s="22">
        <f>VLOOKUP($C70,'메타 RAW'!$A:$I,7,0)</f>
        <v>0</v>
      </c>
      <c r="I70" s="22">
        <f>VLOOKUP($C70,'메타 RAW'!$A:$I,8,0)</f>
        <v>0</v>
      </c>
      <c r="J70" s="23">
        <f>IFERROR(D70/E70*1000,0)</f>
        <v>0</v>
      </c>
      <c r="K70" s="23">
        <f>IFERROR(D70/F70,0)</f>
        <v>0</v>
      </c>
      <c r="L70" s="24">
        <f t="shared" si="50"/>
        <v>0</v>
      </c>
      <c r="M70" s="24">
        <f t="shared" si="50"/>
        <v>0</v>
      </c>
      <c r="N70" s="24">
        <f>IFERROR(H70/F70,0)</f>
        <v>0</v>
      </c>
      <c r="O70" s="24">
        <f>IFERROR(I70/F70,0)</f>
        <v>0</v>
      </c>
      <c r="P70" s="22">
        <f>IFERROR(D70/G70,0)</f>
        <v>0</v>
      </c>
      <c r="Q70" s="22">
        <f>IFERROR(D70/H70,0)</f>
        <v>0</v>
      </c>
      <c r="R70" s="22">
        <f>IFERROR(D70/I70,0)</f>
        <v>0</v>
      </c>
      <c r="S70" s="22">
        <f>IFERROR(VLOOKUP($C70,'메타 RAW (MMP)'!$B:$G,3,0),0)</f>
        <v>0</v>
      </c>
      <c r="T70" s="22">
        <f>IFERROR(VLOOKUP($C70,'메타 RAW (MMP)'!$B:$G,5,0),0)</f>
        <v>0</v>
      </c>
      <c r="U70" s="22">
        <f>IFERROR(VLOOKUP($C70,'메타 RAW (MMP)'!$B:$G,6,0),0)</f>
        <v>0</v>
      </c>
      <c r="V70" s="22">
        <f>IFERROR(D70/T70,0)</f>
        <v>0</v>
      </c>
      <c r="W70" s="22">
        <f>IFERROR(D70/U70,0)</f>
        <v>0</v>
      </c>
      <c r="X70" s="22">
        <f>IFERROR(W70*커버링B2C요약!$AD$8/(커버링B2C요약!$AE$5/커버링B2C요약!$AD$5),0)</f>
        <v>0</v>
      </c>
      <c r="Y70" s="22">
        <v>0</v>
      </c>
    </row>
    <row r="71" spans="1:30" s="43" customFormat="1" hidden="1">
      <c r="B71" s="22" t="str">
        <f>VLOOKUP(C71,'메타 RAW'!A:G,2,0)</f>
        <v>aos_registration_lookalike(7%)_vd_워킹맘모음_sj1_26.01.29</v>
      </c>
      <c r="C71" s="22" t="s">
        <v>805</v>
      </c>
      <c r="D71" s="22">
        <f>VLOOKUP($C71,'메타 RAW'!$A:$G,3,0)</f>
        <v>0</v>
      </c>
      <c r="E71" s="22">
        <f>VLOOKUP($C71,'메타 RAW'!$A:$G,4,0)</f>
        <v>0</v>
      </c>
      <c r="F71" s="22">
        <f>VLOOKUP($C71,'메타 RAW'!$A:$G,5,0)</f>
        <v>0</v>
      </c>
      <c r="G71" s="22">
        <f>VLOOKUP($C71,'메타 RAW'!$A:$G,6,0)</f>
        <v>0</v>
      </c>
      <c r="H71" s="22">
        <f>VLOOKUP($C71,'메타 RAW'!$A:$I,7,0)</f>
        <v>0</v>
      </c>
      <c r="I71" s="22">
        <f>VLOOKUP($C71,'메타 RAW'!$A:$I,8,0)</f>
        <v>0</v>
      </c>
      <c r="J71" s="23">
        <f>IFERROR(D71/E71*1000,0)</f>
        <v>0</v>
      </c>
      <c r="K71" s="23">
        <f>IFERROR(D71/F71,0)</f>
        <v>0</v>
      </c>
      <c r="L71" s="24">
        <f t="shared" si="50"/>
        <v>0</v>
      </c>
      <c r="M71" s="24">
        <f t="shared" si="50"/>
        <v>0</v>
      </c>
      <c r="N71" s="24">
        <f>IFERROR(H71/F71,0)</f>
        <v>0</v>
      </c>
      <c r="O71" s="24">
        <f>IFERROR(I71/F71,0)</f>
        <v>0</v>
      </c>
      <c r="P71" s="22">
        <f>IFERROR(D71/G71,0)</f>
        <v>0</v>
      </c>
      <c r="Q71" s="22">
        <f>IFERROR(D71/H71,0)</f>
        <v>0</v>
      </c>
      <c r="R71" s="22">
        <f>IFERROR(D71/I71,0)</f>
        <v>0</v>
      </c>
      <c r="S71" s="22">
        <f>IFERROR(VLOOKUP($C71,'메타 RAW (MMP)'!$B:$G,3,0),0)</f>
        <v>0</v>
      </c>
      <c r="T71" s="22">
        <f>IFERROR(VLOOKUP($C71,'메타 RAW (MMP)'!$B:$G,5,0),0)</f>
        <v>0</v>
      </c>
      <c r="U71" s="22">
        <f>IFERROR(VLOOKUP($C71,'메타 RAW (MMP)'!$B:$G,6,0),0)</f>
        <v>0</v>
      </c>
      <c r="V71" s="22">
        <f>IFERROR(D71/T71,0)</f>
        <v>0</v>
      </c>
      <c r="W71" s="22">
        <f>IFERROR(D71/U71,0)</f>
        <v>0</v>
      </c>
      <c r="X71" s="22">
        <f>IFERROR(W71*커버링B2C요약!$AD$8/(커버링B2C요약!$AE$5/커버링B2C요약!$AD$5),0)</f>
        <v>0</v>
      </c>
      <c r="Y71" s="22">
        <f>VLOOKUP($C71,'메타 RAW'!$A:$I,9,0)</f>
        <v>120000</v>
      </c>
    </row>
    <row r="72" spans="1:30" s="43" customFormat="1" hidden="1">
      <c r="B72" s="22" t="str">
        <f>VLOOKUP(C72,'메타 RAW'!A:G,2,0)</f>
        <v>aos_purchase_lookalike(7%)_vd_워킹맘모음_sj1_26.01.29</v>
      </c>
      <c r="C72" s="22" t="s">
        <v>806</v>
      </c>
      <c r="D72" s="22">
        <f>VLOOKUP($C72,'메타 RAW'!$A:$G,3,0)</f>
        <v>0</v>
      </c>
      <c r="E72" s="22">
        <f>VLOOKUP($C72,'메타 RAW'!$A:$G,4,0)</f>
        <v>0</v>
      </c>
      <c r="F72" s="22">
        <f>VLOOKUP($C72,'메타 RAW'!$A:$G,5,0)</f>
        <v>0</v>
      </c>
      <c r="G72" s="22">
        <f>VLOOKUP($C72,'메타 RAW'!$A:$G,6,0)</f>
        <v>0</v>
      </c>
      <c r="H72" s="22">
        <f>VLOOKUP($C72,'메타 RAW'!$A:$I,7,0)</f>
        <v>0</v>
      </c>
      <c r="I72" s="22">
        <f>VLOOKUP($C72,'메타 RAW'!$A:$I,8,0)</f>
        <v>0</v>
      </c>
      <c r="J72" s="23">
        <f>IFERROR(D72/E72*1000,0)</f>
        <v>0</v>
      </c>
      <c r="K72" s="23">
        <f>IFERROR(D72/F72,0)</f>
        <v>0</v>
      </c>
      <c r="L72" s="24">
        <f t="shared" si="50"/>
        <v>0</v>
      </c>
      <c r="M72" s="24">
        <f t="shared" si="50"/>
        <v>0</v>
      </c>
      <c r="N72" s="24">
        <f>IFERROR(H72/F72,0)</f>
        <v>0</v>
      </c>
      <c r="O72" s="24">
        <f>IFERROR(I72/F72,0)</f>
        <v>0</v>
      </c>
      <c r="P72" s="22">
        <f>IFERROR(D72/G72,0)</f>
        <v>0</v>
      </c>
      <c r="Q72" s="22">
        <f>IFERROR(D72/H72,0)</f>
        <v>0</v>
      </c>
      <c r="R72" s="22">
        <f>IFERROR(D72/I72,0)</f>
        <v>0</v>
      </c>
      <c r="S72" s="22">
        <f>IFERROR(VLOOKUP($C72,'메타 RAW (MMP)'!$B:$G,3,0),0)</f>
        <v>0</v>
      </c>
      <c r="T72" s="22">
        <f>IFERROR(VLOOKUP($C72,'메타 RAW (MMP)'!$B:$G,5,0),0)</f>
        <v>0</v>
      </c>
      <c r="U72" s="22">
        <f>IFERROR(VLOOKUP($C72,'메타 RAW (MMP)'!$B:$G,6,0),0)</f>
        <v>0</v>
      </c>
      <c r="V72" s="22">
        <f>IFERROR(D72/T72,0)</f>
        <v>0</v>
      </c>
      <c r="W72" s="22">
        <f>IFERROR(D72/U72,0)</f>
        <v>0</v>
      </c>
      <c r="X72" s="22">
        <f>IFERROR(W72*커버링B2C요약!$AD$8/(커버링B2C요약!$AE$5/커버링B2C요약!$AD$5),0)</f>
        <v>0</v>
      </c>
      <c r="Y72" s="22">
        <f>VLOOKUP($C72,'메타 RAW'!$A:$I,9,0)</f>
        <v>120000</v>
      </c>
    </row>
    <row r="73" spans="1:30" ht="16.5" hidden="1" customHeight="1">
      <c r="B73" s="19" t="s">
        <v>440</v>
      </c>
      <c r="C73" s="20" t="s">
        <v>776</v>
      </c>
      <c r="D73" s="20"/>
    </row>
    <row r="74" spans="1:30" ht="16.5" hidden="1" customHeight="1">
      <c r="B74" s="11" t="s">
        <v>436</v>
      </c>
      <c r="C74" s="11" t="s">
        <v>22</v>
      </c>
      <c r="D74" s="12" t="s">
        <v>23</v>
      </c>
      <c r="E74" s="12" t="s">
        <v>24</v>
      </c>
      <c r="F74" s="12" t="s">
        <v>25</v>
      </c>
      <c r="G74" s="12" t="s">
        <v>26</v>
      </c>
      <c r="H74" s="12" t="s">
        <v>27</v>
      </c>
      <c r="I74" s="12" t="s">
        <v>28</v>
      </c>
      <c r="J74" s="13" t="s">
        <v>29</v>
      </c>
      <c r="K74" s="13" t="s">
        <v>30</v>
      </c>
      <c r="L74" s="13" t="s">
        <v>31</v>
      </c>
      <c r="M74" s="13" t="s">
        <v>32</v>
      </c>
      <c r="N74" s="13" t="s">
        <v>33</v>
      </c>
      <c r="O74" s="13" t="s">
        <v>34</v>
      </c>
      <c r="P74" s="13" t="s">
        <v>35</v>
      </c>
      <c r="Q74" s="13" t="s">
        <v>36</v>
      </c>
      <c r="R74" s="13" t="s">
        <v>37</v>
      </c>
      <c r="S74" s="14" t="s">
        <v>38</v>
      </c>
      <c r="T74" s="14" t="s">
        <v>27</v>
      </c>
      <c r="U74" s="14" t="s">
        <v>28</v>
      </c>
      <c r="V74" s="14" t="s">
        <v>36</v>
      </c>
      <c r="W74" s="14" t="s">
        <v>37</v>
      </c>
      <c r="X74" s="14" t="s">
        <v>437</v>
      </c>
      <c r="Y74" s="13" t="s">
        <v>40</v>
      </c>
      <c r="Z74" s="14" t="s">
        <v>41</v>
      </c>
    </row>
    <row r="75" spans="1:30" ht="16.5" hidden="1" customHeight="1">
      <c r="B75" s="15"/>
      <c r="C75" s="9" t="s">
        <v>435</v>
      </c>
      <c r="D75" s="16">
        <f t="shared" ref="D75:I75" si="51">SUM(D76:D80)</f>
        <v>0</v>
      </c>
      <c r="E75" s="16">
        <f t="shared" si="51"/>
        <v>0</v>
      </c>
      <c r="F75" s="16">
        <f t="shared" si="51"/>
        <v>0</v>
      </c>
      <c r="G75" s="16">
        <f t="shared" si="51"/>
        <v>0</v>
      </c>
      <c r="H75" s="16">
        <f t="shared" si="51"/>
        <v>0</v>
      </c>
      <c r="I75" s="16">
        <f t="shared" si="51"/>
        <v>0</v>
      </c>
      <c r="J75" s="17" t="e">
        <f>D75*1000/E75</f>
        <v>#DIV/0!</v>
      </c>
      <c r="K75" s="17">
        <f t="shared" ref="K75:K80" si="52">IFERROR(D75/F75,0)</f>
        <v>0</v>
      </c>
      <c r="L75" s="18">
        <f t="shared" ref="L75:M80" si="53">IFERROR(F75/E75,0)</f>
        <v>0</v>
      </c>
      <c r="M75" s="42">
        <f t="shared" si="53"/>
        <v>0</v>
      </c>
      <c r="N75" s="42">
        <f t="shared" ref="N75:N80" si="54">IFERROR(H75/F75,0)</f>
        <v>0</v>
      </c>
      <c r="O75" s="42">
        <f t="shared" ref="O75:O80" si="55">IFERROR(I75/F75,0)</f>
        <v>0</v>
      </c>
      <c r="P75" s="17">
        <f t="shared" ref="P75:P80" si="56">IFERROR(D75/G75,0)</f>
        <v>0</v>
      </c>
      <c r="Q75" s="17">
        <f t="shared" ref="Q75:Q80" si="57">IFERROR(D75/H75,0)</f>
        <v>0</v>
      </c>
      <c r="R75" s="17">
        <f t="shared" ref="R75:R80" si="58">IFERROR(D75/I75,0)</f>
        <v>0</v>
      </c>
      <c r="S75" s="16">
        <f>SUM(S76:S80)</f>
        <v>0</v>
      </c>
      <c r="T75" s="16">
        <f>SUM(T76:T80)</f>
        <v>0</v>
      </c>
      <c r="U75" s="16">
        <f>SUM(U76:U80)</f>
        <v>0</v>
      </c>
      <c r="V75" s="17">
        <f t="shared" ref="V75:V80" si="59">IFERROR(D75/T75,0)</f>
        <v>0</v>
      </c>
      <c r="W75" s="17">
        <f t="shared" ref="W75:W80" si="60">IFERROR(D75/U75,0)</f>
        <v>0</v>
      </c>
      <c r="X75" s="17">
        <f>IFERROR(W75*커버링B2C요약!$AD$8/(커버링B2C요약!$AE$5/커버링B2C요약!$AD$5),0)</f>
        <v>0</v>
      </c>
      <c r="Y75" s="17">
        <f>Y76</f>
        <v>0</v>
      </c>
      <c r="Z75" s="17">
        <v>0</v>
      </c>
      <c r="AA75" s="166"/>
    </row>
    <row r="76" spans="1:30" s="43" customFormat="1" hidden="1">
      <c r="B76" s="22" t="str">
        <f>VLOOKUP(C76,'메타 RAW'!A:G,2,0)</f>
        <v>aos_registration_lookalike(7%)_vd_워킹맘모음(2)_sj1_26.01.29</v>
      </c>
      <c r="C76" s="22" t="s">
        <v>807</v>
      </c>
      <c r="D76" s="22">
        <f>VLOOKUP($C76,'메타 RAW'!$A:$G,3,0)</f>
        <v>0</v>
      </c>
      <c r="E76" s="22">
        <f>VLOOKUP($C76,'메타 RAW'!$A:$G,4,0)</f>
        <v>0</v>
      </c>
      <c r="F76" s="22">
        <f>VLOOKUP($C76,'메타 RAW'!$A:$G,5,0)</f>
        <v>0</v>
      </c>
      <c r="G76" s="22">
        <f>VLOOKUP($C76,'메타 RAW'!$A:$G,6,0)</f>
        <v>0</v>
      </c>
      <c r="H76" s="22">
        <f>VLOOKUP($C76,'메타 RAW'!$A:$I,7,0)</f>
        <v>0</v>
      </c>
      <c r="I76" s="22">
        <f>VLOOKUP($C76,'메타 RAW'!$A:$I,8,0)</f>
        <v>0</v>
      </c>
      <c r="J76" s="23">
        <f>IFERROR(D76/E76*1000,0)</f>
        <v>0</v>
      </c>
      <c r="K76" s="23">
        <f t="shared" si="52"/>
        <v>0</v>
      </c>
      <c r="L76" s="24">
        <f t="shared" si="53"/>
        <v>0</v>
      </c>
      <c r="M76" s="24">
        <f t="shared" si="53"/>
        <v>0</v>
      </c>
      <c r="N76" s="24">
        <f t="shared" si="54"/>
        <v>0</v>
      </c>
      <c r="O76" s="24">
        <f t="shared" si="55"/>
        <v>0</v>
      </c>
      <c r="P76" s="22">
        <f t="shared" si="56"/>
        <v>0</v>
      </c>
      <c r="Q76" s="22">
        <f t="shared" si="57"/>
        <v>0</v>
      </c>
      <c r="R76" s="22">
        <f t="shared" si="58"/>
        <v>0</v>
      </c>
      <c r="S76" s="22">
        <f>IFERROR(VLOOKUP($C76,'메타 RAW (MMP)'!$B:$G,3,0),0)</f>
        <v>0</v>
      </c>
      <c r="T76" s="22">
        <f>IFERROR(VLOOKUP($C76,'메타 RAW (MMP)'!$B:$G,5,0),0)</f>
        <v>0</v>
      </c>
      <c r="U76" s="22">
        <f>IFERROR(VLOOKUP($C76,'메타 RAW (MMP)'!$B:$G,6,0),0)</f>
        <v>0</v>
      </c>
      <c r="V76" s="22">
        <f t="shared" si="59"/>
        <v>0</v>
      </c>
      <c r="W76" s="22">
        <f t="shared" si="60"/>
        <v>0</v>
      </c>
      <c r="X76" s="22">
        <f>IFERROR(W76*커버링B2C요약!$AD$8/(커버링B2C요약!$AE$5/커버링B2C요약!$AD$5),0)</f>
        <v>0</v>
      </c>
      <c r="Y76" s="28">
        <v>0</v>
      </c>
    </row>
    <row r="77" spans="1:30" s="43" customFormat="1" hidden="1">
      <c r="A77" s="62"/>
      <c r="B77" s="22" t="str">
        <f>VLOOKUP(C77,'메타 RAW'!A:G,2,0)</f>
        <v>aos_registration_lookalike(7%)_vd_진짜임(음식물)_nk1_26.02.06</v>
      </c>
      <c r="C77" s="22" t="s">
        <v>808</v>
      </c>
      <c r="D77" s="22">
        <f>VLOOKUP($C77,'메타 RAW'!$A:$G,3,0)</f>
        <v>0</v>
      </c>
      <c r="E77" s="22">
        <f>VLOOKUP($C77,'메타 RAW'!$A:$G,4,0)</f>
        <v>0</v>
      </c>
      <c r="F77" s="22">
        <f>VLOOKUP($C77,'메타 RAW'!$A:$G,5,0)</f>
        <v>0</v>
      </c>
      <c r="G77" s="22">
        <f>VLOOKUP($C77,'메타 RAW'!$A:$G,6,0)</f>
        <v>0</v>
      </c>
      <c r="H77" s="22">
        <f>VLOOKUP($C77,'메타 RAW'!$A:$I,7,0)</f>
        <v>0</v>
      </c>
      <c r="I77" s="22">
        <f>VLOOKUP($C77,'메타 RAW'!$A:$I,8,0)</f>
        <v>0</v>
      </c>
      <c r="J77" s="23">
        <f>IFERROR(D77/E77*1000,0)</f>
        <v>0</v>
      </c>
      <c r="K77" s="23">
        <f t="shared" si="52"/>
        <v>0</v>
      </c>
      <c r="L77" s="24">
        <f t="shared" si="53"/>
        <v>0</v>
      </c>
      <c r="M77" s="24">
        <f t="shared" si="53"/>
        <v>0</v>
      </c>
      <c r="N77" s="24">
        <f t="shared" si="54"/>
        <v>0</v>
      </c>
      <c r="O77" s="24">
        <f t="shared" si="55"/>
        <v>0</v>
      </c>
      <c r="P77" s="22">
        <f t="shared" si="56"/>
        <v>0</v>
      </c>
      <c r="Q77" s="22">
        <f t="shared" si="57"/>
        <v>0</v>
      </c>
      <c r="R77" s="22">
        <f t="shared" si="58"/>
        <v>0</v>
      </c>
      <c r="S77" s="22">
        <f>IFERROR(VLOOKUP($C77,'메타 RAW (MMP)'!$B:$G,3,0),0)</f>
        <v>0</v>
      </c>
      <c r="T77" s="22">
        <f>IFERROR(VLOOKUP($C77,'메타 RAW (MMP)'!$B:$G,5,0),0)</f>
        <v>0</v>
      </c>
      <c r="U77" s="22">
        <f>IFERROR(VLOOKUP($C77,'메타 RAW (MMP)'!$B:$G,6,0),0)</f>
        <v>0</v>
      </c>
      <c r="V77" s="22">
        <f t="shared" si="59"/>
        <v>0</v>
      </c>
      <c r="W77" s="22">
        <f t="shared" si="60"/>
        <v>0</v>
      </c>
      <c r="X77" s="22">
        <f>IFERROR(W77*커버링B2C요약!$AD$8/(커버링B2C요약!$AE$5/커버링B2C요약!$AD$5),0)</f>
        <v>0</v>
      </c>
      <c r="Y77" s="28">
        <f>VLOOKUP($C77,'메타 RAW'!$A:$I,9,0)</f>
        <v>30000</v>
      </c>
      <c r="Z77" s="62"/>
      <c r="AA77" s="62"/>
      <c r="AB77" s="62"/>
      <c r="AC77" s="62"/>
      <c r="AD77" s="62"/>
    </row>
    <row r="78" spans="1:30" s="43" customFormat="1" hidden="1">
      <c r="A78" s="62"/>
      <c r="B78" s="22" t="str">
        <f>VLOOKUP(C78,'메타 RAW'!A:G,2,0)</f>
        <v>aos_registration_lookalike(7%)_vd_워킹맘모음(2)_sj1_26.01.29</v>
      </c>
      <c r="C78" s="22" t="s">
        <v>809</v>
      </c>
      <c r="D78" s="22">
        <f>VLOOKUP($C78,'메타 RAW'!$A:$G,3,0)</f>
        <v>0</v>
      </c>
      <c r="E78" s="22">
        <f>VLOOKUP($C78,'메타 RAW'!$A:$G,4,0)</f>
        <v>0</v>
      </c>
      <c r="F78" s="22">
        <f>VLOOKUP($C78,'메타 RAW'!$A:$G,5,0)</f>
        <v>0</v>
      </c>
      <c r="G78" s="22">
        <f>VLOOKUP($C78,'메타 RAW'!$A:$G,6,0)</f>
        <v>0</v>
      </c>
      <c r="H78" s="22">
        <f>VLOOKUP($C78,'메타 RAW'!$A:$I,7,0)</f>
        <v>0</v>
      </c>
      <c r="I78" s="22">
        <f>VLOOKUP($C78,'메타 RAW'!$A:$I,8,0)</f>
        <v>0</v>
      </c>
      <c r="J78" s="23">
        <f>IFERROR(D78/E78*1000,0)</f>
        <v>0</v>
      </c>
      <c r="K78" s="23">
        <f t="shared" si="52"/>
        <v>0</v>
      </c>
      <c r="L78" s="24">
        <f t="shared" si="53"/>
        <v>0</v>
      </c>
      <c r="M78" s="24">
        <f t="shared" si="53"/>
        <v>0</v>
      </c>
      <c r="N78" s="24">
        <f t="shared" si="54"/>
        <v>0</v>
      </c>
      <c r="O78" s="24">
        <f t="shared" si="55"/>
        <v>0</v>
      </c>
      <c r="P78" s="22">
        <f t="shared" si="56"/>
        <v>0</v>
      </c>
      <c r="Q78" s="22">
        <f t="shared" si="57"/>
        <v>0</v>
      </c>
      <c r="R78" s="22">
        <f t="shared" si="58"/>
        <v>0</v>
      </c>
      <c r="S78" s="22">
        <f>IFERROR(VLOOKUP($C78,'메타 RAW (MMP)'!$B:$G,3,0),0)</f>
        <v>0</v>
      </c>
      <c r="T78" s="22">
        <f>IFERROR(VLOOKUP($C78,'메타 RAW (MMP)'!$B:$G,5,0),0)</f>
        <v>0</v>
      </c>
      <c r="U78" s="22">
        <f>IFERROR(VLOOKUP($C78,'메타 RAW (MMP)'!$B:$G,6,0),0)</f>
        <v>0</v>
      </c>
      <c r="V78" s="22">
        <f t="shared" si="59"/>
        <v>0</v>
      </c>
      <c r="W78" s="22">
        <f t="shared" si="60"/>
        <v>0</v>
      </c>
      <c r="X78" s="22">
        <f>IFERROR(W78*커버링B2C요약!$AD$8/(커버링B2C요약!$AE$5/커버링B2C요약!$AD$5),0)</f>
        <v>0</v>
      </c>
      <c r="Y78" s="28">
        <f>VLOOKUP($C78,'메타 RAW'!$A:$I,9,0)</f>
        <v>30000</v>
      </c>
      <c r="Z78" s="62"/>
      <c r="AA78" s="62"/>
      <c r="AB78" s="62"/>
      <c r="AC78" s="62"/>
      <c r="AD78" s="62"/>
    </row>
    <row r="79" spans="1:30" s="62" customFormat="1" hidden="1">
      <c r="A79" s="43"/>
      <c r="B79" s="22" t="str">
        <f>VLOOKUP(C79,'메타 RAW'!A:G,2,0)</f>
        <v>aos_registration_lookalike(7%)_vd_진짜임(음식물)_nk1_26.02.06</v>
      </c>
      <c r="C79" s="22" t="s">
        <v>810</v>
      </c>
      <c r="D79" s="22">
        <f>VLOOKUP($C79,'메타 RAW'!$A:$G,3,0)</f>
        <v>0</v>
      </c>
      <c r="E79" s="22">
        <f>VLOOKUP($C79,'메타 RAW'!$A:$G,4,0)</f>
        <v>0</v>
      </c>
      <c r="F79" s="22">
        <f>VLOOKUP($C79,'메타 RAW'!$A:$G,5,0)</f>
        <v>0</v>
      </c>
      <c r="G79" s="22">
        <f>VLOOKUP($C79,'메타 RAW'!$A:$G,6,0)</f>
        <v>0</v>
      </c>
      <c r="H79" s="22">
        <f>VLOOKUP($C79,'메타 RAW'!$A:$I,7,0)</f>
        <v>0</v>
      </c>
      <c r="I79" s="22">
        <f>VLOOKUP($C79,'메타 RAW'!$A:$I,8,0)</f>
        <v>0</v>
      </c>
      <c r="J79" s="23">
        <f>IFERROR(D79/E79*1000,0)</f>
        <v>0</v>
      </c>
      <c r="K79" s="23">
        <f t="shared" si="52"/>
        <v>0</v>
      </c>
      <c r="L79" s="24">
        <f t="shared" si="53"/>
        <v>0</v>
      </c>
      <c r="M79" s="24">
        <f t="shared" si="53"/>
        <v>0</v>
      </c>
      <c r="N79" s="24">
        <f t="shared" si="54"/>
        <v>0</v>
      </c>
      <c r="O79" s="24">
        <f t="shared" si="55"/>
        <v>0</v>
      </c>
      <c r="P79" s="22">
        <f t="shared" si="56"/>
        <v>0</v>
      </c>
      <c r="Q79" s="22">
        <f t="shared" si="57"/>
        <v>0</v>
      </c>
      <c r="R79" s="22">
        <f t="shared" si="58"/>
        <v>0</v>
      </c>
      <c r="S79" s="22">
        <f>IFERROR(VLOOKUP($C79,'메타 RAW (MMP)'!$B:$G,3,0),0)</f>
        <v>0</v>
      </c>
      <c r="T79" s="22">
        <f>IFERROR(VLOOKUP($C79,'메타 RAW (MMP)'!$B:$G,5,0),0)</f>
        <v>0</v>
      </c>
      <c r="U79" s="22">
        <f>IFERROR(VLOOKUP($C79,'메타 RAW (MMP)'!$B:$G,6,0),0)</f>
        <v>0</v>
      </c>
      <c r="V79" s="22">
        <f t="shared" si="59"/>
        <v>0</v>
      </c>
      <c r="W79" s="22">
        <f t="shared" si="60"/>
        <v>0</v>
      </c>
      <c r="X79" s="22">
        <f>IFERROR(W79*커버링B2C요약!$AD$8/(커버링B2C요약!$AE$5/커버링B2C요약!$AD$5),0)</f>
        <v>0</v>
      </c>
      <c r="Y79" s="28">
        <f>VLOOKUP($C79,'메타 RAW'!$A:$I,9,0)</f>
        <v>30000</v>
      </c>
      <c r="Z79" s="43"/>
      <c r="AA79" s="43"/>
      <c r="AB79" s="43"/>
      <c r="AC79" s="43"/>
      <c r="AD79" s="43"/>
    </row>
    <row r="80" spans="1:30" s="62" customFormat="1" hidden="1">
      <c r="A80" s="43"/>
      <c r="B80" s="22" t="str">
        <f>VLOOKUP(C80,'메타 RAW'!A:G,2,0)</f>
        <v>aos_registration_lookalike(7%)_vd_워킹맘모음(2)_sj1_26.01.29</v>
      </c>
      <c r="C80" s="22" t="s">
        <v>811</v>
      </c>
      <c r="D80" s="22">
        <f>VLOOKUP($C80,'메타 RAW'!$A:$G,3,0)</f>
        <v>0</v>
      </c>
      <c r="E80" s="22">
        <f>VLOOKUP($C80,'메타 RAW'!$A:$G,4,0)</f>
        <v>0</v>
      </c>
      <c r="F80" s="22">
        <f>VLOOKUP($C80,'메타 RAW'!$A:$G,5,0)</f>
        <v>0</v>
      </c>
      <c r="G80" s="22">
        <f>VLOOKUP($C80,'메타 RAW'!$A:$G,6,0)</f>
        <v>0</v>
      </c>
      <c r="H80" s="22">
        <f>VLOOKUP($C80,'메타 RAW'!$A:$I,7,0)</f>
        <v>0</v>
      </c>
      <c r="I80" s="22">
        <f>VLOOKUP($C80,'메타 RAW'!$A:$I,8,0)</f>
        <v>0</v>
      </c>
      <c r="J80" s="23">
        <f>IFERROR(D80/E80*1000,0)</f>
        <v>0</v>
      </c>
      <c r="K80" s="23">
        <f t="shared" si="52"/>
        <v>0</v>
      </c>
      <c r="L80" s="24">
        <f t="shared" si="53"/>
        <v>0</v>
      </c>
      <c r="M80" s="24">
        <f t="shared" si="53"/>
        <v>0</v>
      </c>
      <c r="N80" s="24">
        <f t="shared" si="54"/>
        <v>0</v>
      </c>
      <c r="O80" s="24">
        <f t="shared" si="55"/>
        <v>0</v>
      </c>
      <c r="P80" s="22">
        <f t="shared" si="56"/>
        <v>0</v>
      </c>
      <c r="Q80" s="22">
        <f t="shared" si="57"/>
        <v>0</v>
      </c>
      <c r="R80" s="22">
        <f t="shared" si="58"/>
        <v>0</v>
      </c>
      <c r="S80" s="22">
        <f>IFERROR(VLOOKUP($C80,'메타 RAW (MMP)'!$B:$G,3,0),0)</f>
        <v>0</v>
      </c>
      <c r="T80" s="22">
        <f>IFERROR(VLOOKUP($C80,'메타 RAW (MMP)'!$B:$G,5,0),0)</f>
        <v>0</v>
      </c>
      <c r="U80" s="22">
        <f>IFERROR(VLOOKUP($C80,'메타 RAW (MMP)'!$B:$G,6,0),0)</f>
        <v>0</v>
      </c>
      <c r="V80" s="22">
        <f t="shared" si="59"/>
        <v>0</v>
      </c>
      <c r="W80" s="22">
        <f t="shared" si="60"/>
        <v>0</v>
      </c>
      <c r="X80" s="22">
        <f>IFERROR(W80*커버링B2C요약!$AD$8/(커버링B2C요약!$AE$5/커버링B2C요약!$AD$5),0)</f>
        <v>0</v>
      </c>
      <c r="Y80" s="28">
        <f>VLOOKUP($C80,'메타 RAW'!$A:$I,9,0)</f>
        <v>30000</v>
      </c>
      <c r="Z80" s="43"/>
      <c r="AA80" s="43"/>
      <c r="AB80" s="43"/>
      <c r="AC80" s="43"/>
      <c r="AD80" s="43"/>
    </row>
    <row r="81" spans="2:27" ht="16.5" hidden="1" customHeight="1">
      <c r="B81" s="19" t="s">
        <v>440</v>
      </c>
      <c r="C81" s="20" t="s">
        <v>451</v>
      </c>
      <c r="D81" s="20"/>
    </row>
    <row r="82" spans="2:27" ht="16.5" hidden="1" customHeight="1">
      <c r="B82" s="11" t="s">
        <v>436</v>
      </c>
      <c r="C82" s="11" t="s">
        <v>22</v>
      </c>
      <c r="D82" s="12" t="s">
        <v>23</v>
      </c>
      <c r="E82" s="12" t="s">
        <v>24</v>
      </c>
      <c r="F82" s="12" t="s">
        <v>25</v>
      </c>
      <c r="G82" s="12" t="s">
        <v>26</v>
      </c>
      <c r="H82" s="12" t="s">
        <v>27</v>
      </c>
      <c r="I82" s="12" t="s">
        <v>28</v>
      </c>
      <c r="J82" s="13" t="s">
        <v>29</v>
      </c>
      <c r="K82" s="13" t="s">
        <v>30</v>
      </c>
      <c r="L82" s="13" t="s">
        <v>31</v>
      </c>
      <c r="M82" s="13" t="s">
        <v>32</v>
      </c>
      <c r="N82" s="13" t="s">
        <v>33</v>
      </c>
      <c r="O82" s="13" t="s">
        <v>34</v>
      </c>
      <c r="P82" s="13" t="s">
        <v>35</v>
      </c>
      <c r="Q82" s="13" t="s">
        <v>36</v>
      </c>
      <c r="R82" s="13" t="s">
        <v>37</v>
      </c>
      <c r="S82" s="14" t="s">
        <v>38</v>
      </c>
      <c r="T82" s="14" t="s">
        <v>27</v>
      </c>
      <c r="U82" s="14" t="s">
        <v>28</v>
      </c>
      <c r="V82" s="14" t="s">
        <v>36</v>
      </c>
      <c r="W82" s="14" t="s">
        <v>37</v>
      </c>
      <c r="X82" s="14" t="s">
        <v>437</v>
      </c>
      <c r="Y82" s="13" t="s">
        <v>40</v>
      </c>
      <c r="Z82" s="14" t="s">
        <v>41</v>
      </c>
    </row>
    <row r="83" spans="2:27" ht="16.5" hidden="1" customHeight="1">
      <c r="B83" s="15"/>
      <c r="C83" s="9" t="s">
        <v>435</v>
      </c>
      <c r="D83" s="16">
        <f t="shared" ref="D83:I83" si="61">SUM(D84:D92)</f>
        <v>0</v>
      </c>
      <c r="E83" s="16">
        <f t="shared" si="61"/>
        <v>0</v>
      </c>
      <c r="F83" s="16">
        <f t="shared" si="61"/>
        <v>0</v>
      </c>
      <c r="G83" s="16">
        <f t="shared" si="61"/>
        <v>0</v>
      </c>
      <c r="H83" s="16">
        <f t="shared" si="61"/>
        <v>0</v>
      </c>
      <c r="I83" s="16">
        <f t="shared" si="61"/>
        <v>0</v>
      </c>
      <c r="J83" s="17" t="e">
        <f>D83*1000/E83</f>
        <v>#DIV/0!</v>
      </c>
      <c r="K83" s="17">
        <f t="shared" ref="K83:K92" si="62">IFERROR(D83/F83,0)</f>
        <v>0</v>
      </c>
      <c r="L83" s="18">
        <f t="shared" ref="L83:L92" si="63">IFERROR(F83/E83,0)</f>
        <v>0</v>
      </c>
      <c r="M83" s="42">
        <f t="shared" ref="M83:M92" si="64">IFERROR(G83/F83,0)</f>
        <v>0</v>
      </c>
      <c r="N83" s="42">
        <f t="shared" ref="N83:N92" si="65">IFERROR(H83/F83,0)</f>
        <v>0</v>
      </c>
      <c r="O83" s="42">
        <f t="shared" ref="O83:O92" si="66">IFERROR(I83/F83,0)</f>
        <v>0</v>
      </c>
      <c r="P83" s="17">
        <f t="shared" ref="P83:P92" si="67">IFERROR(D83/G83,0)</f>
        <v>0</v>
      </c>
      <c r="Q83" s="17">
        <f t="shared" ref="Q83:Q92" si="68">IFERROR(D83/H83,0)</f>
        <v>0</v>
      </c>
      <c r="R83" s="17">
        <f t="shared" ref="R83:R92" si="69">IFERROR(D83/I83,0)</f>
        <v>0</v>
      </c>
      <c r="S83" s="16">
        <f>SUM(S84:S92)</f>
        <v>0</v>
      </c>
      <c r="T83" s="16">
        <f>SUM(T84:T92)</f>
        <v>0</v>
      </c>
      <c r="U83" s="16">
        <f>SUM(U84:U92)</f>
        <v>0</v>
      </c>
      <c r="V83" s="17">
        <f t="shared" ref="V83:V92" si="70">IFERROR(D83/T83,0)</f>
        <v>0</v>
      </c>
      <c r="W83" s="17">
        <f t="shared" ref="W83:W92" si="71">IFERROR(D83/U83,0)</f>
        <v>0</v>
      </c>
      <c r="X83" s="17">
        <f>IFERROR(W83*커버링B2C요약!$AD$8/(커버링B2C요약!$AE$5/커버링B2C요약!$AD$5),0)</f>
        <v>0</v>
      </c>
      <c r="Y83" s="17">
        <f>Y84</f>
        <v>0</v>
      </c>
      <c r="Z83" s="17">
        <v>0</v>
      </c>
      <c r="AA83" s="166"/>
    </row>
    <row r="84" spans="2:27" s="43" customFormat="1" hidden="1">
      <c r="B84" s="22" t="str">
        <f>VLOOKUP(C84,'메타 RAW'!A:G,2,0)</f>
        <v>aos_registration_lookalike(7%)_im_복합소구모음_sj1_26.01.29</v>
      </c>
      <c r="C84" s="22" t="s">
        <v>812</v>
      </c>
      <c r="D84" s="22">
        <f>VLOOKUP($C84,'메타 RAW'!$A:$G,3,0)</f>
        <v>0</v>
      </c>
      <c r="E84" s="22">
        <f>VLOOKUP($C84,'메타 RAW'!$A:$G,4,0)</f>
        <v>0</v>
      </c>
      <c r="F84" s="22">
        <f>VLOOKUP($C84,'메타 RAW'!$A:$G,5,0)</f>
        <v>0</v>
      </c>
      <c r="G84" s="22">
        <f>VLOOKUP($C84,'메타 RAW'!$A:$G,6,0)</f>
        <v>0</v>
      </c>
      <c r="H84" s="22">
        <f>VLOOKUP($C84,'메타 RAW'!$A:$I,7,0)</f>
        <v>0</v>
      </c>
      <c r="I84" s="22">
        <f>VLOOKUP($C84,'메타 RAW'!$A:$I,8,0)</f>
        <v>0</v>
      </c>
      <c r="J84" s="23">
        <f t="shared" ref="J84:J92" si="72">IFERROR(D84/E84*1000,0)</f>
        <v>0</v>
      </c>
      <c r="K84" s="23">
        <f t="shared" si="62"/>
        <v>0</v>
      </c>
      <c r="L84" s="24">
        <f t="shared" si="63"/>
        <v>0</v>
      </c>
      <c r="M84" s="24">
        <f t="shared" si="64"/>
        <v>0</v>
      </c>
      <c r="N84" s="24">
        <f t="shared" si="65"/>
        <v>0</v>
      </c>
      <c r="O84" s="24">
        <f t="shared" si="66"/>
        <v>0</v>
      </c>
      <c r="P84" s="22">
        <f t="shared" si="67"/>
        <v>0</v>
      </c>
      <c r="Q84" s="22">
        <f t="shared" si="68"/>
        <v>0</v>
      </c>
      <c r="R84" s="22">
        <f t="shared" si="69"/>
        <v>0</v>
      </c>
      <c r="S84" s="22">
        <f>IFERROR(VLOOKUP($C84,'메타 RAW (MMP)'!$B:$G,3,0),0)</f>
        <v>0</v>
      </c>
      <c r="T84" s="22">
        <f>IFERROR(VLOOKUP($C84,'메타 RAW (MMP)'!$B:$G,5,0),0)</f>
        <v>0</v>
      </c>
      <c r="U84" s="22">
        <f>IFERROR(VLOOKUP($C84,'메타 RAW (MMP)'!$B:$G,6,0),0)</f>
        <v>0</v>
      </c>
      <c r="V84" s="22">
        <f t="shared" si="70"/>
        <v>0</v>
      </c>
      <c r="W84" s="22">
        <f t="shared" si="71"/>
        <v>0</v>
      </c>
      <c r="X84" s="22">
        <f>IFERROR(W84*커버링B2C요약!$AD$8/(커버링B2C요약!$AE$5/커버링B2C요약!$AD$5),0)</f>
        <v>0</v>
      </c>
      <c r="Y84" s="22">
        <v>0</v>
      </c>
    </row>
    <row r="85" spans="2:27" s="43" customFormat="1" hidden="1">
      <c r="B85" s="22" t="str">
        <f>VLOOKUP(C85,'메타 RAW'!A:G,2,0)</f>
        <v>aos_registration_lookalike(7%)_im_복합소구모음_sj1_26.01.29</v>
      </c>
      <c r="C85" s="22" t="s">
        <v>813</v>
      </c>
      <c r="D85" s="22">
        <f>VLOOKUP($C85,'메타 RAW'!$A:$G,3,0)</f>
        <v>0</v>
      </c>
      <c r="E85" s="22">
        <f>VLOOKUP($C85,'메타 RAW'!$A:$G,4,0)</f>
        <v>0</v>
      </c>
      <c r="F85" s="22">
        <f>VLOOKUP($C85,'메타 RAW'!$A:$G,5,0)</f>
        <v>0</v>
      </c>
      <c r="G85" s="22">
        <f>VLOOKUP($C85,'메타 RAW'!$A:$G,6,0)</f>
        <v>0</v>
      </c>
      <c r="H85" s="22">
        <f>VLOOKUP($C85,'메타 RAW'!$A:$I,7,0)</f>
        <v>0</v>
      </c>
      <c r="I85" s="22">
        <f>VLOOKUP($C85,'메타 RAW'!$A:$I,8,0)</f>
        <v>0</v>
      </c>
      <c r="J85" s="23">
        <f t="shared" si="72"/>
        <v>0</v>
      </c>
      <c r="K85" s="23">
        <f t="shared" si="62"/>
        <v>0</v>
      </c>
      <c r="L85" s="24">
        <f t="shared" si="63"/>
        <v>0</v>
      </c>
      <c r="M85" s="24">
        <f t="shared" si="64"/>
        <v>0</v>
      </c>
      <c r="N85" s="24">
        <f t="shared" si="65"/>
        <v>0</v>
      </c>
      <c r="O85" s="24">
        <f t="shared" si="66"/>
        <v>0</v>
      </c>
      <c r="P85" s="22">
        <f t="shared" si="67"/>
        <v>0</v>
      </c>
      <c r="Q85" s="22">
        <f t="shared" si="68"/>
        <v>0</v>
      </c>
      <c r="R85" s="22">
        <f t="shared" si="69"/>
        <v>0</v>
      </c>
      <c r="S85" s="22">
        <f>IFERROR(VLOOKUP($C85,'메타 RAW (MMP)'!$B:$G,3,0),0)</f>
        <v>0</v>
      </c>
      <c r="T85" s="22">
        <f>IFERROR(VLOOKUP($C85,'메타 RAW (MMP)'!$B:$G,5,0),0)</f>
        <v>0</v>
      </c>
      <c r="U85" s="22">
        <f>IFERROR(VLOOKUP($C85,'메타 RAW (MMP)'!$B:$G,6,0),0)</f>
        <v>0</v>
      </c>
      <c r="V85" s="22">
        <f t="shared" si="70"/>
        <v>0</v>
      </c>
      <c r="W85" s="22">
        <f t="shared" si="71"/>
        <v>0</v>
      </c>
      <c r="X85" s="22">
        <f>IFERROR(W85*커버링B2C요약!$AD$8/(커버링B2C요약!$AE$5/커버링B2C요약!$AD$5),0)</f>
        <v>0</v>
      </c>
      <c r="Y85" s="22">
        <f>VLOOKUP($C85,'메타 RAW'!$A:$I,9,0)</f>
        <v>51200</v>
      </c>
    </row>
    <row r="86" spans="2:27" s="43" customFormat="1" hidden="1">
      <c r="B86" s="22" t="str">
        <f>VLOOKUP(C86,'메타 RAW'!A:G,2,0)</f>
        <v>aos_registration_lookalike(7%)_im_복합소구모음_sj1_26.01.29</v>
      </c>
      <c r="C86" s="22" t="s">
        <v>814</v>
      </c>
      <c r="D86" s="22">
        <f>VLOOKUP($C86,'메타 RAW'!$A:$G,3,0)</f>
        <v>0</v>
      </c>
      <c r="E86" s="22">
        <f>VLOOKUP($C86,'메타 RAW'!$A:$G,4,0)</f>
        <v>0</v>
      </c>
      <c r="F86" s="22">
        <f>VLOOKUP($C86,'메타 RAW'!$A:$G,5,0)</f>
        <v>0</v>
      </c>
      <c r="G86" s="22">
        <f>VLOOKUP($C86,'메타 RAW'!$A:$G,6,0)</f>
        <v>0</v>
      </c>
      <c r="H86" s="22">
        <f>VLOOKUP($C86,'메타 RAW'!$A:$I,7,0)</f>
        <v>0</v>
      </c>
      <c r="I86" s="22">
        <f>VLOOKUP($C86,'메타 RAW'!$A:$I,8,0)</f>
        <v>0</v>
      </c>
      <c r="J86" s="23">
        <f t="shared" si="72"/>
        <v>0</v>
      </c>
      <c r="K86" s="23">
        <f t="shared" si="62"/>
        <v>0</v>
      </c>
      <c r="L86" s="24">
        <f t="shared" si="63"/>
        <v>0</v>
      </c>
      <c r="M86" s="24">
        <f t="shared" si="64"/>
        <v>0</v>
      </c>
      <c r="N86" s="24">
        <f t="shared" si="65"/>
        <v>0</v>
      </c>
      <c r="O86" s="24">
        <f t="shared" si="66"/>
        <v>0</v>
      </c>
      <c r="P86" s="22">
        <f t="shared" si="67"/>
        <v>0</v>
      </c>
      <c r="Q86" s="22">
        <f t="shared" si="68"/>
        <v>0</v>
      </c>
      <c r="R86" s="22">
        <f t="shared" si="69"/>
        <v>0</v>
      </c>
      <c r="S86" s="22">
        <f>IFERROR(VLOOKUP($C86,'메타 RAW (MMP)'!$B:$G,3,0),0)</f>
        <v>0</v>
      </c>
      <c r="T86" s="22">
        <f>IFERROR(VLOOKUP($C86,'메타 RAW (MMP)'!$B:$G,5,0),0)</f>
        <v>0</v>
      </c>
      <c r="U86" s="22">
        <f>IFERROR(VLOOKUP($C86,'메타 RAW (MMP)'!$B:$G,6,0),0)</f>
        <v>0</v>
      </c>
      <c r="V86" s="22">
        <f t="shared" si="70"/>
        <v>0</v>
      </c>
      <c r="W86" s="22">
        <f t="shared" si="71"/>
        <v>0</v>
      </c>
      <c r="X86" s="22">
        <f>IFERROR(W86*커버링B2C요약!$AD$8/(커버링B2C요약!$AE$5/커버링B2C요약!$AD$5),0)</f>
        <v>0</v>
      </c>
      <c r="Y86" s="22">
        <f>VLOOKUP($C86,'메타 RAW'!$A:$I,9,0)</f>
        <v>51200</v>
      </c>
    </row>
    <row r="87" spans="2:27" s="43" customFormat="1" hidden="1">
      <c r="B87" s="22" t="str">
        <f>VLOOKUP(C87,'메타 RAW'!A:G,2,0)</f>
        <v>aos_registration_lookalike(7%)_im_복합소구모음_sj1_26.01.29</v>
      </c>
      <c r="C87" s="22" t="s">
        <v>815</v>
      </c>
      <c r="D87" s="22">
        <f>VLOOKUP($C87,'메타 RAW'!$A:$G,3,0)</f>
        <v>0</v>
      </c>
      <c r="E87" s="22">
        <f>VLOOKUP($C87,'메타 RAW'!$A:$G,4,0)</f>
        <v>0</v>
      </c>
      <c r="F87" s="22">
        <f>VLOOKUP($C87,'메타 RAW'!$A:$G,5,0)</f>
        <v>0</v>
      </c>
      <c r="G87" s="22">
        <f>VLOOKUP($C87,'메타 RAW'!$A:$G,6,0)</f>
        <v>0</v>
      </c>
      <c r="H87" s="22">
        <f>VLOOKUP($C87,'메타 RAW'!$A:$I,7,0)</f>
        <v>0</v>
      </c>
      <c r="I87" s="22">
        <f>VLOOKUP($C87,'메타 RAW'!$A:$I,8,0)</f>
        <v>0</v>
      </c>
      <c r="J87" s="23">
        <f t="shared" si="72"/>
        <v>0</v>
      </c>
      <c r="K87" s="23">
        <f t="shared" si="62"/>
        <v>0</v>
      </c>
      <c r="L87" s="24">
        <f t="shared" si="63"/>
        <v>0</v>
      </c>
      <c r="M87" s="24">
        <f t="shared" si="64"/>
        <v>0</v>
      </c>
      <c r="N87" s="24">
        <f t="shared" si="65"/>
        <v>0</v>
      </c>
      <c r="O87" s="24">
        <f t="shared" si="66"/>
        <v>0</v>
      </c>
      <c r="P87" s="22">
        <f t="shared" si="67"/>
        <v>0</v>
      </c>
      <c r="Q87" s="22">
        <f t="shared" si="68"/>
        <v>0</v>
      </c>
      <c r="R87" s="22">
        <f t="shared" si="69"/>
        <v>0</v>
      </c>
      <c r="S87" s="22">
        <f>IFERROR(VLOOKUP($C87,'메타 RAW (MMP)'!$B:$G,3,0),0)</f>
        <v>0</v>
      </c>
      <c r="T87" s="22">
        <f>IFERROR(VLOOKUP($C87,'메타 RAW (MMP)'!$B:$G,5,0),0)</f>
        <v>0</v>
      </c>
      <c r="U87" s="22">
        <f>IFERROR(VLOOKUP($C87,'메타 RAW (MMP)'!$B:$G,6,0),0)</f>
        <v>0</v>
      </c>
      <c r="V87" s="22">
        <f t="shared" si="70"/>
        <v>0</v>
      </c>
      <c r="W87" s="22">
        <f t="shared" si="71"/>
        <v>0</v>
      </c>
      <c r="X87" s="22">
        <f>IFERROR(W87*커버링B2C요약!$AD$8/(커버링B2C요약!$AE$5/커버링B2C요약!$AD$5),0)</f>
        <v>0</v>
      </c>
      <c r="Y87" s="22">
        <f>VLOOKUP($C87,'메타 RAW'!$A:$I,9,0)</f>
        <v>51200</v>
      </c>
    </row>
    <row r="88" spans="2:27" s="43" customFormat="1" hidden="1">
      <c r="B88" s="22" t="str">
        <f>VLOOKUP(C88,'메타 RAW'!A:G,2,0)</f>
        <v>aos_registration_lookalike(7%)_im_복합소구모음_sj1_26.01.29</v>
      </c>
      <c r="C88" s="22" t="s">
        <v>816</v>
      </c>
      <c r="D88" s="22">
        <f>VLOOKUP($C88,'메타 RAW'!$A:$G,3,0)</f>
        <v>0</v>
      </c>
      <c r="E88" s="22">
        <f>VLOOKUP($C88,'메타 RAW'!$A:$G,4,0)</f>
        <v>0</v>
      </c>
      <c r="F88" s="22">
        <f>VLOOKUP($C88,'메타 RAW'!$A:$G,5,0)</f>
        <v>0</v>
      </c>
      <c r="G88" s="22">
        <f>VLOOKUP($C88,'메타 RAW'!$A:$G,6,0)</f>
        <v>0</v>
      </c>
      <c r="H88" s="22">
        <f>VLOOKUP($C88,'메타 RAW'!$A:$I,7,0)</f>
        <v>0</v>
      </c>
      <c r="I88" s="22">
        <f>VLOOKUP($C88,'메타 RAW'!$A:$I,8,0)</f>
        <v>0</v>
      </c>
      <c r="J88" s="23">
        <f t="shared" si="72"/>
        <v>0</v>
      </c>
      <c r="K88" s="23">
        <f t="shared" si="62"/>
        <v>0</v>
      </c>
      <c r="L88" s="24">
        <f t="shared" si="63"/>
        <v>0</v>
      </c>
      <c r="M88" s="24">
        <f t="shared" si="64"/>
        <v>0</v>
      </c>
      <c r="N88" s="24">
        <f t="shared" si="65"/>
        <v>0</v>
      </c>
      <c r="O88" s="24">
        <f t="shared" si="66"/>
        <v>0</v>
      </c>
      <c r="P88" s="22">
        <f t="shared" si="67"/>
        <v>0</v>
      </c>
      <c r="Q88" s="22">
        <f t="shared" si="68"/>
        <v>0</v>
      </c>
      <c r="R88" s="22">
        <f t="shared" si="69"/>
        <v>0</v>
      </c>
      <c r="S88" s="22">
        <f>IFERROR(VLOOKUP($C88,'메타 RAW (MMP)'!$B:$G,3,0),0)</f>
        <v>0</v>
      </c>
      <c r="T88" s="22">
        <f>IFERROR(VLOOKUP($C88,'메타 RAW (MMP)'!$B:$G,5,0),0)</f>
        <v>0</v>
      </c>
      <c r="U88" s="22">
        <f>IFERROR(VLOOKUP($C88,'메타 RAW (MMP)'!$B:$G,6,0),0)</f>
        <v>0</v>
      </c>
      <c r="V88" s="22">
        <f t="shared" si="70"/>
        <v>0</v>
      </c>
      <c r="W88" s="22">
        <f t="shared" si="71"/>
        <v>0</v>
      </c>
      <c r="X88" s="22">
        <f>IFERROR(W88*커버링B2C요약!$AD$8/(커버링B2C요약!$AE$5/커버링B2C요약!$AD$5),0)</f>
        <v>0</v>
      </c>
      <c r="Y88" s="22">
        <f>VLOOKUP($C88,'메타 RAW'!$A:$I,9,0)</f>
        <v>51200</v>
      </c>
    </row>
    <row r="89" spans="2:27" s="43" customFormat="1" hidden="1">
      <c r="B89" s="22" t="str">
        <f>VLOOKUP(C89,'메타 RAW'!A:G,2,0)</f>
        <v>aos_registration_lookalike(7%)_im_복합소구모음_sj1_26.01.29</v>
      </c>
      <c r="C89" s="22" t="s">
        <v>817</v>
      </c>
      <c r="D89" s="22">
        <f>VLOOKUP($C89,'메타 RAW'!$A:$G,3,0)</f>
        <v>0</v>
      </c>
      <c r="E89" s="22">
        <f>VLOOKUP($C89,'메타 RAW'!$A:$G,4,0)</f>
        <v>0</v>
      </c>
      <c r="F89" s="22">
        <f>VLOOKUP($C89,'메타 RAW'!$A:$G,5,0)</f>
        <v>0</v>
      </c>
      <c r="G89" s="22">
        <f>VLOOKUP($C89,'메타 RAW'!$A:$G,6,0)</f>
        <v>0</v>
      </c>
      <c r="H89" s="22">
        <f>VLOOKUP($C89,'메타 RAW'!$A:$I,7,0)</f>
        <v>0</v>
      </c>
      <c r="I89" s="22">
        <f>VLOOKUP($C89,'메타 RAW'!$A:$I,8,0)</f>
        <v>0</v>
      </c>
      <c r="J89" s="23">
        <f t="shared" si="72"/>
        <v>0</v>
      </c>
      <c r="K89" s="23">
        <f t="shared" si="62"/>
        <v>0</v>
      </c>
      <c r="L89" s="24">
        <f t="shared" si="63"/>
        <v>0</v>
      </c>
      <c r="M89" s="24">
        <f t="shared" si="64"/>
        <v>0</v>
      </c>
      <c r="N89" s="24">
        <f t="shared" si="65"/>
        <v>0</v>
      </c>
      <c r="O89" s="24">
        <f t="shared" si="66"/>
        <v>0</v>
      </c>
      <c r="P89" s="22">
        <f t="shared" si="67"/>
        <v>0</v>
      </c>
      <c r="Q89" s="22">
        <f t="shared" si="68"/>
        <v>0</v>
      </c>
      <c r="R89" s="22">
        <f t="shared" si="69"/>
        <v>0</v>
      </c>
      <c r="S89" s="22">
        <f>IFERROR(VLOOKUP($C89,'메타 RAW (MMP)'!$B:$G,3,0),0)</f>
        <v>0</v>
      </c>
      <c r="T89" s="22">
        <f>IFERROR(VLOOKUP($C89,'메타 RAW (MMP)'!$B:$G,5,0),0)</f>
        <v>0</v>
      </c>
      <c r="U89" s="22">
        <f>IFERROR(VLOOKUP($C89,'메타 RAW (MMP)'!$B:$G,6,0),0)</f>
        <v>0</v>
      </c>
      <c r="V89" s="22">
        <f t="shared" si="70"/>
        <v>0</v>
      </c>
      <c r="W89" s="22">
        <f t="shared" si="71"/>
        <v>0</v>
      </c>
      <c r="X89" s="22">
        <f>IFERROR(W89*커버링B2C요약!$AD$8/(커버링B2C요약!$AE$5/커버링B2C요약!$AD$5),0)</f>
        <v>0</v>
      </c>
      <c r="Y89" s="22">
        <f>VLOOKUP($C89,'메타 RAW'!$A:$I,9,0)</f>
        <v>51200</v>
      </c>
    </row>
    <row r="90" spans="2:27" s="43" customFormat="1" hidden="1">
      <c r="B90" s="22" t="str">
        <f>VLOOKUP(C90,'메타 RAW'!A:G,2,0)</f>
        <v>aos_registration_lookalike(7%)_im_복합소구모음_sj1_26.01.29</v>
      </c>
      <c r="C90" s="22" t="s">
        <v>818</v>
      </c>
      <c r="D90" s="22">
        <f>VLOOKUP($C90,'메타 RAW'!$A:$G,3,0)</f>
        <v>0</v>
      </c>
      <c r="E90" s="22">
        <f>VLOOKUP($C90,'메타 RAW'!$A:$G,4,0)</f>
        <v>0</v>
      </c>
      <c r="F90" s="22">
        <f>VLOOKUP($C90,'메타 RAW'!$A:$G,5,0)</f>
        <v>0</v>
      </c>
      <c r="G90" s="22">
        <f>VLOOKUP($C90,'메타 RAW'!$A:$G,6,0)</f>
        <v>0</v>
      </c>
      <c r="H90" s="22">
        <f>VLOOKUP($C90,'메타 RAW'!$A:$I,7,0)</f>
        <v>0</v>
      </c>
      <c r="I90" s="22">
        <f>VLOOKUP($C90,'메타 RAW'!$A:$I,8,0)</f>
        <v>0</v>
      </c>
      <c r="J90" s="23">
        <f t="shared" si="72"/>
        <v>0</v>
      </c>
      <c r="K90" s="23">
        <f t="shared" si="62"/>
        <v>0</v>
      </c>
      <c r="L90" s="24">
        <f t="shared" si="63"/>
        <v>0</v>
      </c>
      <c r="M90" s="24">
        <f t="shared" si="64"/>
        <v>0</v>
      </c>
      <c r="N90" s="24">
        <f t="shared" si="65"/>
        <v>0</v>
      </c>
      <c r="O90" s="24">
        <f t="shared" si="66"/>
        <v>0</v>
      </c>
      <c r="P90" s="22">
        <f t="shared" si="67"/>
        <v>0</v>
      </c>
      <c r="Q90" s="22">
        <f t="shared" si="68"/>
        <v>0</v>
      </c>
      <c r="R90" s="22">
        <f t="shared" si="69"/>
        <v>0</v>
      </c>
      <c r="S90" s="22">
        <f>IFERROR(VLOOKUP($C90,'메타 RAW (MMP)'!$B:$G,3,0),0)</f>
        <v>0</v>
      </c>
      <c r="T90" s="22">
        <f>IFERROR(VLOOKUP($C90,'메타 RAW (MMP)'!$B:$G,5,0),0)</f>
        <v>0</v>
      </c>
      <c r="U90" s="22">
        <f>IFERROR(VLOOKUP($C90,'메타 RAW (MMP)'!$B:$G,6,0),0)</f>
        <v>0</v>
      </c>
      <c r="V90" s="22">
        <f t="shared" si="70"/>
        <v>0</v>
      </c>
      <c r="W90" s="22">
        <f t="shared" si="71"/>
        <v>0</v>
      </c>
      <c r="X90" s="22">
        <f>IFERROR(W90*커버링B2C요약!$AD$8/(커버링B2C요약!$AE$5/커버링B2C요약!$AD$5),0)</f>
        <v>0</v>
      </c>
      <c r="Y90" s="22">
        <f>VLOOKUP($C90,'메타 RAW'!$A:$I,9,0)</f>
        <v>51200</v>
      </c>
    </row>
    <row r="91" spans="2:27" s="43" customFormat="1" hidden="1">
      <c r="B91" s="22" t="str">
        <f>VLOOKUP(C91,'메타 RAW'!A:G,2,0)</f>
        <v>aos_registration_lookalike(7%)_im_복합소구모음_sj1_26.01.29</v>
      </c>
      <c r="C91" s="22" t="s">
        <v>819</v>
      </c>
      <c r="D91" s="22">
        <f>VLOOKUP($C91,'메타 RAW'!$A:$G,3,0)</f>
        <v>0</v>
      </c>
      <c r="E91" s="22">
        <f>VLOOKUP($C91,'메타 RAW'!$A:$G,4,0)</f>
        <v>0</v>
      </c>
      <c r="F91" s="22">
        <f>VLOOKUP($C91,'메타 RAW'!$A:$G,5,0)</f>
        <v>0</v>
      </c>
      <c r="G91" s="22">
        <f>VLOOKUP($C91,'메타 RAW'!$A:$G,6,0)</f>
        <v>0</v>
      </c>
      <c r="H91" s="22">
        <f>VLOOKUP($C91,'메타 RAW'!$A:$I,7,0)</f>
        <v>0</v>
      </c>
      <c r="I91" s="22">
        <f>VLOOKUP($C91,'메타 RAW'!$A:$I,8,0)</f>
        <v>0</v>
      </c>
      <c r="J91" s="23">
        <f t="shared" si="72"/>
        <v>0</v>
      </c>
      <c r="K91" s="23">
        <f t="shared" si="62"/>
        <v>0</v>
      </c>
      <c r="L91" s="24">
        <f t="shared" si="63"/>
        <v>0</v>
      </c>
      <c r="M91" s="24">
        <f t="shared" si="64"/>
        <v>0</v>
      </c>
      <c r="N91" s="24">
        <f t="shared" si="65"/>
        <v>0</v>
      </c>
      <c r="O91" s="24">
        <f t="shared" si="66"/>
        <v>0</v>
      </c>
      <c r="P91" s="22">
        <f t="shared" si="67"/>
        <v>0</v>
      </c>
      <c r="Q91" s="22">
        <f t="shared" si="68"/>
        <v>0</v>
      </c>
      <c r="R91" s="22">
        <f t="shared" si="69"/>
        <v>0</v>
      </c>
      <c r="S91" s="22">
        <f>IFERROR(VLOOKUP($C91,'메타 RAW (MMP)'!$B:$G,3,0),0)</f>
        <v>0</v>
      </c>
      <c r="T91" s="22">
        <f>IFERROR(VLOOKUP($C91,'메타 RAW (MMP)'!$B:$G,5,0),0)</f>
        <v>0</v>
      </c>
      <c r="U91" s="22">
        <f>IFERROR(VLOOKUP($C91,'메타 RAW (MMP)'!$B:$G,6,0),0)</f>
        <v>0</v>
      </c>
      <c r="V91" s="22">
        <f t="shared" si="70"/>
        <v>0</v>
      </c>
      <c r="W91" s="22">
        <f t="shared" si="71"/>
        <v>0</v>
      </c>
      <c r="X91" s="22">
        <f>IFERROR(W91*커버링B2C요약!$AD$8/(커버링B2C요약!$AE$5/커버링B2C요약!$AD$5),0)</f>
        <v>0</v>
      </c>
      <c r="Y91" s="22">
        <f>VLOOKUP($C91,'메타 RAW'!$A:$I,9,0)</f>
        <v>51200</v>
      </c>
    </row>
    <row r="92" spans="2:27" s="43" customFormat="1" hidden="1">
      <c r="B92" s="22" t="str">
        <f>VLOOKUP(C92,'메타 RAW'!A:G,2,0)</f>
        <v>aos_registration_lookalike(7%)_im_복합소구모음_sj1_26.01.29</v>
      </c>
      <c r="C92" s="22" t="s">
        <v>820</v>
      </c>
      <c r="D92" s="22">
        <f>VLOOKUP($C92,'메타 RAW'!$A:$G,3,0)</f>
        <v>0</v>
      </c>
      <c r="E92" s="22">
        <f>VLOOKUP($C92,'메타 RAW'!$A:$G,4,0)</f>
        <v>0</v>
      </c>
      <c r="F92" s="22">
        <f>VLOOKUP($C92,'메타 RAW'!$A:$G,5,0)</f>
        <v>0</v>
      </c>
      <c r="G92" s="22">
        <f>VLOOKUP($C92,'메타 RAW'!$A:$G,6,0)</f>
        <v>0</v>
      </c>
      <c r="H92" s="22">
        <f>VLOOKUP($C92,'메타 RAW'!$A:$I,7,0)</f>
        <v>0</v>
      </c>
      <c r="I92" s="22">
        <f>VLOOKUP($C92,'메타 RAW'!$A:$I,8,0)</f>
        <v>0</v>
      </c>
      <c r="J92" s="23">
        <f t="shared" si="72"/>
        <v>0</v>
      </c>
      <c r="K92" s="23">
        <f t="shared" si="62"/>
        <v>0</v>
      </c>
      <c r="L92" s="24">
        <f t="shared" si="63"/>
        <v>0</v>
      </c>
      <c r="M92" s="24">
        <f t="shared" si="64"/>
        <v>0</v>
      </c>
      <c r="N92" s="24">
        <f t="shared" si="65"/>
        <v>0</v>
      </c>
      <c r="O92" s="24">
        <f t="shared" si="66"/>
        <v>0</v>
      </c>
      <c r="P92" s="22">
        <f t="shared" si="67"/>
        <v>0</v>
      </c>
      <c r="Q92" s="22">
        <f t="shared" si="68"/>
        <v>0</v>
      </c>
      <c r="R92" s="22">
        <f t="shared" si="69"/>
        <v>0</v>
      </c>
      <c r="S92" s="22">
        <f>IFERROR(VLOOKUP($C92,'메타 RAW (MMP)'!$B:$G,3,0),0)</f>
        <v>0</v>
      </c>
      <c r="T92" s="22">
        <f>IFERROR(VLOOKUP($C92,'메타 RAW (MMP)'!$B:$G,5,0),0)</f>
        <v>0</v>
      </c>
      <c r="U92" s="22">
        <f>IFERROR(VLOOKUP($C92,'메타 RAW (MMP)'!$B:$G,6,0),0)</f>
        <v>0</v>
      </c>
      <c r="V92" s="22">
        <f t="shared" si="70"/>
        <v>0</v>
      </c>
      <c r="W92" s="22">
        <f t="shared" si="71"/>
        <v>0</v>
      </c>
      <c r="X92" s="22">
        <f>IFERROR(W92*커버링B2C요약!$AD$8/(커버링B2C요약!$AE$5/커버링B2C요약!$AD$5),0)</f>
        <v>0</v>
      </c>
      <c r="Y92" s="22">
        <f>VLOOKUP($C92,'메타 RAW'!$A:$I,9,0)</f>
        <v>51200</v>
      </c>
    </row>
    <row r="93" spans="2:27" ht="16.5" hidden="1" customHeight="1">
      <c r="B93" s="19" t="s">
        <v>440</v>
      </c>
      <c r="C93" s="20" t="s">
        <v>451</v>
      </c>
      <c r="D93" s="20"/>
    </row>
    <row r="94" spans="2:27" ht="16.5" hidden="1" customHeight="1">
      <c r="B94" s="11" t="s">
        <v>436</v>
      </c>
      <c r="C94" s="11" t="s">
        <v>22</v>
      </c>
      <c r="D94" s="12" t="s">
        <v>23</v>
      </c>
      <c r="E94" s="12" t="s">
        <v>24</v>
      </c>
      <c r="F94" s="12" t="s">
        <v>25</v>
      </c>
      <c r="G94" s="12" t="s">
        <v>26</v>
      </c>
      <c r="H94" s="12" t="s">
        <v>27</v>
      </c>
      <c r="I94" s="12" t="s">
        <v>28</v>
      </c>
      <c r="J94" s="13" t="s">
        <v>29</v>
      </c>
      <c r="K94" s="13" t="s">
        <v>30</v>
      </c>
      <c r="L94" s="13" t="s">
        <v>31</v>
      </c>
      <c r="M94" s="13" t="s">
        <v>32</v>
      </c>
      <c r="N94" s="13" t="s">
        <v>33</v>
      </c>
      <c r="O94" s="13" t="s">
        <v>34</v>
      </c>
      <c r="P94" s="13" t="s">
        <v>35</v>
      </c>
      <c r="Q94" s="13" t="s">
        <v>36</v>
      </c>
      <c r="R94" s="13" t="s">
        <v>37</v>
      </c>
      <c r="S94" s="14" t="s">
        <v>38</v>
      </c>
      <c r="T94" s="14" t="s">
        <v>27</v>
      </c>
      <c r="U94" s="14" t="s">
        <v>28</v>
      </c>
      <c r="V94" s="14" t="s">
        <v>36</v>
      </c>
      <c r="W94" s="14" t="s">
        <v>37</v>
      </c>
      <c r="X94" s="14" t="s">
        <v>437</v>
      </c>
      <c r="Y94" s="13" t="s">
        <v>40</v>
      </c>
      <c r="Z94" s="14" t="s">
        <v>41</v>
      </c>
    </row>
    <row r="95" spans="2:27" ht="16.5" hidden="1" customHeight="1">
      <c r="B95" s="15"/>
      <c r="C95" s="9" t="s">
        <v>435</v>
      </c>
      <c r="D95" s="16">
        <f t="shared" ref="D95:I95" si="73">SUM(D96:D98)</f>
        <v>0</v>
      </c>
      <c r="E95" s="16">
        <f t="shared" si="73"/>
        <v>0</v>
      </c>
      <c r="F95" s="16">
        <f t="shared" si="73"/>
        <v>0</v>
      </c>
      <c r="G95" s="16">
        <f t="shared" si="73"/>
        <v>0</v>
      </c>
      <c r="H95" s="16">
        <f t="shared" si="73"/>
        <v>0</v>
      </c>
      <c r="I95" s="16">
        <f t="shared" si="73"/>
        <v>0</v>
      </c>
      <c r="J95" s="17" t="e">
        <f>D95*1000/E95</f>
        <v>#DIV/0!</v>
      </c>
      <c r="K95" s="17">
        <f>IFERROR(D95/F95,0)</f>
        <v>0</v>
      </c>
      <c r="L95" s="18">
        <f t="shared" ref="L95:M98" si="74">IFERROR(F95/E95,0)</f>
        <v>0</v>
      </c>
      <c r="M95" s="42">
        <f t="shared" si="74"/>
        <v>0</v>
      </c>
      <c r="N95" s="42">
        <f>IFERROR(H95/F95,0)</f>
        <v>0</v>
      </c>
      <c r="O95" s="42">
        <f>IFERROR(I95/F95,0)</f>
        <v>0</v>
      </c>
      <c r="P95" s="17">
        <f>IFERROR(D95/G95,0)</f>
        <v>0</v>
      </c>
      <c r="Q95" s="17">
        <f>IFERROR(D95/H95,0)</f>
        <v>0</v>
      </c>
      <c r="R95" s="17">
        <f>IFERROR(D95/I95,0)</f>
        <v>0</v>
      </c>
      <c r="S95" s="16">
        <f>SUM(S96:S98)</f>
        <v>0</v>
      </c>
      <c r="T95" s="16">
        <f>SUM(T96:T98)</f>
        <v>0</v>
      </c>
      <c r="U95" s="16">
        <f>SUM(U96:U98)</f>
        <v>0</v>
      </c>
      <c r="V95" s="17">
        <f>IFERROR(D95/T95,0)</f>
        <v>0</v>
      </c>
      <c r="W95" s="17">
        <f>IFERROR(D95/U95,0)</f>
        <v>0</v>
      </c>
      <c r="X95" s="17">
        <f>IFERROR(W95*커버링B2C요약!$AD$8/(커버링B2C요약!$AE$5/커버링B2C요약!$AD$5),0)</f>
        <v>0</v>
      </c>
      <c r="Y95" s="17">
        <f>Y96</f>
        <v>0</v>
      </c>
      <c r="Z95" s="17">
        <v>0</v>
      </c>
      <c r="AA95" s="166"/>
    </row>
    <row r="96" spans="2:27" s="43" customFormat="1" hidden="1">
      <c r="B96" s="22" t="str">
        <f>VLOOKUP(C96,'메타 RAW'!A:G,2,0)</f>
        <v>aos_registration_lookalike(7%)_vd_구름이(폐기물)_mk1_26.02.03</v>
      </c>
      <c r="C96" s="22" t="s">
        <v>821</v>
      </c>
      <c r="D96" s="22">
        <f>VLOOKUP($C96,'메타 RAW'!$A:$G,3,0)</f>
        <v>0</v>
      </c>
      <c r="E96" s="22">
        <f>VLOOKUP($C96,'메타 RAW'!$A:$G,4,0)</f>
        <v>0</v>
      </c>
      <c r="F96" s="22">
        <f>VLOOKUP($C96,'메타 RAW'!$A:$G,5,0)</f>
        <v>0</v>
      </c>
      <c r="G96" s="22">
        <f>VLOOKUP($C96,'메타 RAW'!$A:$G,6,0)</f>
        <v>0</v>
      </c>
      <c r="H96" s="22">
        <f>VLOOKUP($C96,'메타 RAW'!$A:$I,7,0)</f>
        <v>0</v>
      </c>
      <c r="I96" s="22">
        <f>VLOOKUP($C96,'메타 RAW'!$A:$I,8,0)</f>
        <v>0</v>
      </c>
      <c r="J96" s="23">
        <f>IFERROR(D96/E96*1000,0)</f>
        <v>0</v>
      </c>
      <c r="K96" s="23">
        <f>IFERROR(D96/F96,0)</f>
        <v>0</v>
      </c>
      <c r="L96" s="24">
        <f t="shared" si="74"/>
        <v>0</v>
      </c>
      <c r="M96" s="24">
        <f t="shared" si="74"/>
        <v>0</v>
      </c>
      <c r="N96" s="24">
        <f>IFERROR(H96/F96,0)</f>
        <v>0</v>
      </c>
      <c r="O96" s="24">
        <f>IFERROR(I96/F96,0)</f>
        <v>0</v>
      </c>
      <c r="P96" s="22">
        <f>IFERROR(D96/G96,0)</f>
        <v>0</v>
      </c>
      <c r="Q96" s="22">
        <f>IFERROR(D96/H96,0)</f>
        <v>0</v>
      </c>
      <c r="R96" s="22">
        <f>IFERROR(D96/I96,0)</f>
        <v>0</v>
      </c>
      <c r="S96" s="22">
        <f>IFERROR(VLOOKUP($C96,'메타 RAW (MMP)'!$B:$G,3,0),0)</f>
        <v>0</v>
      </c>
      <c r="T96" s="22">
        <f>IFERROR(VLOOKUP($C96,'메타 RAW (MMP)'!$B:$G,5,0),0)</f>
        <v>0</v>
      </c>
      <c r="U96" s="22">
        <f>IFERROR(VLOOKUP($C96,'메타 RAW (MMP)'!$B:$G,6,0),0)</f>
        <v>0</v>
      </c>
      <c r="V96" s="22">
        <f>IFERROR(D96/T96,0)</f>
        <v>0</v>
      </c>
      <c r="W96" s="22">
        <f>IFERROR(D96/U96,0)</f>
        <v>0</v>
      </c>
      <c r="X96" s="22">
        <f>IFERROR(W96*커버링B2C요약!$AD$8/(커버링B2C요약!$AE$5/커버링B2C요약!$AD$5),0)</f>
        <v>0</v>
      </c>
      <c r="Y96" s="22">
        <v>0</v>
      </c>
    </row>
    <row r="97" spans="2:27" s="43" customFormat="1" hidden="1">
      <c r="B97" s="22" t="str">
        <f>VLOOKUP(C97,'메타 RAW'!A:G,2,0)</f>
        <v>aos_registration_lookalike(7%)_vd_구름이(폐기물)_mk1_26.02.03</v>
      </c>
      <c r="C97" s="22" t="s">
        <v>822</v>
      </c>
      <c r="D97" s="22">
        <f>VLOOKUP($C97,'메타 RAW'!$A:$G,3,0)</f>
        <v>0</v>
      </c>
      <c r="E97" s="22">
        <f>VLOOKUP($C97,'메타 RAW'!$A:$G,4,0)</f>
        <v>0</v>
      </c>
      <c r="F97" s="22">
        <f>VLOOKUP($C97,'메타 RAW'!$A:$G,5,0)</f>
        <v>0</v>
      </c>
      <c r="G97" s="22">
        <f>VLOOKUP($C97,'메타 RAW'!$A:$G,6,0)</f>
        <v>0</v>
      </c>
      <c r="H97" s="22">
        <f>VLOOKUP($C97,'메타 RAW'!$A:$I,7,0)</f>
        <v>0</v>
      </c>
      <c r="I97" s="22">
        <f>VLOOKUP($C97,'메타 RAW'!$A:$I,8,0)</f>
        <v>0</v>
      </c>
      <c r="J97" s="23">
        <f>IFERROR(D97/E97*1000,0)</f>
        <v>0</v>
      </c>
      <c r="K97" s="23">
        <f>IFERROR(D97/F97,0)</f>
        <v>0</v>
      </c>
      <c r="L97" s="24">
        <f t="shared" si="74"/>
        <v>0</v>
      </c>
      <c r="M97" s="24">
        <f t="shared" si="74"/>
        <v>0</v>
      </c>
      <c r="N97" s="24">
        <f>IFERROR(H97/F97,0)</f>
        <v>0</v>
      </c>
      <c r="O97" s="24">
        <f>IFERROR(I97/F97,0)</f>
        <v>0</v>
      </c>
      <c r="P97" s="22">
        <f>IFERROR(D97/G97,0)</f>
        <v>0</v>
      </c>
      <c r="Q97" s="22">
        <f>IFERROR(D97/H97,0)</f>
        <v>0</v>
      </c>
      <c r="R97" s="22">
        <f>IFERROR(D97/I97,0)</f>
        <v>0</v>
      </c>
      <c r="S97" s="22">
        <f>IFERROR(VLOOKUP($C97,'메타 RAW (MMP)'!$B:$G,3,0),0)</f>
        <v>0</v>
      </c>
      <c r="T97" s="22">
        <f>IFERROR(VLOOKUP($C97,'메타 RAW (MMP)'!$B:$G,5,0),0)</f>
        <v>0</v>
      </c>
      <c r="U97" s="22">
        <f>IFERROR(VLOOKUP($C97,'메타 RAW (MMP)'!$B:$G,6,0),0)</f>
        <v>0</v>
      </c>
      <c r="V97" s="22">
        <f>IFERROR(D97/T97,0)</f>
        <v>0</v>
      </c>
      <c r="W97" s="22">
        <f>IFERROR(D97/U97,0)</f>
        <v>0</v>
      </c>
      <c r="X97" s="22">
        <f>IFERROR(W97*커버링B2C요약!$AD$8/(커버링B2C요약!$AE$5/커버링B2C요약!$AD$5),0)</f>
        <v>0</v>
      </c>
      <c r="Y97" s="22">
        <f>VLOOKUP($C97,'메타 RAW'!$A:$I,9,0)</f>
        <v>30000</v>
      </c>
    </row>
    <row r="98" spans="2:27" s="43" customFormat="1" hidden="1">
      <c r="B98" s="22" t="str">
        <f>VLOOKUP(C98,'메타 RAW'!A:G,2,0)</f>
        <v>aos_registration_lookalike(7%)_vd_구름이(폐기물)_mk1_26.02.03</v>
      </c>
      <c r="C98" s="22" t="s">
        <v>823</v>
      </c>
      <c r="D98" s="22">
        <f>VLOOKUP($C98,'메타 RAW'!$A:$G,3,0)</f>
        <v>0</v>
      </c>
      <c r="E98" s="22">
        <f>VLOOKUP($C98,'메타 RAW'!$A:$G,4,0)</f>
        <v>0</v>
      </c>
      <c r="F98" s="22">
        <f>VLOOKUP($C98,'메타 RAW'!$A:$G,5,0)</f>
        <v>0</v>
      </c>
      <c r="G98" s="22">
        <f>VLOOKUP($C98,'메타 RAW'!$A:$G,6,0)</f>
        <v>0</v>
      </c>
      <c r="H98" s="22">
        <f>VLOOKUP($C98,'메타 RAW'!$A:$I,7,0)</f>
        <v>0</v>
      </c>
      <c r="I98" s="22">
        <f>VLOOKUP($C98,'메타 RAW'!$A:$I,8,0)</f>
        <v>0</v>
      </c>
      <c r="J98" s="23">
        <f>IFERROR(D98/E98*1000,0)</f>
        <v>0</v>
      </c>
      <c r="K98" s="23">
        <f>IFERROR(D98/F98,0)</f>
        <v>0</v>
      </c>
      <c r="L98" s="24">
        <f t="shared" si="74"/>
        <v>0</v>
      </c>
      <c r="M98" s="24">
        <f t="shared" si="74"/>
        <v>0</v>
      </c>
      <c r="N98" s="24">
        <f>IFERROR(H98/F98,0)</f>
        <v>0</v>
      </c>
      <c r="O98" s="24">
        <f>IFERROR(I98/F98,0)</f>
        <v>0</v>
      </c>
      <c r="P98" s="22">
        <f>IFERROR(D98/G98,0)</f>
        <v>0</v>
      </c>
      <c r="Q98" s="22">
        <f>IFERROR(D98/H98,0)</f>
        <v>0</v>
      </c>
      <c r="R98" s="22">
        <f>IFERROR(D98/I98,0)</f>
        <v>0</v>
      </c>
      <c r="S98" s="22">
        <f>IFERROR(VLOOKUP($C98,'메타 RAW (MMP)'!$B:$G,3,0),0)</f>
        <v>0</v>
      </c>
      <c r="T98" s="22">
        <f>IFERROR(VLOOKUP($C98,'메타 RAW (MMP)'!$B:$G,5,0),0)</f>
        <v>0</v>
      </c>
      <c r="U98" s="22">
        <f>IFERROR(VLOOKUP($C98,'메타 RAW (MMP)'!$B:$G,6,0),0)</f>
        <v>0</v>
      </c>
      <c r="V98" s="22">
        <f>IFERROR(D98/T98,0)</f>
        <v>0</v>
      </c>
      <c r="W98" s="22">
        <f>IFERROR(D98/U98,0)</f>
        <v>0</v>
      </c>
      <c r="X98" s="22">
        <f>IFERROR(W98*커버링B2C요약!$AD$8/(커버링B2C요약!$AE$5/커버링B2C요약!$AD$5),0)</f>
        <v>0</v>
      </c>
      <c r="Y98" s="22">
        <f>VLOOKUP($C98,'메타 RAW'!$A:$I,9,0)</f>
        <v>30000</v>
      </c>
    </row>
    <row r="99" spans="2:27" ht="16.5" hidden="1" customHeight="1">
      <c r="B99" s="19" t="s">
        <v>440</v>
      </c>
      <c r="C99" s="20" t="s">
        <v>451</v>
      </c>
      <c r="D99" s="20"/>
    </row>
    <row r="100" spans="2:27" ht="16.5" hidden="1" customHeight="1">
      <c r="B100" s="11" t="s">
        <v>436</v>
      </c>
      <c r="C100" s="11" t="s">
        <v>22</v>
      </c>
      <c r="D100" s="12" t="s">
        <v>23</v>
      </c>
      <c r="E100" s="12" t="s">
        <v>24</v>
      </c>
      <c r="F100" s="12" t="s">
        <v>25</v>
      </c>
      <c r="G100" s="12" t="s">
        <v>26</v>
      </c>
      <c r="H100" s="12" t="s">
        <v>27</v>
      </c>
      <c r="I100" s="12" t="s">
        <v>28</v>
      </c>
      <c r="J100" s="13" t="s">
        <v>29</v>
      </c>
      <c r="K100" s="13" t="s">
        <v>30</v>
      </c>
      <c r="L100" s="13" t="s">
        <v>31</v>
      </c>
      <c r="M100" s="13" t="s">
        <v>32</v>
      </c>
      <c r="N100" s="13" t="s">
        <v>33</v>
      </c>
      <c r="O100" s="13" t="s">
        <v>34</v>
      </c>
      <c r="P100" s="13" t="s">
        <v>35</v>
      </c>
      <c r="Q100" s="13" t="s">
        <v>36</v>
      </c>
      <c r="R100" s="13" t="s">
        <v>37</v>
      </c>
      <c r="S100" s="14" t="s">
        <v>38</v>
      </c>
      <c r="T100" s="14" t="s">
        <v>27</v>
      </c>
      <c r="U100" s="14" t="s">
        <v>28</v>
      </c>
      <c r="V100" s="14" t="s">
        <v>36</v>
      </c>
      <c r="W100" s="14" t="s">
        <v>37</v>
      </c>
      <c r="X100" s="14" t="s">
        <v>437</v>
      </c>
      <c r="Y100" s="13" t="s">
        <v>40</v>
      </c>
      <c r="Z100" s="14" t="s">
        <v>41</v>
      </c>
    </row>
    <row r="101" spans="2:27" ht="16.5" hidden="1" customHeight="1">
      <c r="B101" s="15"/>
      <c r="C101" s="9" t="s">
        <v>435</v>
      </c>
      <c r="D101" s="16">
        <f t="shared" ref="D101:I101" si="75">SUM(D102:D104)</f>
        <v>0</v>
      </c>
      <c r="E101" s="16">
        <f t="shared" si="75"/>
        <v>0</v>
      </c>
      <c r="F101" s="16">
        <f t="shared" si="75"/>
        <v>0</v>
      </c>
      <c r="G101" s="16">
        <f t="shared" si="75"/>
        <v>0</v>
      </c>
      <c r="H101" s="16">
        <f t="shared" si="75"/>
        <v>0</v>
      </c>
      <c r="I101" s="16">
        <f t="shared" si="75"/>
        <v>0</v>
      </c>
      <c r="J101" s="17" t="e">
        <f>D101*1000/E101</f>
        <v>#DIV/0!</v>
      </c>
      <c r="K101" s="17">
        <f>IFERROR(D101/F101,0)</f>
        <v>0</v>
      </c>
      <c r="L101" s="18">
        <f t="shared" ref="L101:M104" si="76">IFERROR(F101/E101,0)</f>
        <v>0</v>
      </c>
      <c r="M101" s="42">
        <f t="shared" si="76"/>
        <v>0</v>
      </c>
      <c r="N101" s="42">
        <f>IFERROR(H101/F101,0)</f>
        <v>0</v>
      </c>
      <c r="O101" s="42">
        <f>IFERROR(I101/F101,0)</f>
        <v>0</v>
      </c>
      <c r="P101" s="17">
        <f>IFERROR(D101/G101,0)</f>
        <v>0</v>
      </c>
      <c r="Q101" s="17">
        <f>IFERROR(D101/H101,0)</f>
        <v>0</v>
      </c>
      <c r="R101" s="17">
        <f>IFERROR(D101/I101,0)</f>
        <v>0</v>
      </c>
      <c r="S101" s="16">
        <f>SUM(S102:S104)</f>
        <v>0</v>
      </c>
      <c r="T101" s="16">
        <f>SUM(T102:T104)</f>
        <v>0</v>
      </c>
      <c r="U101" s="16">
        <f>SUM(U102:U104)</f>
        <v>0</v>
      </c>
      <c r="V101" s="17">
        <f>IFERROR(D101/T101,0)</f>
        <v>0</v>
      </c>
      <c r="W101" s="17">
        <f>IFERROR(D101/U101,0)</f>
        <v>0</v>
      </c>
      <c r="X101" s="17">
        <f>IFERROR(W101*커버링B2C요약!$AD$8/(커버링B2C요약!$AE$5/커버링B2C요약!$AD$5),0)</f>
        <v>0</v>
      </c>
      <c r="Y101" s="17">
        <f>Y102</f>
        <v>0</v>
      </c>
      <c r="Z101" s="17">
        <v>0</v>
      </c>
      <c r="AA101" s="166"/>
    </row>
    <row r="102" spans="2:27" s="43" customFormat="1" hidden="1">
      <c r="B102" s="22" t="str">
        <f>VLOOKUP(C102,'메타 RAW'!A:G,2,0)</f>
        <v>aos_registration_lookalike(7%)_vd_진짜임(음식물)_nk1_26.02.06</v>
      </c>
      <c r="C102" s="22" t="s">
        <v>824</v>
      </c>
      <c r="D102" s="22">
        <f>VLOOKUP($C102,'메타 RAW'!$A:$G,3,0)</f>
        <v>0</v>
      </c>
      <c r="E102" s="22">
        <f>VLOOKUP($C102,'메타 RAW'!$A:$G,4,0)</f>
        <v>0</v>
      </c>
      <c r="F102" s="22">
        <f>VLOOKUP($C102,'메타 RAW'!$A:$G,5,0)</f>
        <v>0</v>
      </c>
      <c r="G102" s="22">
        <f>VLOOKUP($C102,'메타 RAW'!$A:$G,6,0)</f>
        <v>0</v>
      </c>
      <c r="H102" s="22">
        <f>VLOOKUP($C102,'메타 RAW'!$A:$I,7,0)</f>
        <v>0</v>
      </c>
      <c r="I102" s="22">
        <f>VLOOKUP($C102,'메타 RAW'!$A:$I,8,0)</f>
        <v>0</v>
      </c>
      <c r="J102" s="23">
        <f>IFERROR(D102/E102*1000,0)</f>
        <v>0</v>
      </c>
      <c r="K102" s="23">
        <f>IFERROR(D102/F102,0)</f>
        <v>0</v>
      </c>
      <c r="L102" s="24">
        <f t="shared" si="76"/>
        <v>0</v>
      </c>
      <c r="M102" s="24">
        <f t="shared" si="76"/>
        <v>0</v>
      </c>
      <c r="N102" s="24">
        <f>IFERROR(H102/F102,0)</f>
        <v>0</v>
      </c>
      <c r="O102" s="24">
        <f>IFERROR(I102/F102,0)</f>
        <v>0</v>
      </c>
      <c r="P102" s="22">
        <f>IFERROR(D102/G102,0)</f>
        <v>0</v>
      </c>
      <c r="Q102" s="22">
        <f>IFERROR(D102/H102,0)</f>
        <v>0</v>
      </c>
      <c r="R102" s="22">
        <f>IFERROR(D102/I102,0)</f>
        <v>0</v>
      </c>
      <c r="S102" s="22">
        <f>IFERROR(VLOOKUP($C102,'메타 RAW (MMP)'!$B:$G,3,0),0)</f>
        <v>0</v>
      </c>
      <c r="T102" s="22">
        <f>IFERROR(VLOOKUP($C102,'메타 RAW (MMP)'!$B:$G,5,0),0)</f>
        <v>0</v>
      </c>
      <c r="U102" s="22">
        <f>IFERROR(VLOOKUP($C102,'메타 RAW (MMP)'!$B:$G,6,0),0)</f>
        <v>0</v>
      </c>
      <c r="V102" s="22">
        <f>IFERROR(D102/T102,0)</f>
        <v>0</v>
      </c>
      <c r="W102" s="22">
        <f>IFERROR(D102/U102,0)</f>
        <v>0</v>
      </c>
      <c r="X102" s="22">
        <f>IFERROR(W102*커버링B2C요약!$AD$8/(커버링B2C요약!$AE$5/커버링B2C요약!$AD$5),0)</f>
        <v>0</v>
      </c>
      <c r="Y102" s="22">
        <v>0</v>
      </c>
    </row>
    <row r="103" spans="2:27" s="43" customFormat="1" hidden="1">
      <c r="B103" s="22" t="str">
        <f>VLOOKUP(C103,'메타 RAW'!A:G,2,0)</f>
        <v>aos_registration_lookalike(7%)_vd_진짜임(음식물)_nk1_26.02.06</v>
      </c>
      <c r="C103" s="22" t="s">
        <v>825</v>
      </c>
      <c r="D103" s="22">
        <f>VLOOKUP($C103,'메타 RAW'!$A:$G,3,0)</f>
        <v>0</v>
      </c>
      <c r="E103" s="22">
        <f>VLOOKUP($C103,'메타 RAW'!$A:$G,4,0)</f>
        <v>0</v>
      </c>
      <c r="F103" s="22">
        <f>VLOOKUP($C103,'메타 RAW'!$A:$G,5,0)</f>
        <v>0</v>
      </c>
      <c r="G103" s="22">
        <f>VLOOKUP($C103,'메타 RAW'!$A:$G,6,0)</f>
        <v>0</v>
      </c>
      <c r="H103" s="22">
        <f>VLOOKUP($C103,'메타 RAW'!$A:$I,7,0)</f>
        <v>0</v>
      </c>
      <c r="I103" s="22">
        <f>VLOOKUP($C103,'메타 RAW'!$A:$I,8,0)</f>
        <v>0</v>
      </c>
      <c r="J103" s="23">
        <f>IFERROR(D103/E103*1000,0)</f>
        <v>0</v>
      </c>
      <c r="K103" s="23">
        <f>IFERROR(D103/F103,0)</f>
        <v>0</v>
      </c>
      <c r="L103" s="24">
        <f t="shared" si="76"/>
        <v>0</v>
      </c>
      <c r="M103" s="24">
        <f t="shared" si="76"/>
        <v>0</v>
      </c>
      <c r="N103" s="24">
        <f>IFERROR(H103/F103,0)</f>
        <v>0</v>
      </c>
      <c r="O103" s="24">
        <f>IFERROR(I103/F103,0)</f>
        <v>0</v>
      </c>
      <c r="P103" s="22">
        <f>IFERROR(D103/G103,0)</f>
        <v>0</v>
      </c>
      <c r="Q103" s="22">
        <f>IFERROR(D103/H103,0)</f>
        <v>0</v>
      </c>
      <c r="R103" s="22">
        <f>IFERROR(D103/I103,0)</f>
        <v>0</v>
      </c>
      <c r="S103" s="22">
        <f>IFERROR(VLOOKUP($C103,'메타 RAW (MMP)'!$B:$G,3,0),0)</f>
        <v>0</v>
      </c>
      <c r="T103" s="22">
        <f>IFERROR(VLOOKUP($C103,'메타 RAW (MMP)'!$B:$G,5,0),0)</f>
        <v>0</v>
      </c>
      <c r="U103" s="22">
        <f>IFERROR(VLOOKUP($C103,'메타 RAW (MMP)'!$B:$G,6,0),0)</f>
        <v>0</v>
      </c>
      <c r="V103" s="22">
        <f>IFERROR(D103/T103,0)</f>
        <v>0</v>
      </c>
      <c r="W103" s="22">
        <f>IFERROR(D103/U103,0)</f>
        <v>0</v>
      </c>
      <c r="X103" s="22">
        <f>IFERROR(W103*커버링B2C요약!$AD$8/(커버링B2C요약!$AE$5/커버링B2C요약!$AD$5),0)</f>
        <v>0</v>
      </c>
      <c r="Y103" s="22">
        <f>VLOOKUP($C103,'메타 RAW'!$A:$I,9,0)</f>
        <v>30000</v>
      </c>
    </row>
    <row r="104" spans="2:27" s="43" customFormat="1" hidden="1">
      <c r="B104" s="22" t="str">
        <f>VLOOKUP(C104,'메타 RAW'!A:G,2,0)</f>
        <v>aos_registration_lookalike(7%)_vd_진짜임(음식물)_nk1_26.02.06</v>
      </c>
      <c r="C104" s="22" t="s">
        <v>826</v>
      </c>
      <c r="D104" s="22">
        <f>VLOOKUP($C104,'메타 RAW'!$A:$G,3,0)</f>
        <v>0</v>
      </c>
      <c r="E104" s="22">
        <f>VLOOKUP($C104,'메타 RAW'!$A:$G,4,0)</f>
        <v>0</v>
      </c>
      <c r="F104" s="22">
        <f>VLOOKUP($C104,'메타 RAW'!$A:$G,5,0)</f>
        <v>0</v>
      </c>
      <c r="G104" s="22">
        <f>VLOOKUP($C104,'메타 RAW'!$A:$G,6,0)</f>
        <v>0</v>
      </c>
      <c r="H104" s="22">
        <f>VLOOKUP($C104,'메타 RAW'!$A:$I,7,0)</f>
        <v>0</v>
      </c>
      <c r="I104" s="22">
        <f>VLOOKUP($C104,'메타 RAW'!$A:$I,8,0)</f>
        <v>0</v>
      </c>
      <c r="J104" s="23">
        <f>IFERROR(D104/E104*1000,0)</f>
        <v>0</v>
      </c>
      <c r="K104" s="23">
        <f>IFERROR(D104/F104,0)</f>
        <v>0</v>
      </c>
      <c r="L104" s="24">
        <f t="shared" si="76"/>
        <v>0</v>
      </c>
      <c r="M104" s="24">
        <f t="shared" si="76"/>
        <v>0</v>
      </c>
      <c r="N104" s="24">
        <f>IFERROR(H104/F104,0)</f>
        <v>0</v>
      </c>
      <c r="O104" s="24">
        <f>IFERROR(I104/F104,0)</f>
        <v>0</v>
      </c>
      <c r="P104" s="22">
        <f>IFERROR(D104/G104,0)</f>
        <v>0</v>
      </c>
      <c r="Q104" s="22">
        <f>IFERROR(D104/H104,0)</f>
        <v>0</v>
      </c>
      <c r="R104" s="22">
        <f>IFERROR(D104/I104,0)</f>
        <v>0</v>
      </c>
      <c r="S104" s="22">
        <f>IFERROR(VLOOKUP($C104,'메타 RAW (MMP)'!$B:$G,3,0),0)</f>
        <v>0</v>
      </c>
      <c r="T104" s="22">
        <f>IFERROR(VLOOKUP($C104,'메타 RAW (MMP)'!$B:$G,5,0),0)</f>
        <v>0</v>
      </c>
      <c r="U104" s="22">
        <f>IFERROR(VLOOKUP($C104,'메타 RAW (MMP)'!$B:$G,6,0),0)</f>
        <v>0</v>
      </c>
      <c r="V104" s="22">
        <f>IFERROR(D104/T104,0)</f>
        <v>0</v>
      </c>
      <c r="W104" s="22">
        <f>IFERROR(D104/U104,0)</f>
        <v>0</v>
      </c>
      <c r="X104" s="22">
        <f>IFERROR(W104*커버링B2C요약!$AD$8/(커버링B2C요약!$AE$5/커버링B2C요약!$AD$5),0)</f>
        <v>0</v>
      </c>
      <c r="Y104" s="22">
        <f>VLOOKUP($C104,'메타 RAW'!$A:$I,9,0)</f>
        <v>30000</v>
      </c>
    </row>
    <row r="105" spans="2:27" ht="16.5" hidden="1" customHeight="1">
      <c r="B105" s="19" t="s">
        <v>440</v>
      </c>
      <c r="C105" s="20" t="s">
        <v>451</v>
      </c>
      <c r="D105" s="20"/>
    </row>
    <row r="106" spans="2:27" ht="16.5" hidden="1" customHeight="1">
      <c r="B106" s="11" t="s">
        <v>436</v>
      </c>
      <c r="C106" s="11" t="s">
        <v>22</v>
      </c>
      <c r="D106" s="12" t="s">
        <v>23</v>
      </c>
      <c r="E106" s="12" t="s">
        <v>24</v>
      </c>
      <c r="F106" s="12" t="s">
        <v>25</v>
      </c>
      <c r="G106" s="12" t="s">
        <v>26</v>
      </c>
      <c r="H106" s="12" t="s">
        <v>27</v>
      </c>
      <c r="I106" s="12" t="s">
        <v>28</v>
      </c>
      <c r="J106" s="13" t="s">
        <v>29</v>
      </c>
      <c r="K106" s="13" t="s">
        <v>30</v>
      </c>
      <c r="L106" s="13" t="s">
        <v>31</v>
      </c>
      <c r="M106" s="13" t="s">
        <v>32</v>
      </c>
      <c r="N106" s="13" t="s">
        <v>33</v>
      </c>
      <c r="O106" s="13" t="s">
        <v>34</v>
      </c>
      <c r="P106" s="13" t="s">
        <v>35</v>
      </c>
      <c r="Q106" s="13" t="s">
        <v>36</v>
      </c>
      <c r="R106" s="13" t="s">
        <v>37</v>
      </c>
      <c r="S106" s="14" t="s">
        <v>38</v>
      </c>
      <c r="T106" s="14" t="s">
        <v>27</v>
      </c>
      <c r="U106" s="14" t="s">
        <v>28</v>
      </c>
      <c r="V106" s="14" t="s">
        <v>36</v>
      </c>
      <c r="W106" s="14" t="s">
        <v>37</v>
      </c>
      <c r="X106" s="14" t="s">
        <v>437</v>
      </c>
      <c r="Y106" s="13" t="s">
        <v>40</v>
      </c>
      <c r="Z106" s="14" t="s">
        <v>41</v>
      </c>
    </row>
    <row r="107" spans="2:27" ht="16.5" hidden="1" customHeight="1">
      <c r="B107" s="15"/>
      <c r="C107" s="9" t="s">
        <v>435</v>
      </c>
      <c r="D107" s="16">
        <f t="shared" ref="D107:I107" si="77">SUM(D108:D110)</f>
        <v>0</v>
      </c>
      <c r="E107" s="16">
        <f t="shared" si="77"/>
        <v>0</v>
      </c>
      <c r="F107" s="16">
        <f t="shared" si="77"/>
        <v>0</v>
      </c>
      <c r="G107" s="16">
        <f t="shared" si="77"/>
        <v>0</v>
      </c>
      <c r="H107" s="16">
        <f t="shared" si="77"/>
        <v>0</v>
      </c>
      <c r="I107" s="16">
        <f t="shared" si="77"/>
        <v>0</v>
      </c>
      <c r="J107" s="17" t="e">
        <f>D107*1000/E107</f>
        <v>#DIV/0!</v>
      </c>
      <c r="K107" s="17">
        <f>IFERROR(D107/F107,0)</f>
        <v>0</v>
      </c>
      <c r="L107" s="18">
        <f t="shared" ref="L107:M110" si="78">IFERROR(F107/E107,0)</f>
        <v>0</v>
      </c>
      <c r="M107" s="42">
        <f t="shared" si="78"/>
        <v>0</v>
      </c>
      <c r="N107" s="42">
        <f>IFERROR(H107/F107,0)</f>
        <v>0</v>
      </c>
      <c r="O107" s="42">
        <f>IFERROR(I107/F107,0)</f>
        <v>0</v>
      </c>
      <c r="P107" s="17">
        <f>IFERROR(D107/G107,0)</f>
        <v>0</v>
      </c>
      <c r="Q107" s="17">
        <f>IFERROR(D107/H107,0)</f>
        <v>0</v>
      </c>
      <c r="R107" s="17">
        <f>IFERROR(D107/I107,0)</f>
        <v>0</v>
      </c>
      <c r="S107" s="16">
        <f>SUM(S108:S110)</f>
        <v>0</v>
      </c>
      <c r="T107" s="16">
        <f>SUM(T108:T110)</f>
        <v>0</v>
      </c>
      <c r="U107" s="16">
        <f>SUM(U108:U110)</f>
        <v>0</v>
      </c>
      <c r="V107" s="17">
        <f>IFERROR(D107/T107,0)</f>
        <v>0</v>
      </c>
      <c r="W107" s="17">
        <f>IFERROR(D107/U107,0)</f>
        <v>0</v>
      </c>
      <c r="X107" s="17">
        <f>IFERROR(W107*커버링B2C요약!$AD$8/(커버링B2C요약!$AE$5/커버링B2C요약!$AD$5),0)</f>
        <v>0</v>
      </c>
      <c r="Y107" s="17">
        <f>Y108</f>
        <v>0</v>
      </c>
      <c r="Z107" s="17">
        <v>0</v>
      </c>
      <c r="AA107" s="166"/>
    </row>
    <row r="108" spans="2:27" s="43" customFormat="1" hidden="1">
      <c r="B108" s="22" t="str">
        <f>VLOOKUP(C108,'메타 RAW'!A:G,2,0)</f>
        <v>aos_registration_lookalike(7%)_vd_이모든걸(대형폐기물)_cr1_26.02.09</v>
      </c>
      <c r="C108" s="22" t="s">
        <v>827</v>
      </c>
      <c r="D108" s="22">
        <f>VLOOKUP($C108,'메타 RAW'!$A:$G,3,0)</f>
        <v>0</v>
      </c>
      <c r="E108" s="22">
        <f>VLOOKUP($C108,'메타 RAW'!$A:$G,4,0)</f>
        <v>0</v>
      </c>
      <c r="F108" s="22">
        <f>VLOOKUP($C108,'메타 RAW'!$A:$G,5,0)</f>
        <v>0</v>
      </c>
      <c r="G108" s="22">
        <f>VLOOKUP($C108,'메타 RAW'!$A:$G,6,0)</f>
        <v>0</v>
      </c>
      <c r="H108" s="22">
        <f>VLOOKUP($C108,'메타 RAW'!$A:$I,7,0)</f>
        <v>0</v>
      </c>
      <c r="I108" s="22">
        <f>VLOOKUP($C108,'메타 RAW'!$A:$I,8,0)</f>
        <v>0</v>
      </c>
      <c r="J108" s="23">
        <f>IFERROR(D108/E108*1000,0)</f>
        <v>0</v>
      </c>
      <c r="K108" s="23">
        <f>IFERROR(D108/F108,0)</f>
        <v>0</v>
      </c>
      <c r="L108" s="24">
        <f t="shared" si="78"/>
        <v>0</v>
      </c>
      <c r="M108" s="24">
        <f t="shared" si="78"/>
        <v>0</v>
      </c>
      <c r="N108" s="24">
        <f>IFERROR(H108/F108,0)</f>
        <v>0</v>
      </c>
      <c r="O108" s="24">
        <f>IFERROR(I108/F108,0)</f>
        <v>0</v>
      </c>
      <c r="P108" s="22">
        <f>IFERROR(D108/G108,0)</f>
        <v>0</v>
      </c>
      <c r="Q108" s="22">
        <f>IFERROR(D108/H108,0)</f>
        <v>0</v>
      </c>
      <c r="R108" s="22">
        <f>IFERROR(D108/I108,0)</f>
        <v>0</v>
      </c>
      <c r="S108" s="22">
        <f>IFERROR(VLOOKUP($C108,'메타 RAW (MMP)'!$B:$G,3,0),0)</f>
        <v>0</v>
      </c>
      <c r="T108" s="22">
        <f>IFERROR(VLOOKUP($C108,'메타 RAW (MMP)'!$B:$G,5,0),0)</f>
        <v>0</v>
      </c>
      <c r="U108" s="22">
        <f>IFERROR(VLOOKUP($C108,'메타 RAW (MMP)'!$B:$G,6,0),0)</f>
        <v>0</v>
      </c>
      <c r="V108" s="22">
        <f>IFERROR(D108/T108,0)</f>
        <v>0</v>
      </c>
      <c r="W108" s="22">
        <f>IFERROR(D108/U108,0)</f>
        <v>0</v>
      </c>
      <c r="X108" s="22">
        <f>IFERROR(W108*커버링B2C요약!$AD$8/(커버링B2C요약!$AE$5/커버링B2C요약!$AD$5),0)</f>
        <v>0</v>
      </c>
      <c r="Y108" s="22">
        <v>0</v>
      </c>
    </row>
    <row r="109" spans="2:27" s="43" customFormat="1" hidden="1">
      <c r="B109" s="22" t="str">
        <f>VLOOKUP(C109,'메타 RAW'!A:G,2,0)</f>
        <v>aos_registration_lookalike(7%)_vd_이모든걸(대형폐기물)_cr1_26.02.09</v>
      </c>
      <c r="C109" s="22" t="s">
        <v>828</v>
      </c>
      <c r="D109" s="22">
        <f>VLOOKUP($C109,'메타 RAW'!$A:$G,3,0)</f>
        <v>0</v>
      </c>
      <c r="E109" s="22">
        <f>VLOOKUP($C109,'메타 RAW'!$A:$G,4,0)</f>
        <v>0</v>
      </c>
      <c r="F109" s="22">
        <f>VLOOKUP($C109,'메타 RAW'!$A:$G,5,0)</f>
        <v>0</v>
      </c>
      <c r="G109" s="22">
        <f>VLOOKUP($C109,'메타 RAW'!$A:$G,6,0)</f>
        <v>0</v>
      </c>
      <c r="H109" s="22">
        <f>VLOOKUP($C109,'메타 RAW'!$A:$I,7,0)</f>
        <v>0</v>
      </c>
      <c r="I109" s="22">
        <f>VLOOKUP($C109,'메타 RAW'!$A:$I,8,0)</f>
        <v>0</v>
      </c>
      <c r="J109" s="23">
        <f>IFERROR(D109/E109*1000,0)</f>
        <v>0</v>
      </c>
      <c r="K109" s="23">
        <f>IFERROR(D109/F109,0)</f>
        <v>0</v>
      </c>
      <c r="L109" s="24">
        <f t="shared" si="78"/>
        <v>0</v>
      </c>
      <c r="M109" s="24">
        <f t="shared" si="78"/>
        <v>0</v>
      </c>
      <c r="N109" s="24">
        <f>IFERROR(H109/F109,0)</f>
        <v>0</v>
      </c>
      <c r="O109" s="24">
        <f>IFERROR(I109/F109,0)</f>
        <v>0</v>
      </c>
      <c r="P109" s="22">
        <f>IFERROR(D109/G109,0)</f>
        <v>0</v>
      </c>
      <c r="Q109" s="22">
        <f>IFERROR(D109/H109,0)</f>
        <v>0</v>
      </c>
      <c r="R109" s="22">
        <f>IFERROR(D109/I109,0)</f>
        <v>0</v>
      </c>
      <c r="S109" s="22">
        <f>IFERROR(VLOOKUP($C109,'메타 RAW (MMP)'!$B:$G,3,0),0)</f>
        <v>0</v>
      </c>
      <c r="T109" s="22">
        <f>IFERROR(VLOOKUP($C109,'메타 RAW (MMP)'!$B:$G,5,0),0)</f>
        <v>0</v>
      </c>
      <c r="U109" s="22">
        <f>IFERROR(VLOOKUP($C109,'메타 RAW (MMP)'!$B:$G,6,0),0)</f>
        <v>0</v>
      </c>
      <c r="V109" s="22">
        <f>IFERROR(D109/T109,0)</f>
        <v>0</v>
      </c>
      <c r="W109" s="22">
        <f>IFERROR(D109/U109,0)</f>
        <v>0</v>
      </c>
      <c r="X109" s="22">
        <f>IFERROR(W109*커버링B2C요약!$AD$8/(커버링B2C요약!$AE$5/커버링B2C요약!$AD$5),0)</f>
        <v>0</v>
      </c>
      <c r="Y109" s="22">
        <f>VLOOKUP($C109,'메타 RAW'!$A:$I,9,0)</f>
        <v>30000</v>
      </c>
    </row>
    <row r="110" spans="2:27" s="43" customFormat="1" hidden="1">
      <c r="B110" s="22" t="str">
        <f>VLOOKUP(C110,'메타 RAW'!A:G,2,0)</f>
        <v>aos_registration_lookalike(7%)_vd_이모든걸(대형폐기물)_cr1_26.02.09</v>
      </c>
      <c r="C110" s="22" t="s">
        <v>829</v>
      </c>
      <c r="D110" s="22">
        <f>VLOOKUP($C110,'메타 RAW'!$A:$G,3,0)</f>
        <v>0</v>
      </c>
      <c r="E110" s="22">
        <f>VLOOKUP($C110,'메타 RAW'!$A:$G,4,0)</f>
        <v>0</v>
      </c>
      <c r="F110" s="22">
        <f>VLOOKUP($C110,'메타 RAW'!$A:$G,5,0)</f>
        <v>0</v>
      </c>
      <c r="G110" s="22">
        <f>VLOOKUP($C110,'메타 RAW'!$A:$G,6,0)</f>
        <v>0</v>
      </c>
      <c r="H110" s="22">
        <f>VLOOKUP($C110,'메타 RAW'!$A:$I,7,0)</f>
        <v>0</v>
      </c>
      <c r="I110" s="22">
        <f>VLOOKUP($C110,'메타 RAW'!$A:$I,8,0)</f>
        <v>0</v>
      </c>
      <c r="J110" s="23">
        <f>IFERROR(D110/E110*1000,0)</f>
        <v>0</v>
      </c>
      <c r="K110" s="23">
        <f>IFERROR(D110/F110,0)</f>
        <v>0</v>
      </c>
      <c r="L110" s="24">
        <f t="shared" si="78"/>
        <v>0</v>
      </c>
      <c r="M110" s="24">
        <f t="shared" si="78"/>
        <v>0</v>
      </c>
      <c r="N110" s="24">
        <f>IFERROR(H110/F110,0)</f>
        <v>0</v>
      </c>
      <c r="O110" s="24">
        <f>IFERROR(I110/F110,0)</f>
        <v>0</v>
      </c>
      <c r="P110" s="22">
        <f>IFERROR(D110/G110,0)</f>
        <v>0</v>
      </c>
      <c r="Q110" s="22">
        <f>IFERROR(D110/H110,0)</f>
        <v>0</v>
      </c>
      <c r="R110" s="22">
        <f>IFERROR(D110/I110,0)</f>
        <v>0</v>
      </c>
      <c r="S110" s="22">
        <f>IFERROR(VLOOKUP($C110,'메타 RAW (MMP)'!$B:$G,3,0),0)</f>
        <v>0</v>
      </c>
      <c r="T110" s="22">
        <f>IFERROR(VLOOKUP($C110,'메타 RAW (MMP)'!$B:$G,5,0),0)</f>
        <v>0</v>
      </c>
      <c r="U110" s="22">
        <f>IFERROR(VLOOKUP($C110,'메타 RAW (MMP)'!$B:$G,6,0),0)</f>
        <v>0</v>
      </c>
      <c r="V110" s="22">
        <f>IFERROR(D110/T110,0)</f>
        <v>0</v>
      </c>
      <c r="W110" s="22">
        <f>IFERROR(D110/U110,0)</f>
        <v>0</v>
      </c>
      <c r="X110" s="22">
        <f>IFERROR(W110*커버링B2C요약!$AD$8/(커버링B2C요약!$AE$5/커버링B2C요약!$AD$5),0)</f>
        <v>0</v>
      </c>
      <c r="Y110" s="22">
        <f>VLOOKUP($C110,'메타 RAW'!$A:$I,9,0)</f>
        <v>30000</v>
      </c>
    </row>
    <row r="111" spans="2:27" ht="16.5" hidden="1" customHeight="1">
      <c r="B111" s="19" t="s">
        <v>440</v>
      </c>
      <c r="C111" s="20" t="s">
        <v>451</v>
      </c>
      <c r="D111" s="20"/>
    </row>
    <row r="112" spans="2:27" ht="16.5" hidden="1" customHeight="1">
      <c r="B112" s="11" t="s">
        <v>436</v>
      </c>
      <c r="C112" s="11" t="s">
        <v>22</v>
      </c>
      <c r="D112" s="12" t="s">
        <v>23</v>
      </c>
      <c r="E112" s="12" t="s">
        <v>24</v>
      </c>
      <c r="F112" s="12" t="s">
        <v>25</v>
      </c>
      <c r="G112" s="12" t="s">
        <v>26</v>
      </c>
      <c r="H112" s="12" t="s">
        <v>27</v>
      </c>
      <c r="I112" s="12" t="s">
        <v>28</v>
      </c>
      <c r="J112" s="13" t="s">
        <v>29</v>
      </c>
      <c r="K112" s="13" t="s">
        <v>30</v>
      </c>
      <c r="L112" s="13" t="s">
        <v>31</v>
      </c>
      <c r="M112" s="13" t="s">
        <v>32</v>
      </c>
      <c r="N112" s="13" t="s">
        <v>33</v>
      </c>
      <c r="O112" s="13" t="s">
        <v>34</v>
      </c>
      <c r="P112" s="13" t="s">
        <v>35</v>
      </c>
      <c r="Q112" s="13" t="s">
        <v>36</v>
      </c>
      <c r="R112" s="13" t="s">
        <v>37</v>
      </c>
      <c r="S112" s="14" t="s">
        <v>38</v>
      </c>
      <c r="T112" s="14" t="s">
        <v>27</v>
      </c>
      <c r="U112" s="14" t="s">
        <v>28</v>
      </c>
      <c r="V112" s="14" t="s">
        <v>36</v>
      </c>
      <c r="W112" s="14" t="s">
        <v>37</v>
      </c>
      <c r="X112" s="14" t="s">
        <v>437</v>
      </c>
      <c r="Y112" s="13" t="s">
        <v>40</v>
      </c>
      <c r="Z112" s="14" t="s">
        <v>41</v>
      </c>
    </row>
    <row r="113" spans="2:27" ht="16.5" hidden="1" customHeight="1">
      <c r="B113" s="15"/>
      <c r="C113" s="9" t="s">
        <v>435</v>
      </c>
      <c r="D113" s="16">
        <f t="shared" ref="D113:I113" si="79">SUM(D114:D116)</f>
        <v>0</v>
      </c>
      <c r="E113" s="16">
        <f t="shared" si="79"/>
        <v>0</v>
      </c>
      <c r="F113" s="16">
        <f t="shared" si="79"/>
        <v>0</v>
      </c>
      <c r="G113" s="16">
        <f t="shared" si="79"/>
        <v>0</v>
      </c>
      <c r="H113" s="16">
        <f t="shared" si="79"/>
        <v>0</v>
      </c>
      <c r="I113" s="16">
        <f t="shared" si="79"/>
        <v>0</v>
      </c>
      <c r="J113" s="17" t="e">
        <f>D113*1000/E113</f>
        <v>#DIV/0!</v>
      </c>
      <c r="K113" s="17">
        <f>IFERROR(D113/F113,0)</f>
        <v>0</v>
      </c>
      <c r="L113" s="18">
        <f t="shared" ref="L113:M116" si="80">IFERROR(F113/E113,0)</f>
        <v>0</v>
      </c>
      <c r="M113" s="42">
        <f t="shared" si="80"/>
        <v>0</v>
      </c>
      <c r="N113" s="42">
        <f>IFERROR(H113/F113,0)</f>
        <v>0</v>
      </c>
      <c r="O113" s="42">
        <f>IFERROR(I113/F113,0)</f>
        <v>0</v>
      </c>
      <c r="P113" s="17">
        <f>IFERROR(D113/G113,0)</f>
        <v>0</v>
      </c>
      <c r="Q113" s="17">
        <f>IFERROR(D113/H113,0)</f>
        <v>0</v>
      </c>
      <c r="R113" s="17">
        <f>IFERROR(D113/I113,0)</f>
        <v>0</v>
      </c>
      <c r="S113" s="16">
        <f>SUM(S114:S116)</f>
        <v>0</v>
      </c>
      <c r="T113" s="16">
        <f>SUM(T114:T116)</f>
        <v>0</v>
      </c>
      <c r="U113" s="16">
        <f>SUM(U114:U116)</f>
        <v>0</v>
      </c>
      <c r="V113" s="17">
        <f>IFERROR(D113/T113,0)</f>
        <v>0</v>
      </c>
      <c r="W113" s="17">
        <f>IFERROR(D113/U113,0)</f>
        <v>0</v>
      </c>
      <c r="X113" s="17">
        <f>IFERROR(W113*커버링B2C요약!$AD$8/(커버링B2C요약!$AE$5/커버링B2C요약!$AD$5),0)</f>
        <v>0</v>
      </c>
      <c r="Y113" s="17">
        <f>Y114</f>
        <v>0</v>
      </c>
      <c r="Z113" s="17">
        <v>0</v>
      </c>
      <c r="AA113" s="166"/>
    </row>
    <row r="114" spans="2:27" s="43" customFormat="1" hidden="1">
      <c r="B114" s="22" t="str">
        <f>VLOOKUP(C114,'메타 RAW'!A:G,2,0)</f>
        <v>aos_registration_lookalike(7%)_vd_선배맘추천(폐기물)_cr1_26.02.07</v>
      </c>
      <c r="C114" s="22" t="s">
        <v>830</v>
      </c>
      <c r="D114" s="22">
        <f>VLOOKUP($C114,'메타 RAW'!$A:$G,3,0)</f>
        <v>0</v>
      </c>
      <c r="E114" s="22">
        <f>VLOOKUP($C114,'메타 RAW'!$A:$G,4,0)</f>
        <v>0</v>
      </c>
      <c r="F114" s="22">
        <f>VLOOKUP($C114,'메타 RAW'!$A:$G,5,0)</f>
        <v>0</v>
      </c>
      <c r="G114" s="22">
        <f>VLOOKUP($C114,'메타 RAW'!$A:$G,6,0)</f>
        <v>0</v>
      </c>
      <c r="H114" s="22">
        <f>VLOOKUP($C114,'메타 RAW'!$A:$I,7,0)</f>
        <v>0</v>
      </c>
      <c r="I114" s="22">
        <f>VLOOKUP($C114,'메타 RAW'!$A:$I,8,0)</f>
        <v>0</v>
      </c>
      <c r="J114" s="23">
        <f>IFERROR(D114/E114*1000,0)</f>
        <v>0</v>
      </c>
      <c r="K114" s="23">
        <f>IFERROR(D114/F114,0)</f>
        <v>0</v>
      </c>
      <c r="L114" s="24">
        <f t="shared" si="80"/>
        <v>0</v>
      </c>
      <c r="M114" s="24">
        <f t="shared" si="80"/>
        <v>0</v>
      </c>
      <c r="N114" s="24">
        <f>IFERROR(H114/F114,0)</f>
        <v>0</v>
      </c>
      <c r="O114" s="24">
        <f>IFERROR(I114/F114,0)</f>
        <v>0</v>
      </c>
      <c r="P114" s="22">
        <f>IFERROR(D114/G114,0)</f>
        <v>0</v>
      </c>
      <c r="Q114" s="22">
        <f>IFERROR(D114/H114,0)</f>
        <v>0</v>
      </c>
      <c r="R114" s="22">
        <f>IFERROR(D114/I114,0)</f>
        <v>0</v>
      </c>
      <c r="S114" s="22">
        <f>IFERROR(VLOOKUP($C114,'메타 RAW (MMP)'!$B:$G,3,0),0)</f>
        <v>0</v>
      </c>
      <c r="T114" s="22">
        <f>IFERROR(VLOOKUP($C114,'메타 RAW (MMP)'!$B:$G,5,0),0)</f>
        <v>0</v>
      </c>
      <c r="U114" s="22">
        <f>IFERROR(VLOOKUP($C114,'메타 RAW (MMP)'!$B:$G,6,0),0)</f>
        <v>0</v>
      </c>
      <c r="V114" s="22">
        <f>IFERROR(D114/T114,0)</f>
        <v>0</v>
      </c>
      <c r="W114" s="22">
        <f>IFERROR(D114/U114,0)</f>
        <v>0</v>
      </c>
      <c r="X114" s="22">
        <f>IFERROR(W114*커버링B2C요약!$AD$8/(커버링B2C요약!$AE$5/커버링B2C요약!$AD$5),0)</f>
        <v>0</v>
      </c>
      <c r="Y114" s="22">
        <v>0</v>
      </c>
    </row>
    <row r="115" spans="2:27" s="43" customFormat="1" hidden="1">
      <c r="B115" s="22" t="str">
        <f>VLOOKUP(C115,'메타 RAW'!A:G,2,0)</f>
        <v>aos_registration_lookalike(7%)_vd_선배맘추천(폐기물)_cr1_26.02.07</v>
      </c>
      <c r="C115" s="22" t="s">
        <v>831</v>
      </c>
      <c r="D115" s="22">
        <f>VLOOKUP($C115,'메타 RAW'!$A:$G,3,0)</f>
        <v>0</v>
      </c>
      <c r="E115" s="22">
        <f>VLOOKUP($C115,'메타 RAW'!$A:$G,4,0)</f>
        <v>0</v>
      </c>
      <c r="F115" s="22">
        <f>VLOOKUP($C115,'메타 RAW'!$A:$G,5,0)</f>
        <v>0</v>
      </c>
      <c r="G115" s="22">
        <f>VLOOKUP($C115,'메타 RAW'!$A:$G,6,0)</f>
        <v>0</v>
      </c>
      <c r="H115" s="22">
        <f>VLOOKUP($C115,'메타 RAW'!$A:$I,7,0)</f>
        <v>0</v>
      </c>
      <c r="I115" s="22">
        <f>VLOOKUP($C115,'메타 RAW'!$A:$I,8,0)</f>
        <v>0</v>
      </c>
      <c r="J115" s="23">
        <f>IFERROR(D115/E115*1000,0)</f>
        <v>0</v>
      </c>
      <c r="K115" s="23">
        <f>IFERROR(D115/F115,0)</f>
        <v>0</v>
      </c>
      <c r="L115" s="24">
        <f t="shared" si="80"/>
        <v>0</v>
      </c>
      <c r="M115" s="24">
        <f t="shared" si="80"/>
        <v>0</v>
      </c>
      <c r="N115" s="24">
        <f>IFERROR(H115/F115,0)</f>
        <v>0</v>
      </c>
      <c r="O115" s="24">
        <f>IFERROR(I115/F115,0)</f>
        <v>0</v>
      </c>
      <c r="P115" s="22">
        <f>IFERROR(D115/G115,0)</f>
        <v>0</v>
      </c>
      <c r="Q115" s="22">
        <f>IFERROR(D115/H115,0)</f>
        <v>0</v>
      </c>
      <c r="R115" s="22">
        <f>IFERROR(D115/I115,0)</f>
        <v>0</v>
      </c>
      <c r="S115" s="22">
        <f>IFERROR(VLOOKUP($C115,'메타 RAW (MMP)'!$B:$G,3,0),0)</f>
        <v>0</v>
      </c>
      <c r="T115" s="22">
        <f>IFERROR(VLOOKUP($C115,'메타 RAW (MMP)'!$B:$G,5,0),0)</f>
        <v>0</v>
      </c>
      <c r="U115" s="22">
        <f>IFERROR(VLOOKUP($C115,'메타 RAW (MMP)'!$B:$G,6,0),0)</f>
        <v>0</v>
      </c>
      <c r="V115" s="22">
        <f>IFERROR(D115/T115,0)</f>
        <v>0</v>
      </c>
      <c r="W115" s="22">
        <f>IFERROR(D115/U115,0)</f>
        <v>0</v>
      </c>
      <c r="X115" s="22">
        <f>IFERROR(W115*커버링B2C요약!$AD$8/(커버링B2C요약!$AE$5/커버링B2C요약!$AD$5),0)</f>
        <v>0</v>
      </c>
      <c r="Y115" s="22">
        <f>VLOOKUP($C115,'메타 RAW'!$A:$I,9,0)</f>
        <v>32000</v>
      </c>
    </row>
    <row r="116" spans="2:27" s="43" customFormat="1" hidden="1">
      <c r="B116" s="22" t="str">
        <f>VLOOKUP(C116,'메타 RAW'!A:G,2,0)</f>
        <v>aos_registration_lookalike(7%)_vd_선배맘추천(폐기물)_cr1_26.02.07</v>
      </c>
      <c r="C116" s="22" t="s">
        <v>832</v>
      </c>
      <c r="D116" s="22">
        <f>VLOOKUP($C116,'메타 RAW'!$A:$G,3,0)</f>
        <v>0</v>
      </c>
      <c r="E116" s="22">
        <f>VLOOKUP($C116,'메타 RAW'!$A:$G,4,0)</f>
        <v>0</v>
      </c>
      <c r="F116" s="22">
        <f>VLOOKUP($C116,'메타 RAW'!$A:$G,5,0)</f>
        <v>0</v>
      </c>
      <c r="G116" s="22">
        <f>VLOOKUP($C116,'메타 RAW'!$A:$G,6,0)</f>
        <v>0</v>
      </c>
      <c r="H116" s="22">
        <f>VLOOKUP($C116,'메타 RAW'!$A:$I,7,0)</f>
        <v>0</v>
      </c>
      <c r="I116" s="22">
        <f>VLOOKUP($C116,'메타 RAW'!$A:$I,8,0)</f>
        <v>0</v>
      </c>
      <c r="J116" s="23">
        <f>IFERROR(D116/E116*1000,0)</f>
        <v>0</v>
      </c>
      <c r="K116" s="23">
        <f>IFERROR(D116/F116,0)</f>
        <v>0</v>
      </c>
      <c r="L116" s="24">
        <f t="shared" si="80"/>
        <v>0</v>
      </c>
      <c r="M116" s="24">
        <f t="shared" si="80"/>
        <v>0</v>
      </c>
      <c r="N116" s="24">
        <f>IFERROR(H116/F116,0)</f>
        <v>0</v>
      </c>
      <c r="O116" s="24">
        <f>IFERROR(I116/F116,0)</f>
        <v>0</v>
      </c>
      <c r="P116" s="22">
        <f>IFERROR(D116/G116,0)</f>
        <v>0</v>
      </c>
      <c r="Q116" s="22">
        <f>IFERROR(D116/H116,0)</f>
        <v>0</v>
      </c>
      <c r="R116" s="22">
        <f>IFERROR(D116/I116,0)</f>
        <v>0</v>
      </c>
      <c r="S116" s="22">
        <f>IFERROR(VLOOKUP($C116,'메타 RAW (MMP)'!$B:$G,3,0),0)</f>
        <v>0</v>
      </c>
      <c r="T116" s="22">
        <f>IFERROR(VLOOKUP($C116,'메타 RAW (MMP)'!$B:$G,5,0),0)</f>
        <v>0</v>
      </c>
      <c r="U116" s="22">
        <f>IFERROR(VLOOKUP($C116,'메타 RAW (MMP)'!$B:$G,6,0),0)</f>
        <v>0</v>
      </c>
      <c r="V116" s="22">
        <f>IFERROR(D116/T116,0)</f>
        <v>0</v>
      </c>
      <c r="W116" s="22">
        <f>IFERROR(D116/U116,0)</f>
        <v>0</v>
      </c>
      <c r="X116" s="22">
        <f>IFERROR(W116*커버링B2C요약!$AD$8/(커버링B2C요약!$AE$5/커버링B2C요약!$AD$5),0)</f>
        <v>0</v>
      </c>
      <c r="Y116" s="22">
        <f>VLOOKUP($C116,'메타 RAW'!$A:$I,9,0)</f>
        <v>32000</v>
      </c>
    </row>
    <row r="117" spans="2:27" ht="16.5" hidden="1" customHeight="1">
      <c r="B117" s="19" t="s">
        <v>440</v>
      </c>
      <c r="C117" s="20" t="s">
        <v>451</v>
      </c>
      <c r="D117" s="20"/>
      <c r="AA117" s="43"/>
    </row>
    <row r="118" spans="2:27" ht="16.5" hidden="1" customHeight="1">
      <c r="B118" s="11" t="s">
        <v>436</v>
      </c>
      <c r="C118" s="11" t="s">
        <v>22</v>
      </c>
      <c r="D118" s="12" t="s">
        <v>23</v>
      </c>
      <c r="E118" s="12" t="s">
        <v>24</v>
      </c>
      <c r="F118" s="12" t="s">
        <v>25</v>
      </c>
      <c r="G118" s="12" t="s">
        <v>26</v>
      </c>
      <c r="H118" s="12" t="s">
        <v>27</v>
      </c>
      <c r="I118" s="12" t="s">
        <v>28</v>
      </c>
      <c r="J118" s="13" t="s">
        <v>29</v>
      </c>
      <c r="K118" s="13" t="s">
        <v>30</v>
      </c>
      <c r="L118" s="13" t="s">
        <v>31</v>
      </c>
      <c r="M118" s="13" t="s">
        <v>32</v>
      </c>
      <c r="N118" s="13" t="s">
        <v>33</v>
      </c>
      <c r="O118" s="13" t="s">
        <v>34</v>
      </c>
      <c r="P118" s="13" t="s">
        <v>35</v>
      </c>
      <c r="Q118" s="13" t="s">
        <v>36</v>
      </c>
      <c r="R118" s="13" t="s">
        <v>37</v>
      </c>
      <c r="S118" s="14" t="s">
        <v>38</v>
      </c>
      <c r="T118" s="14" t="s">
        <v>27</v>
      </c>
      <c r="U118" s="14" t="s">
        <v>28</v>
      </c>
      <c r="V118" s="14" t="s">
        <v>36</v>
      </c>
      <c r="W118" s="14" t="s">
        <v>37</v>
      </c>
      <c r="X118" s="14" t="s">
        <v>437</v>
      </c>
      <c r="Y118" s="13" t="s">
        <v>40</v>
      </c>
      <c r="Z118" s="14" t="s">
        <v>41</v>
      </c>
      <c r="AA118" s="43"/>
    </row>
    <row r="119" spans="2:27" ht="16.5" hidden="1" customHeight="1">
      <c r="B119" s="15"/>
      <c r="C119" s="9" t="s">
        <v>435</v>
      </c>
      <c r="D119" s="16">
        <f t="shared" ref="D119:I119" si="81">SUM(D120:D122)</f>
        <v>0</v>
      </c>
      <c r="E119" s="16">
        <f t="shared" si="81"/>
        <v>0</v>
      </c>
      <c r="F119" s="16">
        <f t="shared" si="81"/>
        <v>0</v>
      </c>
      <c r="G119" s="16">
        <f t="shared" si="81"/>
        <v>0</v>
      </c>
      <c r="H119" s="16">
        <f t="shared" si="81"/>
        <v>0</v>
      </c>
      <c r="I119" s="16">
        <f t="shared" si="81"/>
        <v>0</v>
      </c>
      <c r="J119" s="17" t="e">
        <f>D119*1000/E119</f>
        <v>#DIV/0!</v>
      </c>
      <c r="K119" s="17">
        <f>IFERROR(D119/F119,0)</f>
        <v>0</v>
      </c>
      <c r="L119" s="18">
        <f t="shared" ref="L119:M122" si="82">IFERROR(F119/E119,0)</f>
        <v>0</v>
      </c>
      <c r="M119" s="42">
        <f t="shared" si="82"/>
        <v>0</v>
      </c>
      <c r="N119" s="42">
        <f>IFERROR(H119/F119,0)</f>
        <v>0</v>
      </c>
      <c r="O119" s="42">
        <f>IFERROR(I119/F119,0)</f>
        <v>0</v>
      </c>
      <c r="P119" s="17">
        <f>IFERROR(D119/G119,0)</f>
        <v>0</v>
      </c>
      <c r="Q119" s="17">
        <f>IFERROR(D119/H119,0)</f>
        <v>0</v>
      </c>
      <c r="R119" s="17">
        <f>IFERROR(D119/I119,0)</f>
        <v>0</v>
      </c>
      <c r="S119" s="16">
        <f>SUM(S120:S122)</f>
        <v>0</v>
      </c>
      <c r="T119" s="16">
        <f>SUM(T120:T122)</f>
        <v>0</v>
      </c>
      <c r="U119" s="16">
        <f>SUM(U120:U122)</f>
        <v>0</v>
      </c>
      <c r="V119" s="17">
        <f>IFERROR(D119/T119,0)</f>
        <v>0</v>
      </c>
      <c r="W119" s="17">
        <f>IFERROR(D119/U119,0)</f>
        <v>0</v>
      </c>
      <c r="X119" s="17">
        <f>IFERROR(W119*커버링B2C요약!$AD$8/(커버링B2C요약!$AE$5/커버링B2C요약!$AD$5),0)</f>
        <v>0</v>
      </c>
      <c r="Y119" s="17">
        <f>Y120</f>
        <v>0</v>
      </c>
      <c r="Z119" s="17">
        <v>0</v>
      </c>
      <c r="AA119" s="168"/>
    </row>
    <row r="120" spans="2:27" s="43" customFormat="1" hidden="1">
      <c r="B120" s="22" t="str">
        <f>VLOOKUP(C120,'메타 RAW'!A:G,2,0)</f>
        <v>aos_registration_lookalike(7%)_vd_150L(대형폐기물)_hn1_26.02.19</v>
      </c>
      <c r="C120" s="22" t="s">
        <v>833</v>
      </c>
      <c r="D120" s="22">
        <f>VLOOKUP($C120,'메타 RAW'!$A:$G,3,0)</f>
        <v>0</v>
      </c>
      <c r="E120" s="22">
        <f>VLOOKUP($C120,'메타 RAW'!$A:$G,4,0)</f>
        <v>0</v>
      </c>
      <c r="F120" s="22">
        <f>VLOOKUP($C120,'메타 RAW'!$A:$G,5,0)</f>
        <v>0</v>
      </c>
      <c r="G120" s="22">
        <f>VLOOKUP($C120,'메타 RAW'!$A:$G,6,0)</f>
        <v>0</v>
      </c>
      <c r="H120" s="22">
        <f>VLOOKUP($C120,'메타 RAW'!$A:$I,7,0)</f>
        <v>0</v>
      </c>
      <c r="I120" s="22">
        <f>VLOOKUP($C120,'메타 RAW'!$A:$I,8,0)</f>
        <v>0</v>
      </c>
      <c r="J120" s="23">
        <f>IFERROR(D120/E120*1000,0)</f>
        <v>0</v>
      </c>
      <c r="K120" s="23">
        <f>IFERROR(D120/F120,0)</f>
        <v>0</v>
      </c>
      <c r="L120" s="24">
        <f t="shared" si="82"/>
        <v>0</v>
      </c>
      <c r="M120" s="24">
        <f t="shared" si="82"/>
        <v>0</v>
      </c>
      <c r="N120" s="24">
        <f>IFERROR(H120/F120,0)</f>
        <v>0</v>
      </c>
      <c r="O120" s="24">
        <f>IFERROR(I120/F120,0)</f>
        <v>0</v>
      </c>
      <c r="P120" s="22">
        <f>IFERROR(D120/G120,0)</f>
        <v>0</v>
      </c>
      <c r="Q120" s="22">
        <f>IFERROR(D120/H120,0)</f>
        <v>0</v>
      </c>
      <c r="R120" s="22">
        <f>IFERROR(D120/I120,0)</f>
        <v>0</v>
      </c>
      <c r="S120" s="22">
        <f>IFERROR(VLOOKUP($C120,'메타 RAW (MMP)'!$B:$G,3,0),0)</f>
        <v>0</v>
      </c>
      <c r="T120" s="22">
        <f>IFERROR(VLOOKUP($C120,'메타 RAW (MMP)'!$B:$G,5,0),0)</f>
        <v>0</v>
      </c>
      <c r="U120" s="22">
        <f>IFERROR(VLOOKUP($C120,'메타 RAW (MMP)'!$B:$G,6,0),0)</f>
        <v>0</v>
      </c>
      <c r="V120" s="22">
        <f>IFERROR(D120/T120,0)</f>
        <v>0</v>
      </c>
      <c r="W120" s="22">
        <f>IFERROR(D120/U120,0)</f>
        <v>0</v>
      </c>
      <c r="X120" s="22">
        <f>IFERROR(W120*커버링B2C요약!$AD$8/(커버링B2C요약!$AE$5/커버링B2C요약!$AD$5),0)</f>
        <v>0</v>
      </c>
      <c r="Y120" s="22"/>
    </row>
    <row r="121" spans="2:27" s="43" customFormat="1" hidden="1">
      <c r="B121" s="22" t="str">
        <f>VLOOKUP(C121,'메타 RAW'!A:G,2,0)</f>
        <v>aos_registration_lookalike(7%)_vd_150L(대형폐기물)_hn1_26.02.19</v>
      </c>
      <c r="C121" s="22" t="s">
        <v>834</v>
      </c>
      <c r="D121" s="22">
        <f>VLOOKUP($C121,'메타 RAW'!$A:$G,3,0)</f>
        <v>0</v>
      </c>
      <c r="E121" s="22">
        <f>VLOOKUP($C121,'메타 RAW'!$A:$G,4,0)</f>
        <v>0</v>
      </c>
      <c r="F121" s="22">
        <f>VLOOKUP($C121,'메타 RAW'!$A:$G,5,0)</f>
        <v>0</v>
      </c>
      <c r="G121" s="22">
        <f>VLOOKUP($C121,'메타 RAW'!$A:$G,6,0)</f>
        <v>0</v>
      </c>
      <c r="H121" s="22">
        <f>VLOOKUP($C121,'메타 RAW'!$A:$I,7,0)</f>
        <v>0</v>
      </c>
      <c r="I121" s="22">
        <f>VLOOKUP($C121,'메타 RAW'!$A:$I,8,0)</f>
        <v>0</v>
      </c>
      <c r="J121" s="23">
        <f>IFERROR(D121/E121*1000,0)</f>
        <v>0</v>
      </c>
      <c r="K121" s="23">
        <f>IFERROR(D121/F121,0)</f>
        <v>0</v>
      </c>
      <c r="L121" s="24">
        <f t="shared" si="82"/>
        <v>0</v>
      </c>
      <c r="M121" s="24">
        <f t="shared" si="82"/>
        <v>0</v>
      </c>
      <c r="N121" s="24">
        <f>IFERROR(H121/F121,0)</f>
        <v>0</v>
      </c>
      <c r="O121" s="24">
        <f>IFERROR(I121/F121,0)</f>
        <v>0</v>
      </c>
      <c r="P121" s="22">
        <f>IFERROR(D121/G121,0)</f>
        <v>0</v>
      </c>
      <c r="Q121" s="22">
        <f>IFERROR(D121/H121,0)</f>
        <v>0</v>
      </c>
      <c r="R121" s="22">
        <f>IFERROR(D121/I121,0)</f>
        <v>0</v>
      </c>
      <c r="S121" s="22">
        <f>IFERROR(VLOOKUP($C121,'메타 RAW (MMP)'!$B:$G,3,0),0)</f>
        <v>0</v>
      </c>
      <c r="T121" s="22">
        <f>IFERROR(VLOOKUP($C121,'메타 RAW (MMP)'!$B:$G,5,0),0)</f>
        <v>0</v>
      </c>
      <c r="U121" s="22">
        <f>IFERROR(VLOOKUP($C121,'메타 RAW (MMP)'!$B:$G,6,0),0)</f>
        <v>0</v>
      </c>
      <c r="V121" s="22">
        <f>IFERROR(D121/T121,0)</f>
        <v>0</v>
      </c>
      <c r="W121" s="22">
        <f>IFERROR(D121/U121,0)</f>
        <v>0</v>
      </c>
      <c r="X121" s="22">
        <f>IFERROR(W121*커버링B2C요약!$AD$8/(커버링B2C요약!$AE$5/커버링B2C요약!$AD$5),0)</f>
        <v>0</v>
      </c>
      <c r="Y121" s="22">
        <f>VLOOKUP($C121,'메타 RAW'!$A:$I,9,0)</f>
        <v>327680</v>
      </c>
    </row>
    <row r="122" spans="2:27" s="43" customFormat="1" hidden="1">
      <c r="B122" s="22" t="str">
        <f>VLOOKUP(C122,'메타 RAW'!A:G,2,0)</f>
        <v>aos_registration_lookalike(7%)_vd_150L(대형폐기물)_hn1_26.02.19</v>
      </c>
      <c r="C122" s="22" t="s">
        <v>835</v>
      </c>
      <c r="D122" s="22">
        <f>VLOOKUP($C122,'메타 RAW'!$A:$G,3,0)</f>
        <v>0</v>
      </c>
      <c r="E122" s="22">
        <f>VLOOKUP($C122,'메타 RAW'!$A:$G,4,0)</f>
        <v>0</v>
      </c>
      <c r="F122" s="22">
        <f>VLOOKUP($C122,'메타 RAW'!$A:$G,5,0)</f>
        <v>0</v>
      </c>
      <c r="G122" s="22">
        <f>VLOOKUP($C122,'메타 RAW'!$A:$G,6,0)</f>
        <v>0</v>
      </c>
      <c r="H122" s="22">
        <f>VLOOKUP($C122,'메타 RAW'!$A:$I,7,0)</f>
        <v>0</v>
      </c>
      <c r="I122" s="22">
        <f>VLOOKUP($C122,'메타 RAW'!$A:$I,8,0)</f>
        <v>0</v>
      </c>
      <c r="J122" s="23">
        <f>IFERROR(D122/E122*1000,0)</f>
        <v>0</v>
      </c>
      <c r="K122" s="23">
        <f>IFERROR(D122/F122,0)</f>
        <v>0</v>
      </c>
      <c r="L122" s="24">
        <f t="shared" si="82"/>
        <v>0</v>
      </c>
      <c r="M122" s="24">
        <f t="shared" si="82"/>
        <v>0</v>
      </c>
      <c r="N122" s="24">
        <f>IFERROR(H122/F122,0)</f>
        <v>0</v>
      </c>
      <c r="O122" s="24">
        <f>IFERROR(I122/F122,0)</f>
        <v>0</v>
      </c>
      <c r="P122" s="22">
        <f>IFERROR(D122/G122,0)</f>
        <v>0</v>
      </c>
      <c r="Q122" s="22">
        <f>IFERROR(D122/H122,0)</f>
        <v>0</v>
      </c>
      <c r="R122" s="22">
        <f>IFERROR(D122/I122,0)</f>
        <v>0</v>
      </c>
      <c r="S122" s="22">
        <f>IFERROR(VLOOKUP($C122,'메타 RAW (MMP)'!$B:$G,3,0),0)</f>
        <v>0</v>
      </c>
      <c r="T122" s="22">
        <f>IFERROR(VLOOKUP($C122,'메타 RAW (MMP)'!$B:$G,5,0),0)</f>
        <v>0</v>
      </c>
      <c r="U122" s="22">
        <f>IFERROR(VLOOKUP($C122,'메타 RAW (MMP)'!$B:$G,6,0),0)</f>
        <v>0</v>
      </c>
      <c r="V122" s="22">
        <f>IFERROR(D122/T122,0)</f>
        <v>0</v>
      </c>
      <c r="W122" s="22">
        <f>IFERROR(D122/U122,0)</f>
        <v>0</v>
      </c>
      <c r="X122" s="22">
        <f>IFERROR(W122*커버링B2C요약!$AD$8/(커버링B2C요약!$AE$5/커버링B2C요약!$AD$5),0)</f>
        <v>0</v>
      </c>
      <c r="Y122" s="22">
        <f>VLOOKUP($C122,'메타 RAW'!$A:$I,9,0)</f>
        <v>327680</v>
      </c>
    </row>
    <row r="123" spans="2:27" ht="16.5" customHeight="1">
      <c r="B123" s="19" t="s">
        <v>440</v>
      </c>
      <c r="C123" s="20" t="s">
        <v>4269</v>
      </c>
      <c r="D123" s="20"/>
      <c r="AA123" s="43"/>
    </row>
    <row r="124" spans="2:27" ht="16.5" customHeight="1">
      <c r="B124" s="11" t="s">
        <v>436</v>
      </c>
      <c r="C124" s="11" t="s">
        <v>22</v>
      </c>
      <c r="D124" s="12" t="s">
        <v>23</v>
      </c>
      <c r="E124" s="12" t="s">
        <v>24</v>
      </c>
      <c r="F124" s="12" t="s">
        <v>25</v>
      </c>
      <c r="G124" s="12" t="s">
        <v>26</v>
      </c>
      <c r="H124" s="12" t="s">
        <v>27</v>
      </c>
      <c r="I124" s="12" t="s">
        <v>28</v>
      </c>
      <c r="J124" s="13" t="s">
        <v>29</v>
      </c>
      <c r="K124" s="13" t="s">
        <v>30</v>
      </c>
      <c r="L124" s="13" t="s">
        <v>31</v>
      </c>
      <c r="M124" s="13" t="s">
        <v>32</v>
      </c>
      <c r="N124" s="13" t="s">
        <v>33</v>
      </c>
      <c r="O124" s="13" t="s">
        <v>34</v>
      </c>
      <c r="P124" s="13" t="s">
        <v>35</v>
      </c>
      <c r="Q124" s="13" t="s">
        <v>36</v>
      </c>
      <c r="R124" s="13" t="s">
        <v>37</v>
      </c>
      <c r="S124" s="14" t="s">
        <v>38</v>
      </c>
      <c r="T124" s="14" t="s">
        <v>27</v>
      </c>
      <c r="U124" s="14" t="s">
        <v>28</v>
      </c>
      <c r="V124" s="14" t="s">
        <v>36</v>
      </c>
      <c r="W124" s="14" t="s">
        <v>37</v>
      </c>
      <c r="X124" s="14" t="s">
        <v>437</v>
      </c>
      <c r="Y124" s="13" t="s">
        <v>40</v>
      </c>
      <c r="Z124" s="14" t="s">
        <v>41</v>
      </c>
      <c r="AA124" s="43"/>
    </row>
    <row r="125" spans="2:27" ht="16.5" customHeight="1">
      <c r="B125" s="15"/>
      <c r="C125" s="9" t="s">
        <v>435</v>
      </c>
      <c r="D125" s="16">
        <f t="shared" ref="D125:I125" si="83">SUM(D126:D131)</f>
        <v>775622</v>
      </c>
      <c r="E125" s="16">
        <f t="shared" si="83"/>
        <v>58302</v>
      </c>
      <c r="F125" s="16">
        <f t="shared" si="83"/>
        <v>484</v>
      </c>
      <c r="G125" s="16">
        <f t="shared" si="83"/>
        <v>181</v>
      </c>
      <c r="H125" s="16">
        <f t="shared" si="83"/>
        <v>25</v>
      </c>
      <c r="I125" s="16">
        <f t="shared" si="83"/>
        <v>126</v>
      </c>
      <c r="J125" s="17">
        <f>D125*1000/E125</f>
        <v>13303.523035230352</v>
      </c>
      <c r="K125" s="17">
        <f t="shared" ref="K125" si="84">IFERROR(D125/F125,0)</f>
        <v>1602.5247933884298</v>
      </c>
      <c r="L125" s="18">
        <f t="shared" ref="L125:M125" si="85">IFERROR(F125/E125,0)</f>
        <v>8.3016020033618056E-3</v>
      </c>
      <c r="M125" s="42">
        <f t="shared" si="85"/>
        <v>0.37396694214876031</v>
      </c>
      <c r="N125" s="42">
        <f t="shared" ref="N125" si="86">IFERROR(H125/F125,0)</f>
        <v>5.1652892561983473E-2</v>
      </c>
      <c r="O125" s="42">
        <f t="shared" ref="O125" si="87">IFERROR(I125/F125,0)</f>
        <v>0.26033057851239672</v>
      </c>
      <c r="P125" s="17">
        <f t="shared" ref="P125" si="88">IFERROR(D125/G125,0)</f>
        <v>4285.2044198895028</v>
      </c>
      <c r="Q125" s="17">
        <f t="shared" ref="Q125" si="89">IFERROR(D125/H125,0)</f>
        <v>31024.880000000001</v>
      </c>
      <c r="R125" s="17">
        <f t="shared" ref="R125" si="90">IFERROR(D125/I125,0)</f>
        <v>6155.730158730159</v>
      </c>
      <c r="S125" s="16">
        <f>SUM(S126:S131)</f>
        <v>156</v>
      </c>
      <c r="T125" s="16">
        <f>SUM(T126:T131)</f>
        <v>70</v>
      </c>
      <c r="U125" s="16">
        <f>SUM(U126:U131)</f>
        <v>8</v>
      </c>
      <c r="V125" s="17">
        <f t="shared" ref="V125" si="91">IFERROR(D125/T125,0)</f>
        <v>11080.314285714287</v>
      </c>
      <c r="W125" s="17">
        <f t="shared" ref="W125" si="92">IFERROR(D125/U125,0)</f>
        <v>96952.75</v>
      </c>
      <c r="X125" s="17">
        <f>IFERROR(W125*커버링B2C요약!$AD$8/(커버링B2C요약!$AE$5/커버링B2C요약!$AD$5),0)</f>
        <v>38587.630338249</v>
      </c>
      <c r="Y125" s="17">
        <f>Y126</f>
        <v>100000</v>
      </c>
      <c r="Z125" s="17">
        <v>50000</v>
      </c>
      <c r="AA125" s="168"/>
    </row>
    <row r="126" spans="2:27" s="62" customFormat="1">
      <c r="B126" s="28" t="str">
        <f>VLOOKUP(C126,'메타 RAW'!A:G,2,0)</f>
        <v>aos_registration_lookalike(7%)_vd_고효율소재모음_hn1_26.03.25</v>
      </c>
      <c r="C126" s="28" t="s">
        <v>836</v>
      </c>
      <c r="D126" s="28">
        <f>VLOOKUP($C126,'메타 RAW'!$A:$G,3,0)</f>
        <v>615028</v>
      </c>
      <c r="E126" s="28">
        <f>VLOOKUP($C126,'메타 RAW'!$A:$G,4,0)</f>
        <v>47968</v>
      </c>
      <c r="F126" s="28">
        <f>VLOOKUP($C126,'메타 RAW'!$A:$G,5,0)</f>
        <v>393</v>
      </c>
      <c r="G126" s="28">
        <f>VLOOKUP($C126,'메타 RAW'!$A:$G,6,0)</f>
        <v>131</v>
      </c>
      <c r="H126" s="28">
        <f>VLOOKUP($C126,'메타 RAW'!$A:$I,7,0)</f>
        <v>15</v>
      </c>
      <c r="I126" s="28">
        <f>VLOOKUP($C126,'메타 RAW'!$A:$I,8,0)</f>
        <v>86</v>
      </c>
      <c r="J126" s="29">
        <f t="shared" ref="J126:J131" si="93">IFERROR(D126/E126*1000,0)</f>
        <v>12821.631087391594</v>
      </c>
      <c r="K126" s="29">
        <f t="shared" ref="K126:K131" si="94">IFERROR(D126/F126,0)</f>
        <v>1564.9567430025445</v>
      </c>
      <c r="L126" s="30">
        <f t="shared" ref="L126:M131" si="95">IFERROR(F126/E126,0)</f>
        <v>8.1929619746497657E-3</v>
      </c>
      <c r="M126" s="30">
        <f t="shared" si="95"/>
        <v>0.33333333333333331</v>
      </c>
      <c r="N126" s="30">
        <f t="shared" ref="N126:N131" si="96">IFERROR(H126/F126,0)</f>
        <v>3.8167938931297711E-2</v>
      </c>
      <c r="O126" s="30">
        <f t="shared" ref="O126:O131" si="97">IFERROR(I126/F126,0)</f>
        <v>0.21882951653944022</v>
      </c>
      <c r="P126" s="28">
        <f t="shared" ref="P126:P131" si="98">IFERROR(D126/G126,0)</f>
        <v>4694.8702290076335</v>
      </c>
      <c r="Q126" s="28">
        <f t="shared" ref="Q126:Q131" si="99">IFERROR(D126/H126,0)</f>
        <v>41001.866666666669</v>
      </c>
      <c r="R126" s="28">
        <f t="shared" ref="R126:R131" si="100">IFERROR(D126/I126,0)</f>
        <v>7151.4883720930229</v>
      </c>
      <c r="S126" s="28">
        <f>IFERROR(VLOOKUP($C126,'메타 RAW (MMP)'!$B:$G,3,0),0)</f>
        <v>115</v>
      </c>
      <c r="T126" s="28">
        <f>IFERROR(VLOOKUP($C126,'메타 RAW (MMP)'!$B:$G,5,0),0)</f>
        <v>50</v>
      </c>
      <c r="U126" s="28">
        <f>IFERROR(VLOOKUP($C126,'메타 RAW (MMP)'!$B:$G,6,0),0)</f>
        <v>6</v>
      </c>
      <c r="V126" s="28">
        <f t="shared" ref="V126:V131" si="101">IFERROR(D126/T126,0)</f>
        <v>12300.56</v>
      </c>
      <c r="W126" s="28">
        <f t="shared" ref="W126:W131" si="102">IFERROR(D126/U126,0)</f>
        <v>102504.66666666667</v>
      </c>
      <c r="X126" s="28">
        <f>IFERROR(W126*커버링B2C요약!$AD$8/(커버링B2C요약!$AE$5/커버링B2C요약!$AD$5),0)</f>
        <v>40797.318129488522</v>
      </c>
      <c r="Y126" s="28">
        <f>VLOOKUP($C126,'메타 RAW'!$A:$I,9,0)</f>
        <v>100000</v>
      </c>
      <c r="AA126" s="43"/>
    </row>
    <row r="127" spans="2:27" s="62" customFormat="1">
      <c r="B127" s="28" t="str">
        <f>VLOOKUP(C127,'메타 RAW'!A:G,2,0)</f>
        <v>aos_registration_lookalike(7%)_vd_고효율소재모음_hn1_26.03.25</v>
      </c>
      <c r="C127" s="28" t="s">
        <v>838</v>
      </c>
      <c r="D127" s="28">
        <f>VLOOKUP($C127,'메타 RAW'!$A:$G,3,0)</f>
        <v>152346</v>
      </c>
      <c r="E127" s="28">
        <f>VLOOKUP($C127,'메타 RAW'!$A:$G,4,0)</f>
        <v>9751</v>
      </c>
      <c r="F127" s="28">
        <f>VLOOKUP($C127,'메타 RAW'!$A:$G,5,0)</f>
        <v>88</v>
      </c>
      <c r="G127" s="28">
        <f>VLOOKUP($C127,'메타 RAW'!$A:$G,6,0)</f>
        <v>48</v>
      </c>
      <c r="H127" s="28">
        <f>VLOOKUP($C127,'메타 RAW'!$A:$I,7,0)</f>
        <v>10</v>
      </c>
      <c r="I127" s="28">
        <f>VLOOKUP($C127,'메타 RAW'!$A:$I,8,0)</f>
        <v>38</v>
      </c>
      <c r="J127" s="29">
        <f t="shared" si="93"/>
        <v>15623.628345810686</v>
      </c>
      <c r="K127" s="29">
        <f t="shared" si="94"/>
        <v>1731.2045454545455</v>
      </c>
      <c r="L127" s="30">
        <f t="shared" si="95"/>
        <v>9.0247154138037126E-3</v>
      </c>
      <c r="M127" s="30">
        <f t="shared" si="95"/>
        <v>0.54545454545454541</v>
      </c>
      <c r="N127" s="30">
        <f t="shared" si="96"/>
        <v>0.11363636363636363</v>
      </c>
      <c r="O127" s="30">
        <f t="shared" si="97"/>
        <v>0.43181818181818182</v>
      </c>
      <c r="P127" s="28">
        <f t="shared" si="98"/>
        <v>3173.875</v>
      </c>
      <c r="Q127" s="28">
        <f t="shared" si="99"/>
        <v>15234.6</v>
      </c>
      <c r="R127" s="28">
        <f t="shared" si="100"/>
        <v>4009.1052631578946</v>
      </c>
      <c r="S127" s="28">
        <f>IFERROR(VLOOKUP($C127,'메타 RAW (MMP)'!$B:$G,3,0),0)</f>
        <v>39</v>
      </c>
      <c r="T127" s="28">
        <f>IFERROR(VLOOKUP($C127,'메타 RAW (MMP)'!$B:$G,5,0),0)</f>
        <v>19</v>
      </c>
      <c r="U127" s="28">
        <f>IFERROR(VLOOKUP($C127,'메타 RAW (MMP)'!$B:$G,6,0),0)</f>
        <v>2</v>
      </c>
      <c r="V127" s="28">
        <f t="shared" si="101"/>
        <v>8018.2105263157891</v>
      </c>
      <c r="W127" s="28">
        <f t="shared" si="102"/>
        <v>76173</v>
      </c>
      <c r="X127" s="28">
        <f>IFERROR(W127*커버링B2C요약!$AD$8/(커버링B2C요약!$AE$5/커버링B2C요약!$AD$5),0)</f>
        <v>30317.19642563456</v>
      </c>
      <c r="Y127" s="28">
        <f>VLOOKUP($C127,'메타 RAW'!$A:$I,9,0)</f>
        <v>100000</v>
      </c>
      <c r="AA127" s="43"/>
    </row>
    <row r="128" spans="2:27" s="62" customFormat="1">
      <c r="B128" s="28" t="str">
        <f>VLOOKUP(C128,'메타 RAW'!A:G,2,0)</f>
        <v>aos_registration_lookalike(7%)_vd_고효율소재모음_hn1_26.03.25</v>
      </c>
      <c r="C128" s="28" t="s">
        <v>839</v>
      </c>
      <c r="D128" s="28">
        <f>VLOOKUP($C128,'메타 RAW'!$A:$G,3,0)</f>
        <v>8111</v>
      </c>
      <c r="E128" s="28">
        <f>VLOOKUP($C128,'메타 RAW'!$A:$G,4,0)</f>
        <v>573</v>
      </c>
      <c r="F128" s="28">
        <f>VLOOKUP($C128,'메타 RAW'!$A:$G,5,0)</f>
        <v>3</v>
      </c>
      <c r="G128" s="28">
        <f>VLOOKUP($C128,'메타 RAW'!$A:$G,6,0)</f>
        <v>2</v>
      </c>
      <c r="H128" s="28">
        <f>VLOOKUP($C128,'메타 RAW'!$A:$I,7,0)</f>
        <v>0</v>
      </c>
      <c r="I128" s="28">
        <f>VLOOKUP($C128,'메타 RAW'!$A:$I,8,0)</f>
        <v>2</v>
      </c>
      <c r="J128" s="29">
        <f t="shared" si="93"/>
        <v>14155.322862129146</v>
      </c>
      <c r="K128" s="29">
        <f t="shared" si="94"/>
        <v>2703.6666666666665</v>
      </c>
      <c r="L128" s="30">
        <f t="shared" si="95"/>
        <v>5.235602094240838E-3</v>
      </c>
      <c r="M128" s="30">
        <f t="shared" si="95"/>
        <v>0.66666666666666663</v>
      </c>
      <c r="N128" s="30">
        <f t="shared" si="96"/>
        <v>0</v>
      </c>
      <c r="O128" s="30">
        <f t="shared" si="97"/>
        <v>0.66666666666666663</v>
      </c>
      <c r="P128" s="28">
        <f t="shared" si="98"/>
        <v>4055.5</v>
      </c>
      <c r="Q128" s="28">
        <f t="shared" si="99"/>
        <v>0</v>
      </c>
      <c r="R128" s="28">
        <f t="shared" si="100"/>
        <v>4055.5</v>
      </c>
      <c r="S128" s="28">
        <f>IFERROR(VLOOKUP($C128,'메타 RAW (MMP)'!$B:$G,3,0),0)</f>
        <v>2</v>
      </c>
      <c r="T128" s="28">
        <f>IFERROR(VLOOKUP($C128,'메타 RAW (MMP)'!$B:$G,5,0),0)</f>
        <v>1</v>
      </c>
      <c r="U128" s="28">
        <f>IFERROR(VLOOKUP($C128,'메타 RAW (MMP)'!$B:$G,6,0),0)</f>
        <v>0</v>
      </c>
      <c r="V128" s="28">
        <f t="shared" si="101"/>
        <v>8111</v>
      </c>
      <c r="W128" s="28">
        <f t="shared" si="102"/>
        <v>0</v>
      </c>
      <c r="X128" s="28">
        <f>IFERROR(W128*커버링B2C요약!$AD$8/(커버링B2C요약!$AE$5/커버링B2C요약!$AD$5),0)</f>
        <v>0</v>
      </c>
      <c r="Y128" s="28">
        <f>VLOOKUP($C128,'메타 RAW'!$A:$I,9,0)</f>
        <v>100000</v>
      </c>
      <c r="AA128" s="43"/>
    </row>
    <row r="129" spans="2:27" s="62" customFormat="1">
      <c r="B129" s="28" t="str">
        <f>VLOOKUP(C129,'메타 RAW'!A:G,2,0)</f>
        <v>aos_registration_lookalike(7%)_vd_고효율소재모음_hn1_26.03.25</v>
      </c>
      <c r="C129" s="28" t="s">
        <v>837</v>
      </c>
      <c r="D129" s="28">
        <f>VLOOKUP($C129,'메타 RAW'!$A:$G,3,0)</f>
        <v>114</v>
      </c>
      <c r="E129" s="28">
        <f>VLOOKUP($C129,'메타 RAW'!$A:$G,4,0)</f>
        <v>9</v>
      </c>
      <c r="F129" s="28">
        <f>VLOOKUP($C129,'메타 RAW'!$A:$G,5,0)</f>
        <v>0</v>
      </c>
      <c r="G129" s="28">
        <f>VLOOKUP($C129,'메타 RAW'!$A:$G,6,0)</f>
        <v>0</v>
      </c>
      <c r="H129" s="28">
        <f>VLOOKUP($C129,'메타 RAW'!$A:$I,7,0)</f>
        <v>0</v>
      </c>
      <c r="I129" s="28">
        <f>VLOOKUP($C129,'메타 RAW'!$A:$I,8,0)</f>
        <v>0</v>
      </c>
      <c r="J129" s="29">
        <f t="shared" si="93"/>
        <v>12666.666666666666</v>
      </c>
      <c r="K129" s="29">
        <f t="shared" si="94"/>
        <v>0</v>
      </c>
      <c r="L129" s="30">
        <f t="shared" si="95"/>
        <v>0</v>
      </c>
      <c r="M129" s="30">
        <f t="shared" si="95"/>
        <v>0</v>
      </c>
      <c r="N129" s="30">
        <f t="shared" si="96"/>
        <v>0</v>
      </c>
      <c r="O129" s="30">
        <f t="shared" si="97"/>
        <v>0</v>
      </c>
      <c r="P129" s="28">
        <f t="shared" si="98"/>
        <v>0</v>
      </c>
      <c r="Q129" s="28">
        <f t="shared" si="99"/>
        <v>0</v>
      </c>
      <c r="R129" s="28">
        <f t="shared" si="100"/>
        <v>0</v>
      </c>
      <c r="S129" s="28">
        <f>IFERROR(VLOOKUP($C129,'메타 RAW (MMP)'!$B:$G,3,0),0)</f>
        <v>0</v>
      </c>
      <c r="T129" s="28">
        <f>IFERROR(VLOOKUP($C129,'메타 RAW (MMP)'!$B:$G,5,0),0)</f>
        <v>0</v>
      </c>
      <c r="U129" s="28">
        <f>IFERROR(VLOOKUP($C129,'메타 RAW (MMP)'!$B:$G,6,0),0)</f>
        <v>0</v>
      </c>
      <c r="V129" s="28">
        <f t="shared" si="101"/>
        <v>0</v>
      </c>
      <c r="W129" s="28">
        <f t="shared" si="102"/>
        <v>0</v>
      </c>
      <c r="X129" s="28">
        <f>IFERROR(W129*커버링B2C요약!$AD$8/(커버링B2C요약!$AE$5/커버링B2C요약!$AD$5),0)</f>
        <v>0</v>
      </c>
      <c r="Y129" s="28">
        <f>VLOOKUP($C129,'메타 RAW'!$A:$I,9,0)</f>
        <v>100000</v>
      </c>
      <c r="AA129" s="43"/>
    </row>
    <row r="130" spans="2:27" s="62" customFormat="1">
      <c r="B130" s="28" t="str">
        <f>VLOOKUP(C130,'메타 RAW'!A:G,2,0)</f>
        <v>aos_registration_lookalike(7%)_vd_고효율소재모음_hn1_26.03.25</v>
      </c>
      <c r="C130" s="28" t="s">
        <v>841</v>
      </c>
      <c r="D130" s="28">
        <f>VLOOKUP($C130,'메타 RAW'!$A:$G,3,0)</f>
        <v>23</v>
      </c>
      <c r="E130" s="28">
        <f>VLOOKUP($C130,'메타 RAW'!$A:$G,4,0)</f>
        <v>1</v>
      </c>
      <c r="F130" s="28">
        <f>VLOOKUP($C130,'메타 RAW'!$A:$G,5,0)</f>
        <v>0</v>
      </c>
      <c r="G130" s="28">
        <f>VLOOKUP($C130,'메타 RAW'!$A:$G,6,0)</f>
        <v>0</v>
      </c>
      <c r="H130" s="28">
        <f>VLOOKUP($C130,'메타 RAW'!$A:$I,7,0)</f>
        <v>0</v>
      </c>
      <c r="I130" s="28">
        <f>VLOOKUP($C130,'메타 RAW'!$A:$I,8,0)</f>
        <v>0</v>
      </c>
      <c r="J130" s="29">
        <f t="shared" si="93"/>
        <v>23000</v>
      </c>
      <c r="K130" s="29">
        <f t="shared" si="94"/>
        <v>0</v>
      </c>
      <c r="L130" s="30">
        <f t="shared" si="95"/>
        <v>0</v>
      </c>
      <c r="M130" s="30">
        <f t="shared" si="95"/>
        <v>0</v>
      </c>
      <c r="N130" s="30">
        <f t="shared" si="96"/>
        <v>0</v>
      </c>
      <c r="O130" s="30">
        <f t="shared" si="97"/>
        <v>0</v>
      </c>
      <c r="P130" s="28">
        <f t="shared" si="98"/>
        <v>0</v>
      </c>
      <c r="Q130" s="28">
        <f t="shared" si="99"/>
        <v>0</v>
      </c>
      <c r="R130" s="28">
        <f t="shared" si="100"/>
        <v>0</v>
      </c>
      <c r="S130" s="28">
        <f>IFERROR(VLOOKUP($C130,'메타 RAW (MMP)'!$B:$G,3,0),0)</f>
        <v>0</v>
      </c>
      <c r="T130" s="28">
        <f>IFERROR(VLOOKUP($C130,'메타 RAW (MMP)'!$B:$G,5,0),0)</f>
        <v>0</v>
      </c>
      <c r="U130" s="28">
        <f>IFERROR(VLOOKUP($C130,'메타 RAW (MMP)'!$B:$G,6,0),0)</f>
        <v>0</v>
      </c>
      <c r="V130" s="28">
        <f t="shared" si="101"/>
        <v>0</v>
      </c>
      <c r="W130" s="28">
        <f t="shared" si="102"/>
        <v>0</v>
      </c>
      <c r="X130" s="28">
        <f>IFERROR(W130*커버링B2C요약!$AD$8/(커버링B2C요약!$AE$5/커버링B2C요약!$AD$5),0)</f>
        <v>0</v>
      </c>
      <c r="Y130" s="28">
        <f>VLOOKUP($C130,'메타 RAW'!$A:$I,9,0)</f>
        <v>100000</v>
      </c>
      <c r="AA130" s="43"/>
    </row>
    <row r="131" spans="2:27" s="62" customFormat="1">
      <c r="B131" s="28" t="str">
        <f>VLOOKUP(C131,'메타 RAW'!A:G,2,0)</f>
        <v>aos_registration_lookalike(7%)_vd_고효율소재모음_hn1_26.03.25</v>
      </c>
      <c r="C131" s="28" t="s">
        <v>840</v>
      </c>
      <c r="D131" s="28">
        <f>VLOOKUP($C131,'메타 RAW'!$A:$G,3,0)</f>
        <v>0</v>
      </c>
      <c r="E131" s="28">
        <f>VLOOKUP($C131,'메타 RAW'!$A:$G,4,0)</f>
        <v>0</v>
      </c>
      <c r="F131" s="28">
        <f>VLOOKUP($C131,'메타 RAW'!$A:$G,5,0)</f>
        <v>0</v>
      </c>
      <c r="G131" s="28">
        <f>VLOOKUP($C131,'메타 RAW'!$A:$G,6,0)</f>
        <v>0</v>
      </c>
      <c r="H131" s="28">
        <f>VLOOKUP($C131,'메타 RAW'!$A:$I,7,0)</f>
        <v>0</v>
      </c>
      <c r="I131" s="28">
        <f>VLOOKUP($C131,'메타 RAW'!$A:$I,8,0)</f>
        <v>0</v>
      </c>
      <c r="J131" s="29">
        <f t="shared" si="93"/>
        <v>0</v>
      </c>
      <c r="K131" s="29">
        <f t="shared" si="94"/>
        <v>0</v>
      </c>
      <c r="L131" s="30">
        <f t="shared" si="95"/>
        <v>0</v>
      </c>
      <c r="M131" s="30">
        <f t="shared" si="95"/>
        <v>0</v>
      </c>
      <c r="N131" s="30">
        <f t="shared" si="96"/>
        <v>0</v>
      </c>
      <c r="O131" s="30">
        <f t="shared" si="97"/>
        <v>0</v>
      </c>
      <c r="P131" s="28">
        <f t="shared" si="98"/>
        <v>0</v>
      </c>
      <c r="Q131" s="28">
        <f t="shared" si="99"/>
        <v>0</v>
      </c>
      <c r="R131" s="28">
        <f t="shared" si="100"/>
        <v>0</v>
      </c>
      <c r="S131" s="28">
        <f>IFERROR(VLOOKUP($C131,'메타 RAW (MMP)'!$B:$G,3,0),0)</f>
        <v>0</v>
      </c>
      <c r="T131" s="28">
        <f>IFERROR(VLOOKUP($C131,'메타 RAW (MMP)'!$B:$G,5,0),0)</f>
        <v>0</v>
      </c>
      <c r="U131" s="28">
        <f>IFERROR(VLOOKUP($C131,'메타 RAW (MMP)'!$B:$G,6,0),0)</f>
        <v>0</v>
      </c>
      <c r="V131" s="28">
        <f t="shared" si="101"/>
        <v>0</v>
      </c>
      <c r="W131" s="28">
        <f t="shared" si="102"/>
        <v>0</v>
      </c>
      <c r="X131" s="28">
        <f>IFERROR(W131*커버링B2C요약!$AD$8/(커버링B2C요약!$AE$5/커버링B2C요약!$AD$5),0)</f>
        <v>0</v>
      </c>
      <c r="Y131" s="28">
        <f>VLOOKUP($C131,'메타 RAW'!$A:$I,9,0)</f>
        <v>100000</v>
      </c>
    </row>
    <row r="134" spans="2:27">
      <c r="C134" s="228"/>
    </row>
    <row r="135" spans="2:27">
      <c r="C135" s="242" t="s">
        <v>4270</v>
      </c>
    </row>
  </sheetData>
  <phoneticPr fontId="2" type="noConversion"/>
  <conditionalFormatting sqref="C1:C116 C132:C1048576">
    <cfRule type="duplicateValues" dxfId="856" priority="4"/>
  </conditionalFormatting>
  <conditionalFormatting sqref="C1:C1048576">
    <cfRule type="duplicateValues" dxfId="855" priority="1"/>
  </conditionalFormatting>
  <conditionalFormatting sqref="C117:C131">
    <cfRule type="duplicateValues" dxfId="854" priority="629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D144"/>
  <sheetViews>
    <sheetView zoomScaleNormal="100" workbookViewId="0">
      <pane xSplit="1" ySplit="5" topLeftCell="B113" activePane="bottomRight" state="frozen"/>
      <selection activeCell="G19" sqref="G19"/>
      <selection pane="topRight" activeCell="G19" sqref="G19"/>
      <selection pane="bottomLeft" activeCell="G19" sqref="G19"/>
      <selection pane="bottomRight" activeCell="B141" sqref="B141"/>
    </sheetView>
  </sheetViews>
  <sheetFormatPr defaultRowHeight="16.5"/>
  <cols>
    <col min="2" max="2" width="31.375" style="242" bestFit="1" customWidth="1"/>
    <col min="3" max="3" width="38.75" style="242" customWidth="1"/>
    <col min="4" max="7" width="9.25" style="242" bestFit="1" customWidth="1"/>
    <col min="8" max="8" width="9.125" style="242" bestFit="1" customWidth="1"/>
    <col min="10" max="13" width="9.25" style="242" bestFit="1" customWidth="1"/>
    <col min="14" max="14" width="11.25" style="242" bestFit="1" customWidth="1"/>
    <col min="15" max="15" width="11" style="242" customWidth="1"/>
    <col min="16" max="16" width="7.625" style="242" bestFit="1" customWidth="1"/>
    <col min="17" max="17" width="11.25" style="242" bestFit="1" customWidth="1"/>
    <col min="18" max="18" width="8.125" style="242" bestFit="1" customWidth="1"/>
    <col min="19" max="19" width="8" style="242" customWidth="1"/>
    <col min="20" max="20" width="7.75" style="242" bestFit="1" customWidth="1"/>
    <col min="21" max="21" width="4.75" style="242" bestFit="1" customWidth="1"/>
    <col min="22" max="22" width="11.125" style="242" bestFit="1" customWidth="1"/>
    <col min="23" max="23" width="8.25" style="242" bestFit="1" customWidth="1"/>
    <col min="24" max="24" width="11.875" style="242" bestFit="1" customWidth="1"/>
    <col min="25" max="25" width="9.25" style="242" bestFit="1" customWidth="1"/>
    <col min="27" max="27" width="11.5" style="242" bestFit="1" customWidth="1"/>
    <col min="28" max="28" width="9.875" style="242" bestFit="1" customWidth="1"/>
  </cols>
  <sheetData>
    <row r="1" spans="2:30" ht="16.5" customHeight="1">
      <c r="B1" s="26">
        <f>커버링B2C요약!C2</f>
        <v>46133</v>
      </c>
      <c r="C1" s="26">
        <f>커버링B2C요약!D2</f>
        <v>46139</v>
      </c>
    </row>
    <row r="2" spans="2:30" ht="16.5" customHeight="1">
      <c r="B2" s="9" t="s">
        <v>435</v>
      </c>
      <c r="D2" s="10"/>
    </row>
    <row r="3" spans="2:30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B3" s="173" t="s">
        <v>842</v>
      </c>
    </row>
    <row r="4" spans="2:30" s="70" customFormat="1" ht="16.5" customHeight="1">
      <c r="B4" s="71" t="s">
        <v>843</v>
      </c>
      <c r="C4" s="72" t="s">
        <v>47</v>
      </c>
      <c r="D4" s="73">
        <f>SUMIF($C:$C,$B$2,$D:$D)</f>
        <v>2457117</v>
      </c>
      <c r="E4" s="73">
        <f>SUMIF($C:$C,$B$2,E:E)</f>
        <v>123716</v>
      </c>
      <c r="F4" s="73">
        <f>SUMIF($C:$C,$B$2,F:F)</f>
        <v>1382</v>
      </c>
      <c r="G4" s="73">
        <f>SUMIF($C:$C,$B$2,G:G)</f>
        <v>138</v>
      </c>
      <c r="H4" s="73">
        <f>SUMIF($C:$C,$B$2,H:H)</f>
        <v>2141</v>
      </c>
      <c r="I4" s="73">
        <f>SUMIF($C:$C,$B$2,I:I)</f>
        <v>236</v>
      </c>
      <c r="J4" s="74">
        <f>D4*1000/E4</f>
        <v>19860.947654305022</v>
      </c>
      <c r="K4" s="74">
        <f>IFERROR(D4/F4,0)</f>
        <v>1777.9428364688856</v>
      </c>
      <c r="L4" s="75">
        <f>IFERROR(F4/E4,0)</f>
        <v>1.1170745901904361E-2</v>
      </c>
      <c r="M4" s="76">
        <f>IFERROR(G4/F4,0)</f>
        <v>9.9855282199710571E-2</v>
      </c>
      <c r="N4" s="76">
        <f>IFERROR(H4/F4,0)</f>
        <v>1.5492040520984081</v>
      </c>
      <c r="O4" s="76">
        <f>IFERROR(I4/F4,0)</f>
        <v>0.170767004341534</v>
      </c>
      <c r="P4" s="74">
        <f>IFERROR(D4/G4,0)</f>
        <v>17805.195652173912</v>
      </c>
      <c r="Q4" s="74">
        <f>IFERROR(D4/H4,0)</f>
        <v>1147.6492293320878</v>
      </c>
      <c r="R4" s="74">
        <f>IFERROR(D4/I4,0)</f>
        <v>10411.512711864407</v>
      </c>
      <c r="S4" s="73">
        <f>SUMIF($C:$C,$B$2,S:S)</f>
        <v>123</v>
      </c>
      <c r="T4" s="73">
        <f>SUMIF($C:$C,$B$2,T:T)</f>
        <v>55</v>
      </c>
      <c r="U4" s="73">
        <f>SUMIF($C:$C,$B$2,U:U)</f>
        <v>38</v>
      </c>
      <c r="V4" s="73">
        <f>IFERROR(D4/T4,0)</f>
        <v>44674.854545454546</v>
      </c>
      <c r="W4" s="73">
        <f>IFERROR(D4/U4,0)</f>
        <v>64660.973684210527</v>
      </c>
      <c r="X4" s="73">
        <f>IFERROR(W4*커버링B2C요약!$AD$8/(커버링B2C요약!$AE$5/커버링B2C요약!$AD$5),0)</f>
        <v>25735.358201160489</v>
      </c>
      <c r="Y4" s="73">
        <f>SUMIF($C:$C,$B$2,Y:Y)</f>
        <v>370000</v>
      </c>
      <c r="Z4" s="73">
        <f>SUMIF($C:$C,$B$2,Z:Z)</f>
        <v>408000</v>
      </c>
      <c r="AA4" s="143">
        <v>6969</v>
      </c>
      <c r="AB4" s="172">
        <f>'메타(AOS) (구매)'!Z4*0.3</f>
        <v>441000</v>
      </c>
    </row>
    <row r="6" spans="2:30" ht="16.5" hidden="1" customHeight="1">
      <c r="B6" s="19" t="s">
        <v>440</v>
      </c>
      <c r="C6" s="131" t="s">
        <v>451</v>
      </c>
      <c r="D6" s="20"/>
    </row>
    <row r="7" spans="2:30" ht="16.5" hidden="1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2:30" ht="16.5" hidden="1" customHeight="1">
      <c r="B8" s="15"/>
      <c r="C8" s="9" t="s">
        <v>435</v>
      </c>
      <c r="D8" s="16">
        <f t="shared" ref="D8:I8" si="0">SUM(D9:D13)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>IFERROR(D8/F8,0)</f>
        <v>0</v>
      </c>
      <c r="L8" s="18">
        <f t="shared" ref="L8:M10" si="1">IFERROR(F8/E8,0)</f>
        <v>0</v>
      </c>
      <c r="M8" s="42">
        <f t="shared" si="1"/>
        <v>0</v>
      </c>
      <c r="N8" s="42">
        <f>IFERROR(H8/F8,0)</f>
        <v>0</v>
      </c>
      <c r="O8" s="42">
        <f>IFERROR(I8/F8,0)</f>
        <v>0</v>
      </c>
      <c r="P8" s="17">
        <f>IFERROR(D8/G8,0)</f>
        <v>0</v>
      </c>
      <c r="Q8" s="17">
        <f>IFERROR(D8/H8,0)</f>
        <v>0</v>
      </c>
      <c r="R8" s="17">
        <f>IFERROR(D8/I8,0)</f>
        <v>0</v>
      </c>
      <c r="S8" s="16">
        <f>SUM(S9:S13)</f>
        <v>0</v>
      </c>
      <c r="T8" s="16">
        <f>SUM(T9:T13)</f>
        <v>0</v>
      </c>
      <c r="U8" s="16">
        <f>SUM(U9:U13)</f>
        <v>0</v>
      </c>
      <c r="V8" s="17">
        <f>IFERROR(D8/T8,0)</f>
        <v>0</v>
      </c>
      <c r="W8" s="17">
        <f>IFERROR(D8/U8,0)</f>
        <v>0</v>
      </c>
      <c r="X8" s="17">
        <f>IFERROR(W8*커버링B2C요약!$AD$8/(커버링B2C요약!$AE$5/커버링B2C요약!$AD$5),0)</f>
        <v>0</v>
      </c>
      <c r="Y8" s="17">
        <f>Y9</f>
        <v>0</v>
      </c>
      <c r="Z8" s="17">
        <v>0</v>
      </c>
      <c r="AA8" s="107"/>
    </row>
    <row r="9" spans="2:30" s="43" customFormat="1" hidden="1">
      <c r="B9" s="22" t="str">
        <f>VLOOKUP(C9,'메타 RAW'!A:G,2,0)</f>
        <v>aos_purchase_re_vd_프로모션(990원)_24.12.23</v>
      </c>
      <c r="C9" s="22" t="s">
        <v>844</v>
      </c>
      <c r="D9" s="22">
        <f>VLOOKUP($C9,'메타 RAW'!$A:$G,3,0)</f>
        <v>0</v>
      </c>
      <c r="E9" s="22">
        <f>VLOOKUP($C9,'메타 RAW'!$A:$G,4,0)</f>
        <v>0</v>
      </c>
      <c r="F9" s="22">
        <f>VLOOKUP($C9,'메타 RAW'!$A:$G,5,0)</f>
        <v>0</v>
      </c>
      <c r="G9" s="22">
        <f>VLOOKUP($C9,'메타 RAW'!$A:$G,6,0)</f>
        <v>0</v>
      </c>
      <c r="H9" s="22">
        <f>VLOOKUP($C9,'메타 RAW'!$A:$I,7,0)</f>
        <v>0</v>
      </c>
      <c r="I9" s="22">
        <f>VLOOKUP($C9,'메타 RAW'!$A:$I,8,0)</f>
        <v>0</v>
      </c>
      <c r="J9" s="23">
        <f>IFERROR(D9/E9*1000,0)</f>
        <v>0</v>
      </c>
      <c r="K9" s="23">
        <f>IFERROR(D9/F9,0)</f>
        <v>0</v>
      </c>
      <c r="L9" s="24">
        <f t="shared" si="1"/>
        <v>0</v>
      </c>
      <c r="M9" s="24">
        <f t="shared" si="1"/>
        <v>0</v>
      </c>
      <c r="N9" s="24">
        <f>IFERROR(H9/F9,0)</f>
        <v>0</v>
      </c>
      <c r="O9" s="24">
        <f>IFERROR(I9/F9,0)</f>
        <v>0</v>
      </c>
      <c r="P9" s="22">
        <f>IFERROR(D9/G9,0)</f>
        <v>0</v>
      </c>
      <c r="Q9" s="22">
        <f>IFERROR(D9/H9,0)</f>
        <v>0</v>
      </c>
      <c r="R9" s="22">
        <f>IFERROR(D9/I9,0)</f>
        <v>0</v>
      </c>
      <c r="S9" s="22">
        <f>IFERROR(VLOOKUP($C9,'메타 RAW (MMP)'!$B:$G,3,0),0)</f>
        <v>0</v>
      </c>
      <c r="T9" s="22">
        <f>IFERROR(VLOOKUP($C9,'메타 RAW (MMP)'!$B:$G,5,0),0)</f>
        <v>0</v>
      </c>
      <c r="U9" s="22">
        <f>IFERROR(VLOOKUP($C9,'메타 RAW (MMP)'!$B:$G,6,0),0)</f>
        <v>0</v>
      </c>
      <c r="V9" s="22">
        <f>IFERROR(D9/T9,0)</f>
        <v>0</v>
      </c>
      <c r="W9" s="22">
        <f>IFERROR(D9/U9,0)</f>
        <v>0</v>
      </c>
      <c r="X9" s="22">
        <f>IFERROR(W9*커버링B2C요약!$AD$8/(커버링B2C요약!$AE$5/커버링B2C요약!$AD$5),0)</f>
        <v>0</v>
      </c>
      <c r="Y9" s="22">
        <v>0</v>
      </c>
    </row>
    <row r="10" spans="2:30" s="43" customFormat="1" hidden="1">
      <c r="B10" s="22" t="str">
        <f>VLOOKUP(C10,'메타 RAW'!A:G,2,0)</f>
        <v>aos_purchase_re_vd_프로모션(990원)_24.12.23</v>
      </c>
      <c r="C10" s="22" t="s">
        <v>845</v>
      </c>
      <c r="D10" s="22">
        <f>VLOOKUP($C10,'메타 RAW'!$A:$G,3,0)</f>
        <v>0</v>
      </c>
      <c r="E10" s="22">
        <f>VLOOKUP($C10,'메타 RAW'!$A:$G,4,0)</f>
        <v>0</v>
      </c>
      <c r="F10" s="22">
        <f>VLOOKUP($C10,'메타 RAW'!$A:$G,5,0)</f>
        <v>0</v>
      </c>
      <c r="G10" s="22">
        <f>VLOOKUP($C10,'메타 RAW'!$A:$G,6,0)</f>
        <v>0</v>
      </c>
      <c r="H10" s="22">
        <f>VLOOKUP($C10,'메타 RAW'!$A:$I,7,0)</f>
        <v>0</v>
      </c>
      <c r="I10" s="22">
        <f>VLOOKUP($C10,'메타 RAW'!$A:$I,8,0)</f>
        <v>0</v>
      </c>
      <c r="J10" s="23">
        <f>IFERROR(D10/E10*1000,0)</f>
        <v>0</v>
      </c>
      <c r="K10" s="23">
        <f>IFERROR(D10/F10,0)</f>
        <v>0</v>
      </c>
      <c r="L10" s="24">
        <f t="shared" si="1"/>
        <v>0</v>
      </c>
      <c r="M10" s="24">
        <f t="shared" si="1"/>
        <v>0</v>
      </c>
      <c r="N10" s="24">
        <f>IFERROR(H10/F10,0)</f>
        <v>0</v>
      </c>
      <c r="O10" s="24">
        <f>IFERROR(I10/F10,0)</f>
        <v>0</v>
      </c>
      <c r="P10" s="22">
        <f>IFERROR(D10/G10,0)</f>
        <v>0</v>
      </c>
      <c r="Q10" s="22">
        <f>IFERROR(D10/H10,0)</f>
        <v>0</v>
      </c>
      <c r="R10" s="22">
        <f>IFERROR(D10/I10,0)</f>
        <v>0</v>
      </c>
      <c r="S10" s="22">
        <f>IFERROR(VLOOKUP($C10,'메타 RAW (MMP)'!$B:$G,3,0),0)</f>
        <v>0</v>
      </c>
      <c r="T10" s="22">
        <f>IFERROR(VLOOKUP($C10,'메타 RAW (MMP)'!$B:$G,5,0),0)</f>
        <v>0</v>
      </c>
      <c r="U10" s="22">
        <f>IFERROR(VLOOKUP($C10,'메타 RAW (MMP)'!$B:$G,6,0),0)</f>
        <v>0</v>
      </c>
      <c r="V10" s="22">
        <f>IFERROR(D10/T10,0)</f>
        <v>0</v>
      </c>
      <c r="W10" s="22">
        <f>IFERROR(D10/U10,0)</f>
        <v>0</v>
      </c>
      <c r="X10" s="22">
        <f>IFERROR(W10*커버링B2C요약!$AD$8/(커버링B2C요약!$AE$5/커버링B2C요약!$AD$5),0)</f>
        <v>0</v>
      </c>
      <c r="Y10" s="22">
        <f>VLOOKUP($C10,'메타 RAW'!$A:$I,9,0)</f>
        <v>122880</v>
      </c>
    </row>
    <row r="11" spans="2:30" hidden="1">
      <c r="B11" s="22">
        <v>0</v>
      </c>
      <c r="C11" s="22" t="s">
        <v>846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3">
        <v>0</v>
      </c>
      <c r="K11" s="23">
        <v>0</v>
      </c>
      <c r="L11" s="24">
        <v>0</v>
      </c>
      <c r="M11" s="24">
        <v>0</v>
      </c>
      <c r="N11" s="24">
        <v>0</v>
      </c>
      <c r="O11" s="24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43"/>
      <c r="AA11" s="43"/>
      <c r="AB11" s="43"/>
      <c r="AC11" s="43"/>
      <c r="AD11" s="43"/>
    </row>
    <row r="12" spans="2:30" hidden="1">
      <c r="B12" s="22">
        <v>0</v>
      </c>
      <c r="C12" s="22" t="s">
        <v>847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3">
        <v>0</v>
      </c>
      <c r="K12" s="23">
        <v>0</v>
      </c>
      <c r="L12" s="24">
        <v>0</v>
      </c>
      <c r="M12" s="24">
        <v>0</v>
      </c>
      <c r="N12" s="24">
        <v>0</v>
      </c>
      <c r="O12" s="24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43"/>
      <c r="AA12" s="43"/>
      <c r="AB12" s="43"/>
      <c r="AC12" s="43"/>
      <c r="AD12" s="43"/>
    </row>
    <row r="13" spans="2:30" hidden="1">
      <c r="B13" s="22">
        <v>0</v>
      </c>
      <c r="C13" s="22" t="s">
        <v>848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3">
        <v>0</v>
      </c>
      <c r="K13" s="23">
        <v>0</v>
      </c>
      <c r="L13" s="24">
        <v>0</v>
      </c>
      <c r="M13" s="24">
        <v>0</v>
      </c>
      <c r="N13" s="24">
        <v>0</v>
      </c>
      <c r="O13" s="24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43"/>
      <c r="AA13" s="43"/>
      <c r="AB13" s="43"/>
      <c r="AC13" s="43"/>
      <c r="AD13" s="43"/>
    </row>
    <row r="14" spans="2:30" ht="16.5" customHeight="1">
      <c r="B14" s="19" t="s">
        <v>440</v>
      </c>
      <c r="C14" s="131" t="s">
        <v>4241</v>
      </c>
      <c r="D14" s="20"/>
    </row>
    <row r="15" spans="2:30" ht="16.5" customHeight="1">
      <c r="B15" s="11" t="s">
        <v>436</v>
      </c>
      <c r="C15" s="11" t="s">
        <v>22</v>
      </c>
      <c r="D15" s="12" t="s">
        <v>23</v>
      </c>
      <c r="E15" s="12" t="s">
        <v>24</v>
      </c>
      <c r="F15" s="12" t="s">
        <v>25</v>
      </c>
      <c r="G15" s="12" t="s">
        <v>26</v>
      </c>
      <c r="H15" s="12" t="s">
        <v>27</v>
      </c>
      <c r="I15" s="12" t="s">
        <v>28</v>
      </c>
      <c r="J15" s="13" t="s">
        <v>29</v>
      </c>
      <c r="K15" s="13" t="s">
        <v>30</v>
      </c>
      <c r="L15" s="13" t="s">
        <v>31</v>
      </c>
      <c r="M15" s="13" t="s">
        <v>32</v>
      </c>
      <c r="N15" s="13" t="s">
        <v>33</v>
      </c>
      <c r="O15" s="13" t="s">
        <v>34</v>
      </c>
      <c r="P15" s="13" t="s">
        <v>35</v>
      </c>
      <c r="Q15" s="13" t="s">
        <v>36</v>
      </c>
      <c r="R15" s="13" t="s">
        <v>37</v>
      </c>
      <c r="S15" s="14" t="s">
        <v>38</v>
      </c>
      <c r="T15" s="14" t="s">
        <v>27</v>
      </c>
      <c r="U15" s="14" t="s">
        <v>28</v>
      </c>
      <c r="V15" s="14" t="s">
        <v>36</v>
      </c>
      <c r="W15" s="14" t="s">
        <v>37</v>
      </c>
      <c r="X15" s="14" t="s">
        <v>437</v>
      </c>
      <c r="Y15" s="13" t="s">
        <v>40</v>
      </c>
      <c r="Z15" s="14" t="s">
        <v>41</v>
      </c>
    </row>
    <row r="16" spans="2:30" ht="16.5" customHeight="1">
      <c r="B16" s="15"/>
      <c r="C16" s="9" t="s">
        <v>435</v>
      </c>
      <c r="D16" s="16">
        <f t="shared" ref="D16:I16" si="2">SUM(D17:D40)</f>
        <v>1260770</v>
      </c>
      <c r="E16" s="16">
        <f t="shared" si="2"/>
        <v>57549</v>
      </c>
      <c r="F16" s="16">
        <f t="shared" si="2"/>
        <v>753</v>
      </c>
      <c r="G16" s="16">
        <f t="shared" si="2"/>
        <v>67</v>
      </c>
      <c r="H16" s="16">
        <f t="shared" si="2"/>
        <v>100</v>
      </c>
      <c r="I16" s="16">
        <f t="shared" si="2"/>
        <v>103</v>
      </c>
      <c r="J16" s="17">
        <f>D16*1000/E16</f>
        <v>21907.765556308535</v>
      </c>
      <c r="K16" s="17">
        <f t="shared" ref="K16" si="3">IFERROR(D16/F16,0)</f>
        <v>1674.3293492695884</v>
      </c>
      <c r="L16" s="18">
        <f t="shared" ref="L16" si="4">IFERROR(F16/E16,0)</f>
        <v>1.3084501902726373E-2</v>
      </c>
      <c r="M16" s="42">
        <f t="shared" ref="M16" si="5">IFERROR(G16/F16,0)</f>
        <v>8.8977423638778225E-2</v>
      </c>
      <c r="N16" s="42">
        <f t="shared" ref="N16" si="6">IFERROR(H16/F16,0)</f>
        <v>0.13280212483399734</v>
      </c>
      <c r="O16" s="42">
        <f t="shared" ref="O16" si="7">IFERROR(I16/F16,0)</f>
        <v>0.13678618857901725</v>
      </c>
      <c r="P16" s="17">
        <f t="shared" ref="P16" si="8">IFERROR(D16/G16,0)</f>
        <v>18817.462686567163</v>
      </c>
      <c r="Q16" s="17">
        <f t="shared" ref="Q16" si="9">IFERROR(D16/H16,0)</f>
        <v>12607.7</v>
      </c>
      <c r="R16" s="17">
        <f t="shared" ref="R16" si="10">IFERROR(D16/I16,0)</f>
        <v>12240.485436893205</v>
      </c>
      <c r="S16" s="16">
        <f>SUM(S17:S40)</f>
        <v>75</v>
      </c>
      <c r="T16" s="16">
        <f>SUM(T17:T40)</f>
        <v>33</v>
      </c>
      <c r="U16" s="16">
        <f>SUM(U17:U40)</f>
        <v>15</v>
      </c>
      <c r="V16" s="17">
        <f t="shared" ref="V16" si="11">IFERROR(D16/T16,0)</f>
        <v>38205.151515151512</v>
      </c>
      <c r="W16" s="17">
        <f t="shared" ref="W16" si="12">IFERROR(D16/U16,0)</f>
        <v>84051.333333333328</v>
      </c>
      <c r="X16" s="17">
        <f>IFERROR(W16*커버링B2C요약!$AD$8/(커버링B2C요약!$AE$5/커버링B2C요약!$AD$5),0)</f>
        <v>33452.808508305461</v>
      </c>
      <c r="Y16" s="17">
        <f>Y17</f>
        <v>160000</v>
      </c>
      <c r="Z16" s="17">
        <v>128000</v>
      </c>
      <c r="AA16" s="107"/>
    </row>
    <row r="17" spans="2:30" s="43" customFormat="1">
      <c r="B17" s="28" t="str">
        <f>VLOOKUP(C17,'메타 RAW'!A:G,2,0)</f>
        <v>aos_purchase_re_vd_고효율소재모음(1)_25.07.23</v>
      </c>
      <c r="C17" s="28" t="s">
        <v>849</v>
      </c>
      <c r="D17" s="28">
        <f>VLOOKUP($C17,'메타 RAW'!$A:$G,3,0)</f>
        <v>1020736</v>
      </c>
      <c r="E17" s="28">
        <f>VLOOKUP($C17,'메타 RAW'!$A:$G,4,0)</f>
        <v>46417</v>
      </c>
      <c r="F17" s="28">
        <f>VLOOKUP($C17,'메타 RAW'!$A:$G,5,0)</f>
        <v>583</v>
      </c>
      <c r="G17" s="28">
        <f>VLOOKUP($C17,'메타 RAW'!$A:$G,6,0)</f>
        <v>56</v>
      </c>
      <c r="H17" s="28">
        <f>VLOOKUP($C17,'메타 RAW'!$A:$I,7,0)</f>
        <v>67</v>
      </c>
      <c r="I17" s="28">
        <f>VLOOKUP($C17,'메타 RAW'!$A:$I,8,0)</f>
        <v>85</v>
      </c>
      <c r="J17" s="29">
        <f t="shared" ref="J17:J40" si="13">IFERROR(D17/E17*1000,0)</f>
        <v>21990.56380205528</v>
      </c>
      <c r="K17" s="29">
        <f t="shared" ref="K17:K40" si="14">IFERROR(D17/F17,0)</f>
        <v>1750.8336192109778</v>
      </c>
      <c r="L17" s="30">
        <f t="shared" ref="L17:L40" si="15">IFERROR(F17/E17,0)</f>
        <v>1.2560053428700691E-2</v>
      </c>
      <c r="M17" s="30">
        <f t="shared" ref="M17:M40" si="16">IFERROR(G17/F17,0)</f>
        <v>9.6054888507718691E-2</v>
      </c>
      <c r="N17" s="30">
        <f t="shared" ref="N17:N40" si="17">IFERROR(H17/F17,0)</f>
        <v>0.11492281303602059</v>
      </c>
      <c r="O17" s="30">
        <f t="shared" ref="O17:O40" si="18">IFERROR(I17/F17,0)</f>
        <v>0.14579759862778729</v>
      </c>
      <c r="P17" s="28">
        <f t="shared" ref="P17:P40" si="19">IFERROR(D17/G17,0)</f>
        <v>18227.428571428572</v>
      </c>
      <c r="Q17" s="28">
        <f t="shared" ref="Q17:Q40" si="20">IFERROR(D17/H17,0)</f>
        <v>15234.865671641792</v>
      </c>
      <c r="R17" s="28">
        <f t="shared" ref="R17:R40" si="21">IFERROR(D17/I17,0)</f>
        <v>12008.658823529411</v>
      </c>
      <c r="S17" s="28">
        <f>IFERROR(VLOOKUP($C17,'메타 RAW (MMP)'!$B:$G,3,0),0)</f>
        <v>62</v>
      </c>
      <c r="T17" s="28">
        <f>IFERROR(VLOOKUP($C17,'메타 RAW (MMP)'!$B:$G,5,0),0)</f>
        <v>28</v>
      </c>
      <c r="U17" s="28">
        <f>IFERROR(VLOOKUP($C17,'메타 RAW (MMP)'!$B:$G,6,0),0)</f>
        <v>13</v>
      </c>
      <c r="V17" s="28">
        <f t="shared" ref="V17:V40" si="22">IFERROR(D17/T17,0)</f>
        <v>36454.857142857145</v>
      </c>
      <c r="W17" s="28">
        <f t="shared" ref="W17:W40" si="23">IFERROR(D17/U17,0)</f>
        <v>78518.153846153844</v>
      </c>
      <c r="X17" s="28">
        <f>IFERROR(W17*커버링B2C요약!$AD$8/(커버링B2C요약!$AE$5/커버링B2C요약!$AD$5),0)</f>
        <v>31250.578198732357</v>
      </c>
      <c r="Y17" s="28">
        <f>VLOOKUP($C17,'메타 RAW'!$A:$I,9,0)</f>
        <v>160000</v>
      </c>
      <c r="Z17" s="62"/>
      <c r="AA17" s="62"/>
      <c r="AB17" s="62"/>
      <c r="AC17" s="62"/>
      <c r="AD17" s="62"/>
    </row>
    <row r="18" spans="2:30" s="43" customFormat="1">
      <c r="B18" s="28" t="str">
        <f>VLOOKUP(C18,'메타 RAW'!A:G,2,0)</f>
        <v>aos_purchase_re_vd_고효율소재모음(1)_25.07.23</v>
      </c>
      <c r="C18" s="28" t="s">
        <v>851</v>
      </c>
      <c r="D18" s="28">
        <f>VLOOKUP($C18,'메타 RAW'!$A:$G,3,0)</f>
        <v>210156</v>
      </c>
      <c r="E18" s="28">
        <f>VLOOKUP($C18,'메타 RAW'!$A:$G,4,0)</f>
        <v>9984</v>
      </c>
      <c r="F18" s="28">
        <f>VLOOKUP($C18,'메타 RAW'!$A:$G,5,0)</f>
        <v>157</v>
      </c>
      <c r="G18" s="28">
        <f>VLOOKUP($C18,'메타 RAW'!$A:$G,6,0)</f>
        <v>11</v>
      </c>
      <c r="H18" s="28">
        <f>VLOOKUP($C18,'메타 RAW'!$A:$I,7,0)</f>
        <v>25</v>
      </c>
      <c r="I18" s="28">
        <f>VLOOKUP($C18,'메타 RAW'!$A:$I,8,0)</f>
        <v>18</v>
      </c>
      <c r="J18" s="29">
        <f t="shared" si="13"/>
        <v>21049.278846153848</v>
      </c>
      <c r="K18" s="29">
        <f t="shared" si="14"/>
        <v>1338.5732484076434</v>
      </c>
      <c r="L18" s="30">
        <f t="shared" si="15"/>
        <v>1.5725160256410256E-2</v>
      </c>
      <c r="M18" s="30">
        <f t="shared" si="16"/>
        <v>7.0063694267515922E-2</v>
      </c>
      <c r="N18" s="30">
        <f t="shared" si="17"/>
        <v>0.15923566878980891</v>
      </c>
      <c r="O18" s="30">
        <f t="shared" si="18"/>
        <v>0.11464968152866242</v>
      </c>
      <c r="P18" s="28">
        <f t="shared" si="19"/>
        <v>19105.090909090908</v>
      </c>
      <c r="Q18" s="28">
        <f t="shared" si="20"/>
        <v>8406.24</v>
      </c>
      <c r="R18" s="28">
        <f t="shared" si="21"/>
        <v>11675.333333333334</v>
      </c>
      <c r="S18" s="28">
        <f>IFERROR(VLOOKUP($C18,'메타 RAW (MMP)'!$B:$G,3,0),0)</f>
        <v>13</v>
      </c>
      <c r="T18" s="28">
        <f>IFERROR(VLOOKUP($C18,'메타 RAW (MMP)'!$B:$G,5,0),0)</f>
        <v>5</v>
      </c>
      <c r="U18" s="28">
        <f>IFERROR(VLOOKUP($C18,'메타 RAW (MMP)'!$B:$G,6,0),0)</f>
        <v>2</v>
      </c>
      <c r="V18" s="28">
        <f t="shared" si="22"/>
        <v>42031.199999999997</v>
      </c>
      <c r="W18" s="28">
        <f t="shared" si="23"/>
        <v>105078</v>
      </c>
      <c r="X18" s="28">
        <f>IFERROR(W18*커버링B2C요약!$AD$8/(커버링B2C요약!$AE$5/커버링B2C요약!$AD$5),0)</f>
        <v>41821.51636423442</v>
      </c>
      <c r="Y18" s="28">
        <f>VLOOKUP($C18,'메타 RAW'!$A:$I,9,0)</f>
        <v>160000</v>
      </c>
      <c r="Z18" s="62"/>
      <c r="AA18" s="62"/>
      <c r="AB18" s="62"/>
      <c r="AC18" s="62"/>
      <c r="AD18" s="62"/>
    </row>
    <row r="19" spans="2:30" s="43" customFormat="1">
      <c r="B19" s="22" t="str">
        <f>VLOOKUP(C19,'메타 RAW'!A:G,2,0)</f>
        <v>aos_purchase_re_vd_고효율소재모음(1)_25.07.23</v>
      </c>
      <c r="C19" s="22" t="s">
        <v>852</v>
      </c>
      <c r="D19" s="22">
        <f>VLOOKUP($C19,'메타 RAW'!$A:$G,3,0)</f>
        <v>23029</v>
      </c>
      <c r="E19" s="22">
        <f>VLOOKUP($C19,'메타 RAW'!$A:$G,4,0)</f>
        <v>876</v>
      </c>
      <c r="F19" s="22">
        <f>VLOOKUP($C19,'메타 RAW'!$A:$G,5,0)</f>
        <v>10</v>
      </c>
      <c r="G19" s="22">
        <f>VLOOKUP($C19,'메타 RAW'!$A:$G,6,0)</f>
        <v>0</v>
      </c>
      <c r="H19" s="22">
        <f>VLOOKUP($C19,'메타 RAW'!$A:$I,7,0)</f>
        <v>8</v>
      </c>
      <c r="I19" s="22">
        <f>VLOOKUP($C19,'메타 RAW'!$A:$I,8,0)</f>
        <v>0</v>
      </c>
      <c r="J19" s="23">
        <f t="shared" si="13"/>
        <v>26288.812785388127</v>
      </c>
      <c r="K19" s="23">
        <f t="shared" si="14"/>
        <v>2302.9</v>
      </c>
      <c r="L19" s="24">
        <f t="shared" si="15"/>
        <v>1.1415525114155251E-2</v>
      </c>
      <c r="M19" s="24">
        <f t="shared" si="16"/>
        <v>0</v>
      </c>
      <c r="N19" s="24">
        <f t="shared" si="17"/>
        <v>0.8</v>
      </c>
      <c r="O19" s="24">
        <f t="shared" si="18"/>
        <v>0</v>
      </c>
      <c r="P19" s="22">
        <f t="shared" si="19"/>
        <v>0</v>
      </c>
      <c r="Q19" s="22">
        <f t="shared" si="20"/>
        <v>2878.625</v>
      </c>
      <c r="R19" s="22">
        <f t="shared" si="21"/>
        <v>0</v>
      </c>
      <c r="S19" s="22">
        <f>IFERROR(VLOOKUP($C19,'메타 RAW (MMP)'!$B:$G,3,0),0)</f>
        <v>0</v>
      </c>
      <c r="T19" s="22">
        <f>IFERROR(VLOOKUP($C19,'메타 RAW (MMP)'!$B:$G,5,0),0)</f>
        <v>0</v>
      </c>
      <c r="U19" s="22">
        <f>IFERROR(VLOOKUP($C19,'메타 RAW (MMP)'!$B:$G,6,0),0)</f>
        <v>0</v>
      </c>
      <c r="V19" s="22">
        <f t="shared" si="22"/>
        <v>0</v>
      </c>
      <c r="W19" s="22">
        <f t="shared" si="23"/>
        <v>0</v>
      </c>
      <c r="X19" s="22">
        <f>IFERROR(W19*커버링B2C요약!$AD$8/(커버링B2C요약!$AE$5/커버링B2C요약!$AD$5),0)</f>
        <v>0</v>
      </c>
      <c r="Y19" s="22">
        <f>VLOOKUP($C19,'메타 RAW'!$A:$I,9,0)</f>
        <v>160000</v>
      </c>
    </row>
    <row r="20" spans="2:30" s="43" customFormat="1">
      <c r="B20" s="28" t="str">
        <f>VLOOKUP(C20,'메타 RAW'!A:G,2,0)</f>
        <v>aos_purchase_re_vd_고효율소재모음(1)_25.07.23</v>
      </c>
      <c r="C20" s="28" t="s">
        <v>850</v>
      </c>
      <c r="D20" s="28">
        <f>VLOOKUP($C20,'메타 RAW'!$A:$G,3,0)</f>
        <v>6849</v>
      </c>
      <c r="E20" s="28">
        <f>VLOOKUP($C20,'메타 RAW'!$A:$G,4,0)</f>
        <v>272</v>
      </c>
      <c r="F20" s="28">
        <f>VLOOKUP($C20,'메타 RAW'!$A:$G,5,0)</f>
        <v>3</v>
      </c>
      <c r="G20" s="28">
        <f>VLOOKUP($C20,'메타 RAW'!$A:$G,6,0)</f>
        <v>0</v>
      </c>
      <c r="H20" s="28">
        <f>VLOOKUP($C20,'메타 RAW'!$A:$I,7,0)</f>
        <v>0</v>
      </c>
      <c r="I20" s="28">
        <f>VLOOKUP($C20,'메타 RAW'!$A:$I,8,0)</f>
        <v>0</v>
      </c>
      <c r="J20" s="29">
        <f t="shared" si="13"/>
        <v>25180.147058823528</v>
      </c>
      <c r="K20" s="29">
        <f t="shared" si="14"/>
        <v>2283</v>
      </c>
      <c r="L20" s="30">
        <f t="shared" si="15"/>
        <v>1.1029411764705883E-2</v>
      </c>
      <c r="M20" s="30">
        <f t="shared" si="16"/>
        <v>0</v>
      </c>
      <c r="N20" s="30">
        <f t="shared" si="17"/>
        <v>0</v>
      </c>
      <c r="O20" s="30">
        <f t="shared" si="18"/>
        <v>0</v>
      </c>
      <c r="P20" s="28">
        <f t="shared" si="19"/>
        <v>0</v>
      </c>
      <c r="Q20" s="28">
        <f t="shared" si="20"/>
        <v>0</v>
      </c>
      <c r="R20" s="28">
        <f t="shared" si="21"/>
        <v>0</v>
      </c>
      <c r="S20" s="28">
        <f>IFERROR(VLOOKUP($C20,'메타 RAW (MMP)'!$B:$G,3,0),0)</f>
        <v>0</v>
      </c>
      <c r="T20" s="28">
        <f>IFERROR(VLOOKUP($C20,'메타 RAW (MMP)'!$B:$G,5,0),0)</f>
        <v>0</v>
      </c>
      <c r="U20" s="28">
        <f>IFERROR(VLOOKUP($C20,'메타 RAW (MMP)'!$B:$G,6,0),0)</f>
        <v>0</v>
      </c>
      <c r="V20" s="28">
        <f t="shared" si="22"/>
        <v>0</v>
      </c>
      <c r="W20" s="28">
        <f t="shared" si="23"/>
        <v>0</v>
      </c>
      <c r="X20" s="28">
        <f>IFERROR(W20*커버링B2C요약!$AD$8/(커버링B2C요약!$AE$5/커버링B2C요약!$AD$5),0)</f>
        <v>0</v>
      </c>
      <c r="Y20" s="28">
        <f>VLOOKUP($C20,'메타 RAW'!$A:$I,9,0)</f>
        <v>160000</v>
      </c>
      <c r="Z20" s="62"/>
      <c r="AA20" s="62"/>
      <c r="AB20" s="62"/>
      <c r="AC20" s="62"/>
      <c r="AD20" s="62"/>
    </row>
    <row r="21" spans="2:30" s="43" customFormat="1">
      <c r="B21" s="22" t="str">
        <f>VLOOKUP(C21,'메타 RAW'!A:G,2,0)</f>
        <v>aos_purchase_re_vd_고효율소재모음(1)_25.07.23</v>
      </c>
      <c r="C21" s="22" t="s">
        <v>853</v>
      </c>
      <c r="D21" s="22">
        <f>VLOOKUP($C21,'메타 RAW'!$A:$G,3,0)</f>
        <v>0</v>
      </c>
      <c r="E21" s="22">
        <f>VLOOKUP($C21,'메타 RAW'!$A:$G,4,0)</f>
        <v>0</v>
      </c>
      <c r="F21" s="22">
        <f>VLOOKUP($C21,'메타 RAW'!$A:$G,5,0)</f>
        <v>0</v>
      </c>
      <c r="G21" s="22">
        <f>VLOOKUP($C21,'메타 RAW'!$A:$G,6,0)</f>
        <v>0</v>
      </c>
      <c r="H21" s="22">
        <f>VLOOKUP($C21,'메타 RAW'!$A:$I,7,0)</f>
        <v>0</v>
      </c>
      <c r="I21" s="22">
        <f>VLOOKUP($C21,'메타 RAW'!$A:$I,8,0)</f>
        <v>0</v>
      </c>
      <c r="J21" s="23">
        <f t="shared" si="13"/>
        <v>0</v>
      </c>
      <c r="K21" s="23">
        <f t="shared" si="14"/>
        <v>0</v>
      </c>
      <c r="L21" s="24">
        <f t="shared" si="15"/>
        <v>0</v>
      </c>
      <c r="M21" s="24">
        <f t="shared" si="16"/>
        <v>0</v>
      </c>
      <c r="N21" s="24">
        <f t="shared" si="17"/>
        <v>0</v>
      </c>
      <c r="O21" s="24">
        <f t="shared" si="18"/>
        <v>0</v>
      </c>
      <c r="P21" s="22">
        <f t="shared" si="19"/>
        <v>0</v>
      </c>
      <c r="Q21" s="22">
        <f t="shared" si="20"/>
        <v>0</v>
      </c>
      <c r="R21" s="22">
        <f t="shared" si="21"/>
        <v>0</v>
      </c>
      <c r="S21" s="22">
        <f>IFERROR(VLOOKUP($C21,'메타 RAW (MMP)'!$B:$G,3,0),0)</f>
        <v>0</v>
      </c>
      <c r="T21" s="22">
        <f>IFERROR(VLOOKUP($C21,'메타 RAW (MMP)'!$B:$G,5,0),0)</f>
        <v>0</v>
      </c>
      <c r="U21" s="22">
        <f>IFERROR(VLOOKUP($C21,'메타 RAW (MMP)'!$B:$G,6,0),0)</f>
        <v>0</v>
      </c>
      <c r="V21" s="22">
        <f t="shared" si="22"/>
        <v>0</v>
      </c>
      <c r="W21" s="22">
        <f t="shared" si="23"/>
        <v>0</v>
      </c>
      <c r="X21" s="22">
        <f>IFERROR(W21*커버링B2C요약!$AD$8/(커버링B2C요약!$AE$5/커버링B2C요약!$AD$5),0)</f>
        <v>0</v>
      </c>
      <c r="Y21" s="22">
        <f>VLOOKUP($C21,'메타 RAW'!$A:$I,9,0)</f>
        <v>160000</v>
      </c>
    </row>
    <row r="22" spans="2:30" s="43" customFormat="1">
      <c r="B22" s="22" t="str">
        <f>VLOOKUP(C22,'메타 RAW'!A:G,2,0)</f>
        <v>aos_purchase_re_vd_고효율소재모음(1)_타겟test_25.12.02</v>
      </c>
      <c r="C22" s="22" t="s">
        <v>854</v>
      </c>
      <c r="D22" s="22">
        <f>VLOOKUP($C22,'메타 RAW'!$A:$G,3,0)</f>
        <v>0</v>
      </c>
      <c r="E22" s="22">
        <f>VLOOKUP($C22,'메타 RAW'!$A:$G,4,0)</f>
        <v>0</v>
      </c>
      <c r="F22" s="22">
        <f>VLOOKUP($C22,'메타 RAW'!$A:$G,5,0)</f>
        <v>0</v>
      </c>
      <c r="G22" s="22">
        <f>VLOOKUP($C22,'메타 RAW'!$A:$G,6,0)</f>
        <v>0</v>
      </c>
      <c r="H22" s="22">
        <f>VLOOKUP($C22,'메타 RAW'!$A:$I,7,0)</f>
        <v>0</v>
      </c>
      <c r="I22" s="22">
        <f>VLOOKUP($C22,'메타 RAW'!$A:$I,8,0)</f>
        <v>0</v>
      </c>
      <c r="J22" s="23">
        <f t="shared" si="13"/>
        <v>0</v>
      </c>
      <c r="K22" s="23">
        <f t="shared" si="14"/>
        <v>0</v>
      </c>
      <c r="L22" s="24">
        <f t="shared" si="15"/>
        <v>0</v>
      </c>
      <c r="M22" s="24">
        <f t="shared" si="16"/>
        <v>0</v>
      </c>
      <c r="N22" s="24">
        <f t="shared" si="17"/>
        <v>0</v>
      </c>
      <c r="O22" s="24">
        <f t="shared" si="18"/>
        <v>0</v>
      </c>
      <c r="P22" s="22">
        <f t="shared" si="19"/>
        <v>0</v>
      </c>
      <c r="Q22" s="22">
        <f t="shared" si="20"/>
        <v>0</v>
      </c>
      <c r="R22" s="22">
        <f t="shared" si="21"/>
        <v>0</v>
      </c>
      <c r="S22" s="22">
        <f>IFERROR(VLOOKUP($C22,'메타 RAW (MMP)'!$B:$G,3,0),0)</f>
        <v>0</v>
      </c>
      <c r="T22" s="22">
        <f>IFERROR(VLOOKUP($C22,'메타 RAW (MMP)'!$B:$G,5,0),0)</f>
        <v>0</v>
      </c>
      <c r="U22" s="22">
        <f>IFERROR(VLOOKUP($C22,'메타 RAW (MMP)'!$B:$G,6,0),0)</f>
        <v>0</v>
      </c>
      <c r="V22" s="22">
        <f t="shared" si="22"/>
        <v>0</v>
      </c>
      <c r="W22" s="22">
        <f t="shared" si="23"/>
        <v>0</v>
      </c>
      <c r="X22" s="22">
        <f>IFERROR(W22*커버링B2C요약!$AD$8/(커버링B2C요약!$AE$5/커버링B2C요약!$AD$5),0)</f>
        <v>0</v>
      </c>
      <c r="Y22" s="22">
        <f>VLOOKUP($C22,'메타 RAW'!$A:$I,9,0)</f>
        <v>24000</v>
      </c>
    </row>
    <row r="23" spans="2:30" s="62" customFormat="1">
      <c r="B23" s="22" t="str">
        <f>VLOOKUP(C23,'메타 RAW'!A:G,2,0)</f>
        <v>aos_purchase_re_vd_고효율소재모음(1)_타겟test_25.12.02</v>
      </c>
      <c r="C23" s="22" t="s">
        <v>855</v>
      </c>
      <c r="D23" s="22">
        <f>VLOOKUP($C23,'메타 RAW'!$A:$G,3,0)</f>
        <v>0</v>
      </c>
      <c r="E23" s="22">
        <f>VLOOKUP($C23,'메타 RAW'!$A:$G,4,0)</f>
        <v>0</v>
      </c>
      <c r="F23" s="22">
        <f>VLOOKUP($C23,'메타 RAW'!$A:$G,5,0)</f>
        <v>0</v>
      </c>
      <c r="G23" s="22">
        <f>VLOOKUP($C23,'메타 RAW'!$A:$G,6,0)</f>
        <v>0</v>
      </c>
      <c r="H23" s="22">
        <f>VLOOKUP($C23,'메타 RAW'!$A:$I,7,0)</f>
        <v>0</v>
      </c>
      <c r="I23" s="22">
        <f>VLOOKUP($C23,'메타 RAW'!$A:$I,8,0)</f>
        <v>0</v>
      </c>
      <c r="J23" s="23">
        <f t="shared" si="13"/>
        <v>0</v>
      </c>
      <c r="K23" s="23">
        <f t="shared" si="14"/>
        <v>0</v>
      </c>
      <c r="L23" s="24">
        <f t="shared" si="15"/>
        <v>0</v>
      </c>
      <c r="M23" s="24">
        <f t="shared" si="16"/>
        <v>0</v>
      </c>
      <c r="N23" s="24">
        <f t="shared" si="17"/>
        <v>0</v>
      </c>
      <c r="O23" s="24">
        <f t="shared" si="18"/>
        <v>0</v>
      </c>
      <c r="P23" s="22">
        <f t="shared" si="19"/>
        <v>0</v>
      </c>
      <c r="Q23" s="22">
        <f t="shared" si="20"/>
        <v>0</v>
      </c>
      <c r="R23" s="22">
        <f t="shared" si="21"/>
        <v>0</v>
      </c>
      <c r="S23" s="22">
        <f>IFERROR(VLOOKUP($C23,'메타 RAW (MMP)'!$B:$G,3,0),0)</f>
        <v>0</v>
      </c>
      <c r="T23" s="22">
        <f>IFERROR(VLOOKUP($C23,'메타 RAW (MMP)'!$B:$G,5,0),0)</f>
        <v>0</v>
      </c>
      <c r="U23" s="22">
        <f>IFERROR(VLOOKUP($C23,'메타 RAW (MMP)'!$B:$G,6,0),0)</f>
        <v>0</v>
      </c>
      <c r="V23" s="22">
        <f t="shared" si="22"/>
        <v>0</v>
      </c>
      <c r="W23" s="22">
        <f t="shared" si="23"/>
        <v>0</v>
      </c>
      <c r="X23" s="22">
        <f>IFERROR(W23*커버링B2C요약!$AD$8/(커버링B2C요약!$AE$5/커버링B2C요약!$AD$5),0)</f>
        <v>0</v>
      </c>
      <c r="Y23" s="22">
        <f>VLOOKUP($C23,'메타 RAW'!$A:$I,9,0)</f>
        <v>24000</v>
      </c>
      <c r="Z23" s="43"/>
      <c r="AA23" s="43"/>
      <c r="AB23" s="43"/>
      <c r="AC23" s="43"/>
      <c r="AD23" s="43"/>
    </row>
    <row r="24" spans="2:30" s="62" customFormat="1" hidden="1">
      <c r="B24" s="22" t="str">
        <f>VLOOKUP(C24,'메타 RAW'!A:G,2,0)</f>
        <v>aos_purchase_re_vd_고효율소재모음(1)_25.07.23</v>
      </c>
      <c r="C24" s="22" t="s">
        <v>856</v>
      </c>
      <c r="D24" s="22">
        <f>VLOOKUP($C24,'메타 RAW'!$A:$G,3,0)</f>
        <v>0</v>
      </c>
      <c r="E24" s="22">
        <f>VLOOKUP($C24,'메타 RAW'!$A:$G,4,0)</f>
        <v>0</v>
      </c>
      <c r="F24" s="22">
        <f>VLOOKUP($C24,'메타 RAW'!$A:$G,5,0)</f>
        <v>0</v>
      </c>
      <c r="G24" s="22">
        <f>VLOOKUP($C24,'메타 RAW'!$A:$G,6,0)</f>
        <v>0</v>
      </c>
      <c r="H24" s="22">
        <f>VLOOKUP($C24,'메타 RAW'!$A:$I,7,0)</f>
        <v>0</v>
      </c>
      <c r="I24" s="22">
        <f>VLOOKUP($C24,'메타 RAW'!$A:$I,8,0)</f>
        <v>0</v>
      </c>
      <c r="J24" s="23">
        <f t="shared" si="13"/>
        <v>0</v>
      </c>
      <c r="K24" s="23">
        <f t="shared" si="14"/>
        <v>0</v>
      </c>
      <c r="L24" s="24">
        <f t="shared" si="15"/>
        <v>0</v>
      </c>
      <c r="M24" s="24">
        <f t="shared" si="16"/>
        <v>0</v>
      </c>
      <c r="N24" s="24">
        <f t="shared" si="17"/>
        <v>0</v>
      </c>
      <c r="O24" s="24">
        <f t="shared" si="18"/>
        <v>0</v>
      </c>
      <c r="P24" s="22">
        <f t="shared" si="19"/>
        <v>0</v>
      </c>
      <c r="Q24" s="22">
        <f t="shared" si="20"/>
        <v>0</v>
      </c>
      <c r="R24" s="22">
        <f t="shared" si="21"/>
        <v>0</v>
      </c>
      <c r="S24" s="22">
        <f>IFERROR(VLOOKUP($C24,'메타 RAW (MMP)'!$B:$G,3,0),0)</f>
        <v>0</v>
      </c>
      <c r="T24" s="22">
        <f>IFERROR(VLOOKUP($C24,'메타 RAW (MMP)'!$B:$G,5,0),0)</f>
        <v>0</v>
      </c>
      <c r="U24" s="22">
        <f>IFERROR(VLOOKUP($C24,'메타 RAW (MMP)'!$B:$G,6,0),0)</f>
        <v>0</v>
      </c>
      <c r="V24" s="22">
        <f t="shared" si="22"/>
        <v>0</v>
      </c>
      <c r="W24" s="22">
        <f t="shared" si="23"/>
        <v>0</v>
      </c>
      <c r="X24" s="22">
        <f>IFERROR(W24*커버링B2C요약!$AD$8/(커버링B2C요약!$AE$5/커버링B2C요약!$AD$5),0)</f>
        <v>0</v>
      </c>
      <c r="Y24" s="22">
        <f>VLOOKUP($C24,'메타 RAW'!$A:$I,9,0)</f>
        <v>160000</v>
      </c>
      <c r="Z24" s="43"/>
      <c r="AA24" s="43"/>
      <c r="AB24" s="43"/>
      <c r="AC24" s="43"/>
      <c r="AD24" s="43"/>
    </row>
    <row r="25" spans="2:30" s="167" customFormat="1" hidden="1">
      <c r="B25" s="22" t="str">
        <f>VLOOKUP(C25,'메타 RAW'!A:G,2,0)</f>
        <v>aos_purchase_re_vd_고효율소재모음(1)_25.07.23</v>
      </c>
      <c r="C25" s="22" t="s">
        <v>857</v>
      </c>
      <c r="D25" s="22">
        <f>VLOOKUP($C25,'메타 RAW'!$A:$G,3,0)</f>
        <v>0</v>
      </c>
      <c r="E25" s="22">
        <f>VLOOKUP($C25,'메타 RAW'!$A:$G,4,0)</f>
        <v>0</v>
      </c>
      <c r="F25" s="22">
        <f>VLOOKUP($C25,'메타 RAW'!$A:$G,5,0)</f>
        <v>0</v>
      </c>
      <c r="G25" s="22">
        <f>VLOOKUP($C25,'메타 RAW'!$A:$G,6,0)</f>
        <v>0</v>
      </c>
      <c r="H25" s="22">
        <f>VLOOKUP($C25,'메타 RAW'!$A:$I,7,0)</f>
        <v>0</v>
      </c>
      <c r="I25" s="22">
        <f>VLOOKUP($C25,'메타 RAW'!$A:$I,8,0)</f>
        <v>0</v>
      </c>
      <c r="J25" s="23">
        <f t="shared" si="13"/>
        <v>0</v>
      </c>
      <c r="K25" s="23">
        <f t="shared" si="14"/>
        <v>0</v>
      </c>
      <c r="L25" s="24">
        <f t="shared" si="15"/>
        <v>0</v>
      </c>
      <c r="M25" s="24">
        <f t="shared" si="16"/>
        <v>0</v>
      </c>
      <c r="N25" s="24">
        <f t="shared" si="17"/>
        <v>0</v>
      </c>
      <c r="O25" s="24">
        <f t="shared" si="18"/>
        <v>0</v>
      </c>
      <c r="P25" s="22">
        <f t="shared" si="19"/>
        <v>0</v>
      </c>
      <c r="Q25" s="22">
        <f t="shared" si="20"/>
        <v>0</v>
      </c>
      <c r="R25" s="22">
        <f t="shared" si="21"/>
        <v>0</v>
      </c>
      <c r="S25" s="22">
        <f>IFERROR(VLOOKUP($C25,'메타 RAW (MMP)'!$B:$G,3,0),0)</f>
        <v>0</v>
      </c>
      <c r="T25" s="22">
        <f>IFERROR(VLOOKUP($C25,'메타 RAW (MMP)'!$B:$G,5,0),0)</f>
        <v>0</v>
      </c>
      <c r="U25" s="22">
        <f>IFERROR(VLOOKUP($C25,'메타 RAW (MMP)'!$B:$G,6,0),0)</f>
        <v>0</v>
      </c>
      <c r="V25" s="22">
        <f t="shared" si="22"/>
        <v>0</v>
      </c>
      <c r="W25" s="22">
        <f t="shared" si="23"/>
        <v>0</v>
      </c>
      <c r="X25" s="22">
        <f>IFERROR(W25*커버링B2C요약!$AD$8/(커버링B2C요약!$AE$5/커버링B2C요약!$AD$5),0)</f>
        <v>0</v>
      </c>
      <c r="Y25" s="22">
        <f>VLOOKUP($C25,'메타 RAW'!$A:$I,9,0)</f>
        <v>160000</v>
      </c>
      <c r="Z25" s="43"/>
      <c r="AA25" s="43"/>
      <c r="AB25" s="43"/>
      <c r="AC25" s="43"/>
      <c r="AD25" s="43"/>
    </row>
    <row r="26" spans="2:30" s="43" customFormat="1" hidden="1">
      <c r="B26" s="22" t="str">
        <f>VLOOKUP(C26,'메타 RAW'!A:G,2,0)</f>
        <v>aos_purchase_re_vd_고효율소재모음(1)_25.07.23</v>
      </c>
      <c r="C26" s="22" t="s">
        <v>858</v>
      </c>
      <c r="D26" s="22">
        <f>VLOOKUP($C26,'메타 RAW'!$A:$G,3,0)</f>
        <v>0</v>
      </c>
      <c r="E26" s="22">
        <f>VLOOKUP($C26,'메타 RAW'!$A:$G,4,0)</f>
        <v>0</v>
      </c>
      <c r="F26" s="22">
        <f>VLOOKUP($C26,'메타 RAW'!$A:$G,5,0)</f>
        <v>0</v>
      </c>
      <c r="G26" s="22">
        <f>VLOOKUP($C26,'메타 RAW'!$A:$G,6,0)</f>
        <v>0</v>
      </c>
      <c r="H26" s="22">
        <f>VLOOKUP($C26,'메타 RAW'!$A:$I,7,0)</f>
        <v>0</v>
      </c>
      <c r="I26" s="22">
        <f>VLOOKUP($C26,'메타 RAW'!$A:$I,8,0)</f>
        <v>0</v>
      </c>
      <c r="J26" s="23">
        <f t="shared" si="13"/>
        <v>0</v>
      </c>
      <c r="K26" s="23">
        <f t="shared" si="14"/>
        <v>0</v>
      </c>
      <c r="L26" s="24">
        <f t="shared" si="15"/>
        <v>0</v>
      </c>
      <c r="M26" s="24">
        <f t="shared" si="16"/>
        <v>0</v>
      </c>
      <c r="N26" s="24">
        <f t="shared" si="17"/>
        <v>0</v>
      </c>
      <c r="O26" s="24">
        <f t="shared" si="18"/>
        <v>0</v>
      </c>
      <c r="P26" s="22">
        <f t="shared" si="19"/>
        <v>0</v>
      </c>
      <c r="Q26" s="22">
        <f t="shared" si="20"/>
        <v>0</v>
      </c>
      <c r="R26" s="22">
        <f t="shared" si="21"/>
        <v>0</v>
      </c>
      <c r="S26" s="22">
        <f>IFERROR(VLOOKUP($C26,'메타 RAW (MMP)'!$B:$G,3,0),0)</f>
        <v>0</v>
      </c>
      <c r="T26" s="22">
        <f>IFERROR(VLOOKUP($C26,'메타 RAW (MMP)'!$B:$G,5,0),0)</f>
        <v>0</v>
      </c>
      <c r="U26" s="22">
        <f>IFERROR(VLOOKUP($C26,'메타 RAW (MMP)'!$B:$G,6,0),0)</f>
        <v>0</v>
      </c>
      <c r="V26" s="22">
        <f t="shared" si="22"/>
        <v>0</v>
      </c>
      <c r="W26" s="22">
        <f t="shared" si="23"/>
        <v>0</v>
      </c>
      <c r="X26" s="22">
        <f>IFERROR(W26*커버링B2C요약!$AD$8/(커버링B2C요약!$AE$5/커버링B2C요약!$AD$5),0)</f>
        <v>0</v>
      </c>
      <c r="Y26" s="22">
        <f>VLOOKUP($C26,'메타 RAW'!$A:$I,9,0)</f>
        <v>160000</v>
      </c>
    </row>
    <row r="27" spans="2:30" s="62" customFormat="1" hidden="1">
      <c r="B27" s="22" t="str">
        <f>VLOOKUP(C27,'메타 RAW'!A:G,2,0)</f>
        <v>aos_purchase_re_vd_고효율소재모음(1)_타겟test_25.12.02</v>
      </c>
      <c r="C27" s="22" t="s">
        <v>859</v>
      </c>
      <c r="D27" s="22">
        <f>VLOOKUP($C27,'메타 RAW'!$A:$G,3,0)</f>
        <v>0</v>
      </c>
      <c r="E27" s="22">
        <f>VLOOKUP($C27,'메타 RAW'!$A:$G,4,0)</f>
        <v>0</v>
      </c>
      <c r="F27" s="22">
        <f>VLOOKUP($C27,'메타 RAW'!$A:$G,5,0)</f>
        <v>0</v>
      </c>
      <c r="G27" s="22">
        <f>VLOOKUP($C27,'메타 RAW'!$A:$G,6,0)</f>
        <v>0</v>
      </c>
      <c r="H27" s="22">
        <f>VLOOKUP($C27,'메타 RAW'!$A:$I,7,0)</f>
        <v>0</v>
      </c>
      <c r="I27" s="22">
        <f>VLOOKUP($C27,'메타 RAW'!$A:$I,8,0)</f>
        <v>0</v>
      </c>
      <c r="J27" s="23">
        <f t="shared" si="13"/>
        <v>0</v>
      </c>
      <c r="K27" s="23">
        <f t="shared" si="14"/>
        <v>0</v>
      </c>
      <c r="L27" s="24">
        <f t="shared" si="15"/>
        <v>0</v>
      </c>
      <c r="M27" s="24">
        <f t="shared" si="16"/>
        <v>0</v>
      </c>
      <c r="N27" s="24">
        <f t="shared" si="17"/>
        <v>0</v>
      </c>
      <c r="O27" s="24">
        <f t="shared" si="18"/>
        <v>0</v>
      </c>
      <c r="P27" s="22">
        <f t="shared" si="19"/>
        <v>0</v>
      </c>
      <c r="Q27" s="22">
        <f t="shared" si="20"/>
        <v>0</v>
      </c>
      <c r="R27" s="22">
        <f t="shared" si="21"/>
        <v>0</v>
      </c>
      <c r="S27" s="22">
        <f>IFERROR(VLOOKUP($C27,'메타 RAW (MMP)'!$B:$G,3,0),0)</f>
        <v>0</v>
      </c>
      <c r="T27" s="22">
        <f>IFERROR(VLOOKUP($C27,'메타 RAW (MMP)'!$B:$G,5,0),0)</f>
        <v>0</v>
      </c>
      <c r="U27" s="22">
        <f>IFERROR(VLOOKUP($C27,'메타 RAW (MMP)'!$B:$G,6,0),0)</f>
        <v>0</v>
      </c>
      <c r="V27" s="22">
        <f t="shared" si="22"/>
        <v>0</v>
      </c>
      <c r="W27" s="22">
        <f t="shared" si="23"/>
        <v>0</v>
      </c>
      <c r="X27" s="22">
        <f>IFERROR(W27*커버링B2C요약!$AD$8/(커버링B2C요약!$AE$5/커버링B2C요약!$AD$5),0)</f>
        <v>0</v>
      </c>
      <c r="Y27" s="22">
        <f>VLOOKUP($C27,'메타 RAW'!$A:$I,9,0)</f>
        <v>24000</v>
      </c>
      <c r="Z27" s="43"/>
      <c r="AA27" s="43"/>
      <c r="AB27" s="43"/>
      <c r="AC27" s="43"/>
      <c r="AD27" s="43"/>
    </row>
    <row r="28" spans="2:30" s="167" customFormat="1" hidden="1">
      <c r="B28" s="22" t="str">
        <f>VLOOKUP(C28,'메타 RAW'!A:G,2,0)</f>
        <v>aos_purchase_re_vd_고효율소재모음(1)_타겟test_25.12.02</v>
      </c>
      <c r="C28" s="22" t="s">
        <v>860</v>
      </c>
      <c r="D28" s="22">
        <f>VLOOKUP($C28,'메타 RAW'!$A:$G,3,0)</f>
        <v>0</v>
      </c>
      <c r="E28" s="22">
        <f>VLOOKUP($C28,'메타 RAW'!$A:$G,4,0)</f>
        <v>0</v>
      </c>
      <c r="F28" s="22">
        <f>VLOOKUP($C28,'메타 RAW'!$A:$G,5,0)</f>
        <v>0</v>
      </c>
      <c r="G28" s="22">
        <f>VLOOKUP($C28,'메타 RAW'!$A:$G,6,0)</f>
        <v>0</v>
      </c>
      <c r="H28" s="22">
        <f>VLOOKUP($C28,'메타 RAW'!$A:$I,7,0)</f>
        <v>0</v>
      </c>
      <c r="I28" s="22">
        <f>VLOOKUP($C28,'메타 RAW'!$A:$I,8,0)</f>
        <v>0</v>
      </c>
      <c r="J28" s="23">
        <f t="shared" si="13"/>
        <v>0</v>
      </c>
      <c r="K28" s="23">
        <f t="shared" si="14"/>
        <v>0</v>
      </c>
      <c r="L28" s="24">
        <f t="shared" si="15"/>
        <v>0</v>
      </c>
      <c r="M28" s="24">
        <f t="shared" si="16"/>
        <v>0</v>
      </c>
      <c r="N28" s="24">
        <f t="shared" si="17"/>
        <v>0</v>
      </c>
      <c r="O28" s="24">
        <f t="shared" si="18"/>
        <v>0</v>
      </c>
      <c r="P28" s="22">
        <f t="shared" si="19"/>
        <v>0</v>
      </c>
      <c r="Q28" s="22">
        <f t="shared" si="20"/>
        <v>0</v>
      </c>
      <c r="R28" s="22">
        <f t="shared" si="21"/>
        <v>0</v>
      </c>
      <c r="S28" s="22">
        <f>IFERROR(VLOOKUP($C28,'메타 RAW (MMP)'!$B:$G,3,0),0)</f>
        <v>0</v>
      </c>
      <c r="T28" s="22">
        <f>IFERROR(VLOOKUP($C28,'메타 RAW (MMP)'!$B:$G,5,0),0)</f>
        <v>0</v>
      </c>
      <c r="U28" s="22">
        <f>IFERROR(VLOOKUP($C28,'메타 RAW (MMP)'!$B:$G,6,0),0)</f>
        <v>0</v>
      </c>
      <c r="V28" s="22">
        <f t="shared" si="22"/>
        <v>0</v>
      </c>
      <c r="W28" s="22">
        <f t="shared" si="23"/>
        <v>0</v>
      </c>
      <c r="X28" s="22">
        <f>IFERROR(W28*커버링B2C요약!$AD$8/(커버링B2C요약!$AE$5/커버링B2C요약!$AD$5),0)</f>
        <v>0</v>
      </c>
      <c r="Y28" s="22">
        <f>VLOOKUP($C28,'메타 RAW'!$A:$I,9,0)</f>
        <v>24000</v>
      </c>
      <c r="Z28" s="43"/>
      <c r="AA28" s="43"/>
      <c r="AB28" s="43"/>
      <c r="AC28" s="43"/>
      <c r="AD28" s="43"/>
    </row>
    <row r="29" spans="2:30" s="43" customFormat="1" hidden="1">
      <c r="B29" s="22" t="str">
        <f>VLOOKUP(C29,'메타 RAW'!A:G,2,0)</f>
        <v>aos_purchase_re_vd_고효율소재모음(1)_25.07.23</v>
      </c>
      <c r="C29" s="22" t="s">
        <v>861</v>
      </c>
      <c r="D29" s="22">
        <f>VLOOKUP($C29,'메타 RAW'!$A:$G,3,0)</f>
        <v>0</v>
      </c>
      <c r="E29" s="22">
        <f>VLOOKUP($C29,'메타 RAW'!$A:$G,4,0)</f>
        <v>0</v>
      </c>
      <c r="F29" s="22">
        <f>VLOOKUP($C29,'메타 RAW'!$A:$G,5,0)</f>
        <v>0</v>
      </c>
      <c r="G29" s="22">
        <f>VLOOKUP($C29,'메타 RAW'!$A:$G,6,0)</f>
        <v>0</v>
      </c>
      <c r="H29" s="22">
        <f>VLOOKUP($C29,'메타 RAW'!$A:$I,7,0)</f>
        <v>0</v>
      </c>
      <c r="I29" s="22">
        <f>VLOOKUP($C29,'메타 RAW'!$A:$I,8,0)</f>
        <v>0</v>
      </c>
      <c r="J29" s="23">
        <f t="shared" si="13"/>
        <v>0</v>
      </c>
      <c r="K29" s="23">
        <f t="shared" si="14"/>
        <v>0</v>
      </c>
      <c r="L29" s="24">
        <f t="shared" si="15"/>
        <v>0</v>
      </c>
      <c r="M29" s="24">
        <f t="shared" si="16"/>
        <v>0</v>
      </c>
      <c r="N29" s="24">
        <f t="shared" si="17"/>
        <v>0</v>
      </c>
      <c r="O29" s="24">
        <f t="shared" si="18"/>
        <v>0</v>
      </c>
      <c r="P29" s="22">
        <f t="shared" si="19"/>
        <v>0</v>
      </c>
      <c r="Q29" s="22">
        <f t="shared" si="20"/>
        <v>0</v>
      </c>
      <c r="R29" s="22">
        <f t="shared" si="21"/>
        <v>0</v>
      </c>
      <c r="S29" s="22">
        <f>IFERROR(VLOOKUP($C29,'메타 RAW (MMP)'!$B:$G,3,0),0)</f>
        <v>0</v>
      </c>
      <c r="T29" s="22">
        <f>IFERROR(VLOOKUP($C29,'메타 RAW (MMP)'!$B:$G,5,0),0)</f>
        <v>0</v>
      </c>
      <c r="U29" s="22">
        <f>IFERROR(VLOOKUP($C29,'메타 RAW (MMP)'!$B:$G,6,0),0)</f>
        <v>0</v>
      </c>
      <c r="V29" s="22">
        <f t="shared" si="22"/>
        <v>0</v>
      </c>
      <c r="W29" s="22">
        <f t="shared" si="23"/>
        <v>0</v>
      </c>
      <c r="X29" s="22">
        <f>IFERROR(W29*커버링B2C요약!$AD$8/(커버링B2C요약!$AE$5/커버링B2C요약!$AD$5),0)</f>
        <v>0</v>
      </c>
      <c r="Y29" s="22">
        <f>VLOOKUP($C29,'메타 RAW'!$A:$I,9,0)</f>
        <v>160000</v>
      </c>
    </row>
    <row r="30" spans="2:30" s="43" customFormat="1" hidden="1">
      <c r="B30" s="22" t="str">
        <f>VLOOKUP(C30,'메타 RAW'!A:G,2,0)</f>
        <v>aos_purchase_re_vd_고효율소재모음(1)_25.07.23</v>
      </c>
      <c r="C30" s="22" t="s">
        <v>862</v>
      </c>
      <c r="D30" s="22">
        <f>VLOOKUP($C30,'메타 RAW'!$A:$G,3,0)</f>
        <v>0</v>
      </c>
      <c r="E30" s="22">
        <f>VLOOKUP($C30,'메타 RAW'!$A:$G,4,0)</f>
        <v>0</v>
      </c>
      <c r="F30" s="22">
        <f>VLOOKUP($C30,'메타 RAW'!$A:$G,5,0)</f>
        <v>0</v>
      </c>
      <c r="G30" s="22">
        <f>VLOOKUP($C30,'메타 RAW'!$A:$G,6,0)</f>
        <v>0</v>
      </c>
      <c r="H30" s="22">
        <f>VLOOKUP($C30,'메타 RAW'!$A:$I,7,0)</f>
        <v>0</v>
      </c>
      <c r="I30" s="22">
        <f>VLOOKUP($C30,'메타 RAW'!$A:$I,8,0)</f>
        <v>0</v>
      </c>
      <c r="J30" s="23">
        <f t="shared" si="13"/>
        <v>0</v>
      </c>
      <c r="K30" s="23">
        <f t="shared" si="14"/>
        <v>0</v>
      </c>
      <c r="L30" s="24">
        <f t="shared" si="15"/>
        <v>0</v>
      </c>
      <c r="M30" s="24">
        <f t="shared" si="16"/>
        <v>0</v>
      </c>
      <c r="N30" s="24">
        <f t="shared" si="17"/>
        <v>0</v>
      </c>
      <c r="O30" s="24">
        <f t="shared" si="18"/>
        <v>0</v>
      </c>
      <c r="P30" s="22">
        <f t="shared" si="19"/>
        <v>0</v>
      </c>
      <c r="Q30" s="22">
        <f t="shared" si="20"/>
        <v>0</v>
      </c>
      <c r="R30" s="22">
        <f t="shared" si="21"/>
        <v>0</v>
      </c>
      <c r="S30" s="22">
        <f>IFERROR(VLOOKUP($C30,'메타 RAW (MMP)'!$B:$G,3,0),0)</f>
        <v>0</v>
      </c>
      <c r="T30" s="22">
        <f>IFERROR(VLOOKUP($C30,'메타 RAW (MMP)'!$B:$G,5,0),0)</f>
        <v>0</v>
      </c>
      <c r="U30" s="22">
        <f>IFERROR(VLOOKUP($C30,'메타 RAW (MMP)'!$B:$G,6,0),0)</f>
        <v>0</v>
      </c>
      <c r="V30" s="22">
        <f t="shared" si="22"/>
        <v>0</v>
      </c>
      <c r="W30" s="22">
        <f t="shared" si="23"/>
        <v>0</v>
      </c>
      <c r="X30" s="22">
        <f>IFERROR(W30*커버링B2C요약!$AD$8/(커버링B2C요약!$AE$5/커버링B2C요약!$AD$5),0)</f>
        <v>0</v>
      </c>
      <c r="Y30" s="22">
        <f>VLOOKUP($C30,'메타 RAW'!$A:$I,9,0)</f>
        <v>160000</v>
      </c>
    </row>
    <row r="31" spans="2:30" s="43" customFormat="1" hidden="1">
      <c r="B31" s="22" t="str">
        <f>VLOOKUP(C31,'메타 RAW'!A:G,2,0)</f>
        <v>aos_purchase_re_vd_고효율소재모음(1)_25.07.23</v>
      </c>
      <c r="C31" s="22" t="s">
        <v>863</v>
      </c>
      <c r="D31" s="22">
        <f>VLOOKUP($C31,'메타 RAW'!$A:$G,3,0)</f>
        <v>0</v>
      </c>
      <c r="E31" s="22">
        <f>VLOOKUP($C31,'메타 RAW'!$A:$G,4,0)</f>
        <v>0</v>
      </c>
      <c r="F31" s="22">
        <f>VLOOKUP($C31,'메타 RAW'!$A:$G,5,0)</f>
        <v>0</v>
      </c>
      <c r="G31" s="22">
        <f>VLOOKUP($C31,'메타 RAW'!$A:$G,6,0)</f>
        <v>0</v>
      </c>
      <c r="H31" s="22">
        <f>VLOOKUP($C31,'메타 RAW'!$A:$I,7,0)</f>
        <v>0</v>
      </c>
      <c r="I31" s="22">
        <f>VLOOKUP($C31,'메타 RAW'!$A:$I,8,0)</f>
        <v>0</v>
      </c>
      <c r="J31" s="23">
        <f t="shared" si="13"/>
        <v>0</v>
      </c>
      <c r="K31" s="23">
        <f t="shared" si="14"/>
        <v>0</v>
      </c>
      <c r="L31" s="24">
        <f t="shared" si="15"/>
        <v>0</v>
      </c>
      <c r="M31" s="24">
        <f t="shared" si="16"/>
        <v>0</v>
      </c>
      <c r="N31" s="24">
        <f t="shared" si="17"/>
        <v>0</v>
      </c>
      <c r="O31" s="24">
        <f t="shared" si="18"/>
        <v>0</v>
      </c>
      <c r="P31" s="22">
        <f t="shared" si="19"/>
        <v>0</v>
      </c>
      <c r="Q31" s="22">
        <f t="shared" si="20"/>
        <v>0</v>
      </c>
      <c r="R31" s="22">
        <f t="shared" si="21"/>
        <v>0</v>
      </c>
      <c r="S31" s="22">
        <f>IFERROR(VLOOKUP($C31,'메타 RAW (MMP)'!$B:$G,3,0),0)</f>
        <v>0</v>
      </c>
      <c r="T31" s="22">
        <f>IFERROR(VLOOKUP($C31,'메타 RAW (MMP)'!$B:$G,5,0),0)</f>
        <v>0</v>
      </c>
      <c r="U31" s="22">
        <f>IFERROR(VLOOKUP($C31,'메타 RAW (MMP)'!$B:$G,6,0),0)</f>
        <v>0</v>
      </c>
      <c r="V31" s="22">
        <f t="shared" si="22"/>
        <v>0</v>
      </c>
      <c r="W31" s="22">
        <f t="shared" si="23"/>
        <v>0</v>
      </c>
      <c r="X31" s="22">
        <f>IFERROR(W31*커버링B2C요약!$AD$8/(커버링B2C요약!$AE$5/커버링B2C요약!$AD$5),0)</f>
        <v>0</v>
      </c>
      <c r="Y31" s="22">
        <f>VLOOKUP($C31,'메타 RAW'!$A:$I,9,0)</f>
        <v>160000</v>
      </c>
    </row>
    <row r="32" spans="2:30" s="62" customFormat="1" hidden="1">
      <c r="B32" s="22" t="str">
        <f>VLOOKUP(C32,'메타 RAW'!A:G,2,0)</f>
        <v>aos_purchase_re_vd_고효율소재모음(1)_타겟test_25.12.02</v>
      </c>
      <c r="C32" s="22" t="s">
        <v>864</v>
      </c>
      <c r="D32" s="22">
        <f>VLOOKUP($C32,'메타 RAW'!$A:$G,3,0)</f>
        <v>0</v>
      </c>
      <c r="E32" s="22">
        <f>VLOOKUP($C32,'메타 RAW'!$A:$G,4,0)</f>
        <v>0</v>
      </c>
      <c r="F32" s="22">
        <f>VLOOKUP($C32,'메타 RAW'!$A:$G,5,0)</f>
        <v>0</v>
      </c>
      <c r="G32" s="22">
        <f>VLOOKUP($C32,'메타 RAW'!$A:$G,6,0)</f>
        <v>0</v>
      </c>
      <c r="H32" s="22">
        <f>VLOOKUP($C32,'메타 RAW'!$A:$I,7,0)</f>
        <v>0</v>
      </c>
      <c r="I32" s="22">
        <f>VLOOKUP($C32,'메타 RAW'!$A:$I,8,0)</f>
        <v>0</v>
      </c>
      <c r="J32" s="23">
        <f t="shared" si="13"/>
        <v>0</v>
      </c>
      <c r="K32" s="23">
        <f t="shared" si="14"/>
        <v>0</v>
      </c>
      <c r="L32" s="24">
        <f t="shared" si="15"/>
        <v>0</v>
      </c>
      <c r="M32" s="24">
        <f t="shared" si="16"/>
        <v>0</v>
      </c>
      <c r="N32" s="24">
        <f t="shared" si="17"/>
        <v>0</v>
      </c>
      <c r="O32" s="24">
        <f t="shared" si="18"/>
        <v>0</v>
      </c>
      <c r="P32" s="22">
        <f t="shared" si="19"/>
        <v>0</v>
      </c>
      <c r="Q32" s="22">
        <f t="shared" si="20"/>
        <v>0</v>
      </c>
      <c r="R32" s="22">
        <f t="shared" si="21"/>
        <v>0</v>
      </c>
      <c r="S32" s="22">
        <f>IFERROR(VLOOKUP($C32,'메타 RAW (MMP)'!$B:$G,3,0),0)</f>
        <v>0</v>
      </c>
      <c r="T32" s="22">
        <f>IFERROR(VLOOKUP($C32,'메타 RAW (MMP)'!$B:$G,5,0),0)</f>
        <v>0</v>
      </c>
      <c r="U32" s="22">
        <f>IFERROR(VLOOKUP($C32,'메타 RAW (MMP)'!$B:$G,6,0),0)</f>
        <v>0</v>
      </c>
      <c r="V32" s="22">
        <f t="shared" si="22"/>
        <v>0</v>
      </c>
      <c r="W32" s="22">
        <f t="shared" si="23"/>
        <v>0</v>
      </c>
      <c r="X32" s="22">
        <f>IFERROR(W32*커버링B2C요약!$AD$8/(커버링B2C요약!$AE$5/커버링B2C요약!$AD$5),0)</f>
        <v>0</v>
      </c>
      <c r="Y32" s="22">
        <f>VLOOKUP($C32,'메타 RAW'!$A:$I,9,0)</f>
        <v>24000</v>
      </c>
      <c r="Z32" s="43"/>
      <c r="AA32" s="43"/>
      <c r="AB32" s="43"/>
      <c r="AC32" s="43"/>
      <c r="AD32" s="43"/>
    </row>
    <row r="33" spans="2:30" s="43" customFormat="1" hidden="1">
      <c r="B33" s="22" t="str">
        <f>VLOOKUP(C33,'메타 RAW'!A:G,2,0)</f>
        <v>aos_purchase_re_vd_고효율소재모음(1)_타겟test_25.12.02</v>
      </c>
      <c r="C33" s="22" t="s">
        <v>865</v>
      </c>
      <c r="D33" s="22">
        <f>VLOOKUP($C33,'메타 RAW'!$A:$G,3,0)</f>
        <v>0</v>
      </c>
      <c r="E33" s="22">
        <f>VLOOKUP($C33,'메타 RAW'!$A:$G,4,0)</f>
        <v>0</v>
      </c>
      <c r="F33" s="22">
        <f>VLOOKUP($C33,'메타 RAW'!$A:$G,5,0)</f>
        <v>0</v>
      </c>
      <c r="G33" s="22">
        <f>VLOOKUP($C33,'메타 RAW'!$A:$G,6,0)</f>
        <v>0</v>
      </c>
      <c r="H33" s="22">
        <f>VLOOKUP($C33,'메타 RAW'!$A:$I,7,0)</f>
        <v>0</v>
      </c>
      <c r="I33" s="22">
        <f>VLOOKUP($C33,'메타 RAW'!$A:$I,8,0)</f>
        <v>0</v>
      </c>
      <c r="J33" s="23">
        <f t="shared" si="13"/>
        <v>0</v>
      </c>
      <c r="K33" s="23">
        <f t="shared" si="14"/>
        <v>0</v>
      </c>
      <c r="L33" s="24">
        <f t="shared" si="15"/>
        <v>0</v>
      </c>
      <c r="M33" s="24">
        <f t="shared" si="16"/>
        <v>0</v>
      </c>
      <c r="N33" s="24">
        <f t="shared" si="17"/>
        <v>0</v>
      </c>
      <c r="O33" s="24">
        <f t="shared" si="18"/>
        <v>0</v>
      </c>
      <c r="P33" s="22">
        <f t="shared" si="19"/>
        <v>0</v>
      </c>
      <c r="Q33" s="22">
        <f t="shared" si="20"/>
        <v>0</v>
      </c>
      <c r="R33" s="22">
        <f t="shared" si="21"/>
        <v>0</v>
      </c>
      <c r="S33" s="22">
        <f>IFERROR(VLOOKUP($C33,'메타 RAW (MMP)'!$B:$G,3,0),0)</f>
        <v>0</v>
      </c>
      <c r="T33" s="22">
        <f>IFERROR(VLOOKUP($C33,'메타 RAW (MMP)'!$B:$G,5,0),0)</f>
        <v>0</v>
      </c>
      <c r="U33" s="22">
        <f>IFERROR(VLOOKUP($C33,'메타 RAW (MMP)'!$B:$G,6,0),0)</f>
        <v>0</v>
      </c>
      <c r="V33" s="22">
        <f t="shared" si="22"/>
        <v>0</v>
      </c>
      <c r="W33" s="22">
        <f t="shared" si="23"/>
        <v>0</v>
      </c>
      <c r="X33" s="22">
        <f>IFERROR(W33*커버링B2C요약!$AD$8/(커버링B2C요약!$AE$5/커버링B2C요약!$AD$5),0)</f>
        <v>0</v>
      </c>
      <c r="Y33" s="22">
        <f>VLOOKUP($C33,'메타 RAW'!$A:$I,9,0)</f>
        <v>24000</v>
      </c>
    </row>
    <row r="34" spans="2:30" s="43" customFormat="1" hidden="1">
      <c r="B34" s="22" t="str">
        <f>VLOOKUP(C34,'메타 RAW'!A:G,2,0)</f>
        <v>aos_purchase_re_vd_고효율소재모음(1)_25.07.23</v>
      </c>
      <c r="C34" s="22" t="s">
        <v>866</v>
      </c>
      <c r="D34" s="22">
        <f>VLOOKUP($C34,'메타 RAW'!$A:$G,3,0)</f>
        <v>0</v>
      </c>
      <c r="E34" s="22">
        <f>VLOOKUP($C34,'메타 RAW'!$A:$G,4,0)</f>
        <v>0</v>
      </c>
      <c r="F34" s="22">
        <f>VLOOKUP($C34,'메타 RAW'!$A:$G,5,0)</f>
        <v>0</v>
      </c>
      <c r="G34" s="22">
        <f>VLOOKUP($C34,'메타 RAW'!$A:$G,6,0)</f>
        <v>0</v>
      </c>
      <c r="H34" s="22">
        <f>VLOOKUP($C34,'메타 RAW'!$A:$I,7,0)</f>
        <v>0</v>
      </c>
      <c r="I34" s="22">
        <f>VLOOKUP($C34,'메타 RAW'!$A:$I,8,0)</f>
        <v>0</v>
      </c>
      <c r="J34" s="23">
        <f t="shared" si="13"/>
        <v>0</v>
      </c>
      <c r="K34" s="23">
        <f t="shared" si="14"/>
        <v>0</v>
      </c>
      <c r="L34" s="24">
        <f t="shared" si="15"/>
        <v>0</v>
      </c>
      <c r="M34" s="24">
        <f t="shared" si="16"/>
        <v>0</v>
      </c>
      <c r="N34" s="24">
        <f t="shared" si="17"/>
        <v>0</v>
      </c>
      <c r="O34" s="24">
        <f t="shared" si="18"/>
        <v>0</v>
      </c>
      <c r="P34" s="22">
        <f t="shared" si="19"/>
        <v>0</v>
      </c>
      <c r="Q34" s="22">
        <f t="shared" si="20"/>
        <v>0</v>
      </c>
      <c r="R34" s="22">
        <f t="shared" si="21"/>
        <v>0</v>
      </c>
      <c r="S34" s="22">
        <f>IFERROR(VLOOKUP($C34,'메타 RAW (MMP)'!$B:$G,3,0),0)</f>
        <v>0</v>
      </c>
      <c r="T34" s="22">
        <f>IFERROR(VLOOKUP($C34,'메타 RAW (MMP)'!$B:$G,5,0),0)</f>
        <v>0</v>
      </c>
      <c r="U34" s="22">
        <f>IFERROR(VLOOKUP($C34,'메타 RAW (MMP)'!$B:$G,6,0),0)</f>
        <v>0</v>
      </c>
      <c r="V34" s="22">
        <f t="shared" si="22"/>
        <v>0</v>
      </c>
      <c r="W34" s="22">
        <f t="shared" si="23"/>
        <v>0</v>
      </c>
      <c r="X34" s="22">
        <f>IFERROR(W34*커버링B2C요약!$AD$8/(커버링B2C요약!$AE$5/커버링B2C요약!$AD$5),0)</f>
        <v>0</v>
      </c>
      <c r="Y34" s="22">
        <f>VLOOKUP($C34,'메타 RAW'!$A:$I,9,0)</f>
        <v>160000</v>
      </c>
    </row>
    <row r="35" spans="2:30" s="43" customFormat="1" hidden="1">
      <c r="B35" s="22" t="str">
        <f>VLOOKUP(C35,'메타 RAW'!A:G,2,0)</f>
        <v>aos_purchase_re_vd_고효율소재모음(1)_25.07.23</v>
      </c>
      <c r="C35" s="22" t="s">
        <v>867</v>
      </c>
      <c r="D35" s="22">
        <f>VLOOKUP($C35,'메타 RAW'!$A:$G,3,0)</f>
        <v>0</v>
      </c>
      <c r="E35" s="22">
        <f>VLOOKUP($C35,'메타 RAW'!$A:$G,4,0)</f>
        <v>0</v>
      </c>
      <c r="F35" s="22">
        <f>VLOOKUP($C35,'메타 RAW'!$A:$G,5,0)</f>
        <v>0</v>
      </c>
      <c r="G35" s="22">
        <f>VLOOKUP($C35,'메타 RAW'!$A:$G,6,0)</f>
        <v>0</v>
      </c>
      <c r="H35" s="22">
        <f>VLOOKUP($C35,'메타 RAW'!$A:$I,7,0)</f>
        <v>0</v>
      </c>
      <c r="I35" s="22">
        <f>VLOOKUP($C35,'메타 RAW'!$A:$I,8,0)</f>
        <v>0</v>
      </c>
      <c r="J35" s="23">
        <f t="shared" si="13"/>
        <v>0</v>
      </c>
      <c r="K35" s="23">
        <f t="shared" si="14"/>
        <v>0</v>
      </c>
      <c r="L35" s="24">
        <f t="shared" si="15"/>
        <v>0</v>
      </c>
      <c r="M35" s="24">
        <f t="shared" si="16"/>
        <v>0</v>
      </c>
      <c r="N35" s="24">
        <f t="shared" si="17"/>
        <v>0</v>
      </c>
      <c r="O35" s="24">
        <f t="shared" si="18"/>
        <v>0</v>
      </c>
      <c r="P35" s="22">
        <f t="shared" si="19"/>
        <v>0</v>
      </c>
      <c r="Q35" s="22">
        <f t="shared" si="20"/>
        <v>0</v>
      </c>
      <c r="R35" s="22">
        <f t="shared" si="21"/>
        <v>0</v>
      </c>
      <c r="S35" s="22">
        <f>IFERROR(VLOOKUP($C35,'메타 RAW (MMP)'!$B:$G,3,0),0)</f>
        <v>0</v>
      </c>
      <c r="T35" s="22">
        <f>IFERROR(VLOOKUP($C35,'메타 RAW (MMP)'!$B:$G,5,0),0)</f>
        <v>0</v>
      </c>
      <c r="U35" s="22">
        <f>IFERROR(VLOOKUP($C35,'메타 RAW (MMP)'!$B:$G,6,0),0)</f>
        <v>0</v>
      </c>
      <c r="V35" s="22">
        <f t="shared" si="22"/>
        <v>0</v>
      </c>
      <c r="W35" s="22">
        <f t="shared" si="23"/>
        <v>0</v>
      </c>
      <c r="X35" s="22">
        <f>IFERROR(W35*커버링B2C요약!$AD$8/(커버링B2C요약!$AE$5/커버링B2C요약!$AD$5),0)</f>
        <v>0</v>
      </c>
      <c r="Y35" s="22">
        <f>VLOOKUP($C35,'메타 RAW'!$A:$I,9,0)</f>
        <v>160000</v>
      </c>
    </row>
    <row r="36" spans="2:30" s="43" customFormat="1" hidden="1">
      <c r="B36" s="22" t="str">
        <f>VLOOKUP(C36,'메타 RAW'!A:G,2,0)</f>
        <v>aos_purchase_re_vd_고효율소재모음(1)_타겟test_25.12.02</v>
      </c>
      <c r="C36" s="22" t="s">
        <v>868</v>
      </c>
      <c r="D36" s="22">
        <f>VLOOKUP($C36,'메타 RAW'!$A:$G,3,0)</f>
        <v>0</v>
      </c>
      <c r="E36" s="22">
        <f>VLOOKUP($C36,'메타 RAW'!$A:$G,4,0)</f>
        <v>0</v>
      </c>
      <c r="F36" s="22">
        <f>VLOOKUP($C36,'메타 RAW'!$A:$G,5,0)</f>
        <v>0</v>
      </c>
      <c r="G36" s="22">
        <f>VLOOKUP($C36,'메타 RAW'!$A:$G,6,0)</f>
        <v>0</v>
      </c>
      <c r="H36" s="22">
        <f>VLOOKUP($C36,'메타 RAW'!$A:$I,7,0)</f>
        <v>0</v>
      </c>
      <c r="I36" s="22">
        <f>VLOOKUP($C36,'메타 RAW'!$A:$I,8,0)</f>
        <v>0</v>
      </c>
      <c r="J36" s="23">
        <f t="shared" si="13"/>
        <v>0</v>
      </c>
      <c r="K36" s="23">
        <f t="shared" si="14"/>
        <v>0</v>
      </c>
      <c r="L36" s="24">
        <f t="shared" si="15"/>
        <v>0</v>
      </c>
      <c r="M36" s="24">
        <f t="shared" si="16"/>
        <v>0</v>
      </c>
      <c r="N36" s="24">
        <f t="shared" si="17"/>
        <v>0</v>
      </c>
      <c r="O36" s="24">
        <f t="shared" si="18"/>
        <v>0</v>
      </c>
      <c r="P36" s="22">
        <f t="shared" si="19"/>
        <v>0</v>
      </c>
      <c r="Q36" s="22">
        <f t="shared" si="20"/>
        <v>0</v>
      </c>
      <c r="R36" s="22">
        <f t="shared" si="21"/>
        <v>0</v>
      </c>
      <c r="S36" s="22">
        <f>IFERROR(VLOOKUP($C36,'메타 RAW (MMP)'!$B:$G,3,0),0)</f>
        <v>0</v>
      </c>
      <c r="T36" s="22">
        <f>IFERROR(VLOOKUP($C36,'메타 RAW (MMP)'!$B:$G,5,0),0)</f>
        <v>0</v>
      </c>
      <c r="U36" s="22">
        <f>IFERROR(VLOOKUP($C36,'메타 RAW (MMP)'!$B:$G,6,0),0)</f>
        <v>0</v>
      </c>
      <c r="V36" s="22">
        <f t="shared" si="22"/>
        <v>0</v>
      </c>
      <c r="W36" s="22">
        <f t="shared" si="23"/>
        <v>0</v>
      </c>
      <c r="X36" s="22">
        <f>IFERROR(W36*커버링B2C요약!$AD$8/(커버링B2C요약!$AE$5/커버링B2C요약!$AD$5),0)</f>
        <v>0</v>
      </c>
      <c r="Y36" s="22">
        <f>VLOOKUP($C36,'메타 RAW'!$A:$I,9,0)</f>
        <v>24000</v>
      </c>
    </row>
    <row r="37" spans="2:30" s="167" customFormat="1" hidden="1">
      <c r="B37" s="22" t="str">
        <f>VLOOKUP(C37,'메타 RAW'!A:G,2,0)</f>
        <v>aos_purchase_re_vd_고효율소재모음(1)_25.07.23</v>
      </c>
      <c r="C37" s="22" t="s">
        <v>869</v>
      </c>
      <c r="D37" s="22">
        <f>VLOOKUP($C37,'메타 RAW'!$A:$G,3,0)</f>
        <v>0</v>
      </c>
      <c r="E37" s="22">
        <f>VLOOKUP($C37,'메타 RAW'!$A:$G,4,0)</f>
        <v>0</v>
      </c>
      <c r="F37" s="22">
        <f>VLOOKUP($C37,'메타 RAW'!$A:$G,5,0)</f>
        <v>0</v>
      </c>
      <c r="G37" s="22">
        <f>VLOOKUP($C37,'메타 RAW'!$A:$G,6,0)</f>
        <v>0</v>
      </c>
      <c r="H37" s="22">
        <f>VLOOKUP($C37,'메타 RAW'!$A:$I,7,0)</f>
        <v>0</v>
      </c>
      <c r="I37" s="22">
        <f>VLOOKUP($C37,'메타 RAW'!$A:$I,8,0)</f>
        <v>0</v>
      </c>
      <c r="J37" s="23">
        <f t="shared" si="13"/>
        <v>0</v>
      </c>
      <c r="K37" s="23">
        <f t="shared" si="14"/>
        <v>0</v>
      </c>
      <c r="L37" s="24">
        <f t="shared" si="15"/>
        <v>0</v>
      </c>
      <c r="M37" s="24">
        <f t="shared" si="16"/>
        <v>0</v>
      </c>
      <c r="N37" s="24">
        <f t="shared" si="17"/>
        <v>0</v>
      </c>
      <c r="O37" s="24">
        <f t="shared" si="18"/>
        <v>0</v>
      </c>
      <c r="P37" s="22">
        <f t="shared" si="19"/>
        <v>0</v>
      </c>
      <c r="Q37" s="22">
        <f t="shared" si="20"/>
        <v>0</v>
      </c>
      <c r="R37" s="22">
        <f t="shared" si="21"/>
        <v>0</v>
      </c>
      <c r="S37" s="22">
        <f>IFERROR(VLOOKUP($C37,'메타 RAW (MMP)'!$B:$G,3,0),0)</f>
        <v>0</v>
      </c>
      <c r="T37" s="22">
        <f>IFERROR(VLOOKUP($C37,'메타 RAW (MMP)'!$B:$G,5,0),0)</f>
        <v>0</v>
      </c>
      <c r="U37" s="22">
        <f>IFERROR(VLOOKUP($C37,'메타 RAW (MMP)'!$B:$G,6,0),0)</f>
        <v>0</v>
      </c>
      <c r="V37" s="22">
        <f t="shared" si="22"/>
        <v>0</v>
      </c>
      <c r="W37" s="22">
        <f t="shared" si="23"/>
        <v>0</v>
      </c>
      <c r="X37" s="22">
        <f>IFERROR(W37*커버링B2C요약!$AD$8/(커버링B2C요약!$AE$5/커버링B2C요약!$AD$5),0)</f>
        <v>0</v>
      </c>
      <c r="Y37" s="22">
        <f>VLOOKUP($C37,'메타 RAW'!$A:$I,9,0)</f>
        <v>160000</v>
      </c>
      <c r="Z37" s="43"/>
      <c r="AA37" s="43"/>
      <c r="AB37" s="43"/>
      <c r="AC37" s="43"/>
      <c r="AD37" s="43"/>
    </row>
    <row r="38" spans="2:30" s="167" customFormat="1" hidden="1">
      <c r="B38" s="22" t="str">
        <f>VLOOKUP(C38,'메타 RAW'!A:G,2,0)</f>
        <v>aos_purchase_re_vd_고효율소재모음(1)_타겟test_25.12.02</v>
      </c>
      <c r="C38" s="22" t="s">
        <v>870</v>
      </c>
      <c r="D38" s="22">
        <f>VLOOKUP($C38,'메타 RAW'!$A:$G,3,0)</f>
        <v>0</v>
      </c>
      <c r="E38" s="22">
        <f>VLOOKUP($C38,'메타 RAW'!$A:$G,4,0)</f>
        <v>0</v>
      </c>
      <c r="F38" s="22">
        <f>VLOOKUP($C38,'메타 RAW'!$A:$G,5,0)</f>
        <v>0</v>
      </c>
      <c r="G38" s="22">
        <f>VLOOKUP($C38,'메타 RAW'!$A:$G,6,0)</f>
        <v>0</v>
      </c>
      <c r="H38" s="22">
        <f>VLOOKUP($C38,'메타 RAW'!$A:$I,7,0)</f>
        <v>0</v>
      </c>
      <c r="I38" s="22">
        <f>VLOOKUP($C38,'메타 RAW'!$A:$I,8,0)</f>
        <v>0</v>
      </c>
      <c r="J38" s="23">
        <f t="shared" si="13"/>
        <v>0</v>
      </c>
      <c r="K38" s="23">
        <f t="shared" si="14"/>
        <v>0</v>
      </c>
      <c r="L38" s="24">
        <f t="shared" si="15"/>
        <v>0</v>
      </c>
      <c r="M38" s="24">
        <f t="shared" si="16"/>
        <v>0</v>
      </c>
      <c r="N38" s="24">
        <f t="shared" si="17"/>
        <v>0</v>
      </c>
      <c r="O38" s="24">
        <f t="shared" si="18"/>
        <v>0</v>
      </c>
      <c r="P38" s="22">
        <f t="shared" si="19"/>
        <v>0</v>
      </c>
      <c r="Q38" s="22">
        <f t="shared" si="20"/>
        <v>0</v>
      </c>
      <c r="R38" s="22">
        <f t="shared" si="21"/>
        <v>0</v>
      </c>
      <c r="S38" s="22">
        <f>IFERROR(VLOOKUP($C38,'메타 RAW (MMP)'!$B:$G,3,0),0)</f>
        <v>0</v>
      </c>
      <c r="T38" s="22">
        <f>IFERROR(VLOOKUP($C38,'메타 RAW (MMP)'!$B:$G,5,0),0)</f>
        <v>0</v>
      </c>
      <c r="U38" s="22">
        <f>IFERROR(VLOOKUP($C38,'메타 RAW (MMP)'!$B:$G,6,0),0)</f>
        <v>0</v>
      </c>
      <c r="V38" s="22">
        <f t="shared" si="22"/>
        <v>0</v>
      </c>
      <c r="W38" s="22">
        <f t="shared" si="23"/>
        <v>0</v>
      </c>
      <c r="X38" s="22">
        <f>IFERROR(W38*커버링B2C요약!$AD$8/(커버링B2C요약!$AE$5/커버링B2C요약!$AD$5),0)</f>
        <v>0</v>
      </c>
      <c r="Y38" s="22">
        <f>VLOOKUP($C38,'메타 RAW'!$A:$I,9,0)</f>
        <v>24000</v>
      </c>
    </row>
    <row r="39" spans="2:30" s="62" customFormat="1" hidden="1">
      <c r="B39" s="22" t="str">
        <f>VLOOKUP(C39,'메타 RAW'!A:G,2,0)</f>
        <v>aos_purchase_re_vd_고효율소재모음(1)_타겟test_25.12.02</v>
      </c>
      <c r="C39" s="22" t="s">
        <v>871</v>
      </c>
      <c r="D39" s="22">
        <f>VLOOKUP($C39,'메타 RAW'!$A:$G,3,0)</f>
        <v>0</v>
      </c>
      <c r="E39" s="22">
        <f>VLOOKUP($C39,'메타 RAW'!$A:$G,4,0)</f>
        <v>0</v>
      </c>
      <c r="F39" s="22">
        <f>VLOOKUP($C39,'메타 RAW'!$A:$G,5,0)</f>
        <v>0</v>
      </c>
      <c r="G39" s="22">
        <f>VLOOKUP($C39,'메타 RAW'!$A:$G,6,0)</f>
        <v>0</v>
      </c>
      <c r="H39" s="22">
        <f>VLOOKUP($C39,'메타 RAW'!$A:$I,7,0)</f>
        <v>0</v>
      </c>
      <c r="I39" s="22">
        <f>VLOOKUP($C39,'메타 RAW'!$A:$I,8,0)</f>
        <v>0</v>
      </c>
      <c r="J39" s="23">
        <f t="shared" si="13"/>
        <v>0</v>
      </c>
      <c r="K39" s="23">
        <f t="shared" si="14"/>
        <v>0</v>
      </c>
      <c r="L39" s="24">
        <f t="shared" si="15"/>
        <v>0</v>
      </c>
      <c r="M39" s="24">
        <f t="shared" si="16"/>
        <v>0</v>
      </c>
      <c r="N39" s="24">
        <f t="shared" si="17"/>
        <v>0</v>
      </c>
      <c r="O39" s="24">
        <f t="shared" si="18"/>
        <v>0</v>
      </c>
      <c r="P39" s="22">
        <f t="shared" si="19"/>
        <v>0</v>
      </c>
      <c r="Q39" s="22">
        <f t="shared" si="20"/>
        <v>0</v>
      </c>
      <c r="R39" s="22">
        <f t="shared" si="21"/>
        <v>0</v>
      </c>
      <c r="S39" s="22">
        <f>IFERROR(VLOOKUP($C39,'메타 RAW (MMP)'!$B:$G,3,0),0)</f>
        <v>0</v>
      </c>
      <c r="T39" s="22">
        <f>IFERROR(VLOOKUP($C39,'메타 RAW (MMP)'!$B:$G,5,0),0)</f>
        <v>0</v>
      </c>
      <c r="U39" s="22">
        <f>IFERROR(VLOOKUP($C39,'메타 RAW (MMP)'!$B:$G,6,0),0)</f>
        <v>0</v>
      </c>
      <c r="V39" s="22">
        <f t="shared" si="22"/>
        <v>0</v>
      </c>
      <c r="W39" s="22">
        <f t="shared" si="23"/>
        <v>0</v>
      </c>
      <c r="X39" s="22">
        <f>IFERROR(W39*커버링B2C요약!$AD$8/(커버링B2C요약!$AE$5/커버링B2C요약!$AD$5),0)</f>
        <v>0</v>
      </c>
      <c r="Y39" s="22">
        <f>VLOOKUP($C39,'메타 RAW'!$A:$I,9,0)</f>
        <v>24000</v>
      </c>
      <c r="Z39" s="43"/>
      <c r="AA39" s="43"/>
      <c r="AB39" s="43"/>
      <c r="AC39" s="43"/>
      <c r="AD39" s="43"/>
    </row>
    <row r="40" spans="2:30" s="62" customFormat="1">
      <c r="B40" s="22" t="str">
        <f>VLOOKUP(C40,'메타 RAW'!A:G,2,0)</f>
        <v>aos_purchase_re_vd_고효율소재모음(1)_25.07.23</v>
      </c>
      <c r="C40" s="22" t="s">
        <v>872</v>
      </c>
      <c r="D40" s="22">
        <f>VLOOKUP($C40,'메타 RAW'!$A:$G,3,0)</f>
        <v>0</v>
      </c>
      <c r="E40" s="22">
        <f>VLOOKUP($C40,'메타 RAW'!$A:$G,4,0)</f>
        <v>0</v>
      </c>
      <c r="F40" s="22">
        <f>VLOOKUP($C40,'메타 RAW'!$A:$G,5,0)</f>
        <v>0</v>
      </c>
      <c r="G40" s="22">
        <f>VLOOKUP($C40,'메타 RAW'!$A:$G,6,0)</f>
        <v>0</v>
      </c>
      <c r="H40" s="22">
        <f>VLOOKUP($C40,'메타 RAW'!$A:$I,7,0)</f>
        <v>0</v>
      </c>
      <c r="I40" s="22">
        <f>VLOOKUP($C40,'메타 RAW'!$A:$I,8,0)</f>
        <v>0</v>
      </c>
      <c r="J40" s="23">
        <f t="shared" si="13"/>
        <v>0</v>
      </c>
      <c r="K40" s="23">
        <f t="shared" si="14"/>
        <v>0</v>
      </c>
      <c r="L40" s="24">
        <f t="shared" si="15"/>
        <v>0</v>
      </c>
      <c r="M40" s="24">
        <f t="shared" si="16"/>
        <v>0</v>
      </c>
      <c r="N40" s="24">
        <f t="shared" si="17"/>
        <v>0</v>
      </c>
      <c r="O40" s="24">
        <f t="shared" si="18"/>
        <v>0</v>
      </c>
      <c r="P40" s="22">
        <f t="shared" si="19"/>
        <v>0</v>
      </c>
      <c r="Q40" s="22">
        <f t="shared" si="20"/>
        <v>0</v>
      </c>
      <c r="R40" s="22">
        <f t="shared" si="21"/>
        <v>0</v>
      </c>
      <c r="S40" s="22">
        <f>IFERROR(VLOOKUP($C40,'메타 RAW (MMP)'!$B:$G,3,0),0)</f>
        <v>0</v>
      </c>
      <c r="T40" s="22">
        <f>IFERROR(VLOOKUP($C40,'메타 RAW (MMP)'!$B:$G,5,0),0)</f>
        <v>0</v>
      </c>
      <c r="U40" s="22">
        <f>IFERROR(VLOOKUP($C40,'메타 RAW (MMP)'!$B:$G,6,0),0)</f>
        <v>0</v>
      </c>
      <c r="V40" s="22">
        <f t="shared" si="22"/>
        <v>0</v>
      </c>
      <c r="W40" s="22">
        <f t="shared" si="23"/>
        <v>0</v>
      </c>
      <c r="X40" s="22">
        <f>IFERROR(W40*커버링B2C요약!$AD$8/(커버링B2C요약!$AE$5/커버링B2C요약!$AD$5),0)</f>
        <v>0</v>
      </c>
      <c r="Y40" s="22">
        <f>VLOOKUP($C40,'메타 RAW'!$A:$I,9,0)</f>
        <v>160000</v>
      </c>
      <c r="Z40" s="43"/>
      <c r="AA40" s="43"/>
      <c r="AB40" s="43"/>
      <c r="AC40" s="43"/>
      <c r="AD40" s="43"/>
    </row>
    <row r="42" spans="2:30" ht="16.5" hidden="1" customHeight="1">
      <c r="B42" s="19" t="s">
        <v>440</v>
      </c>
      <c r="C42" s="131" t="s">
        <v>516</v>
      </c>
      <c r="D42" s="20"/>
    </row>
    <row r="43" spans="2:30" ht="16.5" hidden="1" customHeight="1">
      <c r="B43" s="11" t="s">
        <v>436</v>
      </c>
      <c r="C43" s="11" t="s">
        <v>22</v>
      </c>
      <c r="D43" s="12" t="s">
        <v>23</v>
      </c>
      <c r="E43" s="12" t="s">
        <v>24</v>
      </c>
      <c r="F43" s="12" t="s">
        <v>25</v>
      </c>
      <c r="G43" s="12" t="s">
        <v>26</v>
      </c>
      <c r="H43" s="12" t="s">
        <v>27</v>
      </c>
      <c r="I43" s="12" t="s">
        <v>28</v>
      </c>
      <c r="J43" s="13" t="s">
        <v>29</v>
      </c>
      <c r="K43" s="13" t="s">
        <v>30</v>
      </c>
      <c r="L43" s="13" t="s">
        <v>31</v>
      </c>
      <c r="M43" s="13" t="s">
        <v>32</v>
      </c>
      <c r="N43" s="13" t="s">
        <v>33</v>
      </c>
      <c r="O43" s="13" t="s">
        <v>34</v>
      </c>
      <c r="P43" s="13" t="s">
        <v>35</v>
      </c>
      <c r="Q43" s="13" t="s">
        <v>36</v>
      </c>
      <c r="R43" s="13" t="s">
        <v>37</v>
      </c>
      <c r="S43" s="14" t="s">
        <v>38</v>
      </c>
      <c r="T43" s="14" t="s">
        <v>27</v>
      </c>
      <c r="U43" s="14" t="s">
        <v>28</v>
      </c>
      <c r="V43" s="14" t="s">
        <v>36</v>
      </c>
      <c r="W43" s="14" t="s">
        <v>37</v>
      </c>
      <c r="X43" s="14" t="s">
        <v>437</v>
      </c>
      <c r="Y43" s="13" t="s">
        <v>40</v>
      </c>
      <c r="Z43" s="14" t="s">
        <v>41</v>
      </c>
    </row>
    <row r="44" spans="2:30" ht="16.5" hidden="1" customHeight="1">
      <c r="B44" s="15"/>
      <c r="C44" s="9" t="s">
        <v>435</v>
      </c>
      <c r="D44" s="16">
        <f t="shared" ref="D44:I44" si="24">SUM(D45:D47)</f>
        <v>0</v>
      </c>
      <c r="E44" s="16">
        <f t="shared" si="24"/>
        <v>0</v>
      </c>
      <c r="F44" s="16">
        <f t="shared" si="24"/>
        <v>0</v>
      </c>
      <c r="G44" s="16">
        <f t="shared" si="24"/>
        <v>0</v>
      </c>
      <c r="H44" s="16">
        <f t="shared" si="24"/>
        <v>0</v>
      </c>
      <c r="I44" s="16">
        <f t="shared" si="24"/>
        <v>0</v>
      </c>
      <c r="J44" s="17" t="e">
        <f>D44*1000/E44</f>
        <v>#DIV/0!</v>
      </c>
      <c r="K44" s="17">
        <f>IFERROR(D44/F44,0)</f>
        <v>0</v>
      </c>
      <c r="L44" s="18">
        <f t="shared" ref="L44:M47" si="25">IFERROR(F44/E44,0)</f>
        <v>0</v>
      </c>
      <c r="M44" s="42">
        <f t="shared" si="25"/>
        <v>0</v>
      </c>
      <c r="N44" s="42">
        <f>IFERROR(H44/F44,0)</f>
        <v>0</v>
      </c>
      <c r="O44" s="42">
        <f>IFERROR(I44/F44,0)</f>
        <v>0</v>
      </c>
      <c r="P44" s="17">
        <f>IFERROR(D44/G44,0)</f>
        <v>0</v>
      </c>
      <c r="Q44" s="17">
        <f>IFERROR(D44/H44,0)</f>
        <v>0</v>
      </c>
      <c r="R44" s="17">
        <f>IFERROR(D44/I44,0)</f>
        <v>0</v>
      </c>
      <c r="S44" s="16">
        <f>SUM(S45:S47)</f>
        <v>0</v>
      </c>
      <c r="T44" s="16">
        <f>SUM(T45:T47)</f>
        <v>0</v>
      </c>
      <c r="U44" s="16">
        <f>SUM(U45:U47)</f>
        <v>0</v>
      </c>
      <c r="V44" s="17">
        <f>IFERROR(D44/T44,0)</f>
        <v>0</v>
      </c>
      <c r="W44" s="17">
        <f>IFERROR(D44/U44,0)</f>
        <v>0</v>
      </c>
      <c r="X44" s="17">
        <f>IFERROR(W44*커버링B2C요약!$AD$8/(커버링B2C요약!$AE$5/커버링B2C요약!$AD$5),0)</f>
        <v>0</v>
      </c>
      <c r="Y44" s="17">
        <f>Y45</f>
        <v>0</v>
      </c>
      <c r="Z44" s="17">
        <v>0</v>
      </c>
      <c r="AA44" s="166"/>
    </row>
    <row r="45" spans="2:30" s="43" customFormat="1" hidden="1">
      <c r="B45" s="22" t="str">
        <f>VLOOKUP(C45,'메타 RAW'!A:G,2,0)</f>
        <v>aos_purchase_re_vd_추석_sj1_25.09.24</v>
      </c>
      <c r="C45" s="22" t="s">
        <v>873</v>
      </c>
      <c r="D45" s="22">
        <f>VLOOKUP($C45,'메타 RAW'!$A:$G,3,0)</f>
        <v>0</v>
      </c>
      <c r="E45" s="22">
        <f>VLOOKUP($C45,'메타 RAW'!$A:$G,4,0)</f>
        <v>0</v>
      </c>
      <c r="F45" s="22">
        <f>VLOOKUP($C45,'메타 RAW'!$A:$G,5,0)</f>
        <v>0</v>
      </c>
      <c r="G45" s="22">
        <f>VLOOKUP($C45,'메타 RAW'!$A:$G,6,0)</f>
        <v>0</v>
      </c>
      <c r="H45" s="22">
        <f>VLOOKUP($C45,'메타 RAW'!$A:$I,7,0)</f>
        <v>0</v>
      </c>
      <c r="I45" s="22">
        <f>VLOOKUP($C45,'메타 RAW'!$A:$I,8,0)</f>
        <v>0</v>
      </c>
      <c r="J45" s="23">
        <f>IFERROR(D45/E45*1000,0)</f>
        <v>0</v>
      </c>
      <c r="K45" s="23">
        <f>IFERROR(D45/F45,0)</f>
        <v>0</v>
      </c>
      <c r="L45" s="24">
        <f t="shared" si="25"/>
        <v>0</v>
      </c>
      <c r="M45" s="24">
        <f t="shared" si="25"/>
        <v>0</v>
      </c>
      <c r="N45" s="24">
        <f>IFERROR(H45/F45,0)</f>
        <v>0</v>
      </c>
      <c r="O45" s="24">
        <f>IFERROR(I45/F45,0)</f>
        <v>0</v>
      </c>
      <c r="P45" s="22">
        <f>IFERROR(D45/G45,0)</f>
        <v>0</v>
      </c>
      <c r="Q45" s="22">
        <f>IFERROR(D45/H45,0)</f>
        <v>0</v>
      </c>
      <c r="R45" s="22">
        <f>IFERROR(D45/I45,0)</f>
        <v>0</v>
      </c>
      <c r="S45" s="22">
        <f>IFERROR(VLOOKUP($C45,'메타 RAW (MMP)'!$B:$G,3,0),0)</f>
        <v>0</v>
      </c>
      <c r="T45" s="22">
        <f>IFERROR(VLOOKUP($C45,'메타 RAW (MMP)'!$B:$G,5,0),0)</f>
        <v>0</v>
      </c>
      <c r="U45" s="22">
        <f>IFERROR(VLOOKUP($C45,'메타 RAW (MMP)'!$B:$G,6,0),0)</f>
        <v>0</v>
      </c>
      <c r="V45" s="22">
        <f>IFERROR(D45/T45,0)</f>
        <v>0</v>
      </c>
      <c r="W45" s="22">
        <f>IFERROR(D45/U45,0)</f>
        <v>0</v>
      </c>
      <c r="X45" s="22">
        <f>IFERROR(W45*커버링B2C요약!$AD$8/(커버링B2C요약!$AE$5/커버링B2C요약!$AD$5),0)</f>
        <v>0</v>
      </c>
      <c r="Y45" s="22">
        <v>0</v>
      </c>
    </row>
    <row r="46" spans="2:30" s="43" customFormat="1" hidden="1">
      <c r="B46" s="22" t="str">
        <f>VLOOKUP(C46,'메타 RAW'!A:G,2,0)</f>
        <v>aos_purchase_re_vd_추석_sj1_25.09.24</v>
      </c>
      <c r="C46" s="22" t="s">
        <v>874</v>
      </c>
      <c r="D46" s="22">
        <f>VLOOKUP($C46,'메타 RAW'!$A:$G,3,0)</f>
        <v>0</v>
      </c>
      <c r="E46" s="22">
        <f>VLOOKUP($C46,'메타 RAW'!$A:$G,4,0)</f>
        <v>0</v>
      </c>
      <c r="F46" s="22">
        <f>VLOOKUP($C46,'메타 RAW'!$A:$G,5,0)</f>
        <v>0</v>
      </c>
      <c r="G46" s="22">
        <f>VLOOKUP($C46,'메타 RAW'!$A:$G,6,0)</f>
        <v>0</v>
      </c>
      <c r="H46" s="22">
        <f>VLOOKUP($C46,'메타 RAW'!$A:$I,7,0)</f>
        <v>0</v>
      </c>
      <c r="I46" s="22">
        <f>VLOOKUP($C46,'메타 RAW'!$A:$I,8,0)</f>
        <v>0</v>
      </c>
      <c r="J46" s="23">
        <f>IFERROR(D46/E46*1000,0)</f>
        <v>0</v>
      </c>
      <c r="K46" s="23">
        <f>IFERROR(D46/F46,0)</f>
        <v>0</v>
      </c>
      <c r="L46" s="24">
        <f t="shared" si="25"/>
        <v>0</v>
      </c>
      <c r="M46" s="24">
        <f t="shared" si="25"/>
        <v>0</v>
      </c>
      <c r="N46" s="24">
        <f>IFERROR(H46/F46,0)</f>
        <v>0</v>
      </c>
      <c r="O46" s="24">
        <f>IFERROR(I46/F46,0)</f>
        <v>0</v>
      </c>
      <c r="P46" s="22">
        <f>IFERROR(D46/G46,0)</f>
        <v>0</v>
      </c>
      <c r="Q46" s="22">
        <f>IFERROR(D46/H46,0)</f>
        <v>0</v>
      </c>
      <c r="R46" s="22">
        <f>IFERROR(D46/I46,0)</f>
        <v>0</v>
      </c>
      <c r="S46" s="22">
        <f>IFERROR(VLOOKUP($C46,'메타 RAW (MMP)'!$B:$G,3,0),0)</f>
        <v>0</v>
      </c>
      <c r="T46" s="22">
        <f>IFERROR(VLOOKUP($C46,'메타 RAW (MMP)'!$B:$G,5,0),0)</f>
        <v>0</v>
      </c>
      <c r="U46" s="22">
        <f>IFERROR(VLOOKUP($C46,'메타 RAW (MMP)'!$B:$G,6,0),0)</f>
        <v>0</v>
      </c>
      <c r="V46" s="22">
        <f>IFERROR(D46/T46,0)</f>
        <v>0</v>
      </c>
      <c r="W46" s="22">
        <f>IFERROR(D46/U46,0)</f>
        <v>0</v>
      </c>
      <c r="X46" s="22">
        <f>IFERROR(W46*커버링B2C요약!$AD$8/(커버링B2C요약!$AE$5/커버링B2C요약!$AD$5),0)</f>
        <v>0</v>
      </c>
      <c r="Y46" s="22">
        <f>VLOOKUP($C46,'메타 RAW'!$A:$I,9,0)</f>
        <v>76800</v>
      </c>
    </row>
    <row r="47" spans="2:30" s="43" customFormat="1" hidden="1">
      <c r="B47" s="22" t="str">
        <f>VLOOKUP(C47,'메타 RAW'!A:G,2,0)</f>
        <v>aos_purchase_re_vd_추석_sj1_25.09.24</v>
      </c>
      <c r="C47" s="22" t="s">
        <v>875</v>
      </c>
      <c r="D47" s="22">
        <f>VLOOKUP($C47,'메타 RAW'!$A:$G,3,0)</f>
        <v>0</v>
      </c>
      <c r="E47" s="22">
        <f>VLOOKUP($C47,'메타 RAW'!$A:$G,4,0)</f>
        <v>0</v>
      </c>
      <c r="F47" s="22">
        <f>VLOOKUP($C47,'메타 RAW'!$A:$G,5,0)</f>
        <v>0</v>
      </c>
      <c r="G47" s="22">
        <f>VLOOKUP($C47,'메타 RAW'!$A:$G,6,0)</f>
        <v>0</v>
      </c>
      <c r="H47" s="22">
        <f>VLOOKUP($C47,'메타 RAW'!$A:$I,7,0)</f>
        <v>0</v>
      </c>
      <c r="I47" s="22">
        <f>VLOOKUP($C47,'메타 RAW'!$A:$I,8,0)</f>
        <v>0</v>
      </c>
      <c r="J47" s="23">
        <f>IFERROR(D47/E47*1000,0)</f>
        <v>0</v>
      </c>
      <c r="K47" s="23">
        <f>IFERROR(D47/F47,0)</f>
        <v>0</v>
      </c>
      <c r="L47" s="24">
        <f t="shared" si="25"/>
        <v>0</v>
      </c>
      <c r="M47" s="24">
        <f t="shared" si="25"/>
        <v>0</v>
      </c>
      <c r="N47" s="24">
        <f>IFERROR(H47/F47,0)</f>
        <v>0</v>
      </c>
      <c r="O47" s="24">
        <f>IFERROR(I47/F47,0)</f>
        <v>0</v>
      </c>
      <c r="P47" s="22">
        <f>IFERROR(D47/G47,0)</f>
        <v>0</v>
      </c>
      <c r="Q47" s="22">
        <f>IFERROR(D47/H47,0)</f>
        <v>0</v>
      </c>
      <c r="R47" s="22">
        <f>IFERROR(D47/I47,0)</f>
        <v>0</v>
      </c>
      <c r="S47" s="22">
        <f>IFERROR(VLOOKUP($C47,'메타 RAW (MMP)'!$B:$G,3,0),0)</f>
        <v>0</v>
      </c>
      <c r="T47" s="22">
        <f>IFERROR(VLOOKUP($C47,'메타 RAW (MMP)'!$B:$G,5,0),0)</f>
        <v>0</v>
      </c>
      <c r="U47" s="22">
        <f>IFERROR(VLOOKUP($C47,'메타 RAW (MMP)'!$B:$G,6,0),0)</f>
        <v>0</v>
      </c>
      <c r="V47" s="22">
        <f>IFERROR(D47/T47,0)</f>
        <v>0</v>
      </c>
      <c r="W47" s="22">
        <f>IFERROR(D47/U47,0)</f>
        <v>0</v>
      </c>
      <c r="X47" s="22">
        <f>IFERROR(W47*커버링B2C요약!$AD$8/(커버링B2C요약!$AE$5/커버링B2C요약!$AD$5),0)</f>
        <v>0</v>
      </c>
      <c r="Y47" s="22">
        <f>VLOOKUP($C47,'메타 RAW'!$A:$I,9,0)</f>
        <v>76800</v>
      </c>
    </row>
    <row r="48" spans="2:30" ht="16.5" hidden="1" customHeight="1">
      <c r="B48" s="19" t="s">
        <v>440</v>
      </c>
      <c r="C48" s="131" t="s">
        <v>516</v>
      </c>
      <c r="D48" s="20"/>
    </row>
    <row r="49" spans="2:27" ht="16.5" hidden="1" customHeight="1">
      <c r="B49" s="11" t="s">
        <v>436</v>
      </c>
      <c r="C49" s="11" t="s">
        <v>22</v>
      </c>
      <c r="D49" s="12" t="s">
        <v>23</v>
      </c>
      <c r="E49" s="12" t="s">
        <v>24</v>
      </c>
      <c r="F49" s="12" t="s">
        <v>25</v>
      </c>
      <c r="G49" s="12" t="s">
        <v>26</v>
      </c>
      <c r="H49" s="12" t="s">
        <v>27</v>
      </c>
      <c r="I49" s="12" t="s">
        <v>28</v>
      </c>
      <c r="J49" s="13" t="s">
        <v>29</v>
      </c>
      <c r="K49" s="13" t="s">
        <v>30</v>
      </c>
      <c r="L49" s="13" t="s">
        <v>31</v>
      </c>
      <c r="M49" s="13" t="s">
        <v>32</v>
      </c>
      <c r="N49" s="13" t="s">
        <v>33</v>
      </c>
      <c r="O49" s="13" t="s">
        <v>34</v>
      </c>
      <c r="P49" s="13" t="s">
        <v>35</v>
      </c>
      <c r="Q49" s="13" t="s">
        <v>36</v>
      </c>
      <c r="R49" s="13" t="s">
        <v>37</v>
      </c>
      <c r="S49" s="14" t="s">
        <v>38</v>
      </c>
      <c r="T49" s="14" t="s">
        <v>27</v>
      </c>
      <c r="U49" s="14" t="s">
        <v>28</v>
      </c>
      <c r="V49" s="14" t="s">
        <v>36</v>
      </c>
      <c r="W49" s="14" t="s">
        <v>37</v>
      </c>
      <c r="X49" s="14" t="s">
        <v>437</v>
      </c>
      <c r="Y49" s="13" t="s">
        <v>40</v>
      </c>
      <c r="Z49" s="14" t="s">
        <v>41</v>
      </c>
    </row>
    <row r="50" spans="2:27" ht="16.5" hidden="1" customHeight="1">
      <c r="B50" s="15"/>
      <c r="C50" s="9" t="s">
        <v>435</v>
      </c>
      <c r="D50" s="16">
        <f t="shared" ref="D50:I50" si="26">SUM(D51:D66)</f>
        <v>0</v>
      </c>
      <c r="E50" s="16">
        <f t="shared" si="26"/>
        <v>0</v>
      </c>
      <c r="F50" s="16">
        <f t="shared" si="26"/>
        <v>0</v>
      </c>
      <c r="G50" s="16">
        <f t="shared" si="26"/>
        <v>0</v>
      </c>
      <c r="H50" s="16">
        <f t="shared" si="26"/>
        <v>0</v>
      </c>
      <c r="I50" s="16">
        <f t="shared" si="26"/>
        <v>0</v>
      </c>
      <c r="J50" s="17">
        <f>IFERROR(D50*1000/E50,0)</f>
        <v>0</v>
      </c>
      <c r="K50" s="17">
        <f>IFERROR(D50/F50,0)</f>
        <v>0</v>
      </c>
      <c r="L50" s="18">
        <f>IFERROR(F50/E50,0)</f>
        <v>0</v>
      </c>
      <c r="M50" s="42">
        <f>IFERROR(G50/F50,0)</f>
        <v>0</v>
      </c>
      <c r="N50" s="42">
        <f>IFERROR(H50/F50,0)</f>
        <v>0</v>
      </c>
      <c r="O50" s="42">
        <f>IFERROR(I50/F50,0)</f>
        <v>0</v>
      </c>
      <c r="P50" s="17">
        <f>IFERROR(D50/G50,0)</f>
        <v>0</v>
      </c>
      <c r="Q50" s="17">
        <f>IFERROR(D50/H50,0)</f>
        <v>0</v>
      </c>
      <c r="R50" s="17">
        <f>IFERROR(D50/I50,0)</f>
        <v>0</v>
      </c>
      <c r="S50" s="16">
        <f>SUM(S51:S66)</f>
        <v>0</v>
      </c>
      <c r="T50" s="16">
        <f>SUM(T51:T66)</f>
        <v>0</v>
      </c>
      <c r="U50" s="16">
        <f>SUM(U51:U66)</f>
        <v>0</v>
      </c>
      <c r="V50" s="17">
        <f>IFERROR(D50/T50,0)</f>
        <v>0</v>
      </c>
      <c r="W50" s="17">
        <f>IFERROR(D50/U50,0)</f>
        <v>0</v>
      </c>
      <c r="X50" s="17">
        <f>IFERROR(W50*커버링B2C요약!$AD$8/(커버링B2C요약!$AE$5/커버링B2C요약!$AD$5),0)</f>
        <v>0</v>
      </c>
      <c r="Y50" s="17">
        <f>Y51</f>
        <v>0</v>
      </c>
      <c r="Z50" s="17">
        <v>0</v>
      </c>
      <c r="AA50" s="107"/>
    </row>
    <row r="51" spans="2:27" s="43" customFormat="1" hidden="1">
      <c r="B51" s="22">
        <v>0</v>
      </c>
      <c r="C51" s="22" t="s">
        <v>876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3">
        <v>0</v>
      </c>
      <c r="K51" s="23">
        <v>0</v>
      </c>
      <c r="L51" s="24">
        <v>0</v>
      </c>
      <c r="M51" s="24">
        <v>0</v>
      </c>
      <c r="N51" s="24">
        <v>0</v>
      </c>
      <c r="O51" s="24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</row>
    <row r="52" spans="2:27" s="43" customFormat="1" hidden="1">
      <c r="B52" s="22">
        <v>0</v>
      </c>
      <c r="C52" s="22" t="s">
        <v>877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3">
        <v>0</v>
      </c>
      <c r="K52" s="23">
        <v>0</v>
      </c>
      <c r="L52" s="24">
        <v>0</v>
      </c>
      <c r="M52" s="24">
        <v>0</v>
      </c>
      <c r="N52" s="24">
        <v>0</v>
      </c>
      <c r="O52" s="24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</row>
    <row r="53" spans="2:27" s="43" customFormat="1" hidden="1">
      <c r="B53" s="22">
        <v>0</v>
      </c>
      <c r="C53" s="22" t="s">
        <v>878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3">
        <v>0</v>
      </c>
      <c r="K53" s="23">
        <v>0</v>
      </c>
      <c r="L53" s="24">
        <v>0</v>
      </c>
      <c r="M53" s="24">
        <v>0</v>
      </c>
      <c r="N53" s="24">
        <v>0</v>
      </c>
      <c r="O53" s="24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</row>
    <row r="54" spans="2:27" s="43" customFormat="1" hidden="1">
      <c r="B54" s="22">
        <v>0</v>
      </c>
      <c r="C54" s="22" t="s">
        <v>879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3">
        <v>0</v>
      </c>
      <c r="K54" s="23">
        <v>0</v>
      </c>
      <c r="L54" s="24">
        <v>0</v>
      </c>
      <c r="M54" s="24">
        <v>0</v>
      </c>
      <c r="N54" s="24">
        <v>0</v>
      </c>
      <c r="O54" s="24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</row>
    <row r="55" spans="2:27" s="43" customFormat="1" hidden="1">
      <c r="B55" s="22">
        <v>0</v>
      </c>
      <c r="C55" s="22" t="s">
        <v>880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3">
        <v>0</v>
      </c>
      <c r="K55" s="23">
        <v>0</v>
      </c>
      <c r="L55" s="24">
        <v>0</v>
      </c>
      <c r="M55" s="24">
        <v>0</v>
      </c>
      <c r="N55" s="24">
        <v>0</v>
      </c>
      <c r="O55" s="24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</row>
    <row r="56" spans="2:27" s="43" customFormat="1" hidden="1">
      <c r="B56" s="22">
        <v>0</v>
      </c>
      <c r="C56" s="22" t="s">
        <v>881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3">
        <v>0</v>
      </c>
      <c r="K56" s="23">
        <v>0</v>
      </c>
      <c r="L56" s="24">
        <v>0</v>
      </c>
      <c r="M56" s="24">
        <v>0</v>
      </c>
      <c r="N56" s="24">
        <v>0</v>
      </c>
      <c r="O56" s="24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</row>
    <row r="57" spans="2:27" s="43" customFormat="1" hidden="1">
      <c r="B57" s="22">
        <v>0</v>
      </c>
      <c r="C57" s="22" t="s">
        <v>882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3">
        <v>0</v>
      </c>
      <c r="K57" s="23">
        <v>0</v>
      </c>
      <c r="L57" s="24">
        <v>0</v>
      </c>
      <c r="M57" s="24">
        <v>0</v>
      </c>
      <c r="N57" s="24">
        <v>0</v>
      </c>
      <c r="O57" s="24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</row>
    <row r="58" spans="2:27" s="43" customFormat="1" hidden="1">
      <c r="B58" s="22">
        <v>0</v>
      </c>
      <c r="C58" s="22" t="s">
        <v>883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3">
        <v>0</v>
      </c>
      <c r="K58" s="23">
        <v>0</v>
      </c>
      <c r="L58" s="24">
        <v>0</v>
      </c>
      <c r="M58" s="24">
        <v>0</v>
      </c>
      <c r="N58" s="24">
        <v>0</v>
      </c>
      <c r="O58" s="24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</row>
    <row r="59" spans="2:27" s="43" customFormat="1" hidden="1">
      <c r="B59" s="22">
        <v>0</v>
      </c>
      <c r="C59" s="22" t="s">
        <v>884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3">
        <v>0</v>
      </c>
      <c r="K59" s="23">
        <v>0</v>
      </c>
      <c r="L59" s="24">
        <v>0</v>
      </c>
      <c r="M59" s="24">
        <v>0</v>
      </c>
      <c r="N59" s="24">
        <v>0</v>
      </c>
      <c r="O59" s="24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</row>
    <row r="60" spans="2:27" s="43" customFormat="1" hidden="1">
      <c r="B60" s="22">
        <v>0</v>
      </c>
      <c r="C60" s="22" t="s">
        <v>885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3">
        <v>0</v>
      </c>
      <c r="K60" s="23">
        <v>0</v>
      </c>
      <c r="L60" s="24">
        <v>0</v>
      </c>
      <c r="M60" s="24">
        <v>0</v>
      </c>
      <c r="N60" s="24">
        <v>0</v>
      </c>
      <c r="O60" s="24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</row>
    <row r="61" spans="2:27" s="43" customFormat="1" hidden="1">
      <c r="B61" s="22">
        <v>0</v>
      </c>
      <c r="C61" s="22" t="s">
        <v>886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3">
        <v>0</v>
      </c>
      <c r="K61" s="23">
        <v>0</v>
      </c>
      <c r="L61" s="24">
        <v>0</v>
      </c>
      <c r="M61" s="24">
        <v>0</v>
      </c>
      <c r="N61" s="24">
        <v>0</v>
      </c>
      <c r="O61" s="24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</row>
    <row r="62" spans="2:27" s="43" customFormat="1" hidden="1">
      <c r="B62" s="22">
        <v>0</v>
      </c>
      <c r="C62" s="22" t="s">
        <v>887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3">
        <v>0</v>
      </c>
      <c r="K62" s="23">
        <v>0</v>
      </c>
      <c r="L62" s="24">
        <v>0</v>
      </c>
      <c r="M62" s="24">
        <v>0</v>
      </c>
      <c r="N62" s="24">
        <v>0</v>
      </c>
      <c r="O62" s="24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</row>
    <row r="63" spans="2:27" s="43" customFormat="1" hidden="1">
      <c r="B63" s="22">
        <v>0</v>
      </c>
      <c r="C63" s="22" t="s">
        <v>888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3">
        <v>0</v>
      </c>
      <c r="K63" s="23">
        <v>0</v>
      </c>
      <c r="L63" s="24">
        <v>0</v>
      </c>
      <c r="M63" s="24">
        <v>0</v>
      </c>
      <c r="N63" s="24">
        <v>0</v>
      </c>
      <c r="O63" s="24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</row>
    <row r="64" spans="2:27" s="43" customFormat="1" hidden="1">
      <c r="B64" s="22">
        <v>0</v>
      </c>
      <c r="C64" s="22" t="s">
        <v>889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3">
        <v>0</v>
      </c>
      <c r="K64" s="23">
        <v>0</v>
      </c>
      <c r="L64" s="24">
        <v>0</v>
      </c>
      <c r="M64" s="24">
        <v>0</v>
      </c>
      <c r="N64" s="24">
        <v>0</v>
      </c>
      <c r="O64" s="24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</row>
    <row r="65" spans="2:26" s="43" customFormat="1" hidden="1">
      <c r="B65" s="22">
        <v>0</v>
      </c>
      <c r="C65" s="22" t="s">
        <v>890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3">
        <v>0</v>
      </c>
      <c r="K65" s="23">
        <v>0</v>
      </c>
      <c r="L65" s="24">
        <v>0</v>
      </c>
      <c r="M65" s="24">
        <v>0</v>
      </c>
      <c r="N65" s="24">
        <v>0</v>
      </c>
      <c r="O65" s="24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</row>
    <row r="66" spans="2:26" s="43" customFormat="1" hidden="1">
      <c r="B66" s="22">
        <v>0</v>
      </c>
      <c r="C66" s="22" t="s">
        <v>891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3">
        <v>0</v>
      </c>
      <c r="K66" s="23">
        <v>0</v>
      </c>
      <c r="L66" s="24">
        <v>0</v>
      </c>
      <c r="M66" s="24">
        <v>0</v>
      </c>
      <c r="N66" s="24">
        <v>0</v>
      </c>
      <c r="O66" s="24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</row>
    <row r="67" spans="2:26" s="3" customFormat="1" ht="16.5" hidden="1" customHeight="1">
      <c r="B67" s="186" t="s">
        <v>440</v>
      </c>
      <c r="C67" s="187" t="s">
        <v>451</v>
      </c>
      <c r="D67" s="187"/>
    </row>
    <row r="68" spans="2:26" s="3" customFormat="1" ht="16.5" hidden="1" customHeight="1">
      <c r="B68" s="188" t="s">
        <v>436</v>
      </c>
      <c r="C68" s="188" t="s">
        <v>22</v>
      </c>
      <c r="D68" s="189" t="s">
        <v>23</v>
      </c>
      <c r="E68" s="189" t="s">
        <v>24</v>
      </c>
      <c r="F68" s="189" t="s">
        <v>25</v>
      </c>
      <c r="G68" s="189" t="s">
        <v>26</v>
      </c>
      <c r="H68" s="189" t="s">
        <v>27</v>
      </c>
      <c r="I68" s="189" t="s">
        <v>28</v>
      </c>
      <c r="J68" s="190" t="s">
        <v>29</v>
      </c>
      <c r="K68" s="190" t="s">
        <v>30</v>
      </c>
      <c r="L68" s="190" t="s">
        <v>31</v>
      </c>
      <c r="M68" s="190" t="s">
        <v>32</v>
      </c>
      <c r="N68" s="190" t="s">
        <v>33</v>
      </c>
      <c r="O68" s="190" t="s">
        <v>34</v>
      </c>
      <c r="P68" s="190" t="s">
        <v>35</v>
      </c>
      <c r="Q68" s="190" t="s">
        <v>36</v>
      </c>
      <c r="R68" s="190" t="s">
        <v>37</v>
      </c>
      <c r="S68" s="191" t="s">
        <v>38</v>
      </c>
      <c r="T68" s="191" t="s">
        <v>27</v>
      </c>
      <c r="U68" s="191" t="s">
        <v>28</v>
      </c>
      <c r="V68" s="191" t="s">
        <v>36</v>
      </c>
      <c r="W68" s="191" t="s">
        <v>37</v>
      </c>
      <c r="X68" s="191" t="s">
        <v>437</v>
      </c>
      <c r="Y68" s="190" t="s">
        <v>40</v>
      </c>
      <c r="Z68" s="191" t="s">
        <v>41</v>
      </c>
    </row>
    <row r="69" spans="2:26" s="3" customFormat="1" ht="16.5" hidden="1" customHeight="1">
      <c r="B69" s="192"/>
      <c r="C69" s="193" t="s">
        <v>435</v>
      </c>
      <c r="D69" s="194">
        <f t="shared" ref="D69:I69" si="27">SUM(D70:D72)</f>
        <v>0</v>
      </c>
      <c r="E69" s="194">
        <f t="shared" si="27"/>
        <v>0</v>
      </c>
      <c r="F69" s="194">
        <f t="shared" si="27"/>
        <v>0</v>
      </c>
      <c r="G69" s="194">
        <f t="shared" si="27"/>
        <v>0</v>
      </c>
      <c r="H69" s="194">
        <f t="shared" si="27"/>
        <v>0</v>
      </c>
      <c r="I69" s="194">
        <f t="shared" si="27"/>
        <v>0</v>
      </c>
      <c r="J69" s="195" t="e">
        <f>D69*1000/E69</f>
        <v>#DIV/0!</v>
      </c>
      <c r="K69" s="195">
        <f>IFERROR(D69/F69,0)</f>
        <v>0</v>
      </c>
      <c r="L69" s="196">
        <f t="shared" ref="L69:M72" si="28">IFERROR(F69/E69,0)</f>
        <v>0</v>
      </c>
      <c r="M69" s="197">
        <f t="shared" si="28"/>
        <v>0</v>
      </c>
      <c r="N69" s="197">
        <f>IFERROR(H69/F69,0)</f>
        <v>0</v>
      </c>
      <c r="O69" s="197">
        <f>IFERROR(I69/F69,0)</f>
        <v>0</v>
      </c>
      <c r="P69" s="195">
        <f>IFERROR(D69/G69,0)</f>
        <v>0</v>
      </c>
      <c r="Q69" s="195">
        <f>IFERROR(D69/H69,0)</f>
        <v>0</v>
      </c>
      <c r="R69" s="195">
        <f>IFERROR(D69/I69,0)</f>
        <v>0</v>
      </c>
      <c r="S69" s="194">
        <f>SUM(S70:S72)</f>
        <v>0</v>
      </c>
      <c r="T69" s="194">
        <f>SUM(T70:T72)</f>
        <v>0</v>
      </c>
      <c r="U69" s="194">
        <f>SUM(U70:U72)</f>
        <v>0</v>
      </c>
      <c r="V69" s="195">
        <f>IFERROR(D69/T69,0)</f>
        <v>0</v>
      </c>
      <c r="W69" s="195">
        <f>IFERROR(D69/U69,0)</f>
        <v>0</v>
      </c>
      <c r="X69" s="195">
        <f>IFERROR(W69*커버링B2C요약!$AD$8/(커버링B2C요약!$AE$5/커버링B2C요약!$AD$5),0)</f>
        <v>0</v>
      </c>
      <c r="Y69" s="195">
        <f>Y70</f>
        <v>0</v>
      </c>
      <c r="Z69" s="195">
        <v>0</v>
      </c>
    </row>
    <row r="70" spans="2:26" s="148" customFormat="1" hidden="1">
      <c r="B70" s="135" t="str">
        <f>VLOOKUP(C70,'메타 RAW'!A:G,2,0)</f>
        <v>ios_purchase_re_vd_대표님_hn1_25.09.23</v>
      </c>
      <c r="C70" s="135" t="s">
        <v>892</v>
      </c>
      <c r="D70" s="135">
        <f>VLOOKUP($C70,'메타 RAW'!$A:$G,3,0)</f>
        <v>0</v>
      </c>
      <c r="E70" s="135">
        <f>VLOOKUP($C70,'메타 RAW'!$A:$G,4,0)</f>
        <v>0</v>
      </c>
      <c r="F70" s="135">
        <f>VLOOKUP($C70,'메타 RAW'!$A:$G,5,0)</f>
        <v>0</v>
      </c>
      <c r="G70" s="135">
        <f>VLOOKUP($C70,'메타 RAW'!$A:$G,6,0)</f>
        <v>0</v>
      </c>
      <c r="H70" s="135">
        <f>VLOOKUP($C70,'메타 RAW'!$A:$I,7,0)</f>
        <v>0</v>
      </c>
      <c r="I70" s="135">
        <f>VLOOKUP($C70,'메타 RAW'!$A:$I,8,0)</f>
        <v>0</v>
      </c>
      <c r="J70" s="198">
        <f>IFERROR(D70/E70*1000,0)</f>
        <v>0</v>
      </c>
      <c r="K70" s="198">
        <f>IFERROR(D70/F70,0)</f>
        <v>0</v>
      </c>
      <c r="L70" s="135">
        <f t="shared" si="28"/>
        <v>0</v>
      </c>
      <c r="M70" s="135">
        <f t="shared" si="28"/>
        <v>0</v>
      </c>
      <c r="N70" s="135">
        <f>IFERROR(H70/F70,0)</f>
        <v>0</v>
      </c>
      <c r="O70" s="135">
        <f>IFERROR(I70/F70,0)</f>
        <v>0</v>
      </c>
      <c r="P70" s="135">
        <f>IFERROR(D70/G70,0)</f>
        <v>0</v>
      </c>
      <c r="Q70" s="135">
        <f>IFERROR(D70/H70,0)</f>
        <v>0</v>
      </c>
      <c r="R70" s="135">
        <f>IFERROR(D70/I70,0)</f>
        <v>0</v>
      </c>
      <c r="S70" s="135">
        <f>IFERROR(VLOOKUP($C70,'메타 RAW (MMP)'!$B:$G,3,0),0)</f>
        <v>0</v>
      </c>
      <c r="T70" s="135">
        <f>IFERROR(VLOOKUP($C70,'메타 RAW (MMP)'!$B:$G,5,0),0)</f>
        <v>0</v>
      </c>
      <c r="U70" s="135">
        <f>IFERROR(VLOOKUP($C70,'메타 RAW (MMP)'!$B:$G,6,0),0)</f>
        <v>0</v>
      </c>
      <c r="V70" s="135">
        <f>IFERROR(D70/T70,0)</f>
        <v>0</v>
      </c>
      <c r="W70" s="135">
        <f>IFERROR(D70/U70,0)</f>
        <v>0</v>
      </c>
      <c r="X70" s="135">
        <f>IFERROR(W70*커버링B2C요약!$AD$8/(커버링B2C요약!$AE$5/커버링B2C요약!$AD$5),0)</f>
        <v>0</v>
      </c>
      <c r="Y70" s="135">
        <v>0</v>
      </c>
    </row>
    <row r="71" spans="2:26" s="148" customFormat="1" hidden="1">
      <c r="B71" s="135" t="str">
        <f>VLOOKUP(C71,'메타 RAW'!A:G,2,0)</f>
        <v>ios_purchase_re_vd_대표님_hn1_25.09.23</v>
      </c>
      <c r="C71" s="135" t="s">
        <v>893</v>
      </c>
      <c r="D71" s="135">
        <f>VLOOKUP($C71,'메타 RAW'!$A:$G,3,0)</f>
        <v>0</v>
      </c>
      <c r="E71" s="135">
        <f>VLOOKUP($C71,'메타 RAW'!$A:$G,4,0)</f>
        <v>0</v>
      </c>
      <c r="F71" s="135">
        <f>VLOOKUP($C71,'메타 RAW'!$A:$G,5,0)</f>
        <v>0</v>
      </c>
      <c r="G71" s="135">
        <f>VLOOKUP($C71,'메타 RAW'!$A:$G,6,0)</f>
        <v>0</v>
      </c>
      <c r="H71" s="135">
        <f>VLOOKUP($C71,'메타 RAW'!$A:$I,7,0)</f>
        <v>0</v>
      </c>
      <c r="I71" s="135">
        <f>VLOOKUP($C71,'메타 RAW'!$A:$I,8,0)</f>
        <v>0</v>
      </c>
      <c r="J71" s="198">
        <f>IFERROR(D71/E71*1000,0)</f>
        <v>0</v>
      </c>
      <c r="K71" s="198">
        <f>IFERROR(D71/F71,0)</f>
        <v>0</v>
      </c>
      <c r="L71" s="135">
        <f t="shared" si="28"/>
        <v>0</v>
      </c>
      <c r="M71" s="135">
        <f t="shared" si="28"/>
        <v>0</v>
      </c>
      <c r="N71" s="135">
        <f>IFERROR(H71/F71,0)</f>
        <v>0</v>
      </c>
      <c r="O71" s="135">
        <f>IFERROR(I71/F71,0)</f>
        <v>0</v>
      </c>
      <c r="P71" s="135">
        <f>IFERROR(D71/G71,0)</f>
        <v>0</v>
      </c>
      <c r="Q71" s="135">
        <f>IFERROR(D71/H71,0)</f>
        <v>0</v>
      </c>
      <c r="R71" s="135">
        <f>IFERROR(D71/I71,0)</f>
        <v>0</v>
      </c>
      <c r="S71" s="135">
        <f>IFERROR(VLOOKUP($C71,'메타 RAW (MMP)'!$B:$G,3,0),0)</f>
        <v>0</v>
      </c>
      <c r="T71" s="135">
        <f>IFERROR(VLOOKUP($C71,'메타 RAW (MMP)'!$B:$G,5,0),0)</f>
        <v>0</v>
      </c>
      <c r="U71" s="135">
        <f>IFERROR(VLOOKUP($C71,'메타 RAW (MMP)'!$B:$G,6,0),0)</f>
        <v>0</v>
      </c>
      <c r="V71" s="135">
        <f>IFERROR(D71/T71,0)</f>
        <v>0</v>
      </c>
      <c r="W71" s="135">
        <f>IFERROR(D71/U71,0)</f>
        <v>0</v>
      </c>
      <c r="X71" s="135">
        <f>IFERROR(W71*커버링B2C요약!$AD$8/(커버링B2C요약!$AE$5/커버링B2C요약!$AD$5),0)</f>
        <v>0</v>
      </c>
      <c r="Y71" s="135">
        <f>VLOOKUP($C71,'메타 RAW'!$A:$I,9,0)</f>
        <v>19200</v>
      </c>
    </row>
    <row r="72" spans="2:26" s="148" customFormat="1" hidden="1">
      <c r="B72" s="135" t="str">
        <f>VLOOKUP(C72,'메타 RAW'!A:G,2,0)</f>
        <v>ios_purchase_re_vd_대표님_hn1_25.09.23</v>
      </c>
      <c r="C72" s="135" t="s">
        <v>894</v>
      </c>
      <c r="D72" s="135">
        <f>VLOOKUP($C72,'메타 RAW'!$A:$G,3,0)</f>
        <v>0</v>
      </c>
      <c r="E72" s="135">
        <f>VLOOKUP($C72,'메타 RAW'!$A:$G,4,0)</f>
        <v>0</v>
      </c>
      <c r="F72" s="135">
        <f>VLOOKUP($C72,'메타 RAW'!$A:$G,5,0)</f>
        <v>0</v>
      </c>
      <c r="G72" s="135">
        <f>VLOOKUP($C72,'메타 RAW'!$A:$G,6,0)</f>
        <v>0</v>
      </c>
      <c r="H72" s="135">
        <f>VLOOKUP($C72,'메타 RAW'!$A:$I,7,0)</f>
        <v>0</v>
      </c>
      <c r="I72" s="135">
        <f>VLOOKUP($C72,'메타 RAW'!$A:$I,8,0)</f>
        <v>0</v>
      </c>
      <c r="J72" s="198">
        <f>IFERROR(D72/E72*1000,0)</f>
        <v>0</v>
      </c>
      <c r="K72" s="198">
        <f>IFERROR(D72/F72,0)</f>
        <v>0</v>
      </c>
      <c r="L72" s="135">
        <f t="shared" si="28"/>
        <v>0</v>
      </c>
      <c r="M72" s="135">
        <f t="shared" si="28"/>
        <v>0</v>
      </c>
      <c r="N72" s="135">
        <f>IFERROR(H72/F72,0)</f>
        <v>0</v>
      </c>
      <c r="O72" s="135">
        <f>IFERROR(I72/F72,0)</f>
        <v>0</v>
      </c>
      <c r="P72" s="135">
        <f>IFERROR(D72/G72,0)</f>
        <v>0</v>
      </c>
      <c r="Q72" s="135">
        <f>IFERROR(D72/H72,0)</f>
        <v>0</v>
      </c>
      <c r="R72" s="135">
        <f>IFERROR(D72/I72,0)</f>
        <v>0</v>
      </c>
      <c r="S72" s="135">
        <f>IFERROR(VLOOKUP($C72,'메타 RAW (MMP)'!$B:$G,3,0),0)</f>
        <v>0</v>
      </c>
      <c r="T72" s="135">
        <f>IFERROR(VLOOKUP($C72,'메타 RAW (MMP)'!$B:$G,5,0),0)</f>
        <v>0</v>
      </c>
      <c r="U72" s="135">
        <f>IFERROR(VLOOKUP($C72,'메타 RAW (MMP)'!$B:$G,6,0),0)</f>
        <v>0</v>
      </c>
      <c r="V72" s="135">
        <f>IFERROR(D72/T72,0)</f>
        <v>0</v>
      </c>
      <c r="W72" s="135">
        <f>IFERROR(D72/U72,0)</f>
        <v>0</v>
      </c>
      <c r="X72" s="135">
        <f>IFERROR(W72*커버링B2C요약!$AD$8/(커버링B2C요약!$AE$5/커버링B2C요약!$AD$5),0)</f>
        <v>0</v>
      </c>
      <c r="Y72" s="135">
        <f>VLOOKUP($C72,'메타 RAW'!$A:$I,9,0)</f>
        <v>19200</v>
      </c>
    </row>
    <row r="73" spans="2:26" s="3" customFormat="1" hidden="1"/>
    <row r="74" spans="2:26" s="3" customFormat="1" ht="16.5" hidden="1" customHeight="1">
      <c r="B74" s="186" t="s">
        <v>440</v>
      </c>
      <c r="C74" s="187" t="s">
        <v>451</v>
      </c>
      <c r="D74" s="187"/>
    </row>
    <row r="75" spans="2:26" s="3" customFormat="1" ht="16.5" hidden="1" customHeight="1">
      <c r="B75" s="188" t="s">
        <v>436</v>
      </c>
      <c r="C75" s="188" t="s">
        <v>22</v>
      </c>
      <c r="D75" s="189" t="s">
        <v>23</v>
      </c>
      <c r="E75" s="189" t="s">
        <v>24</v>
      </c>
      <c r="F75" s="189" t="s">
        <v>25</v>
      </c>
      <c r="G75" s="189" t="s">
        <v>26</v>
      </c>
      <c r="H75" s="189" t="s">
        <v>27</v>
      </c>
      <c r="I75" s="189" t="s">
        <v>28</v>
      </c>
      <c r="J75" s="190" t="s">
        <v>29</v>
      </c>
      <c r="K75" s="190" t="s">
        <v>30</v>
      </c>
      <c r="L75" s="190" t="s">
        <v>31</v>
      </c>
      <c r="M75" s="190" t="s">
        <v>32</v>
      </c>
      <c r="N75" s="190" t="s">
        <v>33</v>
      </c>
      <c r="O75" s="190" t="s">
        <v>34</v>
      </c>
      <c r="P75" s="190" t="s">
        <v>35</v>
      </c>
      <c r="Q75" s="190" t="s">
        <v>36</v>
      </c>
      <c r="R75" s="190" t="s">
        <v>37</v>
      </c>
      <c r="S75" s="191" t="s">
        <v>38</v>
      </c>
      <c r="T75" s="191" t="s">
        <v>27</v>
      </c>
      <c r="U75" s="191" t="s">
        <v>28</v>
      </c>
      <c r="V75" s="191" t="s">
        <v>36</v>
      </c>
      <c r="W75" s="191" t="s">
        <v>37</v>
      </c>
      <c r="X75" s="191" t="s">
        <v>437</v>
      </c>
      <c r="Y75" s="190" t="s">
        <v>40</v>
      </c>
      <c r="Z75" s="191" t="s">
        <v>41</v>
      </c>
    </row>
    <row r="76" spans="2:26" s="3" customFormat="1" ht="16.5" hidden="1" customHeight="1">
      <c r="B76" s="192"/>
      <c r="C76" s="193" t="s">
        <v>435</v>
      </c>
      <c r="D76" s="194">
        <f t="shared" ref="D76:I76" si="29">SUM(D77:D79)</f>
        <v>0</v>
      </c>
      <c r="E76" s="194">
        <f t="shared" si="29"/>
        <v>0</v>
      </c>
      <c r="F76" s="194">
        <f t="shared" si="29"/>
        <v>0</v>
      </c>
      <c r="G76" s="194">
        <f t="shared" si="29"/>
        <v>0</v>
      </c>
      <c r="H76" s="194">
        <f t="shared" si="29"/>
        <v>0</v>
      </c>
      <c r="I76" s="194">
        <f t="shared" si="29"/>
        <v>0</v>
      </c>
      <c r="J76" s="195" t="e">
        <f>D76*1000/E76</f>
        <v>#DIV/0!</v>
      </c>
      <c r="K76" s="195">
        <f>IFERROR(D76/F76,0)</f>
        <v>0</v>
      </c>
      <c r="L76" s="196">
        <f t="shared" ref="L76:M79" si="30">IFERROR(F76/E76,0)</f>
        <v>0</v>
      </c>
      <c r="M76" s="197">
        <f t="shared" si="30"/>
        <v>0</v>
      </c>
      <c r="N76" s="197">
        <f>IFERROR(H76/F76,0)</f>
        <v>0</v>
      </c>
      <c r="O76" s="197">
        <f>IFERROR(I76/F76,0)</f>
        <v>0</v>
      </c>
      <c r="P76" s="195">
        <f>IFERROR(D76/G76,0)</f>
        <v>0</v>
      </c>
      <c r="Q76" s="195">
        <f>IFERROR(D76/H76,0)</f>
        <v>0</v>
      </c>
      <c r="R76" s="195">
        <f>IFERROR(D76/I76,0)</f>
        <v>0</v>
      </c>
      <c r="S76" s="194">
        <f>SUM(S77:S79)</f>
        <v>0</v>
      </c>
      <c r="T76" s="194">
        <f>SUM(T77:T79)</f>
        <v>0</v>
      </c>
      <c r="U76" s="194">
        <f>SUM(U77:U79)</f>
        <v>0</v>
      </c>
      <c r="V76" s="195">
        <f>IFERROR(D76/T76,0)</f>
        <v>0</v>
      </c>
      <c r="W76" s="195">
        <f>IFERROR(D76/U76,0)</f>
        <v>0</v>
      </c>
      <c r="X76" s="195">
        <f>IFERROR(W76*커버링B2C요약!$AD$8/(커버링B2C요약!$AE$5/커버링B2C요약!$AD$5),0)</f>
        <v>0</v>
      </c>
      <c r="Y76" s="195">
        <f>Y77</f>
        <v>0</v>
      </c>
      <c r="Z76" s="195">
        <v>0</v>
      </c>
    </row>
    <row r="77" spans="2:26" s="148" customFormat="1" hidden="1">
      <c r="B77" s="135" t="str">
        <f>VLOOKUP(C77,'메타 RAW'!A:G,2,0)</f>
        <v>ios_purchase_re_vd_추석_sj1_25.09.24</v>
      </c>
      <c r="C77" s="135" t="s">
        <v>895</v>
      </c>
      <c r="D77" s="135">
        <f>VLOOKUP($C77,'메타 RAW'!$A:$G,3,0)</f>
        <v>0</v>
      </c>
      <c r="E77" s="135">
        <f>VLOOKUP($C77,'메타 RAW'!$A:$G,4,0)</f>
        <v>0</v>
      </c>
      <c r="F77" s="135">
        <f>VLOOKUP($C77,'메타 RAW'!$A:$G,5,0)</f>
        <v>0</v>
      </c>
      <c r="G77" s="135">
        <f>VLOOKUP($C77,'메타 RAW'!$A:$G,6,0)</f>
        <v>0</v>
      </c>
      <c r="H77" s="135">
        <f>VLOOKUP($C77,'메타 RAW'!$A:$I,7,0)</f>
        <v>0</v>
      </c>
      <c r="I77" s="135">
        <f>VLOOKUP($C77,'메타 RAW'!$A:$I,8,0)</f>
        <v>0</v>
      </c>
      <c r="J77" s="198">
        <f>IFERROR(D77/E77*1000,0)</f>
        <v>0</v>
      </c>
      <c r="K77" s="198">
        <f>IFERROR(D77/F77,0)</f>
        <v>0</v>
      </c>
      <c r="L77" s="135">
        <f t="shared" si="30"/>
        <v>0</v>
      </c>
      <c r="M77" s="135">
        <f t="shared" si="30"/>
        <v>0</v>
      </c>
      <c r="N77" s="135">
        <f>IFERROR(H77/F77,0)</f>
        <v>0</v>
      </c>
      <c r="O77" s="135">
        <f>IFERROR(I77/F77,0)</f>
        <v>0</v>
      </c>
      <c r="P77" s="135">
        <f>IFERROR(D77/G77,0)</f>
        <v>0</v>
      </c>
      <c r="Q77" s="135">
        <f>IFERROR(D77/H77,0)</f>
        <v>0</v>
      </c>
      <c r="R77" s="135">
        <f>IFERROR(D77/I77,0)</f>
        <v>0</v>
      </c>
      <c r="S77" s="135">
        <f>IFERROR(VLOOKUP($C77,'메타 RAW (MMP)'!$B:$G,3,0),0)</f>
        <v>0</v>
      </c>
      <c r="T77" s="135">
        <f>IFERROR(VLOOKUP($C77,'메타 RAW (MMP)'!$B:$G,5,0),0)</f>
        <v>0</v>
      </c>
      <c r="U77" s="135">
        <f>IFERROR(VLOOKUP($C77,'메타 RAW (MMP)'!$B:$G,6,0),0)</f>
        <v>0</v>
      </c>
      <c r="V77" s="135">
        <f>IFERROR(D77/T77,0)</f>
        <v>0</v>
      </c>
      <c r="W77" s="135">
        <f>IFERROR(D77/U77,0)</f>
        <v>0</v>
      </c>
      <c r="X77" s="135">
        <f>IFERROR(W77*커버링B2C요약!$AD$8/(커버링B2C요약!$AE$5/커버링B2C요약!$AD$5),0)</f>
        <v>0</v>
      </c>
      <c r="Y77" s="135">
        <v>0</v>
      </c>
    </row>
    <row r="78" spans="2:26" s="148" customFormat="1" hidden="1">
      <c r="B78" s="135" t="str">
        <f>VLOOKUP(C78,'메타 RAW'!A:G,2,0)</f>
        <v>ios_purchase_re_vd_추석_sj1_25.09.24</v>
      </c>
      <c r="C78" s="135" t="s">
        <v>896</v>
      </c>
      <c r="D78" s="135">
        <f>VLOOKUP($C78,'메타 RAW'!$A:$G,3,0)</f>
        <v>0</v>
      </c>
      <c r="E78" s="135">
        <f>VLOOKUP($C78,'메타 RAW'!$A:$G,4,0)</f>
        <v>0</v>
      </c>
      <c r="F78" s="135">
        <f>VLOOKUP($C78,'메타 RAW'!$A:$G,5,0)</f>
        <v>0</v>
      </c>
      <c r="G78" s="135">
        <f>VLOOKUP($C78,'메타 RAW'!$A:$G,6,0)</f>
        <v>0</v>
      </c>
      <c r="H78" s="135">
        <f>VLOOKUP($C78,'메타 RAW'!$A:$I,7,0)</f>
        <v>0</v>
      </c>
      <c r="I78" s="135">
        <f>VLOOKUP($C78,'메타 RAW'!$A:$I,8,0)</f>
        <v>0</v>
      </c>
      <c r="J78" s="198">
        <f>IFERROR(D78/E78*1000,0)</f>
        <v>0</v>
      </c>
      <c r="K78" s="198">
        <f>IFERROR(D78/F78,0)</f>
        <v>0</v>
      </c>
      <c r="L78" s="135">
        <f t="shared" si="30"/>
        <v>0</v>
      </c>
      <c r="M78" s="135">
        <f t="shared" si="30"/>
        <v>0</v>
      </c>
      <c r="N78" s="135">
        <f>IFERROR(H78/F78,0)</f>
        <v>0</v>
      </c>
      <c r="O78" s="135">
        <f>IFERROR(I78/F78,0)</f>
        <v>0</v>
      </c>
      <c r="P78" s="135">
        <f>IFERROR(D78/G78,0)</f>
        <v>0</v>
      </c>
      <c r="Q78" s="135">
        <f>IFERROR(D78/H78,0)</f>
        <v>0</v>
      </c>
      <c r="R78" s="135">
        <f>IFERROR(D78/I78,0)</f>
        <v>0</v>
      </c>
      <c r="S78" s="135">
        <f>IFERROR(VLOOKUP($C78,'메타 RAW (MMP)'!$B:$G,3,0),0)</f>
        <v>0</v>
      </c>
      <c r="T78" s="135">
        <f>IFERROR(VLOOKUP($C78,'메타 RAW (MMP)'!$B:$G,5,0),0)</f>
        <v>0</v>
      </c>
      <c r="U78" s="135">
        <f>IFERROR(VLOOKUP($C78,'메타 RAW (MMP)'!$B:$G,6,0),0)</f>
        <v>0</v>
      </c>
      <c r="V78" s="135">
        <f>IFERROR(D78/T78,0)</f>
        <v>0</v>
      </c>
      <c r="W78" s="135">
        <f>IFERROR(D78/U78,0)</f>
        <v>0</v>
      </c>
      <c r="X78" s="135">
        <f>IFERROR(W78*커버링B2C요약!$AD$8/(커버링B2C요약!$AE$5/커버링B2C요약!$AD$5),0)</f>
        <v>0</v>
      </c>
      <c r="Y78" s="135">
        <f>VLOOKUP($C78,'메타 RAW'!$A:$I,9,0)</f>
        <v>27648</v>
      </c>
    </row>
    <row r="79" spans="2:26" s="148" customFormat="1" hidden="1">
      <c r="B79" s="135" t="str">
        <f>VLOOKUP(C79,'메타 RAW'!A:G,2,0)</f>
        <v>ios_purchase_re_vd_추석_sj1_25.09.24</v>
      </c>
      <c r="C79" s="135" t="s">
        <v>897</v>
      </c>
      <c r="D79" s="135">
        <f>VLOOKUP($C79,'메타 RAW'!$A:$G,3,0)</f>
        <v>0</v>
      </c>
      <c r="E79" s="135">
        <f>VLOOKUP($C79,'메타 RAW'!$A:$G,4,0)</f>
        <v>0</v>
      </c>
      <c r="F79" s="135">
        <f>VLOOKUP($C79,'메타 RAW'!$A:$G,5,0)</f>
        <v>0</v>
      </c>
      <c r="G79" s="135">
        <f>VLOOKUP($C79,'메타 RAW'!$A:$G,6,0)</f>
        <v>0</v>
      </c>
      <c r="H79" s="135">
        <f>VLOOKUP($C79,'메타 RAW'!$A:$I,7,0)</f>
        <v>0</v>
      </c>
      <c r="I79" s="135">
        <f>VLOOKUP($C79,'메타 RAW'!$A:$I,8,0)</f>
        <v>0</v>
      </c>
      <c r="J79" s="198">
        <f>IFERROR(D79/E79*1000,0)</f>
        <v>0</v>
      </c>
      <c r="K79" s="198">
        <f>IFERROR(D79/F79,0)</f>
        <v>0</v>
      </c>
      <c r="L79" s="135">
        <f t="shared" si="30"/>
        <v>0</v>
      </c>
      <c r="M79" s="135">
        <f t="shared" si="30"/>
        <v>0</v>
      </c>
      <c r="N79" s="135">
        <f>IFERROR(H79/F79,0)</f>
        <v>0</v>
      </c>
      <c r="O79" s="135">
        <f>IFERROR(I79/F79,0)</f>
        <v>0</v>
      </c>
      <c r="P79" s="135">
        <f>IFERROR(D79/G79,0)</f>
        <v>0</v>
      </c>
      <c r="Q79" s="135">
        <f>IFERROR(D79/H79,0)</f>
        <v>0</v>
      </c>
      <c r="R79" s="135">
        <f>IFERROR(D79/I79,0)</f>
        <v>0</v>
      </c>
      <c r="S79" s="135">
        <f>IFERROR(VLOOKUP($C79,'메타 RAW (MMP)'!$B:$G,3,0),0)</f>
        <v>0</v>
      </c>
      <c r="T79" s="135">
        <f>IFERROR(VLOOKUP($C79,'메타 RAW (MMP)'!$B:$G,5,0),0)</f>
        <v>0</v>
      </c>
      <c r="U79" s="135">
        <f>IFERROR(VLOOKUP($C79,'메타 RAW (MMP)'!$B:$G,6,0),0)</f>
        <v>0</v>
      </c>
      <c r="V79" s="135">
        <f>IFERROR(D79/T79,0)</f>
        <v>0</v>
      </c>
      <c r="W79" s="135">
        <f>IFERROR(D79/U79,0)</f>
        <v>0</v>
      </c>
      <c r="X79" s="135">
        <f>IFERROR(W79*커버링B2C요약!$AD$8/(커버링B2C요약!$AE$5/커버링B2C요약!$AD$5),0)</f>
        <v>0</v>
      </c>
      <c r="Y79" s="135">
        <f>VLOOKUP($C79,'메타 RAW'!$A:$I,9,0)</f>
        <v>27648</v>
      </c>
    </row>
    <row r="80" spans="2:26" ht="16.5" hidden="1" customHeight="1">
      <c r="B80" s="19" t="s">
        <v>440</v>
      </c>
      <c r="C80" s="20" t="s">
        <v>451</v>
      </c>
      <c r="D80" s="20"/>
    </row>
    <row r="81" spans="2:27" ht="16.5" hidden="1" customHeight="1">
      <c r="B81" s="11" t="s">
        <v>436</v>
      </c>
      <c r="C81" s="11" t="s">
        <v>22</v>
      </c>
      <c r="D81" s="12" t="s">
        <v>23</v>
      </c>
      <c r="E81" s="12" t="s">
        <v>24</v>
      </c>
      <c r="F81" s="12" t="s">
        <v>25</v>
      </c>
      <c r="G81" s="12" t="s">
        <v>26</v>
      </c>
      <c r="H81" s="12" t="s">
        <v>27</v>
      </c>
      <c r="I81" s="12" t="s">
        <v>28</v>
      </c>
      <c r="J81" s="13" t="s">
        <v>29</v>
      </c>
      <c r="K81" s="13" t="s">
        <v>30</v>
      </c>
      <c r="L81" s="13" t="s">
        <v>31</v>
      </c>
      <c r="M81" s="13" t="s">
        <v>32</v>
      </c>
      <c r="N81" s="13" t="s">
        <v>33</v>
      </c>
      <c r="O81" s="13" t="s">
        <v>34</v>
      </c>
      <c r="P81" s="13" t="s">
        <v>35</v>
      </c>
      <c r="Q81" s="13" t="s">
        <v>36</v>
      </c>
      <c r="R81" s="13" t="s">
        <v>37</v>
      </c>
      <c r="S81" s="14" t="s">
        <v>38</v>
      </c>
      <c r="T81" s="14" t="s">
        <v>27</v>
      </c>
      <c r="U81" s="14" t="s">
        <v>28</v>
      </c>
      <c r="V81" s="14" t="s">
        <v>36</v>
      </c>
      <c r="W81" s="14" t="s">
        <v>37</v>
      </c>
      <c r="X81" s="14" t="s">
        <v>437</v>
      </c>
      <c r="Y81" s="13" t="s">
        <v>40</v>
      </c>
      <c r="Z81" s="14" t="s">
        <v>41</v>
      </c>
    </row>
    <row r="82" spans="2:27" ht="16.5" hidden="1" customHeight="1">
      <c r="B82" s="15"/>
      <c r="C82" s="9" t="s">
        <v>435</v>
      </c>
      <c r="D82" s="16">
        <f t="shared" ref="D82:I82" si="31">SUM(D83:D85)</f>
        <v>0</v>
      </c>
      <c r="E82" s="16">
        <f t="shared" si="31"/>
        <v>0</v>
      </c>
      <c r="F82" s="16">
        <f t="shared" si="31"/>
        <v>0</v>
      </c>
      <c r="G82" s="16">
        <f t="shared" si="31"/>
        <v>0</v>
      </c>
      <c r="H82" s="16">
        <f t="shared" si="31"/>
        <v>0</v>
      </c>
      <c r="I82" s="16">
        <f t="shared" si="31"/>
        <v>0</v>
      </c>
      <c r="J82" s="17" t="e">
        <f>D82*1000/E82</f>
        <v>#DIV/0!</v>
      </c>
      <c r="K82" s="17">
        <f>IFERROR(D82/F82,0)</f>
        <v>0</v>
      </c>
      <c r="L82" s="18">
        <f t="shared" ref="L82:M85" si="32">IFERROR(F82/E82,0)</f>
        <v>0</v>
      </c>
      <c r="M82" s="42">
        <f t="shared" si="32"/>
        <v>0</v>
      </c>
      <c r="N82" s="42">
        <f>IFERROR(H82/F82,0)</f>
        <v>0</v>
      </c>
      <c r="O82" s="42">
        <f>IFERROR(I82/F82,0)</f>
        <v>0</v>
      </c>
      <c r="P82" s="17">
        <f>IFERROR(D82/G82,0)</f>
        <v>0</v>
      </c>
      <c r="Q82" s="17">
        <f>IFERROR(D82/H82,0)</f>
        <v>0</v>
      </c>
      <c r="R82" s="17">
        <f>IFERROR(D82/I82,0)</f>
        <v>0</v>
      </c>
      <c r="S82" s="16">
        <f>SUM(S83:S85)</f>
        <v>0</v>
      </c>
      <c r="T82" s="16">
        <f>SUM(T83:T85)</f>
        <v>0</v>
      </c>
      <c r="U82" s="16">
        <f>SUM(U83:U85)</f>
        <v>0</v>
      </c>
      <c r="V82" s="17">
        <f>IFERROR(D82/T82,0)</f>
        <v>0</v>
      </c>
      <c r="W82" s="17">
        <f>IFERROR(D82/U82,0)</f>
        <v>0</v>
      </c>
      <c r="X82" s="17">
        <f>IFERROR(W82*커버링B2C요약!$AD$8/(커버링B2C요약!$AE$5/커버링B2C요약!$AD$5),0)</f>
        <v>0</v>
      </c>
      <c r="Y82" s="17">
        <f>Y83</f>
        <v>0</v>
      </c>
      <c r="Z82" s="17">
        <v>0</v>
      </c>
      <c r="AA82" s="107"/>
    </row>
    <row r="83" spans="2:27" s="43" customFormat="1" hidden="1">
      <c r="B83" s="22" t="str">
        <f>VLOOKUP(C83,'메타 RAW'!A:G,2,0)</f>
        <v>aos_purchase_re_vd_30만명_cr1_26.01.16</v>
      </c>
      <c r="C83" s="22" t="s">
        <v>898</v>
      </c>
      <c r="D83" s="22">
        <f>VLOOKUP($C83,'메타 RAW'!$A:$G,3,0)</f>
        <v>0</v>
      </c>
      <c r="E83" s="22">
        <f>VLOOKUP($C83,'메타 RAW'!$A:$G,4,0)</f>
        <v>0</v>
      </c>
      <c r="F83" s="22">
        <f>VLOOKUP($C83,'메타 RAW'!$A:$G,5,0)</f>
        <v>0</v>
      </c>
      <c r="G83" s="22">
        <f>VLOOKUP($C83,'메타 RAW'!$A:$G,6,0)</f>
        <v>0</v>
      </c>
      <c r="H83" s="22">
        <f>VLOOKUP($C83,'메타 RAW'!$A:$I,7,0)</f>
        <v>0</v>
      </c>
      <c r="I83" s="22">
        <f>VLOOKUP($C83,'메타 RAW'!$A:$I,8,0)</f>
        <v>0</v>
      </c>
      <c r="J83" s="23">
        <f>IFERROR(D83/E83*1000,0)</f>
        <v>0</v>
      </c>
      <c r="K83" s="23">
        <f>IFERROR(D83/F83,0)</f>
        <v>0</v>
      </c>
      <c r="L83" s="24">
        <f t="shared" si="32"/>
        <v>0</v>
      </c>
      <c r="M83" s="24">
        <f t="shared" si="32"/>
        <v>0</v>
      </c>
      <c r="N83" s="24">
        <f>IFERROR(H83/F83,0)</f>
        <v>0</v>
      </c>
      <c r="O83" s="24">
        <f>IFERROR(I83/F83,0)</f>
        <v>0</v>
      </c>
      <c r="P83" s="22">
        <f>IFERROR(D83/G83,0)</f>
        <v>0</v>
      </c>
      <c r="Q83" s="22">
        <f>IFERROR(D83/H83,0)</f>
        <v>0</v>
      </c>
      <c r="R83" s="22">
        <f>IFERROR(D83/I83,0)</f>
        <v>0</v>
      </c>
      <c r="S83" s="22">
        <f>IFERROR(VLOOKUP($C83,'메타 RAW (MMP)'!$B:$G,3,0),0)</f>
        <v>0</v>
      </c>
      <c r="T83" s="22">
        <f>IFERROR(VLOOKUP($C83,'메타 RAW (MMP)'!$B:$G,5,0),0)</f>
        <v>0</v>
      </c>
      <c r="U83" s="22">
        <f>IFERROR(VLOOKUP($C83,'메타 RAW (MMP)'!$B:$G,6,0),0)</f>
        <v>0</v>
      </c>
      <c r="V83" s="22">
        <f>IFERROR(D83/T83,0)</f>
        <v>0</v>
      </c>
      <c r="W83" s="22">
        <f>IFERROR(D83/U83,0)</f>
        <v>0</v>
      </c>
      <c r="X83" s="22">
        <f>IFERROR(W83*커버링B2C요약!$AD$8/(커버링B2C요약!$AE$5/커버링B2C요약!$AD$5),0)</f>
        <v>0</v>
      </c>
      <c r="Y83" s="22">
        <v>0</v>
      </c>
    </row>
    <row r="84" spans="2:27" s="43" customFormat="1" hidden="1">
      <c r="B84" s="22" t="str">
        <f>VLOOKUP(C84,'메타 RAW'!A:G,2,0)</f>
        <v>aos_purchase_re_vd_30만명_cr1_26.01.16</v>
      </c>
      <c r="C84" s="22" t="s">
        <v>899</v>
      </c>
      <c r="D84" s="22">
        <f>VLOOKUP($C84,'메타 RAW'!$A:$G,3,0)</f>
        <v>0</v>
      </c>
      <c r="E84" s="22">
        <f>VLOOKUP($C84,'메타 RAW'!$A:$G,4,0)</f>
        <v>0</v>
      </c>
      <c r="F84" s="22">
        <f>VLOOKUP($C84,'메타 RAW'!$A:$G,5,0)</f>
        <v>0</v>
      </c>
      <c r="G84" s="22">
        <f>VLOOKUP($C84,'메타 RAW'!$A:$G,6,0)</f>
        <v>0</v>
      </c>
      <c r="H84" s="22">
        <f>VLOOKUP($C84,'메타 RAW'!$A:$I,7,0)</f>
        <v>0</v>
      </c>
      <c r="I84" s="22">
        <f>VLOOKUP($C84,'메타 RAW'!$A:$I,8,0)</f>
        <v>0</v>
      </c>
      <c r="J84" s="23">
        <f>IFERROR(D84/E84*1000,0)</f>
        <v>0</v>
      </c>
      <c r="K84" s="23">
        <f>IFERROR(D84/F84,0)</f>
        <v>0</v>
      </c>
      <c r="L84" s="24">
        <f t="shared" si="32"/>
        <v>0</v>
      </c>
      <c r="M84" s="24">
        <f t="shared" si="32"/>
        <v>0</v>
      </c>
      <c r="N84" s="24">
        <f>IFERROR(H84/F84,0)</f>
        <v>0</v>
      </c>
      <c r="O84" s="24">
        <f>IFERROR(I84/F84,0)</f>
        <v>0</v>
      </c>
      <c r="P84" s="22">
        <f>IFERROR(D84/G84,0)</f>
        <v>0</v>
      </c>
      <c r="Q84" s="22">
        <f>IFERROR(D84/H84,0)</f>
        <v>0</v>
      </c>
      <c r="R84" s="22">
        <f>IFERROR(D84/I84,0)</f>
        <v>0</v>
      </c>
      <c r="S84" s="22">
        <f>IFERROR(VLOOKUP($C84,'메타 RAW (MMP)'!$B:$G,3,0),0)</f>
        <v>0</v>
      </c>
      <c r="T84" s="22">
        <f>IFERROR(VLOOKUP($C84,'메타 RAW (MMP)'!$B:$G,5,0),0)</f>
        <v>0</v>
      </c>
      <c r="U84" s="22">
        <f>IFERROR(VLOOKUP($C84,'메타 RAW (MMP)'!$B:$G,6,0),0)</f>
        <v>0</v>
      </c>
      <c r="V84" s="22">
        <f>IFERROR(D84/T84,0)</f>
        <v>0</v>
      </c>
      <c r="W84" s="22">
        <f>IFERROR(D84/U84,0)</f>
        <v>0</v>
      </c>
      <c r="X84" s="22">
        <f>IFERROR(W84*커버링B2C요약!$AD$8/(커버링B2C요약!$AE$5/커버링B2C요약!$AD$5),0)</f>
        <v>0</v>
      </c>
      <c r="Y84" s="22">
        <f>VLOOKUP($C84,'메타 RAW'!$A:$I,9,0)</f>
        <v>50000</v>
      </c>
    </row>
    <row r="85" spans="2:27" s="43" customFormat="1" hidden="1">
      <c r="B85" s="22" t="str">
        <f>VLOOKUP(C85,'메타 RAW'!A:G,2,0)</f>
        <v>aos_purchase_re_vd_30만명_cr1_26.01.16</v>
      </c>
      <c r="C85" s="22" t="s">
        <v>900</v>
      </c>
      <c r="D85" s="22">
        <f>VLOOKUP($C85,'메타 RAW'!$A:$G,3,0)</f>
        <v>0</v>
      </c>
      <c r="E85" s="22">
        <f>VLOOKUP($C85,'메타 RAW'!$A:$G,4,0)</f>
        <v>0</v>
      </c>
      <c r="F85" s="22">
        <f>VLOOKUP($C85,'메타 RAW'!$A:$G,5,0)</f>
        <v>0</v>
      </c>
      <c r="G85" s="22">
        <f>VLOOKUP($C85,'메타 RAW'!$A:$G,6,0)</f>
        <v>0</v>
      </c>
      <c r="H85" s="22">
        <f>VLOOKUP($C85,'메타 RAW'!$A:$I,7,0)</f>
        <v>0</v>
      </c>
      <c r="I85" s="22">
        <f>VLOOKUP($C85,'메타 RAW'!$A:$I,8,0)</f>
        <v>0</v>
      </c>
      <c r="J85" s="23">
        <f>IFERROR(D85/E85*1000,0)</f>
        <v>0</v>
      </c>
      <c r="K85" s="23">
        <f>IFERROR(D85/F85,0)</f>
        <v>0</v>
      </c>
      <c r="L85" s="24">
        <f t="shared" si="32"/>
        <v>0</v>
      </c>
      <c r="M85" s="24">
        <f t="shared" si="32"/>
        <v>0</v>
      </c>
      <c r="N85" s="24">
        <f>IFERROR(H85/F85,0)</f>
        <v>0</v>
      </c>
      <c r="O85" s="24">
        <f>IFERROR(I85/F85,0)</f>
        <v>0</v>
      </c>
      <c r="P85" s="22">
        <f>IFERROR(D85/G85,0)</f>
        <v>0</v>
      </c>
      <c r="Q85" s="22">
        <f>IFERROR(D85/H85,0)</f>
        <v>0</v>
      </c>
      <c r="R85" s="22">
        <f>IFERROR(D85/I85,0)</f>
        <v>0</v>
      </c>
      <c r="S85" s="22">
        <f>IFERROR(VLOOKUP($C85,'메타 RAW (MMP)'!$B:$G,3,0),0)</f>
        <v>0</v>
      </c>
      <c r="T85" s="22">
        <f>IFERROR(VLOOKUP($C85,'메타 RAW (MMP)'!$B:$G,5,0),0)</f>
        <v>0</v>
      </c>
      <c r="U85" s="22">
        <f>IFERROR(VLOOKUP($C85,'메타 RAW (MMP)'!$B:$G,6,0),0)</f>
        <v>0</v>
      </c>
      <c r="V85" s="22">
        <f>IFERROR(D85/T85,0)</f>
        <v>0</v>
      </c>
      <c r="W85" s="22">
        <f>IFERROR(D85/U85,0)</f>
        <v>0</v>
      </c>
      <c r="X85" s="22">
        <f>IFERROR(W85*커버링B2C요약!$AD$8/(커버링B2C요약!$AE$5/커버링B2C요약!$AD$5),0)</f>
        <v>0</v>
      </c>
      <c r="Y85" s="22">
        <f>VLOOKUP($C85,'메타 RAW'!$A:$I,9,0)</f>
        <v>50000</v>
      </c>
    </row>
    <row r="86" spans="2:27" ht="16.5" hidden="1" customHeight="1">
      <c r="B86" s="19" t="s">
        <v>440</v>
      </c>
      <c r="C86" s="20" t="s">
        <v>776</v>
      </c>
      <c r="D86" s="20"/>
    </row>
    <row r="87" spans="2:27" ht="16.5" hidden="1" customHeight="1">
      <c r="B87" s="11" t="s">
        <v>436</v>
      </c>
      <c r="C87" s="11" t="s">
        <v>22</v>
      </c>
      <c r="D87" s="12" t="s">
        <v>23</v>
      </c>
      <c r="E87" s="12" t="s">
        <v>24</v>
      </c>
      <c r="F87" s="12" t="s">
        <v>25</v>
      </c>
      <c r="G87" s="12" t="s">
        <v>26</v>
      </c>
      <c r="H87" s="12" t="s">
        <v>27</v>
      </c>
      <c r="I87" s="12" t="s">
        <v>28</v>
      </c>
      <c r="J87" s="13" t="s">
        <v>29</v>
      </c>
      <c r="K87" s="13" t="s">
        <v>30</v>
      </c>
      <c r="L87" s="13" t="s">
        <v>31</v>
      </c>
      <c r="M87" s="13" t="s">
        <v>32</v>
      </c>
      <c r="N87" s="13" t="s">
        <v>33</v>
      </c>
      <c r="O87" s="13" t="s">
        <v>34</v>
      </c>
      <c r="P87" s="13" t="s">
        <v>35</v>
      </c>
      <c r="Q87" s="13" t="s">
        <v>36</v>
      </c>
      <c r="R87" s="13" t="s">
        <v>37</v>
      </c>
      <c r="S87" s="14" t="s">
        <v>38</v>
      </c>
      <c r="T87" s="14" t="s">
        <v>27</v>
      </c>
      <c r="U87" s="14" t="s">
        <v>28</v>
      </c>
      <c r="V87" s="14" t="s">
        <v>36</v>
      </c>
      <c r="W87" s="14" t="s">
        <v>37</v>
      </c>
      <c r="X87" s="14" t="s">
        <v>437</v>
      </c>
      <c r="Y87" s="13" t="s">
        <v>40</v>
      </c>
      <c r="Z87" s="14" t="s">
        <v>41</v>
      </c>
    </row>
    <row r="88" spans="2:27" ht="16.5" hidden="1" customHeight="1">
      <c r="B88" s="15"/>
      <c r="C88" s="9" t="s">
        <v>435</v>
      </c>
      <c r="D88" s="16">
        <f t="shared" ref="D88:I88" si="33">SUM(D89:D91)</f>
        <v>0</v>
      </c>
      <c r="E88" s="16">
        <f t="shared" si="33"/>
        <v>0</v>
      </c>
      <c r="F88" s="16">
        <f t="shared" si="33"/>
        <v>0</v>
      </c>
      <c r="G88" s="16">
        <f t="shared" si="33"/>
        <v>0</v>
      </c>
      <c r="H88" s="16">
        <f t="shared" si="33"/>
        <v>0</v>
      </c>
      <c r="I88" s="16">
        <f t="shared" si="33"/>
        <v>0</v>
      </c>
      <c r="J88" s="17" t="e">
        <f>D88*1000/E88</f>
        <v>#DIV/0!</v>
      </c>
      <c r="K88" s="17">
        <f>IFERROR(D88/F88,0)</f>
        <v>0</v>
      </c>
      <c r="L88" s="18">
        <f t="shared" ref="L88:M91" si="34">IFERROR(F88/E88,0)</f>
        <v>0</v>
      </c>
      <c r="M88" s="42">
        <f t="shared" si="34"/>
        <v>0</v>
      </c>
      <c r="N88" s="42">
        <f>IFERROR(H88/F88,0)</f>
        <v>0</v>
      </c>
      <c r="O88" s="42">
        <f>IFERROR(I88/F88,0)</f>
        <v>0</v>
      </c>
      <c r="P88" s="17">
        <f>IFERROR(D88/G88,0)</f>
        <v>0</v>
      </c>
      <c r="Q88" s="17">
        <f>IFERROR(D88/H88,0)</f>
        <v>0</v>
      </c>
      <c r="R88" s="17">
        <f>IFERROR(D88/I88,0)</f>
        <v>0</v>
      </c>
      <c r="S88" s="16">
        <f>SUM(S89:S91)</f>
        <v>0</v>
      </c>
      <c r="T88" s="16">
        <f>SUM(T89:T91)</f>
        <v>0</v>
      </c>
      <c r="U88" s="16">
        <f>SUM(U89:U91)</f>
        <v>0</v>
      </c>
      <c r="V88" s="17">
        <f>IFERROR(D88/T88,0)</f>
        <v>0</v>
      </c>
      <c r="W88" s="17">
        <f>IFERROR(D88/U88,0)</f>
        <v>0</v>
      </c>
      <c r="X88" s="17">
        <f>IFERROR(W88*커버링B2C요약!$AD$8/(커버링B2C요약!$AE$5/커버링B2C요약!$AD$5),0)</f>
        <v>0</v>
      </c>
      <c r="Y88" s="17" t="s">
        <v>48</v>
      </c>
      <c r="Z88" s="17">
        <v>0</v>
      </c>
      <c r="AA88" s="107"/>
    </row>
    <row r="89" spans="2:27" s="43" customFormat="1" hidden="1">
      <c r="B89" s="22" t="str">
        <f>VLOOKUP(C89,'메타 RAW'!A:G,2,0)</f>
        <v>aos_purchase_re_vd_지역확장(음식물)_nk1_26.02.04</v>
      </c>
      <c r="C89" s="22" t="s">
        <v>901</v>
      </c>
      <c r="D89" s="22">
        <f>VLOOKUP($C89,'메타 RAW'!$A:$G,3,0)</f>
        <v>0</v>
      </c>
      <c r="E89" s="22">
        <f>VLOOKUP($C89,'메타 RAW'!$A:$G,4,0)</f>
        <v>0</v>
      </c>
      <c r="F89" s="22">
        <f>VLOOKUP($C89,'메타 RAW'!$A:$G,5,0)</f>
        <v>0</v>
      </c>
      <c r="G89" s="22">
        <f>VLOOKUP($C89,'메타 RAW'!$A:$G,6,0)</f>
        <v>0</v>
      </c>
      <c r="H89" s="22">
        <f>VLOOKUP($C89,'메타 RAW'!$A:$I,7,0)</f>
        <v>0</v>
      </c>
      <c r="I89" s="22">
        <f>VLOOKUP($C89,'메타 RAW'!$A:$I,8,0)</f>
        <v>0</v>
      </c>
      <c r="J89" s="23">
        <f>IFERROR(D89/E89*1000,0)</f>
        <v>0</v>
      </c>
      <c r="K89" s="23">
        <f>IFERROR(D89/F89,0)</f>
        <v>0</v>
      </c>
      <c r="L89" s="24">
        <f t="shared" si="34"/>
        <v>0</v>
      </c>
      <c r="M89" s="24">
        <f t="shared" si="34"/>
        <v>0</v>
      </c>
      <c r="N89" s="24">
        <f>IFERROR(H89/F89,0)</f>
        <v>0</v>
      </c>
      <c r="O89" s="24">
        <f>IFERROR(I89/F89,0)</f>
        <v>0</v>
      </c>
      <c r="P89" s="22">
        <f>IFERROR(D89/G89,0)</f>
        <v>0</v>
      </c>
      <c r="Q89" s="22">
        <f>IFERROR(D89/H89,0)</f>
        <v>0</v>
      </c>
      <c r="R89" s="22">
        <f>IFERROR(D89/I89,0)</f>
        <v>0</v>
      </c>
      <c r="S89" s="22">
        <f>IFERROR(VLOOKUP($C89,'메타 RAW (MMP)'!$B:$G,3,0),0)</f>
        <v>0</v>
      </c>
      <c r="T89" s="22">
        <f>IFERROR(VLOOKUP($C89,'메타 RAW (MMP)'!$B:$G,5,0),0)</f>
        <v>0</v>
      </c>
      <c r="U89" s="22">
        <f>IFERROR(VLOOKUP($C89,'메타 RAW (MMP)'!$B:$G,6,0),0)</f>
        <v>0</v>
      </c>
      <c r="V89" s="22">
        <f>IFERROR(D89/T89,0)</f>
        <v>0</v>
      </c>
      <c r="W89" s="22">
        <f>IFERROR(D89/U89,0)</f>
        <v>0</v>
      </c>
      <c r="X89" s="22">
        <f>IFERROR(W89*커버링B2C요약!$AD$8/(커버링B2C요약!$AE$5/커버링B2C요약!$AD$5),0)</f>
        <v>0</v>
      </c>
      <c r="Y89" s="22"/>
    </row>
    <row r="90" spans="2:27" s="43" customFormat="1" hidden="1">
      <c r="B90" s="22" t="str">
        <f>VLOOKUP(C90,'메타 RAW'!A:G,2,0)</f>
        <v>aos_purchase_re_vd_지역확장(음식물)_nk1_26.02.04</v>
      </c>
      <c r="C90" s="22" t="s">
        <v>902</v>
      </c>
      <c r="D90" s="22">
        <f>VLOOKUP($C90,'메타 RAW'!$A:$G,3,0)</f>
        <v>0</v>
      </c>
      <c r="E90" s="22">
        <f>VLOOKUP($C90,'메타 RAW'!$A:$G,4,0)</f>
        <v>0</v>
      </c>
      <c r="F90" s="22">
        <f>VLOOKUP($C90,'메타 RAW'!$A:$G,5,0)</f>
        <v>0</v>
      </c>
      <c r="G90" s="22">
        <f>VLOOKUP($C90,'메타 RAW'!$A:$G,6,0)</f>
        <v>0</v>
      </c>
      <c r="H90" s="22">
        <f>VLOOKUP($C90,'메타 RAW'!$A:$I,7,0)</f>
        <v>0</v>
      </c>
      <c r="I90" s="22">
        <f>VLOOKUP($C90,'메타 RAW'!$A:$I,8,0)</f>
        <v>0</v>
      </c>
      <c r="J90" s="23">
        <f>IFERROR(D90/E90*1000,0)</f>
        <v>0</v>
      </c>
      <c r="K90" s="23">
        <f>IFERROR(D90/F90,0)</f>
        <v>0</v>
      </c>
      <c r="L90" s="24">
        <f t="shared" si="34"/>
        <v>0</v>
      </c>
      <c r="M90" s="24">
        <f t="shared" si="34"/>
        <v>0</v>
      </c>
      <c r="N90" s="24">
        <f>IFERROR(H90/F90,0)</f>
        <v>0</v>
      </c>
      <c r="O90" s="24">
        <f>IFERROR(I90/F90,0)</f>
        <v>0</v>
      </c>
      <c r="P90" s="22">
        <f>IFERROR(D90/G90,0)</f>
        <v>0</v>
      </c>
      <c r="Q90" s="22">
        <f>IFERROR(D90/H90,0)</f>
        <v>0</v>
      </c>
      <c r="R90" s="22">
        <f>IFERROR(D90/I90,0)</f>
        <v>0</v>
      </c>
      <c r="S90" s="22">
        <f>IFERROR(VLOOKUP($C90,'메타 RAW (MMP)'!$B:$G,3,0),0)</f>
        <v>0</v>
      </c>
      <c r="T90" s="22">
        <f>IFERROR(VLOOKUP($C90,'메타 RAW (MMP)'!$B:$G,5,0),0)</f>
        <v>0</v>
      </c>
      <c r="U90" s="22">
        <f>IFERROR(VLOOKUP($C90,'메타 RAW (MMP)'!$B:$G,6,0),0)</f>
        <v>0</v>
      </c>
      <c r="V90" s="22">
        <f>IFERROR(D90/T90,0)</f>
        <v>0</v>
      </c>
      <c r="W90" s="22">
        <f>IFERROR(D90/U90,0)</f>
        <v>0</v>
      </c>
      <c r="X90" s="22">
        <f>IFERROR(W90*커버링B2C요약!$AD$8/(커버링B2C요약!$AE$5/커버링B2C요약!$AD$5),0)</f>
        <v>0</v>
      </c>
      <c r="Y90" s="28">
        <f>VLOOKUP($C90,'메타 RAW'!$A:$I,9,0)</f>
        <v>30000</v>
      </c>
    </row>
    <row r="91" spans="2:27" s="43" customFormat="1" hidden="1">
      <c r="B91" s="22" t="str">
        <f>VLOOKUP(C91,'메타 RAW'!A:G,2,0)</f>
        <v>aos_purchase_re_vd_지역확장(음식물)_nk1_26.02.04</v>
      </c>
      <c r="C91" s="22" t="s">
        <v>903</v>
      </c>
      <c r="D91" s="22">
        <f>VLOOKUP($C91,'메타 RAW'!$A:$G,3,0)</f>
        <v>0</v>
      </c>
      <c r="E91" s="22">
        <f>VLOOKUP($C91,'메타 RAW'!$A:$G,4,0)</f>
        <v>0</v>
      </c>
      <c r="F91" s="22">
        <f>VLOOKUP($C91,'메타 RAW'!$A:$G,5,0)</f>
        <v>0</v>
      </c>
      <c r="G91" s="22">
        <f>VLOOKUP($C91,'메타 RAW'!$A:$G,6,0)</f>
        <v>0</v>
      </c>
      <c r="H91" s="22">
        <f>VLOOKUP($C91,'메타 RAW'!$A:$I,7,0)</f>
        <v>0</v>
      </c>
      <c r="I91" s="22">
        <f>VLOOKUP($C91,'메타 RAW'!$A:$I,8,0)</f>
        <v>0</v>
      </c>
      <c r="J91" s="23">
        <f>IFERROR(D91/E91*1000,0)</f>
        <v>0</v>
      </c>
      <c r="K91" s="23">
        <f>IFERROR(D91/F91,0)</f>
        <v>0</v>
      </c>
      <c r="L91" s="24">
        <f t="shared" si="34"/>
        <v>0</v>
      </c>
      <c r="M91" s="24">
        <f t="shared" si="34"/>
        <v>0</v>
      </c>
      <c r="N91" s="24">
        <f>IFERROR(H91/F91,0)</f>
        <v>0</v>
      </c>
      <c r="O91" s="24">
        <f>IFERROR(I91/F91,0)</f>
        <v>0</v>
      </c>
      <c r="P91" s="22">
        <f>IFERROR(D91/G91,0)</f>
        <v>0</v>
      </c>
      <c r="Q91" s="22">
        <f>IFERROR(D91/H91,0)</f>
        <v>0</v>
      </c>
      <c r="R91" s="22">
        <f>IFERROR(D91/I91,0)</f>
        <v>0</v>
      </c>
      <c r="S91" s="22">
        <f>IFERROR(VLOOKUP($C91,'메타 RAW (MMP)'!$B:$G,3,0),0)</f>
        <v>0</v>
      </c>
      <c r="T91" s="22">
        <f>IFERROR(VLOOKUP($C91,'메타 RAW (MMP)'!$B:$G,5,0),0)</f>
        <v>0</v>
      </c>
      <c r="U91" s="22">
        <f>IFERROR(VLOOKUP($C91,'메타 RAW (MMP)'!$B:$G,6,0),0)</f>
        <v>0</v>
      </c>
      <c r="V91" s="22">
        <f>IFERROR(D91/T91,0)</f>
        <v>0</v>
      </c>
      <c r="W91" s="22">
        <f>IFERROR(D91/U91,0)</f>
        <v>0</v>
      </c>
      <c r="X91" s="22">
        <f>IFERROR(W91*커버링B2C요약!$AD$8/(커버링B2C요약!$AE$5/커버링B2C요약!$AD$5),0)</f>
        <v>0</v>
      </c>
      <c r="Y91" s="28">
        <f>VLOOKUP($C91,'메타 RAW'!$A:$I,9,0)</f>
        <v>30000</v>
      </c>
    </row>
    <row r="92" spans="2:27" ht="16.5" hidden="1" customHeight="1">
      <c r="B92" s="19" t="s">
        <v>440</v>
      </c>
      <c r="C92" s="20" t="s">
        <v>776</v>
      </c>
      <c r="D92" s="20"/>
    </row>
    <row r="93" spans="2:27" ht="16.5" hidden="1" customHeight="1">
      <c r="B93" s="11" t="s">
        <v>436</v>
      </c>
      <c r="C93" s="11" t="s">
        <v>22</v>
      </c>
      <c r="D93" s="12" t="s">
        <v>23</v>
      </c>
      <c r="E93" s="12" t="s">
        <v>24</v>
      </c>
      <c r="F93" s="12" t="s">
        <v>25</v>
      </c>
      <c r="G93" s="12" t="s">
        <v>26</v>
      </c>
      <c r="H93" s="12" t="s">
        <v>27</v>
      </c>
      <c r="I93" s="12" t="s">
        <v>28</v>
      </c>
      <c r="J93" s="13" t="s">
        <v>29</v>
      </c>
      <c r="K93" s="13" t="s">
        <v>30</v>
      </c>
      <c r="L93" s="13" t="s">
        <v>31</v>
      </c>
      <c r="M93" s="13" t="s">
        <v>32</v>
      </c>
      <c r="N93" s="13" t="s">
        <v>33</v>
      </c>
      <c r="O93" s="13" t="s">
        <v>34</v>
      </c>
      <c r="P93" s="13" t="s">
        <v>35</v>
      </c>
      <c r="Q93" s="13" t="s">
        <v>36</v>
      </c>
      <c r="R93" s="13" t="s">
        <v>37</v>
      </c>
      <c r="S93" s="14" t="s">
        <v>38</v>
      </c>
      <c r="T93" s="14" t="s">
        <v>27</v>
      </c>
      <c r="U93" s="14" t="s">
        <v>28</v>
      </c>
      <c r="V93" s="14" t="s">
        <v>36</v>
      </c>
      <c r="W93" s="14" t="s">
        <v>37</v>
      </c>
      <c r="X93" s="14" t="s">
        <v>437</v>
      </c>
      <c r="Y93" s="13" t="s">
        <v>40</v>
      </c>
      <c r="Z93" s="14" t="s">
        <v>41</v>
      </c>
    </row>
    <row r="94" spans="2:27" ht="16.5" hidden="1" customHeight="1">
      <c r="B94" s="15"/>
      <c r="C94" s="9" t="s">
        <v>435</v>
      </c>
      <c r="D94" s="16">
        <f t="shared" ref="D94:I94" si="35">SUM(D95:D97)</f>
        <v>0</v>
      </c>
      <c r="E94" s="16">
        <f t="shared" si="35"/>
        <v>0</v>
      </c>
      <c r="F94" s="16">
        <f t="shared" si="35"/>
        <v>0</v>
      </c>
      <c r="G94" s="16">
        <f t="shared" si="35"/>
        <v>0</v>
      </c>
      <c r="H94" s="16">
        <f t="shared" si="35"/>
        <v>0</v>
      </c>
      <c r="I94" s="16">
        <f t="shared" si="35"/>
        <v>0</v>
      </c>
      <c r="J94" s="17" t="e">
        <f>D94*1000/E94</f>
        <v>#DIV/0!</v>
      </c>
      <c r="K94" s="17">
        <f>IFERROR(D94/F94,0)</f>
        <v>0</v>
      </c>
      <c r="L94" s="18">
        <f t="shared" ref="L94:M97" si="36">IFERROR(F94/E94,0)</f>
        <v>0</v>
      </c>
      <c r="M94" s="42">
        <f t="shared" si="36"/>
        <v>0</v>
      </c>
      <c r="N94" s="42">
        <f>IFERROR(H94/F94,0)</f>
        <v>0</v>
      </c>
      <c r="O94" s="42">
        <f>IFERROR(I94/F94,0)</f>
        <v>0</v>
      </c>
      <c r="P94" s="17">
        <f>IFERROR(D94/G94,0)</f>
        <v>0</v>
      </c>
      <c r="Q94" s="17">
        <f>IFERROR(D94/H94,0)</f>
        <v>0</v>
      </c>
      <c r="R94" s="17">
        <f>IFERROR(D94/I94,0)</f>
        <v>0</v>
      </c>
      <c r="S94" s="16">
        <f>SUM(S95:S97)</f>
        <v>0</v>
      </c>
      <c r="T94" s="16">
        <f>SUM(T95:T97)</f>
        <v>0</v>
      </c>
      <c r="U94" s="16">
        <f>SUM(U95:U97)</f>
        <v>0</v>
      </c>
      <c r="V94" s="17">
        <f>IFERROR(D94/T94,0)</f>
        <v>0</v>
      </c>
      <c r="W94" s="17">
        <f>IFERROR(D94/U94,0)</f>
        <v>0</v>
      </c>
      <c r="X94" s="17">
        <f>IFERROR(W94*커버링B2C요약!$AD$8/(커버링B2C요약!$AE$5/커버링B2C요약!$AD$5),0)</f>
        <v>0</v>
      </c>
      <c r="Y94" s="17">
        <f>Y95</f>
        <v>0</v>
      </c>
      <c r="Z94" s="17" t="s">
        <v>48</v>
      </c>
      <c r="AA94" s="107"/>
    </row>
    <row r="95" spans="2:27" s="43" customFormat="1" hidden="1">
      <c r="B95" s="22" t="str">
        <f>VLOOKUP(C95,'메타 RAW'!A:G,2,0)</f>
        <v>aos_purchase_re_vd_자취생(음식물)_mk1_26.02.03</v>
      </c>
      <c r="C95" s="22" t="s">
        <v>904</v>
      </c>
      <c r="D95" s="22">
        <f>VLOOKUP($C95,'메타 RAW'!$A:$G,3,0)</f>
        <v>0</v>
      </c>
      <c r="E95" s="22">
        <f>VLOOKUP($C95,'메타 RAW'!$A:$G,4,0)</f>
        <v>0</v>
      </c>
      <c r="F95" s="22">
        <f>VLOOKUP($C95,'메타 RAW'!$A:$G,5,0)</f>
        <v>0</v>
      </c>
      <c r="G95" s="22">
        <f>VLOOKUP($C95,'메타 RAW'!$A:$G,6,0)</f>
        <v>0</v>
      </c>
      <c r="H95" s="22">
        <f>VLOOKUP($C95,'메타 RAW'!$A:$I,7,0)</f>
        <v>0</v>
      </c>
      <c r="I95" s="22">
        <f>VLOOKUP($C95,'메타 RAW'!$A:$I,8,0)</f>
        <v>0</v>
      </c>
      <c r="J95" s="23">
        <f>IFERROR(D95/E95*1000,0)</f>
        <v>0</v>
      </c>
      <c r="K95" s="23">
        <f>IFERROR(D95/F95,0)</f>
        <v>0</v>
      </c>
      <c r="L95" s="24">
        <f t="shared" si="36"/>
        <v>0</v>
      </c>
      <c r="M95" s="24">
        <f t="shared" si="36"/>
        <v>0</v>
      </c>
      <c r="N95" s="24">
        <f>IFERROR(H95/F95,0)</f>
        <v>0</v>
      </c>
      <c r="O95" s="24">
        <f>IFERROR(I95/F95,0)</f>
        <v>0</v>
      </c>
      <c r="P95" s="22">
        <f>IFERROR(D95/G95,0)</f>
        <v>0</v>
      </c>
      <c r="Q95" s="22">
        <f>IFERROR(D95/H95,0)</f>
        <v>0</v>
      </c>
      <c r="R95" s="22">
        <f>IFERROR(D95/I95,0)</f>
        <v>0</v>
      </c>
      <c r="S95" s="22">
        <f>IFERROR(VLOOKUP($C95,'메타 RAW (MMP)'!$B:$G,3,0),0)</f>
        <v>0</v>
      </c>
      <c r="T95" s="22">
        <f>IFERROR(VLOOKUP($C95,'메타 RAW (MMP)'!$B:$G,5,0),0)</f>
        <v>0</v>
      </c>
      <c r="U95" s="22">
        <f>IFERROR(VLOOKUP($C95,'메타 RAW (MMP)'!$B:$G,6,0),0)</f>
        <v>0</v>
      </c>
      <c r="V95" s="22">
        <f>IFERROR(D95/T95,0)</f>
        <v>0</v>
      </c>
      <c r="W95" s="22">
        <f>IFERROR(D95/U95,0)</f>
        <v>0</v>
      </c>
      <c r="X95" s="22">
        <f>IFERROR(W95*커버링B2C요약!$AD$8/(커버링B2C요약!$AE$5/커버링B2C요약!$AD$5),0)</f>
        <v>0</v>
      </c>
      <c r="Y95" s="28">
        <v>0</v>
      </c>
    </row>
    <row r="96" spans="2:27" s="43" customFormat="1" hidden="1">
      <c r="B96" s="22" t="str">
        <f>VLOOKUP(C96,'메타 RAW'!A:G,2,0)</f>
        <v>aos_purchase_re_vd_자취생(음식물)_mk1_26.02.03</v>
      </c>
      <c r="C96" s="22" t="s">
        <v>905</v>
      </c>
      <c r="D96" s="22">
        <f>VLOOKUP($C96,'메타 RAW'!$A:$G,3,0)</f>
        <v>0</v>
      </c>
      <c r="E96" s="22">
        <f>VLOOKUP($C96,'메타 RAW'!$A:$G,4,0)</f>
        <v>0</v>
      </c>
      <c r="F96" s="22">
        <f>VLOOKUP($C96,'메타 RAW'!$A:$G,5,0)</f>
        <v>0</v>
      </c>
      <c r="G96" s="22">
        <f>VLOOKUP($C96,'메타 RAW'!$A:$G,6,0)</f>
        <v>0</v>
      </c>
      <c r="H96" s="22">
        <f>VLOOKUP($C96,'메타 RAW'!$A:$I,7,0)</f>
        <v>0</v>
      </c>
      <c r="I96" s="22">
        <f>VLOOKUP($C96,'메타 RAW'!$A:$I,8,0)</f>
        <v>0</v>
      </c>
      <c r="J96" s="23">
        <f>IFERROR(D96/E96*1000,0)</f>
        <v>0</v>
      </c>
      <c r="K96" s="23">
        <f>IFERROR(D96/F96,0)</f>
        <v>0</v>
      </c>
      <c r="L96" s="24">
        <f t="shared" si="36"/>
        <v>0</v>
      </c>
      <c r="M96" s="24">
        <f t="shared" si="36"/>
        <v>0</v>
      </c>
      <c r="N96" s="24">
        <f>IFERROR(H96/F96,0)</f>
        <v>0</v>
      </c>
      <c r="O96" s="24">
        <f>IFERROR(I96/F96,0)</f>
        <v>0</v>
      </c>
      <c r="P96" s="22">
        <f>IFERROR(D96/G96,0)</f>
        <v>0</v>
      </c>
      <c r="Q96" s="22">
        <f>IFERROR(D96/H96,0)</f>
        <v>0</v>
      </c>
      <c r="R96" s="22">
        <f>IFERROR(D96/I96,0)</f>
        <v>0</v>
      </c>
      <c r="S96" s="22">
        <f>IFERROR(VLOOKUP($C96,'메타 RAW (MMP)'!$B:$G,3,0),0)</f>
        <v>0</v>
      </c>
      <c r="T96" s="22">
        <f>IFERROR(VLOOKUP($C96,'메타 RAW (MMP)'!$B:$G,5,0),0)</f>
        <v>0</v>
      </c>
      <c r="U96" s="22">
        <f>IFERROR(VLOOKUP($C96,'메타 RAW (MMP)'!$B:$G,6,0),0)</f>
        <v>0</v>
      </c>
      <c r="V96" s="22">
        <f>IFERROR(D96/T96,0)</f>
        <v>0</v>
      </c>
      <c r="W96" s="22">
        <f>IFERROR(D96/U96,0)</f>
        <v>0</v>
      </c>
      <c r="X96" s="22">
        <f>IFERROR(W96*커버링B2C요약!$AD$8/(커버링B2C요약!$AE$5/커버링B2C요약!$AD$5),0)</f>
        <v>0</v>
      </c>
      <c r="Y96" s="28">
        <f>VLOOKUP($C96,'메타 RAW'!$A:$I,9,0)</f>
        <v>50000</v>
      </c>
    </row>
    <row r="97" spans="2:30" s="43" customFormat="1" hidden="1">
      <c r="B97" s="22" t="str">
        <f>VLOOKUP(C97,'메타 RAW'!A:G,2,0)</f>
        <v>aos_purchase_re_vd_자취생(음식물)_mk1_26.02.03</v>
      </c>
      <c r="C97" s="22" t="s">
        <v>906</v>
      </c>
      <c r="D97" s="22">
        <f>VLOOKUP($C97,'메타 RAW'!$A:$G,3,0)</f>
        <v>0</v>
      </c>
      <c r="E97" s="22">
        <f>VLOOKUP($C97,'메타 RAW'!$A:$G,4,0)</f>
        <v>0</v>
      </c>
      <c r="F97" s="22">
        <f>VLOOKUP($C97,'메타 RAW'!$A:$G,5,0)</f>
        <v>0</v>
      </c>
      <c r="G97" s="22">
        <f>VLOOKUP($C97,'메타 RAW'!$A:$G,6,0)</f>
        <v>0</v>
      </c>
      <c r="H97" s="22">
        <f>VLOOKUP($C97,'메타 RAW'!$A:$I,7,0)</f>
        <v>0</v>
      </c>
      <c r="I97" s="22">
        <f>VLOOKUP($C97,'메타 RAW'!$A:$I,8,0)</f>
        <v>0</v>
      </c>
      <c r="J97" s="23">
        <f>IFERROR(D97/E97*1000,0)</f>
        <v>0</v>
      </c>
      <c r="K97" s="23">
        <f>IFERROR(D97/F97,0)</f>
        <v>0</v>
      </c>
      <c r="L97" s="24">
        <f t="shared" si="36"/>
        <v>0</v>
      </c>
      <c r="M97" s="24">
        <f t="shared" si="36"/>
        <v>0</v>
      </c>
      <c r="N97" s="24">
        <f>IFERROR(H97/F97,0)</f>
        <v>0</v>
      </c>
      <c r="O97" s="24">
        <f>IFERROR(I97/F97,0)</f>
        <v>0</v>
      </c>
      <c r="P97" s="22">
        <f>IFERROR(D97/G97,0)</f>
        <v>0</v>
      </c>
      <c r="Q97" s="22">
        <f>IFERROR(D97/H97,0)</f>
        <v>0</v>
      </c>
      <c r="R97" s="22">
        <f>IFERROR(D97/I97,0)</f>
        <v>0</v>
      </c>
      <c r="S97" s="22">
        <f>IFERROR(VLOOKUP($C97,'메타 RAW (MMP)'!$B:$G,3,0),0)</f>
        <v>0</v>
      </c>
      <c r="T97" s="22">
        <f>IFERROR(VLOOKUP($C97,'메타 RAW (MMP)'!$B:$G,5,0),0)</f>
        <v>0</v>
      </c>
      <c r="U97" s="22">
        <f>IFERROR(VLOOKUP($C97,'메타 RAW (MMP)'!$B:$G,6,0),0)</f>
        <v>0</v>
      </c>
      <c r="V97" s="22">
        <f>IFERROR(D97/T97,0)</f>
        <v>0</v>
      </c>
      <c r="W97" s="22">
        <f>IFERROR(D97/U97,0)</f>
        <v>0</v>
      </c>
      <c r="X97" s="22">
        <f>IFERROR(W97*커버링B2C요약!$AD$8/(커버링B2C요약!$AE$5/커버링B2C요약!$AD$5),0)</f>
        <v>0</v>
      </c>
      <c r="Y97" s="28">
        <f>VLOOKUP($C97,'메타 RAW'!$A:$I,9,0)</f>
        <v>50000</v>
      </c>
    </row>
    <row r="98" spans="2:30" ht="16.5" hidden="1" customHeight="1">
      <c r="B98" s="19" t="s">
        <v>440</v>
      </c>
      <c r="C98" s="20" t="s">
        <v>451</v>
      </c>
      <c r="D98" s="20"/>
    </row>
    <row r="99" spans="2:30" ht="16.5" hidden="1" customHeight="1">
      <c r="B99" s="11" t="s">
        <v>436</v>
      </c>
      <c r="C99" s="11" t="s">
        <v>22</v>
      </c>
      <c r="D99" s="12" t="s">
        <v>23</v>
      </c>
      <c r="E99" s="12" t="s">
        <v>24</v>
      </c>
      <c r="F99" s="12" t="s">
        <v>25</v>
      </c>
      <c r="G99" s="12" t="s">
        <v>26</v>
      </c>
      <c r="H99" s="12" t="s">
        <v>27</v>
      </c>
      <c r="I99" s="12" t="s">
        <v>28</v>
      </c>
      <c r="J99" s="13" t="s">
        <v>29</v>
      </c>
      <c r="K99" s="13" t="s">
        <v>30</v>
      </c>
      <c r="L99" s="13" t="s">
        <v>31</v>
      </c>
      <c r="M99" s="13" t="s">
        <v>32</v>
      </c>
      <c r="N99" s="13" t="s">
        <v>33</v>
      </c>
      <c r="O99" s="13" t="s">
        <v>34</v>
      </c>
      <c r="P99" s="13" t="s">
        <v>35</v>
      </c>
      <c r="Q99" s="13" t="s">
        <v>36</v>
      </c>
      <c r="R99" s="13" t="s">
        <v>37</v>
      </c>
      <c r="S99" s="14" t="s">
        <v>38</v>
      </c>
      <c r="T99" s="14" t="s">
        <v>27</v>
      </c>
      <c r="U99" s="14" t="s">
        <v>28</v>
      </c>
      <c r="V99" s="14" t="s">
        <v>36</v>
      </c>
      <c r="W99" s="14" t="s">
        <v>37</v>
      </c>
      <c r="X99" s="14" t="s">
        <v>437</v>
      </c>
      <c r="Y99" s="13" t="s">
        <v>40</v>
      </c>
      <c r="Z99" s="14" t="s">
        <v>41</v>
      </c>
    </row>
    <row r="100" spans="2:30" ht="16.5" hidden="1" customHeight="1">
      <c r="B100" s="15"/>
      <c r="C100" s="9" t="s">
        <v>435</v>
      </c>
      <c r="D100" s="16">
        <f t="shared" ref="D100:I100" si="37">SUM(D101:D103)</f>
        <v>0</v>
      </c>
      <c r="E100" s="16">
        <f t="shared" si="37"/>
        <v>0</v>
      </c>
      <c r="F100" s="16">
        <f t="shared" si="37"/>
        <v>0</v>
      </c>
      <c r="G100" s="16">
        <f t="shared" si="37"/>
        <v>0</v>
      </c>
      <c r="H100" s="16">
        <f t="shared" si="37"/>
        <v>0</v>
      </c>
      <c r="I100" s="16">
        <f t="shared" si="37"/>
        <v>0</v>
      </c>
      <c r="J100" s="17" t="e">
        <f>D100*1000/E100</f>
        <v>#DIV/0!</v>
      </c>
      <c r="K100" s="17">
        <f>IFERROR(D100/F100,0)</f>
        <v>0</v>
      </c>
      <c r="L100" s="18">
        <f t="shared" ref="L100:M103" si="38">IFERROR(F100/E100,0)</f>
        <v>0</v>
      </c>
      <c r="M100" s="42">
        <f t="shared" si="38"/>
        <v>0</v>
      </c>
      <c r="N100" s="42">
        <f>IFERROR(H100/F100,0)</f>
        <v>0</v>
      </c>
      <c r="O100" s="42">
        <f>IFERROR(I100/F100,0)</f>
        <v>0</v>
      </c>
      <c r="P100" s="17">
        <f>IFERROR(D100/G100,0)</f>
        <v>0</v>
      </c>
      <c r="Q100" s="17">
        <f>IFERROR(D100/H100,0)</f>
        <v>0</v>
      </c>
      <c r="R100" s="17">
        <f>IFERROR(D100/I100,0)</f>
        <v>0</v>
      </c>
      <c r="S100" s="16">
        <f>SUM(S101:S103)</f>
        <v>0</v>
      </c>
      <c r="T100" s="16">
        <f>SUM(T101:T103)</f>
        <v>0</v>
      </c>
      <c r="U100" s="16">
        <f>SUM(U101:U103)</f>
        <v>0</v>
      </c>
      <c r="V100" s="17">
        <f>IFERROR(D100/T100,0)</f>
        <v>0</v>
      </c>
      <c r="W100" s="17">
        <f>IFERROR(D100/U100,0)</f>
        <v>0</v>
      </c>
      <c r="X100" s="17">
        <f>IFERROR(W100*커버링B2C요약!$AD$8/(커버링B2C요약!$AE$5/커버링B2C요약!$AD$5),0)</f>
        <v>0</v>
      </c>
      <c r="Y100" s="17">
        <f>Y101</f>
        <v>0</v>
      </c>
      <c r="Z100" s="17">
        <v>0</v>
      </c>
      <c r="AA100" s="107"/>
    </row>
    <row r="101" spans="2:30" s="43" customFormat="1" hidden="1">
      <c r="B101" s="22" t="str">
        <f>VLOOKUP(C101,'메타 RAW'!A:G,2,0)</f>
        <v>aos_purchase_re_vd_150L(대형폐기물)_hn1_26.02.19</v>
      </c>
      <c r="C101" s="22" t="s">
        <v>907</v>
      </c>
      <c r="D101" s="22">
        <f>VLOOKUP($C101,'메타 RAW'!$A:$G,3,0)</f>
        <v>0</v>
      </c>
      <c r="E101" s="22">
        <f>VLOOKUP($C101,'메타 RAW'!$A:$G,4,0)</f>
        <v>0</v>
      </c>
      <c r="F101" s="22">
        <f>VLOOKUP($C101,'메타 RAW'!$A:$G,5,0)</f>
        <v>0</v>
      </c>
      <c r="G101" s="22">
        <f>VLOOKUP($C101,'메타 RAW'!$A:$G,6,0)</f>
        <v>0</v>
      </c>
      <c r="H101" s="22">
        <f>VLOOKUP($C101,'메타 RAW'!$A:$I,7,0)</f>
        <v>0</v>
      </c>
      <c r="I101" s="22">
        <f>VLOOKUP($C101,'메타 RAW'!$A:$I,8,0)</f>
        <v>0</v>
      </c>
      <c r="J101" s="23">
        <f>IFERROR(D101/E101*1000,0)</f>
        <v>0</v>
      </c>
      <c r="K101" s="23">
        <f>IFERROR(D101/F101,0)</f>
        <v>0</v>
      </c>
      <c r="L101" s="24">
        <f t="shared" si="38"/>
        <v>0</v>
      </c>
      <c r="M101" s="24">
        <f t="shared" si="38"/>
        <v>0</v>
      </c>
      <c r="N101" s="24">
        <f>IFERROR(H101/F101,0)</f>
        <v>0</v>
      </c>
      <c r="O101" s="24">
        <f>IFERROR(I101/F101,0)</f>
        <v>0</v>
      </c>
      <c r="P101" s="22">
        <f>IFERROR(D101/G101,0)</f>
        <v>0</v>
      </c>
      <c r="Q101" s="22">
        <f>IFERROR(D101/H101,0)</f>
        <v>0</v>
      </c>
      <c r="R101" s="22">
        <f>IFERROR(D101/I101,0)</f>
        <v>0</v>
      </c>
      <c r="S101" s="22">
        <f>IFERROR(VLOOKUP($C101,'메타 RAW (MMP)'!$B:$G,3,0),0)</f>
        <v>0</v>
      </c>
      <c r="T101" s="22">
        <f>IFERROR(VLOOKUP($C101,'메타 RAW (MMP)'!$B:$G,5,0),0)</f>
        <v>0</v>
      </c>
      <c r="U101" s="22">
        <f>IFERROR(VLOOKUP($C101,'메타 RAW (MMP)'!$B:$G,6,0),0)</f>
        <v>0</v>
      </c>
      <c r="V101" s="22">
        <f>IFERROR(D101/T101,0)</f>
        <v>0</v>
      </c>
      <c r="W101" s="22">
        <f>IFERROR(D101/U101,0)</f>
        <v>0</v>
      </c>
      <c r="X101" s="22">
        <f>IFERROR(W101*커버링B2C요약!$AD$8/(커버링B2C요약!$AE$5/커버링B2C요약!$AD$5),0)</f>
        <v>0</v>
      </c>
      <c r="Y101" s="22">
        <v>0</v>
      </c>
    </row>
    <row r="102" spans="2:30" s="43" customFormat="1" hidden="1">
      <c r="B102" s="22" t="str">
        <f>VLOOKUP(C102,'메타 RAW'!A:G,2,0)</f>
        <v>aos_purchase_re_vd_150L(대형폐기물)_hn1_26.02.19</v>
      </c>
      <c r="C102" s="22" t="s">
        <v>908</v>
      </c>
      <c r="D102" s="22">
        <f>VLOOKUP($C102,'메타 RAW'!$A:$G,3,0)</f>
        <v>0</v>
      </c>
      <c r="E102" s="22">
        <f>VLOOKUP($C102,'메타 RAW'!$A:$G,4,0)</f>
        <v>0</v>
      </c>
      <c r="F102" s="22">
        <f>VLOOKUP($C102,'메타 RAW'!$A:$G,5,0)</f>
        <v>0</v>
      </c>
      <c r="G102" s="22">
        <f>VLOOKUP($C102,'메타 RAW'!$A:$G,6,0)</f>
        <v>0</v>
      </c>
      <c r="H102" s="22">
        <f>VLOOKUP($C102,'메타 RAW'!$A:$I,7,0)</f>
        <v>0</v>
      </c>
      <c r="I102" s="22">
        <f>VLOOKUP($C102,'메타 RAW'!$A:$I,8,0)</f>
        <v>0</v>
      </c>
      <c r="J102" s="23">
        <f>IFERROR(D102/E102*1000,0)</f>
        <v>0</v>
      </c>
      <c r="K102" s="23">
        <f>IFERROR(D102/F102,0)</f>
        <v>0</v>
      </c>
      <c r="L102" s="24">
        <f t="shared" si="38"/>
        <v>0</v>
      </c>
      <c r="M102" s="24">
        <f t="shared" si="38"/>
        <v>0</v>
      </c>
      <c r="N102" s="24">
        <f>IFERROR(H102/F102,0)</f>
        <v>0</v>
      </c>
      <c r="O102" s="24">
        <f>IFERROR(I102/F102,0)</f>
        <v>0</v>
      </c>
      <c r="P102" s="22">
        <f>IFERROR(D102/G102,0)</f>
        <v>0</v>
      </c>
      <c r="Q102" s="22">
        <f>IFERROR(D102/H102,0)</f>
        <v>0</v>
      </c>
      <c r="R102" s="22">
        <f>IFERROR(D102/I102,0)</f>
        <v>0</v>
      </c>
      <c r="S102" s="22">
        <f>IFERROR(VLOOKUP($C102,'메타 RAW (MMP)'!$B:$G,3,0),0)</f>
        <v>0</v>
      </c>
      <c r="T102" s="22">
        <f>IFERROR(VLOOKUP($C102,'메타 RAW (MMP)'!$B:$G,5,0),0)</f>
        <v>0</v>
      </c>
      <c r="U102" s="22">
        <f>IFERROR(VLOOKUP($C102,'메타 RAW (MMP)'!$B:$G,6,0),0)</f>
        <v>0</v>
      </c>
      <c r="V102" s="22">
        <f>IFERROR(D102/T102,0)</f>
        <v>0</v>
      </c>
      <c r="W102" s="22">
        <f>IFERROR(D102/U102,0)</f>
        <v>0</v>
      </c>
      <c r="X102" s="22">
        <f>IFERROR(W102*커버링B2C요약!$AD$8/(커버링B2C요약!$AE$5/커버링B2C요약!$AD$5),0)</f>
        <v>0</v>
      </c>
      <c r="Y102" s="22">
        <f>VLOOKUP($C102,'메타 RAW'!$A:$I,9,0)</f>
        <v>50000</v>
      </c>
    </row>
    <row r="103" spans="2:30" s="43" customFormat="1" hidden="1">
      <c r="B103" s="22" t="str">
        <f>VLOOKUP(C103,'메타 RAW'!A:G,2,0)</f>
        <v>aos_purchase_re_vd_150L(대형폐기물)_hn1_26.02.19</v>
      </c>
      <c r="C103" s="22" t="s">
        <v>909</v>
      </c>
      <c r="D103" s="22">
        <f>VLOOKUP($C103,'메타 RAW'!$A:$G,3,0)</f>
        <v>0</v>
      </c>
      <c r="E103" s="22">
        <f>VLOOKUP($C103,'메타 RAW'!$A:$G,4,0)</f>
        <v>0</v>
      </c>
      <c r="F103" s="22">
        <f>VLOOKUP($C103,'메타 RAW'!$A:$G,5,0)</f>
        <v>0</v>
      </c>
      <c r="G103" s="22">
        <f>VLOOKUP($C103,'메타 RAW'!$A:$G,6,0)</f>
        <v>0</v>
      </c>
      <c r="H103" s="22">
        <f>VLOOKUP($C103,'메타 RAW'!$A:$I,7,0)</f>
        <v>0</v>
      </c>
      <c r="I103" s="22">
        <f>VLOOKUP($C103,'메타 RAW'!$A:$I,8,0)</f>
        <v>0</v>
      </c>
      <c r="J103" s="23">
        <f>IFERROR(D103/E103*1000,0)</f>
        <v>0</v>
      </c>
      <c r="K103" s="23">
        <f>IFERROR(D103/F103,0)</f>
        <v>0</v>
      </c>
      <c r="L103" s="24">
        <f t="shared" si="38"/>
        <v>0</v>
      </c>
      <c r="M103" s="24">
        <f t="shared" si="38"/>
        <v>0</v>
      </c>
      <c r="N103" s="24">
        <f>IFERROR(H103/F103,0)</f>
        <v>0</v>
      </c>
      <c r="O103" s="24">
        <f>IFERROR(I103/F103,0)</f>
        <v>0</v>
      </c>
      <c r="P103" s="22">
        <f>IFERROR(D103/G103,0)</f>
        <v>0</v>
      </c>
      <c r="Q103" s="22">
        <f>IFERROR(D103/H103,0)</f>
        <v>0</v>
      </c>
      <c r="R103" s="22">
        <f>IFERROR(D103/I103,0)</f>
        <v>0</v>
      </c>
      <c r="S103" s="22">
        <f>IFERROR(VLOOKUP($C103,'메타 RAW (MMP)'!$B:$G,3,0),0)</f>
        <v>0</v>
      </c>
      <c r="T103" s="22">
        <f>IFERROR(VLOOKUP($C103,'메타 RAW (MMP)'!$B:$G,5,0),0)</f>
        <v>0</v>
      </c>
      <c r="U103" s="22">
        <f>IFERROR(VLOOKUP($C103,'메타 RAW (MMP)'!$B:$G,6,0),0)</f>
        <v>0</v>
      </c>
      <c r="V103" s="22">
        <f>IFERROR(D103/T103,0)</f>
        <v>0</v>
      </c>
      <c r="W103" s="22">
        <f>IFERROR(D103/U103,0)</f>
        <v>0</v>
      </c>
      <c r="X103" s="22">
        <f>IFERROR(W103*커버링B2C요약!$AD$8/(커버링B2C요약!$AE$5/커버링B2C요약!$AD$5),0)</f>
        <v>0</v>
      </c>
      <c r="Y103" s="22">
        <f>VLOOKUP($C103,'메타 RAW'!$A:$I,9,0)</f>
        <v>50000</v>
      </c>
    </row>
    <row r="105" spans="2:30" ht="16.5" customHeight="1">
      <c r="B105" s="19" t="s">
        <v>440</v>
      </c>
      <c r="C105" s="20" t="s">
        <v>4271</v>
      </c>
      <c r="D105" s="20"/>
    </row>
    <row r="106" spans="2:30" ht="16.5" customHeight="1">
      <c r="B106" s="11" t="s">
        <v>436</v>
      </c>
      <c r="C106" s="11" t="s">
        <v>22</v>
      </c>
      <c r="D106" s="12" t="s">
        <v>23</v>
      </c>
      <c r="E106" s="12" t="s">
        <v>24</v>
      </c>
      <c r="F106" s="12" t="s">
        <v>25</v>
      </c>
      <c r="G106" s="12" t="s">
        <v>26</v>
      </c>
      <c r="H106" s="12" t="s">
        <v>27</v>
      </c>
      <c r="I106" s="12" t="s">
        <v>28</v>
      </c>
      <c r="J106" s="13" t="s">
        <v>29</v>
      </c>
      <c r="K106" s="13" t="s">
        <v>30</v>
      </c>
      <c r="L106" s="13" t="s">
        <v>31</v>
      </c>
      <c r="M106" s="13" t="s">
        <v>32</v>
      </c>
      <c r="N106" s="13" t="s">
        <v>33</v>
      </c>
      <c r="O106" s="13" t="s">
        <v>34</v>
      </c>
      <c r="P106" s="13" t="s">
        <v>35</v>
      </c>
      <c r="Q106" s="13" t="s">
        <v>36</v>
      </c>
      <c r="R106" s="13" t="s">
        <v>37</v>
      </c>
      <c r="S106" s="14" t="s">
        <v>38</v>
      </c>
      <c r="T106" s="14" t="s">
        <v>27</v>
      </c>
      <c r="U106" s="14" t="s">
        <v>28</v>
      </c>
      <c r="V106" s="14" t="s">
        <v>36</v>
      </c>
      <c r="W106" s="14" t="s">
        <v>37</v>
      </c>
      <c r="X106" s="14" t="s">
        <v>437</v>
      </c>
      <c r="Y106" s="13" t="s">
        <v>40</v>
      </c>
      <c r="Z106" s="14" t="s">
        <v>41</v>
      </c>
    </row>
    <row r="107" spans="2:30" ht="16.5" customHeight="1">
      <c r="B107" s="15"/>
      <c r="C107" s="9" t="s">
        <v>435</v>
      </c>
      <c r="D107" s="16">
        <f t="shared" ref="D107:I107" si="39">SUM(D108:D116)</f>
        <v>223217</v>
      </c>
      <c r="E107" s="16">
        <f t="shared" si="39"/>
        <v>12040</v>
      </c>
      <c r="F107" s="16">
        <f t="shared" si="39"/>
        <v>96</v>
      </c>
      <c r="G107" s="16">
        <f t="shared" si="39"/>
        <v>26</v>
      </c>
      <c r="H107" s="16">
        <f t="shared" si="39"/>
        <v>19</v>
      </c>
      <c r="I107" s="16">
        <f t="shared" si="39"/>
        <v>41</v>
      </c>
      <c r="J107" s="17">
        <f>D107*1000/E107</f>
        <v>18539.617940199336</v>
      </c>
      <c r="K107" s="17">
        <f t="shared" ref="K107" si="40">IFERROR(D107/F107,0)</f>
        <v>2325.1770833333335</v>
      </c>
      <c r="L107" s="18">
        <f t="shared" ref="L107" si="41">IFERROR(F107/E107,0)</f>
        <v>7.9734219269102981E-3</v>
      </c>
      <c r="M107" s="42">
        <f t="shared" ref="M107" si="42">IFERROR(G107/F107,0)</f>
        <v>0.27083333333333331</v>
      </c>
      <c r="N107" s="42">
        <f t="shared" ref="N107" si="43">IFERROR(H107/F107,0)</f>
        <v>0.19791666666666666</v>
      </c>
      <c r="O107" s="42">
        <f t="shared" ref="O107" si="44">IFERROR(I107/F107,0)</f>
        <v>0.42708333333333331</v>
      </c>
      <c r="P107" s="17">
        <f t="shared" ref="P107" si="45">IFERROR(D107/G107,0)</f>
        <v>8585.2692307692305</v>
      </c>
      <c r="Q107" s="17">
        <f t="shared" ref="Q107" si="46">IFERROR(D107/H107,0)</f>
        <v>11748.263157894737</v>
      </c>
      <c r="R107" s="17">
        <f t="shared" ref="R107" si="47">IFERROR(D107/I107,0)</f>
        <v>5444.3170731707314</v>
      </c>
      <c r="S107" s="16">
        <f>SUM(S108:S116)</f>
        <v>17</v>
      </c>
      <c r="T107" s="16">
        <f>SUM(T108:T116)</f>
        <v>9</v>
      </c>
      <c r="U107" s="16">
        <f>SUM(U108:U116)</f>
        <v>2</v>
      </c>
      <c r="V107" s="17">
        <f t="shared" ref="V107" si="48">IFERROR(D107/T107,0)</f>
        <v>24801.888888888891</v>
      </c>
      <c r="W107" s="17">
        <f t="shared" ref="W107" si="49">IFERROR(D107/U107,0)</f>
        <v>111608.5</v>
      </c>
      <c r="X107" s="17">
        <f>IFERROR(W107*커버링B2C요약!$AD$8/(커버링B2C요약!$AE$5/커버링B2C요약!$AD$5),0)</f>
        <v>44420.684721232385</v>
      </c>
      <c r="Y107" s="17">
        <f>Y108</f>
        <v>30000</v>
      </c>
      <c r="Z107" s="17">
        <v>80000</v>
      </c>
      <c r="AA107" s="166"/>
    </row>
    <row r="108" spans="2:30" s="43" customFormat="1">
      <c r="B108" s="22" t="s">
        <v>910</v>
      </c>
      <c r="C108" s="22" t="s">
        <v>913</v>
      </c>
      <c r="D108" s="22">
        <f>VLOOKUP($C108,'메타 RAW'!$A:$G,3,0)</f>
        <v>103264</v>
      </c>
      <c r="E108" s="22">
        <f>VLOOKUP($C108,'메타 RAW'!$A:$G,4,0)</f>
        <v>5125</v>
      </c>
      <c r="F108" s="22">
        <f>VLOOKUP($C108,'메타 RAW'!$A:$G,5,0)</f>
        <v>31</v>
      </c>
      <c r="G108" s="22">
        <f>VLOOKUP($C108,'메타 RAW'!$A:$G,6,0)</f>
        <v>5</v>
      </c>
      <c r="H108" s="22">
        <f>VLOOKUP($C108,'메타 RAW'!$A:$I,7,0)</f>
        <v>3</v>
      </c>
      <c r="I108" s="22">
        <f>VLOOKUP($C108,'메타 RAW'!$A:$I,8,0)</f>
        <v>17</v>
      </c>
      <c r="J108" s="23">
        <f t="shared" ref="J108:J116" si="50">IFERROR(D108/E108*1000,0)</f>
        <v>20149.073170731706</v>
      </c>
      <c r="K108" s="23">
        <f t="shared" ref="K108:K116" si="51">IFERROR(D108/F108,0)</f>
        <v>3331.0967741935483</v>
      </c>
      <c r="L108" s="24">
        <f t="shared" ref="L108:L116" si="52">IFERROR(F108/E108,0)</f>
        <v>6.0487804878048782E-3</v>
      </c>
      <c r="M108" s="24">
        <f t="shared" ref="M108:M116" si="53">IFERROR(G108/F108,0)</f>
        <v>0.16129032258064516</v>
      </c>
      <c r="N108" s="24">
        <f t="shared" ref="N108:N116" si="54">IFERROR(H108/F108,0)</f>
        <v>9.6774193548387094E-2</v>
      </c>
      <c r="O108" s="24">
        <f t="shared" ref="O108:O116" si="55">IFERROR(I108/F108,0)</f>
        <v>0.54838709677419351</v>
      </c>
      <c r="P108" s="22">
        <f t="shared" ref="P108:P116" si="56">IFERROR(D108/G108,0)</f>
        <v>20652.8</v>
      </c>
      <c r="Q108" s="22">
        <f t="shared" ref="Q108:Q116" si="57">IFERROR(D108/H108,0)</f>
        <v>34421.333333333336</v>
      </c>
      <c r="R108" s="22">
        <f t="shared" ref="R108:R116" si="58">IFERROR(D108/I108,0)</f>
        <v>6074.3529411764703</v>
      </c>
      <c r="S108" s="22">
        <f>IFERROR(VLOOKUP($C108,'메타 RAW (MMP)'!$B:$G,3,0),0)</f>
        <v>4</v>
      </c>
      <c r="T108" s="22">
        <f>IFERROR(VLOOKUP($C108,'메타 RAW (MMP)'!$B:$G,5,0),0)</f>
        <v>3</v>
      </c>
      <c r="U108" s="22">
        <f>IFERROR(VLOOKUP($C108,'메타 RAW (MMP)'!$B:$G,6,0),0)</f>
        <v>0</v>
      </c>
      <c r="V108" s="22">
        <f t="shared" ref="V108:V116" si="59">IFERROR(D108/T108,0)</f>
        <v>34421.333333333336</v>
      </c>
      <c r="W108" s="22">
        <f t="shared" ref="W108:W116" si="60">IFERROR(D108/U108,0)</f>
        <v>0</v>
      </c>
      <c r="X108" s="22">
        <f>IFERROR(W108*커버링B2C요약!$AD$8/(커버링B2C요약!$AE$5/커버링B2C요약!$AD$5),0)</f>
        <v>0</v>
      </c>
      <c r="Y108" s="22">
        <f>VLOOKUP($C108,'메타 RAW'!$A:$I,9,0)</f>
        <v>30000</v>
      </c>
    </row>
    <row r="109" spans="2:30" s="43" customFormat="1">
      <c r="B109" s="28" t="s">
        <v>910</v>
      </c>
      <c r="C109" s="28" t="s">
        <v>912</v>
      </c>
      <c r="D109" s="28">
        <f>VLOOKUP($C109,'메타 RAW'!$A:$G,3,0)</f>
        <v>102882</v>
      </c>
      <c r="E109" s="28">
        <f>VLOOKUP($C109,'메타 RAW'!$A:$G,4,0)</f>
        <v>5755</v>
      </c>
      <c r="F109" s="28">
        <f>VLOOKUP($C109,'메타 RAW'!$A:$G,5,0)</f>
        <v>57</v>
      </c>
      <c r="G109" s="28">
        <f>VLOOKUP($C109,'메타 RAW'!$A:$G,6,0)</f>
        <v>21</v>
      </c>
      <c r="H109" s="28">
        <f>VLOOKUP($C109,'메타 RAW'!$A:$I,7,0)</f>
        <v>7</v>
      </c>
      <c r="I109" s="28">
        <f>VLOOKUP($C109,'메타 RAW'!$A:$I,8,0)</f>
        <v>22</v>
      </c>
      <c r="J109" s="29">
        <f t="shared" si="50"/>
        <v>17876.976542137272</v>
      </c>
      <c r="K109" s="29">
        <f t="shared" si="51"/>
        <v>1804.9473684210527</v>
      </c>
      <c r="L109" s="30">
        <f t="shared" si="52"/>
        <v>9.9044309296264111E-3</v>
      </c>
      <c r="M109" s="30">
        <f t="shared" si="53"/>
        <v>0.36842105263157893</v>
      </c>
      <c r="N109" s="30">
        <f t="shared" si="54"/>
        <v>0.12280701754385964</v>
      </c>
      <c r="O109" s="30">
        <f t="shared" si="55"/>
        <v>0.38596491228070173</v>
      </c>
      <c r="P109" s="28">
        <f t="shared" si="56"/>
        <v>4899.1428571428569</v>
      </c>
      <c r="Q109" s="28">
        <f t="shared" si="57"/>
        <v>14697.428571428571</v>
      </c>
      <c r="R109" s="28">
        <f t="shared" si="58"/>
        <v>4676.454545454545</v>
      </c>
      <c r="S109" s="28">
        <f>IFERROR(VLOOKUP($C109,'메타 RAW (MMP)'!$B:$G,3,0),0)</f>
        <v>12</v>
      </c>
      <c r="T109" s="28">
        <f>IFERROR(VLOOKUP($C109,'메타 RAW (MMP)'!$B:$G,5,0),0)</f>
        <v>6</v>
      </c>
      <c r="U109" s="28">
        <f>IFERROR(VLOOKUP($C109,'메타 RAW (MMP)'!$B:$G,6,0),0)</f>
        <v>2</v>
      </c>
      <c r="V109" s="28">
        <f t="shared" si="59"/>
        <v>17147</v>
      </c>
      <c r="W109" s="28">
        <f t="shared" si="60"/>
        <v>51441</v>
      </c>
      <c r="X109" s="28">
        <f>IFERROR(W109*커버링B2C요약!$AD$8/(커버링B2C요약!$AE$5/커버링B2C요약!$AD$5),0)</f>
        <v>20473.74924620361</v>
      </c>
      <c r="Y109" s="28">
        <f>VLOOKUP($C109,'메타 RAW'!$A:$I,9,0)</f>
        <v>30000</v>
      </c>
      <c r="Z109" s="62"/>
      <c r="AA109" s="62"/>
      <c r="AB109" s="62"/>
      <c r="AC109" s="62"/>
      <c r="AD109" s="62"/>
    </row>
    <row r="110" spans="2:30" s="43" customFormat="1">
      <c r="B110" s="28" t="s">
        <v>910</v>
      </c>
      <c r="C110" s="28" t="s">
        <v>916</v>
      </c>
      <c r="D110" s="28">
        <f>VLOOKUP($C110,'메타 RAW'!$A:$G,3,0)</f>
        <v>6293</v>
      </c>
      <c r="E110" s="28">
        <f>VLOOKUP($C110,'메타 RAW'!$A:$G,4,0)</f>
        <v>433</v>
      </c>
      <c r="F110" s="28">
        <f>VLOOKUP($C110,'메타 RAW'!$A:$G,5,0)</f>
        <v>4</v>
      </c>
      <c r="G110" s="28">
        <f>VLOOKUP($C110,'메타 RAW'!$A:$G,6,0)</f>
        <v>0</v>
      </c>
      <c r="H110" s="28">
        <f>VLOOKUP($C110,'메타 RAW'!$A:$I,7,0)</f>
        <v>0</v>
      </c>
      <c r="I110" s="28">
        <f>VLOOKUP($C110,'메타 RAW'!$A:$I,8,0)</f>
        <v>0</v>
      </c>
      <c r="J110" s="29">
        <f t="shared" si="50"/>
        <v>14533.487297921478</v>
      </c>
      <c r="K110" s="29">
        <f t="shared" si="51"/>
        <v>1573.25</v>
      </c>
      <c r="L110" s="30">
        <f t="shared" si="52"/>
        <v>9.2378752886836026E-3</v>
      </c>
      <c r="M110" s="30">
        <f t="shared" si="53"/>
        <v>0</v>
      </c>
      <c r="N110" s="30">
        <f t="shared" si="54"/>
        <v>0</v>
      </c>
      <c r="O110" s="30">
        <f t="shared" si="55"/>
        <v>0</v>
      </c>
      <c r="P110" s="28">
        <f t="shared" si="56"/>
        <v>0</v>
      </c>
      <c r="Q110" s="28">
        <f t="shared" si="57"/>
        <v>0</v>
      </c>
      <c r="R110" s="28">
        <f t="shared" si="58"/>
        <v>0</v>
      </c>
      <c r="S110" s="28">
        <f>IFERROR(VLOOKUP($C110,'메타 RAW (MMP)'!$B:$G,3,0),0)</f>
        <v>1</v>
      </c>
      <c r="T110" s="28">
        <f>IFERROR(VLOOKUP($C110,'메타 RAW (MMP)'!$B:$G,5,0),0)</f>
        <v>0</v>
      </c>
      <c r="U110" s="28">
        <f>IFERROR(VLOOKUP($C110,'메타 RAW (MMP)'!$B:$G,6,0),0)</f>
        <v>0</v>
      </c>
      <c r="V110" s="28">
        <f t="shared" si="59"/>
        <v>0</v>
      </c>
      <c r="W110" s="28">
        <f t="shared" si="60"/>
        <v>0</v>
      </c>
      <c r="X110" s="28">
        <f>IFERROR(W110*커버링B2C요약!$AD$8/(커버링B2C요약!$AE$5/커버링B2C요약!$AD$5),0)</f>
        <v>0</v>
      </c>
      <c r="Y110" s="28">
        <f>VLOOKUP($C110,'메타 RAW'!$A:$I,9,0)</f>
        <v>30000</v>
      </c>
      <c r="Z110" s="62"/>
      <c r="AA110" s="62"/>
      <c r="AB110" s="62"/>
      <c r="AC110" s="62"/>
      <c r="AD110" s="62"/>
    </row>
    <row r="111" spans="2:30" s="43" customFormat="1">
      <c r="B111" s="28" t="s">
        <v>910</v>
      </c>
      <c r="C111" s="28" t="s">
        <v>917</v>
      </c>
      <c r="D111" s="28">
        <f>VLOOKUP($C111,'메타 RAW'!$A:$G,3,0)</f>
        <v>4071</v>
      </c>
      <c r="E111" s="28">
        <f>VLOOKUP($C111,'메타 RAW'!$A:$G,4,0)</f>
        <v>344</v>
      </c>
      <c r="F111" s="28">
        <f>VLOOKUP($C111,'메타 RAW'!$A:$G,5,0)</f>
        <v>2</v>
      </c>
      <c r="G111" s="28">
        <f>VLOOKUP($C111,'메타 RAW'!$A:$G,6,0)</f>
        <v>0</v>
      </c>
      <c r="H111" s="28">
        <f>VLOOKUP($C111,'메타 RAW'!$A:$I,7,0)</f>
        <v>7</v>
      </c>
      <c r="I111" s="28">
        <f>VLOOKUP($C111,'메타 RAW'!$A:$I,8,0)</f>
        <v>2</v>
      </c>
      <c r="J111" s="29">
        <f t="shared" si="50"/>
        <v>11834.302325581395</v>
      </c>
      <c r="K111" s="29">
        <f t="shared" si="51"/>
        <v>2035.5</v>
      </c>
      <c r="L111" s="30">
        <f t="shared" si="52"/>
        <v>5.8139534883720929E-3</v>
      </c>
      <c r="M111" s="30">
        <f t="shared" si="53"/>
        <v>0</v>
      </c>
      <c r="N111" s="30">
        <f t="shared" si="54"/>
        <v>3.5</v>
      </c>
      <c r="O111" s="30">
        <f t="shared" si="55"/>
        <v>1</v>
      </c>
      <c r="P111" s="28">
        <f t="shared" si="56"/>
        <v>0</v>
      </c>
      <c r="Q111" s="28">
        <f t="shared" si="57"/>
        <v>581.57142857142856</v>
      </c>
      <c r="R111" s="28">
        <f t="shared" si="58"/>
        <v>2035.5</v>
      </c>
      <c r="S111" s="28">
        <f>IFERROR(VLOOKUP($C111,'메타 RAW (MMP)'!$B:$G,3,0),0)</f>
        <v>0</v>
      </c>
      <c r="T111" s="28">
        <f>IFERROR(VLOOKUP($C111,'메타 RAW (MMP)'!$B:$G,5,0),0)</f>
        <v>0</v>
      </c>
      <c r="U111" s="28">
        <f>IFERROR(VLOOKUP($C111,'메타 RAW (MMP)'!$B:$G,6,0),0)</f>
        <v>0</v>
      </c>
      <c r="V111" s="28">
        <f t="shared" si="59"/>
        <v>0</v>
      </c>
      <c r="W111" s="28">
        <f t="shared" si="60"/>
        <v>0</v>
      </c>
      <c r="X111" s="28">
        <f>IFERROR(W111*커버링B2C요약!$AD$8/(커버링B2C요약!$AE$5/커버링B2C요약!$AD$5),0)</f>
        <v>0</v>
      </c>
      <c r="Y111" s="28">
        <f>VLOOKUP($C111,'메타 RAW'!$A:$I,9,0)</f>
        <v>30000</v>
      </c>
      <c r="Z111" s="62"/>
      <c r="AA111" s="62"/>
      <c r="AB111" s="62"/>
      <c r="AC111" s="62"/>
      <c r="AD111" s="62"/>
    </row>
    <row r="112" spans="2:30" s="43" customFormat="1">
      <c r="B112" s="28" t="s">
        <v>910</v>
      </c>
      <c r="C112" s="28" t="s">
        <v>914</v>
      </c>
      <c r="D112" s="28">
        <f>VLOOKUP($C112,'메타 RAW'!$A:$G,3,0)</f>
        <v>4055</v>
      </c>
      <c r="E112" s="28">
        <f>VLOOKUP($C112,'메타 RAW'!$A:$G,4,0)</f>
        <v>194</v>
      </c>
      <c r="F112" s="28">
        <f>VLOOKUP($C112,'메타 RAW'!$A:$G,5,0)</f>
        <v>1</v>
      </c>
      <c r="G112" s="28">
        <f>VLOOKUP($C112,'메타 RAW'!$A:$G,6,0)</f>
        <v>0</v>
      </c>
      <c r="H112" s="28">
        <f>VLOOKUP($C112,'메타 RAW'!$A:$I,7,0)</f>
        <v>0</v>
      </c>
      <c r="I112" s="28">
        <f>VLOOKUP($C112,'메타 RAW'!$A:$I,8,0)</f>
        <v>0</v>
      </c>
      <c r="J112" s="29">
        <f t="shared" si="50"/>
        <v>20902.061855670101</v>
      </c>
      <c r="K112" s="29">
        <f t="shared" si="51"/>
        <v>4055</v>
      </c>
      <c r="L112" s="30">
        <f t="shared" si="52"/>
        <v>5.1546391752577319E-3</v>
      </c>
      <c r="M112" s="30">
        <f t="shared" si="53"/>
        <v>0</v>
      </c>
      <c r="N112" s="30">
        <f t="shared" si="54"/>
        <v>0</v>
      </c>
      <c r="O112" s="30">
        <f t="shared" si="55"/>
        <v>0</v>
      </c>
      <c r="P112" s="28">
        <f t="shared" si="56"/>
        <v>0</v>
      </c>
      <c r="Q112" s="28">
        <f t="shared" si="57"/>
        <v>0</v>
      </c>
      <c r="R112" s="28">
        <f t="shared" si="58"/>
        <v>0</v>
      </c>
      <c r="S112" s="28">
        <f>IFERROR(VLOOKUP($C112,'메타 RAW (MMP)'!$B:$G,3,0),0)</f>
        <v>0</v>
      </c>
      <c r="T112" s="28">
        <f>IFERROR(VLOOKUP($C112,'메타 RAW (MMP)'!$B:$G,5,0),0)</f>
        <v>0</v>
      </c>
      <c r="U112" s="28">
        <f>IFERROR(VLOOKUP($C112,'메타 RAW (MMP)'!$B:$G,6,0),0)</f>
        <v>0</v>
      </c>
      <c r="V112" s="28">
        <f t="shared" si="59"/>
        <v>0</v>
      </c>
      <c r="W112" s="28">
        <f t="shared" si="60"/>
        <v>0</v>
      </c>
      <c r="X112" s="28">
        <f>IFERROR(W112*커버링B2C요약!$AD$8/(커버링B2C요약!$AE$5/커버링B2C요약!$AD$5),0)</f>
        <v>0</v>
      </c>
      <c r="Y112" s="28">
        <f>VLOOKUP($C112,'메타 RAW'!$A:$I,9,0)</f>
        <v>30000</v>
      </c>
      <c r="Z112" s="62"/>
      <c r="AA112" s="62"/>
      <c r="AB112" s="62"/>
      <c r="AC112" s="62"/>
      <c r="AD112" s="62"/>
    </row>
    <row r="113" spans="2:30" s="43" customFormat="1">
      <c r="B113" s="28" t="s">
        <v>910</v>
      </c>
      <c r="C113" s="28" t="s">
        <v>915</v>
      </c>
      <c r="D113" s="28">
        <f>VLOOKUP($C113,'메타 RAW'!$A:$G,3,0)</f>
        <v>2652</v>
      </c>
      <c r="E113" s="28">
        <f>VLOOKUP($C113,'메타 RAW'!$A:$G,4,0)</f>
        <v>189</v>
      </c>
      <c r="F113" s="28">
        <f>VLOOKUP($C113,'메타 RAW'!$A:$G,5,0)</f>
        <v>1</v>
      </c>
      <c r="G113" s="28">
        <f>VLOOKUP($C113,'메타 RAW'!$A:$G,6,0)</f>
        <v>0</v>
      </c>
      <c r="H113" s="28">
        <f>VLOOKUP($C113,'메타 RAW'!$A:$I,7,0)</f>
        <v>0</v>
      </c>
      <c r="I113" s="28">
        <f>VLOOKUP($C113,'메타 RAW'!$A:$I,8,0)</f>
        <v>0</v>
      </c>
      <c r="J113" s="29">
        <f t="shared" si="50"/>
        <v>14031.746031746032</v>
      </c>
      <c r="K113" s="29">
        <f t="shared" si="51"/>
        <v>2652</v>
      </c>
      <c r="L113" s="30">
        <f t="shared" si="52"/>
        <v>5.2910052910052907E-3</v>
      </c>
      <c r="M113" s="30">
        <f t="shared" si="53"/>
        <v>0</v>
      </c>
      <c r="N113" s="30">
        <f t="shared" si="54"/>
        <v>0</v>
      </c>
      <c r="O113" s="30">
        <f t="shared" si="55"/>
        <v>0</v>
      </c>
      <c r="P113" s="28">
        <f t="shared" si="56"/>
        <v>0</v>
      </c>
      <c r="Q113" s="28">
        <f t="shared" si="57"/>
        <v>0</v>
      </c>
      <c r="R113" s="28">
        <f t="shared" si="58"/>
        <v>0</v>
      </c>
      <c r="S113" s="28">
        <f>IFERROR(VLOOKUP($C113,'메타 RAW (MMP)'!$B:$G,3,0),0)</f>
        <v>0</v>
      </c>
      <c r="T113" s="28">
        <f>IFERROR(VLOOKUP($C113,'메타 RAW (MMP)'!$B:$G,5,0),0)</f>
        <v>0</v>
      </c>
      <c r="U113" s="28">
        <f>IFERROR(VLOOKUP($C113,'메타 RAW (MMP)'!$B:$G,6,0),0)</f>
        <v>0</v>
      </c>
      <c r="V113" s="28">
        <f t="shared" si="59"/>
        <v>0</v>
      </c>
      <c r="W113" s="28">
        <f t="shared" si="60"/>
        <v>0</v>
      </c>
      <c r="X113" s="28">
        <f>IFERROR(W113*커버링B2C요약!$AD$8/(커버링B2C요약!$AE$5/커버링B2C요약!$AD$5),0)</f>
        <v>0</v>
      </c>
      <c r="Y113" s="28">
        <f>VLOOKUP($C113,'메타 RAW'!$A:$I,9,0)</f>
        <v>30000</v>
      </c>
      <c r="Z113" s="62"/>
      <c r="AA113" s="62"/>
      <c r="AB113" s="62"/>
      <c r="AC113" s="62"/>
      <c r="AD113" s="62"/>
    </row>
    <row r="114" spans="2:30" s="62" customFormat="1">
      <c r="B114" s="22" t="s">
        <v>910</v>
      </c>
      <c r="C114" s="22" t="s">
        <v>911</v>
      </c>
      <c r="D114" s="22">
        <f>VLOOKUP($C114,'메타 RAW'!$A:$G,3,0)</f>
        <v>0</v>
      </c>
      <c r="E114" s="22">
        <f>VLOOKUP($C114,'메타 RAW'!$A:$G,4,0)</f>
        <v>0</v>
      </c>
      <c r="F114" s="22">
        <f>VLOOKUP($C114,'메타 RAW'!$A:$G,5,0)</f>
        <v>0</v>
      </c>
      <c r="G114" s="22">
        <f>VLOOKUP($C114,'메타 RAW'!$A:$G,6,0)</f>
        <v>0</v>
      </c>
      <c r="H114" s="22">
        <f>VLOOKUP($C114,'메타 RAW'!$A:$I,7,0)</f>
        <v>2</v>
      </c>
      <c r="I114" s="22">
        <f>VLOOKUP($C114,'메타 RAW'!$A:$I,8,0)</f>
        <v>0</v>
      </c>
      <c r="J114" s="23">
        <f t="shared" si="50"/>
        <v>0</v>
      </c>
      <c r="K114" s="23">
        <f t="shared" si="51"/>
        <v>0</v>
      </c>
      <c r="L114" s="24">
        <f t="shared" si="52"/>
        <v>0</v>
      </c>
      <c r="M114" s="24">
        <f t="shared" si="53"/>
        <v>0</v>
      </c>
      <c r="N114" s="24">
        <f t="shared" si="54"/>
        <v>0</v>
      </c>
      <c r="O114" s="24">
        <f t="shared" si="55"/>
        <v>0</v>
      </c>
      <c r="P114" s="22">
        <f t="shared" si="56"/>
        <v>0</v>
      </c>
      <c r="Q114" s="22">
        <f t="shared" si="57"/>
        <v>0</v>
      </c>
      <c r="R114" s="22">
        <f t="shared" si="58"/>
        <v>0</v>
      </c>
      <c r="S114" s="22">
        <f>IFERROR(VLOOKUP($C114,'메타 RAW (MMP)'!$B:$G,3,0),0)</f>
        <v>0</v>
      </c>
      <c r="T114" s="22">
        <f>IFERROR(VLOOKUP($C114,'메타 RAW (MMP)'!$B:$G,5,0),0)</f>
        <v>0</v>
      </c>
      <c r="U114" s="22">
        <f>IFERROR(VLOOKUP($C114,'메타 RAW (MMP)'!$B:$G,6,0),0)</f>
        <v>0</v>
      </c>
      <c r="V114" s="22">
        <f t="shared" si="59"/>
        <v>0</v>
      </c>
      <c r="W114" s="22">
        <f t="shared" si="60"/>
        <v>0</v>
      </c>
      <c r="X114" s="22">
        <f>IFERROR(W114*커버링B2C요약!$AD$8/(커버링B2C요약!$AE$5/커버링B2C요약!$AD$5),0)</f>
        <v>0</v>
      </c>
      <c r="Y114" s="22">
        <f>VLOOKUP($C114,'메타 RAW'!$A:$I,9,0)</f>
        <v>30000</v>
      </c>
      <c r="Z114" s="43"/>
      <c r="AA114" s="43"/>
      <c r="AB114" s="43"/>
      <c r="AC114" s="43"/>
      <c r="AD114" s="43"/>
    </row>
    <row r="115" spans="2:30" s="62" customFormat="1">
      <c r="B115" s="22" t="s">
        <v>910</v>
      </c>
      <c r="C115" s="22" t="s">
        <v>918</v>
      </c>
      <c r="D115" s="22">
        <f>VLOOKUP($C115,'메타 RAW'!$A:$G,3,0)</f>
        <v>0</v>
      </c>
      <c r="E115" s="22">
        <f>VLOOKUP($C115,'메타 RAW'!$A:$G,4,0)</f>
        <v>0</v>
      </c>
      <c r="F115" s="22">
        <f>VLOOKUP($C115,'메타 RAW'!$A:$G,5,0)</f>
        <v>0</v>
      </c>
      <c r="G115" s="22">
        <f>VLOOKUP($C115,'메타 RAW'!$A:$G,6,0)</f>
        <v>0</v>
      </c>
      <c r="H115" s="22">
        <f>VLOOKUP($C115,'메타 RAW'!$A:$I,7,0)</f>
        <v>0</v>
      </c>
      <c r="I115" s="22">
        <f>VLOOKUP($C115,'메타 RAW'!$A:$I,8,0)</f>
        <v>0</v>
      </c>
      <c r="J115" s="23">
        <f t="shared" si="50"/>
        <v>0</v>
      </c>
      <c r="K115" s="23">
        <f t="shared" si="51"/>
        <v>0</v>
      </c>
      <c r="L115" s="24">
        <f t="shared" si="52"/>
        <v>0</v>
      </c>
      <c r="M115" s="24">
        <f t="shared" si="53"/>
        <v>0</v>
      </c>
      <c r="N115" s="24">
        <f t="shared" si="54"/>
        <v>0</v>
      </c>
      <c r="O115" s="24">
        <f t="shared" si="55"/>
        <v>0</v>
      </c>
      <c r="P115" s="22">
        <f t="shared" si="56"/>
        <v>0</v>
      </c>
      <c r="Q115" s="22">
        <f t="shared" si="57"/>
        <v>0</v>
      </c>
      <c r="R115" s="22">
        <f t="shared" si="58"/>
        <v>0</v>
      </c>
      <c r="S115" s="22">
        <f>IFERROR(VLOOKUP($C115,'메타 RAW (MMP)'!$B:$G,3,0),0)</f>
        <v>0</v>
      </c>
      <c r="T115" s="22">
        <f>IFERROR(VLOOKUP($C115,'메타 RAW (MMP)'!$B:$G,5,0),0)</f>
        <v>0</v>
      </c>
      <c r="U115" s="22">
        <f>IFERROR(VLOOKUP($C115,'메타 RAW (MMP)'!$B:$G,6,0),0)</f>
        <v>0</v>
      </c>
      <c r="V115" s="22">
        <f t="shared" si="59"/>
        <v>0</v>
      </c>
      <c r="W115" s="22">
        <f t="shared" si="60"/>
        <v>0</v>
      </c>
      <c r="X115" s="22">
        <f>IFERROR(W115*커버링B2C요약!$AD$8/(커버링B2C요약!$AE$5/커버링B2C요약!$AD$5),0)</f>
        <v>0</v>
      </c>
      <c r="Y115" s="22">
        <f>VLOOKUP($C115,'메타 RAW'!$A:$I,9,0)</f>
        <v>30000</v>
      </c>
      <c r="Z115" s="43"/>
      <c r="AA115" s="43"/>
      <c r="AB115" s="43"/>
      <c r="AC115" s="43"/>
      <c r="AD115" s="43"/>
    </row>
    <row r="116" spans="2:30" s="62" customFormat="1">
      <c r="B116" s="22" t="s">
        <v>910</v>
      </c>
      <c r="C116" s="22" t="s">
        <v>919</v>
      </c>
      <c r="D116" s="22">
        <f>VLOOKUP($C116,'메타 RAW'!$A:$G,3,0)</f>
        <v>0</v>
      </c>
      <c r="E116" s="22">
        <f>VLOOKUP($C116,'메타 RAW'!$A:$G,4,0)</f>
        <v>0</v>
      </c>
      <c r="F116" s="22">
        <f>VLOOKUP($C116,'메타 RAW'!$A:$G,5,0)</f>
        <v>0</v>
      </c>
      <c r="G116" s="22">
        <f>VLOOKUP($C116,'메타 RAW'!$A:$G,6,0)</f>
        <v>0</v>
      </c>
      <c r="H116" s="22">
        <f>VLOOKUP($C116,'메타 RAW'!$A:$I,7,0)</f>
        <v>0</v>
      </c>
      <c r="I116" s="22">
        <f>VLOOKUP($C116,'메타 RAW'!$A:$I,8,0)</f>
        <v>0</v>
      </c>
      <c r="J116" s="23">
        <f t="shared" si="50"/>
        <v>0</v>
      </c>
      <c r="K116" s="23">
        <f t="shared" si="51"/>
        <v>0</v>
      </c>
      <c r="L116" s="24">
        <f t="shared" si="52"/>
        <v>0</v>
      </c>
      <c r="M116" s="24">
        <f t="shared" si="53"/>
        <v>0</v>
      </c>
      <c r="N116" s="24">
        <f t="shared" si="54"/>
        <v>0</v>
      </c>
      <c r="O116" s="24">
        <f t="shared" si="55"/>
        <v>0</v>
      </c>
      <c r="P116" s="22">
        <f t="shared" si="56"/>
        <v>0</v>
      </c>
      <c r="Q116" s="22">
        <f t="shared" si="57"/>
        <v>0</v>
      </c>
      <c r="R116" s="22">
        <f t="shared" si="58"/>
        <v>0</v>
      </c>
      <c r="S116" s="22">
        <f>IFERROR(VLOOKUP($C116,'메타 RAW (MMP)'!$B:$G,3,0),0)</f>
        <v>0</v>
      </c>
      <c r="T116" s="22">
        <f>IFERROR(VLOOKUP($C116,'메타 RAW (MMP)'!$B:$G,5,0),0)</f>
        <v>0</v>
      </c>
      <c r="U116" s="22">
        <f>IFERROR(VLOOKUP($C116,'메타 RAW (MMP)'!$B:$G,6,0),0)</f>
        <v>0</v>
      </c>
      <c r="V116" s="22">
        <f t="shared" si="59"/>
        <v>0</v>
      </c>
      <c r="W116" s="22">
        <f t="shared" si="60"/>
        <v>0</v>
      </c>
      <c r="X116" s="22">
        <f>IFERROR(W116*커버링B2C요약!$AD$8/(커버링B2C요약!$AE$5/커버링B2C요약!$AD$5),0)</f>
        <v>0</v>
      </c>
      <c r="Y116" s="22">
        <f>VLOOKUP($C116,'메타 RAW'!$A:$I,9,0)</f>
        <v>30000</v>
      </c>
      <c r="Z116" s="43"/>
      <c r="AA116" s="43"/>
      <c r="AB116" s="43"/>
      <c r="AC116" s="43"/>
      <c r="AD116" s="43"/>
    </row>
    <row r="118" spans="2:30" ht="16.5" customHeight="1">
      <c r="B118" s="19" t="s">
        <v>440</v>
      </c>
      <c r="C118" s="20" t="s">
        <v>4272</v>
      </c>
      <c r="D118" s="20"/>
    </row>
    <row r="119" spans="2:30" ht="16.5" customHeight="1">
      <c r="B119" s="11" t="s">
        <v>436</v>
      </c>
      <c r="C119" s="11" t="s">
        <v>22</v>
      </c>
      <c r="D119" s="12" t="s">
        <v>23</v>
      </c>
      <c r="E119" s="12" t="s">
        <v>24</v>
      </c>
      <c r="F119" s="12" t="s">
        <v>25</v>
      </c>
      <c r="G119" s="12" t="s">
        <v>26</v>
      </c>
      <c r="H119" s="12" t="s">
        <v>27</v>
      </c>
      <c r="I119" s="12" t="s">
        <v>28</v>
      </c>
      <c r="J119" s="13" t="s">
        <v>29</v>
      </c>
      <c r="K119" s="13" t="s">
        <v>30</v>
      </c>
      <c r="L119" s="13" t="s">
        <v>31</v>
      </c>
      <c r="M119" s="13" t="s">
        <v>32</v>
      </c>
      <c r="N119" s="13" t="s">
        <v>33</v>
      </c>
      <c r="O119" s="13" t="s">
        <v>34</v>
      </c>
      <c r="P119" s="13" t="s">
        <v>35</v>
      </c>
      <c r="Q119" s="13" t="s">
        <v>36</v>
      </c>
      <c r="R119" s="13" t="s">
        <v>37</v>
      </c>
      <c r="S119" s="14" t="s">
        <v>38</v>
      </c>
      <c r="T119" s="14" t="s">
        <v>27</v>
      </c>
      <c r="U119" s="14" t="s">
        <v>28</v>
      </c>
      <c r="V119" s="14" t="s">
        <v>36</v>
      </c>
      <c r="W119" s="14" t="s">
        <v>37</v>
      </c>
      <c r="X119" s="14" t="s">
        <v>437</v>
      </c>
      <c r="Y119" s="13" t="s">
        <v>40</v>
      </c>
      <c r="Z119" s="14" t="s">
        <v>41</v>
      </c>
    </row>
    <row r="120" spans="2:30" ht="16.5" customHeight="1">
      <c r="B120" s="15"/>
      <c r="C120" s="9" t="s">
        <v>435</v>
      </c>
      <c r="D120" s="16">
        <f t="shared" ref="D120:I120" si="61">SUM(D121:D124)</f>
        <v>829268</v>
      </c>
      <c r="E120" s="16">
        <f t="shared" si="61"/>
        <v>45772</v>
      </c>
      <c r="F120" s="16">
        <f t="shared" si="61"/>
        <v>445</v>
      </c>
      <c r="G120" s="16">
        <f t="shared" si="61"/>
        <v>40</v>
      </c>
      <c r="H120" s="16">
        <f t="shared" si="61"/>
        <v>1657</v>
      </c>
      <c r="I120" s="16">
        <f t="shared" si="61"/>
        <v>81</v>
      </c>
      <c r="J120" s="17">
        <f>D120*1000/E120</f>
        <v>18117.364327536485</v>
      </c>
      <c r="K120" s="17">
        <f>IFERROR(D120/F120,0)</f>
        <v>1863.523595505618</v>
      </c>
      <c r="L120" s="18">
        <f t="shared" ref="L120:M120" si="62">IFERROR(F120/E120,0)</f>
        <v>9.722100847679804E-3</v>
      </c>
      <c r="M120" s="42">
        <f t="shared" si="62"/>
        <v>8.98876404494382E-2</v>
      </c>
      <c r="N120" s="42">
        <f>IFERROR(H120/F120,0)</f>
        <v>3.7235955056179777</v>
      </c>
      <c r="O120" s="42">
        <f>IFERROR(I120/F120,0)</f>
        <v>0.18202247191011237</v>
      </c>
      <c r="P120" s="17">
        <f>IFERROR(D120/G120,0)</f>
        <v>20731.7</v>
      </c>
      <c r="Q120" s="17">
        <f>IFERROR(D120/H120,0)</f>
        <v>500.46348823174412</v>
      </c>
      <c r="R120" s="17">
        <f>IFERROR(D120/I120,0)</f>
        <v>10237.876543209877</v>
      </c>
      <c r="S120" s="16">
        <f>SUM(S121:S124)</f>
        <v>29</v>
      </c>
      <c r="T120" s="16">
        <f>SUM(T121:T124)</f>
        <v>13</v>
      </c>
      <c r="U120" s="16">
        <f>SUM(U121:U124)</f>
        <v>20</v>
      </c>
      <c r="V120" s="17">
        <f>IFERROR(D120/T120,0)</f>
        <v>63789.846153846156</v>
      </c>
      <c r="W120" s="17">
        <f>IFERROR(D120/U120,0)</f>
        <v>41463.4</v>
      </c>
      <c r="X120" s="17">
        <f>IFERROR(W120*커버링B2C요약!$AD$8/(커버링B2C요약!$AE$5/커버링B2C요약!$AD$5),0)</f>
        <v>16502.619593224055</v>
      </c>
      <c r="Y120" s="17">
        <f>Y121</f>
        <v>150000</v>
      </c>
      <c r="Z120" s="17">
        <v>150000</v>
      </c>
      <c r="AA120" s="107"/>
    </row>
    <row r="121" spans="2:30" s="62" customFormat="1">
      <c r="B121" s="28" t="str">
        <f>VLOOKUP(C121,'메타 RAW'!A:G,2,0)</f>
        <v>aos_purchase_re_im_방문요금_sj1_26.03.25</v>
      </c>
      <c r="C121" s="28" t="s">
        <v>920</v>
      </c>
      <c r="D121" s="28">
        <f>VLOOKUP($C121,'메타 RAW'!$A:$G,3,0)</f>
        <v>727838</v>
      </c>
      <c r="E121" s="28">
        <f>VLOOKUP($C121,'메타 RAW'!$A:$G,4,0)</f>
        <v>40188</v>
      </c>
      <c r="F121" s="28">
        <f>VLOOKUP($C121,'메타 RAW'!$A:$G,5,0)</f>
        <v>409</v>
      </c>
      <c r="G121" s="28">
        <f>VLOOKUP($C121,'메타 RAW'!$A:$G,6,0)</f>
        <v>40</v>
      </c>
      <c r="H121" s="28">
        <f>VLOOKUP($C121,'메타 RAW'!$A:$I,7,0)</f>
        <v>1400</v>
      </c>
      <c r="I121" s="28">
        <f>VLOOKUP($C121,'메타 RAW'!$A:$I,8,0)</f>
        <v>77</v>
      </c>
      <c r="J121" s="29">
        <f>IFERROR(D121/E121*1000,0)</f>
        <v>18110.829103214888</v>
      </c>
      <c r="K121" s="29">
        <f>IFERROR(D121/F121,0)</f>
        <v>1779.5550122249388</v>
      </c>
      <c r="L121" s="30">
        <f t="shared" ref="L121:M124" si="63">IFERROR(F121/E121,0)</f>
        <v>1.0177167313625958E-2</v>
      </c>
      <c r="M121" s="30">
        <f t="shared" si="63"/>
        <v>9.7799511002444994E-2</v>
      </c>
      <c r="N121" s="30">
        <f>IFERROR(H121/F121,0)</f>
        <v>3.4229828850855744</v>
      </c>
      <c r="O121" s="30">
        <f>IFERROR(I121/F121,0)</f>
        <v>0.18826405867970661</v>
      </c>
      <c r="P121" s="28">
        <f>IFERROR(D121/G121,0)</f>
        <v>18195.95</v>
      </c>
      <c r="Q121" s="28">
        <f>IFERROR(D121/H121,0)</f>
        <v>519.88428571428574</v>
      </c>
      <c r="R121" s="28">
        <f>IFERROR(D121/I121,0)</f>
        <v>9452.4415584415583</v>
      </c>
      <c r="S121" s="28">
        <f>IFERROR(VLOOKUP($C121,'메타 RAW (MMP)'!$B:$G,3,0),0)</f>
        <v>28</v>
      </c>
      <c r="T121" s="28">
        <f>IFERROR(VLOOKUP($C121,'메타 RAW (MMP)'!$B:$G,5,0),0)</f>
        <v>12</v>
      </c>
      <c r="U121" s="28">
        <f>IFERROR(VLOOKUP($C121,'메타 RAW (MMP)'!$B:$G,6,0),0)</f>
        <v>17</v>
      </c>
      <c r="V121" s="28">
        <f>IFERROR(D121/T121,0)</f>
        <v>60653.166666666664</v>
      </c>
      <c r="W121" s="28">
        <f>IFERROR(D121/U121,0)</f>
        <v>42814</v>
      </c>
      <c r="X121" s="28">
        <f>IFERROR(W121*커버링B2C요약!$AD$8/(커버링B2C요약!$AE$5/커버링B2C요약!$AD$5),0)</f>
        <v>17040.164464667505</v>
      </c>
      <c r="Y121" s="28">
        <f>VLOOKUP($C121,'메타 RAW'!$A:$I,9,0)</f>
        <v>150000</v>
      </c>
    </row>
    <row r="122" spans="2:30" s="43" customFormat="1">
      <c r="B122" s="28" t="str">
        <f>VLOOKUP(C122,'메타 RAW'!A:G,2,0)</f>
        <v>aos_purchase_re_im_방문요금_sj1_26.03.25</v>
      </c>
      <c r="C122" s="28" t="s">
        <v>921</v>
      </c>
      <c r="D122" s="28">
        <f>VLOOKUP($C122,'메타 RAW'!$A:$G,3,0)</f>
        <v>96110</v>
      </c>
      <c r="E122" s="28">
        <f>VLOOKUP($C122,'메타 RAW'!$A:$G,4,0)</f>
        <v>5286</v>
      </c>
      <c r="F122" s="28">
        <f>VLOOKUP($C122,'메타 RAW'!$A:$G,5,0)</f>
        <v>36</v>
      </c>
      <c r="G122" s="28">
        <f>VLOOKUP($C122,'메타 RAW'!$A:$G,6,0)</f>
        <v>0</v>
      </c>
      <c r="H122" s="28">
        <f>VLOOKUP($C122,'메타 RAW'!$A:$I,7,0)</f>
        <v>243</v>
      </c>
      <c r="I122" s="28">
        <f>VLOOKUP($C122,'메타 RAW'!$A:$I,8,0)</f>
        <v>4</v>
      </c>
      <c r="J122" s="29">
        <f>IFERROR(D122/E122*1000,0)</f>
        <v>18181.990162693906</v>
      </c>
      <c r="K122" s="29">
        <f>IFERROR(D122/F122,0)</f>
        <v>2669.7222222222222</v>
      </c>
      <c r="L122" s="30">
        <f t="shared" si="63"/>
        <v>6.8104426787741201E-3</v>
      </c>
      <c r="M122" s="30">
        <f t="shared" si="63"/>
        <v>0</v>
      </c>
      <c r="N122" s="30">
        <f>IFERROR(H122/F122,0)</f>
        <v>6.75</v>
      </c>
      <c r="O122" s="30">
        <f>IFERROR(I122/F122,0)</f>
        <v>0.1111111111111111</v>
      </c>
      <c r="P122" s="28">
        <f>IFERROR(D122/G122,0)</f>
        <v>0</v>
      </c>
      <c r="Q122" s="28">
        <f>IFERROR(D122/H122,0)</f>
        <v>395.51440329218104</v>
      </c>
      <c r="R122" s="28">
        <f>IFERROR(D122/I122,0)</f>
        <v>24027.5</v>
      </c>
      <c r="S122" s="28">
        <f>IFERROR(VLOOKUP($C122,'메타 RAW (MMP)'!$B:$G,3,0),0)</f>
        <v>1</v>
      </c>
      <c r="T122" s="28">
        <f>IFERROR(VLOOKUP($C122,'메타 RAW (MMP)'!$B:$G,5,0),0)</f>
        <v>1</v>
      </c>
      <c r="U122" s="28">
        <f>IFERROR(VLOOKUP($C122,'메타 RAW (MMP)'!$B:$G,6,0),0)</f>
        <v>3</v>
      </c>
      <c r="V122" s="28">
        <f>IFERROR(D122/T122,0)</f>
        <v>96110</v>
      </c>
      <c r="W122" s="28">
        <f>IFERROR(D122/U122,0)</f>
        <v>32036.666666666668</v>
      </c>
      <c r="X122" s="28">
        <f>IFERROR(W122*커버링B2C요약!$AD$8/(커버링B2C요약!$AE$5/커버링B2C요약!$AD$5),0)</f>
        <v>12750.737349925992</v>
      </c>
      <c r="Y122" s="28">
        <f>VLOOKUP($C122,'메타 RAW'!$A:$I,9,0)</f>
        <v>150000</v>
      </c>
      <c r="Z122" s="62"/>
      <c r="AA122" s="62"/>
      <c r="AB122" s="62"/>
      <c r="AC122" s="62"/>
      <c r="AD122" s="62"/>
    </row>
    <row r="123" spans="2:30" s="62" customFormat="1">
      <c r="B123" s="28" t="str">
        <f>VLOOKUP(C123,'메타 RAW'!A:G,2,0)</f>
        <v>aos_purchase_re_im_방문요금_sj1_26.03.25</v>
      </c>
      <c r="C123" s="28" t="s">
        <v>923</v>
      </c>
      <c r="D123" s="28">
        <f>VLOOKUP($C123,'메타 RAW'!$A:$G,3,0)</f>
        <v>5320</v>
      </c>
      <c r="E123" s="28">
        <f>VLOOKUP($C123,'메타 RAW'!$A:$G,4,0)</f>
        <v>298</v>
      </c>
      <c r="F123" s="28">
        <f>VLOOKUP($C123,'메타 RAW'!$A:$G,5,0)</f>
        <v>0</v>
      </c>
      <c r="G123" s="28">
        <f>VLOOKUP($C123,'메타 RAW'!$A:$G,6,0)</f>
        <v>0</v>
      </c>
      <c r="H123" s="28">
        <f>VLOOKUP($C123,'메타 RAW'!$A:$I,7,0)</f>
        <v>14</v>
      </c>
      <c r="I123" s="28">
        <f>VLOOKUP($C123,'메타 RAW'!$A:$I,8,0)</f>
        <v>0</v>
      </c>
      <c r="J123" s="29">
        <f>IFERROR(D123/E123*1000,0)</f>
        <v>17852.34899328859</v>
      </c>
      <c r="K123" s="29">
        <f>IFERROR(D123/F123,0)</f>
        <v>0</v>
      </c>
      <c r="L123" s="30">
        <f t="shared" si="63"/>
        <v>0</v>
      </c>
      <c r="M123" s="30">
        <f t="shared" si="63"/>
        <v>0</v>
      </c>
      <c r="N123" s="30">
        <f>IFERROR(H123/F123,0)</f>
        <v>0</v>
      </c>
      <c r="O123" s="30">
        <f>IFERROR(I123/F123,0)</f>
        <v>0</v>
      </c>
      <c r="P123" s="28">
        <f>IFERROR(D123/G123,0)</f>
        <v>0</v>
      </c>
      <c r="Q123" s="28">
        <f>IFERROR(D123/H123,0)</f>
        <v>380</v>
      </c>
      <c r="R123" s="28">
        <f>IFERROR(D123/I123,0)</f>
        <v>0</v>
      </c>
      <c r="S123" s="28">
        <f>IFERROR(VLOOKUP($C123,'메타 RAW (MMP)'!$B:$G,3,0),0)</f>
        <v>0</v>
      </c>
      <c r="T123" s="28">
        <f>IFERROR(VLOOKUP($C123,'메타 RAW (MMP)'!$B:$G,5,0),0)</f>
        <v>0</v>
      </c>
      <c r="U123" s="28">
        <f>IFERROR(VLOOKUP($C123,'메타 RAW (MMP)'!$B:$G,6,0),0)</f>
        <v>0</v>
      </c>
      <c r="V123" s="28">
        <f>IFERROR(D123/T123,0)</f>
        <v>0</v>
      </c>
      <c r="W123" s="28">
        <f>IFERROR(D123/U123,0)</f>
        <v>0</v>
      </c>
      <c r="X123" s="28">
        <f>IFERROR(W123*커버링B2C요약!$AD$8/(커버링B2C요약!$AE$5/커버링B2C요약!$AD$5),0)</f>
        <v>0</v>
      </c>
      <c r="Y123" s="28">
        <f>VLOOKUP($C123,'메타 RAW'!$A:$I,9,0)</f>
        <v>150000</v>
      </c>
    </row>
    <row r="124" spans="2:30" s="62" customFormat="1">
      <c r="B124" s="22" t="str">
        <f>VLOOKUP(C124,'메타 RAW'!A:G,2,0)</f>
        <v>aos_purchase_re_im_방문요금_sj1_26.03.25</v>
      </c>
      <c r="C124" s="22" t="s">
        <v>922</v>
      </c>
      <c r="D124" s="22">
        <f>VLOOKUP($C124,'메타 RAW'!$A:$G,3,0)</f>
        <v>0</v>
      </c>
      <c r="E124" s="22">
        <f>VLOOKUP($C124,'메타 RAW'!$A:$G,4,0)</f>
        <v>0</v>
      </c>
      <c r="F124" s="22">
        <f>VLOOKUP($C124,'메타 RAW'!$A:$G,5,0)</f>
        <v>0</v>
      </c>
      <c r="G124" s="22">
        <f>VLOOKUP($C124,'메타 RAW'!$A:$G,6,0)</f>
        <v>0</v>
      </c>
      <c r="H124" s="22">
        <f>VLOOKUP($C124,'메타 RAW'!$A:$I,7,0)</f>
        <v>0</v>
      </c>
      <c r="I124" s="22">
        <f>VLOOKUP($C124,'메타 RAW'!$A:$I,8,0)</f>
        <v>0</v>
      </c>
      <c r="J124" s="23">
        <f>IFERROR(D124/E124*1000,0)</f>
        <v>0</v>
      </c>
      <c r="K124" s="23">
        <f>IFERROR(D124/F124,0)</f>
        <v>0</v>
      </c>
      <c r="L124" s="24">
        <f t="shared" si="63"/>
        <v>0</v>
      </c>
      <c r="M124" s="24">
        <f t="shared" si="63"/>
        <v>0</v>
      </c>
      <c r="N124" s="24">
        <f>IFERROR(H124/F124,0)</f>
        <v>0</v>
      </c>
      <c r="O124" s="24">
        <f>IFERROR(I124/F124,0)</f>
        <v>0</v>
      </c>
      <c r="P124" s="22">
        <f>IFERROR(D124/G124,0)</f>
        <v>0</v>
      </c>
      <c r="Q124" s="22">
        <f>IFERROR(D124/H124,0)</f>
        <v>0</v>
      </c>
      <c r="R124" s="22">
        <f>IFERROR(D124/I124,0)</f>
        <v>0</v>
      </c>
      <c r="S124" s="22">
        <f>IFERROR(VLOOKUP($C124,'메타 RAW (MMP)'!$B:$G,3,0),0)</f>
        <v>0</v>
      </c>
      <c r="T124" s="22">
        <f>IFERROR(VLOOKUP($C124,'메타 RAW (MMP)'!$B:$G,5,0),0)</f>
        <v>0</v>
      </c>
      <c r="U124" s="22">
        <f>IFERROR(VLOOKUP($C124,'메타 RAW (MMP)'!$B:$G,6,0),0)</f>
        <v>0</v>
      </c>
      <c r="V124" s="22">
        <f>IFERROR(D124/T124,0)</f>
        <v>0</v>
      </c>
      <c r="W124" s="22">
        <f>IFERROR(D124/U124,0)</f>
        <v>0</v>
      </c>
      <c r="X124" s="22">
        <f>IFERROR(W124*커버링B2C요약!$AD$8/(커버링B2C요약!$AE$5/커버링B2C요약!$AD$5),0)</f>
        <v>0</v>
      </c>
      <c r="Y124" s="22">
        <f>VLOOKUP($C124,'메타 RAW'!$A:$I,9,0)</f>
        <v>150000</v>
      </c>
      <c r="Z124" s="43"/>
      <c r="AA124" s="43"/>
      <c r="AB124" s="43"/>
      <c r="AC124" s="43"/>
      <c r="AD124" s="43"/>
    </row>
    <row r="125" spans="2:30" ht="16.5" hidden="1" customHeight="1">
      <c r="B125" s="19" t="s">
        <v>440</v>
      </c>
      <c r="C125" s="20" t="s">
        <v>451</v>
      </c>
      <c r="D125" s="20"/>
    </row>
    <row r="126" spans="2:30" ht="16.5" hidden="1" customHeight="1">
      <c r="B126" s="11" t="s">
        <v>436</v>
      </c>
      <c r="C126" s="11" t="s">
        <v>22</v>
      </c>
      <c r="D126" s="12" t="s">
        <v>23</v>
      </c>
      <c r="E126" s="12" t="s">
        <v>24</v>
      </c>
      <c r="F126" s="12" t="s">
        <v>25</v>
      </c>
      <c r="G126" s="12" t="s">
        <v>26</v>
      </c>
      <c r="H126" s="12" t="s">
        <v>27</v>
      </c>
      <c r="I126" s="12" t="s">
        <v>28</v>
      </c>
      <c r="J126" s="13" t="s">
        <v>29</v>
      </c>
      <c r="K126" s="13" t="s">
        <v>30</v>
      </c>
      <c r="L126" s="13" t="s">
        <v>31</v>
      </c>
      <c r="M126" s="13" t="s">
        <v>32</v>
      </c>
      <c r="N126" s="13" t="s">
        <v>33</v>
      </c>
      <c r="O126" s="13" t="s">
        <v>34</v>
      </c>
      <c r="P126" s="13" t="s">
        <v>35</v>
      </c>
      <c r="Q126" s="13" t="s">
        <v>36</v>
      </c>
      <c r="R126" s="13" t="s">
        <v>37</v>
      </c>
      <c r="S126" s="14" t="s">
        <v>38</v>
      </c>
      <c r="T126" s="14" t="s">
        <v>27</v>
      </c>
      <c r="U126" s="14" t="s">
        <v>28</v>
      </c>
      <c r="V126" s="14" t="s">
        <v>36</v>
      </c>
      <c r="W126" s="14" t="s">
        <v>37</v>
      </c>
      <c r="X126" s="14" t="s">
        <v>437</v>
      </c>
      <c r="Y126" s="13" t="s">
        <v>40</v>
      </c>
      <c r="Z126" s="14" t="s">
        <v>41</v>
      </c>
    </row>
    <row r="127" spans="2:30" ht="16.5" hidden="1" customHeight="1">
      <c r="B127" s="15"/>
      <c r="C127" s="9" t="s">
        <v>435</v>
      </c>
      <c r="D127" s="16">
        <f t="shared" ref="D127:I127" si="64">SUM(D128:D131)</f>
        <v>0</v>
      </c>
      <c r="E127" s="16">
        <f t="shared" si="64"/>
        <v>0</v>
      </c>
      <c r="F127" s="16">
        <f t="shared" si="64"/>
        <v>0</v>
      </c>
      <c r="G127" s="16">
        <f t="shared" si="64"/>
        <v>0</v>
      </c>
      <c r="H127" s="16">
        <f t="shared" si="64"/>
        <v>0</v>
      </c>
      <c r="I127" s="16">
        <f t="shared" si="64"/>
        <v>0</v>
      </c>
      <c r="J127" s="17" t="e">
        <f>D127*1000/E127</f>
        <v>#DIV/0!</v>
      </c>
      <c r="K127" s="17">
        <f>IFERROR(D127/F127,0)</f>
        <v>0</v>
      </c>
      <c r="L127" s="18">
        <f t="shared" ref="L127:M131" si="65">IFERROR(F127/E127,0)</f>
        <v>0</v>
      </c>
      <c r="M127" s="42">
        <f t="shared" si="65"/>
        <v>0</v>
      </c>
      <c r="N127" s="42">
        <f>IFERROR(H127/F127,0)</f>
        <v>0</v>
      </c>
      <c r="O127" s="42">
        <f>IFERROR(I127/F127,0)</f>
        <v>0</v>
      </c>
      <c r="P127" s="17">
        <f>IFERROR(D127/G127,0)</f>
        <v>0</v>
      </c>
      <c r="Q127" s="17">
        <f>IFERROR(D127/H127,0)</f>
        <v>0</v>
      </c>
      <c r="R127" s="17">
        <f>IFERROR(D127/I127,0)</f>
        <v>0</v>
      </c>
      <c r="S127" s="16">
        <f>SUM(S128:S131)</f>
        <v>0</v>
      </c>
      <c r="T127" s="16">
        <f>SUM(T128:T131)</f>
        <v>0</v>
      </c>
      <c r="U127" s="16">
        <f>SUM(U128:U131)</f>
        <v>0</v>
      </c>
      <c r="V127" s="17">
        <f>IFERROR(D127/T127,0)</f>
        <v>0</v>
      </c>
      <c r="W127" s="17">
        <f>IFERROR(D127/U127,0)</f>
        <v>0</v>
      </c>
      <c r="X127" s="17">
        <f>IFERROR(W127*커버링B2C요약!$AD$8/(커버링B2C요약!$AE$5/커버링B2C요약!$AD$5),0)</f>
        <v>0</v>
      </c>
      <c r="Y127" s="17">
        <f>Y128</f>
        <v>0</v>
      </c>
      <c r="Z127" s="17">
        <v>0</v>
      </c>
      <c r="AA127" s="107"/>
    </row>
    <row r="128" spans="2:30" s="43" customFormat="1" hidden="1">
      <c r="B128" s="22" t="str">
        <f>VLOOKUP(C128,'메타 RAW'!A:G,2,0)</f>
        <v>aos_purchase_re_im_기본요금_sj1_26.03.25</v>
      </c>
      <c r="C128" s="22" t="s">
        <v>924</v>
      </c>
      <c r="D128" s="22">
        <f>VLOOKUP($C128,'메타 RAW'!$A:$G,3,0)</f>
        <v>0</v>
      </c>
      <c r="E128" s="22">
        <f>VLOOKUP($C128,'메타 RAW'!$A:$G,4,0)</f>
        <v>0</v>
      </c>
      <c r="F128" s="22">
        <f>VLOOKUP($C128,'메타 RAW'!$A:$G,5,0)</f>
        <v>0</v>
      </c>
      <c r="G128" s="22">
        <f>VLOOKUP($C128,'메타 RAW'!$A:$G,6,0)</f>
        <v>0</v>
      </c>
      <c r="H128" s="22">
        <f>VLOOKUP($C128,'메타 RAW'!$A:$I,7,0)</f>
        <v>0</v>
      </c>
      <c r="I128" s="22">
        <f>VLOOKUP($C128,'메타 RAW'!$A:$I,8,0)</f>
        <v>0</v>
      </c>
      <c r="J128" s="23">
        <f>IFERROR(D128/E128*1000,0)</f>
        <v>0</v>
      </c>
      <c r="K128" s="23">
        <f>IFERROR(D128/F128,0)</f>
        <v>0</v>
      </c>
      <c r="L128" s="24">
        <f t="shared" si="65"/>
        <v>0</v>
      </c>
      <c r="M128" s="24">
        <f t="shared" si="65"/>
        <v>0</v>
      </c>
      <c r="N128" s="24">
        <f>IFERROR(H128/F128,0)</f>
        <v>0</v>
      </c>
      <c r="O128" s="24">
        <f>IFERROR(I128/F128,0)</f>
        <v>0</v>
      </c>
      <c r="P128" s="22">
        <f>IFERROR(D128/G128,0)</f>
        <v>0</v>
      </c>
      <c r="Q128" s="22">
        <f>IFERROR(D128/H128,0)</f>
        <v>0</v>
      </c>
      <c r="R128" s="22">
        <f>IFERROR(D128/I128,0)</f>
        <v>0</v>
      </c>
      <c r="S128" s="22">
        <f>IFERROR(VLOOKUP($C128,'메타 RAW (MMP)'!$B:$G,3,0),0)</f>
        <v>0</v>
      </c>
      <c r="T128" s="22">
        <f>IFERROR(VLOOKUP($C128,'메타 RAW (MMP)'!$B:$G,5,0),0)</f>
        <v>0</v>
      </c>
      <c r="U128" s="22">
        <f>IFERROR(VLOOKUP($C128,'메타 RAW (MMP)'!$B:$G,6,0),0)</f>
        <v>0</v>
      </c>
      <c r="V128" s="22">
        <f>IFERROR(D128/T128,0)</f>
        <v>0</v>
      </c>
      <c r="W128" s="22">
        <f>IFERROR(D128/U128,0)</f>
        <v>0</v>
      </c>
      <c r="X128" s="22">
        <f>IFERROR(W128*커버링B2C요약!$AD$8/(커버링B2C요약!$AE$5/커버링B2C요약!$AD$5),0)</f>
        <v>0</v>
      </c>
      <c r="Y128" s="22"/>
    </row>
    <row r="129" spans="2:27" s="43" customFormat="1" hidden="1">
      <c r="B129" s="22" t="str">
        <f>VLOOKUP(C129,'메타 RAW'!A:G,2,0)</f>
        <v>aos_purchase_re_im_기본요금_sj1_26.03.25</v>
      </c>
      <c r="C129" s="22" t="s">
        <v>925</v>
      </c>
      <c r="D129" s="22">
        <f>VLOOKUP($C129,'메타 RAW'!$A:$G,3,0)</f>
        <v>0</v>
      </c>
      <c r="E129" s="22">
        <f>VLOOKUP($C129,'메타 RAW'!$A:$G,4,0)</f>
        <v>0</v>
      </c>
      <c r="F129" s="22">
        <f>VLOOKUP($C129,'메타 RAW'!$A:$G,5,0)</f>
        <v>0</v>
      </c>
      <c r="G129" s="22">
        <f>VLOOKUP($C129,'메타 RAW'!$A:$G,6,0)</f>
        <v>0</v>
      </c>
      <c r="H129" s="22">
        <f>VLOOKUP($C129,'메타 RAW'!$A:$I,7,0)</f>
        <v>0</v>
      </c>
      <c r="I129" s="22">
        <f>VLOOKUP($C129,'메타 RAW'!$A:$I,8,0)</f>
        <v>0</v>
      </c>
      <c r="J129" s="23">
        <f>IFERROR(D129/E129*1000,0)</f>
        <v>0</v>
      </c>
      <c r="K129" s="23">
        <f>IFERROR(D129/F129,0)</f>
        <v>0</v>
      </c>
      <c r="L129" s="24">
        <f t="shared" si="65"/>
        <v>0</v>
      </c>
      <c r="M129" s="24">
        <f t="shared" si="65"/>
        <v>0</v>
      </c>
      <c r="N129" s="24">
        <f>IFERROR(H129/F129,0)</f>
        <v>0</v>
      </c>
      <c r="O129" s="24">
        <f>IFERROR(I129/F129,0)</f>
        <v>0</v>
      </c>
      <c r="P129" s="22">
        <f>IFERROR(D129/G129,0)</f>
        <v>0</v>
      </c>
      <c r="Q129" s="22">
        <f>IFERROR(D129/H129,0)</f>
        <v>0</v>
      </c>
      <c r="R129" s="22">
        <f>IFERROR(D129/I129,0)</f>
        <v>0</v>
      </c>
      <c r="S129" s="22">
        <f>IFERROR(VLOOKUP($C129,'메타 RAW (MMP)'!$B:$G,3,0),0)</f>
        <v>0</v>
      </c>
      <c r="T129" s="22">
        <f>IFERROR(VLOOKUP($C129,'메타 RAW (MMP)'!$B:$G,5,0),0)</f>
        <v>0</v>
      </c>
      <c r="U129" s="22">
        <f>IFERROR(VLOOKUP($C129,'메타 RAW (MMP)'!$B:$G,6,0),0)</f>
        <v>0</v>
      </c>
      <c r="V129" s="22">
        <f>IFERROR(D129/T129,0)</f>
        <v>0</v>
      </c>
      <c r="W129" s="22">
        <f>IFERROR(D129/U129,0)</f>
        <v>0</v>
      </c>
      <c r="X129" s="22">
        <f>IFERROR(W129*커버링B2C요약!$AD$8/(커버링B2C요약!$AE$5/커버링B2C요약!$AD$5),0)</f>
        <v>0</v>
      </c>
      <c r="Y129" s="22">
        <f>VLOOKUP($C129,'메타 RAW'!$A:$I,9,0)</f>
        <v>30000</v>
      </c>
    </row>
    <row r="130" spans="2:27" s="43" customFormat="1" hidden="1">
      <c r="B130" s="22" t="str">
        <f>VLOOKUP(C130,'메타 RAW'!A:G,2,0)</f>
        <v>aos_purchase_re_im_기본요금_sj1_26.03.25</v>
      </c>
      <c r="C130" s="22" t="s">
        <v>926</v>
      </c>
      <c r="D130" s="22">
        <f>VLOOKUP($C130,'메타 RAW'!$A:$G,3,0)</f>
        <v>0</v>
      </c>
      <c r="E130" s="22">
        <f>VLOOKUP($C130,'메타 RAW'!$A:$G,4,0)</f>
        <v>0</v>
      </c>
      <c r="F130" s="22">
        <f>VLOOKUP($C130,'메타 RAW'!$A:$G,5,0)</f>
        <v>0</v>
      </c>
      <c r="G130" s="22">
        <f>VLOOKUP($C130,'메타 RAW'!$A:$G,6,0)</f>
        <v>0</v>
      </c>
      <c r="H130" s="22">
        <f>VLOOKUP($C130,'메타 RAW'!$A:$I,7,0)</f>
        <v>0</v>
      </c>
      <c r="I130" s="22">
        <f>VLOOKUP($C130,'메타 RAW'!$A:$I,8,0)</f>
        <v>0</v>
      </c>
      <c r="J130" s="23">
        <f>IFERROR(D130/E130*1000,0)</f>
        <v>0</v>
      </c>
      <c r="K130" s="23">
        <f>IFERROR(D130/F130,0)</f>
        <v>0</v>
      </c>
      <c r="L130" s="24">
        <f t="shared" si="65"/>
        <v>0</v>
      </c>
      <c r="M130" s="24">
        <f t="shared" si="65"/>
        <v>0</v>
      </c>
      <c r="N130" s="24">
        <f>IFERROR(H130/F130,0)</f>
        <v>0</v>
      </c>
      <c r="O130" s="24">
        <f>IFERROR(I130/F130,0)</f>
        <v>0</v>
      </c>
      <c r="P130" s="22">
        <f>IFERROR(D130/G130,0)</f>
        <v>0</v>
      </c>
      <c r="Q130" s="22">
        <f>IFERROR(D130/H130,0)</f>
        <v>0</v>
      </c>
      <c r="R130" s="22">
        <f>IFERROR(D130/I130,0)</f>
        <v>0</v>
      </c>
      <c r="S130" s="22">
        <f>IFERROR(VLOOKUP($C130,'메타 RAW (MMP)'!$B:$G,3,0),0)</f>
        <v>0</v>
      </c>
      <c r="T130" s="22">
        <f>IFERROR(VLOOKUP($C130,'메타 RAW (MMP)'!$B:$G,5,0),0)</f>
        <v>0</v>
      </c>
      <c r="U130" s="22">
        <f>IFERROR(VLOOKUP($C130,'메타 RAW (MMP)'!$B:$G,6,0),0)</f>
        <v>0</v>
      </c>
      <c r="V130" s="22">
        <f>IFERROR(D130/T130,0)</f>
        <v>0</v>
      </c>
      <c r="W130" s="22">
        <f>IFERROR(D130/U130,0)</f>
        <v>0</v>
      </c>
      <c r="X130" s="22">
        <f>IFERROR(W130*커버링B2C요약!$AD$8/(커버링B2C요약!$AE$5/커버링B2C요약!$AD$5),0)</f>
        <v>0</v>
      </c>
      <c r="Y130" s="22">
        <f>VLOOKUP($C130,'메타 RAW'!$A:$I,9,0)</f>
        <v>30000</v>
      </c>
    </row>
    <row r="131" spans="2:27" s="43" customFormat="1" hidden="1">
      <c r="B131" s="22" t="str">
        <f>VLOOKUP(C131,'메타 RAW'!A:G,2,0)</f>
        <v>aos_purchase_re_im_기본요금_sj1_26.03.25</v>
      </c>
      <c r="C131" s="22" t="s">
        <v>927</v>
      </c>
      <c r="D131" s="22">
        <f>VLOOKUP($C131,'메타 RAW'!$A:$G,3,0)</f>
        <v>0</v>
      </c>
      <c r="E131" s="22">
        <f>VLOOKUP($C131,'메타 RAW'!$A:$G,4,0)</f>
        <v>0</v>
      </c>
      <c r="F131" s="22">
        <f>VLOOKUP($C131,'메타 RAW'!$A:$G,5,0)</f>
        <v>0</v>
      </c>
      <c r="G131" s="22">
        <f>VLOOKUP($C131,'메타 RAW'!$A:$G,6,0)</f>
        <v>0</v>
      </c>
      <c r="H131" s="22">
        <f>VLOOKUP($C131,'메타 RAW'!$A:$I,7,0)</f>
        <v>0</v>
      </c>
      <c r="I131" s="22">
        <f>VLOOKUP($C131,'메타 RAW'!$A:$I,8,0)</f>
        <v>0</v>
      </c>
      <c r="J131" s="23">
        <f>IFERROR(D131/E131*1000,0)</f>
        <v>0</v>
      </c>
      <c r="K131" s="23">
        <f>IFERROR(D131/F131,0)</f>
        <v>0</v>
      </c>
      <c r="L131" s="24">
        <f t="shared" si="65"/>
        <v>0</v>
      </c>
      <c r="M131" s="24">
        <f t="shared" si="65"/>
        <v>0</v>
      </c>
      <c r="N131" s="24">
        <f>IFERROR(H131/F131,0)</f>
        <v>0</v>
      </c>
      <c r="O131" s="24">
        <f>IFERROR(I131/F131,0)</f>
        <v>0</v>
      </c>
      <c r="P131" s="22">
        <f>IFERROR(D131/G131,0)</f>
        <v>0</v>
      </c>
      <c r="Q131" s="22">
        <f>IFERROR(D131/H131,0)</f>
        <v>0</v>
      </c>
      <c r="R131" s="22">
        <f>IFERROR(D131/I131,0)</f>
        <v>0</v>
      </c>
      <c r="S131" s="22">
        <f>IFERROR(VLOOKUP($C131,'메타 RAW (MMP)'!$B:$G,3,0),0)</f>
        <v>0</v>
      </c>
      <c r="T131" s="22">
        <f>IFERROR(VLOOKUP($C131,'메타 RAW (MMP)'!$B:$G,5,0),0)</f>
        <v>0</v>
      </c>
      <c r="U131" s="22">
        <f>IFERROR(VLOOKUP($C131,'메타 RAW (MMP)'!$B:$G,6,0),0)</f>
        <v>0</v>
      </c>
      <c r="V131" s="22">
        <f>IFERROR(D131/T131,0)</f>
        <v>0</v>
      </c>
      <c r="W131" s="22">
        <f>IFERROR(D131/U131,0)</f>
        <v>0</v>
      </c>
      <c r="X131" s="22">
        <f>IFERROR(W131*커버링B2C요약!$AD$8/(커버링B2C요약!$AE$5/커버링B2C요약!$AD$5),0)</f>
        <v>0</v>
      </c>
      <c r="Y131" s="22">
        <f>VLOOKUP($C131,'메타 RAW'!$A:$I,9,0)</f>
        <v>30000</v>
      </c>
    </row>
    <row r="133" spans="2:27" ht="16.5" hidden="1" customHeight="1">
      <c r="B133" s="19" t="s">
        <v>440</v>
      </c>
      <c r="C133" s="20" t="s">
        <v>4250</v>
      </c>
      <c r="D133" s="20"/>
    </row>
    <row r="134" spans="2:27" ht="16.5" hidden="1" customHeight="1">
      <c r="B134" s="11" t="s">
        <v>436</v>
      </c>
      <c r="C134" s="11" t="s">
        <v>22</v>
      </c>
      <c r="D134" s="12" t="s">
        <v>23</v>
      </c>
      <c r="E134" s="12" t="s">
        <v>24</v>
      </c>
      <c r="F134" s="12" t="s">
        <v>25</v>
      </c>
      <c r="G134" s="12" t="s">
        <v>26</v>
      </c>
      <c r="H134" s="12" t="s">
        <v>27</v>
      </c>
      <c r="I134" s="12" t="s">
        <v>28</v>
      </c>
      <c r="J134" s="13" t="s">
        <v>29</v>
      </c>
      <c r="K134" s="13" t="s">
        <v>30</v>
      </c>
      <c r="L134" s="13" t="s">
        <v>31</v>
      </c>
      <c r="M134" s="13" t="s">
        <v>32</v>
      </c>
      <c r="N134" s="13" t="s">
        <v>33</v>
      </c>
      <c r="O134" s="13" t="s">
        <v>34</v>
      </c>
      <c r="P134" s="13" t="s">
        <v>35</v>
      </c>
      <c r="Q134" s="13" t="s">
        <v>36</v>
      </c>
      <c r="R134" s="13" t="s">
        <v>37</v>
      </c>
      <c r="S134" s="14" t="s">
        <v>38</v>
      </c>
      <c r="T134" s="14" t="s">
        <v>27</v>
      </c>
      <c r="U134" s="14" t="s">
        <v>28</v>
      </c>
      <c r="V134" s="14" t="s">
        <v>36</v>
      </c>
      <c r="W134" s="14" t="s">
        <v>37</v>
      </c>
      <c r="X134" s="14" t="s">
        <v>437</v>
      </c>
      <c r="Y134" s="13" t="s">
        <v>40</v>
      </c>
      <c r="Z134" s="14" t="s">
        <v>41</v>
      </c>
    </row>
    <row r="135" spans="2:27" ht="16.5" hidden="1" customHeight="1">
      <c r="B135" s="15"/>
      <c r="C135" s="9" t="s">
        <v>435</v>
      </c>
      <c r="D135" s="16">
        <f t="shared" ref="D135:I135" si="66">SUM(D136:D138)</f>
        <v>13428</v>
      </c>
      <c r="E135" s="16">
        <f t="shared" si="66"/>
        <v>638</v>
      </c>
      <c r="F135" s="16">
        <f t="shared" si="66"/>
        <v>5</v>
      </c>
      <c r="G135" s="16">
        <f t="shared" si="66"/>
        <v>3</v>
      </c>
      <c r="H135" s="16">
        <f t="shared" si="66"/>
        <v>2</v>
      </c>
      <c r="I135" s="16">
        <f t="shared" si="66"/>
        <v>7</v>
      </c>
      <c r="J135" s="17">
        <f>D135*1000/E135</f>
        <v>21047.021943573669</v>
      </c>
      <c r="K135" s="17">
        <f>IFERROR(D135/F135,0)</f>
        <v>2685.6</v>
      </c>
      <c r="L135" s="18">
        <f t="shared" ref="L135:M138" si="67">IFERROR(F135/E135,0)</f>
        <v>7.8369905956112845E-3</v>
      </c>
      <c r="M135" s="42">
        <f t="shared" si="67"/>
        <v>0.6</v>
      </c>
      <c r="N135" s="42">
        <f>IFERROR(H135/F135,0)</f>
        <v>0.4</v>
      </c>
      <c r="O135" s="42">
        <f>IFERROR(I135/F135,0)</f>
        <v>1.4</v>
      </c>
      <c r="P135" s="17">
        <f>IFERROR(D135/G135,0)</f>
        <v>4476</v>
      </c>
      <c r="Q135" s="17">
        <f>IFERROR(D135/H135,0)</f>
        <v>6714</v>
      </c>
      <c r="R135" s="17">
        <f>IFERROR(D135/I135,0)</f>
        <v>1918.2857142857142</v>
      </c>
      <c r="S135" s="16">
        <f>SUM(S136:S138)</f>
        <v>1</v>
      </c>
      <c r="T135" s="16">
        <f>SUM(T136:T138)</f>
        <v>0</v>
      </c>
      <c r="U135" s="16">
        <f>SUM(U136:U138)</f>
        <v>0</v>
      </c>
      <c r="V135" s="17">
        <f>IFERROR(D135/T135,0)</f>
        <v>0</v>
      </c>
      <c r="W135" s="17">
        <f>IFERROR(D135/U135,0)</f>
        <v>0</v>
      </c>
      <c r="X135" s="17">
        <f>IFERROR(W135*커버링B2C요약!$AD$8/(커버링B2C요약!$AE$5/커버링B2C요약!$AD$5),0)</f>
        <v>0</v>
      </c>
      <c r="Y135" s="17">
        <f>Y136</f>
        <v>0</v>
      </c>
      <c r="Z135" s="17">
        <v>0</v>
      </c>
      <c r="AA135" s="107"/>
    </row>
    <row r="136" spans="2:27" s="43" customFormat="1" hidden="1">
      <c r="B136" s="22" t="str">
        <f>VLOOKUP(C136,'메타 RAW'!A:G,2,0)</f>
        <v>aos_trial_re_vd_타임어택(음식물)_cr1_26.03.30</v>
      </c>
      <c r="C136" s="22" t="s">
        <v>928</v>
      </c>
      <c r="D136" s="22">
        <f>VLOOKUP($C136,'메타 RAW'!$A:$G,3,0)</f>
        <v>13428</v>
      </c>
      <c r="E136" s="22">
        <f>VLOOKUP($C136,'메타 RAW'!$A:$G,4,0)</f>
        <v>638</v>
      </c>
      <c r="F136" s="22">
        <f>VLOOKUP($C136,'메타 RAW'!$A:$G,5,0)</f>
        <v>5</v>
      </c>
      <c r="G136" s="22">
        <f>VLOOKUP($C136,'메타 RAW'!$A:$G,6,0)</f>
        <v>3</v>
      </c>
      <c r="H136" s="22">
        <f>VLOOKUP($C136,'메타 RAW'!$A:$I,7,0)</f>
        <v>2</v>
      </c>
      <c r="I136" s="22">
        <f>VLOOKUP($C136,'메타 RAW'!$A:$I,8,0)</f>
        <v>7</v>
      </c>
      <c r="J136" s="23">
        <f>IFERROR(D136/E136*1000,0)</f>
        <v>21047.021943573669</v>
      </c>
      <c r="K136" s="23">
        <f>IFERROR(D136/F136,0)</f>
        <v>2685.6</v>
      </c>
      <c r="L136" s="24">
        <f t="shared" si="67"/>
        <v>7.8369905956112845E-3</v>
      </c>
      <c r="M136" s="24">
        <f t="shared" si="67"/>
        <v>0.6</v>
      </c>
      <c r="N136" s="24">
        <f>IFERROR(H136/F136,0)</f>
        <v>0.4</v>
      </c>
      <c r="O136" s="24">
        <f>IFERROR(I136/F136,0)</f>
        <v>1.4</v>
      </c>
      <c r="P136" s="22">
        <f>IFERROR(D136/G136,0)</f>
        <v>4476</v>
      </c>
      <c r="Q136" s="22">
        <f>IFERROR(D136/H136,0)</f>
        <v>6714</v>
      </c>
      <c r="R136" s="22">
        <f>IFERROR(D136/I136,0)</f>
        <v>1918.2857142857142</v>
      </c>
      <c r="S136" s="22">
        <f>IFERROR(VLOOKUP($C136,'메타 RAW (MMP)'!$B:$G,3,0),0)</f>
        <v>1</v>
      </c>
      <c r="T136" s="22">
        <f>IFERROR(VLOOKUP($C136,'메타 RAW (MMP)'!$B:$G,5,0),0)</f>
        <v>0</v>
      </c>
      <c r="U136" s="22">
        <f>IFERROR(VLOOKUP($C136,'메타 RAW (MMP)'!$B:$G,6,0),0)</f>
        <v>0</v>
      </c>
      <c r="V136" s="22">
        <f>IFERROR(D136/T136,0)</f>
        <v>0</v>
      </c>
      <c r="W136" s="22">
        <f>IFERROR(D136/U136,0)</f>
        <v>0</v>
      </c>
      <c r="X136" s="22">
        <f>IFERROR(W136*커버링B2C요약!$AD$8/(커버링B2C요약!$AE$5/커버링B2C요약!$AD$5),0)</f>
        <v>0</v>
      </c>
      <c r="Y136" s="22">
        <v>0</v>
      </c>
    </row>
    <row r="137" spans="2:27" s="43" customFormat="1" hidden="1">
      <c r="B137" s="22" t="str">
        <f>VLOOKUP(C137,'메타 RAW'!A:G,2,0)</f>
        <v>aos_trial_re_vd_타임어택(음식물)_cr1_26.03.30</v>
      </c>
      <c r="C137" s="22" t="s">
        <v>929</v>
      </c>
      <c r="D137" s="22">
        <f>VLOOKUP($C137,'메타 RAW'!$A:$G,3,0)</f>
        <v>0</v>
      </c>
      <c r="E137" s="22">
        <f>VLOOKUP($C137,'메타 RAW'!$A:$G,4,0)</f>
        <v>0</v>
      </c>
      <c r="F137" s="22">
        <f>VLOOKUP($C137,'메타 RAW'!$A:$G,5,0)</f>
        <v>0</v>
      </c>
      <c r="G137" s="22">
        <f>VLOOKUP($C137,'메타 RAW'!$A:$G,6,0)</f>
        <v>0</v>
      </c>
      <c r="H137" s="22">
        <f>VLOOKUP($C137,'메타 RAW'!$A:$I,7,0)</f>
        <v>0</v>
      </c>
      <c r="I137" s="22">
        <f>VLOOKUP($C137,'메타 RAW'!$A:$I,8,0)</f>
        <v>0</v>
      </c>
      <c r="J137" s="23">
        <f>IFERROR(D137/E137*1000,0)</f>
        <v>0</v>
      </c>
      <c r="K137" s="23">
        <f>IFERROR(D137/F137,0)</f>
        <v>0</v>
      </c>
      <c r="L137" s="24">
        <f t="shared" si="67"/>
        <v>0</v>
      </c>
      <c r="M137" s="24">
        <f t="shared" si="67"/>
        <v>0</v>
      </c>
      <c r="N137" s="24">
        <f>IFERROR(H137/F137,0)</f>
        <v>0</v>
      </c>
      <c r="O137" s="24">
        <f>IFERROR(I137/F137,0)</f>
        <v>0</v>
      </c>
      <c r="P137" s="22">
        <f>IFERROR(D137/G137,0)</f>
        <v>0</v>
      </c>
      <c r="Q137" s="22">
        <f>IFERROR(D137/H137,0)</f>
        <v>0</v>
      </c>
      <c r="R137" s="22">
        <f>IFERROR(D137/I137,0)</f>
        <v>0</v>
      </c>
      <c r="S137" s="22">
        <f>IFERROR(VLOOKUP($C137,'메타 RAW (MMP)'!$B:$G,3,0),0)</f>
        <v>0</v>
      </c>
      <c r="T137" s="22">
        <f>IFERROR(VLOOKUP($C137,'메타 RAW (MMP)'!$B:$G,5,0),0)</f>
        <v>0</v>
      </c>
      <c r="U137" s="22">
        <f>IFERROR(VLOOKUP($C137,'메타 RAW (MMP)'!$B:$G,6,0),0)</f>
        <v>0</v>
      </c>
      <c r="V137" s="22">
        <f>IFERROR(D137/T137,0)</f>
        <v>0</v>
      </c>
      <c r="W137" s="22">
        <f>IFERROR(D137/U137,0)</f>
        <v>0</v>
      </c>
      <c r="X137" s="22">
        <f>IFERROR(W137*커버링B2C요약!$AD$8/(커버링B2C요약!$AE$5/커버링B2C요약!$AD$5),0)</f>
        <v>0</v>
      </c>
      <c r="Y137" s="22">
        <f>VLOOKUP($C137,'메타 RAW'!$A:$I,9,0)</f>
        <v>30000</v>
      </c>
    </row>
    <row r="138" spans="2:27" s="167" customFormat="1" hidden="1">
      <c r="B138" s="22" t="str">
        <f>VLOOKUP(C138,'메타 RAW'!A:G,2,0)</f>
        <v>aos_trial_re_vd_타임어택(음식물)_cr1_26.03.30</v>
      </c>
      <c r="C138" s="22" t="s">
        <v>930</v>
      </c>
      <c r="D138" s="22">
        <f>VLOOKUP($C138,'메타 RAW'!$A:$G,3,0)</f>
        <v>0</v>
      </c>
      <c r="E138" s="22">
        <f>VLOOKUP($C138,'메타 RAW'!$A:$G,4,0)</f>
        <v>0</v>
      </c>
      <c r="F138" s="22">
        <f>VLOOKUP($C138,'메타 RAW'!$A:$G,5,0)</f>
        <v>0</v>
      </c>
      <c r="G138" s="22">
        <f>VLOOKUP($C138,'메타 RAW'!$A:$G,6,0)</f>
        <v>0</v>
      </c>
      <c r="H138" s="22">
        <f>VLOOKUP($C138,'메타 RAW'!$A:$I,7,0)</f>
        <v>0</v>
      </c>
      <c r="I138" s="22">
        <f>VLOOKUP($C138,'메타 RAW'!$A:$I,8,0)</f>
        <v>0</v>
      </c>
      <c r="J138" s="23">
        <f>IFERROR(D138/E138*1000,0)</f>
        <v>0</v>
      </c>
      <c r="K138" s="23">
        <f>IFERROR(D138/F138,0)</f>
        <v>0</v>
      </c>
      <c r="L138" s="24">
        <f t="shared" si="67"/>
        <v>0</v>
      </c>
      <c r="M138" s="24">
        <f t="shared" si="67"/>
        <v>0</v>
      </c>
      <c r="N138" s="24">
        <f>IFERROR(H138/F138,0)</f>
        <v>0</v>
      </c>
      <c r="O138" s="24">
        <f>IFERROR(I138/F138,0)</f>
        <v>0</v>
      </c>
      <c r="P138" s="22">
        <f>IFERROR(D138/G138,0)</f>
        <v>0</v>
      </c>
      <c r="Q138" s="22">
        <f>IFERROR(D138/H138,0)</f>
        <v>0</v>
      </c>
      <c r="R138" s="22">
        <f>IFERROR(D138/I138,0)</f>
        <v>0</v>
      </c>
      <c r="S138" s="22">
        <f>IFERROR(VLOOKUP($C138,'메타 RAW (MMP)'!$B:$G,3,0),0)</f>
        <v>0</v>
      </c>
      <c r="T138" s="22">
        <f>IFERROR(VLOOKUP($C138,'메타 RAW (MMP)'!$B:$G,5,0),0)</f>
        <v>0</v>
      </c>
      <c r="U138" s="22">
        <f>IFERROR(VLOOKUP($C138,'메타 RAW (MMP)'!$B:$G,6,0),0)</f>
        <v>0</v>
      </c>
      <c r="V138" s="22">
        <f>IFERROR(D138/T138,0)</f>
        <v>0</v>
      </c>
      <c r="W138" s="22">
        <f>IFERROR(D138/U138,0)</f>
        <v>0</v>
      </c>
      <c r="X138" s="22">
        <f>IFERROR(W138*커버링B2C요약!$AD$8/(커버링B2C요약!$AE$5/커버링B2C요약!$AD$5),0)</f>
        <v>0</v>
      </c>
      <c r="Y138" s="22">
        <f>VLOOKUP($C138,'메타 RAW'!$A:$I,9,0)</f>
        <v>30000</v>
      </c>
    </row>
    <row r="139" spans="2:27" ht="16.5" customHeight="1">
      <c r="B139" s="19" t="s">
        <v>440</v>
      </c>
      <c r="C139" s="20" t="s">
        <v>4273</v>
      </c>
      <c r="D139" s="20"/>
    </row>
    <row r="140" spans="2:27" ht="16.5" customHeight="1">
      <c r="B140" s="11" t="s">
        <v>436</v>
      </c>
      <c r="C140" s="11" t="s">
        <v>22</v>
      </c>
      <c r="D140" s="12" t="s">
        <v>23</v>
      </c>
      <c r="E140" s="12" t="s">
        <v>24</v>
      </c>
      <c r="F140" s="12" t="s">
        <v>25</v>
      </c>
      <c r="G140" s="12" t="s">
        <v>26</v>
      </c>
      <c r="H140" s="12" t="s">
        <v>27</v>
      </c>
      <c r="I140" s="12" t="s">
        <v>28</v>
      </c>
      <c r="J140" s="13" t="s">
        <v>29</v>
      </c>
      <c r="K140" s="13" t="s">
        <v>30</v>
      </c>
      <c r="L140" s="13" t="s">
        <v>31</v>
      </c>
      <c r="M140" s="13" t="s">
        <v>32</v>
      </c>
      <c r="N140" s="13" t="s">
        <v>33</v>
      </c>
      <c r="O140" s="13" t="s">
        <v>34</v>
      </c>
      <c r="P140" s="13" t="s">
        <v>35</v>
      </c>
      <c r="Q140" s="13" t="s">
        <v>36</v>
      </c>
      <c r="R140" s="13" t="s">
        <v>37</v>
      </c>
      <c r="S140" s="14" t="s">
        <v>38</v>
      </c>
      <c r="T140" s="14" t="s">
        <v>27</v>
      </c>
      <c r="U140" s="14" t="s">
        <v>28</v>
      </c>
      <c r="V140" s="14" t="s">
        <v>36</v>
      </c>
      <c r="W140" s="14" t="s">
        <v>37</v>
      </c>
      <c r="X140" s="14" t="s">
        <v>437</v>
      </c>
      <c r="Y140" s="13" t="s">
        <v>40</v>
      </c>
      <c r="Z140" s="14" t="s">
        <v>41</v>
      </c>
    </row>
    <row r="141" spans="2:27" ht="16.5" customHeight="1">
      <c r="B141" s="15"/>
      <c r="C141" s="9" t="s">
        <v>435</v>
      </c>
      <c r="D141" s="16">
        <f t="shared" ref="D141:I141" si="68">SUM(D142:D144)</f>
        <v>130434</v>
      </c>
      <c r="E141" s="16">
        <f t="shared" si="68"/>
        <v>7717</v>
      </c>
      <c r="F141" s="16">
        <f t="shared" si="68"/>
        <v>83</v>
      </c>
      <c r="G141" s="16">
        <f t="shared" si="68"/>
        <v>2</v>
      </c>
      <c r="H141" s="16">
        <f t="shared" si="68"/>
        <v>363</v>
      </c>
      <c r="I141" s="16">
        <f t="shared" si="68"/>
        <v>4</v>
      </c>
      <c r="J141" s="17">
        <f>D141*1000/E141</f>
        <v>16902.164053388624</v>
      </c>
      <c r="K141" s="17">
        <f>IFERROR(D141/F141,0)</f>
        <v>1571.4939759036145</v>
      </c>
      <c r="L141" s="18">
        <f t="shared" ref="L141:M141" si="69">IFERROR(F141/E141,0)</f>
        <v>1.0755474925489179E-2</v>
      </c>
      <c r="M141" s="42">
        <f t="shared" si="69"/>
        <v>2.4096385542168676E-2</v>
      </c>
      <c r="N141" s="42">
        <f>IFERROR(H141/F141,0)</f>
        <v>4.3734939759036147</v>
      </c>
      <c r="O141" s="42">
        <f>IFERROR(I141/F141,0)</f>
        <v>4.8192771084337352E-2</v>
      </c>
      <c r="P141" s="17">
        <f>IFERROR(D141/G141,0)</f>
        <v>65217</v>
      </c>
      <c r="Q141" s="17">
        <f>IFERROR(D141/H141,0)</f>
        <v>359.32231404958679</v>
      </c>
      <c r="R141" s="17">
        <f>IFERROR(D141/I141,0)</f>
        <v>32608.5</v>
      </c>
      <c r="S141" s="16">
        <f>SUM(S142:S144)</f>
        <v>1</v>
      </c>
      <c r="T141" s="16">
        <f>SUM(T142:T144)</f>
        <v>0</v>
      </c>
      <c r="U141" s="16">
        <f>SUM(U142:U144)</f>
        <v>1</v>
      </c>
      <c r="V141" s="17">
        <f>IFERROR(D141/T141,0)</f>
        <v>0</v>
      </c>
      <c r="W141" s="17">
        <f>IFERROR(D141/U141,0)</f>
        <v>130434</v>
      </c>
      <c r="X141" s="17">
        <f>IFERROR(W141*커버링B2C요약!$AD$8/(커버링B2C요약!$AE$5/커버링B2C요약!$AD$5),0)</f>
        <v>51913.318348774737</v>
      </c>
      <c r="Y141" s="17">
        <f>Y142</f>
        <v>30000</v>
      </c>
      <c r="Z141" s="17">
        <v>50000</v>
      </c>
      <c r="AA141" s="107"/>
    </row>
    <row r="142" spans="2:27" s="62" customFormat="1">
      <c r="B142" s="28" t="str">
        <f>VLOOKUP(C142,'메타 RAW'!A:G,2,0)</f>
        <v>aos_purchase_re_vd_커바니AI(재이용복합)_hn1_26.04.23</v>
      </c>
      <c r="C142" s="28" t="s">
        <v>931</v>
      </c>
      <c r="D142" s="28">
        <f>VLOOKUP($C142,'메타 RAW'!$A:$G,3,0)</f>
        <v>98294</v>
      </c>
      <c r="E142" s="28">
        <f>VLOOKUP($C142,'메타 RAW'!$A:$G,4,0)</f>
        <v>5599</v>
      </c>
      <c r="F142" s="28">
        <f>VLOOKUP($C142,'메타 RAW'!$A:$G,5,0)</f>
        <v>63</v>
      </c>
      <c r="G142" s="28">
        <f>VLOOKUP($C142,'메타 RAW'!$A:$G,6,0)</f>
        <v>1</v>
      </c>
      <c r="H142" s="28">
        <f>VLOOKUP($C142,'메타 RAW'!$A:$I,7,0)</f>
        <v>257</v>
      </c>
      <c r="I142" s="28">
        <f>VLOOKUP($C142,'메타 RAW'!$A:$I,8,0)</f>
        <v>3</v>
      </c>
      <c r="J142" s="29">
        <f>IFERROR(D142/E142*1000,0)</f>
        <v>17555.634934809787</v>
      </c>
      <c r="K142" s="29">
        <f>IFERROR(D142/F142,0)</f>
        <v>1560.2222222222222</v>
      </c>
      <c r="L142" s="30">
        <f t="shared" ref="L142:M144" si="70">IFERROR(F142/E142,0)</f>
        <v>1.1252009287372746E-2</v>
      </c>
      <c r="M142" s="30">
        <f t="shared" si="70"/>
        <v>1.5873015873015872E-2</v>
      </c>
      <c r="N142" s="30">
        <f>IFERROR(H142/F142,0)</f>
        <v>4.0793650793650791</v>
      </c>
      <c r="O142" s="30">
        <f>IFERROR(I142/F142,0)</f>
        <v>4.7619047619047616E-2</v>
      </c>
      <c r="P142" s="28">
        <f>IFERROR(D142/G142,0)</f>
        <v>98294</v>
      </c>
      <c r="Q142" s="28">
        <f>IFERROR(D142/H142,0)</f>
        <v>382.46692607003894</v>
      </c>
      <c r="R142" s="28">
        <f>IFERROR(D142/I142,0)</f>
        <v>32764.666666666668</v>
      </c>
      <c r="S142" s="28">
        <f>IFERROR(VLOOKUP($C142,'메타 RAW (MMP)'!$B:$G,3,0),0)</f>
        <v>0</v>
      </c>
      <c r="T142" s="28">
        <f>IFERROR(VLOOKUP($C142,'메타 RAW (MMP)'!$B:$G,5,0),0)</f>
        <v>0</v>
      </c>
      <c r="U142" s="28">
        <f>IFERROR(VLOOKUP($C142,'메타 RAW (MMP)'!$B:$G,6,0),0)</f>
        <v>1</v>
      </c>
      <c r="V142" s="28">
        <f>IFERROR(D142/T142,0)</f>
        <v>0</v>
      </c>
      <c r="W142" s="28">
        <f>IFERROR(D142/U142,0)</f>
        <v>98294</v>
      </c>
      <c r="X142" s="28">
        <f>IFERROR(W142*커버링B2C요약!$AD$8/(커버링B2C요약!$AE$5/커버링B2C요약!$AD$5),0)</f>
        <v>39121.453867660763</v>
      </c>
      <c r="Y142" s="28">
        <f>VLOOKUP($C142,'메타 RAW'!$A:$I,9,0)</f>
        <v>30000</v>
      </c>
    </row>
    <row r="143" spans="2:27" s="43" customFormat="1">
      <c r="B143" s="22" t="str">
        <f>VLOOKUP(C143,'메타 RAW'!A:G,2,0)</f>
        <v>aos_purchase_re_vd_커바니AI(재이용복합)_hn1_26.04.23</v>
      </c>
      <c r="C143" s="22" t="s">
        <v>932</v>
      </c>
      <c r="D143" s="22">
        <f>VLOOKUP($C143,'메타 RAW'!$A:$G,3,0)</f>
        <v>19998</v>
      </c>
      <c r="E143" s="22">
        <f>VLOOKUP($C143,'메타 RAW'!$A:$G,4,0)</f>
        <v>1332</v>
      </c>
      <c r="F143" s="22">
        <f>VLOOKUP($C143,'메타 RAW'!$A:$G,5,0)</f>
        <v>12</v>
      </c>
      <c r="G143" s="22">
        <f>VLOOKUP($C143,'메타 RAW'!$A:$G,6,0)</f>
        <v>0</v>
      </c>
      <c r="H143" s="22">
        <f>VLOOKUP($C143,'메타 RAW'!$A:$I,7,0)</f>
        <v>73</v>
      </c>
      <c r="I143" s="22">
        <f>VLOOKUP($C143,'메타 RAW'!$A:$I,8,0)</f>
        <v>0</v>
      </c>
      <c r="J143" s="23">
        <f>IFERROR(D143/E143*1000,0)</f>
        <v>15013.513513513513</v>
      </c>
      <c r="K143" s="23">
        <f>IFERROR(D143/F143,0)</f>
        <v>1666.5</v>
      </c>
      <c r="L143" s="24">
        <f t="shared" si="70"/>
        <v>9.0090090090090089E-3</v>
      </c>
      <c r="M143" s="24">
        <f t="shared" si="70"/>
        <v>0</v>
      </c>
      <c r="N143" s="24">
        <f>IFERROR(H143/F143,0)</f>
        <v>6.083333333333333</v>
      </c>
      <c r="O143" s="24">
        <f>IFERROR(I143/F143,0)</f>
        <v>0</v>
      </c>
      <c r="P143" s="22">
        <f>IFERROR(D143/G143,0)</f>
        <v>0</v>
      </c>
      <c r="Q143" s="22">
        <f>IFERROR(D143/H143,0)</f>
        <v>273.94520547945206</v>
      </c>
      <c r="R143" s="22">
        <f>IFERROR(D143/I143,0)</f>
        <v>0</v>
      </c>
      <c r="S143" s="22">
        <f>IFERROR(VLOOKUP($C143,'메타 RAW (MMP)'!$B:$G,3,0),0)</f>
        <v>0</v>
      </c>
      <c r="T143" s="22">
        <f>IFERROR(VLOOKUP($C143,'메타 RAW (MMP)'!$B:$G,5,0),0)</f>
        <v>0</v>
      </c>
      <c r="U143" s="22">
        <f>IFERROR(VLOOKUP($C143,'메타 RAW (MMP)'!$B:$G,6,0),0)</f>
        <v>0</v>
      </c>
      <c r="V143" s="22">
        <f>IFERROR(D143/T143,0)</f>
        <v>0</v>
      </c>
      <c r="W143" s="22">
        <f>IFERROR(D143/U143,0)</f>
        <v>0</v>
      </c>
      <c r="X143" s="22">
        <f>IFERROR(W143*커버링B2C요약!$AD$8/(커버링B2C요약!$AE$5/커버링B2C요약!$AD$5),0)</f>
        <v>0</v>
      </c>
      <c r="Y143" s="22">
        <f>VLOOKUP($C143,'메타 RAW'!$A:$I,9,0)</f>
        <v>30000</v>
      </c>
    </row>
    <row r="144" spans="2:27" s="62" customFormat="1">
      <c r="B144" s="28" t="str">
        <f>VLOOKUP(C144,'메타 RAW'!A:G,2,0)</f>
        <v>aos_purchase_re_vd_커바니AI(재이용복합)_hn1_26.04.23</v>
      </c>
      <c r="C144" s="28" t="s">
        <v>933</v>
      </c>
      <c r="D144" s="28">
        <f>VLOOKUP($C144,'메타 RAW'!$A:$G,3,0)</f>
        <v>12142</v>
      </c>
      <c r="E144" s="28">
        <f>VLOOKUP($C144,'메타 RAW'!$A:$G,4,0)</f>
        <v>786</v>
      </c>
      <c r="F144" s="28">
        <f>VLOOKUP($C144,'메타 RAW'!$A:$G,5,0)</f>
        <v>8</v>
      </c>
      <c r="G144" s="28">
        <f>VLOOKUP($C144,'메타 RAW'!$A:$G,6,0)</f>
        <v>1</v>
      </c>
      <c r="H144" s="28">
        <f>VLOOKUP($C144,'메타 RAW'!$A:$I,7,0)</f>
        <v>33</v>
      </c>
      <c r="I144" s="28">
        <f>VLOOKUP($C144,'메타 RAW'!$A:$I,8,0)</f>
        <v>1</v>
      </c>
      <c r="J144" s="29">
        <f>IFERROR(D144/E144*1000,0)</f>
        <v>15447.837150127227</v>
      </c>
      <c r="K144" s="29">
        <f>IFERROR(D144/F144,0)</f>
        <v>1517.75</v>
      </c>
      <c r="L144" s="30">
        <f t="shared" si="70"/>
        <v>1.0178117048346057E-2</v>
      </c>
      <c r="M144" s="30">
        <f t="shared" si="70"/>
        <v>0.125</v>
      </c>
      <c r="N144" s="30">
        <f>IFERROR(H144/F144,0)</f>
        <v>4.125</v>
      </c>
      <c r="O144" s="30">
        <f>IFERROR(I144/F144,0)</f>
        <v>0.125</v>
      </c>
      <c r="P144" s="28">
        <f>IFERROR(D144/G144,0)</f>
        <v>12142</v>
      </c>
      <c r="Q144" s="28">
        <f>IFERROR(D144/H144,0)</f>
        <v>367.93939393939394</v>
      </c>
      <c r="R144" s="28">
        <f>IFERROR(D144/I144,0)</f>
        <v>12142</v>
      </c>
      <c r="S144" s="28">
        <f>IFERROR(VLOOKUP($C144,'메타 RAW (MMP)'!$B:$G,3,0),0)</f>
        <v>1</v>
      </c>
      <c r="T144" s="28">
        <f>IFERROR(VLOOKUP($C144,'메타 RAW (MMP)'!$B:$G,5,0),0)</f>
        <v>0</v>
      </c>
      <c r="U144" s="28">
        <f>IFERROR(VLOOKUP($C144,'메타 RAW (MMP)'!$B:$G,6,0),0)</f>
        <v>0</v>
      </c>
      <c r="V144" s="28">
        <f>IFERROR(D144/T144,0)</f>
        <v>0</v>
      </c>
      <c r="W144" s="28">
        <f>IFERROR(D144/U144,0)</f>
        <v>0</v>
      </c>
      <c r="X144" s="28">
        <f>IFERROR(W144*커버링B2C요약!$AD$8/(커버링B2C요약!$AE$5/커버링B2C요약!$AD$5),0)</f>
        <v>0</v>
      </c>
      <c r="Y144" s="28">
        <f>VLOOKUP($C144,'메타 RAW'!$A:$I,9,0)</f>
        <v>30000</v>
      </c>
    </row>
  </sheetData>
  <phoneticPr fontId="2" type="noConversion"/>
  <conditionalFormatting sqref="B6">
    <cfRule type="duplicateValues" dxfId="853" priority="815"/>
  </conditionalFormatting>
  <conditionalFormatting sqref="B14">
    <cfRule type="containsText" dxfId="852" priority="270" operator="containsText" text="IOS">
      <formula>NOT(ISERROR(SEARCH("IOS",B14)))</formula>
    </cfRule>
    <cfRule type="duplicateValues" dxfId="851" priority="268"/>
  </conditionalFormatting>
  <conditionalFormatting sqref="B42">
    <cfRule type="duplicateValues" dxfId="850" priority="207"/>
  </conditionalFormatting>
  <conditionalFormatting sqref="B48">
    <cfRule type="containsText" dxfId="849" priority="190" operator="containsText" text="IOS">
      <formula>NOT(ISERROR(SEARCH("IOS",B48)))</formula>
    </cfRule>
    <cfRule type="duplicateValues" dxfId="848" priority="188"/>
  </conditionalFormatting>
  <conditionalFormatting sqref="B67">
    <cfRule type="duplicateValues" dxfId="847" priority="175"/>
  </conditionalFormatting>
  <conditionalFormatting sqref="B74">
    <cfRule type="duplicateValues" dxfId="846" priority="168"/>
  </conditionalFormatting>
  <conditionalFormatting sqref="B80 B81:C82">
    <cfRule type="containsText" dxfId="845" priority="150" operator="containsText" text="IOS">
      <formula>NOT(ISERROR(SEARCH("IOS",B80)))</formula>
    </cfRule>
  </conditionalFormatting>
  <conditionalFormatting sqref="B80">
    <cfRule type="duplicateValues" dxfId="844" priority="148"/>
  </conditionalFormatting>
  <conditionalFormatting sqref="B86 B87:C88">
    <cfRule type="containsText" dxfId="843" priority="137" operator="containsText" text="IOS">
      <formula>NOT(ISERROR(SEARCH("IOS",B86)))</formula>
    </cfRule>
  </conditionalFormatting>
  <conditionalFormatting sqref="B86">
    <cfRule type="duplicateValues" dxfId="842" priority="135"/>
  </conditionalFormatting>
  <conditionalFormatting sqref="B92 B93:C94">
    <cfRule type="containsText" dxfId="841" priority="124" operator="containsText" text="IOS">
      <formula>NOT(ISERROR(SEARCH("IOS",B92)))</formula>
    </cfRule>
  </conditionalFormatting>
  <conditionalFormatting sqref="B92">
    <cfRule type="duplicateValues" dxfId="840" priority="122"/>
  </conditionalFormatting>
  <conditionalFormatting sqref="B98 B99:C100">
    <cfRule type="containsText" dxfId="839" priority="110" operator="containsText" text="IOS">
      <formula>NOT(ISERROR(SEARCH("IOS",B98)))</formula>
    </cfRule>
  </conditionalFormatting>
  <conditionalFormatting sqref="B98">
    <cfRule type="duplicateValues" dxfId="838" priority="108"/>
  </conditionalFormatting>
  <conditionalFormatting sqref="B105:B116">
    <cfRule type="containsText" dxfId="837" priority="87" operator="containsText" text="registration">
      <formula>NOT(ISERROR(SEARCH("registration",B105)))</formula>
    </cfRule>
    <cfRule type="containsText" dxfId="836" priority="86" operator="containsText" text="web">
      <formula>NOT(ISERROR(SEARCH("web",B105)))</formula>
    </cfRule>
  </conditionalFormatting>
  <conditionalFormatting sqref="B118 B119:C120">
    <cfRule type="containsText" dxfId="835" priority="74" operator="containsText" text="IOS">
      <formula>NOT(ISERROR(SEARCH("IOS",B118)))</formula>
    </cfRule>
  </conditionalFormatting>
  <conditionalFormatting sqref="B118">
    <cfRule type="duplicateValues" dxfId="834" priority="72"/>
  </conditionalFormatting>
  <conditionalFormatting sqref="B125 B126:C127">
    <cfRule type="containsText" dxfId="833" priority="61" operator="containsText" text="IOS">
      <formula>NOT(ISERROR(SEARCH("IOS",B125)))</formula>
    </cfRule>
  </conditionalFormatting>
  <conditionalFormatting sqref="B125">
    <cfRule type="duplicateValues" dxfId="832" priority="59"/>
  </conditionalFormatting>
  <conditionalFormatting sqref="B133 B134:C135">
    <cfRule type="containsText" dxfId="831" priority="48" operator="containsText" text="IOS">
      <formula>NOT(ISERROR(SEARCH("IOS",B133)))</formula>
    </cfRule>
  </conditionalFormatting>
  <conditionalFormatting sqref="B133">
    <cfRule type="duplicateValues" dxfId="830" priority="46"/>
  </conditionalFormatting>
  <conditionalFormatting sqref="B139 B140:C141">
    <cfRule type="containsText" dxfId="829" priority="12" operator="containsText" text="IOS">
      <formula>NOT(ISERROR(SEARCH("IOS",B139)))</formula>
    </cfRule>
  </conditionalFormatting>
  <conditionalFormatting sqref="B139">
    <cfRule type="duplicateValues" dxfId="828" priority="10"/>
  </conditionalFormatting>
  <conditionalFormatting sqref="B1:C13 B15:C40">
    <cfRule type="containsText" dxfId="827" priority="882" operator="containsText" text="IOS">
      <formula>NOT(ISERROR(SEARCH("IOS",B1)))</formula>
    </cfRule>
  </conditionalFormatting>
  <conditionalFormatting sqref="B49:C66">
    <cfRule type="containsText" dxfId="826" priority="191" operator="containsText" text="IOS">
      <formula>NOT(ISERROR(SEARCH("IOS",B49)))</formula>
    </cfRule>
  </conditionalFormatting>
  <conditionalFormatting sqref="C1:C13">
    <cfRule type="duplicateValues" dxfId="825" priority="1183"/>
    <cfRule type="duplicateValues" dxfId="824" priority="1184"/>
    <cfRule type="duplicateValues" dxfId="823" priority="1182"/>
  </conditionalFormatting>
  <conditionalFormatting sqref="C1:C1048576">
    <cfRule type="duplicateValues" dxfId="822" priority="16"/>
  </conditionalFormatting>
  <conditionalFormatting sqref="C14">
    <cfRule type="duplicateValues" dxfId="821" priority="260"/>
    <cfRule type="containsText" dxfId="820" priority="259" operator="containsText" text="IOS">
      <formula>NOT(ISERROR(SEARCH("IOS",C14)))</formula>
    </cfRule>
    <cfRule type="duplicateValues" dxfId="819" priority="262"/>
    <cfRule type="duplicateValues" dxfId="818" priority="261"/>
  </conditionalFormatting>
  <conditionalFormatting sqref="C15:C40">
    <cfRule type="duplicateValues" dxfId="817" priority="1898"/>
    <cfRule type="duplicateValues" dxfId="816" priority="1897"/>
    <cfRule type="duplicateValues" dxfId="815" priority="1896"/>
  </conditionalFormatting>
  <conditionalFormatting sqref="C37:C38">
    <cfRule type="duplicateValues" dxfId="814" priority="258"/>
    <cfRule type="duplicateValues" dxfId="813" priority="257"/>
    <cfRule type="duplicateValues" dxfId="812" priority="256"/>
  </conditionalFormatting>
  <conditionalFormatting sqref="C42">
    <cfRule type="duplicateValues" dxfId="811" priority="197"/>
    <cfRule type="duplicateValues" dxfId="810" priority="196"/>
    <cfRule type="containsText" dxfId="809" priority="195" operator="containsText" text="IOS">
      <formula>NOT(ISERROR(SEARCH("IOS",C42)))</formula>
    </cfRule>
    <cfRule type="duplicateValues" dxfId="808" priority="198"/>
  </conditionalFormatting>
  <conditionalFormatting sqref="C43:C44">
    <cfRule type="duplicateValues" dxfId="807" priority="210"/>
    <cfRule type="duplicateValues" dxfId="806" priority="209"/>
    <cfRule type="duplicateValues" dxfId="805" priority="211"/>
  </conditionalFormatting>
  <conditionalFormatting sqref="C45:C47">
    <cfRule type="duplicateValues" dxfId="804" priority="205"/>
  </conditionalFormatting>
  <conditionalFormatting sqref="C48">
    <cfRule type="duplicateValues" dxfId="803" priority="186"/>
    <cfRule type="duplicateValues" dxfId="802" priority="185"/>
    <cfRule type="duplicateValues" dxfId="801" priority="184"/>
    <cfRule type="containsText" dxfId="800" priority="183" operator="containsText" text="IOS">
      <formula>NOT(ISERROR(SEARCH("IOS",C48)))</formula>
    </cfRule>
  </conditionalFormatting>
  <conditionalFormatting sqref="C49:C66">
    <cfRule type="duplicateValues" dxfId="799" priority="192"/>
    <cfRule type="duplicateValues" dxfId="798" priority="194"/>
    <cfRule type="duplicateValues" dxfId="797" priority="193"/>
  </conditionalFormatting>
  <conditionalFormatting sqref="C63:C64">
    <cfRule type="duplicateValues" dxfId="796" priority="180"/>
    <cfRule type="duplicateValues" dxfId="795" priority="182"/>
    <cfRule type="duplicateValues" dxfId="794" priority="181"/>
  </conditionalFormatting>
  <conditionalFormatting sqref="C67">
    <cfRule type="duplicateValues" dxfId="793" priority="162"/>
    <cfRule type="duplicateValues" dxfId="792" priority="161"/>
    <cfRule type="duplicateValues" dxfId="791" priority="160"/>
    <cfRule type="duplicateValues" dxfId="790" priority="165"/>
    <cfRule type="duplicateValues" dxfId="789" priority="164"/>
    <cfRule type="duplicateValues" dxfId="788" priority="163"/>
  </conditionalFormatting>
  <conditionalFormatting sqref="C68:C69">
    <cfRule type="duplicateValues" dxfId="787" priority="178"/>
    <cfRule type="duplicateValues" dxfId="786" priority="179"/>
    <cfRule type="duplicateValues" dxfId="785" priority="177"/>
  </conditionalFormatting>
  <conditionalFormatting sqref="C70:C72">
    <cfRule type="duplicateValues" dxfId="784" priority="173"/>
  </conditionalFormatting>
  <conditionalFormatting sqref="C74">
    <cfRule type="duplicateValues" dxfId="783" priority="159"/>
    <cfRule type="duplicateValues" dxfId="782" priority="154"/>
    <cfRule type="duplicateValues" dxfId="781" priority="158"/>
    <cfRule type="duplicateValues" dxfId="780" priority="157"/>
    <cfRule type="duplicateValues" dxfId="779" priority="156"/>
    <cfRule type="duplicateValues" dxfId="778" priority="155"/>
  </conditionalFormatting>
  <conditionalFormatting sqref="C75:C76">
    <cfRule type="duplicateValues" dxfId="777" priority="172"/>
    <cfRule type="duplicateValues" dxfId="776" priority="171"/>
    <cfRule type="duplicateValues" dxfId="775" priority="170"/>
  </conditionalFormatting>
  <conditionalFormatting sqref="C77:C79">
    <cfRule type="duplicateValues" dxfId="774" priority="166"/>
  </conditionalFormatting>
  <conditionalFormatting sqref="C80">
    <cfRule type="duplicateValues" dxfId="773" priority="143"/>
    <cfRule type="duplicateValues" dxfId="772" priority="141"/>
    <cfRule type="duplicateValues" dxfId="771" priority="142"/>
    <cfRule type="duplicateValues" dxfId="770" priority="146"/>
    <cfRule type="duplicateValues" dxfId="769" priority="145"/>
    <cfRule type="duplicateValues" dxfId="768" priority="144"/>
  </conditionalFormatting>
  <conditionalFormatting sqref="C81:C82">
    <cfRule type="duplicateValues" dxfId="767" priority="153"/>
    <cfRule type="duplicateValues" dxfId="766" priority="152"/>
    <cfRule type="duplicateValues" dxfId="765" priority="151"/>
  </conditionalFormatting>
  <conditionalFormatting sqref="C86">
    <cfRule type="duplicateValues" dxfId="764" priority="133"/>
    <cfRule type="duplicateValues" dxfId="763" priority="128"/>
    <cfRule type="duplicateValues" dxfId="762" priority="129"/>
    <cfRule type="duplicateValues" dxfId="761" priority="130"/>
    <cfRule type="duplicateValues" dxfId="760" priority="131"/>
    <cfRule type="duplicateValues" dxfId="759" priority="132"/>
  </conditionalFormatting>
  <conditionalFormatting sqref="C87:C88">
    <cfRule type="duplicateValues" dxfId="758" priority="139"/>
    <cfRule type="duplicateValues" dxfId="757" priority="138"/>
    <cfRule type="duplicateValues" dxfId="756" priority="140"/>
  </conditionalFormatting>
  <conditionalFormatting sqref="C92">
    <cfRule type="duplicateValues" dxfId="755" priority="117"/>
    <cfRule type="duplicateValues" dxfId="754" priority="116"/>
    <cfRule type="duplicateValues" dxfId="753" priority="120"/>
    <cfRule type="duplicateValues" dxfId="752" priority="119"/>
    <cfRule type="duplicateValues" dxfId="751" priority="115"/>
    <cfRule type="duplicateValues" dxfId="750" priority="118"/>
  </conditionalFormatting>
  <conditionalFormatting sqref="C93:C94">
    <cfRule type="duplicateValues" dxfId="749" priority="127"/>
    <cfRule type="duplicateValues" dxfId="748" priority="126"/>
    <cfRule type="duplicateValues" dxfId="747" priority="125"/>
  </conditionalFormatting>
  <conditionalFormatting sqref="C98">
    <cfRule type="duplicateValues" dxfId="746" priority="103"/>
    <cfRule type="duplicateValues" dxfId="745" priority="102"/>
    <cfRule type="duplicateValues" dxfId="744" priority="101"/>
    <cfRule type="duplicateValues" dxfId="743" priority="106"/>
    <cfRule type="duplicateValues" dxfId="742" priority="105"/>
    <cfRule type="duplicateValues" dxfId="741" priority="104"/>
  </conditionalFormatting>
  <conditionalFormatting sqref="C99:C100">
    <cfRule type="duplicateValues" dxfId="740" priority="113"/>
    <cfRule type="duplicateValues" dxfId="739" priority="112"/>
    <cfRule type="duplicateValues" dxfId="738" priority="111"/>
  </conditionalFormatting>
  <conditionalFormatting sqref="C105">
    <cfRule type="duplicateValues" dxfId="737" priority="84"/>
    <cfRule type="duplicateValues" dxfId="736" priority="83"/>
    <cfRule type="duplicateValues" dxfId="735" priority="82"/>
    <cfRule type="duplicateValues" dxfId="734" priority="81"/>
    <cfRule type="duplicateValues" dxfId="733" priority="79"/>
    <cfRule type="duplicateValues" dxfId="732" priority="80"/>
  </conditionalFormatting>
  <conditionalFormatting sqref="C106:C116">
    <cfRule type="duplicateValues" dxfId="731" priority="85"/>
  </conditionalFormatting>
  <conditionalFormatting sqref="C118">
    <cfRule type="duplicateValues" dxfId="730" priority="34"/>
    <cfRule type="duplicateValues" dxfId="729" priority="35"/>
    <cfRule type="duplicateValues" dxfId="728" priority="36"/>
    <cfRule type="duplicateValues" dxfId="727" priority="37"/>
    <cfRule type="duplicateValues" dxfId="726" priority="38"/>
    <cfRule type="duplicateValues" dxfId="725" priority="33"/>
  </conditionalFormatting>
  <conditionalFormatting sqref="C119:C120">
    <cfRule type="duplicateValues" dxfId="724" priority="77"/>
    <cfRule type="duplicateValues" dxfId="723" priority="76"/>
    <cfRule type="duplicateValues" dxfId="722" priority="75"/>
  </conditionalFormatting>
  <conditionalFormatting sqref="C125">
    <cfRule type="duplicateValues" dxfId="721" priority="26"/>
    <cfRule type="duplicateValues" dxfId="720" priority="27"/>
    <cfRule type="duplicateValues" dxfId="719" priority="28"/>
    <cfRule type="duplicateValues" dxfId="718" priority="25"/>
    <cfRule type="duplicateValues" dxfId="717" priority="29"/>
    <cfRule type="duplicateValues" dxfId="716" priority="30"/>
    <cfRule type="duplicateValues" dxfId="715" priority="31"/>
    <cfRule type="duplicateValues" dxfId="714" priority="32"/>
  </conditionalFormatting>
  <conditionalFormatting sqref="C126:C127">
    <cfRule type="duplicateValues" dxfId="713" priority="64"/>
    <cfRule type="duplicateValues" dxfId="712" priority="63"/>
    <cfRule type="duplicateValues" dxfId="711" priority="62"/>
  </conditionalFormatting>
  <conditionalFormatting sqref="C133">
    <cfRule type="duplicateValues" dxfId="710" priority="21"/>
    <cfRule type="duplicateValues" dxfId="709" priority="24"/>
    <cfRule type="duplicateValues" dxfId="708" priority="22"/>
    <cfRule type="duplicateValues" dxfId="707" priority="23"/>
    <cfRule type="duplicateValues" dxfId="706" priority="17"/>
    <cfRule type="duplicateValues" dxfId="705" priority="18"/>
    <cfRule type="duplicateValues" dxfId="704" priority="19"/>
    <cfRule type="duplicateValues" dxfId="703" priority="20"/>
  </conditionalFormatting>
  <conditionalFormatting sqref="C134:C135">
    <cfRule type="duplicateValues" dxfId="702" priority="51"/>
    <cfRule type="duplicateValues" dxfId="701" priority="50"/>
    <cfRule type="duplicateValues" dxfId="700" priority="49"/>
  </conditionalFormatting>
  <conditionalFormatting sqref="C139">
    <cfRule type="duplicateValues" dxfId="699" priority="7"/>
    <cfRule type="duplicateValues" dxfId="698" priority="8"/>
    <cfRule type="duplicateValues" dxfId="697" priority="2"/>
    <cfRule type="duplicateValues" dxfId="696" priority="3"/>
    <cfRule type="duplicateValues" dxfId="695" priority="4"/>
    <cfRule type="duplicateValues" dxfId="694" priority="1"/>
    <cfRule type="duplicateValues" dxfId="693" priority="5"/>
    <cfRule type="duplicateValues" dxfId="692" priority="6"/>
  </conditionalFormatting>
  <conditionalFormatting sqref="C140:C141">
    <cfRule type="duplicateValues" dxfId="691" priority="15"/>
    <cfRule type="duplicateValues" dxfId="690" priority="14"/>
    <cfRule type="duplicateValues" dxfId="689" priority="13"/>
  </conditionalFormatting>
  <conditionalFormatting sqref="C145:C1048576 C1:C105 C117:C118 C132">
    <cfRule type="duplicateValues" dxfId="688" priority="114"/>
  </conditionalFormatting>
  <conditionalFormatting sqref="C145:C1048576 C1:C118 C132">
    <cfRule type="duplicateValues" dxfId="687" priority="78"/>
  </conditionalFormatting>
  <conditionalFormatting sqref="S3:X3">
    <cfRule type="cellIs" dxfId="686" priority="832" operator="equal">
      <formula>30000</formula>
    </cfRule>
  </conditionalFormatting>
  <conditionalFormatting sqref="S7:X7">
    <cfRule type="cellIs" dxfId="685" priority="814" operator="equal">
      <formula>30000</formula>
    </cfRule>
  </conditionalFormatting>
  <conditionalFormatting sqref="S15:X15">
    <cfRule type="cellIs" dxfId="684" priority="267" operator="equal">
      <formula>30000</formula>
    </cfRule>
  </conditionalFormatting>
  <conditionalFormatting sqref="S43:X43">
    <cfRule type="cellIs" dxfId="683" priority="206" operator="equal">
      <formula>30000</formula>
    </cfRule>
  </conditionalFormatting>
  <conditionalFormatting sqref="S49:X49">
    <cfRule type="cellIs" dxfId="682" priority="187" operator="equal">
      <formula>30000</formula>
    </cfRule>
  </conditionalFormatting>
  <conditionalFormatting sqref="S68:X68">
    <cfRule type="cellIs" dxfId="681" priority="174" operator="equal">
      <formula>30000</formula>
    </cfRule>
  </conditionalFormatting>
  <conditionalFormatting sqref="S75:X75">
    <cfRule type="cellIs" dxfId="680" priority="167" operator="equal">
      <formula>30000</formula>
    </cfRule>
  </conditionalFormatting>
  <conditionalFormatting sqref="S81:X81">
    <cfRule type="cellIs" dxfId="679" priority="147" operator="equal">
      <formula>30000</formula>
    </cfRule>
  </conditionalFormatting>
  <conditionalFormatting sqref="S87:X87">
    <cfRule type="cellIs" dxfId="678" priority="134" operator="equal">
      <formula>30000</formula>
    </cfRule>
  </conditionalFormatting>
  <conditionalFormatting sqref="S93:X93">
    <cfRule type="cellIs" dxfId="677" priority="121" operator="equal">
      <formula>30000</formula>
    </cfRule>
  </conditionalFormatting>
  <conditionalFormatting sqref="S99:X99">
    <cfRule type="cellIs" dxfId="676" priority="107" operator="equal">
      <formula>30000</formula>
    </cfRule>
  </conditionalFormatting>
  <conditionalFormatting sqref="S119:X119">
    <cfRule type="cellIs" dxfId="675" priority="71" operator="equal">
      <formula>30000</formula>
    </cfRule>
  </conditionalFormatting>
  <conditionalFormatting sqref="S126:X126">
    <cfRule type="cellIs" dxfId="674" priority="58" operator="equal">
      <formula>30000</formula>
    </cfRule>
  </conditionalFormatting>
  <conditionalFormatting sqref="S134:X134">
    <cfRule type="cellIs" dxfId="673" priority="45" operator="equal">
      <formula>30000</formula>
    </cfRule>
  </conditionalFormatting>
  <conditionalFormatting sqref="S140:X140">
    <cfRule type="cellIs" dxfId="672" priority="9" operator="equal">
      <formula>30000</formula>
    </cfRule>
  </conditionalFormatting>
  <conditionalFormatting sqref="Z1:Z4">
    <cfRule type="cellIs" dxfId="671" priority="907" operator="equal">
      <formula>30000</formula>
    </cfRule>
  </conditionalFormatting>
  <conditionalFormatting sqref="Z6:Z7">
    <cfRule type="cellIs" dxfId="670" priority="816" operator="equal">
      <formula>30000</formula>
    </cfRule>
  </conditionalFormatting>
  <conditionalFormatting sqref="Z14:Z15">
    <cfRule type="cellIs" dxfId="669" priority="269" operator="equal">
      <formula>30000</formula>
    </cfRule>
  </conditionalFormatting>
  <conditionalFormatting sqref="Z42:Z43">
    <cfRule type="cellIs" dxfId="668" priority="208" operator="equal">
      <formula>30000</formula>
    </cfRule>
  </conditionalFormatting>
  <conditionalFormatting sqref="Z48:Z49">
    <cfRule type="cellIs" dxfId="667" priority="189" operator="equal">
      <formula>30000</formula>
    </cfRule>
  </conditionalFormatting>
  <conditionalFormatting sqref="Z67:Z68">
    <cfRule type="cellIs" dxfId="666" priority="176" operator="equal">
      <formula>30000</formula>
    </cfRule>
  </conditionalFormatting>
  <conditionalFormatting sqref="Z74:Z75">
    <cfRule type="cellIs" dxfId="665" priority="169" operator="equal">
      <formula>30000</formula>
    </cfRule>
  </conditionalFormatting>
  <conditionalFormatting sqref="Z80:Z81">
    <cfRule type="cellIs" dxfId="664" priority="149" operator="equal">
      <formula>30000</formula>
    </cfRule>
  </conditionalFormatting>
  <conditionalFormatting sqref="Z86:Z87">
    <cfRule type="cellIs" dxfId="663" priority="136" operator="equal">
      <formula>30000</formula>
    </cfRule>
  </conditionalFormatting>
  <conditionalFormatting sqref="Z92:Z93">
    <cfRule type="cellIs" dxfId="662" priority="123" operator="equal">
      <formula>30000</formula>
    </cfRule>
  </conditionalFormatting>
  <conditionalFormatting sqref="Z98:Z99">
    <cfRule type="cellIs" dxfId="661" priority="109" operator="equal">
      <formula>30000</formula>
    </cfRule>
  </conditionalFormatting>
  <conditionalFormatting sqref="Z118:Z119">
    <cfRule type="cellIs" dxfId="660" priority="73" operator="equal">
      <formula>30000</formula>
    </cfRule>
  </conditionalFormatting>
  <conditionalFormatting sqref="Z125:Z126">
    <cfRule type="cellIs" dxfId="659" priority="60" operator="equal">
      <formula>30000</formula>
    </cfRule>
  </conditionalFormatting>
  <conditionalFormatting sqref="Z133:Z134">
    <cfRule type="cellIs" dxfId="658" priority="47" operator="equal">
      <formula>30000</formula>
    </cfRule>
  </conditionalFormatting>
  <conditionalFormatting sqref="Z139:Z140">
    <cfRule type="cellIs" dxfId="657" priority="11" operator="equal">
      <formula>30000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47"/>
  <sheetViews>
    <sheetView zoomScaleNormal="100" workbookViewId="0">
      <pane ySplit="4" topLeftCell="A226" activePane="bottomLeft" state="frozen"/>
      <selection activeCell="G19" sqref="G19"/>
      <selection pane="bottomLeft" activeCell="C245" sqref="C245"/>
    </sheetView>
  </sheetViews>
  <sheetFormatPr defaultRowHeight="16.5"/>
  <cols>
    <col min="2" max="2" width="41.25" style="242" customWidth="1"/>
    <col min="3" max="3" width="30.375" style="242" customWidth="1"/>
    <col min="4" max="8" width="9.375" style="242" bestFit="1" customWidth="1"/>
    <col min="9" max="9" width="9.25" style="242" bestFit="1" customWidth="1"/>
    <col min="10" max="13" width="9.375" style="242" bestFit="1" customWidth="1"/>
    <col min="14" max="14" width="11.375" style="242" bestFit="1" customWidth="1"/>
    <col min="15" max="15" width="11" style="242" customWidth="1"/>
    <col min="16" max="16" width="7.75" style="242" bestFit="1" customWidth="1"/>
    <col min="17" max="17" width="11.375" style="242" bestFit="1" customWidth="1"/>
    <col min="18" max="18" width="8.25" style="242" bestFit="1" customWidth="1"/>
    <col min="19" max="19" width="6.375" style="242" bestFit="1" customWidth="1"/>
    <col min="20" max="20" width="7.875" style="242" bestFit="1" customWidth="1"/>
    <col min="21" max="21" width="4.875" style="242" bestFit="1" customWidth="1"/>
    <col min="22" max="22" width="11.25" style="242" bestFit="1" customWidth="1"/>
    <col min="23" max="23" width="8.625" style="242" bestFit="1" customWidth="1"/>
    <col min="24" max="24" width="12" style="242" bestFit="1" customWidth="1"/>
    <col min="25" max="25" width="9.375" style="242" bestFit="1" customWidth="1"/>
    <col min="27" max="27" width="15" style="3" bestFit="1" customWidth="1"/>
  </cols>
  <sheetData>
    <row r="1" spans="1:30" ht="16.5" customHeight="1">
      <c r="B1" s="26">
        <f>커버링B2C요약!C2</f>
        <v>46133</v>
      </c>
      <c r="C1" s="26">
        <f>커버링B2C요약!D2</f>
        <v>46139</v>
      </c>
    </row>
    <row r="2" spans="1:30" ht="16.5" customHeight="1">
      <c r="B2" s="9" t="s">
        <v>435</v>
      </c>
      <c r="D2" s="10"/>
    </row>
    <row r="3" spans="1:30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A3" s="191" t="s">
        <v>438</v>
      </c>
    </row>
    <row r="4" spans="1:30" s="70" customFormat="1" ht="16.5" customHeight="1">
      <c r="B4" s="71" t="s">
        <v>934</v>
      </c>
      <c r="C4" s="72" t="s">
        <v>47</v>
      </c>
      <c r="D4" s="73">
        <f>SUMIF($C:$C,$B$2,$D:$D)</f>
        <v>13734839</v>
      </c>
      <c r="E4" s="73">
        <f>SUMIF($C:$C,$B$2,E:E)</f>
        <v>1660232</v>
      </c>
      <c r="F4" s="73">
        <f>SUMIF($C:$C,$B$2,F:F)</f>
        <v>10546</v>
      </c>
      <c r="G4" s="73">
        <f>SUMIF($C:$C,$B$2,G:G)</f>
        <v>940</v>
      </c>
      <c r="H4" s="73">
        <f>SUMIF($C:$C,$B$2,H:H)</f>
        <v>266</v>
      </c>
      <c r="I4" s="73">
        <f>SUMIF($C:$C,$B$2,I:I)</f>
        <v>585</v>
      </c>
      <c r="J4" s="74">
        <f>D4*1000/E4</f>
        <v>8272.8431929995331</v>
      </c>
      <c r="K4" s="74">
        <f>IFERROR(D4/F4,0)</f>
        <v>1302.3742651242178</v>
      </c>
      <c r="L4" s="75">
        <f>IFERROR(F4/E4,0)</f>
        <v>6.3521242814257289E-3</v>
      </c>
      <c r="M4" s="76">
        <f>IFERROR(G4/F4,0)</f>
        <v>8.9133320690309117E-2</v>
      </c>
      <c r="N4" s="76">
        <f>IFERROR(H4/F4,0)</f>
        <v>2.5222833301725773E-2</v>
      </c>
      <c r="O4" s="76">
        <f>IFERROR(I4/F4,0)</f>
        <v>5.5471268727479615E-2</v>
      </c>
      <c r="P4" s="74">
        <f>IFERROR(D4/G4,0)</f>
        <v>14611.53085106383</v>
      </c>
      <c r="Q4" s="74">
        <f>IFERROR(D4/H4,0)</f>
        <v>51634.733082706764</v>
      </c>
      <c r="R4" s="74">
        <f>IFERROR(D4/I4,0)</f>
        <v>23478.357264957263</v>
      </c>
      <c r="S4" s="73">
        <f>SUMIF($C:$C,$B$2,S:S)</f>
        <v>837</v>
      </c>
      <c r="T4" s="73">
        <f>SUMIF($C:$C,$B$2,T:T)</f>
        <v>667</v>
      </c>
      <c r="U4" s="73">
        <f>SUMIF($C:$C,$B$2,U:U)</f>
        <v>144</v>
      </c>
      <c r="V4" s="73">
        <f>IFERROR(D4/T4,0)</f>
        <v>20591.962518740631</v>
      </c>
      <c r="W4" s="73">
        <f>IFERROR(D4/U4,0)</f>
        <v>95380.826388888891</v>
      </c>
      <c r="X4" s="73">
        <f>IFERROR(W4*커버링B2C요약!$AD$8/(커버링B2C요약!$AE$5/커버링B2C요약!$AD$5),0)</f>
        <v>37961.997674652339</v>
      </c>
      <c r="Y4" s="73">
        <f>SUMIF($C:$C,$B$2,Y:Y)</f>
        <v>2059200</v>
      </c>
      <c r="Z4" s="73">
        <f>SUMIF($C:$C,$B$2,Z:Z)</f>
        <v>2134000</v>
      </c>
      <c r="AA4" s="143">
        <v>11640</v>
      </c>
    </row>
    <row r="5" spans="1:30" ht="16.5" customHeight="1"/>
    <row r="6" spans="1:30" ht="16.5" customHeight="1">
      <c r="B6" s="19" t="s">
        <v>440</v>
      </c>
      <c r="C6" s="20" t="s">
        <v>4274</v>
      </c>
      <c r="D6" s="20"/>
    </row>
    <row r="7" spans="1:30" ht="16.5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1:30" ht="16.5" customHeight="1">
      <c r="B8" s="15"/>
      <c r="C8" s="9" t="s">
        <v>435</v>
      </c>
      <c r="D8" s="16">
        <f t="shared" ref="D8:I8" si="0">SUM(D9:D17)</f>
        <v>225109</v>
      </c>
      <c r="E8" s="16">
        <f t="shared" si="0"/>
        <v>30106</v>
      </c>
      <c r="F8" s="16">
        <f t="shared" si="0"/>
        <v>365</v>
      </c>
      <c r="G8" s="16">
        <f t="shared" si="0"/>
        <v>10</v>
      </c>
      <c r="H8" s="16">
        <f t="shared" si="0"/>
        <v>2</v>
      </c>
      <c r="I8" s="16">
        <f t="shared" si="0"/>
        <v>8</v>
      </c>
      <c r="J8" s="17">
        <f>D8*1000/E8</f>
        <v>7477.2138444163957</v>
      </c>
      <c r="K8" s="17">
        <f t="shared" ref="K8" si="1">IFERROR(D8/F8,0)</f>
        <v>616.73698630136983</v>
      </c>
      <c r="L8" s="18">
        <f t="shared" ref="L8" si="2">IFERROR(F8/E8,0)</f>
        <v>1.2123829137049093E-2</v>
      </c>
      <c r="M8" s="42">
        <f t="shared" ref="M8" si="3">IFERROR(G8/F8,0)</f>
        <v>2.7397260273972601E-2</v>
      </c>
      <c r="N8" s="42">
        <f t="shared" ref="N8" si="4">IFERROR(H8/F8,0)</f>
        <v>5.4794520547945206E-3</v>
      </c>
      <c r="O8" s="42">
        <f t="shared" ref="O8" si="5">IFERROR(I8/F8,0)</f>
        <v>2.1917808219178082E-2</v>
      </c>
      <c r="P8" s="17">
        <f t="shared" ref="P8" si="6">IFERROR(D8/G8,0)</f>
        <v>22510.9</v>
      </c>
      <c r="Q8" s="17">
        <f t="shared" ref="Q8" si="7">IFERROR(D8/H8,0)</f>
        <v>112554.5</v>
      </c>
      <c r="R8" s="17">
        <f t="shared" ref="R8" si="8">IFERROR(D8/I8,0)</f>
        <v>28138.625</v>
      </c>
      <c r="S8" s="16">
        <f>SUM(S9:S17)</f>
        <v>8</v>
      </c>
      <c r="T8" s="16">
        <f>SUM(T9:T17)</f>
        <v>8</v>
      </c>
      <c r="U8" s="16">
        <f>SUM(U9:U17)</f>
        <v>2</v>
      </c>
      <c r="V8" s="17">
        <f t="shared" ref="V8" si="9">IFERROR(D8/T8,0)</f>
        <v>28138.625</v>
      </c>
      <c r="W8" s="17">
        <f t="shared" ref="W8" si="10">IFERROR(D8/U8,0)</f>
        <v>112554.5</v>
      </c>
      <c r="X8" s="17">
        <f>IFERROR(W8*커버링B2C요약!$AD$8/(커버링B2C요약!$AE$5/커버링B2C요약!$AD$5),0)</f>
        <v>44797.196973850121</v>
      </c>
      <c r="Y8" s="17">
        <f>Y9</f>
        <v>30000</v>
      </c>
      <c r="Z8" s="17">
        <v>30000</v>
      </c>
    </row>
    <row r="9" spans="1:30" s="62" customFormat="1">
      <c r="B9" s="28" t="str">
        <f>VLOOKUP(C9,'메타 RAW'!A:G,2,0)</f>
        <v>ios_purchase_all_vd_폐기물모음_hn1_26.01.29</v>
      </c>
      <c r="C9" s="28" t="s">
        <v>936</v>
      </c>
      <c r="D9" s="28">
        <f>VLOOKUP($C9,'메타 RAW'!$A:$G,3,0)</f>
        <v>185113</v>
      </c>
      <c r="E9" s="28">
        <f>VLOOKUP($C9,'메타 RAW'!$A:$G,4,0)</f>
        <v>24100</v>
      </c>
      <c r="F9" s="28">
        <f>VLOOKUP($C9,'메타 RAW'!$A:$G,5,0)</f>
        <v>287</v>
      </c>
      <c r="G9" s="28">
        <f>VLOOKUP($C9,'메타 RAW'!$A:$G,6,0)</f>
        <v>8</v>
      </c>
      <c r="H9" s="28">
        <f>VLOOKUP($C9,'메타 RAW'!$A:$I,7,0)</f>
        <v>2</v>
      </c>
      <c r="I9" s="28">
        <f>VLOOKUP($C9,'메타 RAW'!$A:$I,8,0)</f>
        <v>6</v>
      </c>
      <c r="J9" s="29">
        <f t="shared" ref="J9:J17" si="11">IFERROR(D9/E9*1000,0)</f>
        <v>7681.0373443983399</v>
      </c>
      <c r="K9" s="29">
        <f t="shared" ref="K9:K17" si="12">IFERROR(D9/F9,0)</f>
        <v>644.99303135888499</v>
      </c>
      <c r="L9" s="30">
        <f t="shared" ref="L9:L17" si="13">IFERROR(F9/E9,0)</f>
        <v>1.1908713692946058E-2</v>
      </c>
      <c r="M9" s="30">
        <f t="shared" ref="M9:M17" si="14">IFERROR(G9/F9,0)</f>
        <v>2.7874564459930314E-2</v>
      </c>
      <c r="N9" s="30">
        <f t="shared" ref="N9:N17" si="15">IFERROR(H9/F9,0)</f>
        <v>6.9686411149825784E-3</v>
      </c>
      <c r="O9" s="30">
        <f t="shared" ref="O9:O17" si="16">IFERROR(I9/F9,0)</f>
        <v>2.0905923344947737E-2</v>
      </c>
      <c r="P9" s="28">
        <f t="shared" ref="P9:P17" si="17">IFERROR(D9/G9,0)</f>
        <v>23139.125</v>
      </c>
      <c r="Q9" s="28">
        <f t="shared" ref="Q9:Q17" si="18">IFERROR(D9/H9,0)</f>
        <v>92556.5</v>
      </c>
      <c r="R9" s="28">
        <f t="shared" ref="R9:R17" si="19">IFERROR(D9/I9,0)</f>
        <v>30852.166666666668</v>
      </c>
      <c r="S9" s="28">
        <f>IFERROR(VLOOKUP($C9,'메타 RAW (MMP)'!$B:$G,3,0),0)</f>
        <v>7</v>
      </c>
      <c r="T9" s="28">
        <f>IFERROR(VLOOKUP($C9,'메타 RAW (MMP)'!$B:$G,5,0),0)</f>
        <v>7</v>
      </c>
      <c r="U9" s="28">
        <f>IFERROR(VLOOKUP($C9,'메타 RAW (MMP)'!$B:$G,6,0),0)</f>
        <v>2</v>
      </c>
      <c r="V9" s="28">
        <f t="shared" ref="V9:V17" si="20">IFERROR(D9/T9,0)</f>
        <v>26444.714285714286</v>
      </c>
      <c r="W9" s="28">
        <f t="shared" ref="W9:W17" si="21">IFERROR(D9/U9,0)</f>
        <v>92556.5</v>
      </c>
      <c r="X9" s="28">
        <f>IFERROR(W9*커버링B2C요약!$AD$8/(커버링B2C요약!$AE$5/커버링B2C요약!$AD$5),0)</f>
        <v>36837.903075489281</v>
      </c>
      <c r="Y9" s="28">
        <f>VLOOKUP($C9,'메타 RAW'!$A:$I,9,0)</f>
        <v>30000</v>
      </c>
      <c r="AA9" s="169"/>
    </row>
    <row r="10" spans="1:30" s="43" customFormat="1">
      <c r="A10" s="62"/>
      <c r="B10" s="28" t="str">
        <f>VLOOKUP(C10,'메타 RAW'!A:G,2,0)</f>
        <v>ios_purchase_all_vd_폐기물모음_hn1_26.01.29</v>
      </c>
      <c r="C10" s="28" t="s">
        <v>940</v>
      </c>
      <c r="D10" s="28">
        <f>VLOOKUP($C10,'메타 RAW'!$A:$G,3,0)</f>
        <v>15987</v>
      </c>
      <c r="E10" s="28">
        <f>VLOOKUP($C10,'메타 RAW'!$A:$G,4,0)</f>
        <v>2428</v>
      </c>
      <c r="F10" s="28">
        <f>VLOOKUP($C10,'메타 RAW'!$A:$G,5,0)</f>
        <v>33</v>
      </c>
      <c r="G10" s="28">
        <f>VLOOKUP($C10,'메타 RAW'!$A:$G,6,0)</f>
        <v>1</v>
      </c>
      <c r="H10" s="28">
        <f>VLOOKUP($C10,'메타 RAW'!$A:$I,7,0)</f>
        <v>0</v>
      </c>
      <c r="I10" s="28">
        <f>VLOOKUP($C10,'메타 RAW'!$A:$I,8,0)</f>
        <v>1</v>
      </c>
      <c r="J10" s="29">
        <f t="shared" si="11"/>
        <v>6584.4316309719934</v>
      </c>
      <c r="K10" s="29">
        <f t="shared" si="12"/>
        <v>484.45454545454544</v>
      </c>
      <c r="L10" s="30">
        <f t="shared" si="13"/>
        <v>1.3591433278418451E-2</v>
      </c>
      <c r="M10" s="30">
        <f t="shared" si="14"/>
        <v>3.0303030303030304E-2</v>
      </c>
      <c r="N10" s="30">
        <f t="shared" si="15"/>
        <v>0</v>
      </c>
      <c r="O10" s="30">
        <f t="shared" si="16"/>
        <v>3.0303030303030304E-2</v>
      </c>
      <c r="P10" s="28">
        <f t="shared" si="17"/>
        <v>15987</v>
      </c>
      <c r="Q10" s="28">
        <f t="shared" si="18"/>
        <v>0</v>
      </c>
      <c r="R10" s="28">
        <f t="shared" si="19"/>
        <v>15987</v>
      </c>
      <c r="S10" s="28">
        <f>IFERROR(VLOOKUP($C10,'메타 RAW (MMP)'!$B:$G,3,0),0)</f>
        <v>0</v>
      </c>
      <c r="T10" s="28">
        <f>IFERROR(VLOOKUP($C10,'메타 RAW (MMP)'!$B:$G,5,0),0)</f>
        <v>0</v>
      </c>
      <c r="U10" s="28">
        <f>IFERROR(VLOOKUP($C10,'메타 RAW (MMP)'!$B:$G,6,0),0)</f>
        <v>0</v>
      </c>
      <c r="V10" s="28">
        <f t="shared" si="20"/>
        <v>0</v>
      </c>
      <c r="W10" s="28">
        <f t="shared" si="21"/>
        <v>0</v>
      </c>
      <c r="X10" s="28">
        <f>IFERROR(W10*커버링B2C요약!$AD$8/(커버링B2C요약!$AE$5/커버링B2C요약!$AD$5),0)</f>
        <v>0</v>
      </c>
      <c r="Y10" s="28">
        <f>VLOOKUP($C10,'메타 RAW'!$A:$I,9,0)</f>
        <v>30000</v>
      </c>
      <c r="Z10" s="62"/>
      <c r="AA10" s="169"/>
      <c r="AB10" s="62"/>
      <c r="AC10" s="62"/>
      <c r="AD10" s="62"/>
    </row>
    <row r="11" spans="1:30" s="43" customFormat="1">
      <c r="A11" s="62"/>
      <c r="B11" s="28" t="str">
        <f>VLOOKUP(C11,'메타 RAW'!A:G,2,0)</f>
        <v>ios_purchase_all_vd_폐기물모음_hn1_26.01.29</v>
      </c>
      <c r="C11" s="28" t="s">
        <v>938</v>
      </c>
      <c r="D11" s="28">
        <f>VLOOKUP($C11,'메타 RAW'!$A:$G,3,0)</f>
        <v>15095</v>
      </c>
      <c r="E11" s="28">
        <f>VLOOKUP($C11,'메타 RAW'!$A:$G,4,0)</f>
        <v>2199</v>
      </c>
      <c r="F11" s="28">
        <f>VLOOKUP($C11,'메타 RAW'!$A:$G,5,0)</f>
        <v>29</v>
      </c>
      <c r="G11" s="28">
        <f>VLOOKUP($C11,'메타 RAW'!$A:$G,6,0)</f>
        <v>1</v>
      </c>
      <c r="H11" s="28">
        <f>VLOOKUP($C11,'메타 RAW'!$A:$I,7,0)</f>
        <v>0</v>
      </c>
      <c r="I11" s="28">
        <f>VLOOKUP($C11,'메타 RAW'!$A:$I,8,0)</f>
        <v>1</v>
      </c>
      <c r="J11" s="29">
        <f t="shared" si="11"/>
        <v>6864.4838562983177</v>
      </c>
      <c r="K11" s="29">
        <f t="shared" si="12"/>
        <v>520.51724137931035</v>
      </c>
      <c r="L11" s="30">
        <f t="shared" si="13"/>
        <v>1.3187812642110049E-2</v>
      </c>
      <c r="M11" s="30">
        <f t="shared" si="14"/>
        <v>3.4482758620689655E-2</v>
      </c>
      <c r="N11" s="30">
        <f t="shared" si="15"/>
        <v>0</v>
      </c>
      <c r="O11" s="30">
        <f t="shared" si="16"/>
        <v>3.4482758620689655E-2</v>
      </c>
      <c r="P11" s="28">
        <f t="shared" si="17"/>
        <v>15095</v>
      </c>
      <c r="Q11" s="28">
        <f t="shared" si="18"/>
        <v>0</v>
      </c>
      <c r="R11" s="28">
        <f t="shared" si="19"/>
        <v>15095</v>
      </c>
      <c r="S11" s="28">
        <f>IFERROR(VLOOKUP($C11,'메타 RAW (MMP)'!$B:$G,3,0),0)</f>
        <v>1</v>
      </c>
      <c r="T11" s="28">
        <f>IFERROR(VLOOKUP($C11,'메타 RAW (MMP)'!$B:$G,5,0),0)</f>
        <v>1</v>
      </c>
      <c r="U11" s="28">
        <f>IFERROR(VLOOKUP($C11,'메타 RAW (MMP)'!$B:$G,6,0),0)</f>
        <v>0</v>
      </c>
      <c r="V11" s="28">
        <f t="shared" si="20"/>
        <v>15095</v>
      </c>
      <c r="W11" s="28">
        <f t="shared" si="21"/>
        <v>0</v>
      </c>
      <c r="X11" s="28">
        <f>IFERROR(W11*커버링B2C요약!$AD$8/(커버링B2C요약!$AE$5/커버링B2C요약!$AD$5),0)</f>
        <v>0</v>
      </c>
      <c r="Y11" s="28">
        <f>VLOOKUP($C11,'메타 RAW'!$A:$I,9,0)</f>
        <v>30000</v>
      </c>
      <c r="Z11" s="62"/>
      <c r="AA11" s="169"/>
      <c r="AB11" s="62"/>
      <c r="AC11" s="62"/>
      <c r="AD11" s="62"/>
    </row>
    <row r="12" spans="1:30" s="43" customFormat="1">
      <c r="A12" s="62"/>
      <c r="B12" s="28" t="str">
        <f>VLOOKUP(C12,'메타 RAW'!A:G,2,0)</f>
        <v>ios_purchase_all_vd_폐기물모음_hn1_26.01.29</v>
      </c>
      <c r="C12" s="28" t="s">
        <v>937</v>
      </c>
      <c r="D12" s="28">
        <f>VLOOKUP($C12,'메타 RAW'!$A:$G,3,0)</f>
        <v>6300</v>
      </c>
      <c r="E12" s="28">
        <f>VLOOKUP($C12,'메타 RAW'!$A:$G,4,0)</f>
        <v>984</v>
      </c>
      <c r="F12" s="28">
        <f>VLOOKUP($C12,'메타 RAW'!$A:$G,5,0)</f>
        <v>13</v>
      </c>
      <c r="G12" s="28">
        <f>VLOOKUP($C12,'메타 RAW'!$A:$G,6,0)</f>
        <v>0</v>
      </c>
      <c r="H12" s="28">
        <f>VLOOKUP($C12,'메타 RAW'!$A:$I,7,0)</f>
        <v>0</v>
      </c>
      <c r="I12" s="28">
        <f>VLOOKUP($C12,'메타 RAW'!$A:$I,8,0)</f>
        <v>0</v>
      </c>
      <c r="J12" s="29">
        <f t="shared" si="11"/>
        <v>6402.4390243902435</v>
      </c>
      <c r="K12" s="29">
        <f t="shared" si="12"/>
        <v>484.61538461538464</v>
      </c>
      <c r="L12" s="30">
        <f t="shared" si="13"/>
        <v>1.3211382113821139E-2</v>
      </c>
      <c r="M12" s="30">
        <f t="shared" si="14"/>
        <v>0</v>
      </c>
      <c r="N12" s="30">
        <f t="shared" si="15"/>
        <v>0</v>
      </c>
      <c r="O12" s="30">
        <f t="shared" si="16"/>
        <v>0</v>
      </c>
      <c r="P12" s="28">
        <f t="shared" si="17"/>
        <v>0</v>
      </c>
      <c r="Q12" s="28">
        <f t="shared" si="18"/>
        <v>0</v>
      </c>
      <c r="R12" s="28">
        <f t="shared" si="19"/>
        <v>0</v>
      </c>
      <c r="S12" s="28">
        <f>IFERROR(VLOOKUP($C12,'메타 RAW (MMP)'!$B:$G,3,0),0)</f>
        <v>0</v>
      </c>
      <c r="T12" s="28">
        <f>IFERROR(VLOOKUP($C12,'메타 RAW (MMP)'!$B:$G,5,0),0)</f>
        <v>0</v>
      </c>
      <c r="U12" s="28">
        <f>IFERROR(VLOOKUP($C12,'메타 RAW (MMP)'!$B:$G,6,0),0)</f>
        <v>0</v>
      </c>
      <c r="V12" s="28">
        <f t="shared" si="20"/>
        <v>0</v>
      </c>
      <c r="W12" s="28">
        <f t="shared" si="21"/>
        <v>0</v>
      </c>
      <c r="X12" s="28">
        <f>IFERROR(W12*커버링B2C요약!$AD$8/(커버링B2C요약!$AE$5/커버링B2C요약!$AD$5),0)</f>
        <v>0</v>
      </c>
      <c r="Y12" s="28">
        <f>VLOOKUP($C12,'메타 RAW'!$A:$I,9,0)</f>
        <v>30000</v>
      </c>
      <c r="Z12" s="62"/>
      <c r="AA12" s="169"/>
      <c r="AB12" s="62"/>
      <c r="AC12" s="62"/>
      <c r="AD12" s="62"/>
    </row>
    <row r="13" spans="1:30" s="43" customFormat="1">
      <c r="A13" s="62"/>
      <c r="B13" s="28" t="str">
        <f>VLOOKUP(C13,'메타 RAW'!A:G,2,0)</f>
        <v>ios_purchase_all_vd_폐기물모음_hn1_26.01.29</v>
      </c>
      <c r="C13" s="28" t="s">
        <v>939</v>
      </c>
      <c r="D13" s="28">
        <f>VLOOKUP($C13,'메타 RAW'!$A:$G,3,0)</f>
        <v>2614</v>
      </c>
      <c r="E13" s="28">
        <f>VLOOKUP($C13,'메타 RAW'!$A:$G,4,0)</f>
        <v>395</v>
      </c>
      <c r="F13" s="28">
        <f>VLOOKUP($C13,'메타 RAW'!$A:$G,5,0)</f>
        <v>3</v>
      </c>
      <c r="G13" s="28">
        <f>VLOOKUP($C13,'메타 RAW'!$A:$G,6,0)</f>
        <v>0</v>
      </c>
      <c r="H13" s="28">
        <f>VLOOKUP($C13,'메타 RAW'!$A:$I,7,0)</f>
        <v>0</v>
      </c>
      <c r="I13" s="28">
        <f>VLOOKUP($C13,'메타 RAW'!$A:$I,8,0)</f>
        <v>0</v>
      </c>
      <c r="J13" s="29">
        <f t="shared" si="11"/>
        <v>6617.7215189873414</v>
      </c>
      <c r="K13" s="29">
        <f t="shared" si="12"/>
        <v>871.33333333333337</v>
      </c>
      <c r="L13" s="30">
        <f t="shared" si="13"/>
        <v>7.5949367088607592E-3</v>
      </c>
      <c r="M13" s="30">
        <f t="shared" si="14"/>
        <v>0</v>
      </c>
      <c r="N13" s="30">
        <f t="shared" si="15"/>
        <v>0</v>
      </c>
      <c r="O13" s="30">
        <f t="shared" si="16"/>
        <v>0</v>
      </c>
      <c r="P13" s="28">
        <f t="shared" si="17"/>
        <v>0</v>
      </c>
      <c r="Q13" s="28">
        <f t="shared" si="18"/>
        <v>0</v>
      </c>
      <c r="R13" s="28">
        <f t="shared" si="19"/>
        <v>0</v>
      </c>
      <c r="S13" s="28">
        <f>IFERROR(VLOOKUP($C13,'메타 RAW (MMP)'!$B:$G,3,0),0)</f>
        <v>0</v>
      </c>
      <c r="T13" s="28">
        <f>IFERROR(VLOOKUP($C13,'메타 RAW (MMP)'!$B:$G,5,0),0)</f>
        <v>0</v>
      </c>
      <c r="U13" s="28">
        <f>IFERROR(VLOOKUP($C13,'메타 RAW (MMP)'!$B:$G,6,0),0)</f>
        <v>0</v>
      </c>
      <c r="V13" s="28">
        <f t="shared" si="20"/>
        <v>0</v>
      </c>
      <c r="W13" s="28">
        <f t="shared" si="21"/>
        <v>0</v>
      </c>
      <c r="X13" s="28">
        <f>IFERROR(W13*커버링B2C요약!$AD$8/(커버링B2C요약!$AE$5/커버링B2C요약!$AD$5),0)</f>
        <v>0</v>
      </c>
      <c r="Y13" s="28">
        <f>VLOOKUP($C13,'메타 RAW'!$A:$I,9,0)</f>
        <v>30000</v>
      </c>
      <c r="Z13" s="62"/>
      <c r="AA13" s="169"/>
      <c r="AB13" s="62"/>
      <c r="AC13" s="62"/>
      <c r="AD13" s="62"/>
    </row>
    <row r="14" spans="1:30" s="43" customFormat="1">
      <c r="B14" s="22" t="str">
        <f>VLOOKUP(C14,'메타 RAW'!A:G,2,0)</f>
        <v>ios_purchase_all_vd_폐기물모음_hn1_26.01.29</v>
      </c>
      <c r="C14" s="22" t="s">
        <v>935</v>
      </c>
      <c r="D14" s="22">
        <f>VLOOKUP($C14,'메타 RAW'!$A:$G,3,0)</f>
        <v>0</v>
      </c>
      <c r="E14" s="22">
        <f>VLOOKUP($C14,'메타 RAW'!$A:$G,4,0)</f>
        <v>0</v>
      </c>
      <c r="F14" s="22">
        <f>VLOOKUP($C14,'메타 RAW'!$A:$G,5,0)</f>
        <v>0</v>
      </c>
      <c r="G14" s="22">
        <f>VLOOKUP($C14,'메타 RAW'!$A:$G,6,0)</f>
        <v>0</v>
      </c>
      <c r="H14" s="22">
        <f>VLOOKUP($C14,'메타 RAW'!$A:$I,7,0)</f>
        <v>0</v>
      </c>
      <c r="I14" s="22">
        <f>VLOOKUP($C14,'메타 RAW'!$A:$I,8,0)</f>
        <v>0</v>
      </c>
      <c r="J14" s="23">
        <f t="shared" si="11"/>
        <v>0</v>
      </c>
      <c r="K14" s="23">
        <f t="shared" si="12"/>
        <v>0</v>
      </c>
      <c r="L14" s="24">
        <f t="shared" si="13"/>
        <v>0</v>
      </c>
      <c r="M14" s="24">
        <f t="shared" si="14"/>
        <v>0</v>
      </c>
      <c r="N14" s="24">
        <f t="shared" si="15"/>
        <v>0</v>
      </c>
      <c r="O14" s="24">
        <f t="shared" si="16"/>
        <v>0</v>
      </c>
      <c r="P14" s="22">
        <f t="shared" si="17"/>
        <v>0</v>
      </c>
      <c r="Q14" s="22">
        <f t="shared" si="18"/>
        <v>0</v>
      </c>
      <c r="R14" s="22">
        <f t="shared" si="19"/>
        <v>0</v>
      </c>
      <c r="S14" s="22">
        <f>IFERROR(VLOOKUP($C14,'메타 RAW (MMP)'!$B:$G,3,0),0)</f>
        <v>0</v>
      </c>
      <c r="T14" s="22">
        <f>IFERROR(VLOOKUP($C14,'메타 RAW (MMP)'!$B:$G,5,0),0)</f>
        <v>0</v>
      </c>
      <c r="U14" s="22">
        <f>IFERROR(VLOOKUP($C14,'메타 RAW (MMP)'!$B:$G,6,0),0)</f>
        <v>0</v>
      </c>
      <c r="V14" s="22">
        <f t="shared" si="20"/>
        <v>0</v>
      </c>
      <c r="W14" s="22">
        <f t="shared" si="21"/>
        <v>0</v>
      </c>
      <c r="X14" s="22">
        <f>IFERROR(W14*커버링B2C요약!$AD$8/(커버링B2C요약!$AE$5/커버링B2C요약!$AD$5),0)</f>
        <v>0</v>
      </c>
      <c r="Y14" s="22">
        <f>VLOOKUP($C14,'메타 RAW'!$A:$I,9,0)</f>
        <v>30000</v>
      </c>
      <c r="AA14" s="148"/>
    </row>
    <row r="15" spans="1:30" s="43" customFormat="1">
      <c r="B15" s="22" t="str">
        <f>VLOOKUP(C15,'메타 RAW'!A:G,2,0)</f>
        <v>ios_purchase_all_vd_폐기물모음_hn1_26.01.29</v>
      </c>
      <c r="C15" s="22" t="s">
        <v>941</v>
      </c>
      <c r="D15" s="22">
        <f>VLOOKUP($C15,'메타 RAW'!$A:$G,3,0)</f>
        <v>0</v>
      </c>
      <c r="E15" s="22">
        <f>VLOOKUP($C15,'메타 RAW'!$A:$G,4,0)</f>
        <v>0</v>
      </c>
      <c r="F15" s="22">
        <f>VLOOKUP($C15,'메타 RAW'!$A:$G,5,0)</f>
        <v>0</v>
      </c>
      <c r="G15" s="22">
        <f>VLOOKUP($C15,'메타 RAW'!$A:$G,6,0)</f>
        <v>0</v>
      </c>
      <c r="H15" s="22">
        <f>VLOOKUP($C15,'메타 RAW'!$A:$I,7,0)</f>
        <v>0</v>
      </c>
      <c r="I15" s="22">
        <f>VLOOKUP($C15,'메타 RAW'!$A:$I,8,0)</f>
        <v>0</v>
      </c>
      <c r="J15" s="23">
        <f t="shared" si="11"/>
        <v>0</v>
      </c>
      <c r="K15" s="23">
        <f t="shared" si="12"/>
        <v>0</v>
      </c>
      <c r="L15" s="24">
        <f t="shared" si="13"/>
        <v>0</v>
      </c>
      <c r="M15" s="24">
        <f t="shared" si="14"/>
        <v>0</v>
      </c>
      <c r="N15" s="24">
        <f t="shared" si="15"/>
        <v>0</v>
      </c>
      <c r="O15" s="24">
        <f t="shared" si="16"/>
        <v>0</v>
      </c>
      <c r="P15" s="22">
        <f t="shared" si="17"/>
        <v>0</v>
      </c>
      <c r="Q15" s="22">
        <f t="shared" si="18"/>
        <v>0</v>
      </c>
      <c r="R15" s="22">
        <f t="shared" si="19"/>
        <v>0</v>
      </c>
      <c r="S15" s="22">
        <f>IFERROR(VLOOKUP($C15,'메타 RAW (MMP)'!$B:$G,3,0),0)</f>
        <v>0</v>
      </c>
      <c r="T15" s="22">
        <f>IFERROR(VLOOKUP($C15,'메타 RAW (MMP)'!$B:$G,5,0),0)</f>
        <v>0</v>
      </c>
      <c r="U15" s="22">
        <f>IFERROR(VLOOKUP($C15,'메타 RAW (MMP)'!$B:$G,6,0),0)</f>
        <v>0</v>
      </c>
      <c r="V15" s="22">
        <f t="shared" si="20"/>
        <v>0</v>
      </c>
      <c r="W15" s="22">
        <f t="shared" si="21"/>
        <v>0</v>
      </c>
      <c r="X15" s="22">
        <f>IFERROR(W15*커버링B2C요약!$AD$8/(커버링B2C요약!$AE$5/커버링B2C요약!$AD$5),0)</f>
        <v>0</v>
      </c>
      <c r="Y15" s="22">
        <f>VLOOKUP($C15,'메타 RAW'!$A:$I,9,0)</f>
        <v>30000</v>
      </c>
      <c r="AA15" s="148"/>
    </row>
    <row r="16" spans="1:30" s="62" customFormat="1">
      <c r="A16" s="43"/>
      <c r="B16" s="22" t="str">
        <f>VLOOKUP(C16,'메타 RAW'!A:G,2,0)</f>
        <v>ios_purchase_all_vd_폐기물모음_hn1_26.01.29</v>
      </c>
      <c r="C16" s="22" t="s">
        <v>942</v>
      </c>
      <c r="D16" s="22">
        <f>VLOOKUP($C16,'메타 RAW'!$A:$G,3,0)</f>
        <v>0</v>
      </c>
      <c r="E16" s="22">
        <f>VLOOKUP($C16,'메타 RAW'!$A:$G,4,0)</f>
        <v>0</v>
      </c>
      <c r="F16" s="22">
        <f>VLOOKUP($C16,'메타 RAW'!$A:$G,5,0)</f>
        <v>0</v>
      </c>
      <c r="G16" s="22">
        <f>VLOOKUP($C16,'메타 RAW'!$A:$G,6,0)</f>
        <v>0</v>
      </c>
      <c r="H16" s="22">
        <f>VLOOKUP($C16,'메타 RAW'!$A:$I,7,0)</f>
        <v>0</v>
      </c>
      <c r="I16" s="22">
        <f>VLOOKUP($C16,'메타 RAW'!$A:$I,8,0)</f>
        <v>0</v>
      </c>
      <c r="J16" s="23">
        <f t="shared" si="11"/>
        <v>0</v>
      </c>
      <c r="K16" s="23">
        <f t="shared" si="12"/>
        <v>0</v>
      </c>
      <c r="L16" s="24">
        <f t="shared" si="13"/>
        <v>0</v>
      </c>
      <c r="M16" s="24">
        <f t="shared" si="14"/>
        <v>0</v>
      </c>
      <c r="N16" s="24">
        <f t="shared" si="15"/>
        <v>0</v>
      </c>
      <c r="O16" s="24">
        <f t="shared" si="16"/>
        <v>0</v>
      </c>
      <c r="P16" s="22">
        <f t="shared" si="17"/>
        <v>0</v>
      </c>
      <c r="Q16" s="22">
        <f t="shared" si="18"/>
        <v>0</v>
      </c>
      <c r="R16" s="22">
        <f t="shared" si="19"/>
        <v>0</v>
      </c>
      <c r="S16" s="22">
        <f>IFERROR(VLOOKUP($C16,'메타 RAW (MMP)'!$B:$G,3,0),0)</f>
        <v>0</v>
      </c>
      <c r="T16" s="22">
        <f>IFERROR(VLOOKUP($C16,'메타 RAW (MMP)'!$B:$G,5,0),0)</f>
        <v>0</v>
      </c>
      <c r="U16" s="22">
        <f>IFERROR(VLOOKUP($C16,'메타 RAW (MMP)'!$B:$G,6,0),0)</f>
        <v>0</v>
      </c>
      <c r="V16" s="22">
        <f t="shared" si="20"/>
        <v>0</v>
      </c>
      <c r="W16" s="22">
        <f t="shared" si="21"/>
        <v>0</v>
      </c>
      <c r="X16" s="22">
        <f>IFERROR(W16*커버링B2C요약!$AD$8/(커버링B2C요약!$AE$5/커버링B2C요약!$AD$5),0)</f>
        <v>0</v>
      </c>
      <c r="Y16" s="22">
        <f>VLOOKUP($C16,'메타 RAW'!$A:$I,9,0)</f>
        <v>30000</v>
      </c>
      <c r="Z16" s="43"/>
      <c r="AA16" s="148"/>
      <c r="AB16" s="43"/>
      <c r="AC16" s="43"/>
      <c r="AD16" s="43"/>
    </row>
    <row r="17" spans="1:30" s="62" customFormat="1">
      <c r="A17" s="43"/>
      <c r="B17" s="22" t="str">
        <f>VLOOKUP(C17,'메타 RAW'!A:G,2,0)</f>
        <v>ios_purchase_all_vd_폐기물모음_hn1_26.01.29</v>
      </c>
      <c r="C17" s="22" t="s">
        <v>943</v>
      </c>
      <c r="D17" s="22">
        <f>VLOOKUP($C17,'메타 RAW'!$A:$G,3,0)</f>
        <v>0</v>
      </c>
      <c r="E17" s="22">
        <f>VLOOKUP($C17,'메타 RAW'!$A:$G,4,0)</f>
        <v>0</v>
      </c>
      <c r="F17" s="22">
        <f>VLOOKUP($C17,'메타 RAW'!$A:$G,5,0)</f>
        <v>0</v>
      </c>
      <c r="G17" s="22">
        <f>VLOOKUP($C17,'메타 RAW'!$A:$G,6,0)</f>
        <v>0</v>
      </c>
      <c r="H17" s="22">
        <f>VLOOKUP($C17,'메타 RAW'!$A:$I,7,0)</f>
        <v>0</v>
      </c>
      <c r="I17" s="22">
        <f>VLOOKUP($C17,'메타 RAW'!$A:$I,8,0)</f>
        <v>0</v>
      </c>
      <c r="J17" s="23">
        <f t="shared" si="11"/>
        <v>0</v>
      </c>
      <c r="K17" s="23">
        <f t="shared" si="12"/>
        <v>0</v>
      </c>
      <c r="L17" s="24">
        <f t="shared" si="13"/>
        <v>0</v>
      </c>
      <c r="M17" s="24">
        <f t="shared" si="14"/>
        <v>0</v>
      </c>
      <c r="N17" s="24">
        <f t="shared" si="15"/>
        <v>0</v>
      </c>
      <c r="O17" s="24">
        <f t="shared" si="16"/>
        <v>0</v>
      </c>
      <c r="P17" s="22">
        <f t="shared" si="17"/>
        <v>0</v>
      </c>
      <c r="Q17" s="22">
        <f t="shared" si="18"/>
        <v>0</v>
      </c>
      <c r="R17" s="22">
        <f t="shared" si="19"/>
        <v>0</v>
      </c>
      <c r="S17" s="22">
        <f>IFERROR(VLOOKUP($C17,'메타 RAW (MMP)'!$B:$G,3,0),0)</f>
        <v>0</v>
      </c>
      <c r="T17" s="22">
        <f>IFERROR(VLOOKUP($C17,'메타 RAW (MMP)'!$B:$G,5,0),0)</f>
        <v>0</v>
      </c>
      <c r="U17" s="22">
        <f>IFERROR(VLOOKUP($C17,'메타 RAW (MMP)'!$B:$G,6,0),0)</f>
        <v>0</v>
      </c>
      <c r="V17" s="22">
        <f t="shared" si="20"/>
        <v>0</v>
      </c>
      <c r="W17" s="22">
        <f t="shared" si="21"/>
        <v>0</v>
      </c>
      <c r="X17" s="22">
        <f>IFERROR(W17*커버링B2C요약!$AD$8/(커버링B2C요약!$AE$5/커버링B2C요약!$AD$5),0)</f>
        <v>0</v>
      </c>
      <c r="Y17" s="22">
        <f>VLOOKUP($C17,'메타 RAW'!$A:$I,9,0)</f>
        <v>30000</v>
      </c>
      <c r="Z17" s="43"/>
      <c r="AA17" s="169"/>
      <c r="AB17" s="43"/>
      <c r="AC17" s="43"/>
      <c r="AD17" s="43"/>
    </row>
    <row r="18" spans="1:30">
      <c r="AA18" s="169"/>
    </row>
    <row r="19" spans="1:30" ht="16.5" customHeight="1">
      <c r="B19" s="19" t="s">
        <v>440</v>
      </c>
      <c r="C19" s="20" t="s">
        <v>4275</v>
      </c>
      <c r="D19" s="20"/>
      <c r="AA19" s="169"/>
    </row>
    <row r="20" spans="1:30" ht="16.5" customHeight="1">
      <c r="B20" s="11" t="s">
        <v>436</v>
      </c>
      <c r="C20" s="11" t="s">
        <v>22</v>
      </c>
      <c r="D20" s="12" t="s">
        <v>23</v>
      </c>
      <c r="E20" s="12" t="s">
        <v>24</v>
      </c>
      <c r="F20" s="12" t="s">
        <v>25</v>
      </c>
      <c r="G20" s="12" t="s">
        <v>26</v>
      </c>
      <c r="H20" s="12" t="s">
        <v>27</v>
      </c>
      <c r="I20" s="12" t="s">
        <v>28</v>
      </c>
      <c r="J20" s="13" t="s">
        <v>29</v>
      </c>
      <c r="K20" s="13" t="s">
        <v>30</v>
      </c>
      <c r="L20" s="13" t="s">
        <v>31</v>
      </c>
      <c r="M20" s="13" t="s">
        <v>32</v>
      </c>
      <c r="N20" s="13" t="s">
        <v>33</v>
      </c>
      <c r="O20" s="13" t="s">
        <v>34</v>
      </c>
      <c r="P20" s="13" t="s">
        <v>35</v>
      </c>
      <c r="Q20" s="13" t="s">
        <v>36</v>
      </c>
      <c r="R20" s="13" t="s">
        <v>37</v>
      </c>
      <c r="S20" s="14" t="s">
        <v>38</v>
      </c>
      <c r="T20" s="14" t="s">
        <v>27</v>
      </c>
      <c r="U20" s="14" t="s">
        <v>28</v>
      </c>
      <c r="V20" s="14" t="s">
        <v>36</v>
      </c>
      <c r="W20" s="14" t="s">
        <v>37</v>
      </c>
      <c r="X20" s="14" t="s">
        <v>437</v>
      </c>
      <c r="Y20" s="13" t="s">
        <v>40</v>
      </c>
      <c r="Z20" s="14" t="s">
        <v>41</v>
      </c>
      <c r="AA20" s="169"/>
    </row>
    <row r="21" spans="1:30" ht="16.5" customHeight="1">
      <c r="B21" s="15"/>
      <c r="C21" s="9" t="s">
        <v>435</v>
      </c>
      <c r="D21" s="16">
        <f t="shared" ref="D21:I21" si="22">SUM(D22:D25)</f>
        <v>4482398</v>
      </c>
      <c r="E21" s="16">
        <f t="shared" si="22"/>
        <v>667468</v>
      </c>
      <c r="F21" s="16">
        <f t="shared" si="22"/>
        <v>2289</v>
      </c>
      <c r="G21" s="16">
        <f t="shared" si="22"/>
        <v>241</v>
      </c>
      <c r="H21" s="16">
        <f t="shared" si="22"/>
        <v>86</v>
      </c>
      <c r="I21" s="16">
        <f t="shared" si="22"/>
        <v>129</v>
      </c>
      <c r="J21" s="17">
        <f>D21*1000/E21</f>
        <v>6715.5249390232939</v>
      </c>
      <c r="K21" s="17">
        <f>IFERROR(D21/F21,0)</f>
        <v>1958.2341633901267</v>
      </c>
      <c r="L21" s="18">
        <f t="shared" ref="L21:M21" si="23">IFERROR(F21/E21,0)</f>
        <v>3.4293778877788898E-3</v>
      </c>
      <c r="M21" s="42">
        <f t="shared" si="23"/>
        <v>0.1052861511577108</v>
      </c>
      <c r="N21" s="42">
        <f>IFERROR(H21/F21,0)</f>
        <v>3.7570991699432066E-2</v>
      </c>
      <c r="O21" s="42">
        <f>IFERROR(I21/F21,0)</f>
        <v>5.6356487549148099E-2</v>
      </c>
      <c r="P21" s="17">
        <f>IFERROR(D21/G21,0)</f>
        <v>18599.16182572614</v>
      </c>
      <c r="Q21" s="17">
        <f>IFERROR(D21/H21,0)</f>
        <v>52120.906976744183</v>
      </c>
      <c r="R21" s="17">
        <f>IFERROR(D21/I21,0)</f>
        <v>34747.271317829458</v>
      </c>
      <c r="S21" s="16">
        <f>SUM(S22:S25)</f>
        <v>238</v>
      </c>
      <c r="T21" s="16">
        <f>SUM(T22:T25)</f>
        <v>191</v>
      </c>
      <c r="U21" s="16">
        <f>SUM(U22:U25)</f>
        <v>53</v>
      </c>
      <c r="V21" s="17">
        <f>IFERROR(D21/T21,0)</f>
        <v>23468.052356020944</v>
      </c>
      <c r="W21" s="17">
        <f>IFERROR(D21/U21,0)</f>
        <v>84573.547169811325</v>
      </c>
      <c r="X21" s="17">
        <f>IFERROR(W21*커버링B2C요약!$AD$8/(커버링B2C요약!$AE$5/커버링B2C요약!$AD$5),0)</f>
        <v>33660.651962766853</v>
      </c>
      <c r="Y21" s="17">
        <f>Y22</f>
        <v>600000</v>
      </c>
      <c r="Z21" s="17">
        <v>540000</v>
      </c>
      <c r="AA21" s="169"/>
    </row>
    <row r="22" spans="1:30" s="62" customFormat="1">
      <c r="B22" s="28" t="str">
        <f>VLOOKUP(C22,'메타 RAW'!A:G,2,0)</f>
        <v>ios_purchase_all_vd_인플루언서PA(1)_hn1_26.01.29</v>
      </c>
      <c r="C22" s="28" t="s">
        <v>944</v>
      </c>
      <c r="D22" s="28">
        <f>VLOOKUP($C22,'메타 RAW'!$A:$G,3,0)</f>
        <v>4203758</v>
      </c>
      <c r="E22" s="28">
        <f>VLOOKUP($C22,'메타 RAW'!$A:$G,4,0)</f>
        <v>624298</v>
      </c>
      <c r="F22" s="28">
        <f>VLOOKUP($C22,'메타 RAW'!$A:$G,5,0)</f>
        <v>2123</v>
      </c>
      <c r="G22" s="28">
        <f>VLOOKUP($C22,'메타 RAW'!$A:$G,6,0)</f>
        <v>229</v>
      </c>
      <c r="H22" s="28">
        <f>VLOOKUP($C22,'메타 RAW'!$A:$I,7,0)</f>
        <v>81</v>
      </c>
      <c r="I22" s="28">
        <f>VLOOKUP($C22,'메타 RAW'!$A:$I,8,0)</f>
        <v>126</v>
      </c>
      <c r="J22" s="29">
        <f>IFERROR(D22/E22*1000,0)</f>
        <v>6733.5759525098583</v>
      </c>
      <c r="K22" s="29">
        <f>IFERROR(D22/F22,0)</f>
        <v>1980.102684879887</v>
      </c>
      <c r="L22" s="30">
        <f t="shared" ref="L22:M25" si="24">IFERROR(F22/E22,0)</f>
        <v>3.4006195759076594E-3</v>
      </c>
      <c r="M22" s="30">
        <f t="shared" si="24"/>
        <v>0.10786622703721149</v>
      </c>
      <c r="N22" s="30">
        <f>IFERROR(H22/F22,0)</f>
        <v>3.8153556288271315E-2</v>
      </c>
      <c r="O22" s="30">
        <f>IFERROR(I22/F22,0)</f>
        <v>5.9349976448422041E-2</v>
      </c>
      <c r="P22" s="28">
        <f>IFERROR(D22/G22,0)</f>
        <v>18357.021834061135</v>
      </c>
      <c r="Q22" s="28">
        <f>IFERROR(D22/H22,0)</f>
        <v>51898.246913580246</v>
      </c>
      <c r="R22" s="28">
        <f>IFERROR(D22/I22,0)</f>
        <v>33363.158730158728</v>
      </c>
      <c r="S22" s="28">
        <f>IFERROR(VLOOKUP($C22,'메타 RAW (MMP)'!$B:$G,3,0),0)</f>
        <v>226</v>
      </c>
      <c r="T22" s="28">
        <f>IFERROR(VLOOKUP($C22,'메타 RAW (MMP)'!$B:$G,5,0),0)</f>
        <v>180</v>
      </c>
      <c r="U22" s="28">
        <f>IFERROR(VLOOKUP($C22,'메타 RAW (MMP)'!$B:$G,6,0),0)</f>
        <v>52</v>
      </c>
      <c r="V22" s="28">
        <f>IFERROR(D22/T22,0)</f>
        <v>23354.211111111112</v>
      </c>
      <c r="W22" s="28">
        <f>IFERROR(D22/U22,0)</f>
        <v>80841.5</v>
      </c>
      <c r="X22" s="28">
        <f>IFERROR(W22*커버링B2C요약!$AD$8/(커버링B2C요약!$AE$5/커버링B2C요약!$AD$5),0)</f>
        <v>32175.2804122581</v>
      </c>
      <c r="Y22" s="28">
        <f>VLOOKUP($C22,'메타 RAW'!$A:$I,9,0)</f>
        <v>600000</v>
      </c>
      <c r="AA22" s="169"/>
    </row>
    <row r="23" spans="1:30" s="43" customFormat="1">
      <c r="B23" s="22" t="str">
        <f>VLOOKUP(C23,'메타 RAW'!A:G,2,0)</f>
        <v>ios_purchase_all_vd_인플루언서PA(1)_hn1_26.01.29</v>
      </c>
      <c r="C23" s="22" t="s">
        <v>945</v>
      </c>
      <c r="D23" s="22">
        <f>VLOOKUP($C23,'메타 RAW'!$A:$G,3,0)</f>
        <v>233594</v>
      </c>
      <c r="E23" s="22">
        <f>VLOOKUP($C23,'메타 RAW'!$A:$G,4,0)</f>
        <v>35405</v>
      </c>
      <c r="F23" s="22">
        <f>VLOOKUP($C23,'메타 RAW'!$A:$G,5,0)</f>
        <v>90</v>
      </c>
      <c r="G23" s="22">
        <f>VLOOKUP($C23,'메타 RAW'!$A:$G,6,0)</f>
        <v>12</v>
      </c>
      <c r="H23" s="22">
        <f>VLOOKUP($C23,'메타 RAW'!$A:$I,7,0)</f>
        <v>5</v>
      </c>
      <c r="I23" s="22">
        <f>VLOOKUP($C23,'메타 RAW'!$A:$I,8,0)</f>
        <v>3</v>
      </c>
      <c r="J23" s="23">
        <f>IFERROR(D23/E23*1000,0)</f>
        <v>6597.768676740573</v>
      </c>
      <c r="K23" s="23">
        <f>IFERROR(D23/F23,0)</f>
        <v>2595.4888888888891</v>
      </c>
      <c r="L23" s="24">
        <f t="shared" si="24"/>
        <v>2.5420138398531281E-3</v>
      </c>
      <c r="M23" s="24">
        <f t="shared" si="24"/>
        <v>0.13333333333333333</v>
      </c>
      <c r="N23" s="24">
        <f>IFERROR(H23/F23,0)</f>
        <v>5.5555555555555552E-2</v>
      </c>
      <c r="O23" s="24">
        <f>IFERROR(I23/F23,0)</f>
        <v>3.3333333333333333E-2</v>
      </c>
      <c r="P23" s="22">
        <f>IFERROR(D23/G23,0)</f>
        <v>19466.166666666668</v>
      </c>
      <c r="Q23" s="22">
        <f>IFERROR(D23/H23,0)</f>
        <v>46718.8</v>
      </c>
      <c r="R23" s="22">
        <f>IFERROR(D23/I23,0)</f>
        <v>77864.666666666672</v>
      </c>
      <c r="S23" s="22">
        <f>IFERROR(VLOOKUP($C23,'메타 RAW (MMP)'!$B:$G,3,0),0)</f>
        <v>12</v>
      </c>
      <c r="T23" s="22">
        <f>IFERROR(VLOOKUP($C23,'메타 RAW (MMP)'!$B:$G,5,0),0)</f>
        <v>11</v>
      </c>
      <c r="U23" s="22">
        <f>IFERROR(VLOOKUP($C23,'메타 RAW (MMP)'!$B:$G,6,0),0)</f>
        <v>1</v>
      </c>
      <c r="V23" s="22">
        <f>IFERROR(D23/T23,0)</f>
        <v>21235.81818181818</v>
      </c>
      <c r="W23" s="22">
        <f>IFERROR(D23/U23,0)</f>
        <v>233594</v>
      </c>
      <c r="X23" s="22">
        <f>IFERROR(W23*커버링B2C요약!$AD$8/(커버링B2C요약!$AE$5/커버링B2C요약!$AD$5),0)</f>
        <v>92971.462090894143</v>
      </c>
      <c r="Y23" s="22">
        <f>VLOOKUP($C23,'메타 RAW'!$A:$I,9,0)</f>
        <v>600000</v>
      </c>
      <c r="AA23" s="148"/>
    </row>
    <row r="24" spans="1:30" s="43" customFormat="1">
      <c r="A24" s="62"/>
      <c r="B24" s="28" t="str">
        <f>VLOOKUP(C24,'메타 RAW'!A:G,2,0)</f>
        <v>ios_purchase_all_vd_인플루언서PA(1)_hn1_26.01.29</v>
      </c>
      <c r="C24" s="28" t="s">
        <v>946</v>
      </c>
      <c r="D24" s="28">
        <f>VLOOKUP($C24,'메타 RAW'!$A:$G,3,0)</f>
        <v>45046</v>
      </c>
      <c r="E24" s="28">
        <f>VLOOKUP($C24,'메타 RAW'!$A:$G,4,0)</f>
        <v>7765</v>
      </c>
      <c r="F24" s="28">
        <f>VLOOKUP($C24,'메타 RAW'!$A:$G,5,0)</f>
        <v>76</v>
      </c>
      <c r="G24" s="28">
        <f>VLOOKUP($C24,'메타 RAW'!$A:$G,6,0)</f>
        <v>0</v>
      </c>
      <c r="H24" s="28">
        <f>VLOOKUP($C24,'메타 RAW'!$A:$I,7,0)</f>
        <v>0</v>
      </c>
      <c r="I24" s="28">
        <f>VLOOKUP($C24,'메타 RAW'!$A:$I,8,0)</f>
        <v>0</v>
      </c>
      <c r="J24" s="29">
        <f>IFERROR(D24/E24*1000,0)</f>
        <v>5801.1590470057954</v>
      </c>
      <c r="K24" s="29">
        <f>IFERROR(D24/F24,0)</f>
        <v>592.71052631578948</v>
      </c>
      <c r="L24" s="30">
        <f t="shared" si="24"/>
        <v>9.7875080489375401E-3</v>
      </c>
      <c r="M24" s="30">
        <f t="shared" si="24"/>
        <v>0</v>
      </c>
      <c r="N24" s="30">
        <f>IFERROR(H24/F24,0)</f>
        <v>0</v>
      </c>
      <c r="O24" s="30">
        <f>IFERROR(I24/F24,0)</f>
        <v>0</v>
      </c>
      <c r="P24" s="28">
        <f>IFERROR(D24/G24,0)</f>
        <v>0</v>
      </c>
      <c r="Q24" s="28">
        <f>IFERROR(D24/H24,0)</f>
        <v>0</v>
      </c>
      <c r="R24" s="28">
        <f>IFERROR(D24/I24,0)</f>
        <v>0</v>
      </c>
      <c r="S24" s="28">
        <f>IFERROR(VLOOKUP($C24,'메타 RAW (MMP)'!$B:$G,3,0),0)</f>
        <v>0</v>
      </c>
      <c r="T24" s="28">
        <f>IFERROR(VLOOKUP($C24,'메타 RAW (MMP)'!$B:$G,5,0),0)</f>
        <v>0</v>
      </c>
      <c r="U24" s="28">
        <f>IFERROR(VLOOKUP($C24,'메타 RAW (MMP)'!$B:$G,6,0),0)</f>
        <v>0</v>
      </c>
      <c r="V24" s="28">
        <f>IFERROR(D24/T24,0)</f>
        <v>0</v>
      </c>
      <c r="W24" s="28">
        <f>IFERROR(D24/U24,0)</f>
        <v>0</v>
      </c>
      <c r="X24" s="28">
        <f>IFERROR(W24*커버링B2C요약!$AD$8/(커버링B2C요약!$AE$5/커버링B2C요약!$AD$5),0)</f>
        <v>0</v>
      </c>
      <c r="Y24" s="28">
        <f>VLOOKUP($C24,'메타 RAW'!$A:$I,9,0)</f>
        <v>600000</v>
      </c>
      <c r="Z24" s="62"/>
      <c r="AA24" s="169"/>
      <c r="AB24" s="62"/>
      <c r="AC24" s="62"/>
      <c r="AD24" s="62"/>
    </row>
    <row r="25" spans="1:30" s="62" customFormat="1">
      <c r="A25" s="43"/>
      <c r="B25" s="22" t="str">
        <f>VLOOKUP(C25,'메타 RAW'!A:G,2,0)</f>
        <v>ios_purchase_all_vd_인플루언서PA(1)_hn1_26.01.29</v>
      </c>
      <c r="C25" s="22" t="s">
        <v>947</v>
      </c>
      <c r="D25" s="22">
        <f>VLOOKUP($C25,'메타 RAW'!$A:$G,3,0)</f>
        <v>0</v>
      </c>
      <c r="E25" s="22">
        <f>VLOOKUP($C25,'메타 RAW'!$A:$G,4,0)</f>
        <v>0</v>
      </c>
      <c r="F25" s="22">
        <f>VLOOKUP($C25,'메타 RAW'!$A:$G,5,0)</f>
        <v>0</v>
      </c>
      <c r="G25" s="22">
        <f>VLOOKUP($C25,'메타 RAW'!$A:$G,6,0)</f>
        <v>0</v>
      </c>
      <c r="H25" s="22">
        <f>VLOOKUP($C25,'메타 RAW'!$A:$I,7,0)</f>
        <v>0</v>
      </c>
      <c r="I25" s="22">
        <f>VLOOKUP($C25,'메타 RAW'!$A:$I,8,0)</f>
        <v>0</v>
      </c>
      <c r="J25" s="23">
        <f>IFERROR(D25/E25*1000,0)</f>
        <v>0</v>
      </c>
      <c r="K25" s="23">
        <f>IFERROR(D25/F25,0)</f>
        <v>0</v>
      </c>
      <c r="L25" s="24">
        <f t="shared" si="24"/>
        <v>0</v>
      </c>
      <c r="M25" s="24">
        <f t="shared" si="24"/>
        <v>0</v>
      </c>
      <c r="N25" s="24">
        <f>IFERROR(H25/F25,0)</f>
        <v>0</v>
      </c>
      <c r="O25" s="24">
        <f>IFERROR(I25/F25,0)</f>
        <v>0</v>
      </c>
      <c r="P25" s="22">
        <f>IFERROR(D25/G25,0)</f>
        <v>0</v>
      </c>
      <c r="Q25" s="22">
        <f>IFERROR(D25/H25,0)</f>
        <v>0</v>
      </c>
      <c r="R25" s="22">
        <f>IFERROR(D25/I25,0)</f>
        <v>0</v>
      </c>
      <c r="S25" s="22">
        <f>IFERROR(VLOOKUP($C25,'메타 RAW (MMP)'!$B:$G,3,0),0)</f>
        <v>0</v>
      </c>
      <c r="T25" s="22">
        <f>IFERROR(VLOOKUP($C25,'메타 RAW (MMP)'!$B:$G,5,0),0)</f>
        <v>0</v>
      </c>
      <c r="U25" s="22">
        <f>IFERROR(VLOOKUP($C25,'메타 RAW (MMP)'!$B:$G,6,0),0)</f>
        <v>0</v>
      </c>
      <c r="V25" s="22">
        <f>IFERROR(D25/T25,0)</f>
        <v>0</v>
      </c>
      <c r="W25" s="22">
        <f>IFERROR(D25/U25,0)</f>
        <v>0</v>
      </c>
      <c r="X25" s="22">
        <f>IFERROR(W25*커버링B2C요약!$AD$8/(커버링B2C요약!$AE$5/커버링B2C요약!$AD$5),0)</f>
        <v>0</v>
      </c>
      <c r="Y25" s="22">
        <f>VLOOKUP($C25,'메타 RAW'!$A:$I,9,0)</f>
        <v>600000</v>
      </c>
      <c r="Z25" s="43"/>
      <c r="AA25" s="169"/>
      <c r="AB25" s="43"/>
      <c r="AC25" s="43"/>
      <c r="AD25" s="43"/>
    </row>
    <row r="26" spans="1:30">
      <c r="AA26" s="169"/>
    </row>
    <row r="27" spans="1:30" ht="16.5" customHeight="1">
      <c r="B27" s="19" t="s">
        <v>440</v>
      </c>
      <c r="C27" s="131" t="s">
        <v>4250</v>
      </c>
      <c r="D27" s="20"/>
      <c r="AA27" s="169"/>
    </row>
    <row r="28" spans="1:30" ht="16.5" customHeight="1">
      <c r="B28" s="11" t="s">
        <v>436</v>
      </c>
      <c r="C28" s="11" t="s">
        <v>22</v>
      </c>
      <c r="D28" s="12" t="s">
        <v>23</v>
      </c>
      <c r="E28" s="12" t="s">
        <v>24</v>
      </c>
      <c r="F28" s="12" t="s">
        <v>25</v>
      </c>
      <c r="G28" s="12" t="s">
        <v>26</v>
      </c>
      <c r="H28" s="12" t="s">
        <v>27</v>
      </c>
      <c r="I28" s="12" t="s">
        <v>28</v>
      </c>
      <c r="J28" s="13" t="s">
        <v>29</v>
      </c>
      <c r="K28" s="13" t="s">
        <v>30</v>
      </c>
      <c r="L28" s="13" t="s">
        <v>31</v>
      </c>
      <c r="M28" s="13" t="s">
        <v>32</v>
      </c>
      <c r="N28" s="13" t="s">
        <v>33</v>
      </c>
      <c r="O28" s="13" t="s">
        <v>34</v>
      </c>
      <c r="P28" s="13" t="s">
        <v>35</v>
      </c>
      <c r="Q28" s="13" t="s">
        <v>36</v>
      </c>
      <c r="R28" s="13" t="s">
        <v>37</v>
      </c>
      <c r="S28" s="14" t="s">
        <v>38</v>
      </c>
      <c r="T28" s="14" t="s">
        <v>27</v>
      </c>
      <c r="U28" s="14" t="s">
        <v>28</v>
      </c>
      <c r="V28" s="14" t="s">
        <v>36</v>
      </c>
      <c r="W28" s="14" t="s">
        <v>37</v>
      </c>
      <c r="X28" s="14" t="s">
        <v>437</v>
      </c>
      <c r="Y28" s="13" t="s">
        <v>40</v>
      </c>
      <c r="Z28" s="14" t="s">
        <v>41</v>
      </c>
      <c r="AA28" s="169"/>
    </row>
    <row r="29" spans="1:30" ht="16.5" customHeight="1">
      <c r="B29" s="15"/>
      <c r="C29" s="9" t="s">
        <v>435</v>
      </c>
      <c r="D29" s="16">
        <f t="shared" ref="D29:I29" si="25">SUM(D30:D36)</f>
        <v>117493</v>
      </c>
      <c r="E29" s="16">
        <f t="shared" si="25"/>
        <v>17812</v>
      </c>
      <c r="F29" s="16">
        <f t="shared" si="25"/>
        <v>125</v>
      </c>
      <c r="G29" s="16">
        <f t="shared" si="25"/>
        <v>8</v>
      </c>
      <c r="H29" s="16">
        <f t="shared" si="25"/>
        <v>9</v>
      </c>
      <c r="I29" s="16">
        <f t="shared" si="25"/>
        <v>8</v>
      </c>
      <c r="J29" s="17">
        <f>D29*1000/E29</f>
        <v>6596.2834044464407</v>
      </c>
      <c r="K29" s="17">
        <f t="shared" ref="K29" si="26">IFERROR(D29/F29,0)</f>
        <v>939.94399999999996</v>
      </c>
      <c r="L29" s="18">
        <f t="shared" ref="L29:M29" si="27">IFERROR(F29/E29,0)</f>
        <v>7.017740848865933E-3</v>
      </c>
      <c r="M29" s="42">
        <f t="shared" si="27"/>
        <v>6.4000000000000001E-2</v>
      </c>
      <c r="N29" s="42">
        <f t="shared" ref="N29" si="28">IFERROR(H29/F29,0)</f>
        <v>7.1999999999999995E-2</v>
      </c>
      <c r="O29" s="42">
        <f t="shared" ref="O29" si="29">IFERROR(I29/F29,0)</f>
        <v>6.4000000000000001E-2</v>
      </c>
      <c r="P29" s="17">
        <f t="shared" ref="P29" si="30">IFERROR(D29/G29,0)</f>
        <v>14686.625</v>
      </c>
      <c r="Q29" s="17">
        <f t="shared" ref="Q29" si="31">IFERROR(D29/H29,0)</f>
        <v>13054.777777777777</v>
      </c>
      <c r="R29" s="17">
        <f t="shared" ref="R29" si="32">IFERROR(D29/I29,0)</f>
        <v>14686.625</v>
      </c>
      <c r="S29" s="16">
        <f>SUM(S30:S36)</f>
        <v>5</v>
      </c>
      <c r="T29" s="16">
        <f>SUM(T30:T36)</f>
        <v>4</v>
      </c>
      <c r="U29" s="16">
        <f>SUM(U30:U36)</f>
        <v>2</v>
      </c>
      <c r="V29" s="17">
        <f t="shared" ref="V29" si="33">IFERROR(D29/T29,0)</f>
        <v>29373.25</v>
      </c>
      <c r="W29" s="17">
        <f t="shared" ref="W29" si="34">IFERROR(D29/U29,0)</f>
        <v>58746.5</v>
      </c>
      <c r="X29" s="17">
        <f>IFERROR(W29*커버링B2C요약!$AD$8/(커버링B2C요약!$AE$5/커버링B2C요약!$AD$5),0)</f>
        <v>23381.371087111456</v>
      </c>
      <c r="Y29" s="17">
        <f>Y30</f>
        <v>0</v>
      </c>
      <c r="Z29" s="17">
        <v>0</v>
      </c>
      <c r="AA29" s="169"/>
    </row>
    <row r="30" spans="1:30" s="43" customFormat="1">
      <c r="B30" s="22" t="str">
        <f>VLOOKUP(C30,'메타 RAW'!A:G,2,0)</f>
        <v>ios_purchase_all_vd_이사모음_hn1_26.01.29</v>
      </c>
      <c r="C30" s="22" t="s">
        <v>949</v>
      </c>
      <c r="D30" s="22">
        <f>VLOOKUP($C30,'메타 RAW'!$A:$G,3,0)</f>
        <v>94850</v>
      </c>
      <c r="E30" s="22">
        <f>VLOOKUP($C30,'메타 RAW'!$A:$G,4,0)</f>
        <v>15284</v>
      </c>
      <c r="F30" s="22">
        <f>VLOOKUP($C30,'메타 RAW'!$A:$G,5,0)</f>
        <v>116</v>
      </c>
      <c r="G30" s="22">
        <f>VLOOKUP($C30,'메타 RAW'!$A:$G,6,0)</f>
        <v>4</v>
      </c>
      <c r="H30" s="22">
        <f>VLOOKUP($C30,'메타 RAW'!$A:$I,7,0)</f>
        <v>0</v>
      </c>
      <c r="I30" s="22">
        <f>VLOOKUP($C30,'메타 RAW'!$A:$I,8,0)</f>
        <v>4</v>
      </c>
      <c r="J30" s="23">
        <f t="shared" ref="J30:J36" si="35">IFERROR(D30/E30*1000,0)</f>
        <v>6205.836168542266</v>
      </c>
      <c r="K30" s="23">
        <f t="shared" ref="K30:K36" si="36">IFERROR(D30/F30,0)</f>
        <v>817.67241379310349</v>
      </c>
      <c r="L30" s="24">
        <f t="shared" ref="L30:M36" si="37">IFERROR(F30/E30,0)</f>
        <v>7.5896362208845852E-3</v>
      </c>
      <c r="M30" s="24">
        <f t="shared" si="37"/>
        <v>3.4482758620689655E-2</v>
      </c>
      <c r="N30" s="24">
        <f t="shared" ref="N30:N36" si="38">IFERROR(H30/F30,0)</f>
        <v>0</v>
      </c>
      <c r="O30" s="24">
        <f t="shared" ref="O30:O36" si="39">IFERROR(I30/F30,0)</f>
        <v>3.4482758620689655E-2</v>
      </c>
      <c r="P30" s="22">
        <f t="shared" ref="P30:P36" si="40">IFERROR(D30/G30,0)</f>
        <v>23712.5</v>
      </c>
      <c r="Q30" s="22">
        <f t="shared" ref="Q30:Q36" si="41">IFERROR(D30/H30,0)</f>
        <v>0</v>
      </c>
      <c r="R30" s="22">
        <f t="shared" ref="R30:R36" si="42">IFERROR(D30/I30,0)</f>
        <v>23712.5</v>
      </c>
      <c r="S30" s="22">
        <f>IFERROR(VLOOKUP($C30,'메타 RAW (MMP)'!$B:$G,3,0),0)</f>
        <v>2</v>
      </c>
      <c r="T30" s="22">
        <f>IFERROR(VLOOKUP($C30,'메타 RAW (MMP)'!$B:$G,5,0),0)</f>
        <v>2</v>
      </c>
      <c r="U30" s="22">
        <f>IFERROR(VLOOKUP($C30,'메타 RAW (MMP)'!$B:$G,6,0),0)</f>
        <v>0</v>
      </c>
      <c r="V30" s="22">
        <f t="shared" ref="V30:V36" si="43">IFERROR(D30/T30,0)</f>
        <v>47425</v>
      </c>
      <c r="W30" s="22">
        <f t="shared" ref="W30:W36" si="44">IFERROR(D30/U30,0)</f>
        <v>0</v>
      </c>
      <c r="X30" s="22">
        <f>IFERROR(W30*커버링B2C요약!$AD$8/(커버링B2C요약!$AE$5/커버링B2C요약!$AD$5),0)</f>
        <v>0</v>
      </c>
      <c r="Y30" s="22">
        <v>0</v>
      </c>
      <c r="AA30" s="148"/>
    </row>
    <row r="31" spans="1:30" s="43" customFormat="1">
      <c r="B31" s="22" t="str">
        <f>VLOOKUP(C31,'메타 RAW'!A:G,2,0)</f>
        <v>ios_purchase_all_vd_이사모음_hn1_26.01.29</v>
      </c>
      <c r="C31" s="22" t="s">
        <v>948</v>
      </c>
      <c r="D31" s="22">
        <f>VLOOKUP($C31,'메타 RAW'!$A:$G,3,0)</f>
        <v>21391</v>
      </c>
      <c r="E31" s="22">
        <f>VLOOKUP($C31,'메타 RAW'!$A:$G,4,0)</f>
        <v>2412</v>
      </c>
      <c r="F31" s="22">
        <f>VLOOKUP($C31,'메타 RAW'!$A:$G,5,0)</f>
        <v>9</v>
      </c>
      <c r="G31" s="22">
        <f>VLOOKUP($C31,'메타 RAW'!$A:$G,6,0)</f>
        <v>4</v>
      </c>
      <c r="H31" s="22">
        <f>VLOOKUP($C31,'메타 RAW'!$A:$I,7,0)</f>
        <v>9</v>
      </c>
      <c r="I31" s="22">
        <f>VLOOKUP($C31,'메타 RAW'!$A:$I,8,0)</f>
        <v>4</v>
      </c>
      <c r="J31" s="23">
        <f t="shared" si="35"/>
        <v>8868.5737976782748</v>
      </c>
      <c r="K31" s="23">
        <f t="shared" si="36"/>
        <v>2376.7777777777778</v>
      </c>
      <c r="L31" s="24">
        <f t="shared" si="37"/>
        <v>3.7313432835820895E-3</v>
      </c>
      <c r="M31" s="24">
        <f t="shared" si="37"/>
        <v>0.44444444444444442</v>
      </c>
      <c r="N31" s="24">
        <f t="shared" si="38"/>
        <v>1</v>
      </c>
      <c r="O31" s="24">
        <f t="shared" si="39"/>
        <v>0.44444444444444442</v>
      </c>
      <c r="P31" s="22">
        <f t="shared" si="40"/>
        <v>5347.75</v>
      </c>
      <c r="Q31" s="22">
        <f t="shared" si="41"/>
        <v>2376.7777777777778</v>
      </c>
      <c r="R31" s="22">
        <f t="shared" si="42"/>
        <v>5347.75</v>
      </c>
      <c r="S31" s="22">
        <f>IFERROR(VLOOKUP($C31,'메타 RAW (MMP)'!$B:$G,3,0),0)</f>
        <v>3</v>
      </c>
      <c r="T31" s="22">
        <f>IFERROR(VLOOKUP($C31,'메타 RAW (MMP)'!$B:$G,5,0),0)</f>
        <v>2</v>
      </c>
      <c r="U31" s="22">
        <f>IFERROR(VLOOKUP($C31,'메타 RAW (MMP)'!$B:$G,6,0),0)</f>
        <v>2</v>
      </c>
      <c r="V31" s="22">
        <f t="shared" si="43"/>
        <v>10695.5</v>
      </c>
      <c r="W31" s="22">
        <f t="shared" si="44"/>
        <v>10695.5</v>
      </c>
      <c r="X31" s="22">
        <f>IFERROR(W31*커버링B2C요약!$AD$8/(커버링B2C요약!$AE$5/커버링B2C요약!$AD$5),0)</f>
        <v>4256.8570802039367</v>
      </c>
      <c r="Y31" s="22">
        <f>VLOOKUP($C31,'메타 RAW'!$A:$I,9,0)</f>
        <v>30000</v>
      </c>
      <c r="AA31" s="148"/>
    </row>
    <row r="32" spans="1:30" s="43" customFormat="1">
      <c r="B32" s="22" t="str">
        <f>VLOOKUP(C32,'메타 RAW'!A:G,2,0)</f>
        <v>ios_purchase_all_vd_이사모음_hn1_26.01.29</v>
      </c>
      <c r="C32" s="22" t="s">
        <v>950</v>
      </c>
      <c r="D32" s="22">
        <f>VLOOKUP($C32,'메타 RAW'!$A:$G,3,0)</f>
        <v>1252</v>
      </c>
      <c r="E32" s="22">
        <f>VLOOKUP($C32,'메타 RAW'!$A:$G,4,0)</f>
        <v>116</v>
      </c>
      <c r="F32" s="22">
        <f>VLOOKUP($C32,'메타 RAW'!$A:$G,5,0)</f>
        <v>0</v>
      </c>
      <c r="G32" s="22">
        <f>VLOOKUP($C32,'메타 RAW'!$A:$G,6,0)</f>
        <v>0</v>
      </c>
      <c r="H32" s="22">
        <f>VLOOKUP($C32,'메타 RAW'!$A:$I,7,0)</f>
        <v>0</v>
      </c>
      <c r="I32" s="22">
        <f>VLOOKUP($C32,'메타 RAW'!$A:$I,8,0)</f>
        <v>0</v>
      </c>
      <c r="J32" s="23">
        <f t="shared" si="35"/>
        <v>10793.103448275861</v>
      </c>
      <c r="K32" s="23">
        <f t="shared" si="36"/>
        <v>0</v>
      </c>
      <c r="L32" s="24">
        <f t="shared" si="37"/>
        <v>0</v>
      </c>
      <c r="M32" s="24">
        <f t="shared" si="37"/>
        <v>0</v>
      </c>
      <c r="N32" s="24">
        <f t="shared" si="38"/>
        <v>0</v>
      </c>
      <c r="O32" s="24">
        <f t="shared" si="39"/>
        <v>0</v>
      </c>
      <c r="P32" s="22">
        <f t="shared" si="40"/>
        <v>0</v>
      </c>
      <c r="Q32" s="22">
        <f t="shared" si="41"/>
        <v>0</v>
      </c>
      <c r="R32" s="22">
        <f t="shared" si="42"/>
        <v>0</v>
      </c>
      <c r="S32" s="22">
        <f>IFERROR(VLOOKUP($C32,'메타 RAW (MMP)'!$B:$G,3,0),0)</f>
        <v>0</v>
      </c>
      <c r="T32" s="22">
        <f>IFERROR(VLOOKUP($C32,'메타 RAW (MMP)'!$B:$G,5,0),0)</f>
        <v>0</v>
      </c>
      <c r="U32" s="22">
        <f>IFERROR(VLOOKUP($C32,'메타 RAW (MMP)'!$B:$G,6,0),0)</f>
        <v>0</v>
      </c>
      <c r="V32" s="22">
        <f t="shared" si="43"/>
        <v>0</v>
      </c>
      <c r="W32" s="22">
        <f t="shared" si="44"/>
        <v>0</v>
      </c>
      <c r="X32" s="22">
        <f>IFERROR(W32*커버링B2C요약!$AD$8/(커버링B2C요약!$AE$5/커버링B2C요약!$AD$5),0)</f>
        <v>0</v>
      </c>
      <c r="Y32" s="22">
        <f>VLOOKUP($C32,'메타 RAW'!$A:$I,9,0)</f>
        <v>30000</v>
      </c>
      <c r="AA32" s="148"/>
    </row>
    <row r="33" spans="1:30" s="43" customFormat="1">
      <c r="B33" s="22" t="str">
        <f>VLOOKUP(C33,'메타 RAW'!A:G,2,0)</f>
        <v>ios_purchase_all_vd_이사모음_hn1_26.01.29</v>
      </c>
      <c r="C33" s="22" t="s">
        <v>951</v>
      </c>
      <c r="D33" s="22">
        <f>VLOOKUP($C33,'메타 RAW'!$A:$G,3,0)</f>
        <v>0</v>
      </c>
      <c r="E33" s="22">
        <f>VLOOKUP($C33,'메타 RAW'!$A:$G,4,0)</f>
        <v>0</v>
      </c>
      <c r="F33" s="22">
        <f>VLOOKUP($C33,'메타 RAW'!$A:$G,5,0)</f>
        <v>0</v>
      </c>
      <c r="G33" s="22">
        <f>VLOOKUP($C33,'메타 RAW'!$A:$G,6,0)</f>
        <v>0</v>
      </c>
      <c r="H33" s="22">
        <f>VLOOKUP($C33,'메타 RAW'!$A:$I,7,0)</f>
        <v>0</v>
      </c>
      <c r="I33" s="22">
        <f>VLOOKUP($C33,'메타 RAW'!$A:$I,8,0)</f>
        <v>0</v>
      </c>
      <c r="J33" s="23">
        <f t="shared" si="35"/>
        <v>0</v>
      </c>
      <c r="K33" s="23">
        <f t="shared" si="36"/>
        <v>0</v>
      </c>
      <c r="L33" s="24">
        <f t="shared" si="37"/>
        <v>0</v>
      </c>
      <c r="M33" s="24">
        <f t="shared" si="37"/>
        <v>0</v>
      </c>
      <c r="N33" s="24">
        <f t="shared" si="38"/>
        <v>0</v>
      </c>
      <c r="O33" s="24">
        <f t="shared" si="39"/>
        <v>0</v>
      </c>
      <c r="P33" s="22">
        <f t="shared" si="40"/>
        <v>0</v>
      </c>
      <c r="Q33" s="22">
        <f t="shared" si="41"/>
        <v>0</v>
      </c>
      <c r="R33" s="22">
        <f t="shared" si="42"/>
        <v>0</v>
      </c>
      <c r="S33" s="22">
        <f>IFERROR(VLOOKUP($C33,'메타 RAW (MMP)'!$B:$G,3,0),0)</f>
        <v>0</v>
      </c>
      <c r="T33" s="22">
        <f>IFERROR(VLOOKUP($C33,'메타 RAW (MMP)'!$B:$G,5,0),0)</f>
        <v>0</v>
      </c>
      <c r="U33" s="22">
        <f>IFERROR(VLOOKUP($C33,'메타 RAW (MMP)'!$B:$G,6,0),0)</f>
        <v>0</v>
      </c>
      <c r="V33" s="22">
        <f t="shared" si="43"/>
        <v>0</v>
      </c>
      <c r="W33" s="22">
        <f t="shared" si="44"/>
        <v>0</v>
      </c>
      <c r="X33" s="22">
        <f>IFERROR(W33*커버링B2C요약!$AD$8/(커버링B2C요약!$AE$5/커버링B2C요약!$AD$5),0)</f>
        <v>0</v>
      </c>
      <c r="Y33" s="22">
        <f>VLOOKUP($C33,'메타 RAW'!$A:$I,9,0)</f>
        <v>30000</v>
      </c>
      <c r="AA33" s="148"/>
    </row>
    <row r="34" spans="1:30" s="43" customFormat="1">
      <c r="B34" s="22" t="str">
        <f>VLOOKUP(C34,'메타 RAW'!A:G,2,0)</f>
        <v>ios_purchase_all_vd_이사모음_hn1_26.01.29</v>
      </c>
      <c r="C34" s="22" t="s">
        <v>952</v>
      </c>
      <c r="D34" s="22">
        <f>VLOOKUP($C34,'메타 RAW'!$A:$G,3,0)</f>
        <v>0</v>
      </c>
      <c r="E34" s="22">
        <f>VLOOKUP($C34,'메타 RAW'!$A:$G,4,0)</f>
        <v>0</v>
      </c>
      <c r="F34" s="22">
        <f>VLOOKUP($C34,'메타 RAW'!$A:$G,5,0)</f>
        <v>0</v>
      </c>
      <c r="G34" s="22">
        <f>VLOOKUP($C34,'메타 RAW'!$A:$G,6,0)</f>
        <v>0</v>
      </c>
      <c r="H34" s="22">
        <f>VLOOKUP($C34,'메타 RAW'!$A:$I,7,0)</f>
        <v>0</v>
      </c>
      <c r="I34" s="22">
        <f>VLOOKUP($C34,'메타 RAW'!$A:$I,8,0)</f>
        <v>0</v>
      </c>
      <c r="J34" s="23">
        <f t="shared" si="35"/>
        <v>0</v>
      </c>
      <c r="K34" s="23">
        <f t="shared" si="36"/>
        <v>0</v>
      </c>
      <c r="L34" s="24">
        <f t="shared" si="37"/>
        <v>0</v>
      </c>
      <c r="M34" s="24">
        <f t="shared" si="37"/>
        <v>0</v>
      </c>
      <c r="N34" s="24">
        <f t="shared" si="38"/>
        <v>0</v>
      </c>
      <c r="O34" s="24">
        <f t="shared" si="39"/>
        <v>0</v>
      </c>
      <c r="P34" s="22">
        <f t="shared" si="40"/>
        <v>0</v>
      </c>
      <c r="Q34" s="22">
        <f t="shared" si="41"/>
        <v>0</v>
      </c>
      <c r="R34" s="22">
        <f t="shared" si="42"/>
        <v>0</v>
      </c>
      <c r="S34" s="22">
        <f>IFERROR(VLOOKUP($C34,'메타 RAW (MMP)'!$B:$G,3,0),0)</f>
        <v>0</v>
      </c>
      <c r="T34" s="22">
        <f>IFERROR(VLOOKUP($C34,'메타 RAW (MMP)'!$B:$G,5,0),0)</f>
        <v>0</v>
      </c>
      <c r="U34" s="22">
        <f>IFERROR(VLOOKUP($C34,'메타 RAW (MMP)'!$B:$G,6,0),0)</f>
        <v>0</v>
      </c>
      <c r="V34" s="22">
        <f t="shared" si="43"/>
        <v>0</v>
      </c>
      <c r="W34" s="22">
        <f t="shared" si="44"/>
        <v>0</v>
      </c>
      <c r="X34" s="22">
        <f>IFERROR(W34*커버링B2C요약!$AD$8/(커버링B2C요약!$AE$5/커버링B2C요약!$AD$5),0)</f>
        <v>0</v>
      </c>
      <c r="Y34" s="22">
        <f>VLOOKUP($C34,'메타 RAW'!$A:$I,9,0)</f>
        <v>30000</v>
      </c>
      <c r="AA34" s="148"/>
    </row>
    <row r="35" spans="1:30" s="43" customFormat="1">
      <c r="B35" s="22" t="str">
        <f>VLOOKUP(C35,'메타 RAW'!A:G,2,0)</f>
        <v>ios_purchase_all_vd_이사모음_hn1_26.01.29</v>
      </c>
      <c r="C35" s="22" t="s">
        <v>953</v>
      </c>
      <c r="D35" s="22">
        <f>VLOOKUP($C35,'메타 RAW'!$A:$G,3,0)</f>
        <v>0</v>
      </c>
      <c r="E35" s="22">
        <f>VLOOKUP($C35,'메타 RAW'!$A:$G,4,0)</f>
        <v>0</v>
      </c>
      <c r="F35" s="22">
        <f>VLOOKUP($C35,'메타 RAW'!$A:$G,5,0)</f>
        <v>0</v>
      </c>
      <c r="G35" s="22">
        <f>VLOOKUP($C35,'메타 RAW'!$A:$G,6,0)</f>
        <v>0</v>
      </c>
      <c r="H35" s="22">
        <f>VLOOKUP($C35,'메타 RAW'!$A:$I,7,0)</f>
        <v>0</v>
      </c>
      <c r="I35" s="22">
        <f>VLOOKUP($C35,'메타 RAW'!$A:$I,8,0)</f>
        <v>0</v>
      </c>
      <c r="J35" s="23">
        <f t="shared" si="35"/>
        <v>0</v>
      </c>
      <c r="K35" s="23">
        <f t="shared" si="36"/>
        <v>0</v>
      </c>
      <c r="L35" s="24">
        <f t="shared" si="37"/>
        <v>0</v>
      </c>
      <c r="M35" s="24">
        <f t="shared" si="37"/>
        <v>0</v>
      </c>
      <c r="N35" s="24">
        <f t="shared" si="38"/>
        <v>0</v>
      </c>
      <c r="O35" s="24">
        <f t="shared" si="39"/>
        <v>0</v>
      </c>
      <c r="P35" s="22">
        <f t="shared" si="40"/>
        <v>0</v>
      </c>
      <c r="Q35" s="22">
        <f t="shared" si="41"/>
        <v>0</v>
      </c>
      <c r="R35" s="22">
        <f t="shared" si="42"/>
        <v>0</v>
      </c>
      <c r="S35" s="22">
        <f>IFERROR(VLOOKUP($C35,'메타 RAW (MMP)'!$B:$G,3,0),0)</f>
        <v>0</v>
      </c>
      <c r="T35" s="22">
        <f>IFERROR(VLOOKUP($C35,'메타 RAW (MMP)'!$B:$G,5,0),0)</f>
        <v>0</v>
      </c>
      <c r="U35" s="22">
        <f>IFERROR(VLOOKUP($C35,'메타 RAW (MMP)'!$B:$G,6,0),0)</f>
        <v>0</v>
      </c>
      <c r="V35" s="22">
        <f t="shared" si="43"/>
        <v>0</v>
      </c>
      <c r="W35" s="22">
        <f t="shared" si="44"/>
        <v>0</v>
      </c>
      <c r="X35" s="22">
        <f>IFERROR(W35*커버링B2C요약!$AD$8/(커버링B2C요약!$AE$5/커버링B2C요약!$AD$5),0)</f>
        <v>0</v>
      </c>
      <c r="Y35" s="22">
        <f>VLOOKUP($C35,'메타 RAW'!$A:$I,9,0)</f>
        <v>30000</v>
      </c>
      <c r="AA35" s="148"/>
    </row>
    <row r="36" spans="1:30" s="43" customFormat="1">
      <c r="B36" s="22" t="str">
        <f>VLOOKUP(C36,'메타 RAW'!A:G,2,0)</f>
        <v>ios_purchase_all_vd_이사모음_hn1_26.01.29</v>
      </c>
      <c r="C36" s="22" t="s">
        <v>954</v>
      </c>
      <c r="D36" s="22">
        <f>VLOOKUP($C36,'메타 RAW'!$A:$G,3,0)</f>
        <v>0</v>
      </c>
      <c r="E36" s="22">
        <f>VLOOKUP($C36,'메타 RAW'!$A:$G,4,0)</f>
        <v>0</v>
      </c>
      <c r="F36" s="22">
        <f>VLOOKUP($C36,'메타 RAW'!$A:$G,5,0)</f>
        <v>0</v>
      </c>
      <c r="G36" s="22">
        <f>VLOOKUP($C36,'메타 RAW'!$A:$G,6,0)</f>
        <v>0</v>
      </c>
      <c r="H36" s="22">
        <f>VLOOKUP($C36,'메타 RAW'!$A:$I,7,0)</f>
        <v>0</v>
      </c>
      <c r="I36" s="22">
        <f>VLOOKUP($C36,'메타 RAW'!$A:$I,8,0)</f>
        <v>0</v>
      </c>
      <c r="J36" s="23">
        <f t="shared" si="35"/>
        <v>0</v>
      </c>
      <c r="K36" s="23">
        <f t="shared" si="36"/>
        <v>0</v>
      </c>
      <c r="L36" s="24">
        <f t="shared" si="37"/>
        <v>0</v>
      </c>
      <c r="M36" s="24">
        <f t="shared" si="37"/>
        <v>0</v>
      </c>
      <c r="N36" s="24">
        <f t="shared" si="38"/>
        <v>0</v>
      </c>
      <c r="O36" s="24">
        <f t="shared" si="39"/>
        <v>0</v>
      </c>
      <c r="P36" s="22">
        <f t="shared" si="40"/>
        <v>0</v>
      </c>
      <c r="Q36" s="22">
        <f t="shared" si="41"/>
        <v>0</v>
      </c>
      <c r="R36" s="22">
        <f t="shared" si="42"/>
        <v>0</v>
      </c>
      <c r="S36" s="22">
        <f>IFERROR(VLOOKUP($C36,'메타 RAW (MMP)'!$B:$G,3,0),0)</f>
        <v>0</v>
      </c>
      <c r="T36" s="22">
        <f>IFERROR(VLOOKUP($C36,'메타 RAW (MMP)'!$B:$G,5,0),0)</f>
        <v>0</v>
      </c>
      <c r="U36" s="22">
        <f>IFERROR(VLOOKUP($C36,'메타 RAW (MMP)'!$B:$G,6,0),0)</f>
        <v>0</v>
      </c>
      <c r="V36" s="22">
        <f t="shared" si="43"/>
        <v>0</v>
      </c>
      <c r="W36" s="22">
        <f t="shared" si="44"/>
        <v>0</v>
      </c>
      <c r="X36" s="22">
        <f>IFERROR(W36*커버링B2C요약!$AD$8/(커버링B2C요약!$AE$5/커버링B2C요약!$AD$5),0)</f>
        <v>0</v>
      </c>
      <c r="Y36" s="22">
        <f>VLOOKUP($C36,'메타 RAW'!$A:$I,9,0)</f>
        <v>30000</v>
      </c>
      <c r="AA36" s="148"/>
    </row>
    <row r="37" spans="1:30">
      <c r="AA37" s="169"/>
    </row>
    <row r="38" spans="1:30" ht="16.5" customHeight="1">
      <c r="B38" s="19" t="s">
        <v>440</v>
      </c>
      <c r="C38" s="20" t="s">
        <v>4276</v>
      </c>
      <c r="D38" s="20"/>
      <c r="AA38" s="169"/>
    </row>
    <row r="39" spans="1:30" ht="16.5" customHeight="1">
      <c r="B39" s="11" t="s">
        <v>436</v>
      </c>
      <c r="C39" s="11" t="s">
        <v>22</v>
      </c>
      <c r="D39" s="12" t="s">
        <v>23</v>
      </c>
      <c r="E39" s="12" t="s">
        <v>24</v>
      </c>
      <c r="F39" s="12" t="s">
        <v>25</v>
      </c>
      <c r="G39" s="12" t="s">
        <v>26</v>
      </c>
      <c r="H39" s="12" t="s">
        <v>27</v>
      </c>
      <c r="I39" s="12" t="s">
        <v>28</v>
      </c>
      <c r="J39" s="13" t="s">
        <v>29</v>
      </c>
      <c r="K39" s="13" t="s">
        <v>30</v>
      </c>
      <c r="L39" s="13" t="s">
        <v>31</v>
      </c>
      <c r="M39" s="13" t="s">
        <v>32</v>
      </c>
      <c r="N39" s="13" t="s">
        <v>33</v>
      </c>
      <c r="O39" s="13" t="s">
        <v>34</v>
      </c>
      <c r="P39" s="13" t="s">
        <v>35</v>
      </c>
      <c r="Q39" s="13" t="s">
        <v>36</v>
      </c>
      <c r="R39" s="13" t="s">
        <v>37</v>
      </c>
      <c r="S39" s="14" t="s">
        <v>38</v>
      </c>
      <c r="T39" s="14" t="s">
        <v>27</v>
      </c>
      <c r="U39" s="14" t="s">
        <v>28</v>
      </c>
      <c r="V39" s="14" t="s">
        <v>36</v>
      </c>
      <c r="W39" s="14" t="s">
        <v>37</v>
      </c>
      <c r="X39" s="14" t="s">
        <v>437</v>
      </c>
      <c r="Y39" s="13" t="s">
        <v>40</v>
      </c>
      <c r="Z39" s="14" t="s">
        <v>41</v>
      </c>
      <c r="AA39" s="169"/>
    </row>
    <row r="40" spans="1:30" ht="16.5" customHeight="1">
      <c r="B40" s="15"/>
      <c r="C40" s="9" t="s">
        <v>435</v>
      </c>
      <c r="D40" s="16">
        <f t="shared" ref="D40:I40" si="45">SUM(D41:D47)</f>
        <v>211165</v>
      </c>
      <c r="E40" s="16">
        <f t="shared" si="45"/>
        <v>41945</v>
      </c>
      <c r="F40" s="16">
        <f t="shared" si="45"/>
        <v>427</v>
      </c>
      <c r="G40" s="16">
        <f t="shared" si="45"/>
        <v>26</v>
      </c>
      <c r="H40" s="16">
        <f t="shared" si="45"/>
        <v>2</v>
      </c>
      <c r="I40" s="16">
        <f t="shared" si="45"/>
        <v>12</v>
      </c>
      <c r="J40" s="17">
        <f>D40*1000/E40</f>
        <v>5034.3306711169389</v>
      </c>
      <c r="K40" s="17">
        <f t="shared" ref="K40" si="46">IFERROR(D40/F40,0)</f>
        <v>494.53161592505853</v>
      </c>
      <c r="L40" s="18">
        <f t="shared" ref="L40:M40" si="47">IFERROR(F40/E40,0)</f>
        <v>1.0179997615925617E-2</v>
      </c>
      <c r="M40" s="42">
        <f t="shared" si="47"/>
        <v>6.0889929742388757E-2</v>
      </c>
      <c r="N40" s="42">
        <f t="shared" ref="N40" si="48">IFERROR(H40/F40,0)</f>
        <v>4.6838407494145199E-3</v>
      </c>
      <c r="O40" s="42">
        <f t="shared" ref="O40" si="49">IFERROR(I40/F40,0)</f>
        <v>2.8103044496487119E-2</v>
      </c>
      <c r="P40" s="17">
        <f t="shared" ref="P40" si="50">IFERROR(D40/G40,0)</f>
        <v>8121.7307692307695</v>
      </c>
      <c r="Q40" s="17">
        <f t="shared" ref="Q40" si="51">IFERROR(D40/H40,0)</f>
        <v>105582.5</v>
      </c>
      <c r="R40" s="17">
        <f t="shared" ref="R40" si="52">IFERROR(D40/I40,0)</f>
        <v>17597.083333333332</v>
      </c>
      <c r="S40" s="16">
        <f>SUM(S41:S47)</f>
        <v>20</v>
      </c>
      <c r="T40" s="16">
        <f>SUM(T41:T47)</f>
        <v>19</v>
      </c>
      <c r="U40" s="16">
        <f>SUM(U41:U47)</f>
        <v>3</v>
      </c>
      <c r="V40" s="17">
        <f t="shared" ref="V40" si="53">IFERROR(D40/T40,0)</f>
        <v>11113.947368421053</v>
      </c>
      <c r="W40" s="17">
        <f t="shared" ref="W40" si="54">IFERROR(D40/U40,0)</f>
        <v>70388.333333333328</v>
      </c>
      <c r="X40" s="17">
        <f>IFERROR(W40*커버링B2C요약!$AD$8/(커버링B2C요약!$AE$5/커버링B2C요약!$AD$5),0)</f>
        <v>28014.873088098237</v>
      </c>
      <c r="Y40" s="17">
        <f>Y41</f>
        <v>30000</v>
      </c>
      <c r="Z40" s="17">
        <v>30000</v>
      </c>
      <c r="AA40" s="169"/>
    </row>
    <row r="41" spans="1:30" s="43" customFormat="1">
      <c r="A41" s="62"/>
      <c r="B41" s="28" t="str">
        <f>VLOOKUP(C41,'메타 RAW'!A:G,2,0)</f>
        <v>ios_purchase_all_vd_음식물모음_hn1_26.01.29</v>
      </c>
      <c r="C41" s="28" t="s">
        <v>957</v>
      </c>
      <c r="D41" s="28">
        <f>VLOOKUP($C41,'메타 RAW'!$A:$G,3,0)</f>
        <v>186287</v>
      </c>
      <c r="E41" s="28">
        <f>VLOOKUP($C41,'메타 RAW'!$A:$G,4,0)</f>
        <v>36419</v>
      </c>
      <c r="F41" s="28">
        <f>VLOOKUP($C41,'메타 RAW'!$A:$G,5,0)</f>
        <v>393</v>
      </c>
      <c r="G41" s="28">
        <f>VLOOKUP($C41,'메타 RAW'!$A:$G,6,0)</f>
        <v>18</v>
      </c>
      <c r="H41" s="28">
        <f>VLOOKUP($C41,'메타 RAW'!$A:$I,7,0)</f>
        <v>2</v>
      </c>
      <c r="I41" s="28">
        <f>VLOOKUP($C41,'메타 RAW'!$A:$I,8,0)</f>
        <v>7</v>
      </c>
      <c r="J41" s="29">
        <f t="shared" ref="J41:J47" si="55">IFERROR(D41/E41*1000,0)</f>
        <v>5115.1047530135365</v>
      </c>
      <c r="K41" s="29">
        <f t="shared" ref="K41:K47" si="56">IFERROR(D41/F41,0)</f>
        <v>474.01272264631041</v>
      </c>
      <c r="L41" s="30">
        <f t="shared" ref="L41:M47" si="57">IFERROR(F41/E41,0)</f>
        <v>1.0791070595019084E-2</v>
      </c>
      <c r="M41" s="30">
        <f t="shared" si="57"/>
        <v>4.5801526717557252E-2</v>
      </c>
      <c r="N41" s="30">
        <f t="shared" ref="N41:N47" si="58">IFERROR(H41/F41,0)</f>
        <v>5.0890585241730284E-3</v>
      </c>
      <c r="O41" s="30">
        <f t="shared" ref="O41:O47" si="59">IFERROR(I41/F41,0)</f>
        <v>1.7811704834605598E-2</v>
      </c>
      <c r="P41" s="28">
        <f t="shared" ref="P41:P47" si="60">IFERROR(D41/G41,0)</f>
        <v>10349.277777777777</v>
      </c>
      <c r="Q41" s="28">
        <f t="shared" ref="Q41:Q47" si="61">IFERROR(D41/H41,0)</f>
        <v>93143.5</v>
      </c>
      <c r="R41" s="28">
        <f t="shared" ref="R41:R47" si="62">IFERROR(D41/I41,0)</f>
        <v>26612.428571428572</v>
      </c>
      <c r="S41" s="28">
        <f>IFERROR(VLOOKUP($C41,'메타 RAW (MMP)'!$B:$G,3,0),0)</f>
        <v>16</v>
      </c>
      <c r="T41" s="28">
        <f>IFERROR(VLOOKUP($C41,'메타 RAW (MMP)'!$B:$G,5,0),0)</f>
        <v>15</v>
      </c>
      <c r="U41" s="28">
        <f>IFERROR(VLOOKUP($C41,'메타 RAW (MMP)'!$B:$G,6,0),0)</f>
        <v>2</v>
      </c>
      <c r="V41" s="28">
        <f t="shared" ref="V41:V47" si="63">IFERROR(D41/T41,0)</f>
        <v>12419.133333333333</v>
      </c>
      <c r="W41" s="28">
        <f t="shared" ref="W41:W47" si="64">IFERROR(D41/U41,0)</f>
        <v>93143.5</v>
      </c>
      <c r="X41" s="28">
        <f>IFERROR(W41*커버링B2C요약!$AD$8/(커버링B2C요약!$AE$5/커버링B2C요약!$AD$5),0)</f>
        <v>37071.531714270051</v>
      </c>
      <c r="Y41" s="28">
        <f>VLOOKUP($C41,'메타 RAW'!$A:$I,9,0)</f>
        <v>30000</v>
      </c>
      <c r="Z41" s="62"/>
      <c r="AA41" s="169"/>
      <c r="AB41" s="62"/>
      <c r="AC41" s="62"/>
      <c r="AD41" s="62"/>
    </row>
    <row r="42" spans="1:30" s="43" customFormat="1">
      <c r="B42" s="22" t="str">
        <f>VLOOKUP(C42,'메타 RAW'!A:G,2,0)</f>
        <v>ios_purchase_all_vd_음식물모음_hn1_26.01.29</v>
      </c>
      <c r="C42" s="22" t="s">
        <v>955</v>
      </c>
      <c r="D42" s="22">
        <f>VLOOKUP($C42,'메타 RAW'!$A:$G,3,0)</f>
        <v>15124</v>
      </c>
      <c r="E42" s="22">
        <f>VLOOKUP($C42,'메타 RAW'!$A:$G,4,0)</f>
        <v>3764</v>
      </c>
      <c r="F42" s="22">
        <f>VLOOKUP($C42,'메타 RAW'!$A:$G,5,0)</f>
        <v>6</v>
      </c>
      <c r="G42" s="22">
        <f>VLOOKUP($C42,'메타 RAW'!$A:$G,6,0)</f>
        <v>8</v>
      </c>
      <c r="H42" s="22">
        <f>VLOOKUP($C42,'메타 RAW'!$A:$I,7,0)</f>
        <v>0</v>
      </c>
      <c r="I42" s="22">
        <f>VLOOKUP($C42,'메타 RAW'!$A:$I,8,0)</f>
        <v>5</v>
      </c>
      <c r="J42" s="23">
        <f t="shared" si="55"/>
        <v>4018.0658873538791</v>
      </c>
      <c r="K42" s="23">
        <f t="shared" si="56"/>
        <v>2520.6666666666665</v>
      </c>
      <c r="L42" s="24">
        <f t="shared" si="57"/>
        <v>1.594048884165781E-3</v>
      </c>
      <c r="M42" s="24">
        <f t="shared" si="57"/>
        <v>1.3333333333333333</v>
      </c>
      <c r="N42" s="24">
        <f t="shared" si="58"/>
        <v>0</v>
      </c>
      <c r="O42" s="24">
        <f t="shared" si="59"/>
        <v>0.83333333333333337</v>
      </c>
      <c r="P42" s="22">
        <f t="shared" si="60"/>
        <v>1890.5</v>
      </c>
      <c r="Q42" s="22">
        <f t="shared" si="61"/>
        <v>0</v>
      </c>
      <c r="R42" s="22">
        <f t="shared" si="62"/>
        <v>3024.8</v>
      </c>
      <c r="S42" s="22">
        <f>IFERROR(VLOOKUP($C42,'메타 RAW (MMP)'!$B:$G,3,0),0)</f>
        <v>4</v>
      </c>
      <c r="T42" s="22">
        <f>IFERROR(VLOOKUP($C42,'메타 RAW (MMP)'!$B:$G,5,0),0)</f>
        <v>4</v>
      </c>
      <c r="U42" s="22">
        <f>IFERROR(VLOOKUP($C42,'메타 RAW (MMP)'!$B:$G,6,0),0)</f>
        <v>1</v>
      </c>
      <c r="V42" s="22">
        <f t="shared" si="63"/>
        <v>3781</v>
      </c>
      <c r="W42" s="22">
        <f t="shared" si="64"/>
        <v>15124</v>
      </c>
      <c r="X42" s="22">
        <f>IFERROR(W42*커버링B2C요약!$AD$8/(커버링B2C요약!$AE$5/커버링B2C요약!$AD$5),0)</f>
        <v>6019.4199879392581</v>
      </c>
      <c r="Y42" s="22">
        <f>VLOOKUP($C42,'메타 RAW'!$A:$I,9,0)</f>
        <v>30000</v>
      </c>
      <c r="AA42" s="148"/>
    </row>
    <row r="43" spans="1:30" s="62" customFormat="1">
      <c r="B43" s="28" t="str">
        <f>VLOOKUP(C43,'메타 RAW'!A:G,2,0)</f>
        <v>ios_purchase_all_vd_음식물모음_hn1_26.01.29</v>
      </c>
      <c r="C43" s="28" t="s">
        <v>958</v>
      </c>
      <c r="D43" s="28">
        <f>VLOOKUP($C43,'메타 RAW'!$A:$G,3,0)</f>
        <v>8121</v>
      </c>
      <c r="E43" s="28">
        <f>VLOOKUP($C43,'메타 RAW'!$A:$G,4,0)</f>
        <v>1523</v>
      </c>
      <c r="F43" s="28">
        <f>VLOOKUP($C43,'메타 RAW'!$A:$G,5,0)</f>
        <v>25</v>
      </c>
      <c r="G43" s="28">
        <f>VLOOKUP($C43,'메타 RAW'!$A:$G,6,0)</f>
        <v>0</v>
      </c>
      <c r="H43" s="28">
        <f>VLOOKUP($C43,'메타 RAW'!$A:$I,7,0)</f>
        <v>0</v>
      </c>
      <c r="I43" s="28">
        <f>VLOOKUP($C43,'메타 RAW'!$A:$I,8,0)</f>
        <v>0</v>
      </c>
      <c r="J43" s="29">
        <f t="shared" si="55"/>
        <v>5332.2390019697959</v>
      </c>
      <c r="K43" s="29">
        <f t="shared" si="56"/>
        <v>324.83999999999997</v>
      </c>
      <c r="L43" s="30">
        <f t="shared" si="57"/>
        <v>1.6414970453053186E-2</v>
      </c>
      <c r="M43" s="30">
        <f t="shared" si="57"/>
        <v>0</v>
      </c>
      <c r="N43" s="30">
        <f t="shared" si="58"/>
        <v>0</v>
      </c>
      <c r="O43" s="30">
        <f t="shared" si="59"/>
        <v>0</v>
      </c>
      <c r="P43" s="28">
        <f t="shared" si="60"/>
        <v>0</v>
      </c>
      <c r="Q43" s="28">
        <f t="shared" si="61"/>
        <v>0</v>
      </c>
      <c r="R43" s="28">
        <f t="shared" si="62"/>
        <v>0</v>
      </c>
      <c r="S43" s="28">
        <f>IFERROR(VLOOKUP($C43,'메타 RAW (MMP)'!$B:$G,3,0),0)</f>
        <v>0</v>
      </c>
      <c r="T43" s="28">
        <f>IFERROR(VLOOKUP($C43,'메타 RAW (MMP)'!$B:$G,5,0),0)</f>
        <v>0</v>
      </c>
      <c r="U43" s="28">
        <f>IFERROR(VLOOKUP($C43,'메타 RAW (MMP)'!$B:$G,6,0),0)</f>
        <v>0</v>
      </c>
      <c r="V43" s="28">
        <f t="shared" si="63"/>
        <v>0</v>
      </c>
      <c r="W43" s="28">
        <f t="shared" si="64"/>
        <v>0</v>
      </c>
      <c r="X43" s="28">
        <f>IFERROR(W43*커버링B2C요약!$AD$8/(커버링B2C요약!$AE$5/커버링B2C요약!$AD$5),0)</f>
        <v>0</v>
      </c>
      <c r="Y43" s="28">
        <f>VLOOKUP($C43,'메타 RAW'!$A:$I,9,0)</f>
        <v>30000</v>
      </c>
      <c r="AA43" s="169"/>
    </row>
    <row r="44" spans="1:30" s="62" customFormat="1">
      <c r="B44" s="28" t="str">
        <f>VLOOKUP(C44,'메타 RAW'!A:G,2,0)</f>
        <v>ios_purchase_all_vd_음식물모음_hn1_26.01.29</v>
      </c>
      <c r="C44" s="28" t="s">
        <v>959</v>
      </c>
      <c r="D44" s="28">
        <f>VLOOKUP($C44,'메타 RAW'!$A:$G,3,0)</f>
        <v>1495</v>
      </c>
      <c r="E44" s="28">
        <f>VLOOKUP($C44,'메타 RAW'!$A:$G,4,0)</f>
        <v>206</v>
      </c>
      <c r="F44" s="28">
        <f>VLOOKUP($C44,'메타 RAW'!$A:$G,5,0)</f>
        <v>2</v>
      </c>
      <c r="G44" s="28">
        <f>VLOOKUP($C44,'메타 RAW'!$A:$G,6,0)</f>
        <v>0</v>
      </c>
      <c r="H44" s="28">
        <f>VLOOKUP($C44,'메타 RAW'!$A:$I,7,0)</f>
        <v>0</v>
      </c>
      <c r="I44" s="28">
        <f>VLOOKUP($C44,'메타 RAW'!$A:$I,8,0)</f>
        <v>0</v>
      </c>
      <c r="J44" s="29">
        <f t="shared" si="55"/>
        <v>7257.2815533980583</v>
      </c>
      <c r="K44" s="29">
        <f t="shared" si="56"/>
        <v>747.5</v>
      </c>
      <c r="L44" s="30">
        <f t="shared" si="57"/>
        <v>9.7087378640776691E-3</v>
      </c>
      <c r="M44" s="30">
        <f t="shared" si="57"/>
        <v>0</v>
      </c>
      <c r="N44" s="30">
        <f t="shared" si="58"/>
        <v>0</v>
      </c>
      <c r="O44" s="30">
        <f t="shared" si="59"/>
        <v>0</v>
      </c>
      <c r="P44" s="28">
        <f t="shared" si="60"/>
        <v>0</v>
      </c>
      <c r="Q44" s="28">
        <f t="shared" si="61"/>
        <v>0</v>
      </c>
      <c r="R44" s="28">
        <f t="shared" si="62"/>
        <v>0</v>
      </c>
      <c r="S44" s="28">
        <f>IFERROR(VLOOKUP($C44,'메타 RAW (MMP)'!$B:$G,3,0),0)</f>
        <v>0</v>
      </c>
      <c r="T44" s="28">
        <f>IFERROR(VLOOKUP($C44,'메타 RAW (MMP)'!$B:$G,5,0),0)</f>
        <v>0</v>
      </c>
      <c r="U44" s="28">
        <f>IFERROR(VLOOKUP($C44,'메타 RAW (MMP)'!$B:$G,6,0),0)</f>
        <v>0</v>
      </c>
      <c r="V44" s="28">
        <f t="shared" si="63"/>
        <v>0</v>
      </c>
      <c r="W44" s="28">
        <f t="shared" si="64"/>
        <v>0</v>
      </c>
      <c r="X44" s="28">
        <f>IFERROR(W44*커버링B2C요약!$AD$8/(커버링B2C요약!$AE$5/커버링B2C요약!$AD$5),0)</f>
        <v>0</v>
      </c>
      <c r="Y44" s="28">
        <f>VLOOKUP($C44,'메타 RAW'!$A:$I,9,0)</f>
        <v>30000</v>
      </c>
      <c r="AA44" s="169"/>
    </row>
    <row r="45" spans="1:30" s="62" customFormat="1">
      <c r="A45" s="43"/>
      <c r="B45" s="22" t="str">
        <f>VLOOKUP(C45,'메타 RAW'!A:G,2,0)</f>
        <v>ios_purchase_all_vd_음식물모음_hn1_26.01.29</v>
      </c>
      <c r="C45" s="22" t="s">
        <v>956</v>
      </c>
      <c r="D45" s="22">
        <f>VLOOKUP($C45,'메타 RAW'!$A:$G,3,0)</f>
        <v>138</v>
      </c>
      <c r="E45" s="22">
        <f>VLOOKUP($C45,'메타 RAW'!$A:$G,4,0)</f>
        <v>33</v>
      </c>
      <c r="F45" s="22">
        <f>VLOOKUP($C45,'메타 RAW'!$A:$G,5,0)</f>
        <v>1</v>
      </c>
      <c r="G45" s="22">
        <f>VLOOKUP($C45,'메타 RAW'!$A:$G,6,0)</f>
        <v>0</v>
      </c>
      <c r="H45" s="22">
        <f>VLOOKUP($C45,'메타 RAW'!$A:$I,7,0)</f>
        <v>0</v>
      </c>
      <c r="I45" s="22">
        <f>VLOOKUP($C45,'메타 RAW'!$A:$I,8,0)</f>
        <v>0</v>
      </c>
      <c r="J45" s="23">
        <f t="shared" si="55"/>
        <v>4181.818181818182</v>
      </c>
      <c r="K45" s="23">
        <f t="shared" si="56"/>
        <v>138</v>
      </c>
      <c r="L45" s="24">
        <f t="shared" si="57"/>
        <v>3.0303030303030304E-2</v>
      </c>
      <c r="M45" s="24">
        <f t="shared" si="57"/>
        <v>0</v>
      </c>
      <c r="N45" s="24">
        <f t="shared" si="58"/>
        <v>0</v>
      </c>
      <c r="O45" s="24">
        <f t="shared" si="59"/>
        <v>0</v>
      </c>
      <c r="P45" s="22">
        <f t="shared" si="60"/>
        <v>0</v>
      </c>
      <c r="Q45" s="22">
        <f t="shared" si="61"/>
        <v>0</v>
      </c>
      <c r="R45" s="22">
        <f t="shared" si="62"/>
        <v>0</v>
      </c>
      <c r="S45" s="22">
        <f>IFERROR(VLOOKUP($C45,'메타 RAW (MMP)'!$B:$G,3,0),0)</f>
        <v>0</v>
      </c>
      <c r="T45" s="22">
        <f>IFERROR(VLOOKUP($C45,'메타 RAW (MMP)'!$B:$G,5,0),0)</f>
        <v>0</v>
      </c>
      <c r="U45" s="22">
        <f>IFERROR(VLOOKUP($C45,'메타 RAW (MMP)'!$B:$G,6,0),0)</f>
        <v>0</v>
      </c>
      <c r="V45" s="22">
        <f t="shared" si="63"/>
        <v>0</v>
      </c>
      <c r="W45" s="22">
        <f t="shared" si="64"/>
        <v>0</v>
      </c>
      <c r="X45" s="22">
        <f>IFERROR(W45*커버링B2C요약!$AD$8/(커버링B2C요약!$AE$5/커버링B2C요약!$AD$5),0)</f>
        <v>0</v>
      </c>
      <c r="Y45" s="22">
        <f>VLOOKUP($C45,'메타 RAW'!$A:$I,9,0)</f>
        <v>30000</v>
      </c>
      <c r="Z45" s="43"/>
      <c r="AA45" s="148"/>
      <c r="AB45" s="43"/>
      <c r="AC45" s="43"/>
      <c r="AD45" s="43"/>
    </row>
    <row r="46" spans="1:30" s="43" customFormat="1">
      <c r="B46" s="22" t="str">
        <f>VLOOKUP(C46,'메타 RAW'!A:G,2,0)</f>
        <v>ios_purchase_all_vd_음식물모음_hn1_26.01.29</v>
      </c>
      <c r="C46" s="22" t="s">
        <v>960</v>
      </c>
      <c r="D46" s="22">
        <f>VLOOKUP($C46,'메타 RAW'!$A:$G,3,0)</f>
        <v>0</v>
      </c>
      <c r="E46" s="22">
        <f>VLOOKUP($C46,'메타 RAW'!$A:$G,4,0)</f>
        <v>0</v>
      </c>
      <c r="F46" s="22">
        <f>VLOOKUP($C46,'메타 RAW'!$A:$G,5,0)</f>
        <v>0</v>
      </c>
      <c r="G46" s="22">
        <f>VLOOKUP($C46,'메타 RAW'!$A:$G,6,0)</f>
        <v>0</v>
      </c>
      <c r="H46" s="22">
        <f>VLOOKUP($C46,'메타 RAW'!$A:$I,7,0)</f>
        <v>0</v>
      </c>
      <c r="I46" s="22">
        <f>VLOOKUP($C46,'메타 RAW'!$A:$I,8,0)</f>
        <v>0</v>
      </c>
      <c r="J46" s="23">
        <f t="shared" si="55"/>
        <v>0</v>
      </c>
      <c r="K46" s="23">
        <f t="shared" si="56"/>
        <v>0</v>
      </c>
      <c r="L46" s="24">
        <f t="shared" si="57"/>
        <v>0</v>
      </c>
      <c r="M46" s="24">
        <f t="shared" si="57"/>
        <v>0</v>
      </c>
      <c r="N46" s="24">
        <f t="shared" si="58"/>
        <v>0</v>
      </c>
      <c r="O46" s="24">
        <f t="shared" si="59"/>
        <v>0</v>
      </c>
      <c r="P46" s="22">
        <f t="shared" si="60"/>
        <v>0</v>
      </c>
      <c r="Q46" s="22">
        <f t="shared" si="61"/>
        <v>0</v>
      </c>
      <c r="R46" s="22">
        <f t="shared" si="62"/>
        <v>0</v>
      </c>
      <c r="S46" s="22">
        <f>IFERROR(VLOOKUP($C46,'메타 RAW (MMP)'!$B:$G,3,0),0)</f>
        <v>0</v>
      </c>
      <c r="T46" s="22">
        <f>IFERROR(VLOOKUP($C46,'메타 RAW (MMP)'!$B:$G,5,0),0)</f>
        <v>0</v>
      </c>
      <c r="U46" s="22">
        <f>IFERROR(VLOOKUP($C46,'메타 RAW (MMP)'!$B:$G,6,0),0)</f>
        <v>0</v>
      </c>
      <c r="V46" s="22">
        <f t="shared" si="63"/>
        <v>0</v>
      </c>
      <c r="W46" s="22">
        <f t="shared" si="64"/>
        <v>0</v>
      </c>
      <c r="X46" s="22">
        <f>IFERROR(W46*커버링B2C요약!$AD$8/(커버링B2C요약!$AE$5/커버링B2C요약!$AD$5),0)</f>
        <v>0</v>
      </c>
      <c r="Y46" s="22">
        <f>VLOOKUP($C46,'메타 RAW'!$A:$I,9,0)</f>
        <v>30000</v>
      </c>
      <c r="AA46" s="169"/>
    </row>
    <row r="47" spans="1:30" s="62" customFormat="1">
      <c r="A47" s="43"/>
      <c r="B47" s="22" t="str">
        <f>VLOOKUP(C47,'메타 RAW'!A:G,2,0)</f>
        <v>ios_purchase_all_vd_음식물모음_hn1_26.01.29</v>
      </c>
      <c r="C47" s="22" t="s">
        <v>961</v>
      </c>
      <c r="D47" s="22">
        <f>VLOOKUP($C47,'메타 RAW'!$A:$G,3,0)</f>
        <v>0</v>
      </c>
      <c r="E47" s="22">
        <f>VLOOKUP($C47,'메타 RAW'!$A:$G,4,0)</f>
        <v>0</v>
      </c>
      <c r="F47" s="22">
        <f>VLOOKUP($C47,'메타 RAW'!$A:$G,5,0)</f>
        <v>0</v>
      </c>
      <c r="G47" s="22">
        <f>VLOOKUP($C47,'메타 RAW'!$A:$G,6,0)</f>
        <v>0</v>
      </c>
      <c r="H47" s="22">
        <f>VLOOKUP($C47,'메타 RAW'!$A:$I,7,0)</f>
        <v>0</v>
      </c>
      <c r="I47" s="22">
        <f>VLOOKUP($C47,'메타 RAW'!$A:$I,8,0)</f>
        <v>0</v>
      </c>
      <c r="J47" s="23">
        <f t="shared" si="55"/>
        <v>0</v>
      </c>
      <c r="K47" s="23">
        <f t="shared" si="56"/>
        <v>0</v>
      </c>
      <c r="L47" s="24">
        <f t="shared" si="57"/>
        <v>0</v>
      </c>
      <c r="M47" s="24">
        <f t="shared" si="57"/>
        <v>0</v>
      </c>
      <c r="N47" s="24">
        <f t="shared" si="58"/>
        <v>0</v>
      </c>
      <c r="O47" s="24">
        <f t="shared" si="59"/>
        <v>0</v>
      </c>
      <c r="P47" s="22">
        <f t="shared" si="60"/>
        <v>0</v>
      </c>
      <c r="Q47" s="22">
        <f t="shared" si="61"/>
        <v>0</v>
      </c>
      <c r="R47" s="22">
        <f t="shared" si="62"/>
        <v>0</v>
      </c>
      <c r="S47" s="22">
        <f>IFERROR(VLOOKUP($C47,'메타 RAW (MMP)'!$B:$G,3,0),0)</f>
        <v>0</v>
      </c>
      <c r="T47" s="22">
        <f>IFERROR(VLOOKUP($C47,'메타 RAW (MMP)'!$B:$G,5,0),0)</f>
        <v>0</v>
      </c>
      <c r="U47" s="22">
        <f>IFERROR(VLOOKUP($C47,'메타 RAW (MMP)'!$B:$G,6,0),0)</f>
        <v>0</v>
      </c>
      <c r="V47" s="22">
        <f t="shared" si="63"/>
        <v>0</v>
      </c>
      <c r="W47" s="22">
        <f t="shared" si="64"/>
        <v>0</v>
      </c>
      <c r="X47" s="22">
        <f>IFERROR(W47*커버링B2C요약!$AD$8/(커버링B2C요약!$AE$5/커버링B2C요약!$AD$5),0)</f>
        <v>0</v>
      </c>
      <c r="Y47" s="22">
        <f>VLOOKUP($C47,'메타 RAW'!$A:$I,9,0)</f>
        <v>30000</v>
      </c>
      <c r="Z47" s="43"/>
      <c r="AA47" s="169"/>
      <c r="AB47" s="43"/>
      <c r="AC47" s="43"/>
      <c r="AD47" s="43"/>
    </row>
    <row r="48" spans="1:30">
      <c r="AA48" s="169"/>
    </row>
    <row r="49" spans="1:30" ht="16.5" hidden="1" customHeight="1">
      <c r="B49" s="19" t="s">
        <v>440</v>
      </c>
      <c r="C49" s="20" t="s">
        <v>451</v>
      </c>
      <c r="D49" s="20"/>
      <c r="AA49" s="169"/>
    </row>
    <row r="50" spans="1:30" ht="16.5" hidden="1" customHeight="1">
      <c r="B50" s="11" t="s">
        <v>436</v>
      </c>
      <c r="C50" s="11" t="s">
        <v>22</v>
      </c>
      <c r="D50" s="12" t="s">
        <v>23</v>
      </c>
      <c r="E50" s="12" t="s">
        <v>24</v>
      </c>
      <c r="F50" s="12" t="s">
        <v>25</v>
      </c>
      <c r="G50" s="12" t="s">
        <v>26</v>
      </c>
      <c r="H50" s="12" t="s">
        <v>27</v>
      </c>
      <c r="I50" s="12" t="s">
        <v>28</v>
      </c>
      <c r="J50" s="13" t="s">
        <v>29</v>
      </c>
      <c r="K50" s="13" t="s">
        <v>30</v>
      </c>
      <c r="L50" s="13" t="s">
        <v>31</v>
      </c>
      <c r="M50" s="13" t="s">
        <v>32</v>
      </c>
      <c r="N50" s="13" t="s">
        <v>33</v>
      </c>
      <c r="O50" s="13" t="s">
        <v>34</v>
      </c>
      <c r="P50" s="13" t="s">
        <v>35</v>
      </c>
      <c r="Q50" s="13" t="s">
        <v>36</v>
      </c>
      <c r="R50" s="13" t="s">
        <v>37</v>
      </c>
      <c r="S50" s="14" t="s">
        <v>38</v>
      </c>
      <c r="T50" s="14" t="s">
        <v>27</v>
      </c>
      <c r="U50" s="14" t="s">
        <v>28</v>
      </c>
      <c r="V50" s="14" t="s">
        <v>36</v>
      </c>
      <c r="W50" s="14" t="s">
        <v>37</v>
      </c>
      <c r="X50" s="14" t="s">
        <v>437</v>
      </c>
      <c r="Y50" s="13" t="s">
        <v>40</v>
      </c>
      <c r="Z50" s="14" t="s">
        <v>41</v>
      </c>
      <c r="AA50" s="169"/>
    </row>
    <row r="51" spans="1:30" ht="16.5" hidden="1" customHeight="1">
      <c r="B51" s="15"/>
      <c r="C51" s="9" t="s">
        <v>435</v>
      </c>
      <c r="D51" s="16">
        <f t="shared" ref="D51:I51" si="65">SUM(D52:D54)</f>
        <v>0</v>
      </c>
      <c r="E51" s="16">
        <f t="shared" si="65"/>
        <v>0</v>
      </c>
      <c r="F51" s="16">
        <f t="shared" si="65"/>
        <v>0</v>
      </c>
      <c r="G51" s="16">
        <f t="shared" si="65"/>
        <v>0</v>
      </c>
      <c r="H51" s="16">
        <f t="shared" si="65"/>
        <v>0</v>
      </c>
      <c r="I51" s="16">
        <f t="shared" si="65"/>
        <v>0</v>
      </c>
      <c r="J51" s="17" t="e">
        <f>D51*1000/E51</f>
        <v>#DIV/0!</v>
      </c>
      <c r="K51" s="17">
        <f>IFERROR(D51/F51,0)</f>
        <v>0</v>
      </c>
      <c r="L51" s="18">
        <f t="shared" ref="L51:M54" si="66">IFERROR(F51/E51,0)</f>
        <v>0</v>
      </c>
      <c r="M51" s="42">
        <f t="shared" si="66"/>
        <v>0</v>
      </c>
      <c r="N51" s="42">
        <f>IFERROR(H51/F51,0)</f>
        <v>0</v>
      </c>
      <c r="O51" s="42">
        <f>IFERROR(I51/F51,0)</f>
        <v>0</v>
      </c>
      <c r="P51" s="17">
        <f>IFERROR(D51/G51,0)</f>
        <v>0</v>
      </c>
      <c r="Q51" s="17">
        <f>IFERROR(D51/H51,0)</f>
        <v>0</v>
      </c>
      <c r="R51" s="17">
        <f>IFERROR(D51/I51,0)</f>
        <v>0</v>
      </c>
      <c r="S51" s="16">
        <f>SUM(S52:S54)</f>
        <v>0</v>
      </c>
      <c r="T51" s="16">
        <f>SUM(T52:T54)</f>
        <v>0</v>
      </c>
      <c r="U51" s="16">
        <f>SUM(U52:U54)</f>
        <v>0</v>
      </c>
      <c r="V51" s="17">
        <f>IFERROR(D51/T51,0)</f>
        <v>0</v>
      </c>
      <c r="W51" s="17">
        <f>IFERROR(D51/U51,0)</f>
        <v>0</v>
      </c>
      <c r="X51" s="17">
        <f>IFERROR(W51*커버링B2C요약!$AD$8/(커버링B2C요약!$AE$5/커버링B2C요약!$AD$5),0)</f>
        <v>0</v>
      </c>
      <c r="Y51" s="17">
        <f>Y52</f>
        <v>0</v>
      </c>
      <c r="Z51" s="17">
        <v>0</v>
      </c>
      <c r="AA51" s="169"/>
    </row>
    <row r="52" spans="1:30" s="43" customFormat="1" hidden="1">
      <c r="B52" s="22" t="str">
        <f>VLOOKUP(C52,'메타 RAW'!A:G,2,0)</f>
        <v>ios_purchase_all_vd_워킹맘모음_hn1_26.01.29</v>
      </c>
      <c r="C52" s="22" t="s">
        <v>962</v>
      </c>
      <c r="D52" s="22">
        <f>VLOOKUP($C52,'메타 RAW'!$A:$G,3,0)</f>
        <v>0</v>
      </c>
      <c r="E52" s="22">
        <f>VLOOKUP($C52,'메타 RAW'!$A:$G,4,0)</f>
        <v>0</v>
      </c>
      <c r="F52" s="22">
        <f>VLOOKUP($C52,'메타 RAW'!$A:$G,5,0)</f>
        <v>0</v>
      </c>
      <c r="G52" s="22">
        <f>VLOOKUP($C52,'메타 RAW'!$A:$G,6,0)</f>
        <v>0</v>
      </c>
      <c r="H52" s="22">
        <f>VLOOKUP($C52,'메타 RAW'!$A:$I,7,0)</f>
        <v>0</v>
      </c>
      <c r="I52" s="22">
        <f>VLOOKUP($C52,'메타 RAW'!$A:$I,8,0)</f>
        <v>0</v>
      </c>
      <c r="J52" s="23">
        <f>IFERROR(D52/E52*1000,0)</f>
        <v>0</v>
      </c>
      <c r="K52" s="23">
        <f>IFERROR(D52/F52,0)</f>
        <v>0</v>
      </c>
      <c r="L52" s="24">
        <f t="shared" si="66"/>
        <v>0</v>
      </c>
      <c r="M52" s="24">
        <f t="shared" si="66"/>
        <v>0</v>
      </c>
      <c r="N52" s="24">
        <f>IFERROR(H52/F52,0)</f>
        <v>0</v>
      </c>
      <c r="O52" s="24">
        <f>IFERROR(I52/F52,0)</f>
        <v>0</v>
      </c>
      <c r="P52" s="22">
        <f>IFERROR(D52/G52,0)</f>
        <v>0</v>
      </c>
      <c r="Q52" s="22">
        <f>IFERROR(D52/H52,0)</f>
        <v>0</v>
      </c>
      <c r="R52" s="22">
        <f>IFERROR(D52/I52,0)</f>
        <v>0</v>
      </c>
      <c r="S52" s="22">
        <f>IFERROR(VLOOKUP($C52,'메타 RAW (MMP)'!$B:$G,3,0),0)</f>
        <v>0</v>
      </c>
      <c r="T52" s="22">
        <f>IFERROR(VLOOKUP($C52,'메타 RAW (MMP)'!$B:$G,5,0),0)</f>
        <v>0</v>
      </c>
      <c r="U52" s="22">
        <f>IFERROR(VLOOKUP($C52,'메타 RAW (MMP)'!$B:$G,6,0),0)</f>
        <v>0</v>
      </c>
      <c r="V52" s="22">
        <f>IFERROR(D52/T52,0)</f>
        <v>0</v>
      </c>
      <c r="W52" s="22">
        <f>IFERROR(D52/U52,0)</f>
        <v>0</v>
      </c>
      <c r="X52" s="22">
        <f>IFERROR(W52*커버링B2C요약!$AD$8/(커버링B2C요약!$AE$5/커버링B2C요약!$AD$5),0)</f>
        <v>0</v>
      </c>
      <c r="Y52" s="22">
        <v>0</v>
      </c>
      <c r="AA52" s="169"/>
    </row>
    <row r="53" spans="1:30" s="231" customFormat="1" hidden="1">
      <c r="B53" s="22" t="str">
        <f>VLOOKUP(C53,'메타 RAW'!A:G,2,0)</f>
        <v>ios_purchase_all_vd_워킹맘모음_hn1_26.01.29</v>
      </c>
      <c r="C53" s="22" t="s">
        <v>963</v>
      </c>
      <c r="D53" s="22">
        <f>VLOOKUP($C53,'메타 RAW'!$A:$G,3,0)</f>
        <v>0</v>
      </c>
      <c r="E53" s="22">
        <f>VLOOKUP($C53,'메타 RAW'!$A:$G,4,0)</f>
        <v>0</v>
      </c>
      <c r="F53" s="22">
        <f>VLOOKUP($C53,'메타 RAW'!$A:$G,5,0)</f>
        <v>0</v>
      </c>
      <c r="G53" s="22">
        <f>VLOOKUP($C53,'메타 RAW'!$A:$G,6,0)</f>
        <v>0</v>
      </c>
      <c r="H53" s="22">
        <f>VLOOKUP($C53,'메타 RAW'!$A:$I,7,0)</f>
        <v>0</v>
      </c>
      <c r="I53" s="22">
        <f>VLOOKUP($C53,'메타 RAW'!$A:$I,8,0)</f>
        <v>0</v>
      </c>
      <c r="J53" s="23">
        <f>IFERROR(D53/E53*1000,0)</f>
        <v>0</v>
      </c>
      <c r="K53" s="23">
        <f>IFERROR(D53/F53,0)</f>
        <v>0</v>
      </c>
      <c r="L53" s="24">
        <f t="shared" si="66"/>
        <v>0</v>
      </c>
      <c r="M53" s="24">
        <f t="shared" si="66"/>
        <v>0</v>
      </c>
      <c r="N53" s="24">
        <f>IFERROR(H53/F53,0)</f>
        <v>0</v>
      </c>
      <c r="O53" s="24">
        <f>IFERROR(I53/F53,0)</f>
        <v>0</v>
      </c>
      <c r="P53" s="22">
        <f>IFERROR(D53/G53,0)</f>
        <v>0</v>
      </c>
      <c r="Q53" s="22">
        <f>IFERROR(D53/H53,0)</f>
        <v>0</v>
      </c>
      <c r="R53" s="22">
        <f>IFERROR(D53/I53,0)</f>
        <v>0</v>
      </c>
      <c r="S53" s="22">
        <f>IFERROR(VLOOKUP($C53,'메타 RAW (MMP)'!$B:$G,3,0),0)</f>
        <v>0</v>
      </c>
      <c r="T53" s="22">
        <f>IFERROR(VLOOKUP($C53,'메타 RAW (MMP)'!$B:$G,5,0),0)</f>
        <v>0</v>
      </c>
      <c r="U53" s="22">
        <f>IFERROR(VLOOKUP($C53,'메타 RAW (MMP)'!$B:$G,6,0),0)</f>
        <v>0</v>
      </c>
      <c r="V53" s="22">
        <f>IFERROR(D53/T53,0)</f>
        <v>0</v>
      </c>
      <c r="W53" s="22">
        <f>IFERROR(D53/U53,0)</f>
        <v>0</v>
      </c>
      <c r="X53" s="22">
        <f>IFERROR(W53*커버링B2C요약!$AD$8/(커버링B2C요약!$AE$5/커버링B2C요약!$AD$5),0)</f>
        <v>0</v>
      </c>
      <c r="Y53" s="22">
        <f>VLOOKUP($C53,'메타 RAW'!$A:$I,9,0)</f>
        <v>24000</v>
      </c>
      <c r="AA53" s="169"/>
    </row>
    <row r="54" spans="1:30" s="231" customFormat="1" hidden="1">
      <c r="B54" s="22" t="str">
        <f>VLOOKUP(C54,'메타 RAW'!A:G,2,0)</f>
        <v>ios_purchase_all_vd_워킹맘모음_hn1_26.01.29</v>
      </c>
      <c r="C54" s="22" t="s">
        <v>964</v>
      </c>
      <c r="D54" s="22">
        <f>VLOOKUP($C54,'메타 RAW'!$A:$G,3,0)</f>
        <v>0</v>
      </c>
      <c r="E54" s="22">
        <f>VLOOKUP($C54,'메타 RAW'!$A:$G,4,0)</f>
        <v>0</v>
      </c>
      <c r="F54" s="22">
        <f>VLOOKUP($C54,'메타 RAW'!$A:$G,5,0)</f>
        <v>0</v>
      </c>
      <c r="G54" s="22">
        <f>VLOOKUP($C54,'메타 RAW'!$A:$G,6,0)</f>
        <v>0</v>
      </c>
      <c r="H54" s="22">
        <f>VLOOKUP($C54,'메타 RAW'!$A:$I,7,0)</f>
        <v>0</v>
      </c>
      <c r="I54" s="22">
        <f>VLOOKUP($C54,'메타 RAW'!$A:$I,8,0)</f>
        <v>0</v>
      </c>
      <c r="J54" s="23">
        <f>IFERROR(D54/E54*1000,0)</f>
        <v>0</v>
      </c>
      <c r="K54" s="23">
        <f>IFERROR(D54/F54,0)</f>
        <v>0</v>
      </c>
      <c r="L54" s="24">
        <f t="shared" si="66"/>
        <v>0</v>
      </c>
      <c r="M54" s="24">
        <f t="shared" si="66"/>
        <v>0</v>
      </c>
      <c r="N54" s="24">
        <f>IFERROR(H54/F54,0)</f>
        <v>0</v>
      </c>
      <c r="O54" s="24">
        <f>IFERROR(I54/F54,0)</f>
        <v>0</v>
      </c>
      <c r="P54" s="22">
        <f>IFERROR(D54/G54,0)</f>
        <v>0</v>
      </c>
      <c r="Q54" s="22">
        <f>IFERROR(D54/H54,0)</f>
        <v>0</v>
      </c>
      <c r="R54" s="22">
        <f>IFERROR(D54/I54,0)</f>
        <v>0</v>
      </c>
      <c r="S54" s="22">
        <f>IFERROR(VLOOKUP($C54,'메타 RAW (MMP)'!$B:$G,3,0),0)</f>
        <v>0</v>
      </c>
      <c r="T54" s="22">
        <f>IFERROR(VLOOKUP($C54,'메타 RAW (MMP)'!$B:$G,5,0),0)</f>
        <v>0</v>
      </c>
      <c r="U54" s="22">
        <f>IFERROR(VLOOKUP($C54,'메타 RAW (MMP)'!$B:$G,6,0),0)</f>
        <v>0</v>
      </c>
      <c r="V54" s="22">
        <f>IFERROR(D54/T54,0)</f>
        <v>0</v>
      </c>
      <c r="W54" s="22">
        <f>IFERROR(D54/U54,0)</f>
        <v>0</v>
      </c>
      <c r="X54" s="22">
        <f>IFERROR(W54*커버링B2C요약!$AD$8/(커버링B2C요약!$AE$5/커버링B2C요약!$AD$5),0)</f>
        <v>0</v>
      </c>
      <c r="Y54" s="22">
        <f>VLOOKUP($C54,'메타 RAW'!$A:$I,9,0)</f>
        <v>24000</v>
      </c>
      <c r="AA54" s="169"/>
    </row>
    <row r="55" spans="1:30" ht="16.5" customHeight="1">
      <c r="B55" s="19" t="s">
        <v>440</v>
      </c>
      <c r="C55" s="20" t="s">
        <v>4277</v>
      </c>
      <c r="D55" s="20"/>
      <c r="AA55" s="169"/>
    </row>
    <row r="56" spans="1:30" ht="16.5" customHeight="1">
      <c r="B56" s="11" t="s">
        <v>436</v>
      </c>
      <c r="C56" s="11" t="s">
        <v>22</v>
      </c>
      <c r="D56" s="12" t="s">
        <v>23</v>
      </c>
      <c r="E56" s="12" t="s">
        <v>24</v>
      </c>
      <c r="F56" s="12" t="s">
        <v>25</v>
      </c>
      <c r="G56" s="12" t="s">
        <v>26</v>
      </c>
      <c r="H56" s="12" t="s">
        <v>27</v>
      </c>
      <c r="I56" s="12" t="s">
        <v>28</v>
      </c>
      <c r="J56" s="13" t="s">
        <v>29</v>
      </c>
      <c r="K56" s="13" t="s">
        <v>30</v>
      </c>
      <c r="L56" s="13" t="s">
        <v>31</v>
      </c>
      <c r="M56" s="13" t="s">
        <v>32</v>
      </c>
      <c r="N56" s="13" t="s">
        <v>33</v>
      </c>
      <c r="O56" s="13" t="s">
        <v>34</v>
      </c>
      <c r="P56" s="13" t="s">
        <v>35</v>
      </c>
      <c r="Q56" s="13" t="s">
        <v>36</v>
      </c>
      <c r="R56" s="13" t="s">
        <v>37</v>
      </c>
      <c r="S56" s="14" t="s">
        <v>38</v>
      </c>
      <c r="T56" s="14" t="s">
        <v>27</v>
      </c>
      <c r="U56" s="14" t="s">
        <v>28</v>
      </c>
      <c r="V56" s="14" t="s">
        <v>36</v>
      </c>
      <c r="W56" s="14" t="s">
        <v>37</v>
      </c>
      <c r="X56" s="14" t="s">
        <v>437</v>
      </c>
      <c r="Y56" s="13" t="s">
        <v>40</v>
      </c>
      <c r="Z56" s="14" t="s">
        <v>41</v>
      </c>
      <c r="AA56" s="169"/>
    </row>
    <row r="57" spans="1:30" ht="16.5" customHeight="1">
      <c r="B57" s="15"/>
      <c r="C57" s="9" t="s">
        <v>435</v>
      </c>
      <c r="D57" s="16">
        <f t="shared" ref="D57:I57" si="67">SUM(D58:D61)</f>
        <v>877311</v>
      </c>
      <c r="E57" s="16">
        <f t="shared" si="67"/>
        <v>104349</v>
      </c>
      <c r="F57" s="16">
        <f t="shared" si="67"/>
        <v>414</v>
      </c>
      <c r="G57" s="16">
        <f t="shared" si="67"/>
        <v>74</v>
      </c>
      <c r="H57" s="16">
        <f t="shared" si="67"/>
        <v>25</v>
      </c>
      <c r="I57" s="16">
        <f t="shared" si="67"/>
        <v>55</v>
      </c>
      <c r="J57" s="17">
        <f>D57*1000/E57</f>
        <v>8407.4691659718828</v>
      </c>
      <c r="K57" s="17">
        <f>IFERROR(D57/F57,0)</f>
        <v>2119.108695652174</v>
      </c>
      <c r="L57" s="18">
        <f t="shared" ref="L57:M61" si="68">IFERROR(F57/E57,0)</f>
        <v>3.9674553661271312E-3</v>
      </c>
      <c r="M57" s="42">
        <f t="shared" si="68"/>
        <v>0.17874396135265699</v>
      </c>
      <c r="N57" s="42">
        <f>IFERROR(H57/F57,0)</f>
        <v>6.0386473429951688E-2</v>
      </c>
      <c r="O57" s="42">
        <f>IFERROR(I57/F57,0)</f>
        <v>0.13285024154589373</v>
      </c>
      <c r="P57" s="17">
        <f>IFERROR(D57/G57,0)</f>
        <v>11855.554054054053</v>
      </c>
      <c r="Q57" s="17">
        <f>IFERROR(D57/H57,0)</f>
        <v>35092.44</v>
      </c>
      <c r="R57" s="17">
        <f>IFERROR(D57/I57,0)</f>
        <v>15951.109090909091</v>
      </c>
      <c r="S57" s="16">
        <f>SUM(S58:S61)</f>
        <v>64</v>
      </c>
      <c r="T57" s="16">
        <f>SUM(T58:T61)</f>
        <v>53</v>
      </c>
      <c r="U57" s="16">
        <f>SUM(U58:U61)</f>
        <v>12</v>
      </c>
      <c r="V57" s="17">
        <f>IFERROR(D57/T57,0)</f>
        <v>16553.037735849055</v>
      </c>
      <c r="W57" s="17">
        <f>IFERROR(D57/U57,0)</f>
        <v>73109.25</v>
      </c>
      <c r="X57" s="17">
        <f>IFERROR(W57*커버링B2C요약!$AD$8/(커버링B2C요약!$AE$5/커버링B2C요약!$AD$5),0)</f>
        <v>29097.810152952141</v>
      </c>
      <c r="Y57" s="17">
        <f>Y58</f>
        <v>150000</v>
      </c>
      <c r="Z57" s="17">
        <v>150000</v>
      </c>
      <c r="AA57" s="169"/>
    </row>
    <row r="58" spans="1:30" s="62" customFormat="1">
      <c r="B58" s="28" t="str">
        <f>VLOOKUP(C58,'메타 RAW'!A:G,2,0)</f>
        <v>ios_purchase_all_vd_복합소구모음_hn1_26.01.29</v>
      </c>
      <c r="C58" s="28" t="s">
        <v>965</v>
      </c>
      <c r="D58" s="28">
        <f>VLOOKUP($C58,'메타 RAW'!$A:$G,3,0)</f>
        <v>867944</v>
      </c>
      <c r="E58" s="28">
        <f>VLOOKUP($C58,'메타 RAW'!$A:$G,4,0)</f>
        <v>102661</v>
      </c>
      <c r="F58" s="28">
        <f>VLOOKUP($C58,'메타 RAW'!$A:$G,5,0)</f>
        <v>393</v>
      </c>
      <c r="G58" s="28">
        <f>VLOOKUP($C58,'메타 RAW'!$A:$G,6,0)</f>
        <v>74</v>
      </c>
      <c r="H58" s="28">
        <f>VLOOKUP($C58,'메타 RAW'!$A:$I,7,0)</f>
        <v>25</v>
      </c>
      <c r="I58" s="28">
        <f>VLOOKUP($C58,'메타 RAW'!$A:$I,8,0)</f>
        <v>55</v>
      </c>
      <c r="J58" s="29">
        <f>IFERROR(D58/E58*1000,0)</f>
        <v>8454.4666426393651</v>
      </c>
      <c r="K58" s="29">
        <f>IFERROR(D58/F58,0)</f>
        <v>2208.5089058524172</v>
      </c>
      <c r="L58" s="30">
        <f t="shared" si="68"/>
        <v>3.8281333709977499E-3</v>
      </c>
      <c r="M58" s="30">
        <f t="shared" si="68"/>
        <v>0.18829516539440203</v>
      </c>
      <c r="N58" s="30">
        <f>IFERROR(H58/F58,0)</f>
        <v>6.3613231552162849E-2</v>
      </c>
      <c r="O58" s="30">
        <f>IFERROR(I58/F58,0)</f>
        <v>0.13994910941475827</v>
      </c>
      <c r="P58" s="28">
        <f>IFERROR(D58/G58,0)</f>
        <v>11728.972972972973</v>
      </c>
      <c r="Q58" s="28">
        <f>IFERROR(D58/H58,0)</f>
        <v>34717.760000000002</v>
      </c>
      <c r="R58" s="28">
        <f>IFERROR(D58/I58,0)</f>
        <v>15780.8</v>
      </c>
      <c r="S58" s="28">
        <f>IFERROR(VLOOKUP($C58,'메타 RAW (MMP)'!$B:$G,3,0),0)</f>
        <v>64</v>
      </c>
      <c r="T58" s="28">
        <f>IFERROR(VLOOKUP($C58,'메타 RAW (MMP)'!$B:$G,5,0),0)</f>
        <v>53</v>
      </c>
      <c r="U58" s="28">
        <f>IFERROR(VLOOKUP($C58,'메타 RAW (MMP)'!$B:$G,6,0),0)</f>
        <v>12</v>
      </c>
      <c r="V58" s="28">
        <f>IFERROR(D58/T58,0)</f>
        <v>16376.301886792453</v>
      </c>
      <c r="W58" s="28">
        <f>IFERROR(D58/U58,0)</f>
        <v>72328.666666666672</v>
      </c>
      <c r="X58" s="28">
        <f>IFERROR(W58*커버링B2C요약!$AD$8/(커버링B2C요약!$AE$5/커버링B2C요약!$AD$5),0)</f>
        <v>28787.134477276468</v>
      </c>
      <c r="Y58" s="28">
        <f>VLOOKUP($C58,'메타 RAW'!$A:$I,9,0)</f>
        <v>150000</v>
      </c>
      <c r="AA58" s="169"/>
    </row>
    <row r="59" spans="1:30" s="43" customFormat="1">
      <c r="A59" s="62"/>
      <c r="B59" s="28" t="str">
        <f>VLOOKUP(C59,'메타 RAW'!A:G,2,0)</f>
        <v>ios_purchase_all_vd_복합소구모음_hn1_26.01.29</v>
      </c>
      <c r="C59" s="28" t="s">
        <v>966</v>
      </c>
      <c r="D59" s="28">
        <f>VLOOKUP($C59,'메타 RAW'!$A:$G,3,0)</f>
        <v>9367</v>
      </c>
      <c r="E59" s="28">
        <f>VLOOKUP($C59,'메타 RAW'!$A:$G,4,0)</f>
        <v>1688</v>
      </c>
      <c r="F59" s="28">
        <f>VLOOKUP($C59,'메타 RAW'!$A:$G,5,0)</f>
        <v>21</v>
      </c>
      <c r="G59" s="28">
        <f>VLOOKUP($C59,'메타 RAW'!$A:$G,6,0)</f>
        <v>0</v>
      </c>
      <c r="H59" s="28">
        <f>VLOOKUP($C59,'메타 RAW'!$A:$I,7,0)</f>
        <v>0</v>
      </c>
      <c r="I59" s="28">
        <f>VLOOKUP($C59,'메타 RAW'!$A:$I,8,0)</f>
        <v>0</v>
      </c>
      <c r="J59" s="29">
        <f>IFERROR(D59/E59*1000,0)</f>
        <v>5549.1706161137445</v>
      </c>
      <c r="K59" s="29">
        <f>IFERROR(D59/F59,0)</f>
        <v>446.04761904761904</v>
      </c>
      <c r="L59" s="30">
        <f t="shared" si="68"/>
        <v>1.2440758293838863E-2</v>
      </c>
      <c r="M59" s="30">
        <f t="shared" si="68"/>
        <v>0</v>
      </c>
      <c r="N59" s="30">
        <f>IFERROR(H59/F59,0)</f>
        <v>0</v>
      </c>
      <c r="O59" s="30">
        <f>IFERROR(I59/F59,0)</f>
        <v>0</v>
      </c>
      <c r="P59" s="28">
        <f>IFERROR(D59/G59,0)</f>
        <v>0</v>
      </c>
      <c r="Q59" s="28">
        <f>IFERROR(D59/H59,0)</f>
        <v>0</v>
      </c>
      <c r="R59" s="28">
        <f>IFERROR(D59/I59,0)</f>
        <v>0</v>
      </c>
      <c r="S59" s="28">
        <f>IFERROR(VLOOKUP($C59,'메타 RAW (MMP)'!$B:$G,3,0),0)</f>
        <v>0</v>
      </c>
      <c r="T59" s="28">
        <f>IFERROR(VLOOKUP($C59,'메타 RAW (MMP)'!$B:$G,5,0),0)</f>
        <v>0</v>
      </c>
      <c r="U59" s="28">
        <f>IFERROR(VLOOKUP($C59,'메타 RAW (MMP)'!$B:$G,6,0),0)</f>
        <v>0</v>
      </c>
      <c r="V59" s="28">
        <f>IFERROR(D59/T59,0)</f>
        <v>0</v>
      </c>
      <c r="W59" s="28">
        <f>IFERROR(D59/U59,0)</f>
        <v>0</v>
      </c>
      <c r="X59" s="28">
        <f>IFERROR(W59*커버링B2C요약!$AD$8/(커버링B2C요약!$AE$5/커버링B2C요약!$AD$5),0)</f>
        <v>0</v>
      </c>
      <c r="Y59" s="28">
        <f>VLOOKUP($C59,'메타 RAW'!$A:$I,9,0)</f>
        <v>150000</v>
      </c>
      <c r="Z59" s="62"/>
      <c r="AA59" s="169"/>
      <c r="AB59" s="62"/>
      <c r="AC59" s="62"/>
      <c r="AD59" s="62"/>
    </row>
    <row r="60" spans="1:30" s="43" customFormat="1">
      <c r="B60" s="22" t="str">
        <f>VLOOKUP(C60,'메타 RAW'!A:G,2,0)</f>
        <v>ios_purchase_all_vd_복합소구모음_hn1_26.01.29</v>
      </c>
      <c r="C60" s="22" t="s">
        <v>967</v>
      </c>
      <c r="D60" s="22">
        <f>VLOOKUP($C60,'메타 RAW'!$A:$G,3,0)</f>
        <v>0</v>
      </c>
      <c r="E60" s="22">
        <f>VLOOKUP($C60,'메타 RAW'!$A:$G,4,0)</f>
        <v>0</v>
      </c>
      <c r="F60" s="22">
        <f>VLOOKUP($C60,'메타 RAW'!$A:$G,5,0)</f>
        <v>0</v>
      </c>
      <c r="G60" s="22">
        <f>VLOOKUP($C60,'메타 RAW'!$A:$G,6,0)</f>
        <v>0</v>
      </c>
      <c r="H60" s="22">
        <f>VLOOKUP($C60,'메타 RAW'!$A:$I,7,0)</f>
        <v>0</v>
      </c>
      <c r="I60" s="22">
        <f>VLOOKUP($C60,'메타 RAW'!$A:$I,8,0)</f>
        <v>0</v>
      </c>
      <c r="J60" s="23">
        <f>IFERROR(D60/E60*1000,0)</f>
        <v>0</v>
      </c>
      <c r="K60" s="23">
        <f>IFERROR(D60/F60,0)</f>
        <v>0</v>
      </c>
      <c r="L60" s="24">
        <f t="shared" si="68"/>
        <v>0</v>
      </c>
      <c r="M60" s="24">
        <f t="shared" si="68"/>
        <v>0</v>
      </c>
      <c r="N60" s="24">
        <f>IFERROR(H60/F60,0)</f>
        <v>0</v>
      </c>
      <c r="O60" s="24">
        <f>IFERROR(I60/F60,0)</f>
        <v>0</v>
      </c>
      <c r="P60" s="22">
        <f>IFERROR(D60/G60,0)</f>
        <v>0</v>
      </c>
      <c r="Q60" s="22">
        <f>IFERROR(D60/H60,0)</f>
        <v>0</v>
      </c>
      <c r="R60" s="22">
        <f>IFERROR(D60/I60,0)</f>
        <v>0</v>
      </c>
      <c r="S60" s="22">
        <f>IFERROR(VLOOKUP($C60,'메타 RAW (MMP)'!$B:$G,3,0),0)</f>
        <v>0</v>
      </c>
      <c r="T60" s="22">
        <f>IFERROR(VLOOKUP($C60,'메타 RAW (MMP)'!$B:$G,5,0),0)</f>
        <v>0</v>
      </c>
      <c r="U60" s="22">
        <f>IFERROR(VLOOKUP($C60,'메타 RAW (MMP)'!$B:$G,6,0),0)</f>
        <v>0</v>
      </c>
      <c r="V60" s="22">
        <f>IFERROR(D60/T60,0)</f>
        <v>0</v>
      </c>
      <c r="W60" s="22">
        <f>IFERROR(D60/U60,0)</f>
        <v>0</v>
      </c>
      <c r="X60" s="22">
        <f>IFERROR(W60*커버링B2C요약!$AD$8/(커버링B2C요약!$AE$5/커버링B2C요약!$AD$5),0)</f>
        <v>0</v>
      </c>
      <c r="Y60" s="22">
        <f>VLOOKUP($C60,'메타 RAW'!$A:$I,9,0)</f>
        <v>150000</v>
      </c>
      <c r="AA60" s="148"/>
    </row>
    <row r="61" spans="1:30" s="62" customFormat="1">
      <c r="A61" s="43"/>
      <c r="B61" s="22" t="str">
        <f>VLOOKUP(C61,'메타 RAW'!A:G,2,0)</f>
        <v>ios_purchase_all_vd_복합소구모음_hn1_26.01.29</v>
      </c>
      <c r="C61" s="22" t="s">
        <v>968</v>
      </c>
      <c r="D61" s="22">
        <f>VLOOKUP($C61,'메타 RAW'!$A:$G,3,0)</f>
        <v>0</v>
      </c>
      <c r="E61" s="22">
        <f>VLOOKUP($C61,'메타 RAW'!$A:$G,4,0)</f>
        <v>0</v>
      </c>
      <c r="F61" s="22">
        <f>VLOOKUP($C61,'메타 RAW'!$A:$G,5,0)</f>
        <v>0</v>
      </c>
      <c r="G61" s="22">
        <f>VLOOKUP($C61,'메타 RAW'!$A:$G,6,0)</f>
        <v>0</v>
      </c>
      <c r="H61" s="22">
        <f>VLOOKUP($C61,'메타 RAW'!$A:$I,7,0)</f>
        <v>0</v>
      </c>
      <c r="I61" s="22">
        <f>VLOOKUP($C61,'메타 RAW'!$A:$I,8,0)</f>
        <v>0</v>
      </c>
      <c r="J61" s="23">
        <f>IFERROR(D61/E61*1000,0)</f>
        <v>0</v>
      </c>
      <c r="K61" s="23">
        <f>IFERROR(D61/F61,0)</f>
        <v>0</v>
      </c>
      <c r="L61" s="24">
        <f t="shared" si="68"/>
        <v>0</v>
      </c>
      <c r="M61" s="24">
        <f t="shared" si="68"/>
        <v>0</v>
      </c>
      <c r="N61" s="24">
        <f>IFERROR(H61/F61,0)</f>
        <v>0</v>
      </c>
      <c r="O61" s="24">
        <f>IFERROR(I61/F61,0)</f>
        <v>0</v>
      </c>
      <c r="P61" s="22">
        <f>IFERROR(D61/G61,0)</f>
        <v>0</v>
      </c>
      <c r="Q61" s="22">
        <f>IFERROR(D61/H61,0)</f>
        <v>0</v>
      </c>
      <c r="R61" s="22">
        <f>IFERROR(D61/I61,0)</f>
        <v>0</v>
      </c>
      <c r="S61" s="22">
        <f>IFERROR(VLOOKUP($C61,'메타 RAW (MMP)'!$B:$G,3,0),0)</f>
        <v>0</v>
      </c>
      <c r="T61" s="22">
        <f>IFERROR(VLOOKUP($C61,'메타 RAW (MMP)'!$B:$G,5,0),0)</f>
        <v>0</v>
      </c>
      <c r="U61" s="22">
        <f>IFERROR(VLOOKUP($C61,'메타 RAW (MMP)'!$B:$G,6,0),0)</f>
        <v>0</v>
      </c>
      <c r="V61" s="22">
        <f>IFERROR(D61/T61,0)</f>
        <v>0</v>
      </c>
      <c r="W61" s="22">
        <f>IFERROR(D61/U61,0)</f>
        <v>0</v>
      </c>
      <c r="X61" s="22">
        <f>IFERROR(W61*커버링B2C요약!$AD$8/(커버링B2C요약!$AE$5/커버링B2C요약!$AD$5),0)</f>
        <v>0</v>
      </c>
      <c r="Y61" s="22">
        <f>VLOOKUP($C61,'메타 RAW'!$A:$I,9,0)</f>
        <v>150000</v>
      </c>
      <c r="Z61" s="43"/>
      <c r="AA61" s="169"/>
      <c r="AB61" s="43"/>
      <c r="AC61" s="43"/>
      <c r="AD61" s="43"/>
    </row>
    <row r="62" spans="1:30">
      <c r="AA62" s="169"/>
    </row>
    <row r="63" spans="1:30" ht="16.5" customHeight="1">
      <c r="B63" s="19" t="s">
        <v>440</v>
      </c>
      <c r="C63" s="20" t="s">
        <v>4278</v>
      </c>
      <c r="D63" s="20"/>
      <c r="AA63" s="169"/>
    </row>
    <row r="64" spans="1:30" ht="16.5" customHeight="1">
      <c r="B64" s="11" t="s">
        <v>436</v>
      </c>
      <c r="C64" s="11" t="s">
        <v>22</v>
      </c>
      <c r="D64" s="12" t="s">
        <v>23</v>
      </c>
      <c r="E64" s="12" t="s">
        <v>24</v>
      </c>
      <c r="F64" s="12" t="s">
        <v>25</v>
      </c>
      <c r="G64" s="12" t="s">
        <v>26</v>
      </c>
      <c r="H64" s="12" t="s">
        <v>27</v>
      </c>
      <c r="I64" s="12" t="s">
        <v>28</v>
      </c>
      <c r="J64" s="13" t="s">
        <v>29</v>
      </c>
      <c r="K64" s="13" t="s">
        <v>30</v>
      </c>
      <c r="L64" s="13" t="s">
        <v>31</v>
      </c>
      <c r="M64" s="13" t="s">
        <v>32</v>
      </c>
      <c r="N64" s="13" t="s">
        <v>33</v>
      </c>
      <c r="O64" s="13" t="s">
        <v>34</v>
      </c>
      <c r="P64" s="13" t="s">
        <v>35</v>
      </c>
      <c r="Q64" s="13" t="s">
        <v>36</v>
      </c>
      <c r="R64" s="13" t="s">
        <v>37</v>
      </c>
      <c r="S64" s="14" t="s">
        <v>38</v>
      </c>
      <c r="T64" s="14" t="s">
        <v>27</v>
      </c>
      <c r="U64" s="14" t="s">
        <v>28</v>
      </c>
      <c r="V64" s="14" t="s">
        <v>36</v>
      </c>
      <c r="W64" s="14" t="s">
        <v>37</v>
      </c>
      <c r="X64" s="14" t="s">
        <v>437</v>
      </c>
      <c r="Y64" s="13" t="s">
        <v>40</v>
      </c>
      <c r="Z64" s="14" t="s">
        <v>41</v>
      </c>
      <c r="AA64" s="169"/>
    </row>
    <row r="65" spans="1:30" ht="16.5" customHeight="1">
      <c r="B65" s="15"/>
      <c r="C65" s="9" t="s">
        <v>435</v>
      </c>
      <c r="D65" s="16">
        <f t="shared" ref="D65:I65" si="69">SUM(D66:D72)</f>
        <v>836564</v>
      </c>
      <c r="E65" s="16">
        <f t="shared" si="69"/>
        <v>50894</v>
      </c>
      <c r="F65" s="16">
        <f t="shared" si="69"/>
        <v>729</v>
      </c>
      <c r="G65" s="16">
        <f t="shared" si="69"/>
        <v>81</v>
      </c>
      <c r="H65" s="16">
        <f t="shared" si="69"/>
        <v>20</v>
      </c>
      <c r="I65" s="16">
        <f t="shared" si="69"/>
        <v>44</v>
      </c>
      <c r="J65" s="17">
        <f>D65*1000/E65</f>
        <v>16437.379651825362</v>
      </c>
      <c r="K65" s="17">
        <f t="shared" ref="K65:K72" si="70">IFERROR(D65/F65,0)</f>
        <v>1147.5500685871057</v>
      </c>
      <c r="L65" s="18">
        <f t="shared" ref="L65:M72" si="71">IFERROR(F65/E65,0)</f>
        <v>1.432388886705702E-2</v>
      </c>
      <c r="M65" s="42">
        <f t="shared" si="71"/>
        <v>0.1111111111111111</v>
      </c>
      <c r="N65" s="42">
        <f t="shared" ref="N65:N72" si="72">IFERROR(H65/F65,0)</f>
        <v>2.7434842249657063E-2</v>
      </c>
      <c r="O65" s="42">
        <f t="shared" ref="O65:O72" si="73">IFERROR(I65/F65,0)</f>
        <v>6.035665294924554E-2</v>
      </c>
      <c r="P65" s="17">
        <f t="shared" ref="P65:P72" si="74">IFERROR(D65/G65,0)</f>
        <v>10327.95061728395</v>
      </c>
      <c r="Q65" s="17">
        <f t="shared" ref="Q65:Q72" si="75">IFERROR(D65/H65,0)</f>
        <v>41828.199999999997</v>
      </c>
      <c r="R65" s="17">
        <f t="shared" ref="R65:R72" si="76">IFERROR(D65/I65,0)</f>
        <v>19012.81818181818</v>
      </c>
      <c r="S65" s="16">
        <f>SUM(S66:S72)</f>
        <v>81</v>
      </c>
      <c r="T65" s="16">
        <f>SUM(T66:T72)</f>
        <v>60</v>
      </c>
      <c r="U65" s="16">
        <f>SUM(U66:U72)</f>
        <v>10</v>
      </c>
      <c r="V65" s="17">
        <f t="shared" ref="V65:V72" si="77">IFERROR(D65/T65,0)</f>
        <v>13942.733333333334</v>
      </c>
      <c r="W65" s="17">
        <f t="shared" ref="W65:W72" si="78">IFERROR(D65/U65,0)</f>
        <v>83656.399999999994</v>
      </c>
      <c r="X65" s="17">
        <f>IFERROR(W65*커버링B2C요약!$AD$8/(커버링B2C요약!$AE$5/커버링B2C요약!$AD$5),0)</f>
        <v>33295.623266268296</v>
      </c>
      <c r="Y65" s="17">
        <f>Y66</f>
        <v>120000</v>
      </c>
      <c r="Z65" s="17">
        <v>120000</v>
      </c>
      <c r="AA65" s="169"/>
    </row>
    <row r="66" spans="1:30" s="43" customFormat="1">
      <c r="A66" s="62"/>
      <c r="B66" s="28" t="str">
        <f>VLOOKUP(C66,'메타 RAW'!A:G,2,0)</f>
        <v>ios_purchase_lookalike(7%)_vd_인플루언서PA(1)_mk1_26.02.12</v>
      </c>
      <c r="C66" s="28" t="s">
        <v>969</v>
      </c>
      <c r="D66" s="28">
        <f>VLOOKUP($C66,'메타 RAW'!$A:$G,3,0)</f>
        <v>810231</v>
      </c>
      <c r="E66" s="28">
        <f>VLOOKUP($C66,'메타 RAW'!$A:$G,4,0)</f>
        <v>48709</v>
      </c>
      <c r="F66" s="28">
        <f>VLOOKUP($C66,'메타 RAW'!$A:$G,5,0)</f>
        <v>707</v>
      </c>
      <c r="G66" s="28">
        <f>VLOOKUP($C66,'메타 RAW'!$A:$G,6,0)</f>
        <v>80</v>
      </c>
      <c r="H66" s="28">
        <f>VLOOKUP($C66,'메타 RAW'!$A:$I,7,0)</f>
        <v>20</v>
      </c>
      <c r="I66" s="28">
        <f>VLOOKUP($C66,'메타 RAW'!$A:$I,8,0)</f>
        <v>42</v>
      </c>
      <c r="J66" s="29">
        <f t="shared" ref="J66:J72" si="79">IFERROR(D66/E66*1000,0)</f>
        <v>16634.11279229711</v>
      </c>
      <c r="K66" s="29">
        <f t="shared" si="70"/>
        <v>1146.0127298444131</v>
      </c>
      <c r="L66" s="30">
        <f t="shared" si="71"/>
        <v>1.4514771397483011E-2</v>
      </c>
      <c r="M66" s="30">
        <f t="shared" si="71"/>
        <v>0.11315417256011315</v>
      </c>
      <c r="N66" s="30">
        <f t="shared" si="72"/>
        <v>2.8288543140028287E-2</v>
      </c>
      <c r="O66" s="30">
        <f t="shared" si="73"/>
        <v>5.9405940594059403E-2</v>
      </c>
      <c r="P66" s="28">
        <f t="shared" si="74"/>
        <v>10127.887500000001</v>
      </c>
      <c r="Q66" s="28">
        <f t="shared" si="75"/>
        <v>40511.550000000003</v>
      </c>
      <c r="R66" s="28">
        <f t="shared" si="76"/>
        <v>19291.214285714286</v>
      </c>
      <c r="S66" s="28">
        <f>IFERROR(VLOOKUP($C66,'메타 RAW (MMP)'!$B:$G,3,0),0)</f>
        <v>81</v>
      </c>
      <c r="T66" s="28">
        <f>IFERROR(VLOOKUP($C66,'메타 RAW (MMP)'!$B:$G,5,0),0)</f>
        <v>60</v>
      </c>
      <c r="U66" s="28">
        <f>IFERROR(VLOOKUP($C66,'메타 RAW (MMP)'!$B:$G,6,0),0)</f>
        <v>10</v>
      </c>
      <c r="V66" s="28">
        <f t="shared" si="77"/>
        <v>13503.85</v>
      </c>
      <c r="W66" s="28">
        <f t="shared" si="78"/>
        <v>81023.100000000006</v>
      </c>
      <c r="X66" s="28">
        <f>IFERROR(W66*커버링B2C요약!$AD$8/(커버링B2C요약!$AE$5/커버링B2C요약!$AD$5),0)</f>
        <v>32247.558028616855</v>
      </c>
      <c r="Y66" s="28">
        <f>VLOOKUP($C66,'메타 RAW'!$A:$I,9,0)</f>
        <v>120000</v>
      </c>
      <c r="Z66" s="62"/>
      <c r="AA66" s="169"/>
      <c r="AB66" s="62"/>
      <c r="AC66" s="62"/>
      <c r="AD66" s="62"/>
    </row>
    <row r="67" spans="1:30">
      <c r="B67" s="10" t="str">
        <f>VLOOKUP(C67,'메타 RAW'!A:G,2,0)</f>
        <v>ios_purchase_lookalike(7%)_vd_인플루언서PA(1)_mk1_26.02.12</v>
      </c>
      <c r="C67" s="10" t="s">
        <v>970</v>
      </c>
      <c r="D67" s="10">
        <f>VLOOKUP($C67,'메타 RAW'!$A:$G,3,0)</f>
        <v>21956</v>
      </c>
      <c r="E67" s="10">
        <f>VLOOKUP($C67,'메타 RAW'!$A:$G,4,0)</f>
        <v>1824</v>
      </c>
      <c r="F67" s="10">
        <f>VLOOKUP($C67,'메타 RAW'!$A:$G,5,0)</f>
        <v>19</v>
      </c>
      <c r="G67" s="10">
        <f>VLOOKUP($C67,'메타 RAW'!$A:$G,6,0)</f>
        <v>1</v>
      </c>
      <c r="H67" s="10">
        <f>VLOOKUP($C67,'메타 RAW'!$A:$I,7,0)</f>
        <v>0</v>
      </c>
      <c r="I67" s="10">
        <f>VLOOKUP($C67,'메타 RAW'!$A:$I,8,0)</f>
        <v>2</v>
      </c>
      <c r="J67" s="247">
        <f t="shared" si="79"/>
        <v>12037.280701754386</v>
      </c>
      <c r="K67" s="247">
        <f t="shared" si="70"/>
        <v>1155.578947368421</v>
      </c>
      <c r="L67" s="136">
        <f t="shared" si="71"/>
        <v>1.0416666666666666E-2</v>
      </c>
      <c r="M67" s="136">
        <f t="shared" si="71"/>
        <v>5.2631578947368418E-2</v>
      </c>
      <c r="N67" s="136">
        <f t="shared" si="72"/>
        <v>0</v>
      </c>
      <c r="O67" s="136">
        <f t="shared" si="73"/>
        <v>0.10526315789473684</v>
      </c>
      <c r="P67" s="10">
        <f t="shared" si="74"/>
        <v>21956</v>
      </c>
      <c r="Q67" s="10">
        <f t="shared" si="75"/>
        <v>0</v>
      </c>
      <c r="R67" s="10">
        <f t="shared" si="76"/>
        <v>10978</v>
      </c>
      <c r="S67" s="10">
        <f>IFERROR(VLOOKUP($C67,'메타 RAW (MMP)'!$B:$G,3,0),0)</f>
        <v>0</v>
      </c>
      <c r="T67" s="10">
        <f>IFERROR(VLOOKUP($C67,'메타 RAW (MMP)'!$B:$G,5,0),0)</f>
        <v>0</v>
      </c>
      <c r="U67" s="10">
        <f>IFERROR(VLOOKUP($C67,'메타 RAW (MMP)'!$B:$G,6,0),0)</f>
        <v>0</v>
      </c>
      <c r="V67" s="10">
        <f t="shared" si="77"/>
        <v>0</v>
      </c>
      <c r="W67" s="10">
        <f t="shared" si="78"/>
        <v>0</v>
      </c>
      <c r="X67" s="10">
        <f>IFERROR(W67*커버링B2C요약!$AD$8/(커버링B2C요약!$AE$5/커버링B2C요약!$AD$5),0)</f>
        <v>0</v>
      </c>
      <c r="Y67" s="10">
        <f>VLOOKUP($C67,'메타 RAW'!$A:$I,9,0)</f>
        <v>120000</v>
      </c>
    </row>
    <row r="68" spans="1:30" s="62" customFormat="1">
      <c r="B68" s="28" t="str">
        <f>VLOOKUP(C68,'메타 RAW'!A:G,2,0)</f>
        <v>ios_purchase_lookalike(7%)_vd_인플루언서PA(1)_mk1_26.02.12</v>
      </c>
      <c r="C68" s="28" t="s">
        <v>971</v>
      </c>
      <c r="D68" s="28">
        <f>VLOOKUP($C68,'메타 RAW'!$A:$G,3,0)</f>
        <v>1321</v>
      </c>
      <c r="E68" s="28">
        <f>VLOOKUP($C68,'메타 RAW'!$A:$G,4,0)</f>
        <v>96</v>
      </c>
      <c r="F68" s="28">
        <f>VLOOKUP($C68,'메타 RAW'!$A:$G,5,0)</f>
        <v>1</v>
      </c>
      <c r="G68" s="28">
        <f>VLOOKUP($C68,'메타 RAW'!$A:$G,6,0)</f>
        <v>0</v>
      </c>
      <c r="H68" s="28">
        <f>VLOOKUP($C68,'메타 RAW'!$A:$I,7,0)</f>
        <v>0</v>
      </c>
      <c r="I68" s="28">
        <f>VLOOKUP($C68,'메타 RAW'!$A:$I,8,0)</f>
        <v>0</v>
      </c>
      <c r="J68" s="29">
        <f t="shared" si="79"/>
        <v>13760.416666666666</v>
      </c>
      <c r="K68" s="29">
        <f t="shared" si="70"/>
        <v>1321</v>
      </c>
      <c r="L68" s="30">
        <f t="shared" si="71"/>
        <v>1.0416666666666666E-2</v>
      </c>
      <c r="M68" s="30">
        <f t="shared" si="71"/>
        <v>0</v>
      </c>
      <c r="N68" s="30">
        <f t="shared" si="72"/>
        <v>0</v>
      </c>
      <c r="O68" s="30">
        <f t="shared" si="73"/>
        <v>0</v>
      </c>
      <c r="P68" s="28">
        <f t="shared" si="74"/>
        <v>0</v>
      </c>
      <c r="Q68" s="28">
        <f t="shared" si="75"/>
        <v>0</v>
      </c>
      <c r="R68" s="28">
        <f t="shared" si="76"/>
        <v>0</v>
      </c>
      <c r="S68" s="28">
        <f>IFERROR(VLOOKUP($C68,'메타 RAW (MMP)'!$B:$G,3,0),0)</f>
        <v>0</v>
      </c>
      <c r="T68" s="28">
        <f>IFERROR(VLOOKUP($C68,'메타 RAW (MMP)'!$B:$G,5,0),0)</f>
        <v>0</v>
      </c>
      <c r="U68" s="28">
        <f>IFERROR(VLOOKUP($C68,'메타 RAW (MMP)'!$B:$G,6,0),0)</f>
        <v>0</v>
      </c>
      <c r="V68" s="28">
        <f t="shared" si="77"/>
        <v>0</v>
      </c>
      <c r="W68" s="28">
        <f t="shared" si="78"/>
        <v>0</v>
      </c>
      <c r="X68" s="28">
        <f>IFERROR(W68*커버링B2C요약!$AD$8/(커버링B2C요약!$AE$5/커버링B2C요약!$AD$5),0)</f>
        <v>0</v>
      </c>
      <c r="Y68" s="28">
        <f>VLOOKUP($C68,'메타 RAW'!$A:$I,9,0)</f>
        <v>120000</v>
      </c>
      <c r="AA68" s="169"/>
    </row>
    <row r="69" spans="1:30" s="62" customFormat="1">
      <c r="B69" s="28" t="str">
        <f>VLOOKUP(C69,'메타 RAW'!A:G,2,0)</f>
        <v>ios_purchase_lookalike(7%)_vd_인플루언서PA(1)_mk1_26.02.12</v>
      </c>
      <c r="C69" s="28" t="s">
        <v>972</v>
      </c>
      <c r="D69" s="28">
        <f>VLOOKUP($C69,'메타 RAW'!$A:$G,3,0)</f>
        <v>3056</v>
      </c>
      <c r="E69" s="28">
        <f>VLOOKUP($C69,'메타 RAW'!$A:$G,4,0)</f>
        <v>265</v>
      </c>
      <c r="F69" s="28">
        <f>VLOOKUP($C69,'메타 RAW'!$A:$G,5,0)</f>
        <v>2</v>
      </c>
      <c r="G69" s="28">
        <f>VLOOKUP($C69,'메타 RAW'!$A:$G,6,0)</f>
        <v>0</v>
      </c>
      <c r="H69" s="28">
        <f>VLOOKUP($C69,'메타 RAW'!$A:$I,7,0)</f>
        <v>0</v>
      </c>
      <c r="I69" s="28">
        <f>VLOOKUP($C69,'메타 RAW'!$A:$I,8,0)</f>
        <v>0</v>
      </c>
      <c r="J69" s="29">
        <f t="shared" si="79"/>
        <v>11532.075471698112</v>
      </c>
      <c r="K69" s="29">
        <f t="shared" si="70"/>
        <v>1528</v>
      </c>
      <c r="L69" s="30">
        <f t="shared" si="71"/>
        <v>7.5471698113207548E-3</v>
      </c>
      <c r="M69" s="30">
        <f t="shared" si="71"/>
        <v>0</v>
      </c>
      <c r="N69" s="30">
        <f t="shared" si="72"/>
        <v>0</v>
      </c>
      <c r="O69" s="30">
        <f t="shared" si="73"/>
        <v>0</v>
      </c>
      <c r="P69" s="28">
        <f t="shared" si="74"/>
        <v>0</v>
      </c>
      <c r="Q69" s="28">
        <f t="shared" si="75"/>
        <v>0</v>
      </c>
      <c r="R69" s="28">
        <f t="shared" si="76"/>
        <v>0</v>
      </c>
      <c r="S69" s="28">
        <f>IFERROR(VLOOKUP($C69,'메타 RAW (MMP)'!$B:$G,3,0),0)</f>
        <v>0</v>
      </c>
      <c r="T69" s="28">
        <f>IFERROR(VLOOKUP($C69,'메타 RAW (MMP)'!$B:$G,5,0),0)</f>
        <v>0</v>
      </c>
      <c r="U69" s="28">
        <f>IFERROR(VLOOKUP($C69,'메타 RAW (MMP)'!$B:$G,6,0),0)</f>
        <v>0</v>
      </c>
      <c r="V69" s="28">
        <f t="shared" si="77"/>
        <v>0</v>
      </c>
      <c r="W69" s="28">
        <f t="shared" si="78"/>
        <v>0</v>
      </c>
      <c r="X69" s="28">
        <f>IFERROR(W69*커버링B2C요약!$AD$8/(커버링B2C요약!$AE$5/커버링B2C요약!$AD$5),0)</f>
        <v>0</v>
      </c>
      <c r="Y69" s="28">
        <f>VLOOKUP($C69,'메타 RAW'!$A:$I,9,0)</f>
        <v>120000</v>
      </c>
      <c r="AA69" s="169"/>
    </row>
    <row r="70" spans="1:30" s="43" customFormat="1">
      <c r="B70" s="22" t="str">
        <f>VLOOKUP(C70,'메타 RAW'!A:G,2,0)</f>
        <v>ios_purchase_lookalike(7%)_vd_인플루언서PA(1)_mk1_26.02.12</v>
      </c>
      <c r="C70" s="22" t="s">
        <v>973</v>
      </c>
      <c r="D70" s="22">
        <f>VLOOKUP($C70,'메타 RAW'!$A:$G,3,0)</f>
        <v>0</v>
      </c>
      <c r="E70" s="22">
        <f>VLOOKUP($C70,'메타 RAW'!$A:$G,4,0)</f>
        <v>0</v>
      </c>
      <c r="F70" s="22">
        <f>VLOOKUP($C70,'메타 RAW'!$A:$G,5,0)</f>
        <v>0</v>
      </c>
      <c r="G70" s="22">
        <f>VLOOKUP($C70,'메타 RAW'!$A:$G,6,0)</f>
        <v>0</v>
      </c>
      <c r="H70" s="22">
        <f>VLOOKUP($C70,'메타 RAW'!$A:$I,7,0)</f>
        <v>0</v>
      </c>
      <c r="I70" s="22">
        <f>VLOOKUP($C70,'메타 RAW'!$A:$I,8,0)</f>
        <v>0</v>
      </c>
      <c r="J70" s="23">
        <f t="shared" si="79"/>
        <v>0</v>
      </c>
      <c r="K70" s="23">
        <f t="shared" si="70"/>
        <v>0</v>
      </c>
      <c r="L70" s="24">
        <f t="shared" si="71"/>
        <v>0</v>
      </c>
      <c r="M70" s="24">
        <f t="shared" si="71"/>
        <v>0</v>
      </c>
      <c r="N70" s="24">
        <f t="shared" si="72"/>
        <v>0</v>
      </c>
      <c r="O70" s="24">
        <f t="shared" si="73"/>
        <v>0</v>
      </c>
      <c r="P70" s="22">
        <f t="shared" si="74"/>
        <v>0</v>
      </c>
      <c r="Q70" s="22">
        <f t="shared" si="75"/>
        <v>0</v>
      </c>
      <c r="R70" s="22">
        <f t="shared" si="76"/>
        <v>0</v>
      </c>
      <c r="S70" s="22">
        <f>IFERROR(VLOOKUP($C70,'메타 RAW (MMP)'!$B:$G,3,0),0)</f>
        <v>0</v>
      </c>
      <c r="T70" s="22">
        <f>IFERROR(VLOOKUP($C70,'메타 RAW (MMP)'!$B:$G,5,0),0)</f>
        <v>0</v>
      </c>
      <c r="U70" s="22">
        <f>IFERROR(VLOOKUP($C70,'메타 RAW (MMP)'!$B:$G,6,0),0)</f>
        <v>0</v>
      </c>
      <c r="V70" s="22">
        <f t="shared" si="77"/>
        <v>0</v>
      </c>
      <c r="W70" s="22">
        <f t="shared" si="78"/>
        <v>0</v>
      </c>
      <c r="X70" s="22">
        <f>IFERROR(W70*커버링B2C요약!$AD$8/(커버링B2C요약!$AE$5/커버링B2C요약!$AD$5),0)</f>
        <v>0</v>
      </c>
      <c r="Y70" s="22">
        <f>VLOOKUP($C70,'메타 RAW'!$A:$I,9,0)</f>
        <v>120000</v>
      </c>
      <c r="AA70" s="148"/>
    </row>
    <row r="71" spans="1:30" s="62" customFormat="1">
      <c r="A71" s="43"/>
      <c r="B71" s="22" t="str">
        <f>VLOOKUP(C71,'메타 RAW'!A:G,2,0)</f>
        <v>ios_purchase_lookalike(7%)_vd_인플루언서PA(1)_mk1_26.02.12</v>
      </c>
      <c r="C71" s="22" t="s">
        <v>974</v>
      </c>
      <c r="D71" s="22">
        <f>VLOOKUP($C71,'메타 RAW'!$A:$G,3,0)</f>
        <v>0</v>
      </c>
      <c r="E71" s="22">
        <f>VLOOKUP($C71,'메타 RAW'!$A:$G,4,0)</f>
        <v>0</v>
      </c>
      <c r="F71" s="22">
        <f>VLOOKUP($C71,'메타 RAW'!$A:$G,5,0)</f>
        <v>0</v>
      </c>
      <c r="G71" s="22">
        <f>VLOOKUP($C71,'메타 RAW'!$A:$G,6,0)</f>
        <v>0</v>
      </c>
      <c r="H71" s="22">
        <f>VLOOKUP($C71,'메타 RAW'!$A:$I,7,0)</f>
        <v>0</v>
      </c>
      <c r="I71" s="22">
        <f>VLOOKUP($C71,'메타 RAW'!$A:$I,8,0)</f>
        <v>0</v>
      </c>
      <c r="J71" s="23">
        <f t="shared" si="79"/>
        <v>0</v>
      </c>
      <c r="K71" s="23">
        <f t="shared" si="70"/>
        <v>0</v>
      </c>
      <c r="L71" s="24">
        <f t="shared" si="71"/>
        <v>0</v>
      </c>
      <c r="M71" s="24">
        <f t="shared" si="71"/>
        <v>0</v>
      </c>
      <c r="N71" s="24">
        <f t="shared" si="72"/>
        <v>0</v>
      </c>
      <c r="O71" s="24">
        <f t="shared" si="73"/>
        <v>0</v>
      </c>
      <c r="P71" s="22">
        <f t="shared" si="74"/>
        <v>0</v>
      </c>
      <c r="Q71" s="22">
        <f t="shared" si="75"/>
        <v>0</v>
      </c>
      <c r="R71" s="22">
        <f t="shared" si="76"/>
        <v>0</v>
      </c>
      <c r="S71" s="22">
        <f>IFERROR(VLOOKUP($C71,'메타 RAW (MMP)'!$B:$G,3,0),0)</f>
        <v>0</v>
      </c>
      <c r="T71" s="22">
        <f>IFERROR(VLOOKUP($C71,'메타 RAW (MMP)'!$B:$G,5,0),0)</f>
        <v>0</v>
      </c>
      <c r="U71" s="22">
        <f>IFERROR(VLOOKUP($C71,'메타 RAW (MMP)'!$B:$G,6,0),0)</f>
        <v>0</v>
      </c>
      <c r="V71" s="22">
        <f t="shared" si="77"/>
        <v>0</v>
      </c>
      <c r="W71" s="22">
        <f t="shared" si="78"/>
        <v>0</v>
      </c>
      <c r="X71" s="22">
        <f>IFERROR(W71*커버링B2C요약!$AD$8/(커버링B2C요약!$AE$5/커버링B2C요약!$AD$5),0)</f>
        <v>0</v>
      </c>
      <c r="Y71" s="22">
        <f>VLOOKUP($C71,'메타 RAW'!$A:$I,9,0)</f>
        <v>120000</v>
      </c>
      <c r="Z71" s="43"/>
      <c r="AA71" s="169"/>
      <c r="AB71" s="43"/>
      <c r="AC71" s="43"/>
      <c r="AD71" s="43"/>
    </row>
    <row r="72" spans="1:30" s="62" customFormat="1">
      <c r="A72" s="43"/>
      <c r="B72" s="22" t="str">
        <f>VLOOKUP(C72,'메타 RAW'!A:G,2,0)</f>
        <v>ios_purchase_lookalike(7%)_vd_인플루언서PA(1)_mk1_26.02.12</v>
      </c>
      <c r="C72" s="22" t="s">
        <v>975</v>
      </c>
      <c r="D72" s="22">
        <f>VLOOKUP($C72,'메타 RAW'!$A:$G,3,0)</f>
        <v>0</v>
      </c>
      <c r="E72" s="22">
        <f>VLOOKUP($C72,'메타 RAW'!$A:$G,4,0)</f>
        <v>0</v>
      </c>
      <c r="F72" s="22">
        <f>VLOOKUP($C72,'메타 RAW'!$A:$G,5,0)</f>
        <v>0</v>
      </c>
      <c r="G72" s="22">
        <f>VLOOKUP($C72,'메타 RAW'!$A:$G,6,0)</f>
        <v>0</v>
      </c>
      <c r="H72" s="22">
        <f>VLOOKUP($C72,'메타 RAW'!$A:$I,7,0)</f>
        <v>0</v>
      </c>
      <c r="I72" s="22">
        <f>VLOOKUP($C72,'메타 RAW'!$A:$I,8,0)</f>
        <v>0</v>
      </c>
      <c r="J72" s="23">
        <f t="shared" si="79"/>
        <v>0</v>
      </c>
      <c r="K72" s="23">
        <f t="shared" si="70"/>
        <v>0</v>
      </c>
      <c r="L72" s="24">
        <f t="shared" si="71"/>
        <v>0</v>
      </c>
      <c r="M72" s="24">
        <f t="shared" si="71"/>
        <v>0</v>
      </c>
      <c r="N72" s="24">
        <f t="shared" si="72"/>
        <v>0</v>
      </c>
      <c r="O72" s="24">
        <f t="shared" si="73"/>
        <v>0</v>
      </c>
      <c r="P72" s="22">
        <f t="shared" si="74"/>
        <v>0</v>
      </c>
      <c r="Q72" s="22">
        <f t="shared" si="75"/>
        <v>0</v>
      </c>
      <c r="R72" s="22">
        <f t="shared" si="76"/>
        <v>0</v>
      </c>
      <c r="S72" s="22">
        <f>IFERROR(VLOOKUP($C72,'메타 RAW (MMP)'!$B:$G,3,0),0)</f>
        <v>0</v>
      </c>
      <c r="T72" s="22">
        <f>IFERROR(VLOOKUP($C72,'메타 RAW (MMP)'!$B:$G,5,0),0)</f>
        <v>0</v>
      </c>
      <c r="U72" s="22">
        <f>IFERROR(VLOOKUP($C72,'메타 RAW (MMP)'!$B:$G,6,0),0)</f>
        <v>0</v>
      </c>
      <c r="V72" s="22">
        <f t="shared" si="77"/>
        <v>0</v>
      </c>
      <c r="W72" s="22">
        <f t="shared" si="78"/>
        <v>0</v>
      </c>
      <c r="X72" s="22">
        <f>IFERROR(W72*커버링B2C요약!$AD$8/(커버링B2C요약!$AE$5/커버링B2C요약!$AD$5),0)</f>
        <v>0</v>
      </c>
      <c r="Y72" s="22">
        <f>VLOOKUP($C72,'메타 RAW'!$A:$I,9,0)</f>
        <v>120000</v>
      </c>
      <c r="Z72" s="43"/>
      <c r="AA72" s="169"/>
      <c r="AB72" s="43"/>
      <c r="AC72" s="43"/>
      <c r="AD72" s="43"/>
    </row>
    <row r="73" spans="1:30">
      <c r="AA73" s="169"/>
    </row>
    <row r="74" spans="1:30" ht="16.5" hidden="1" customHeight="1">
      <c r="B74" s="19" t="s">
        <v>440</v>
      </c>
      <c r="C74" s="20" t="s">
        <v>451</v>
      </c>
      <c r="D74" s="20"/>
      <c r="AA74" s="169"/>
    </row>
    <row r="75" spans="1:30" ht="16.5" hidden="1" customHeight="1">
      <c r="B75" s="11" t="s">
        <v>436</v>
      </c>
      <c r="C75" s="11" t="s">
        <v>22</v>
      </c>
      <c r="D75" s="12" t="s">
        <v>23</v>
      </c>
      <c r="E75" s="12" t="s">
        <v>24</v>
      </c>
      <c r="F75" s="12" t="s">
        <v>25</v>
      </c>
      <c r="G75" s="12" t="s">
        <v>26</v>
      </c>
      <c r="H75" s="12" t="s">
        <v>27</v>
      </c>
      <c r="I75" s="12" t="s">
        <v>28</v>
      </c>
      <c r="J75" s="13" t="s">
        <v>29</v>
      </c>
      <c r="K75" s="13" t="s">
        <v>30</v>
      </c>
      <c r="L75" s="13" t="s">
        <v>31</v>
      </c>
      <c r="M75" s="13" t="s">
        <v>32</v>
      </c>
      <c r="N75" s="13" t="s">
        <v>33</v>
      </c>
      <c r="O75" s="13" t="s">
        <v>34</v>
      </c>
      <c r="P75" s="13" t="s">
        <v>35</v>
      </c>
      <c r="Q75" s="13" t="s">
        <v>36</v>
      </c>
      <c r="R75" s="13" t="s">
        <v>37</v>
      </c>
      <c r="S75" s="14" t="s">
        <v>38</v>
      </c>
      <c r="T75" s="14" t="s">
        <v>27</v>
      </c>
      <c r="U75" s="14" t="s">
        <v>28</v>
      </c>
      <c r="V75" s="14" t="s">
        <v>36</v>
      </c>
      <c r="W75" s="14" t="s">
        <v>37</v>
      </c>
      <c r="X75" s="14" t="s">
        <v>437</v>
      </c>
      <c r="Y75" s="13" t="s">
        <v>40</v>
      </c>
      <c r="Z75" s="14" t="s">
        <v>41</v>
      </c>
      <c r="AA75" s="169"/>
    </row>
    <row r="76" spans="1:30" ht="16.5" hidden="1" customHeight="1">
      <c r="B76" s="15"/>
      <c r="C76" s="9" t="s">
        <v>435</v>
      </c>
      <c r="D76" s="16">
        <f t="shared" ref="D76:I76" si="80">SUM(D77:D79)</f>
        <v>0</v>
      </c>
      <c r="E76" s="16">
        <f t="shared" si="80"/>
        <v>0</v>
      </c>
      <c r="F76" s="16">
        <f t="shared" si="80"/>
        <v>0</v>
      </c>
      <c r="G76" s="16">
        <f t="shared" si="80"/>
        <v>0</v>
      </c>
      <c r="H76" s="16">
        <f t="shared" si="80"/>
        <v>0</v>
      </c>
      <c r="I76" s="16">
        <f t="shared" si="80"/>
        <v>0</v>
      </c>
      <c r="J76" s="17" t="e">
        <f>D76*1000/E76</f>
        <v>#DIV/0!</v>
      </c>
      <c r="K76" s="17">
        <f>IFERROR(D76/F76,0)</f>
        <v>0</v>
      </c>
      <c r="L76" s="18">
        <f t="shared" ref="L76:M79" si="81">IFERROR(F76/E76,0)</f>
        <v>0</v>
      </c>
      <c r="M76" s="42">
        <f t="shared" si="81"/>
        <v>0</v>
      </c>
      <c r="N76" s="42">
        <f>IFERROR(H76/F76,0)</f>
        <v>0</v>
      </c>
      <c r="O76" s="42">
        <f>IFERROR(I76/F76,0)</f>
        <v>0</v>
      </c>
      <c r="P76" s="17">
        <f>IFERROR(D76/G76,0)</f>
        <v>0</v>
      </c>
      <c r="Q76" s="17">
        <f>IFERROR(D76/H76,0)</f>
        <v>0</v>
      </c>
      <c r="R76" s="17">
        <f>IFERROR(D76/I76,0)</f>
        <v>0</v>
      </c>
      <c r="S76" s="16">
        <f>SUM(S77:S79)</f>
        <v>0</v>
      </c>
      <c r="T76" s="16">
        <f>SUM(T77:T79)</f>
        <v>0</v>
      </c>
      <c r="U76" s="16">
        <f>SUM(U77:U79)</f>
        <v>0</v>
      </c>
      <c r="V76" s="17">
        <f>IFERROR(D76/T76,0)</f>
        <v>0</v>
      </c>
      <c r="W76" s="17">
        <f>IFERROR(D76/U76,0)</f>
        <v>0</v>
      </c>
      <c r="X76" s="17">
        <f>IFERROR(W76*커버링B2C요약!$AD$8/(커버링B2C요약!$AE$5/커버링B2C요약!$AD$5),0)</f>
        <v>0</v>
      </c>
      <c r="Y76" s="17">
        <f>Y77</f>
        <v>0</v>
      </c>
      <c r="Z76" s="17">
        <v>0</v>
      </c>
      <c r="AA76" s="169"/>
    </row>
    <row r="77" spans="1:30" s="43" customFormat="1" hidden="1">
      <c r="B77" s="22" t="str">
        <f>VLOOKUP(C77,'메타 RAW'!A:G,2,0)</f>
        <v>ios_purchase_천안,아산_vd_PA고효율소재모음_nk1_26.02.13</v>
      </c>
      <c r="C77" s="22" t="s">
        <v>976</v>
      </c>
      <c r="D77" s="22">
        <f>VLOOKUP($C77,'메타 RAW'!$A:$G,3,0)</f>
        <v>0</v>
      </c>
      <c r="E77" s="22">
        <f>VLOOKUP($C77,'메타 RAW'!$A:$G,4,0)</f>
        <v>0</v>
      </c>
      <c r="F77" s="22">
        <f>VLOOKUP($C77,'메타 RAW'!$A:$G,5,0)</f>
        <v>0</v>
      </c>
      <c r="G77" s="22">
        <f>VLOOKUP($C77,'메타 RAW'!$A:$G,6,0)</f>
        <v>0</v>
      </c>
      <c r="H77" s="22">
        <f>VLOOKUP($C77,'메타 RAW'!$A:$I,7,0)</f>
        <v>0</v>
      </c>
      <c r="I77" s="22">
        <f>VLOOKUP($C77,'메타 RAW'!$A:$I,8,0)</f>
        <v>0</v>
      </c>
      <c r="J77" s="23">
        <f>IFERROR(D77/E77*1000,0)</f>
        <v>0</v>
      </c>
      <c r="K77" s="23">
        <f>IFERROR(D77/F77,0)</f>
        <v>0</v>
      </c>
      <c r="L77" s="24">
        <f t="shared" si="81"/>
        <v>0</v>
      </c>
      <c r="M77" s="24">
        <f t="shared" si="81"/>
        <v>0</v>
      </c>
      <c r="N77" s="24">
        <f>IFERROR(H77/F77,0)</f>
        <v>0</v>
      </c>
      <c r="O77" s="24">
        <f>IFERROR(I77/F77,0)</f>
        <v>0</v>
      </c>
      <c r="P77" s="22">
        <f>IFERROR(D77/G77,0)</f>
        <v>0</v>
      </c>
      <c r="Q77" s="22">
        <f>IFERROR(D77/H77,0)</f>
        <v>0</v>
      </c>
      <c r="R77" s="22">
        <f>IFERROR(D77/I77,0)</f>
        <v>0</v>
      </c>
      <c r="S77" s="22">
        <f>IFERROR(VLOOKUP($C77,'메타 RAW (MMP)'!$B:$G,3,0),0)</f>
        <v>0</v>
      </c>
      <c r="T77" s="22">
        <f>IFERROR(VLOOKUP($C77,'메타 RAW (MMP)'!$B:$G,5,0),0)</f>
        <v>0</v>
      </c>
      <c r="U77" s="22">
        <f>IFERROR(VLOOKUP($C77,'메타 RAW (MMP)'!$B:$G,6,0),0)</f>
        <v>0</v>
      </c>
      <c r="V77" s="22">
        <f>IFERROR(D77/T77,0)</f>
        <v>0</v>
      </c>
      <c r="W77" s="22">
        <f>IFERROR(D77/U77,0)</f>
        <v>0</v>
      </c>
      <c r="X77" s="22">
        <f>IFERROR(W77*커버링B2C요약!$AD$8/(커버링B2C요약!$AE$5/커버링B2C요약!$AD$5),0)</f>
        <v>0</v>
      </c>
      <c r="Y77" s="22">
        <v>0</v>
      </c>
      <c r="AA77" s="169"/>
    </row>
    <row r="78" spans="1:30" s="43" customFormat="1" hidden="1">
      <c r="B78" s="22" t="str">
        <f>VLOOKUP(C78,'메타 RAW'!A:G,2,0)</f>
        <v>ios_purchase_천안,아산_vd_PA고효율소재모음_nk1_26.02.13</v>
      </c>
      <c r="C78" s="22" t="s">
        <v>977</v>
      </c>
      <c r="D78" s="22">
        <f>VLOOKUP($C78,'메타 RAW'!$A:$G,3,0)</f>
        <v>0</v>
      </c>
      <c r="E78" s="22">
        <f>VLOOKUP($C78,'메타 RAW'!$A:$G,4,0)</f>
        <v>0</v>
      </c>
      <c r="F78" s="22">
        <f>VLOOKUP($C78,'메타 RAW'!$A:$G,5,0)</f>
        <v>0</v>
      </c>
      <c r="G78" s="22">
        <f>VLOOKUP($C78,'메타 RAW'!$A:$G,6,0)</f>
        <v>0</v>
      </c>
      <c r="H78" s="22">
        <f>VLOOKUP($C78,'메타 RAW'!$A:$I,7,0)</f>
        <v>0</v>
      </c>
      <c r="I78" s="22">
        <f>VLOOKUP($C78,'메타 RAW'!$A:$I,8,0)</f>
        <v>0</v>
      </c>
      <c r="J78" s="23">
        <f>IFERROR(D78/E78*1000,0)</f>
        <v>0</v>
      </c>
      <c r="K78" s="23">
        <f>IFERROR(D78/F78,0)</f>
        <v>0</v>
      </c>
      <c r="L78" s="24">
        <f t="shared" si="81"/>
        <v>0</v>
      </c>
      <c r="M78" s="24">
        <f t="shared" si="81"/>
        <v>0</v>
      </c>
      <c r="N78" s="24">
        <f>IFERROR(H78/F78,0)</f>
        <v>0</v>
      </c>
      <c r="O78" s="24">
        <f>IFERROR(I78/F78,0)</f>
        <v>0</v>
      </c>
      <c r="P78" s="22">
        <f>IFERROR(D78/G78,0)</f>
        <v>0</v>
      </c>
      <c r="Q78" s="22">
        <f>IFERROR(D78/H78,0)</f>
        <v>0</v>
      </c>
      <c r="R78" s="22">
        <f>IFERROR(D78/I78,0)</f>
        <v>0</v>
      </c>
      <c r="S78" s="22">
        <f>IFERROR(VLOOKUP($C78,'메타 RAW (MMP)'!$B:$G,3,0),0)</f>
        <v>0</v>
      </c>
      <c r="T78" s="22">
        <f>IFERROR(VLOOKUP($C78,'메타 RAW (MMP)'!$B:$G,5,0),0)</f>
        <v>0</v>
      </c>
      <c r="U78" s="22">
        <f>IFERROR(VLOOKUP($C78,'메타 RAW (MMP)'!$B:$G,6,0),0)</f>
        <v>0</v>
      </c>
      <c r="V78" s="22">
        <f>IFERROR(D78/T78,0)</f>
        <v>0</v>
      </c>
      <c r="W78" s="22">
        <f>IFERROR(D78/U78,0)</f>
        <v>0</v>
      </c>
      <c r="X78" s="22">
        <f>IFERROR(W78*커버링B2C요약!$AD$8/(커버링B2C요약!$AE$5/커버링B2C요약!$AD$5),0)</f>
        <v>0</v>
      </c>
      <c r="Y78" s="22">
        <f>VLOOKUP($C78,'메타 RAW'!$A:$I,9,0)</f>
        <v>50000</v>
      </c>
      <c r="AA78" s="169"/>
    </row>
    <row r="79" spans="1:30" s="43" customFormat="1" hidden="1">
      <c r="B79" s="22" t="str">
        <f>VLOOKUP(C79,'메타 RAW'!A:G,2,0)</f>
        <v>ios_purchase_천안,아산_vd_PA고효율소재모음_nk1_26.02.13</v>
      </c>
      <c r="C79" s="22" t="s">
        <v>978</v>
      </c>
      <c r="D79" s="22">
        <f>VLOOKUP($C79,'메타 RAW'!$A:$G,3,0)</f>
        <v>0</v>
      </c>
      <c r="E79" s="22">
        <f>VLOOKUP($C79,'메타 RAW'!$A:$G,4,0)</f>
        <v>0</v>
      </c>
      <c r="F79" s="22">
        <f>VLOOKUP($C79,'메타 RAW'!$A:$G,5,0)</f>
        <v>0</v>
      </c>
      <c r="G79" s="22">
        <f>VLOOKUP($C79,'메타 RAW'!$A:$G,6,0)</f>
        <v>0</v>
      </c>
      <c r="H79" s="22">
        <f>VLOOKUP($C79,'메타 RAW'!$A:$I,7,0)</f>
        <v>0</v>
      </c>
      <c r="I79" s="22">
        <f>VLOOKUP($C79,'메타 RAW'!$A:$I,8,0)</f>
        <v>0</v>
      </c>
      <c r="J79" s="23">
        <f>IFERROR(D79/E79*1000,0)</f>
        <v>0</v>
      </c>
      <c r="K79" s="23">
        <f>IFERROR(D79/F79,0)</f>
        <v>0</v>
      </c>
      <c r="L79" s="24">
        <f t="shared" si="81"/>
        <v>0</v>
      </c>
      <c r="M79" s="24">
        <f t="shared" si="81"/>
        <v>0</v>
      </c>
      <c r="N79" s="24">
        <f>IFERROR(H79/F79,0)</f>
        <v>0</v>
      </c>
      <c r="O79" s="24">
        <f>IFERROR(I79/F79,0)</f>
        <v>0</v>
      </c>
      <c r="P79" s="22">
        <f>IFERROR(D79/G79,0)</f>
        <v>0</v>
      </c>
      <c r="Q79" s="22">
        <f>IFERROR(D79/H79,0)</f>
        <v>0</v>
      </c>
      <c r="R79" s="22">
        <f>IFERROR(D79/I79,0)</f>
        <v>0</v>
      </c>
      <c r="S79" s="22">
        <f>IFERROR(VLOOKUP($C79,'메타 RAW (MMP)'!$B:$G,3,0),0)</f>
        <v>0</v>
      </c>
      <c r="T79" s="22">
        <f>IFERROR(VLOOKUP($C79,'메타 RAW (MMP)'!$B:$G,5,0),0)</f>
        <v>0</v>
      </c>
      <c r="U79" s="22">
        <f>IFERROR(VLOOKUP($C79,'메타 RAW (MMP)'!$B:$G,6,0),0)</f>
        <v>0</v>
      </c>
      <c r="V79" s="22">
        <f>IFERROR(D79/T79,0)</f>
        <v>0</v>
      </c>
      <c r="W79" s="22">
        <f>IFERROR(D79/U79,0)</f>
        <v>0</v>
      </c>
      <c r="X79" s="22">
        <f>IFERROR(W79*커버링B2C요약!$AD$8/(커버링B2C요약!$AE$5/커버링B2C요약!$AD$5),0)</f>
        <v>0</v>
      </c>
      <c r="Y79" s="22">
        <f>VLOOKUP($C79,'메타 RAW'!$A:$I,9,0)</f>
        <v>50000</v>
      </c>
      <c r="AA79" s="169"/>
    </row>
    <row r="80" spans="1:30" ht="16.5" customHeight="1">
      <c r="B80" s="19" t="s">
        <v>440</v>
      </c>
      <c r="C80" s="20" t="s">
        <v>4279</v>
      </c>
      <c r="D80" s="20"/>
      <c r="AA80" s="169"/>
    </row>
    <row r="81" spans="1:30" ht="16.5" customHeight="1">
      <c r="B81" s="11" t="s">
        <v>436</v>
      </c>
      <c r="C81" s="11" t="s">
        <v>22</v>
      </c>
      <c r="D81" s="12" t="s">
        <v>23</v>
      </c>
      <c r="E81" s="12" t="s">
        <v>24</v>
      </c>
      <c r="F81" s="12" t="s">
        <v>25</v>
      </c>
      <c r="G81" s="12" t="s">
        <v>26</v>
      </c>
      <c r="H81" s="12" t="s">
        <v>27</v>
      </c>
      <c r="I81" s="12" t="s">
        <v>28</v>
      </c>
      <c r="J81" s="13" t="s">
        <v>29</v>
      </c>
      <c r="K81" s="13" t="s">
        <v>30</v>
      </c>
      <c r="L81" s="13" t="s">
        <v>31</v>
      </c>
      <c r="M81" s="13" t="s">
        <v>32</v>
      </c>
      <c r="N81" s="13" t="s">
        <v>33</v>
      </c>
      <c r="O81" s="13" t="s">
        <v>34</v>
      </c>
      <c r="P81" s="13" t="s">
        <v>35</v>
      </c>
      <c r="Q81" s="13" t="s">
        <v>36</v>
      </c>
      <c r="R81" s="13" t="s">
        <v>37</v>
      </c>
      <c r="S81" s="14" t="s">
        <v>38</v>
      </c>
      <c r="T81" s="14" t="s">
        <v>27</v>
      </c>
      <c r="U81" s="14" t="s">
        <v>28</v>
      </c>
      <c r="V81" s="14" t="s">
        <v>36</v>
      </c>
      <c r="W81" s="14" t="s">
        <v>37</v>
      </c>
      <c r="X81" s="14" t="s">
        <v>437</v>
      </c>
      <c r="Y81" s="13" t="s">
        <v>40</v>
      </c>
      <c r="Z81" s="14" t="s">
        <v>41</v>
      </c>
      <c r="AA81" s="169"/>
    </row>
    <row r="82" spans="1:30" ht="16.5" customHeight="1">
      <c r="B82" s="15"/>
      <c r="C82" s="9" t="s">
        <v>435</v>
      </c>
      <c r="D82" s="16">
        <f t="shared" ref="D82:I82" si="82">SUM(D83:D85)</f>
        <v>1443553</v>
      </c>
      <c r="E82" s="16">
        <f t="shared" si="82"/>
        <v>111953</v>
      </c>
      <c r="F82" s="16">
        <f t="shared" si="82"/>
        <v>588</v>
      </c>
      <c r="G82" s="16">
        <f t="shared" si="82"/>
        <v>86</v>
      </c>
      <c r="H82" s="16">
        <f t="shared" si="82"/>
        <v>34</v>
      </c>
      <c r="I82" s="16">
        <f t="shared" si="82"/>
        <v>50</v>
      </c>
      <c r="J82" s="17">
        <f>D82*1000/E82</f>
        <v>12894.277062695954</v>
      </c>
      <c r="K82" s="17">
        <f>IFERROR(D82/F82,0)</f>
        <v>2455.0221088435374</v>
      </c>
      <c r="L82" s="18">
        <f t="shared" ref="L82:M85" si="83">IFERROR(F82/E82,0)</f>
        <v>5.252204049913803E-3</v>
      </c>
      <c r="M82" s="42">
        <f t="shared" si="83"/>
        <v>0.14625850340136054</v>
      </c>
      <c r="N82" s="42">
        <f>IFERROR(H82/F82,0)</f>
        <v>5.7823129251700682E-2</v>
      </c>
      <c r="O82" s="42">
        <f>IFERROR(I82/F82,0)</f>
        <v>8.5034013605442174E-2</v>
      </c>
      <c r="P82" s="17">
        <f>IFERROR(D82/G82,0)</f>
        <v>16785.5</v>
      </c>
      <c r="Q82" s="17">
        <f>IFERROR(D82/H82,0)</f>
        <v>42457.441176470587</v>
      </c>
      <c r="R82" s="17">
        <f>IFERROR(D82/I82,0)</f>
        <v>28871.06</v>
      </c>
      <c r="S82" s="16">
        <f>SUM(S83:S85)</f>
        <v>88</v>
      </c>
      <c r="T82" s="16">
        <f>SUM(T83:T85)</f>
        <v>68</v>
      </c>
      <c r="U82" s="16">
        <f>SUM(U83:U85)</f>
        <v>14</v>
      </c>
      <c r="V82" s="17">
        <f>IFERROR(D82/T82,0)</f>
        <v>21228.720588235294</v>
      </c>
      <c r="W82" s="17">
        <f>IFERROR(D82/U82,0)</f>
        <v>103110.92857142857</v>
      </c>
      <c r="X82" s="17">
        <f>IFERROR(W82*커버링B2C요약!$AD$8/(커버링B2C요약!$AE$5/커버링B2C요약!$AD$5),0)</f>
        <v>41038.613092953863</v>
      </c>
      <c r="Y82" s="17">
        <f>Y83</f>
        <v>240000</v>
      </c>
      <c r="Z82" s="17">
        <v>240000</v>
      </c>
      <c r="AA82" s="169"/>
    </row>
    <row r="83" spans="1:30" s="62" customFormat="1">
      <c r="B83" s="28" t="str">
        <f>VLOOKUP(C83,'메타 RAW'!A:G,2,0)</f>
        <v>ios_purchase_lookalike(7%)_vd_여기서뭐해(음식물)_cr1_26.02.19</v>
      </c>
      <c r="C83" s="28" t="s">
        <v>979</v>
      </c>
      <c r="D83" s="28">
        <f>VLOOKUP($C83,'메타 RAW'!$A:$G,3,0)</f>
        <v>1321328</v>
      </c>
      <c r="E83" s="28">
        <f>VLOOKUP($C83,'메타 RAW'!$A:$G,4,0)</f>
        <v>98699</v>
      </c>
      <c r="F83" s="28">
        <f>VLOOKUP($C83,'메타 RAW'!$A:$G,5,0)</f>
        <v>529</v>
      </c>
      <c r="G83" s="28">
        <f>VLOOKUP($C83,'메타 RAW'!$A:$G,6,0)</f>
        <v>82</v>
      </c>
      <c r="H83" s="28">
        <f>VLOOKUP($C83,'메타 RAW'!$A:$I,7,0)</f>
        <v>32</v>
      </c>
      <c r="I83" s="28">
        <f>VLOOKUP($C83,'메타 RAW'!$A:$I,8,0)</f>
        <v>49</v>
      </c>
      <c r="J83" s="29">
        <f>IFERROR(D83/E83*1000,0)</f>
        <v>13387.450734049989</v>
      </c>
      <c r="K83" s="29">
        <f>IFERROR(D83/F83,0)</f>
        <v>2497.7844990548206</v>
      </c>
      <c r="L83" s="30">
        <f t="shared" si="83"/>
        <v>5.3597300884507442E-3</v>
      </c>
      <c r="M83" s="30">
        <f t="shared" si="83"/>
        <v>0.15500945179584122</v>
      </c>
      <c r="N83" s="30">
        <f>IFERROR(H83/F83,0)</f>
        <v>6.0491493383742913E-2</v>
      </c>
      <c r="O83" s="30">
        <f>IFERROR(I83/F83,0)</f>
        <v>9.2627599243856329E-2</v>
      </c>
      <c r="P83" s="28">
        <f>IFERROR(D83/G83,0)</f>
        <v>16113.756097560976</v>
      </c>
      <c r="Q83" s="28">
        <f>IFERROR(D83/H83,0)</f>
        <v>41291.5</v>
      </c>
      <c r="R83" s="28">
        <f>IFERROR(D83/I83,0)</f>
        <v>26965.877551020407</v>
      </c>
      <c r="S83" s="28">
        <f>IFERROR(VLOOKUP($C83,'메타 RAW (MMP)'!$B:$G,3,0),0)</f>
        <v>83</v>
      </c>
      <c r="T83" s="28">
        <f>IFERROR(VLOOKUP($C83,'메타 RAW (MMP)'!$B:$G,5,0),0)</f>
        <v>63</v>
      </c>
      <c r="U83" s="28">
        <f>IFERROR(VLOOKUP($C83,'메타 RAW (MMP)'!$B:$G,6,0),0)</f>
        <v>13</v>
      </c>
      <c r="V83" s="28">
        <f>IFERROR(D83/T83,0)</f>
        <v>20973.460317460318</v>
      </c>
      <c r="W83" s="28">
        <f>IFERROR(D83/U83,0)</f>
        <v>101640.61538461539</v>
      </c>
      <c r="X83" s="28">
        <f>IFERROR(W83*커버링B2C요약!$AD$8/(커버링B2C요약!$AE$5/커버링B2C요약!$AD$5),0)</f>
        <v>40453.421835003988</v>
      </c>
      <c r="Y83" s="28">
        <f>VLOOKUP($C83,'메타 RAW'!$A:$I,9,0)</f>
        <v>240000</v>
      </c>
      <c r="AA83" s="169"/>
    </row>
    <row r="84" spans="1:30" s="62" customFormat="1">
      <c r="B84" s="28" t="str">
        <f>VLOOKUP(C84,'메타 RAW'!A:G,2,0)</f>
        <v>ios_purchase_lookalike(7%)_vd_여기서뭐해(음식물)_cr1_26.02.19</v>
      </c>
      <c r="C84" s="28" t="s">
        <v>980</v>
      </c>
      <c r="D84" s="28">
        <f>VLOOKUP($C84,'메타 RAW'!$A:$G,3,0)</f>
        <v>121209</v>
      </c>
      <c r="E84" s="28">
        <f>VLOOKUP($C84,'메타 RAW'!$A:$G,4,0)</f>
        <v>13143</v>
      </c>
      <c r="F84" s="28">
        <f>VLOOKUP($C84,'메타 RAW'!$A:$G,5,0)</f>
        <v>58</v>
      </c>
      <c r="G84" s="28">
        <f>VLOOKUP($C84,'메타 RAW'!$A:$G,6,0)</f>
        <v>4</v>
      </c>
      <c r="H84" s="28">
        <f>VLOOKUP($C84,'메타 RAW'!$A:$I,7,0)</f>
        <v>2</v>
      </c>
      <c r="I84" s="28">
        <f>VLOOKUP($C84,'메타 RAW'!$A:$I,8,0)</f>
        <v>1</v>
      </c>
      <c r="J84" s="29">
        <f>IFERROR(D84/E84*1000,0)</f>
        <v>9222.3236703948878</v>
      </c>
      <c r="K84" s="29">
        <f>IFERROR(D84/F84,0)</f>
        <v>2089.8103448275861</v>
      </c>
      <c r="L84" s="30">
        <f t="shared" si="83"/>
        <v>4.41299551091836E-3</v>
      </c>
      <c r="M84" s="30">
        <f t="shared" si="83"/>
        <v>6.8965517241379309E-2</v>
      </c>
      <c r="N84" s="30">
        <f>IFERROR(H84/F84,0)</f>
        <v>3.4482758620689655E-2</v>
      </c>
      <c r="O84" s="30">
        <f>IFERROR(I84/F84,0)</f>
        <v>1.7241379310344827E-2</v>
      </c>
      <c r="P84" s="28">
        <f>IFERROR(D84/G84,0)</f>
        <v>30302.25</v>
      </c>
      <c r="Q84" s="28">
        <f>IFERROR(D84/H84,0)</f>
        <v>60604.5</v>
      </c>
      <c r="R84" s="28">
        <f>IFERROR(D84/I84,0)</f>
        <v>121209</v>
      </c>
      <c r="S84" s="28">
        <f>IFERROR(VLOOKUP($C84,'메타 RAW (MMP)'!$B:$G,3,0),0)</f>
        <v>5</v>
      </c>
      <c r="T84" s="28">
        <f>IFERROR(VLOOKUP($C84,'메타 RAW (MMP)'!$B:$G,5,0),0)</f>
        <v>5</v>
      </c>
      <c r="U84" s="28">
        <f>IFERROR(VLOOKUP($C84,'메타 RAW (MMP)'!$B:$G,6,0),0)</f>
        <v>1</v>
      </c>
      <c r="V84" s="28">
        <f>IFERROR(D84/T84,0)</f>
        <v>24241.8</v>
      </c>
      <c r="W84" s="28">
        <f>IFERROR(D84/U84,0)</f>
        <v>121209</v>
      </c>
      <c r="X84" s="28">
        <f>IFERROR(W84*커버링B2C요약!$AD$8/(커버링B2C요약!$AE$5/커버링B2C요약!$AD$5),0)</f>
        <v>48241.726879008827</v>
      </c>
      <c r="Y84" s="28">
        <f>VLOOKUP($C84,'메타 RAW'!$A:$I,9,0)</f>
        <v>240000</v>
      </c>
      <c r="AA84" s="169"/>
    </row>
    <row r="85" spans="1:30" s="62" customFormat="1">
      <c r="B85" s="28" t="str">
        <f>VLOOKUP(C85,'메타 RAW'!A:G,2,0)</f>
        <v>ios_purchase_lookalike(7%)_vd_여기서뭐해(음식물)_cr1_26.02.19</v>
      </c>
      <c r="C85" s="28" t="s">
        <v>981</v>
      </c>
      <c r="D85" s="28">
        <f>VLOOKUP($C85,'메타 RAW'!$A:$G,3,0)</f>
        <v>1016</v>
      </c>
      <c r="E85" s="28">
        <f>VLOOKUP($C85,'메타 RAW'!$A:$G,4,0)</f>
        <v>111</v>
      </c>
      <c r="F85" s="28">
        <f>VLOOKUP($C85,'메타 RAW'!$A:$G,5,0)</f>
        <v>1</v>
      </c>
      <c r="G85" s="28">
        <f>VLOOKUP($C85,'메타 RAW'!$A:$G,6,0)</f>
        <v>0</v>
      </c>
      <c r="H85" s="28">
        <f>VLOOKUP($C85,'메타 RAW'!$A:$I,7,0)</f>
        <v>0</v>
      </c>
      <c r="I85" s="28">
        <f>VLOOKUP($C85,'메타 RAW'!$A:$I,8,0)</f>
        <v>0</v>
      </c>
      <c r="J85" s="29">
        <f>IFERROR(D85/E85*1000,0)</f>
        <v>9153.1531531531546</v>
      </c>
      <c r="K85" s="29">
        <f>IFERROR(D85/F85,0)</f>
        <v>1016</v>
      </c>
      <c r="L85" s="30">
        <f t="shared" si="83"/>
        <v>9.0090090090090089E-3</v>
      </c>
      <c r="M85" s="30">
        <f t="shared" si="83"/>
        <v>0</v>
      </c>
      <c r="N85" s="30">
        <f>IFERROR(H85/F85,0)</f>
        <v>0</v>
      </c>
      <c r="O85" s="30">
        <f>IFERROR(I85/F85,0)</f>
        <v>0</v>
      </c>
      <c r="P85" s="28">
        <f>IFERROR(D85/G85,0)</f>
        <v>0</v>
      </c>
      <c r="Q85" s="28">
        <f>IFERROR(D85/H85,0)</f>
        <v>0</v>
      </c>
      <c r="R85" s="28">
        <f>IFERROR(D85/I85,0)</f>
        <v>0</v>
      </c>
      <c r="S85" s="28">
        <f>IFERROR(VLOOKUP($C85,'메타 RAW (MMP)'!$B:$G,3,0),0)</f>
        <v>0</v>
      </c>
      <c r="T85" s="28">
        <f>IFERROR(VLOOKUP($C85,'메타 RAW (MMP)'!$B:$G,5,0),0)</f>
        <v>0</v>
      </c>
      <c r="U85" s="28">
        <f>IFERROR(VLOOKUP($C85,'메타 RAW (MMP)'!$B:$G,6,0),0)</f>
        <v>0</v>
      </c>
      <c r="V85" s="28">
        <f>IFERROR(D85/T85,0)</f>
        <v>0</v>
      </c>
      <c r="W85" s="28">
        <f>IFERROR(D85/U85,0)</f>
        <v>0</v>
      </c>
      <c r="X85" s="28">
        <f>IFERROR(W85*커버링B2C요약!$AD$8/(커버링B2C요약!$AE$5/커버링B2C요약!$AD$5),0)</f>
        <v>0</v>
      </c>
      <c r="Y85" s="28">
        <f>VLOOKUP($C85,'메타 RAW'!$A:$I,9,0)</f>
        <v>240000</v>
      </c>
      <c r="AA85" s="169"/>
    </row>
    <row r="86" spans="1:30">
      <c r="AA86" s="169"/>
    </row>
    <row r="87" spans="1:30" ht="16.5" customHeight="1">
      <c r="B87" s="19" t="s">
        <v>440</v>
      </c>
      <c r="C87" s="20" t="s">
        <v>4280</v>
      </c>
      <c r="D87" s="20"/>
      <c r="AA87" s="169"/>
    </row>
    <row r="88" spans="1:30" ht="16.5" customHeight="1">
      <c r="B88" s="11" t="s">
        <v>436</v>
      </c>
      <c r="C88" s="11" t="s">
        <v>22</v>
      </c>
      <c r="D88" s="12" t="s">
        <v>23</v>
      </c>
      <c r="E88" s="12" t="s">
        <v>24</v>
      </c>
      <c r="F88" s="12" t="s">
        <v>25</v>
      </c>
      <c r="G88" s="12" t="s">
        <v>26</v>
      </c>
      <c r="H88" s="12" t="s">
        <v>27</v>
      </c>
      <c r="I88" s="12" t="s">
        <v>28</v>
      </c>
      <c r="J88" s="13" t="s">
        <v>29</v>
      </c>
      <c r="K88" s="13" t="s">
        <v>30</v>
      </c>
      <c r="L88" s="13" t="s">
        <v>31</v>
      </c>
      <c r="M88" s="13" t="s">
        <v>32</v>
      </c>
      <c r="N88" s="13" t="s">
        <v>33</v>
      </c>
      <c r="O88" s="13" t="s">
        <v>34</v>
      </c>
      <c r="P88" s="13" t="s">
        <v>35</v>
      </c>
      <c r="Q88" s="13" t="s">
        <v>36</v>
      </c>
      <c r="R88" s="13" t="s">
        <v>37</v>
      </c>
      <c r="S88" s="14" t="s">
        <v>38</v>
      </c>
      <c r="T88" s="14" t="s">
        <v>27</v>
      </c>
      <c r="U88" s="14" t="s">
        <v>28</v>
      </c>
      <c r="V88" s="14" t="s">
        <v>36</v>
      </c>
      <c r="W88" s="14" t="s">
        <v>37</v>
      </c>
      <c r="X88" s="14" t="s">
        <v>437</v>
      </c>
      <c r="Y88" s="13" t="s">
        <v>40</v>
      </c>
      <c r="Z88" s="14" t="s">
        <v>41</v>
      </c>
      <c r="AA88" s="169"/>
    </row>
    <row r="89" spans="1:30" ht="16.5" customHeight="1">
      <c r="B89" s="15"/>
      <c r="C89" s="9" t="s">
        <v>435</v>
      </c>
      <c r="D89" s="16">
        <f t="shared" ref="D89:I89" si="84">SUM(D90:D97)</f>
        <v>932320</v>
      </c>
      <c r="E89" s="16">
        <f t="shared" si="84"/>
        <v>45629</v>
      </c>
      <c r="F89" s="16">
        <f t="shared" si="84"/>
        <v>583</v>
      </c>
      <c r="G89" s="16">
        <f t="shared" si="84"/>
        <v>65</v>
      </c>
      <c r="H89" s="16">
        <f t="shared" si="84"/>
        <v>16</v>
      </c>
      <c r="I89" s="16">
        <f t="shared" si="84"/>
        <v>41</v>
      </c>
      <c r="J89" s="17">
        <f>D89*1000/E89</f>
        <v>20432.619605952354</v>
      </c>
      <c r="K89" s="17">
        <f t="shared" ref="K89" si="85">IFERROR(D89/F89,0)</f>
        <v>1599.1766723842195</v>
      </c>
      <c r="L89" s="18">
        <f t="shared" ref="L89" si="86">IFERROR(F89/E89,0)</f>
        <v>1.2776962019768129E-2</v>
      </c>
      <c r="M89" s="42">
        <f t="shared" ref="M89" si="87">IFERROR(G89/F89,0)</f>
        <v>0.11149228130360206</v>
      </c>
      <c r="N89" s="42">
        <f t="shared" ref="N89" si="88">IFERROR(H89/F89,0)</f>
        <v>2.7444253859348199E-2</v>
      </c>
      <c r="O89" s="42">
        <f t="shared" ref="O89" si="89">IFERROR(I89/F89,0)</f>
        <v>7.0325900514579764E-2</v>
      </c>
      <c r="P89" s="17">
        <f t="shared" ref="P89" si="90">IFERROR(D89/G89,0)</f>
        <v>14343.384615384615</v>
      </c>
      <c r="Q89" s="17">
        <f t="shared" ref="Q89" si="91">IFERROR(D89/H89,0)</f>
        <v>58270</v>
      </c>
      <c r="R89" s="17">
        <f t="shared" ref="R89" si="92">IFERROR(D89/I89,0)</f>
        <v>22739.512195121952</v>
      </c>
      <c r="S89" s="16">
        <f>SUM(S90:S97)</f>
        <v>62</v>
      </c>
      <c r="T89" s="16">
        <f>SUM(T90:T97)</f>
        <v>41</v>
      </c>
      <c r="U89" s="16">
        <f>SUM(U90:U97)</f>
        <v>7</v>
      </c>
      <c r="V89" s="17">
        <f t="shared" ref="V89" si="93">IFERROR(D89/T89,0)</f>
        <v>22739.512195121952</v>
      </c>
      <c r="W89" s="17">
        <f t="shared" ref="W89" si="94">IFERROR(D89/U89,0)</f>
        <v>133188.57142857142</v>
      </c>
      <c r="X89" s="17">
        <f>IFERROR(W89*커버링B2C요약!$AD$8/(커버링B2C요약!$AE$5/커버링B2C요약!$AD$5),0)</f>
        <v>53009.65016015726</v>
      </c>
      <c r="Y89" s="17">
        <f>Y90</f>
        <v>130000</v>
      </c>
      <c r="Z89" s="17">
        <v>50000</v>
      </c>
      <c r="AA89" s="169"/>
    </row>
    <row r="90" spans="1:30" s="43" customFormat="1">
      <c r="A90" s="62"/>
      <c r="B90" s="28" t="str">
        <f>VLOOKUP(C90,'메타 RAW'!A:G,2,0)</f>
        <v>ios_purchase_lookalike(7%)_vd_인플루언서PA(2월)_hn1_26.02.23</v>
      </c>
      <c r="C90" s="28" t="s">
        <v>983</v>
      </c>
      <c r="D90" s="28">
        <f>VLOOKUP($C90,'메타 RAW'!$A:$G,3,0)</f>
        <v>711087</v>
      </c>
      <c r="E90" s="28">
        <f>VLOOKUP($C90,'메타 RAW'!$A:$G,4,0)</f>
        <v>30594</v>
      </c>
      <c r="F90" s="28">
        <f>VLOOKUP($C90,'메타 RAW'!$A:$G,5,0)</f>
        <v>476</v>
      </c>
      <c r="G90" s="28">
        <f>VLOOKUP($C90,'메타 RAW'!$A:$G,6,0)</f>
        <v>57</v>
      </c>
      <c r="H90" s="28">
        <f>VLOOKUP($C90,'메타 RAW'!$A:$I,7,0)</f>
        <v>13</v>
      </c>
      <c r="I90" s="28">
        <f>VLOOKUP($C90,'메타 RAW'!$A:$I,8,0)</f>
        <v>33</v>
      </c>
      <c r="J90" s="29">
        <f t="shared" ref="J90:J97" si="95">IFERROR(D90/E90*1000,0)</f>
        <v>23242.694646009022</v>
      </c>
      <c r="K90" s="29">
        <f t="shared" ref="K90:K97" si="96">IFERROR(D90/F90,0)</f>
        <v>1493.8802521008404</v>
      </c>
      <c r="L90" s="30">
        <f t="shared" ref="L90:M97" si="97">IFERROR(F90/E90,0)</f>
        <v>1.5558606262665883E-2</v>
      </c>
      <c r="M90" s="30">
        <f t="shared" si="97"/>
        <v>0.11974789915966387</v>
      </c>
      <c r="N90" s="30">
        <f t="shared" ref="N90:N97" si="98">IFERROR(H90/F90,0)</f>
        <v>2.7310924369747899E-2</v>
      </c>
      <c r="O90" s="30">
        <f t="shared" ref="O90:O97" si="99">IFERROR(I90/F90,0)</f>
        <v>6.9327731092436978E-2</v>
      </c>
      <c r="P90" s="28">
        <f t="shared" ref="P90:P97" si="100">IFERROR(D90/G90,0)</f>
        <v>12475.21052631579</v>
      </c>
      <c r="Q90" s="28">
        <f t="shared" ref="Q90:Q97" si="101">IFERROR(D90/H90,0)</f>
        <v>54699</v>
      </c>
      <c r="R90" s="28">
        <f t="shared" ref="R90:R97" si="102">IFERROR(D90/I90,0)</f>
        <v>21548.090909090908</v>
      </c>
      <c r="S90" s="28">
        <f>IFERROR(VLOOKUP($C90,'메타 RAW (MMP)'!$B:$G,3,0),0)</f>
        <v>51</v>
      </c>
      <c r="T90" s="28">
        <f>IFERROR(VLOOKUP($C90,'메타 RAW (MMP)'!$B:$G,5,0),0)</f>
        <v>33</v>
      </c>
      <c r="U90" s="28">
        <f>IFERROR(VLOOKUP($C90,'메타 RAW (MMP)'!$B:$G,6,0),0)</f>
        <v>6</v>
      </c>
      <c r="V90" s="28">
        <f t="shared" ref="V90:V97" si="103">IFERROR(D90/T90,0)</f>
        <v>21548.090909090908</v>
      </c>
      <c r="W90" s="28">
        <f t="shared" ref="W90:W97" si="104">IFERROR(D90/U90,0)</f>
        <v>118514.5</v>
      </c>
      <c r="X90" s="28">
        <f>IFERROR(W90*커버링B2C요약!$AD$8/(커버링B2C요약!$AE$5/커버링B2C요약!$AD$5),0)</f>
        <v>47169.303766240882</v>
      </c>
      <c r="Y90" s="28">
        <f>VLOOKUP($C90,'메타 RAW'!$A:$I,9,0)</f>
        <v>130000</v>
      </c>
      <c r="Z90" s="62"/>
      <c r="AA90" s="169"/>
      <c r="AB90" s="62"/>
      <c r="AC90" s="62"/>
      <c r="AD90" s="62"/>
    </row>
    <row r="91" spans="1:30" s="43" customFormat="1">
      <c r="A91" s="62"/>
      <c r="B91" s="28" t="str">
        <f>VLOOKUP(C91,'메타 RAW'!A:G,2,0)</f>
        <v>ios_purchase_lookalike(7%)_vd_인플루언서PA(2월)_hn1_26.02.23</v>
      </c>
      <c r="C91" s="28" t="s">
        <v>982</v>
      </c>
      <c r="D91" s="28">
        <f>VLOOKUP($C91,'메타 RAW'!$A:$G,3,0)</f>
        <v>210379</v>
      </c>
      <c r="E91" s="28">
        <f>VLOOKUP($C91,'메타 RAW'!$A:$G,4,0)</f>
        <v>14328</v>
      </c>
      <c r="F91" s="28">
        <f>VLOOKUP($C91,'메타 RAW'!$A:$G,5,0)</f>
        <v>94</v>
      </c>
      <c r="G91" s="28">
        <f>VLOOKUP($C91,'메타 RAW'!$A:$G,6,0)</f>
        <v>8</v>
      </c>
      <c r="H91" s="28">
        <f>VLOOKUP($C91,'메타 RAW'!$A:$I,7,0)</f>
        <v>3</v>
      </c>
      <c r="I91" s="28">
        <f>VLOOKUP($C91,'메타 RAW'!$A:$I,8,0)</f>
        <v>8</v>
      </c>
      <c r="J91" s="29">
        <f t="shared" si="95"/>
        <v>14683.068118369625</v>
      </c>
      <c r="K91" s="29">
        <f t="shared" si="96"/>
        <v>2238.0744680851062</v>
      </c>
      <c r="L91" s="30">
        <f t="shared" si="97"/>
        <v>6.5605806811836961E-3</v>
      </c>
      <c r="M91" s="30">
        <f t="shared" si="97"/>
        <v>8.5106382978723402E-2</v>
      </c>
      <c r="N91" s="30">
        <f t="shared" si="98"/>
        <v>3.1914893617021274E-2</v>
      </c>
      <c r="O91" s="30">
        <f t="shared" si="99"/>
        <v>8.5106382978723402E-2</v>
      </c>
      <c r="P91" s="28">
        <f t="shared" si="100"/>
        <v>26297.375</v>
      </c>
      <c r="Q91" s="28">
        <f t="shared" si="101"/>
        <v>70126.333333333328</v>
      </c>
      <c r="R91" s="28">
        <f t="shared" si="102"/>
        <v>26297.375</v>
      </c>
      <c r="S91" s="28">
        <f>IFERROR(VLOOKUP($C91,'메타 RAW (MMP)'!$B:$G,3,0),0)</f>
        <v>11</v>
      </c>
      <c r="T91" s="28">
        <f>IFERROR(VLOOKUP($C91,'메타 RAW (MMP)'!$B:$G,5,0),0)</f>
        <v>8</v>
      </c>
      <c r="U91" s="28">
        <f>IFERROR(VLOOKUP($C91,'메타 RAW (MMP)'!$B:$G,6,0),0)</f>
        <v>1</v>
      </c>
      <c r="V91" s="28">
        <f t="shared" si="103"/>
        <v>26297.375</v>
      </c>
      <c r="W91" s="28">
        <f t="shared" si="104"/>
        <v>210379</v>
      </c>
      <c r="X91" s="28">
        <f>IFERROR(W91*커버링B2C요약!$AD$8/(커버링B2C요약!$AE$5/커버링B2C요약!$AD$5),0)</f>
        <v>83731.787730935801</v>
      </c>
      <c r="Y91" s="28">
        <f>VLOOKUP($C91,'메타 RAW'!$A:$I,9,0)</f>
        <v>130000</v>
      </c>
      <c r="Z91" s="62"/>
      <c r="AA91" s="169"/>
      <c r="AB91" s="62"/>
      <c r="AC91" s="62"/>
      <c r="AD91" s="62"/>
    </row>
    <row r="92" spans="1:30" s="43" customFormat="1">
      <c r="A92" s="62"/>
      <c r="B92" s="28" t="str">
        <f>VLOOKUP(C92,'메타 RAW'!A:G,2,0)</f>
        <v>ios_purchase_lookalike(7%)_vd_인플루언서PA(2월)_hn1_26.02.23</v>
      </c>
      <c r="C92" s="28" t="s">
        <v>984</v>
      </c>
      <c r="D92" s="28">
        <f>VLOOKUP($C92,'메타 RAW'!$A:$G,3,0)</f>
        <v>10854</v>
      </c>
      <c r="E92" s="28">
        <f>VLOOKUP($C92,'메타 RAW'!$A:$G,4,0)</f>
        <v>707</v>
      </c>
      <c r="F92" s="28">
        <f>VLOOKUP($C92,'메타 RAW'!$A:$G,5,0)</f>
        <v>13</v>
      </c>
      <c r="G92" s="28">
        <f>VLOOKUP($C92,'메타 RAW'!$A:$G,6,0)</f>
        <v>0</v>
      </c>
      <c r="H92" s="28">
        <f>VLOOKUP($C92,'메타 RAW'!$A:$I,7,0)</f>
        <v>0</v>
      </c>
      <c r="I92" s="28">
        <f>VLOOKUP($C92,'메타 RAW'!$A:$I,8,0)</f>
        <v>0</v>
      </c>
      <c r="J92" s="29">
        <f t="shared" si="95"/>
        <v>15352.192362093352</v>
      </c>
      <c r="K92" s="29">
        <f t="shared" si="96"/>
        <v>834.92307692307691</v>
      </c>
      <c r="L92" s="30">
        <f t="shared" si="97"/>
        <v>1.8387553041018388E-2</v>
      </c>
      <c r="M92" s="30">
        <f t="shared" si="97"/>
        <v>0</v>
      </c>
      <c r="N92" s="30">
        <f t="shared" si="98"/>
        <v>0</v>
      </c>
      <c r="O92" s="30">
        <f t="shared" si="99"/>
        <v>0</v>
      </c>
      <c r="P92" s="28">
        <f t="shared" si="100"/>
        <v>0</v>
      </c>
      <c r="Q92" s="28">
        <f t="shared" si="101"/>
        <v>0</v>
      </c>
      <c r="R92" s="28">
        <f t="shared" si="102"/>
        <v>0</v>
      </c>
      <c r="S92" s="28">
        <f>IFERROR(VLOOKUP($C92,'메타 RAW (MMP)'!$B:$G,3,0),0)</f>
        <v>0</v>
      </c>
      <c r="T92" s="28">
        <f>IFERROR(VLOOKUP($C92,'메타 RAW (MMP)'!$B:$G,5,0),0)</f>
        <v>0</v>
      </c>
      <c r="U92" s="28">
        <f>IFERROR(VLOOKUP($C92,'메타 RAW (MMP)'!$B:$G,6,0),0)</f>
        <v>0</v>
      </c>
      <c r="V92" s="28">
        <f t="shared" si="103"/>
        <v>0</v>
      </c>
      <c r="W92" s="28">
        <f t="shared" si="104"/>
        <v>0</v>
      </c>
      <c r="X92" s="28">
        <f>IFERROR(W92*커버링B2C요약!$AD$8/(커버링B2C요약!$AE$5/커버링B2C요약!$AD$5),0)</f>
        <v>0</v>
      </c>
      <c r="Y92" s="28">
        <f>VLOOKUP($C92,'메타 RAW'!$A:$I,9,0)</f>
        <v>130000</v>
      </c>
      <c r="Z92" s="62"/>
      <c r="AA92" s="169"/>
      <c r="AB92" s="62"/>
      <c r="AC92" s="62"/>
      <c r="AD92" s="62"/>
    </row>
    <row r="93" spans="1:30" s="43" customFormat="1">
      <c r="B93" s="22" t="str">
        <f>VLOOKUP(C93,'메타 RAW'!A:G,2,0)</f>
        <v>ios_purchase_lookalike(7%)_vd_인플루언서PA(2월)_hn1_26.02.23</v>
      </c>
      <c r="C93" s="22" t="s">
        <v>985</v>
      </c>
      <c r="D93" s="22">
        <f>VLOOKUP($C93,'메타 RAW'!$A:$G,3,0)</f>
        <v>0</v>
      </c>
      <c r="E93" s="22">
        <f>VLOOKUP($C93,'메타 RAW'!$A:$G,4,0)</f>
        <v>0</v>
      </c>
      <c r="F93" s="22">
        <f>VLOOKUP($C93,'메타 RAW'!$A:$G,5,0)</f>
        <v>0</v>
      </c>
      <c r="G93" s="22">
        <f>VLOOKUP($C93,'메타 RAW'!$A:$G,6,0)</f>
        <v>0</v>
      </c>
      <c r="H93" s="22">
        <f>VLOOKUP($C93,'메타 RAW'!$A:$I,7,0)</f>
        <v>0</v>
      </c>
      <c r="I93" s="22">
        <f>VLOOKUP($C93,'메타 RAW'!$A:$I,8,0)</f>
        <v>0</v>
      </c>
      <c r="J93" s="23">
        <f t="shared" si="95"/>
        <v>0</v>
      </c>
      <c r="K93" s="23">
        <f t="shared" si="96"/>
        <v>0</v>
      </c>
      <c r="L93" s="24">
        <f t="shared" si="97"/>
        <v>0</v>
      </c>
      <c r="M93" s="24">
        <f t="shared" si="97"/>
        <v>0</v>
      </c>
      <c r="N93" s="24">
        <f t="shared" si="98"/>
        <v>0</v>
      </c>
      <c r="O93" s="24">
        <f t="shared" si="99"/>
        <v>0</v>
      </c>
      <c r="P93" s="22">
        <f t="shared" si="100"/>
        <v>0</v>
      </c>
      <c r="Q93" s="22">
        <f t="shared" si="101"/>
        <v>0</v>
      </c>
      <c r="R93" s="22">
        <f t="shared" si="102"/>
        <v>0</v>
      </c>
      <c r="S93" s="22">
        <f>IFERROR(VLOOKUP($C93,'메타 RAW (MMP)'!$B:$G,3,0),0)</f>
        <v>0</v>
      </c>
      <c r="T93" s="22">
        <f>IFERROR(VLOOKUP($C93,'메타 RAW (MMP)'!$B:$G,5,0),0)</f>
        <v>0</v>
      </c>
      <c r="U93" s="22">
        <f>IFERROR(VLOOKUP($C93,'메타 RAW (MMP)'!$B:$G,6,0),0)</f>
        <v>0</v>
      </c>
      <c r="V93" s="22">
        <f t="shared" si="103"/>
        <v>0</v>
      </c>
      <c r="W93" s="22">
        <f t="shared" si="104"/>
        <v>0</v>
      </c>
      <c r="X93" s="22">
        <f>IFERROR(W93*커버링B2C요약!$AD$8/(커버링B2C요약!$AE$5/커버링B2C요약!$AD$5),0)</f>
        <v>0</v>
      </c>
      <c r="Y93" s="22">
        <f>VLOOKUP($C93,'메타 RAW'!$A:$I,9,0)</f>
        <v>130000</v>
      </c>
      <c r="AA93" s="148"/>
    </row>
    <row r="94" spans="1:30" s="62" customFormat="1">
      <c r="A94" s="43"/>
      <c r="B94" s="22" t="str">
        <f>VLOOKUP(C94,'메타 RAW'!A:G,2,0)</f>
        <v>ios_purchase_lookalike(7%)_vd_인플루언서PA(2월)_hn1_26.02.23</v>
      </c>
      <c r="C94" s="22" t="s">
        <v>986</v>
      </c>
      <c r="D94" s="22">
        <f>VLOOKUP($C94,'메타 RAW'!$A:$G,3,0)</f>
        <v>0</v>
      </c>
      <c r="E94" s="22">
        <f>VLOOKUP($C94,'메타 RAW'!$A:$G,4,0)</f>
        <v>0</v>
      </c>
      <c r="F94" s="22">
        <f>VLOOKUP($C94,'메타 RAW'!$A:$G,5,0)</f>
        <v>0</v>
      </c>
      <c r="G94" s="22">
        <f>VLOOKUP($C94,'메타 RAW'!$A:$G,6,0)</f>
        <v>0</v>
      </c>
      <c r="H94" s="22">
        <f>VLOOKUP($C94,'메타 RAW'!$A:$I,7,0)</f>
        <v>0</v>
      </c>
      <c r="I94" s="22">
        <f>VLOOKUP($C94,'메타 RAW'!$A:$I,8,0)</f>
        <v>0</v>
      </c>
      <c r="J94" s="23">
        <f t="shared" si="95"/>
        <v>0</v>
      </c>
      <c r="K94" s="23">
        <f t="shared" si="96"/>
        <v>0</v>
      </c>
      <c r="L94" s="24">
        <f t="shared" si="97"/>
        <v>0</v>
      </c>
      <c r="M94" s="24">
        <f t="shared" si="97"/>
        <v>0</v>
      </c>
      <c r="N94" s="24">
        <f t="shared" si="98"/>
        <v>0</v>
      </c>
      <c r="O94" s="24">
        <f t="shared" si="99"/>
        <v>0</v>
      </c>
      <c r="P94" s="22">
        <f t="shared" si="100"/>
        <v>0</v>
      </c>
      <c r="Q94" s="22">
        <f t="shared" si="101"/>
        <v>0</v>
      </c>
      <c r="R94" s="22">
        <f t="shared" si="102"/>
        <v>0</v>
      </c>
      <c r="S94" s="22">
        <f>IFERROR(VLOOKUP($C94,'메타 RAW (MMP)'!$B:$G,3,0),0)</f>
        <v>0</v>
      </c>
      <c r="T94" s="22">
        <f>IFERROR(VLOOKUP($C94,'메타 RAW (MMP)'!$B:$G,5,0),0)</f>
        <v>0</v>
      </c>
      <c r="U94" s="22">
        <f>IFERROR(VLOOKUP($C94,'메타 RAW (MMP)'!$B:$G,6,0),0)</f>
        <v>0</v>
      </c>
      <c r="V94" s="22">
        <f t="shared" si="103"/>
        <v>0</v>
      </c>
      <c r="W94" s="22">
        <f t="shared" si="104"/>
        <v>0</v>
      </c>
      <c r="X94" s="22">
        <f>IFERROR(W94*커버링B2C요약!$AD$8/(커버링B2C요약!$AE$5/커버링B2C요약!$AD$5),0)</f>
        <v>0</v>
      </c>
      <c r="Y94" s="22">
        <f>VLOOKUP($C94,'메타 RAW'!$A:$I,9,0)</f>
        <v>130000</v>
      </c>
      <c r="Z94" s="43"/>
      <c r="AA94" s="169"/>
      <c r="AB94" s="43"/>
      <c r="AC94" s="43"/>
      <c r="AD94" s="43"/>
    </row>
    <row r="95" spans="1:30" s="62" customFormat="1">
      <c r="A95" s="43"/>
      <c r="B95" s="22" t="str">
        <f>VLOOKUP(C95,'메타 RAW'!A:G,2,0)</f>
        <v>ios_purchase_lookalike(7%)_vd_인플루언서PA(2월)_hn1_26.02.23</v>
      </c>
      <c r="C95" s="22" t="s">
        <v>987</v>
      </c>
      <c r="D95" s="22">
        <f>VLOOKUP($C95,'메타 RAW'!$A:$G,3,0)</f>
        <v>0</v>
      </c>
      <c r="E95" s="22">
        <f>VLOOKUP($C95,'메타 RAW'!$A:$G,4,0)</f>
        <v>0</v>
      </c>
      <c r="F95" s="22">
        <f>VLOOKUP($C95,'메타 RAW'!$A:$G,5,0)</f>
        <v>0</v>
      </c>
      <c r="G95" s="22">
        <f>VLOOKUP($C95,'메타 RAW'!$A:$G,6,0)</f>
        <v>0</v>
      </c>
      <c r="H95" s="22">
        <f>VLOOKUP($C95,'메타 RAW'!$A:$I,7,0)</f>
        <v>0</v>
      </c>
      <c r="I95" s="22">
        <f>VLOOKUP($C95,'메타 RAW'!$A:$I,8,0)</f>
        <v>0</v>
      </c>
      <c r="J95" s="23">
        <f t="shared" si="95"/>
        <v>0</v>
      </c>
      <c r="K95" s="23">
        <f t="shared" si="96"/>
        <v>0</v>
      </c>
      <c r="L95" s="24">
        <f t="shared" si="97"/>
        <v>0</v>
      </c>
      <c r="M95" s="24">
        <f t="shared" si="97"/>
        <v>0</v>
      </c>
      <c r="N95" s="24">
        <f t="shared" si="98"/>
        <v>0</v>
      </c>
      <c r="O95" s="24">
        <f t="shared" si="99"/>
        <v>0</v>
      </c>
      <c r="P95" s="22">
        <f t="shared" si="100"/>
        <v>0</v>
      </c>
      <c r="Q95" s="22">
        <f t="shared" si="101"/>
        <v>0</v>
      </c>
      <c r="R95" s="22">
        <f t="shared" si="102"/>
        <v>0</v>
      </c>
      <c r="S95" s="22">
        <f>IFERROR(VLOOKUP($C95,'메타 RAW (MMP)'!$B:$G,3,0),0)</f>
        <v>0</v>
      </c>
      <c r="T95" s="22">
        <f>IFERROR(VLOOKUP($C95,'메타 RAW (MMP)'!$B:$G,5,0),0)</f>
        <v>0</v>
      </c>
      <c r="U95" s="22">
        <f>IFERROR(VLOOKUP($C95,'메타 RAW (MMP)'!$B:$G,6,0),0)</f>
        <v>0</v>
      </c>
      <c r="V95" s="22">
        <f t="shared" si="103"/>
        <v>0</v>
      </c>
      <c r="W95" s="22">
        <f t="shared" si="104"/>
        <v>0</v>
      </c>
      <c r="X95" s="22">
        <f>IFERROR(W95*커버링B2C요약!$AD$8/(커버링B2C요약!$AE$5/커버링B2C요약!$AD$5),0)</f>
        <v>0</v>
      </c>
      <c r="Y95" s="22">
        <f>VLOOKUP($C95,'메타 RAW'!$A:$I,9,0)</f>
        <v>130000</v>
      </c>
      <c r="Z95" s="43"/>
      <c r="AA95" s="169"/>
      <c r="AB95" s="43"/>
      <c r="AC95" s="43"/>
      <c r="AD95" s="43"/>
    </row>
    <row r="96" spans="1:30" s="62" customFormat="1">
      <c r="A96" s="43"/>
      <c r="B96" s="22" t="str">
        <f>VLOOKUP(C96,'메타 RAW'!A:G,2,0)</f>
        <v>ios_purchase_lookalike(7%)_vd_인플루언서PA(2월)_hn1_26.02.23</v>
      </c>
      <c r="C96" s="22" t="s">
        <v>988</v>
      </c>
      <c r="D96" s="22">
        <f>VLOOKUP($C96,'메타 RAW'!$A:$G,3,0)</f>
        <v>0</v>
      </c>
      <c r="E96" s="22">
        <f>VLOOKUP($C96,'메타 RAW'!$A:$G,4,0)</f>
        <v>0</v>
      </c>
      <c r="F96" s="22">
        <f>VLOOKUP($C96,'메타 RAW'!$A:$G,5,0)</f>
        <v>0</v>
      </c>
      <c r="G96" s="22">
        <f>VLOOKUP($C96,'메타 RAW'!$A:$G,6,0)</f>
        <v>0</v>
      </c>
      <c r="H96" s="22">
        <f>VLOOKUP($C96,'메타 RAW'!$A:$I,7,0)</f>
        <v>0</v>
      </c>
      <c r="I96" s="22">
        <f>VLOOKUP($C96,'메타 RAW'!$A:$I,8,0)</f>
        <v>0</v>
      </c>
      <c r="J96" s="23">
        <f t="shared" si="95"/>
        <v>0</v>
      </c>
      <c r="K96" s="23">
        <f t="shared" si="96"/>
        <v>0</v>
      </c>
      <c r="L96" s="24">
        <f t="shared" si="97"/>
        <v>0</v>
      </c>
      <c r="M96" s="24">
        <f t="shared" si="97"/>
        <v>0</v>
      </c>
      <c r="N96" s="24">
        <f t="shared" si="98"/>
        <v>0</v>
      </c>
      <c r="O96" s="24">
        <f t="shared" si="99"/>
        <v>0</v>
      </c>
      <c r="P96" s="22">
        <f t="shared" si="100"/>
        <v>0</v>
      </c>
      <c r="Q96" s="22">
        <f t="shared" si="101"/>
        <v>0</v>
      </c>
      <c r="R96" s="22">
        <f t="shared" si="102"/>
        <v>0</v>
      </c>
      <c r="S96" s="22">
        <f>IFERROR(VLOOKUP($C96,'메타 RAW (MMP)'!$B:$G,3,0),0)</f>
        <v>0</v>
      </c>
      <c r="T96" s="22">
        <f>IFERROR(VLOOKUP($C96,'메타 RAW (MMP)'!$B:$G,5,0),0)</f>
        <v>0</v>
      </c>
      <c r="U96" s="22">
        <f>IFERROR(VLOOKUP($C96,'메타 RAW (MMP)'!$B:$G,6,0),0)</f>
        <v>0</v>
      </c>
      <c r="V96" s="22">
        <f t="shared" si="103"/>
        <v>0</v>
      </c>
      <c r="W96" s="22">
        <f t="shared" si="104"/>
        <v>0</v>
      </c>
      <c r="X96" s="22">
        <f>IFERROR(W96*커버링B2C요약!$AD$8/(커버링B2C요약!$AE$5/커버링B2C요약!$AD$5),0)</f>
        <v>0</v>
      </c>
      <c r="Y96" s="22">
        <f>VLOOKUP($C96,'메타 RAW'!$A:$I,9,0)</f>
        <v>130000</v>
      </c>
      <c r="Z96" s="43"/>
      <c r="AA96" s="169"/>
      <c r="AB96" s="43"/>
      <c r="AC96" s="43"/>
      <c r="AD96" s="43"/>
    </row>
    <row r="97" spans="1:30" s="62" customFormat="1">
      <c r="A97" s="43"/>
      <c r="B97" s="22" t="str">
        <f>VLOOKUP(C97,'메타 RAW'!A:G,2,0)</f>
        <v>ios_purchase_lookalike(7%)_vd_인플루언서PA(2월)_hn1_26.02.23</v>
      </c>
      <c r="C97" s="22" t="s">
        <v>989</v>
      </c>
      <c r="D97" s="22">
        <f>VLOOKUP($C97,'메타 RAW'!$A:$G,3,0)</f>
        <v>0</v>
      </c>
      <c r="E97" s="22">
        <f>VLOOKUP($C97,'메타 RAW'!$A:$G,4,0)</f>
        <v>0</v>
      </c>
      <c r="F97" s="22">
        <f>VLOOKUP($C97,'메타 RAW'!$A:$G,5,0)</f>
        <v>0</v>
      </c>
      <c r="G97" s="22">
        <f>VLOOKUP($C97,'메타 RAW'!$A:$G,6,0)</f>
        <v>0</v>
      </c>
      <c r="H97" s="22">
        <f>VLOOKUP($C97,'메타 RAW'!$A:$I,7,0)</f>
        <v>0</v>
      </c>
      <c r="I97" s="22">
        <f>VLOOKUP($C97,'메타 RAW'!$A:$I,8,0)</f>
        <v>0</v>
      </c>
      <c r="J97" s="23">
        <f t="shared" si="95"/>
        <v>0</v>
      </c>
      <c r="K97" s="23">
        <f t="shared" si="96"/>
        <v>0</v>
      </c>
      <c r="L97" s="24">
        <f t="shared" si="97"/>
        <v>0</v>
      </c>
      <c r="M97" s="24">
        <f t="shared" si="97"/>
        <v>0</v>
      </c>
      <c r="N97" s="24">
        <f t="shared" si="98"/>
        <v>0</v>
      </c>
      <c r="O97" s="24">
        <f t="shared" si="99"/>
        <v>0</v>
      </c>
      <c r="P97" s="22">
        <f t="shared" si="100"/>
        <v>0</v>
      </c>
      <c r="Q97" s="22">
        <f t="shared" si="101"/>
        <v>0</v>
      </c>
      <c r="R97" s="22">
        <f t="shared" si="102"/>
        <v>0</v>
      </c>
      <c r="S97" s="22">
        <f>IFERROR(VLOOKUP($C97,'메타 RAW (MMP)'!$B:$G,3,0),0)</f>
        <v>0</v>
      </c>
      <c r="T97" s="22">
        <f>IFERROR(VLOOKUP($C97,'메타 RAW (MMP)'!$B:$G,5,0),0)</f>
        <v>0</v>
      </c>
      <c r="U97" s="22">
        <f>IFERROR(VLOOKUP($C97,'메타 RAW (MMP)'!$B:$G,6,0),0)</f>
        <v>0</v>
      </c>
      <c r="V97" s="22">
        <f t="shared" si="103"/>
        <v>0</v>
      </c>
      <c r="W97" s="22">
        <f t="shared" si="104"/>
        <v>0</v>
      </c>
      <c r="X97" s="22">
        <f>IFERROR(W97*커버링B2C요약!$AD$8/(커버링B2C요약!$AE$5/커버링B2C요약!$AD$5),0)</f>
        <v>0</v>
      </c>
      <c r="Y97" s="22">
        <f>VLOOKUP($C97,'메타 RAW'!$A:$I,9,0)</f>
        <v>130000</v>
      </c>
      <c r="Z97" s="43"/>
      <c r="AA97" s="169"/>
      <c r="AB97" s="43"/>
      <c r="AC97" s="43"/>
      <c r="AD97" s="43"/>
    </row>
    <row r="98" spans="1:30" ht="16.5" hidden="1" customHeight="1">
      <c r="B98" s="19" t="s">
        <v>440</v>
      </c>
      <c r="C98" s="20" t="s">
        <v>451</v>
      </c>
      <c r="D98" s="20"/>
      <c r="AA98" s="169"/>
    </row>
    <row r="99" spans="1:30" ht="16.5" hidden="1" customHeight="1">
      <c r="B99" s="11" t="s">
        <v>436</v>
      </c>
      <c r="C99" s="11" t="s">
        <v>22</v>
      </c>
      <c r="D99" s="12" t="s">
        <v>23</v>
      </c>
      <c r="E99" s="12" t="s">
        <v>24</v>
      </c>
      <c r="F99" s="12" t="s">
        <v>25</v>
      </c>
      <c r="G99" s="12" t="s">
        <v>26</v>
      </c>
      <c r="H99" s="12" t="s">
        <v>27</v>
      </c>
      <c r="I99" s="12" t="s">
        <v>28</v>
      </c>
      <c r="J99" s="13" t="s">
        <v>29</v>
      </c>
      <c r="K99" s="13" t="s">
        <v>30</v>
      </c>
      <c r="L99" s="13" t="s">
        <v>31</v>
      </c>
      <c r="M99" s="13" t="s">
        <v>32</v>
      </c>
      <c r="N99" s="13" t="s">
        <v>33</v>
      </c>
      <c r="O99" s="13" t="s">
        <v>34</v>
      </c>
      <c r="P99" s="13" t="s">
        <v>35</v>
      </c>
      <c r="Q99" s="13" t="s">
        <v>36</v>
      </c>
      <c r="R99" s="13" t="s">
        <v>37</v>
      </c>
      <c r="S99" s="14" t="s">
        <v>38</v>
      </c>
      <c r="T99" s="14" t="s">
        <v>27</v>
      </c>
      <c r="U99" s="14" t="s">
        <v>28</v>
      </c>
      <c r="V99" s="14" t="s">
        <v>36</v>
      </c>
      <c r="W99" s="14" t="s">
        <v>37</v>
      </c>
      <c r="X99" s="14" t="s">
        <v>437</v>
      </c>
      <c r="Y99" s="13" t="s">
        <v>40</v>
      </c>
      <c r="Z99" s="14" t="s">
        <v>41</v>
      </c>
      <c r="AA99" s="169"/>
    </row>
    <row r="100" spans="1:30" ht="16.5" hidden="1" customHeight="1">
      <c r="B100" s="15"/>
      <c r="C100" s="9" t="s">
        <v>435</v>
      </c>
      <c r="D100" s="16">
        <f t="shared" ref="D100:I100" si="105">SUM(D101:D106)</f>
        <v>0</v>
      </c>
      <c r="E100" s="16">
        <f t="shared" si="105"/>
        <v>0</v>
      </c>
      <c r="F100" s="16">
        <f t="shared" si="105"/>
        <v>0</v>
      </c>
      <c r="G100" s="16">
        <f t="shared" si="105"/>
        <v>0</v>
      </c>
      <c r="H100" s="16">
        <f t="shared" si="105"/>
        <v>0</v>
      </c>
      <c r="I100" s="16">
        <f t="shared" si="105"/>
        <v>0</v>
      </c>
      <c r="J100" s="17" t="e">
        <f>D100*1000/E100</f>
        <v>#DIV/0!</v>
      </c>
      <c r="K100" s="17">
        <f t="shared" ref="K100:K106" si="106">IFERROR(D100/F100,0)</f>
        <v>0</v>
      </c>
      <c r="L100" s="18">
        <f t="shared" ref="L100:M106" si="107">IFERROR(F100/E100,0)</f>
        <v>0</v>
      </c>
      <c r="M100" s="42">
        <f t="shared" si="107"/>
        <v>0</v>
      </c>
      <c r="N100" s="42">
        <f t="shared" ref="N100:N106" si="108">IFERROR(H100/F100,0)</f>
        <v>0</v>
      </c>
      <c r="O100" s="42">
        <f t="shared" ref="O100:O106" si="109">IFERROR(I100/F100,0)</f>
        <v>0</v>
      </c>
      <c r="P100" s="17">
        <f t="shared" ref="P100:P106" si="110">IFERROR(D100/G100,0)</f>
        <v>0</v>
      </c>
      <c r="Q100" s="17">
        <f t="shared" ref="Q100:Q106" si="111">IFERROR(D100/H100,0)</f>
        <v>0</v>
      </c>
      <c r="R100" s="17">
        <f t="shared" ref="R100:R106" si="112">IFERROR(D100/I100,0)</f>
        <v>0</v>
      </c>
      <c r="S100" s="16">
        <f>SUM(S101:S106)</f>
        <v>0</v>
      </c>
      <c r="T100" s="16">
        <f>SUM(T101:T106)</f>
        <v>0</v>
      </c>
      <c r="U100" s="16">
        <f>SUM(U101:U106)</f>
        <v>0</v>
      </c>
      <c r="V100" s="17">
        <f t="shared" ref="V100:V106" si="113">IFERROR(D100/T100,0)</f>
        <v>0</v>
      </c>
      <c r="W100" s="17">
        <f t="shared" ref="W100:W106" si="114">IFERROR(D100/U100,0)</f>
        <v>0</v>
      </c>
      <c r="X100" s="17">
        <f>IFERROR(W100*커버링B2C요약!$AD$8/(커버링B2C요약!$AE$5/커버링B2C요약!$AD$5),0)</f>
        <v>0</v>
      </c>
      <c r="Y100" s="17">
        <f>Y101</f>
        <v>0</v>
      </c>
      <c r="Z100" s="17" t="s">
        <v>48</v>
      </c>
      <c r="AA100" s="169"/>
    </row>
    <row r="101" spans="1:30" s="43" customFormat="1" hidden="1">
      <c r="B101" s="22" t="str">
        <f>VLOOKUP(C101,'메타 RAW'!A:G,2,0)</f>
        <v>ios_purchase_lookalike(7%)_vd_인플루언서PA(2)_hn1_26.02.24</v>
      </c>
      <c r="C101" s="22" t="s">
        <v>990</v>
      </c>
      <c r="D101" s="22">
        <f>VLOOKUP($C101,'메타 RAW'!$A:$G,3,0)</f>
        <v>0</v>
      </c>
      <c r="E101" s="22">
        <f>VLOOKUP($C101,'메타 RAW'!$A:$G,4,0)</f>
        <v>0</v>
      </c>
      <c r="F101" s="22">
        <f>VLOOKUP($C101,'메타 RAW'!$A:$G,5,0)</f>
        <v>0</v>
      </c>
      <c r="G101" s="22">
        <f>VLOOKUP($C101,'메타 RAW'!$A:$G,6,0)</f>
        <v>0</v>
      </c>
      <c r="H101" s="22">
        <f>VLOOKUP($C101,'메타 RAW'!$A:$I,7,0)</f>
        <v>0</v>
      </c>
      <c r="I101" s="22">
        <f>VLOOKUP($C101,'메타 RAW'!$A:$I,8,0)</f>
        <v>0</v>
      </c>
      <c r="J101" s="23">
        <f t="shared" ref="J101:J106" si="115">IFERROR(D101/E101*1000,0)</f>
        <v>0</v>
      </c>
      <c r="K101" s="23">
        <f t="shared" si="106"/>
        <v>0</v>
      </c>
      <c r="L101" s="24">
        <f t="shared" si="107"/>
        <v>0</v>
      </c>
      <c r="M101" s="24">
        <f t="shared" si="107"/>
        <v>0</v>
      </c>
      <c r="N101" s="24">
        <f t="shared" si="108"/>
        <v>0</v>
      </c>
      <c r="O101" s="24">
        <f t="shared" si="109"/>
        <v>0</v>
      </c>
      <c r="P101" s="22">
        <f t="shared" si="110"/>
        <v>0</v>
      </c>
      <c r="Q101" s="22">
        <f t="shared" si="111"/>
        <v>0</v>
      </c>
      <c r="R101" s="22">
        <f t="shared" si="112"/>
        <v>0</v>
      </c>
      <c r="S101" s="22">
        <f>IFERROR(VLOOKUP($C101,'메타 RAW (MMP)'!$B:$G,3,0),0)</f>
        <v>0</v>
      </c>
      <c r="T101" s="22">
        <f>IFERROR(VLOOKUP($C101,'메타 RAW (MMP)'!$B:$G,5,0),0)</f>
        <v>0</v>
      </c>
      <c r="U101" s="22">
        <f>IFERROR(VLOOKUP($C101,'메타 RAW (MMP)'!$B:$G,6,0),0)</f>
        <v>0</v>
      </c>
      <c r="V101" s="22">
        <f t="shared" si="113"/>
        <v>0</v>
      </c>
      <c r="W101" s="22">
        <f t="shared" si="114"/>
        <v>0</v>
      </c>
      <c r="X101" s="22">
        <f>IFERROR(W101*커버링B2C요약!$AD$8/(커버링B2C요약!$AE$5/커버링B2C요약!$AD$5),0)</f>
        <v>0</v>
      </c>
      <c r="Y101" s="22">
        <v>0</v>
      </c>
      <c r="AA101" s="169"/>
    </row>
    <row r="102" spans="1:30" s="43" customFormat="1" hidden="1">
      <c r="A102" s="62"/>
      <c r="B102" s="22" t="str">
        <f>VLOOKUP(C102,'메타 RAW'!A:G,2,0)</f>
        <v>ios_purchase_lookalike(7%)_vd_인플루언서PA(2)_hn1_26.02.24</v>
      </c>
      <c r="C102" s="22" t="s">
        <v>991</v>
      </c>
      <c r="D102" s="22">
        <f>VLOOKUP($C102,'메타 RAW'!$A:$G,3,0)</f>
        <v>0</v>
      </c>
      <c r="E102" s="22">
        <f>VLOOKUP($C102,'메타 RAW'!$A:$G,4,0)</f>
        <v>0</v>
      </c>
      <c r="F102" s="22">
        <f>VLOOKUP($C102,'메타 RAW'!$A:$G,5,0)</f>
        <v>0</v>
      </c>
      <c r="G102" s="22">
        <f>VLOOKUP($C102,'메타 RAW'!$A:$G,6,0)</f>
        <v>0</v>
      </c>
      <c r="H102" s="22">
        <f>VLOOKUP($C102,'메타 RAW'!$A:$I,7,0)</f>
        <v>0</v>
      </c>
      <c r="I102" s="22">
        <f>VLOOKUP($C102,'메타 RAW'!$A:$I,8,0)</f>
        <v>0</v>
      </c>
      <c r="J102" s="23">
        <f t="shared" si="115"/>
        <v>0</v>
      </c>
      <c r="K102" s="23">
        <f t="shared" si="106"/>
        <v>0</v>
      </c>
      <c r="L102" s="24">
        <f t="shared" si="107"/>
        <v>0</v>
      </c>
      <c r="M102" s="24">
        <f t="shared" si="107"/>
        <v>0</v>
      </c>
      <c r="N102" s="24">
        <f t="shared" si="108"/>
        <v>0</v>
      </c>
      <c r="O102" s="24">
        <f t="shared" si="109"/>
        <v>0</v>
      </c>
      <c r="P102" s="22">
        <f t="shared" si="110"/>
        <v>0</v>
      </c>
      <c r="Q102" s="22">
        <f t="shared" si="111"/>
        <v>0</v>
      </c>
      <c r="R102" s="22">
        <f t="shared" si="112"/>
        <v>0</v>
      </c>
      <c r="S102" s="22">
        <f>IFERROR(VLOOKUP($C102,'메타 RAW (MMP)'!$B:$G,3,0),0)</f>
        <v>0</v>
      </c>
      <c r="T102" s="22">
        <f>IFERROR(VLOOKUP($C102,'메타 RAW (MMP)'!$B:$G,5,0),0)</f>
        <v>0</v>
      </c>
      <c r="U102" s="22">
        <f>IFERROR(VLOOKUP($C102,'메타 RAW (MMP)'!$B:$G,6,0),0)</f>
        <v>0</v>
      </c>
      <c r="V102" s="22">
        <f t="shared" si="113"/>
        <v>0</v>
      </c>
      <c r="W102" s="22">
        <f t="shared" si="114"/>
        <v>0</v>
      </c>
      <c r="X102" s="22">
        <f>IFERROR(W102*커버링B2C요약!$AD$8/(커버링B2C요약!$AE$5/커버링B2C요약!$AD$5),0)</f>
        <v>0</v>
      </c>
      <c r="Y102" s="22">
        <f>VLOOKUP($C102,'메타 RAW'!$A:$I,9,0)</f>
        <v>30000</v>
      </c>
      <c r="AA102" s="169"/>
      <c r="AB102" s="62"/>
      <c r="AC102" s="62"/>
      <c r="AD102" s="62"/>
    </row>
    <row r="103" spans="1:30" s="43" customFormat="1" hidden="1">
      <c r="B103" s="22" t="str">
        <f>VLOOKUP(C103,'메타 RAW'!A:G,2,0)</f>
        <v>ios_purchase_lookalike(7%)_vd_인플루언서PA(2)_hn1_26.02.24</v>
      </c>
      <c r="C103" s="22" t="s">
        <v>992</v>
      </c>
      <c r="D103" s="22">
        <f>VLOOKUP($C103,'메타 RAW'!$A:$G,3,0)</f>
        <v>0</v>
      </c>
      <c r="E103" s="22">
        <f>VLOOKUP($C103,'메타 RAW'!$A:$G,4,0)</f>
        <v>0</v>
      </c>
      <c r="F103" s="22">
        <f>VLOOKUP($C103,'메타 RAW'!$A:$G,5,0)</f>
        <v>0</v>
      </c>
      <c r="G103" s="22">
        <f>VLOOKUP($C103,'메타 RAW'!$A:$G,6,0)</f>
        <v>0</v>
      </c>
      <c r="H103" s="22">
        <f>VLOOKUP($C103,'메타 RAW'!$A:$I,7,0)</f>
        <v>0</v>
      </c>
      <c r="I103" s="22">
        <f>VLOOKUP($C103,'메타 RAW'!$A:$I,8,0)</f>
        <v>0</v>
      </c>
      <c r="J103" s="23">
        <f t="shared" si="115"/>
        <v>0</v>
      </c>
      <c r="K103" s="23">
        <f t="shared" si="106"/>
        <v>0</v>
      </c>
      <c r="L103" s="24">
        <f t="shared" si="107"/>
        <v>0</v>
      </c>
      <c r="M103" s="24">
        <f t="shared" si="107"/>
        <v>0</v>
      </c>
      <c r="N103" s="24">
        <f t="shared" si="108"/>
        <v>0</v>
      </c>
      <c r="O103" s="24">
        <f t="shared" si="109"/>
        <v>0</v>
      </c>
      <c r="P103" s="22">
        <f t="shared" si="110"/>
        <v>0</v>
      </c>
      <c r="Q103" s="22">
        <f t="shared" si="111"/>
        <v>0</v>
      </c>
      <c r="R103" s="22">
        <f t="shared" si="112"/>
        <v>0</v>
      </c>
      <c r="S103" s="22">
        <f>IFERROR(VLOOKUP($C103,'메타 RAW (MMP)'!$B:$G,3,0),0)</f>
        <v>0</v>
      </c>
      <c r="T103" s="22">
        <f>IFERROR(VLOOKUP($C103,'메타 RAW (MMP)'!$B:$G,5,0),0)</f>
        <v>0</v>
      </c>
      <c r="U103" s="22">
        <f>IFERROR(VLOOKUP($C103,'메타 RAW (MMP)'!$B:$G,6,0),0)</f>
        <v>0</v>
      </c>
      <c r="V103" s="22">
        <f t="shared" si="113"/>
        <v>0</v>
      </c>
      <c r="W103" s="22">
        <f t="shared" si="114"/>
        <v>0</v>
      </c>
      <c r="X103" s="22">
        <f>IFERROR(W103*커버링B2C요약!$AD$8/(커버링B2C요약!$AE$5/커버링B2C요약!$AD$5),0)</f>
        <v>0</v>
      </c>
      <c r="Y103" s="22">
        <f>VLOOKUP($C103,'메타 RAW'!$A:$I,9,0)</f>
        <v>30000</v>
      </c>
      <c r="AA103" s="169"/>
    </row>
    <row r="104" spans="1:30" s="43" customFormat="1" hidden="1">
      <c r="A104" s="62"/>
      <c r="B104" s="22" t="str">
        <f>VLOOKUP(C104,'메타 RAW'!A:G,2,0)</f>
        <v>ios_purchase_lookalike(7%)_vd_인플루언서PA(2)_hn1_26.02.24</v>
      </c>
      <c r="C104" s="22" t="s">
        <v>993</v>
      </c>
      <c r="D104" s="22">
        <f>VLOOKUP($C104,'메타 RAW'!$A:$G,3,0)</f>
        <v>0</v>
      </c>
      <c r="E104" s="22">
        <f>VLOOKUP($C104,'메타 RAW'!$A:$G,4,0)</f>
        <v>0</v>
      </c>
      <c r="F104" s="22">
        <f>VLOOKUP($C104,'메타 RAW'!$A:$G,5,0)</f>
        <v>0</v>
      </c>
      <c r="G104" s="22">
        <f>VLOOKUP($C104,'메타 RAW'!$A:$G,6,0)</f>
        <v>0</v>
      </c>
      <c r="H104" s="22">
        <f>VLOOKUP($C104,'메타 RAW'!$A:$I,7,0)</f>
        <v>0</v>
      </c>
      <c r="I104" s="22">
        <f>VLOOKUP($C104,'메타 RAW'!$A:$I,8,0)</f>
        <v>0</v>
      </c>
      <c r="J104" s="23">
        <f t="shared" si="115"/>
        <v>0</v>
      </c>
      <c r="K104" s="23">
        <f t="shared" si="106"/>
        <v>0</v>
      </c>
      <c r="L104" s="24">
        <f t="shared" si="107"/>
        <v>0</v>
      </c>
      <c r="M104" s="24">
        <f t="shared" si="107"/>
        <v>0</v>
      </c>
      <c r="N104" s="24">
        <f t="shared" si="108"/>
        <v>0</v>
      </c>
      <c r="O104" s="24">
        <f t="shared" si="109"/>
        <v>0</v>
      </c>
      <c r="P104" s="22">
        <f t="shared" si="110"/>
        <v>0</v>
      </c>
      <c r="Q104" s="22">
        <f t="shared" si="111"/>
        <v>0</v>
      </c>
      <c r="R104" s="22">
        <f t="shared" si="112"/>
        <v>0</v>
      </c>
      <c r="S104" s="22">
        <f>IFERROR(VLOOKUP($C104,'메타 RAW (MMP)'!$B:$G,3,0),0)</f>
        <v>0</v>
      </c>
      <c r="T104" s="22">
        <f>IFERROR(VLOOKUP($C104,'메타 RAW (MMP)'!$B:$G,5,0),0)</f>
        <v>0</v>
      </c>
      <c r="U104" s="22">
        <f>IFERROR(VLOOKUP($C104,'메타 RAW (MMP)'!$B:$G,6,0),0)</f>
        <v>0</v>
      </c>
      <c r="V104" s="22">
        <f t="shared" si="113"/>
        <v>0</v>
      </c>
      <c r="W104" s="22">
        <f t="shared" si="114"/>
        <v>0</v>
      </c>
      <c r="X104" s="22">
        <f>IFERROR(W104*커버링B2C요약!$AD$8/(커버링B2C요약!$AE$5/커버링B2C요약!$AD$5),0)</f>
        <v>0</v>
      </c>
      <c r="Y104" s="22">
        <f>VLOOKUP($C104,'메타 RAW'!$A:$I,9,0)</f>
        <v>30000</v>
      </c>
      <c r="AA104" s="169"/>
      <c r="AB104" s="62"/>
      <c r="AC104" s="62"/>
      <c r="AD104" s="62"/>
    </row>
    <row r="105" spans="1:30" s="62" customFormat="1" hidden="1">
      <c r="A105" s="43"/>
      <c r="B105" s="22" t="str">
        <f>VLOOKUP(C105,'메타 RAW'!A:G,2,0)</f>
        <v>ios_purchase_lookalike(7%)_vd_인플루언서PA(2)_hn1_26.02.24</v>
      </c>
      <c r="C105" s="22" t="s">
        <v>994</v>
      </c>
      <c r="D105" s="22">
        <f>VLOOKUP($C105,'메타 RAW'!$A:$G,3,0)</f>
        <v>0</v>
      </c>
      <c r="E105" s="22">
        <f>VLOOKUP($C105,'메타 RAW'!$A:$G,4,0)</f>
        <v>0</v>
      </c>
      <c r="F105" s="22">
        <f>VLOOKUP($C105,'메타 RAW'!$A:$G,5,0)</f>
        <v>0</v>
      </c>
      <c r="G105" s="22">
        <f>VLOOKUP($C105,'메타 RAW'!$A:$G,6,0)</f>
        <v>0</v>
      </c>
      <c r="H105" s="22">
        <f>VLOOKUP($C105,'메타 RAW'!$A:$I,7,0)</f>
        <v>0</v>
      </c>
      <c r="I105" s="22">
        <f>VLOOKUP($C105,'메타 RAW'!$A:$I,8,0)</f>
        <v>0</v>
      </c>
      <c r="J105" s="23">
        <f t="shared" si="115"/>
        <v>0</v>
      </c>
      <c r="K105" s="23">
        <f t="shared" si="106"/>
        <v>0</v>
      </c>
      <c r="L105" s="24">
        <f t="shared" si="107"/>
        <v>0</v>
      </c>
      <c r="M105" s="24">
        <f t="shared" si="107"/>
        <v>0</v>
      </c>
      <c r="N105" s="24">
        <f t="shared" si="108"/>
        <v>0</v>
      </c>
      <c r="O105" s="24">
        <f t="shared" si="109"/>
        <v>0</v>
      </c>
      <c r="P105" s="22">
        <f t="shared" si="110"/>
        <v>0</v>
      </c>
      <c r="Q105" s="22">
        <f t="shared" si="111"/>
        <v>0</v>
      </c>
      <c r="R105" s="22">
        <f t="shared" si="112"/>
        <v>0</v>
      </c>
      <c r="S105" s="22">
        <f>IFERROR(VLOOKUP($C105,'메타 RAW (MMP)'!$B:$G,3,0),0)</f>
        <v>0</v>
      </c>
      <c r="T105" s="22">
        <f>IFERROR(VLOOKUP($C105,'메타 RAW (MMP)'!$B:$G,5,0),0)</f>
        <v>0</v>
      </c>
      <c r="U105" s="22">
        <f>IFERROR(VLOOKUP($C105,'메타 RAW (MMP)'!$B:$G,6,0),0)</f>
        <v>0</v>
      </c>
      <c r="V105" s="22">
        <f t="shared" si="113"/>
        <v>0</v>
      </c>
      <c r="W105" s="22">
        <f t="shared" si="114"/>
        <v>0</v>
      </c>
      <c r="X105" s="22">
        <f>IFERROR(W105*커버링B2C요약!$AD$8/(커버링B2C요약!$AE$5/커버링B2C요약!$AD$5),0)</f>
        <v>0</v>
      </c>
      <c r="Y105" s="22">
        <f>VLOOKUP($C105,'메타 RAW'!$A:$I,9,0)</f>
        <v>30000</v>
      </c>
      <c r="Z105" s="43"/>
      <c r="AA105" s="169"/>
      <c r="AB105" s="43"/>
      <c r="AC105" s="43"/>
      <c r="AD105" s="43"/>
    </row>
    <row r="106" spans="1:30" s="62" customFormat="1" hidden="1">
      <c r="A106" s="43"/>
      <c r="B106" s="22" t="str">
        <f>VLOOKUP(C106,'메타 RAW'!A:G,2,0)</f>
        <v>ios_purchase_lookalike(7%)_vd_인플루언서PA(2)_hn1_26.02.24</v>
      </c>
      <c r="C106" s="22" t="s">
        <v>995</v>
      </c>
      <c r="D106" s="22">
        <f>VLOOKUP($C106,'메타 RAW'!$A:$G,3,0)</f>
        <v>0</v>
      </c>
      <c r="E106" s="22">
        <f>VLOOKUP($C106,'메타 RAW'!$A:$G,4,0)</f>
        <v>0</v>
      </c>
      <c r="F106" s="22">
        <f>VLOOKUP($C106,'메타 RAW'!$A:$G,5,0)</f>
        <v>0</v>
      </c>
      <c r="G106" s="22">
        <f>VLOOKUP($C106,'메타 RAW'!$A:$G,6,0)</f>
        <v>0</v>
      </c>
      <c r="H106" s="22">
        <f>VLOOKUP($C106,'메타 RAW'!$A:$I,7,0)</f>
        <v>0</v>
      </c>
      <c r="I106" s="22">
        <f>VLOOKUP($C106,'메타 RAW'!$A:$I,8,0)</f>
        <v>0</v>
      </c>
      <c r="J106" s="23">
        <f t="shared" si="115"/>
        <v>0</v>
      </c>
      <c r="K106" s="23">
        <f t="shared" si="106"/>
        <v>0</v>
      </c>
      <c r="L106" s="24">
        <f t="shared" si="107"/>
        <v>0</v>
      </c>
      <c r="M106" s="24">
        <f t="shared" si="107"/>
        <v>0</v>
      </c>
      <c r="N106" s="24">
        <f t="shared" si="108"/>
        <v>0</v>
      </c>
      <c r="O106" s="24">
        <f t="shared" si="109"/>
        <v>0</v>
      </c>
      <c r="P106" s="22">
        <f t="shared" si="110"/>
        <v>0</v>
      </c>
      <c r="Q106" s="22">
        <f t="shared" si="111"/>
        <v>0</v>
      </c>
      <c r="R106" s="22">
        <f t="shared" si="112"/>
        <v>0</v>
      </c>
      <c r="S106" s="22">
        <f>IFERROR(VLOOKUP($C106,'메타 RAW (MMP)'!$B:$G,3,0),0)</f>
        <v>0</v>
      </c>
      <c r="T106" s="22">
        <f>IFERROR(VLOOKUP($C106,'메타 RAW (MMP)'!$B:$G,5,0),0)</f>
        <v>0</v>
      </c>
      <c r="U106" s="22">
        <f>IFERROR(VLOOKUP($C106,'메타 RAW (MMP)'!$B:$G,6,0),0)</f>
        <v>0</v>
      </c>
      <c r="V106" s="22">
        <f t="shared" si="113"/>
        <v>0</v>
      </c>
      <c r="W106" s="22">
        <f t="shared" si="114"/>
        <v>0</v>
      </c>
      <c r="X106" s="22">
        <f>IFERROR(W106*커버링B2C요약!$AD$8/(커버링B2C요약!$AE$5/커버링B2C요약!$AD$5),0)</f>
        <v>0</v>
      </c>
      <c r="Y106" s="22">
        <f>VLOOKUP($C106,'메타 RAW'!$A:$I,9,0)</f>
        <v>30000</v>
      </c>
      <c r="Z106" s="43"/>
      <c r="AA106" s="169"/>
      <c r="AB106" s="43"/>
      <c r="AC106" s="43"/>
      <c r="AD106" s="43"/>
    </row>
    <row r="107" spans="1:30" ht="16.5" hidden="1" customHeight="1">
      <c r="B107" s="19" t="s">
        <v>440</v>
      </c>
      <c r="C107" s="20" t="s">
        <v>451</v>
      </c>
      <c r="D107" s="20"/>
      <c r="AA107" s="169"/>
    </row>
    <row r="108" spans="1:30" ht="16.5" hidden="1" customHeight="1">
      <c r="B108" s="11" t="s">
        <v>436</v>
      </c>
      <c r="C108" s="11" t="s">
        <v>22</v>
      </c>
      <c r="D108" s="12" t="s">
        <v>23</v>
      </c>
      <c r="E108" s="12" t="s">
        <v>24</v>
      </c>
      <c r="F108" s="12" t="s">
        <v>25</v>
      </c>
      <c r="G108" s="12" t="s">
        <v>26</v>
      </c>
      <c r="H108" s="12" t="s">
        <v>27</v>
      </c>
      <c r="I108" s="12" t="s">
        <v>28</v>
      </c>
      <c r="J108" s="13" t="s">
        <v>29</v>
      </c>
      <c r="K108" s="13" t="s">
        <v>30</v>
      </c>
      <c r="L108" s="13" t="s">
        <v>31</v>
      </c>
      <c r="M108" s="13" t="s">
        <v>32</v>
      </c>
      <c r="N108" s="13" t="s">
        <v>33</v>
      </c>
      <c r="O108" s="13" t="s">
        <v>34</v>
      </c>
      <c r="P108" s="13" t="s">
        <v>35</v>
      </c>
      <c r="Q108" s="13" t="s">
        <v>36</v>
      </c>
      <c r="R108" s="13" t="s">
        <v>37</v>
      </c>
      <c r="S108" s="14" t="s">
        <v>38</v>
      </c>
      <c r="T108" s="14" t="s">
        <v>27</v>
      </c>
      <c r="U108" s="14" t="s">
        <v>28</v>
      </c>
      <c r="V108" s="14" t="s">
        <v>36</v>
      </c>
      <c r="W108" s="14" t="s">
        <v>37</v>
      </c>
      <c r="X108" s="14" t="s">
        <v>437</v>
      </c>
      <c r="Y108" s="13" t="s">
        <v>40</v>
      </c>
      <c r="Z108" s="14" t="s">
        <v>41</v>
      </c>
      <c r="AA108" s="169"/>
    </row>
    <row r="109" spans="1:30" ht="16.5" hidden="1" customHeight="1">
      <c r="B109" s="15"/>
      <c r="C109" s="9" t="s">
        <v>435</v>
      </c>
      <c r="D109" s="16">
        <f t="shared" ref="D109:I109" si="116">SUM(D110:D115)</f>
        <v>0</v>
      </c>
      <c r="E109" s="16">
        <f t="shared" si="116"/>
        <v>0</v>
      </c>
      <c r="F109" s="16">
        <f t="shared" si="116"/>
        <v>0</v>
      </c>
      <c r="G109" s="16">
        <f t="shared" si="116"/>
        <v>0</v>
      </c>
      <c r="H109" s="16">
        <f t="shared" si="116"/>
        <v>0</v>
      </c>
      <c r="I109" s="16">
        <f t="shared" si="116"/>
        <v>0</v>
      </c>
      <c r="J109" s="17" t="e">
        <f>D109*1000/E109</f>
        <v>#DIV/0!</v>
      </c>
      <c r="K109" s="17">
        <f t="shared" ref="K109:K115" si="117">IFERROR(D109/F109,0)</f>
        <v>0</v>
      </c>
      <c r="L109" s="18">
        <f t="shared" ref="L109:M115" si="118">IFERROR(F109/E109,0)</f>
        <v>0</v>
      </c>
      <c r="M109" s="42">
        <f t="shared" si="118"/>
        <v>0</v>
      </c>
      <c r="N109" s="42">
        <f t="shared" ref="N109:N115" si="119">IFERROR(H109/F109,0)</f>
        <v>0</v>
      </c>
      <c r="O109" s="42">
        <f t="shared" ref="O109:O115" si="120">IFERROR(I109/F109,0)</f>
        <v>0</v>
      </c>
      <c r="P109" s="17">
        <f t="shared" ref="P109:P115" si="121">IFERROR(D109/G109,0)</f>
        <v>0</v>
      </c>
      <c r="Q109" s="17">
        <f t="shared" ref="Q109:Q115" si="122">IFERROR(D109/H109,0)</f>
        <v>0</v>
      </c>
      <c r="R109" s="17">
        <f t="shared" ref="R109:R115" si="123">IFERROR(D109/I109,0)</f>
        <v>0</v>
      </c>
      <c r="S109" s="16">
        <f>SUM(S110:S115)</f>
        <v>0</v>
      </c>
      <c r="T109" s="16">
        <f>SUM(T110:T115)</f>
        <v>0</v>
      </c>
      <c r="U109" s="16">
        <f>SUM(U110:U115)</f>
        <v>0</v>
      </c>
      <c r="V109" s="17">
        <f t="shared" ref="V109:V115" si="124">IFERROR(D109/T109,0)</f>
        <v>0</v>
      </c>
      <c r="W109" s="17">
        <f t="shared" ref="W109:W115" si="125">IFERROR(D109/U109,0)</f>
        <v>0</v>
      </c>
      <c r="X109" s="17">
        <f>IFERROR(W109*커버링B2C요약!$AD$8/(커버링B2C요약!$AE$5/커버링B2C요약!$AD$5),0)</f>
        <v>0</v>
      </c>
      <c r="Y109" s="17">
        <f>Y110</f>
        <v>0</v>
      </c>
      <c r="Z109" s="17">
        <v>0</v>
      </c>
      <c r="AA109" s="169"/>
    </row>
    <row r="110" spans="1:30" s="43" customFormat="1" hidden="1">
      <c r="B110" s="22" t="str">
        <f>VLOOKUP(C110,'메타 RAW'!A:G,2,0)</f>
        <v>ios_purchase_lookalike(7%)_vd_음식물모음_sj1_26.02.24</v>
      </c>
      <c r="C110" s="22" t="s">
        <v>996</v>
      </c>
      <c r="D110" s="22">
        <f>VLOOKUP($C110,'메타 RAW'!$A:$G,3,0)</f>
        <v>0</v>
      </c>
      <c r="E110" s="22">
        <f>VLOOKUP($C110,'메타 RAW'!$A:$G,4,0)</f>
        <v>0</v>
      </c>
      <c r="F110" s="22">
        <f>VLOOKUP($C110,'메타 RAW'!$A:$G,5,0)</f>
        <v>0</v>
      </c>
      <c r="G110" s="22">
        <f>VLOOKUP($C110,'메타 RAW'!$A:$G,6,0)</f>
        <v>0</v>
      </c>
      <c r="H110" s="22">
        <f>VLOOKUP($C110,'메타 RAW'!$A:$I,7,0)</f>
        <v>0</v>
      </c>
      <c r="I110" s="22">
        <f>VLOOKUP($C110,'메타 RAW'!$A:$I,8,0)</f>
        <v>0</v>
      </c>
      <c r="J110" s="23">
        <f t="shared" ref="J110:J115" si="126">IFERROR(D110/E110*1000,0)</f>
        <v>0</v>
      </c>
      <c r="K110" s="23">
        <f t="shared" si="117"/>
        <v>0</v>
      </c>
      <c r="L110" s="24">
        <f t="shared" si="118"/>
        <v>0</v>
      </c>
      <c r="M110" s="24">
        <f t="shared" si="118"/>
        <v>0</v>
      </c>
      <c r="N110" s="24">
        <f t="shared" si="119"/>
        <v>0</v>
      </c>
      <c r="O110" s="24">
        <f t="shared" si="120"/>
        <v>0</v>
      </c>
      <c r="P110" s="22">
        <f t="shared" si="121"/>
        <v>0</v>
      </c>
      <c r="Q110" s="22">
        <f t="shared" si="122"/>
        <v>0</v>
      </c>
      <c r="R110" s="22">
        <f t="shared" si="123"/>
        <v>0</v>
      </c>
      <c r="S110" s="22">
        <f>IFERROR(VLOOKUP($C110,'메타 RAW (MMP)'!$B:$G,3,0),0)</f>
        <v>0</v>
      </c>
      <c r="T110" s="22">
        <f>IFERROR(VLOOKUP($C110,'메타 RAW (MMP)'!$B:$G,5,0),0)</f>
        <v>0</v>
      </c>
      <c r="U110" s="22">
        <f>IFERROR(VLOOKUP($C110,'메타 RAW (MMP)'!$B:$G,6,0),0)</f>
        <v>0</v>
      </c>
      <c r="V110" s="22">
        <f t="shared" si="124"/>
        <v>0</v>
      </c>
      <c r="W110" s="22">
        <f t="shared" si="125"/>
        <v>0</v>
      </c>
      <c r="X110" s="22">
        <f>IFERROR(W110*커버링B2C요약!$AD$8/(커버링B2C요약!$AE$5/커버링B2C요약!$AD$5),0)</f>
        <v>0</v>
      </c>
      <c r="Y110" s="22">
        <v>0</v>
      </c>
      <c r="AA110" s="148"/>
    </row>
    <row r="111" spans="1:30" s="43" customFormat="1" hidden="1">
      <c r="B111" s="22" t="str">
        <f>VLOOKUP(C111,'메타 RAW'!A:G,2,0)</f>
        <v>ios_purchase_lookalike(7%)_vd_음식물모음_sj1_26.02.24</v>
      </c>
      <c r="C111" s="22" t="s">
        <v>997</v>
      </c>
      <c r="D111" s="22">
        <f>VLOOKUP($C111,'메타 RAW'!$A:$G,3,0)</f>
        <v>0</v>
      </c>
      <c r="E111" s="22">
        <f>VLOOKUP($C111,'메타 RAW'!$A:$G,4,0)</f>
        <v>0</v>
      </c>
      <c r="F111" s="22">
        <f>VLOOKUP($C111,'메타 RAW'!$A:$G,5,0)</f>
        <v>0</v>
      </c>
      <c r="G111" s="22">
        <f>VLOOKUP($C111,'메타 RAW'!$A:$G,6,0)</f>
        <v>0</v>
      </c>
      <c r="H111" s="22">
        <f>VLOOKUP($C111,'메타 RAW'!$A:$I,7,0)</f>
        <v>0</v>
      </c>
      <c r="I111" s="22">
        <f>VLOOKUP($C111,'메타 RAW'!$A:$I,8,0)</f>
        <v>0</v>
      </c>
      <c r="J111" s="23">
        <f t="shared" si="126"/>
        <v>0</v>
      </c>
      <c r="K111" s="23">
        <f t="shared" si="117"/>
        <v>0</v>
      </c>
      <c r="L111" s="24">
        <f t="shared" si="118"/>
        <v>0</v>
      </c>
      <c r="M111" s="24">
        <f t="shared" si="118"/>
        <v>0</v>
      </c>
      <c r="N111" s="24">
        <f t="shared" si="119"/>
        <v>0</v>
      </c>
      <c r="O111" s="24">
        <f t="shared" si="120"/>
        <v>0</v>
      </c>
      <c r="P111" s="22">
        <f t="shared" si="121"/>
        <v>0</v>
      </c>
      <c r="Q111" s="22">
        <f t="shared" si="122"/>
        <v>0</v>
      </c>
      <c r="R111" s="22">
        <f t="shared" si="123"/>
        <v>0</v>
      </c>
      <c r="S111" s="22">
        <f>IFERROR(VLOOKUP($C111,'메타 RAW (MMP)'!$B:$G,3,0),0)</f>
        <v>0</v>
      </c>
      <c r="T111" s="22">
        <f>IFERROR(VLOOKUP($C111,'메타 RAW (MMP)'!$B:$G,5,0),0)</f>
        <v>0</v>
      </c>
      <c r="U111" s="22">
        <f>IFERROR(VLOOKUP($C111,'메타 RAW (MMP)'!$B:$G,6,0),0)</f>
        <v>0</v>
      </c>
      <c r="V111" s="22">
        <f t="shared" si="124"/>
        <v>0</v>
      </c>
      <c r="W111" s="22">
        <f t="shared" si="125"/>
        <v>0</v>
      </c>
      <c r="X111" s="22">
        <f>IFERROR(W111*커버링B2C요약!$AD$8/(커버링B2C요약!$AE$5/커버링B2C요약!$AD$5),0)</f>
        <v>0</v>
      </c>
      <c r="Y111" s="22">
        <f>VLOOKUP($C111,'메타 RAW'!$A:$I,9,0)</f>
        <v>30000</v>
      </c>
      <c r="AA111" s="148"/>
    </row>
    <row r="112" spans="1:30" s="43" customFormat="1" hidden="1">
      <c r="B112" s="22" t="str">
        <f>VLOOKUP(C112,'메타 RAW'!A:G,2,0)</f>
        <v>ios_purchase_lookalike(7%)_vd_음식물모음_sj1_26.02.24</v>
      </c>
      <c r="C112" s="22" t="s">
        <v>998</v>
      </c>
      <c r="D112" s="22">
        <f>VLOOKUP($C112,'메타 RAW'!$A:$G,3,0)</f>
        <v>0</v>
      </c>
      <c r="E112" s="22">
        <f>VLOOKUP($C112,'메타 RAW'!$A:$G,4,0)</f>
        <v>0</v>
      </c>
      <c r="F112" s="22">
        <f>VLOOKUP($C112,'메타 RAW'!$A:$G,5,0)</f>
        <v>0</v>
      </c>
      <c r="G112" s="22">
        <f>VLOOKUP($C112,'메타 RAW'!$A:$G,6,0)</f>
        <v>0</v>
      </c>
      <c r="H112" s="22">
        <f>VLOOKUP($C112,'메타 RAW'!$A:$I,7,0)</f>
        <v>0</v>
      </c>
      <c r="I112" s="22">
        <f>VLOOKUP($C112,'메타 RAW'!$A:$I,8,0)</f>
        <v>0</v>
      </c>
      <c r="J112" s="23">
        <f t="shared" si="126"/>
        <v>0</v>
      </c>
      <c r="K112" s="23">
        <f t="shared" si="117"/>
        <v>0</v>
      </c>
      <c r="L112" s="24">
        <f t="shared" si="118"/>
        <v>0</v>
      </c>
      <c r="M112" s="24">
        <f t="shared" si="118"/>
        <v>0</v>
      </c>
      <c r="N112" s="24">
        <f t="shared" si="119"/>
        <v>0</v>
      </c>
      <c r="O112" s="24">
        <f t="shared" si="120"/>
        <v>0</v>
      </c>
      <c r="P112" s="22">
        <f t="shared" si="121"/>
        <v>0</v>
      </c>
      <c r="Q112" s="22">
        <f t="shared" si="122"/>
        <v>0</v>
      </c>
      <c r="R112" s="22">
        <f t="shared" si="123"/>
        <v>0</v>
      </c>
      <c r="S112" s="22">
        <f>IFERROR(VLOOKUP($C112,'메타 RAW (MMP)'!$B:$G,3,0),0)</f>
        <v>0</v>
      </c>
      <c r="T112" s="22">
        <f>IFERROR(VLOOKUP($C112,'메타 RAW (MMP)'!$B:$G,5,0),0)</f>
        <v>0</v>
      </c>
      <c r="U112" s="22">
        <f>IFERROR(VLOOKUP($C112,'메타 RAW (MMP)'!$B:$G,6,0),0)</f>
        <v>0</v>
      </c>
      <c r="V112" s="22">
        <f t="shared" si="124"/>
        <v>0</v>
      </c>
      <c r="W112" s="22">
        <f t="shared" si="125"/>
        <v>0</v>
      </c>
      <c r="X112" s="22">
        <f>IFERROR(W112*커버링B2C요약!$AD$8/(커버링B2C요약!$AE$5/커버링B2C요약!$AD$5),0)</f>
        <v>0</v>
      </c>
      <c r="Y112" s="22">
        <f>VLOOKUP($C112,'메타 RAW'!$A:$I,9,0)</f>
        <v>30000</v>
      </c>
      <c r="AA112" s="148"/>
    </row>
    <row r="113" spans="1:30" s="43" customFormat="1" hidden="1">
      <c r="B113" s="22" t="str">
        <f>VLOOKUP(C113,'메타 RAW'!A:G,2,0)</f>
        <v>ios_purchase_lookalike(7%)_vd_음식물모음_sj1_26.02.24</v>
      </c>
      <c r="C113" s="22" t="s">
        <v>999</v>
      </c>
      <c r="D113" s="22">
        <f>VLOOKUP($C113,'메타 RAW'!$A:$G,3,0)</f>
        <v>0</v>
      </c>
      <c r="E113" s="22">
        <f>VLOOKUP($C113,'메타 RAW'!$A:$G,4,0)</f>
        <v>0</v>
      </c>
      <c r="F113" s="22">
        <f>VLOOKUP($C113,'메타 RAW'!$A:$G,5,0)</f>
        <v>0</v>
      </c>
      <c r="G113" s="22">
        <f>VLOOKUP($C113,'메타 RAW'!$A:$G,6,0)</f>
        <v>0</v>
      </c>
      <c r="H113" s="22">
        <f>VLOOKUP($C113,'메타 RAW'!$A:$I,7,0)</f>
        <v>0</v>
      </c>
      <c r="I113" s="22">
        <f>VLOOKUP($C113,'메타 RAW'!$A:$I,8,0)</f>
        <v>0</v>
      </c>
      <c r="J113" s="23">
        <f t="shared" si="126"/>
        <v>0</v>
      </c>
      <c r="K113" s="23">
        <f t="shared" si="117"/>
        <v>0</v>
      </c>
      <c r="L113" s="24">
        <f t="shared" si="118"/>
        <v>0</v>
      </c>
      <c r="M113" s="24">
        <f t="shared" si="118"/>
        <v>0</v>
      </c>
      <c r="N113" s="24">
        <f t="shared" si="119"/>
        <v>0</v>
      </c>
      <c r="O113" s="24">
        <f t="shared" si="120"/>
        <v>0</v>
      </c>
      <c r="P113" s="22">
        <f t="shared" si="121"/>
        <v>0</v>
      </c>
      <c r="Q113" s="22">
        <f t="shared" si="122"/>
        <v>0</v>
      </c>
      <c r="R113" s="22">
        <f t="shared" si="123"/>
        <v>0</v>
      </c>
      <c r="S113" s="22">
        <f>IFERROR(VLOOKUP($C113,'메타 RAW (MMP)'!$B:$G,3,0),0)</f>
        <v>0</v>
      </c>
      <c r="T113" s="22">
        <f>IFERROR(VLOOKUP($C113,'메타 RAW (MMP)'!$B:$G,5,0),0)</f>
        <v>0</v>
      </c>
      <c r="U113" s="22">
        <f>IFERROR(VLOOKUP($C113,'메타 RAW (MMP)'!$B:$G,6,0),0)</f>
        <v>0</v>
      </c>
      <c r="V113" s="22">
        <f t="shared" si="124"/>
        <v>0</v>
      </c>
      <c r="W113" s="22">
        <f t="shared" si="125"/>
        <v>0</v>
      </c>
      <c r="X113" s="22">
        <f>IFERROR(W113*커버링B2C요약!$AD$8/(커버링B2C요약!$AE$5/커버링B2C요약!$AD$5),0)</f>
        <v>0</v>
      </c>
      <c r="Y113" s="22">
        <f>VLOOKUP($C113,'메타 RAW'!$A:$I,9,0)</f>
        <v>30000</v>
      </c>
      <c r="AA113" s="148"/>
    </row>
    <row r="114" spans="1:30" s="43" customFormat="1" hidden="1">
      <c r="B114" s="22" t="str">
        <f>VLOOKUP(C114,'메타 RAW'!A:G,2,0)</f>
        <v>ios_purchase_lookalike(7%)_vd_음식물모음_sj1_26.02.24</v>
      </c>
      <c r="C114" s="22" t="s">
        <v>1000</v>
      </c>
      <c r="D114" s="22">
        <f>VLOOKUP($C114,'메타 RAW'!$A:$G,3,0)</f>
        <v>0</v>
      </c>
      <c r="E114" s="22">
        <f>VLOOKUP($C114,'메타 RAW'!$A:$G,4,0)</f>
        <v>0</v>
      </c>
      <c r="F114" s="22">
        <f>VLOOKUP($C114,'메타 RAW'!$A:$G,5,0)</f>
        <v>0</v>
      </c>
      <c r="G114" s="22">
        <f>VLOOKUP($C114,'메타 RAW'!$A:$G,6,0)</f>
        <v>0</v>
      </c>
      <c r="H114" s="22">
        <f>VLOOKUP($C114,'메타 RAW'!$A:$I,7,0)</f>
        <v>0</v>
      </c>
      <c r="I114" s="22">
        <f>VLOOKUP($C114,'메타 RAW'!$A:$I,8,0)</f>
        <v>0</v>
      </c>
      <c r="J114" s="23">
        <f t="shared" si="126"/>
        <v>0</v>
      </c>
      <c r="K114" s="23">
        <f t="shared" si="117"/>
        <v>0</v>
      </c>
      <c r="L114" s="24">
        <f t="shared" si="118"/>
        <v>0</v>
      </c>
      <c r="M114" s="24">
        <f t="shared" si="118"/>
        <v>0</v>
      </c>
      <c r="N114" s="24">
        <f t="shared" si="119"/>
        <v>0</v>
      </c>
      <c r="O114" s="24">
        <f t="shared" si="120"/>
        <v>0</v>
      </c>
      <c r="P114" s="22">
        <f t="shared" si="121"/>
        <v>0</v>
      </c>
      <c r="Q114" s="22">
        <f t="shared" si="122"/>
        <v>0</v>
      </c>
      <c r="R114" s="22">
        <f t="shared" si="123"/>
        <v>0</v>
      </c>
      <c r="S114" s="22">
        <f>IFERROR(VLOOKUP($C114,'메타 RAW (MMP)'!$B:$G,3,0),0)</f>
        <v>0</v>
      </c>
      <c r="T114" s="22">
        <f>IFERROR(VLOOKUP($C114,'메타 RAW (MMP)'!$B:$G,5,0),0)</f>
        <v>0</v>
      </c>
      <c r="U114" s="22">
        <f>IFERROR(VLOOKUP($C114,'메타 RAW (MMP)'!$B:$G,6,0),0)</f>
        <v>0</v>
      </c>
      <c r="V114" s="22">
        <f t="shared" si="124"/>
        <v>0</v>
      </c>
      <c r="W114" s="22">
        <f t="shared" si="125"/>
        <v>0</v>
      </c>
      <c r="X114" s="22">
        <f>IFERROR(W114*커버링B2C요약!$AD$8/(커버링B2C요약!$AE$5/커버링B2C요약!$AD$5),0)</f>
        <v>0</v>
      </c>
      <c r="Y114" s="22">
        <f>VLOOKUP($C114,'메타 RAW'!$A:$I,9,0)</f>
        <v>30000</v>
      </c>
      <c r="AA114" s="148"/>
    </row>
    <row r="115" spans="1:30" s="43" customFormat="1" hidden="1">
      <c r="B115" s="22" t="str">
        <f>VLOOKUP(C115,'메타 RAW'!A:G,2,0)</f>
        <v>ios_purchase_lookalike(7%)_vd_음식물모음_sj1_26.02.24</v>
      </c>
      <c r="C115" s="22" t="s">
        <v>1001</v>
      </c>
      <c r="D115" s="22">
        <f>VLOOKUP($C115,'메타 RAW'!$A:$G,3,0)</f>
        <v>0</v>
      </c>
      <c r="E115" s="22">
        <f>VLOOKUP($C115,'메타 RAW'!$A:$G,4,0)</f>
        <v>0</v>
      </c>
      <c r="F115" s="22">
        <f>VLOOKUP($C115,'메타 RAW'!$A:$G,5,0)</f>
        <v>0</v>
      </c>
      <c r="G115" s="22">
        <f>VLOOKUP($C115,'메타 RAW'!$A:$G,6,0)</f>
        <v>0</v>
      </c>
      <c r="H115" s="22">
        <f>VLOOKUP($C115,'메타 RAW'!$A:$I,7,0)</f>
        <v>0</v>
      </c>
      <c r="I115" s="22">
        <f>VLOOKUP($C115,'메타 RAW'!$A:$I,8,0)</f>
        <v>0</v>
      </c>
      <c r="J115" s="23">
        <f t="shared" si="126"/>
        <v>0</v>
      </c>
      <c r="K115" s="23">
        <f t="shared" si="117"/>
        <v>0</v>
      </c>
      <c r="L115" s="24">
        <f t="shared" si="118"/>
        <v>0</v>
      </c>
      <c r="M115" s="24">
        <f t="shared" si="118"/>
        <v>0</v>
      </c>
      <c r="N115" s="24">
        <f t="shared" si="119"/>
        <v>0</v>
      </c>
      <c r="O115" s="24">
        <f t="shared" si="120"/>
        <v>0</v>
      </c>
      <c r="P115" s="22">
        <f t="shared" si="121"/>
        <v>0</v>
      </c>
      <c r="Q115" s="22">
        <f t="shared" si="122"/>
        <v>0</v>
      </c>
      <c r="R115" s="22">
        <f t="shared" si="123"/>
        <v>0</v>
      </c>
      <c r="S115" s="22">
        <f>IFERROR(VLOOKUP($C115,'메타 RAW (MMP)'!$B:$G,3,0),0)</f>
        <v>0</v>
      </c>
      <c r="T115" s="22">
        <f>IFERROR(VLOOKUP($C115,'메타 RAW (MMP)'!$B:$G,5,0),0)</f>
        <v>0</v>
      </c>
      <c r="U115" s="22">
        <f>IFERROR(VLOOKUP($C115,'메타 RAW (MMP)'!$B:$G,6,0),0)</f>
        <v>0</v>
      </c>
      <c r="V115" s="22">
        <f t="shared" si="124"/>
        <v>0</v>
      </c>
      <c r="W115" s="22">
        <f t="shared" si="125"/>
        <v>0</v>
      </c>
      <c r="X115" s="22">
        <f>IFERROR(W115*커버링B2C요약!$AD$8/(커버링B2C요약!$AE$5/커버링B2C요약!$AD$5),0)</f>
        <v>0</v>
      </c>
      <c r="Y115" s="22">
        <f>VLOOKUP($C115,'메타 RAW'!$A:$I,9,0)</f>
        <v>30000</v>
      </c>
      <c r="AA115" s="148"/>
    </row>
    <row r="116" spans="1:30" ht="16.5" hidden="1" customHeight="1">
      <c r="B116" s="19" t="s">
        <v>440</v>
      </c>
      <c r="C116" s="20" t="s">
        <v>451</v>
      </c>
      <c r="D116" s="20"/>
      <c r="AA116" s="169"/>
    </row>
    <row r="117" spans="1:30" ht="16.5" hidden="1" customHeight="1">
      <c r="B117" s="11" t="s">
        <v>436</v>
      </c>
      <c r="C117" s="11" t="s">
        <v>22</v>
      </c>
      <c r="D117" s="12" t="s">
        <v>23</v>
      </c>
      <c r="E117" s="12" t="s">
        <v>24</v>
      </c>
      <c r="F117" s="12" t="s">
        <v>25</v>
      </c>
      <c r="G117" s="12" t="s">
        <v>26</v>
      </c>
      <c r="H117" s="12" t="s">
        <v>27</v>
      </c>
      <c r="I117" s="12" t="s">
        <v>28</v>
      </c>
      <c r="J117" s="13" t="s">
        <v>29</v>
      </c>
      <c r="K117" s="13" t="s">
        <v>30</v>
      </c>
      <c r="L117" s="13" t="s">
        <v>31</v>
      </c>
      <c r="M117" s="13" t="s">
        <v>32</v>
      </c>
      <c r="N117" s="13" t="s">
        <v>33</v>
      </c>
      <c r="O117" s="13" t="s">
        <v>34</v>
      </c>
      <c r="P117" s="13" t="s">
        <v>35</v>
      </c>
      <c r="Q117" s="13" t="s">
        <v>36</v>
      </c>
      <c r="R117" s="13" t="s">
        <v>37</v>
      </c>
      <c r="S117" s="14" t="s">
        <v>38</v>
      </c>
      <c r="T117" s="14" t="s">
        <v>27</v>
      </c>
      <c r="U117" s="14" t="s">
        <v>28</v>
      </c>
      <c r="V117" s="14" t="s">
        <v>36</v>
      </c>
      <c r="W117" s="14" t="s">
        <v>37</v>
      </c>
      <c r="X117" s="14" t="s">
        <v>437</v>
      </c>
      <c r="Y117" s="13" t="s">
        <v>40</v>
      </c>
      <c r="Z117" s="14" t="s">
        <v>41</v>
      </c>
      <c r="AA117" s="169"/>
    </row>
    <row r="118" spans="1:30" ht="16.5" hidden="1" customHeight="1">
      <c r="B118" s="15"/>
      <c r="C118" s="9" t="s">
        <v>435</v>
      </c>
      <c r="D118" s="16">
        <f t="shared" ref="D118:I118" si="127">SUM(D119:D123)</f>
        <v>0</v>
      </c>
      <c r="E118" s="16">
        <f t="shared" si="127"/>
        <v>0</v>
      </c>
      <c r="F118" s="16">
        <f t="shared" si="127"/>
        <v>0</v>
      </c>
      <c r="G118" s="16">
        <f t="shared" si="127"/>
        <v>0</v>
      </c>
      <c r="H118" s="16">
        <f t="shared" si="127"/>
        <v>0</v>
      </c>
      <c r="I118" s="16">
        <f t="shared" si="127"/>
        <v>0</v>
      </c>
      <c r="J118" s="17" t="e">
        <f>D118*1000/E118</f>
        <v>#DIV/0!</v>
      </c>
      <c r="K118" s="17">
        <f t="shared" ref="K118:K123" si="128">IFERROR(D118/F118,0)</f>
        <v>0</v>
      </c>
      <c r="L118" s="18">
        <f t="shared" ref="L118:M123" si="129">IFERROR(F118/E118,0)</f>
        <v>0</v>
      </c>
      <c r="M118" s="42">
        <f t="shared" si="129"/>
        <v>0</v>
      </c>
      <c r="N118" s="42">
        <f t="shared" ref="N118:N123" si="130">IFERROR(H118/F118,0)</f>
        <v>0</v>
      </c>
      <c r="O118" s="42">
        <f t="shared" ref="O118:O123" si="131">IFERROR(I118/F118,0)</f>
        <v>0</v>
      </c>
      <c r="P118" s="17">
        <f t="shared" ref="P118:P123" si="132">IFERROR(D118/G118,0)</f>
        <v>0</v>
      </c>
      <c r="Q118" s="17">
        <f t="shared" ref="Q118:Q123" si="133">IFERROR(D118/H118,0)</f>
        <v>0</v>
      </c>
      <c r="R118" s="17">
        <f t="shared" ref="R118:R123" si="134">IFERROR(D118/I118,0)</f>
        <v>0</v>
      </c>
      <c r="S118" s="16">
        <f>SUM(S119:S123)</f>
        <v>0</v>
      </c>
      <c r="T118" s="16">
        <f>SUM(T119:T123)</f>
        <v>0</v>
      </c>
      <c r="U118" s="16">
        <f>SUM(U119:U123)</f>
        <v>0</v>
      </c>
      <c r="V118" s="17">
        <f t="shared" ref="V118:V123" si="135">IFERROR(D118/T118,0)</f>
        <v>0</v>
      </c>
      <c r="W118" s="17">
        <f t="shared" ref="W118:W123" si="136">IFERROR(D118/U118,0)</f>
        <v>0</v>
      </c>
      <c r="X118" s="17">
        <f>IFERROR(W118*커버링B2C요약!$AD$8/(커버링B2C요약!$AE$5/커버링B2C요약!$AD$5),0)</f>
        <v>0</v>
      </c>
      <c r="Y118" s="17">
        <f>Y119</f>
        <v>0</v>
      </c>
      <c r="Z118" s="17" t="s">
        <v>48</v>
      </c>
      <c r="AA118" s="169"/>
    </row>
    <row r="119" spans="1:30" s="62" customFormat="1" hidden="1">
      <c r="B119" s="22" t="str">
        <f>VLOOKUP(C119,'메타 RAW'!A:G,2,0)</f>
        <v>ios_purchase_all_vd_복합소구모음_hn1_26.03.20</v>
      </c>
      <c r="C119" s="22" t="s">
        <v>1002</v>
      </c>
      <c r="D119" s="22">
        <f>VLOOKUP($C119,'메타 RAW'!$A:$G,3,0)</f>
        <v>0</v>
      </c>
      <c r="E119" s="22">
        <f>VLOOKUP($C119,'메타 RAW'!$A:$G,4,0)</f>
        <v>0</v>
      </c>
      <c r="F119" s="22">
        <f>VLOOKUP($C119,'메타 RAW'!$A:$G,5,0)</f>
        <v>0</v>
      </c>
      <c r="G119" s="22">
        <f>VLOOKUP($C119,'메타 RAW'!$A:$G,6,0)</f>
        <v>0</v>
      </c>
      <c r="H119" s="22">
        <f>VLOOKUP($C119,'메타 RAW'!$A:$I,7,0)</f>
        <v>0</v>
      </c>
      <c r="I119" s="22">
        <f>VLOOKUP($C119,'메타 RAW'!$A:$I,8,0)</f>
        <v>0</v>
      </c>
      <c r="J119" s="23">
        <f>IFERROR(D119/E119*1000,0)</f>
        <v>0</v>
      </c>
      <c r="K119" s="23">
        <f t="shared" si="128"/>
        <v>0</v>
      </c>
      <c r="L119" s="24">
        <f t="shared" si="129"/>
        <v>0</v>
      </c>
      <c r="M119" s="24">
        <f t="shared" si="129"/>
        <v>0</v>
      </c>
      <c r="N119" s="24">
        <f t="shared" si="130"/>
        <v>0</v>
      </c>
      <c r="O119" s="24">
        <f t="shared" si="131"/>
        <v>0</v>
      </c>
      <c r="P119" s="22">
        <f t="shared" si="132"/>
        <v>0</v>
      </c>
      <c r="Q119" s="22">
        <f t="shared" si="133"/>
        <v>0</v>
      </c>
      <c r="R119" s="22">
        <f t="shared" si="134"/>
        <v>0</v>
      </c>
      <c r="S119" s="22">
        <f>IFERROR(VLOOKUP($C119,'메타 RAW (MMP)'!$B:$G,3,0),0)</f>
        <v>0</v>
      </c>
      <c r="T119" s="22">
        <f>IFERROR(VLOOKUP($C119,'메타 RAW (MMP)'!$B:$G,5,0),0)</f>
        <v>0</v>
      </c>
      <c r="U119" s="22">
        <f>IFERROR(VLOOKUP($C119,'메타 RAW (MMP)'!$B:$G,6,0),0)</f>
        <v>0</v>
      </c>
      <c r="V119" s="22">
        <f t="shared" si="135"/>
        <v>0</v>
      </c>
      <c r="W119" s="22">
        <f t="shared" si="136"/>
        <v>0</v>
      </c>
      <c r="X119" s="22">
        <f>IFERROR(W119*커버링B2C요약!$AD$8/(커버링B2C요약!$AE$5/커버링B2C요약!$AD$5),0)</f>
        <v>0</v>
      </c>
      <c r="Y119" s="22">
        <v>0</v>
      </c>
      <c r="Z119" s="43"/>
      <c r="AA119" s="169"/>
    </row>
    <row r="120" spans="1:30" s="43" customFormat="1" hidden="1">
      <c r="A120" s="62"/>
      <c r="B120" s="22" t="str">
        <f>VLOOKUP(C120,'메타 RAW'!A:G,2,0)</f>
        <v>ios_purchase_all_vd_복합소구모음_hn1_26.03.20</v>
      </c>
      <c r="C120" s="22" t="s">
        <v>1003</v>
      </c>
      <c r="D120" s="22">
        <f>VLOOKUP($C120,'메타 RAW'!$A:$G,3,0)</f>
        <v>0</v>
      </c>
      <c r="E120" s="22">
        <f>VLOOKUP($C120,'메타 RAW'!$A:$G,4,0)</f>
        <v>0</v>
      </c>
      <c r="F120" s="22">
        <f>VLOOKUP($C120,'메타 RAW'!$A:$G,5,0)</f>
        <v>0</v>
      </c>
      <c r="G120" s="22">
        <f>VLOOKUP($C120,'메타 RAW'!$A:$G,6,0)</f>
        <v>0</v>
      </c>
      <c r="H120" s="22">
        <f>VLOOKUP($C120,'메타 RAW'!$A:$I,7,0)</f>
        <v>0</v>
      </c>
      <c r="I120" s="22">
        <f>VLOOKUP($C120,'메타 RAW'!$A:$I,8,0)</f>
        <v>0</v>
      </c>
      <c r="J120" s="23">
        <f>IFERROR(D120/E120*1000,0)</f>
        <v>0</v>
      </c>
      <c r="K120" s="23">
        <f t="shared" si="128"/>
        <v>0</v>
      </c>
      <c r="L120" s="24">
        <f t="shared" si="129"/>
        <v>0</v>
      </c>
      <c r="M120" s="24">
        <f t="shared" si="129"/>
        <v>0</v>
      </c>
      <c r="N120" s="24">
        <f t="shared" si="130"/>
        <v>0</v>
      </c>
      <c r="O120" s="24">
        <f t="shared" si="131"/>
        <v>0</v>
      </c>
      <c r="P120" s="22">
        <f t="shared" si="132"/>
        <v>0</v>
      </c>
      <c r="Q120" s="22">
        <f t="shared" si="133"/>
        <v>0</v>
      </c>
      <c r="R120" s="22">
        <f t="shared" si="134"/>
        <v>0</v>
      </c>
      <c r="S120" s="22">
        <f>IFERROR(VLOOKUP($C120,'메타 RAW (MMP)'!$B:$G,3,0),0)</f>
        <v>0</v>
      </c>
      <c r="T120" s="22">
        <f>IFERROR(VLOOKUP($C120,'메타 RAW (MMP)'!$B:$G,5,0),0)</f>
        <v>0</v>
      </c>
      <c r="U120" s="22">
        <f>IFERROR(VLOOKUP($C120,'메타 RAW (MMP)'!$B:$G,6,0),0)</f>
        <v>0</v>
      </c>
      <c r="V120" s="22">
        <f t="shared" si="135"/>
        <v>0</v>
      </c>
      <c r="W120" s="22">
        <f t="shared" si="136"/>
        <v>0</v>
      </c>
      <c r="X120" s="22">
        <f>IFERROR(W120*커버링B2C요약!$AD$8/(커버링B2C요약!$AE$5/커버링B2C요약!$AD$5),0)</f>
        <v>0</v>
      </c>
      <c r="Y120" s="22">
        <f>VLOOKUP($C120,'메타 RAW'!$A:$I,9,0)</f>
        <v>40000</v>
      </c>
      <c r="AA120" s="169"/>
      <c r="AB120" s="62"/>
      <c r="AC120" s="62"/>
      <c r="AD120" s="62"/>
    </row>
    <row r="121" spans="1:30" s="43" customFormat="1" hidden="1">
      <c r="B121" s="22" t="str">
        <f>VLOOKUP(C121,'메타 RAW'!A:G,2,0)</f>
        <v>ios_purchase_all_vd_복합소구모음_hn1_26.03.20</v>
      </c>
      <c r="C121" s="22" t="s">
        <v>1004</v>
      </c>
      <c r="D121" s="22">
        <f>VLOOKUP($C121,'메타 RAW'!$A:$G,3,0)</f>
        <v>0</v>
      </c>
      <c r="E121" s="22">
        <f>VLOOKUP($C121,'메타 RAW'!$A:$G,4,0)</f>
        <v>0</v>
      </c>
      <c r="F121" s="22">
        <f>VLOOKUP($C121,'메타 RAW'!$A:$G,5,0)</f>
        <v>0</v>
      </c>
      <c r="G121" s="22">
        <f>VLOOKUP($C121,'메타 RAW'!$A:$G,6,0)</f>
        <v>0</v>
      </c>
      <c r="H121" s="22">
        <f>VLOOKUP($C121,'메타 RAW'!$A:$I,7,0)</f>
        <v>0</v>
      </c>
      <c r="I121" s="22">
        <f>VLOOKUP($C121,'메타 RAW'!$A:$I,8,0)</f>
        <v>0</v>
      </c>
      <c r="J121" s="23">
        <f>IFERROR(D121/E121*1000,0)</f>
        <v>0</v>
      </c>
      <c r="K121" s="23">
        <f t="shared" si="128"/>
        <v>0</v>
      </c>
      <c r="L121" s="24">
        <f t="shared" si="129"/>
        <v>0</v>
      </c>
      <c r="M121" s="24">
        <f t="shared" si="129"/>
        <v>0</v>
      </c>
      <c r="N121" s="24">
        <f t="shared" si="130"/>
        <v>0</v>
      </c>
      <c r="O121" s="24">
        <f t="shared" si="131"/>
        <v>0</v>
      </c>
      <c r="P121" s="22">
        <f t="shared" si="132"/>
        <v>0</v>
      </c>
      <c r="Q121" s="22">
        <f t="shared" si="133"/>
        <v>0</v>
      </c>
      <c r="R121" s="22">
        <f t="shared" si="134"/>
        <v>0</v>
      </c>
      <c r="S121" s="22">
        <f>IFERROR(VLOOKUP($C121,'메타 RAW (MMP)'!$B:$G,3,0),0)</f>
        <v>0</v>
      </c>
      <c r="T121" s="22">
        <f>IFERROR(VLOOKUP($C121,'메타 RAW (MMP)'!$B:$G,5,0),0)</f>
        <v>0</v>
      </c>
      <c r="U121" s="22">
        <f>IFERROR(VLOOKUP($C121,'메타 RAW (MMP)'!$B:$G,6,0),0)</f>
        <v>0</v>
      </c>
      <c r="V121" s="22">
        <f t="shared" si="135"/>
        <v>0</v>
      </c>
      <c r="W121" s="22">
        <f t="shared" si="136"/>
        <v>0</v>
      </c>
      <c r="X121" s="22">
        <f>IFERROR(W121*커버링B2C요약!$AD$8/(커버링B2C요약!$AE$5/커버링B2C요약!$AD$5),0)</f>
        <v>0</v>
      </c>
      <c r="Y121" s="22">
        <f>VLOOKUP($C121,'메타 RAW'!$A:$I,9,0)</f>
        <v>40000</v>
      </c>
      <c r="AA121" s="169"/>
    </row>
    <row r="122" spans="1:30" s="43" customFormat="1" hidden="1">
      <c r="B122" s="22" t="str">
        <f>VLOOKUP(C122,'메타 RAW'!A:G,2,0)</f>
        <v>ios_purchase_all_vd_복합소구모음_hn1_26.03.20</v>
      </c>
      <c r="C122" s="22" t="s">
        <v>1005</v>
      </c>
      <c r="D122" s="22">
        <f>VLOOKUP($C122,'메타 RAW'!$A:$G,3,0)</f>
        <v>0</v>
      </c>
      <c r="E122" s="22">
        <f>VLOOKUP($C122,'메타 RAW'!$A:$G,4,0)</f>
        <v>0</v>
      </c>
      <c r="F122" s="22">
        <f>VLOOKUP($C122,'메타 RAW'!$A:$G,5,0)</f>
        <v>0</v>
      </c>
      <c r="G122" s="22">
        <f>VLOOKUP($C122,'메타 RAW'!$A:$G,6,0)</f>
        <v>0</v>
      </c>
      <c r="H122" s="22">
        <f>VLOOKUP($C122,'메타 RAW'!$A:$I,7,0)</f>
        <v>0</v>
      </c>
      <c r="I122" s="22">
        <f>VLOOKUP($C122,'메타 RAW'!$A:$I,8,0)</f>
        <v>0</v>
      </c>
      <c r="J122" s="23">
        <f>IFERROR(D122/E122*1000,0)</f>
        <v>0</v>
      </c>
      <c r="K122" s="23">
        <f t="shared" si="128"/>
        <v>0</v>
      </c>
      <c r="L122" s="24">
        <f t="shared" si="129"/>
        <v>0</v>
      </c>
      <c r="M122" s="24">
        <f t="shared" si="129"/>
        <v>0</v>
      </c>
      <c r="N122" s="24">
        <f t="shared" si="130"/>
        <v>0</v>
      </c>
      <c r="O122" s="24">
        <f t="shared" si="131"/>
        <v>0</v>
      </c>
      <c r="P122" s="22">
        <f t="shared" si="132"/>
        <v>0</v>
      </c>
      <c r="Q122" s="22">
        <f t="shared" si="133"/>
        <v>0</v>
      </c>
      <c r="R122" s="22">
        <f t="shared" si="134"/>
        <v>0</v>
      </c>
      <c r="S122" s="22">
        <f>IFERROR(VLOOKUP($C122,'메타 RAW (MMP)'!$B:$G,3,0),0)</f>
        <v>0</v>
      </c>
      <c r="T122" s="22">
        <f>IFERROR(VLOOKUP($C122,'메타 RAW (MMP)'!$B:$G,5,0),0)</f>
        <v>0</v>
      </c>
      <c r="U122" s="22">
        <f>IFERROR(VLOOKUP($C122,'메타 RAW (MMP)'!$B:$G,6,0),0)</f>
        <v>0</v>
      </c>
      <c r="V122" s="22">
        <f t="shared" si="135"/>
        <v>0</v>
      </c>
      <c r="W122" s="22">
        <f t="shared" si="136"/>
        <v>0</v>
      </c>
      <c r="X122" s="22">
        <f>IFERROR(W122*커버링B2C요약!$AD$8/(커버링B2C요약!$AE$5/커버링B2C요약!$AD$5),0)</f>
        <v>0</v>
      </c>
      <c r="Y122" s="22">
        <f>VLOOKUP($C122,'메타 RAW'!$A:$I,9,0)</f>
        <v>40000</v>
      </c>
      <c r="AA122" s="169"/>
    </row>
    <row r="123" spans="1:30" s="62" customFormat="1" hidden="1">
      <c r="A123" s="43"/>
      <c r="B123" s="22" t="str">
        <f>VLOOKUP(C123,'메타 RAW'!A:G,2,0)</f>
        <v>ios_purchase_all_vd_복합소구모음_hn1_26.03.20</v>
      </c>
      <c r="C123" s="22" t="s">
        <v>1005</v>
      </c>
      <c r="D123" s="22">
        <f>VLOOKUP($C123,'메타 RAW'!$A:$G,3,0)</f>
        <v>0</v>
      </c>
      <c r="E123" s="22">
        <f>VLOOKUP($C123,'메타 RAW'!$A:$G,4,0)</f>
        <v>0</v>
      </c>
      <c r="F123" s="22">
        <f>VLOOKUP($C123,'메타 RAW'!$A:$G,5,0)</f>
        <v>0</v>
      </c>
      <c r="G123" s="22">
        <f>VLOOKUP($C123,'메타 RAW'!$A:$G,6,0)</f>
        <v>0</v>
      </c>
      <c r="H123" s="22">
        <f>VLOOKUP($C123,'메타 RAW'!$A:$I,7,0)</f>
        <v>0</v>
      </c>
      <c r="I123" s="22">
        <f>VLOOKUP($C123,'메타 RAW'!$A:$I,8,0)</f>
        <v>0</v>
      </c>
      <c r="J123" s="23">
        <f>IFERROR(D123/E123*1000,0)</f>
        <v>0</v>
      </c>
      <c r="K123" s="23">
        <f t="shared" si="128"/>
        <v>0</v>
      </c>
      <c r="L123" s="24">
        <f t="shared" si="129"/>
        <v>0</v>
      </c>
      <c r="M123" s="24">
        <f t="shared" si="129"/>
        <v>0</v>
      </c>
      <c r="N123" s="24">
        <f t="shared" si="130"/>
        <v>0</v>
      </c>
      <c r="O123" s="24">
        <f t="shared" si="131"/>
        <v>0</v>
      </c>
      <c r="P123" s="22">
        <f t="shared" si="132"/>
        <v>0</v>
      </c>
      <c r="Q123" s="22">
        <f t="shared" si="133"/>
        <v>0</v>
      </c>
      <c r="R123" s="22">
        <f t="shared" si="134"/>
        <v>0</v>
      </c>
      <c r="S123" s="22">
        <f>IFERROR(VLOOKUP($C123,'메타 RAW (MMP)'!$B:$G,3,0),0)</f>
        <v>0</v>
      </c>
      <c r="T123" s="22">
        <f>IFERROR(VLOOKUP($C123,'메타 RAW (MMP)'!$B:$G,5,0),0)</f>
        <v>0</v>
      </c>
      <c r="U123" s="22">
        <f>IFERROR(VLOOKUP($C123,'메타 RAW (MMP)'!$B:$G,6,0),0)</f>
        <v>0</v>
      </c>
      <c r="V123" s="22">
        <f t="shared" si="135"/>
        <v>0</v>
      </c>
      <c r="W123" s="22">
        <f t="shared" si="136"/>
        <v>0</v>
      </c>
      <c r="X123" s="22">
        <f>IFERROR(W123*커버링B2C요약!$AD$8/(커버링B2C요약!$AE$5/커버링B2C요약!$AD$5),0)</f>
        <v>0</v>
      </c>
      <c r="Y123" s="22">
        <f>VLOOKUP($C123,'메타 RAW'!$A:$I,9,0)</f>
        <v>40000</v>
      </c>
      <c r="Z123" s="43"/>
      <c r="AA123" s="169"/>
      <c r="AB123" s="43"/>
      <c r="AC123" s="43"/>
      <c r="AD123" s="43"/>
    </row>
    <row r="124" spans="1:30" ht="16.5" customHeight="1">
      <c r="AA124" s="169"/>
    </row>
    <row r="125" spans="1:30" ht="16.5" hidden="1" customHeight="1">
      <c r="B125" s="19" t="s">
        <v>440</v>
      </c>
      <c r="C125" s="20" t="s">
        <v>451</v>
      </c>
      <c r="D125" s="20"/>
      <c r="AA125" s="169"/>
    </row>
    <row r="126" spans="1:30" ht="16.5" hidden="1" customHeight="1">
      <c r="B126" s="11" t="s">
        <v>436</v>
      </c>
      <c r="C126" s="11" t="s">
        <v>22</v>
      </c>
      <c r="D126" s="12" t="s">
        <v>23</v>
      </c>
      <c r="E126" s="12" t="s">
        <v>24</v>
      </c>
      <c r="F126" s="12" t="s">
        <v>25</v>
      </c>
      <c r="G126" s="12" t="s">
        <v>26</v>
      </c>
      <c r="H126" s="12" t="s">
        <v>27</v>
      </c>
      <c r="I126" s="12" t="s">
        <v>28</v>
      </c>
      <c r="J126" s="13" t="s">
        <v>29</v>
      </c>
      <c r="K126" s="13" t="s">
        <v>30</v>
      </c>
      <c r="L126" s="13" t="s">
        <v>31</v>
      </c>
      <c r="M126" s="13" t="s">
        <v>32</v>
      </c>
      <c r="N126" s="13" t="s">
        <v>33</v>
      </c>
      <c r="O126" s="13" t="s">
        <v>34</v>
      </c>
      <c r="P126" s="13" t="s">
        <v>35</v>
      </c>
      <c r="Q126" s="13" t="s">
        <v>36</v>
      </c>
      <c r="R126" s="13" t="s">
        <v>37</v>
      </c>
      <c r="S126" s="14" t="s">
        <v>38</v>
      </c>
      <c r="T126" s="14" t="s">
        <v>27</v>
      </c>
      <c r="U126" s="14" t="s">
        <v>28</v>
      </c>
      <c r="V126" s="14" t="s">
        <v>36</v>
      </c>
      <c r="W126" s="14" t="s">
        <v>37</v>
      </c>
      <c r="X126" s="14" t="s">
        <v>437</v>
      </c>
      <c r="Y126" s="13" t="s">
        <v>40</v>
      </c>
      <c r="Z126" s="14" t="s">
        <v>41</v>
      </c>
      <c r="AA126" s="169"/>
    </row>
    <row r="127" spans="1:30" s="43" customFormat="1" hidden="1">
      <c r="B127" s="15"/>
      <c r="C127" s="9" t="s">
        <v>435</v>
      </c>
      <c r="D127" s="16">
        <f t="shared" ref="D127:I127" si="137">SUM(D128:D134)</f>
        <v>0</v>
      </c>
      <c r="E127" s="16">
        <f t="shared" si="137"/>
        <v>0</v>
      </c>
      <c r="F127" s="16">
        <f t="shared" si="137"/>
        <v>0</v>
      </c>
      <c r="G127" s="16">
        <f t="shared" si="137"/>
        <v>0</v>
      </c>
      <c r="H127" s="16">
        <f t="shared" si="137"/>
        <v>0</v>
      </c>
      <c r="I127" s="16">
        <f t="shared" si="137"/>
        <v>0</v>
      </c>
      <c r="J127" s="17" t="e">
        <f>D127*1000/E127</f>
        <v>#DIV/0!</v>
      </c>
      <c r="K127" s="17">
        <f t="shared" ref="K127:K134" si="138">IFERROR(D127/F127,0)</f>
        <v>0</v>
      </c>
      <c r="L127" s="18">
        <f t="shared" ref="L127:M134" si="139">IFERROR(F127/E127,0)</f>
        <v>0</v>
      </c>
      <c r="M127" s="42">
        <f t="shared" si="139"/>
        <v>0</v>
      </c>
      <c r="N127" s="42">
        <f t="shared" ref="N127:N134" si="140">IFERROR(H127/F127,0)</f>
        <v>0</v>
      </c>
      <c r="O127" s="42">
        <f t="shared" ref="O127:O134" si="141">IFERROR(I127/F127,0)</f>
        <v>0</v>
      </c>
      <c r="P127" s="17">
        <f t="shared" ref="P127:P134" si="142">IFERROR(D127/G127,0)</f>
        <v>0</v>
      </c>
      <c r="Q127" s="17">
        <f t="shared" ref="Q127:Q134" si="143">IFERROR(D127/H127,0)</f>
        <v>0</v>
      </c>
      <c r="R127" s="17">
        <f t="shared" ref="R127:R134" si="144">IFERROR(D127/I127,0)</f>
        <v>0</v>
      </c>
      <c r="S127" s="16">
        <f>SUM(S128:S134)</f>
        <v>0</v>
      </c>
      <c r="T127" s="16">
        <f>SUM(T128:T134)</f>
        <v>0</v>
      </c>
      <c r="U127" s="16">
        <f>SUM(U128:U134)</f>
        <v>0</v>
      </c>
      <c r="V127" s="17">
        <f t="shared" ref="V127:V134" si="145">IFERROR(D127/T127,0)</f>
        <v>0</v>
      </c>
      <c r="W127" s="17">
        <f t="shared" ref="W127:W134" si="146">IFERROR(D127/U127,0)</f>
        <v>0</v>
      </c>
      <c r="X127" s="17">
        <f>IFERROR(W127*커버링B2C요약!$AD$8/(커버링B2C요약!$AE$5/커버링B2C요약!$AD$5),0)</f>
        <v>0</v>
      </c>
      <c r="Y127" s="17">
        <f>Y128</f>
        <v>0</v>
      </c>
      <c r="Z127" s="17">
        <v>0</v>
      </c>
      <c r="AA127" s="148"/>
    </row>
    <row r="128" spans="1:30" s="43" customFormat="1" hidden="1">
      <c r="B128" s="22" t="str">
        <f>VLOOKUP(C128,'메타 RAW'!A:G,2,0)</f>
        <v>ios_purchase_천안,아산_vd_PA고효율소재모음(2)_hn1_26.03.05</v>
      </c>
      <c r="C128" s="22" t="s">
        <v>1006</v>
      </c>
      <c r="D128" s="22">
        <f>VLOOKUP($C128,'메타 RAW'!$A:$G,3,0)</f>
        <v>0</v>
      </c>
      <c r="E128" s="22">
        <f>VLOOKUP($C128,'메타 RAW'!$A:$G,4,0)</f>
        <v>0</v>
      </c>
      <c r="F128" s="22">
        <f>VLOOKUP($C128,'메타 RAW'!$A:$G,5,0)</f>
        <v>0</v>
      </c>
      <c r="G128" s="22">
        <f>VLOOKUP($C128,'메타 RAW'!$A:$G,6,0)</f>
        <v>0</v>
      </c>
      <c r="H128" s="22">
        <f>VLOOKUP($C128,'메타 RAW'!$A:$I,7,0)</f>
        <v>0</v>
      </c>
      <c r="I128" s="22">
        <f>VLOOKUP($C128,'메타 RAW'!$A:$I,8,0)</f>
        <v>0</v>
      </c>
      <c r="J128" s="23">
        <f t="shared" ref="J128:J134" si="147">IFERROR(D128/E128*1000,0)</f>
        <v>0</v>
      </c>
      <c r="K128" s="23">
        <f t="shared" si="138"/>
        <v>0</v>
      </c>
      <c r="L128" s="24">
        <f t="shared" si="139"/>
        <v>0</v>
      </c>
      <c r="M128" s="24">
        <f t="shared" si="139"/>
        <v>0</v>
      </c>
      <c r="N128" s="24">
        <f t="shared" si="140"/>
        <v>0</v>
      </c>
      <c r="O128" s="24">
        <f t="shared" si="141"/>
        <v>0</v>
      </c>
      <c r="P128" s="22">
        <f t="shared" si="142"/>
        <v>0</v>
      </c>
      <c r="Q128" s="22">
        <f t="shared" si="143"/>
        <v>0</v>
      </c>
      <c r="R128" s="22">
        <f t="shared" si="144"/>
        <v>0</v>
      </c>
      <c r="S128" s="22">
        <f>IFERROR(VLOOKUP($C128,'메타 RAW (MMP)'!$B:$G,3,0),0)</f>
        <v>0</v>
      </c>
      <c r="T128" s="22">
        <f>IFERROR(VLOOKUP($C128,'메타 RAW (MMP)'!$B:$G,5,0),0)</f>
        <v>0</v>
      </c>
      <c r="U128" s="22">
        <f>IFERROR(VLOOKUP($C128,'메타 RAW (MMP)'!$B:$G,6,0),0)</f>
        <v>0</v>
      </c>
      <c r="V128" s="22">
        <f t="shared" si="145"/>
        <v>0</v>
      </c>
      <c r="W128" s="22">
        <f t="shared" si="146"/>
        <v>0</v>
      </c>
      <c r="X128" s="22">
        <f>IFERROR(W128*커버링B2C요약!$AD$8/(커버링B2C요약!$AE$5/커버링B2C요약!$AD$5),0)</f>
        <v>0</v>
      </c>
      <c r="Y128" s="22"/>
      <c r="AA128" s="148"/>
    </row>
    <row r="129" spans="2:27" hidden="1">
      <c r="B129" s="22" t="str">
        <f>VLOOKUP(C129,'메타 RAW'!A:G,2,0)</f>
        <v>ios_purchase_천안,아산_vd_PA고효율소재모음(2)_hn1_26.03.05</v>
      </c>
      <c r="C129" s="22" t="s">
        <v>1007</v>
      </c>
      <c r="D129" s="22">
        <f>VLOOKUP($C129,'메타 RAW'!$A:$G,3,0)</f>
        <v>0</v>
      </c>
      <c r="E129" s="22">
        <f>VLOOKUP($C129,'메타 RAW'!$A:$G,4,0)</f>
        <v>0</v>
      </c>
      <c r="F129" s="22">
        <f>VLOOKUP($C129,'메타 RAW'!$A:$G,5,0)</f>
        <v>0</v>
      </c>
      <c r="G129" s="22">
        <f>VLOOKUP($C129,'메타 RAW'!$A:$G,6,0)</f>
        <v>0</v>
      </c>
      <c r="H129" s="22">
        <f>VLOOKUP($C129,'메타 RAW'!$A:$I,7,0)</f>
        <v>0</v>
      </c>
      <c r="I129" s="22">
        <f>VLOOKUP($C129,'메타 RAW'!$A:$I,8,0)</f>
        <v>0</v>
      </c>
      <c r="J129" s="23">
        <f t="shared" si="147"/>
        <v>0</v>
      </c>
      <c r="K129" s="23">
        <f t="shared" si="138"/>
        <v>0</v>
      </c>
      <c r="L129" s="24">
        <f t="shared" si="139"/>
        <v>0</v>
      </c>
      <c r="M129" s="24">
        <f t="shared" si="139"/>
        <v>0</v>
      </c>
      <c r="N129" s="24">
        <f t="shared" si="140"/>
        <v>0</v>
      </c>
      <c r="O129" s="24">
        <f t="shared" si="141"/>
        <v>0</v>
      </c>
      <c r="P129" s="22">
        <f t="shared" si="142"/>
        <v>0</v>
      </c>
      <c r="Q129" s="22">
        <f t="shared" si="143"/>
        <v>0</v>
      </c>
      <c r="R129" s="22">
        <f t="shared" si="144"/>
        <v>0</v>
      </c>
      <c r="S129" s="22">
        <f>IFERROR(VLOOKUP($C129,'메타 RAW (MMP)'!$B:$G,3,0),0)</f>
        <v>0</v>
      </c>
      <c r="T129" s="22">
        <f>IFERROR(VLOOKUP($C129,'메타 RAW (MMP)'!$B:$G,5,0),0)</f>
        <v>0</v>
      </c>
      <c r="U129" s="22">
        <f>IFERROR(VLOOKUP($C129,'메타 RAW (MMP)'!$B:$G,6,0),0)</f>
        <v>0</v>
      </c>
      <c r="V129" s="22">
        <f t="shared" si="145"/>
        <v>0</v>
      </c>
      <c r="W129" s="22">
        <f t="shared" si="146"/>
        <v>0</v>
      </c>
      <c r="X129" s="22">
        <f>IFERROR(W129*커버링B2C요약!$AD$8/(커버링B2C요약!$AE$5/커버링B2C요약!$AD$5),0)</f>
        <v>0</v>
      </c>
      <c r="Y129" s="22">
        <f>VLOOKUP($C129,'메타 RAW'!$A:$I,9,0)</f>
        <v>64000</v>
      </c>
      <c r="Z129" s="43"/>
      <c r="AA129" s="169"/>
    </row>
    <row r="130" spans="2:27" ht="16.5" hidden="1" customHeight="1">
      <c r="B130" s="22" t="str">
        <f>VLOOKUP(C130,'메타 RAW'!A:G,2,0)</f>
        <v>ios_purchase_천안,아산_vd_PA고효율소재모음(2)_hn1_26.03.05</v>
      </c>
      <c r="C130" s="22" t="s">
        <v>1008</v>
      </c>
      <c r="D130" s="22">
        <f>VLOOKUP($C130,'메타 RAW'!$A:$G,3,0)</f>
        <v>0</v>
      </c>
      <c r="E130" s="22">
        <f>VLOOKUP($C130,'메타 RAW'!$A:$G,4,0)</f>
        <v>0</v>
      </c>
      <c r="F130" s="22">
        <f>VLOOKUP($C130,'메타 RAW'!$A:$G,5,0)</f>
        <v>0</v>
      </c>
      <c r="G130" s="22">
        <f>VLOOKUP($C130,'메타 RAW'!$A:$G,6,0)</f>
        <v>0</v>
      </c>
      <c r="H130" s="22">
        <f>VLOOKUP($C130,'메타 RAW'!$A:$I,7,0)</f>
        <v>0</v>
      </c>
      <c r="I130" s="22">
        <f>VLOOKUP($C130,'메타 RAW'!$A:$I,8,0)</f>
        <v>0</v>
      </c>
      <c r="J130" s="23">
        <f t="shared" si="147"/>
        <v>0</v>
      </c>
      <c r="K130" s="23">
        <f t="shared" si="138"/>
        <v>0</v>
      </c>
      <c r="L130" s="24">
        <f t="shared" si="139"/>
        <v>0</v>
      </c>
      <c r="M130" s="24">
        <f t="shared" si="139"/>
        <v>0</v>
      </c>
      <c r="N130" s="24">
        <f t="shared" si="140"/>
        <v>0</v>
      </c>
      <c r="O130" s="24">
        <f t="shared" si="141"/>
        <v>0</v>
      </c>
      <c r="P130" s="22">
        <f t="shared" si="142"/>
        <v>0</v>
      </c>
      <c r="Q130" s="22">
        <f t="shared" si="143"/>
        <v>0</v>
      </c>
      <c r="R130" s="22">
        <f t="shared" si="144"/>
        <v>0</v>
      </c>
      <c r="S130" s="22">
        <f>IFERROR(VLOOKUP($C130,'메타 RAW (MMP)'!$B:$G,3,0),0)</f>
        <v>0</v>
      </c>
      <c r="T130" s="22">
        <f>IFERROR(VLOOKUP($C130,'메타 RAW (MMP)'!$B:$G,5,0),0)</f>
        <v>0</v>
      </c>
      <c r="U130" s="22">
        <f>IFERROR(VLOOKUP($C130,'메타 RAW (MMP)'!$B:$G,6,0),0)</f>
        <v>0</v>
      </c>
      <c r="V130" s="22">
        <f t="shared" si="145"/>
        <v>0</v>
      </c>
      <c r="W130" s="22">
        <f t="shared" si="146"/>
        <v>0</v>
      </c>
      <c r="X130" s="22">
        <f>IFERROR(W130*커버링B2C요약!$AD$8/(커버링B2C요약!$AE$5/커버링B2C요약!$AD$5),0)</f>
        <v>0</v>
      </c>
      <c r="Y130" s="22">
        <f>VLOOKUP($C130,'메타 RAW'!$A:$I,9,0)</f>
        <v>64000</v>
      </c>
      <c r="Z130" s="43"/>
      <c r="AA130" s="169"/>
    </row>
    <row r="131" spans="2:27" ht="16.5" hidden="1" customHeight="1">
      <c r="B131" s="22" t="str">
        <f>VLOOKUP(C131,'메타 RAW'!A:G,2,0)</f>
        <v>ios_purchase_천안,아산_vd_PA고효율소재모음(2)_hn1_26.03.05</v>
      </c>
      <c r="C131" s="22" t="s">
        <v>1009</v>
      </c>
      <c r="D131" s="22">
        <f>VLOOKUP($C131,'메타 RAW'!$A:$G,3,0)</f>
        <v>0</v>
      </c>
      <c r="E131" s="22">
        <f>VLOOKUP($C131,'메타 RAW'!$A:$G,4,0)</f>
        <v>0</v>
      </c>
      <c r="F131" s="22">
        <f>VLOOKUP($C131,'메타 RAW'!$A:$G,5,0)</f>
        <v>0</v>
      </c>
      <c r="G131" s="22">
        <f>VLOOKUP($C131,'메타 RAW'!$A:$G,6,0)</f>
        <v>0</v>
      </c>
      <c r="H131" s="22">
        <f>VLOOKUP($C131,'메타 RAW'!$A:$I,7,0)</f>
        <v>0</v>
      </c>
      <c r="I131" s="22">
        <f>VLOOKUP($C131,'메타 RAW'!$A:$I,8,0)</f>
        <v>0</v>
      </c>
      <c r="J131" s="23">
        <f t="shared" si="147"/>
        <v>0</v>
      </c>
      <c r="K131" s="23">
        <f t="shared" si="138"/>
        <v>0</v>
      </c>
      <c r="L131" s="24">
        <f t="shared" si="139"/>
        <v>0</v>
      </c>
      <c r="M131" s="24">
        <f t="shared" si="139"/>
        <v>0</v>
      </c>
      <c r="N131" s="24">
        <f t="shared" si="140"/>
        <v>0</v>
      </c>
      <c r="O131" s="24">
        <f t="shared" si="141"/>
        <v>0</v>
      </c>
      <c r="P131" s="22">
        <f t="shared" si="142"/>
        <v>0</v>
      </c>
      <c r="Q131" s="22">
        <f t="shared" si="143"/>
        <v>0</v>
      </c>
      <c r="R131" s="22">
        <f t="shared" si="144"/>
        <v>0</v>
      </c>
      <c r="S131" s="22">
        <f>IFERROR(VLOOKUP($C131,'메타 RAW (MMP)'!$B:$G,3,0),0)</f>
        <v>0</v>
      </c>
      <c r="T131" s="22">
        <f>IFERROR(VLOOKUP($C131,'메타 RAW (MMP)'!$B:$G,5,0),0)</f>
        <v>0</v>
      </c>
      <c r="U131" s="22">
        <f>IFERROR(VLOOKUP($C131,'메타 RAW (MMP)'!$B:$G,6,0),0)</f>
        <v>0</v>
      </c>
      <c r="V131" s="22">
        <f t="shared" si="145"/>
        <v>0</v>
      </c>
      <c r="W131" s="22">
        <f t="shared" si="146"/>
        <v>0</v>
      </c>
      <c r="X131" s="22">
        <f>IFERROR(W131*커버링B2C요약!$AD$8/(커버링B2C요약!$AE$5/커버링B2C요약!$AD$5),0)</f>
        <v>0</v>
      </c>
      <c r="Y131" s="22">
        <f>VLOOKUP($C131,'메타 RAW'!$A:$I,9,0)</f>
        <v>64000</v>
      </c>
      <c r="Z131" s="43"/>
      <c r="AA131" s="169"/>
    </row>
    <row r="132" spans="2:27" ht="16.5" hidden="1" customHeight="1">
      <c r="B132" s="22" t="str">
        <f>VLOOKUP(C132,'메타 RAW'!A:G,2,0)</f>
        <v>ios_purchase_천안,아산_vd_PA고효율소재모음(2)_hn1_26.03.05</v>
      </c>
      <c r="C132" s="22" t="s">
        <v>1010</v>
      </c>
      <c r="D132" s="22">
        <f>VLOOKUP($C132,'메타 RAW'!$A:$G,3,0)</f>
        <v>0</v>
      </c>
      <c r="E132" s="22">
        <f>VLOOKUP($C132,'메타 RAW'!$A:$G,4,0)</f>
        <v>0</v>
      </c>
      <c r="F132" s="22">
        <f>VLOOKUP($C132,'메타 RAW'!$A:$G,5,0)</f>
        <v>0</v>
      </c>
      <c r="G132" s="22">
        <f>VLOOKUP($C132,'메타 RAW'!$A:$G,6,0)</f>
        <v>0</v>
      </c>
      <c r="H132" s="22">
        <f>VLOOKUP($C132,'메타 RAW'!$A:$I,7,0)</f>
        <v>0</v>
      </c>
      <c r="I132" s="22">
        <f>VLOOKUP($C132,'메타 RAW'!$A:$I,8,0)</f>
        <v>0</v>
      </c>
      <c r="J132" s="23">
        <f t="shared" si="147"/>
        <v>0</v>
      </c>
      <c r="K132" s="23">
        <f t="shared" si="138"/>
        <v>0</v>
      </c>
      <c r="L132" s="24">
        <f t="shared" si="139"/>
        <v>0</v>
      </c>
      <c r="M132" s="24">
        <f t="shared" si="139"/>
        <v>0</v>
      </c>
      <c r="N132" s="24">
        <f t="shared" si="140"/>
        <v>0</v>
      </c>
      <c r="O132" s="24">
        <f t="shared" si="141"/>
        <v>0</v>
      </c>
      <c r="P132" s="22">
        <f t="shared" si="142"/>
        <v>0</v>
      </c>
      <c r="Q132" s="22">
        <f t="shared" si="143"/>
        <v>0</v>
      </c>
      <c r="R132" s="22">
        <f t="shared" si="144"/>
        <v>0</v>
      </c>
      <c r="S132" s="22">
        <f>IFERROR(VLOOKUP($C132,'메타 RAW (MMP)'!$B:$G,3,0),0)</f>
        <v>0</v>
      </c>
      <c r="T132" s="22">
        <f>IFERROR(VLOOKUP($C132,'메타 RAW (MMP)'!$B:$G,5,0),0)</f>
        <v>0</v>
      </c>
      <c r="U132" s="22">
        <f>IFERROR(VLOOKUP($C132,'메타 RAW (MMP)'!$B:$G,6,0),0)</f>
        <v>0</v>
      </c>
      <c r="V132" s="22">
        <f t="shared" si="145"/>
        <v>0</v>
      </c>
      <c r="W132" s="22">
        <f t="shared" si="146"/>
        <v>0</v>
      </c>
      <c r="X132" s="22">
        <f>IFERROR(W132*커버링B2C요약!$AD$8/(커버링B2C요약!$AE$5/커버링B2C요약!$AD$5),0)</f>
        <v>0</v>
      </c>
      <c r="Y132" s="22">
        <f>VLOOKUP($C132,'메타 RAW'!$A:$I,9,0)</f>
        <v>64000</v>
      </c>
      <c r="Z132" s="43"/>
      <c r="AA132" s="169"/>
    </row>
    <row r="133" spans="2:27" s="43" customFormat="1" hidden="1">
      <c r="B133" s="22" t="str">
        <f>VLOOKUP(C133,'메타 RAW'!A:G,2,0)</f>
        <v>ios_purchase_천안,아산_vd_PA고효율소재모음(2)_hn1_26.03.05</v>
      </c>
      <c r="C133" s="22" t="s">
        <v>1011</v>
      </c>
      <c r="D133" s="22">
        <f>VLOOKUP($C133,'메타 RAW'!$A:$G,3,0)</f>
        <v>0</v>
      </c>
      <c r="E133" s="22">
        <f>VLOOKUP($C133,'메타 RAW'!$A:$G,4,0)</f>
        <v>0</v>
      </c>
      <c r="F133" s="22">
        <f>VLOOKUP($C133,'메타 RAW'!$A:$G,5,0)</f>
        <v>0</v>
      </c>
      <c r="G133" s="22">
        <f>VLOOKUP($C133,'메타 RAW'!$A:$G,6,0)</f>
        <v>0</v>
      </c>
      <c r="H133" s="22">
        <f>VLOOKUP($C133,'메타 RAW'!$A:$I,7,0)</f>
        <v>0</v>
      </c>
      <c r="I133" s="22">
        <f>VLOOKUP($C133,'메타 RAW'!$A:$I,8,0)</f>
        <v>0</v>
      </c>
      <c r="J133" s="23">
        <f t="shared" si="147"/>
        <v>0</v>
      </c>
      <c r="K133" s="23">
        <f t="shared" si="138"/>
        <v>0</v>
      </c>
      <c r="L133" s="24">
        <f t="shared" si="139"/>
        <v>0</v>
      </c>
      <c r="M133" s="24">
        <f t="shared" si="139"/>
        <v>0</v>
      </c>
      <c r="N133" s="24">
        <f t="shared" si="140"/>
        <v>0</v>
      </c>
      <c r="O133" s="24">
        <f t="shared" si="141"/>
        <v>0</v>
      </c>
      <c r="P133" s="22">
        <f t="shared" si="142"/>
        <v>0</v>
      </c>
      <c r="Q133" s="22">
        <f t="shared" si="143"/>
        <v>0</v>
      </c>
      <c r="R133" s="22">
        <f t="shared" si="144"/>
        <v>0</v>
      </c>
      <c r="S133" s="22">
        <f>IFERROR(VLOOKUP($C133,'메타 RAW (MMP)'!$B:$G,3,0),0)</f>
        <v>0</v>
      </c>
      <c r="T133" s="22">
        <f>IFERROR(VLOOKUP($C133,'메타 RAW (MMP)'!$B:$G,5,0),0)</f>
        <v>0</v>
      </c>
      <c r="U133" s="22">
        <f>IFERROR(VLOOKUP($C133,'메타 RAW (MMP)'!$B:$G,6,0),0)</f>
        <v>0</v>
      </c>
      <c r="V133" s="22">
        <f t="shared" si="145"/>
        <v>0</v>
      </c>
      <c r="W133" s="22">
        <f t="shared" si="146"/>
        <v>0</v>
      </c>
      <c r="X133" s="22">
        <f>IFERROR(W133*커버링B2C요약!$AD$8/(커버링B2C요약!$AE$5/커버링B2C요약!$AD$5),0)</f>
        <v>0</v>
      </c>
      <c r="Y133" s="22">
        <f>VLOOKUP($C133,'메타 RAW'!$A:$I,9,0)</f>
        <v>64000</v>
      </c>
      <c r="AA133" s="148"/>
    </row>
    <row r="134" spans="2:27" s="43" customFormat="1" hidden="1">
      <c r="B134" s="22" t="str">
        <f>VLOOKUP(C134,'메타 RAW'!A:G,2,0)</f>
        <v>ios_purchase_천안,아산_vd_PA고효율소재모음(2)_hn1_26.03.05</v>
      </c>
      <c r="C134" s="22" t="s">
        <v>1012</v>
      </c>
      <c r="D134" s="22">
        <f>VLOOKUP($C134,'메타 RAW'!$A:$G,3,0)</f>
        <v>0</v>
      </c>
      <c r="E134" s="22">
        <f>VLOOKUP($C134,'메타 RAW'!$A:$G,4,0)</f>
        <v>0</v>
      </c>
      <c r="F134" s="22">
        <f>VLOOKUP($C134,'메타 RAW'!$A:$G,5,0)</f>
        <v>0</v>
      </c>
      <c r="G134" s="22">
        <f>VLOOKUP($C134,'메타 RAW'!$A:$G,6,0)</f>
        <v>0</v>
      </c>
      <c r="H134" s="22">
        <f>VLOOKUP($C134,'메타 RAW'!$A:$I,7,0)</f>
        <v>0</v>
      </c>
      <c r="I134" s="22">
        <f>VLOOKUP($C134,'메타 RAW'!$A:$I,8,0)</f>
        <v>0</v>
      </c>
      <c r="J134" s="23">
        <f t="shared" si="147"/>
        <v>0</v>
      </c>
      <c r="K134" s="23">
        <f t="shared" si="138"/>
        <v>0</v>
      </c>
      <c r="L134" s="24">
        <f t="shared" si="139"/>
        <v>0</v>
      </c>
      <c r="M134" s="24">
        <f t="shared" si="139"/>
        <v>0</v>
      </c>
      <c r="N134" s="24">
        <f t="shared" si="140"/>
        <v>0</v>
      </c>
      <c r="O134" s="24">
        <f t="shared" si="141"/>
        <v>0</v>
      </c>
      <c r="P134" s="22">
        <f t="shared" si="142"/>
        <v>0</v>
      </c>
      <c r="Q134" s="22">
        <f t="shared" si="143"/>
        <v>0</v>
      </c>
      <c r="R134" s="22">
        <f t="shared" si="144"/>
        <v>0</v>
      </c>
      <c r="S134" s="22">
        <f>IFERROR(VLOOKUP($C134,'메타 RAW (MMP)'!$B:$G,3,0),0)</f>
        <v>0</v>
      </c>
      <c r="T134" s="22">
        <f>IFERROR(VLOOKUP($C134,'메타 RAW (MMP)'!$B:$G,5,0),0)</f>
        <v>0</v>
      </c>
      <c r="U134" s="22">
        <f>IFERROR(VLOOKUP($C134,'메타 RAW (MMP)'!$B:$G,6,0),0)</f>
        <v>0</v>
      </c>
      <c r="V134" s="22">
        <f t="shared" si="145"/>
        <v>0</v>
      </c>
      <c r="W134" s="22">
        <f t="shared" si="146"/>
        <v>0</v>
      </c>
      <c r="X134" s="22">
        <f>IFERROR(W134*커버링B2C요약!$AD$8/(커버링B2C요약!$AE$5/커버링B2C요약!$AD$5),0)</f>
        <v>0</v>
      </c>
      <c r="Y134" s="22">
        <f>VLOOKUP($C134,'메타 RAW'!$A:$I,9,0)</f>
        <v>64000</v>
      </c>
      <c r="AA134" s="148"/>
    </row>
    <row r="135" spans="2:27" s="43" customFormat="1" hidden="1">
      <c r="B135" s="19" t="s">
        <v>440</v>
      </c>
      <c r="C135" s="20" t="s">
        <v>451</v>
      </c>
      <c r="D135" s="20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 s="148"/>
    </row>
    <row r="136" spans="2:27" s="43" customFormat="1" hidden="1">
      <c r="B136" s="11" t="s">
        <v>436</v>
      </c>
      <c r="C136" s="11" t="s">
        <v>22</v>
      </c>
      <c r="D136" s="12" t="s">
        <v>23</v>
      </c>
      <c r="E136" s="12" t="s">
        <v>24</v>
      </c>
      <c r="F136" s="12" t="s">
        <v>25</v>
      </c>
      <c r="G136" s="12" t="s">
        <v>26</v>
      </c>
      <c r="H136" s="12" t="s">
        <v>27</v>
      </c>
      <c r="I136" s="12" t="s">
        <v>28</v>
      </c>
      <c r="J136" s="13" t="s">
        <v>29</v>
      </c>
      <c r="K136" s="13" t="s">
        <v>30</v>
      </c>
      <c r="L136" s="13" t="s">
        <v>31</v>
      </c>
      <c r="M136" s="13" t="s">
        <v>32</v>
      </c>
      <c r="N136" s="13" t="s">
        <v>33</v>
      </c>
      <c r="O136" s="13" t="s">
        <v>34</v>
      </c>
      <c r="P136" s="13" t="s">
        <v>35</v>
      </c>
      <c r="Q136" s="13" t="s">
        <v>36</v>
      </c>
      <c r="R136" s="13" t="s">
        <v>37</v>
      </c>
      <c r="S136" s="14" t="s">
        <v>38</v>
      </c>
      <c r="T136" s="14" t="s">
        <v>27</v>
      </c>
      <c r="U136" s="14" t="s">
        <v>28</v>
      </c>
      <c r="V136" s="14" t="s">
        <v>36</v>
      </c>
      <c r="W136" s="14" t="s">
        <v>37</v>
      </c>
      <c r="X136" s="14" t="s">
        <v>437</v>
      </c>
      <c r="Y136" s="13" t="s">
        <v>40</v>
      </c>
      <c r="Z136" s="14" t="s">
        <v>41</v>
      </c>
      <c r="AA136" s="148"/>
    </row>
    <row r="137" spans="2:27" s="43" customFormat="1" hidden="1">
      <c r="B137" s="15"/>
      <c r="C137" s="9" t="s">
        <v>435</v>
      </c>
      <c r="D137" s="16">
        <f t="shared" ref="D137:I137" si="148">SUM(D138:D140)</f>
        <v>0</v>
      </c>
      <c r="E137" s="16">
        <f t="shared" si="148"/>
        <v>0</v>
      </c>
      <c r="F137" s="16">
        <f t="shared" si="148"/>
        <v>0</v>
      </c>
      <c r="G137" s="16">
        <f t="shared" si="148"/>
        <v>0</v>
      </c>
      <c r="H137" s="16">
        <f t="shared" si="148"/>
        <v>0</v>
      </c>
      <c r="I137" s="16">
        <f t="shared" si="148"/>
        <v>0</v>
      </c>
      <c r="J137" s="17" t="e">
        <f>D137*1000/E137</f>
        <v>#DIV/0!</v>
      </c>
      <c r="K137" s="17">
        <f>IFERROR(D137/F137,0)</f>
        <v>0</v>
      </c>
      <c r="L137" s="18">
        <f t="shared" ref="L137:M140" si="149">IFERROR(F137/E137,0)</f>
        <v>0</v>
      </c>
      <c r="M137" s="42">
        <f t="shared" si="149"/>
        <v>0</v>
      </c>
      <c r="N137" s="42">
        <f>IFERROR(H137/F137,0)</f>
        <v>0</v>
      </c>
      <c r="O137" s="42">
        <f>IFERROR(I137/F137,0)</f>
        <v>0</v>
      </c>
      <c r="P137" s="17">
        <f>IFERROR(D137/G137,0)</f>
        <v>0</v>
      </c>
      <c r="Q137" s="17">
        <f>IFERROR(D137/H137,0)</f>
        <v>0</v>
      </c>
      <c r="R137" s="17">
        <f>IFERROR(D137/I137,0)</f>
        <v>0</v>
      </c>
      <c r="S137" s="16">
        <f>SUM(S138:S140)</f>
        <v>0</v>
      </c>
      <c r="T137" s="16">
        <f>SUM(T138:T140)</f>
        <v>0</v>
      </c>
      <c r="U137" s="16">
        <f>SUM(U138:U140)</f>
        <v>0</v>
      </c>
      <c r="V137" s="17">
        <f>IFERROR(D137/T137,0)</f>
        <v>0</v>
      </c>
      <c r="W137" s="17">
        <f>IFERROR(D137/U137,0)</f>
        <v>0</v>
      </c>
      <c r="X137" s="17">
        <f>IFERROR(W137*커버링B2C요약!$AD$8/(커버링B2C요약!$AE$5/커버링B2C요약!$AD$5),0)</f>
        <v>0</v>
      </c>
      <c r="Y137" s="17">
        <f>Y138</f>
        <v>0</v>
      </c>
      <c r="Z137" s="17">
        <v>0</v>
      </c>
      <c r="AA137" s="148"/>
    </row>
    <row r="138" spans="2:27" s="43" customFormat="1" hidden="1">
      <c r="B138" s="22" t="str">
        <f>VLOOKUP(C138,'메타 RAW'!A:G,2,0)</f>
        <v>ios_purcahse_all_vd_자취고인물(폐기물)_nk1_26.03.20</v>
      </c>
      <c r="C138" s="22" t="s">
        <v>1013</v>
      </c>
      <c r="D138" s="22">
        <f>VLOOKUP($C138,'메타 RAW'!$A:$G,3,0)</f>
        <v>0</v>
      </c>
      <c r="E138" s="22">
        <f>VLOOKUP($C138,'메타 RAW'!$A:$G,4,0)</f>
        <v>0</v>
      </c>
      <c r="F138" s="22">
        <f>VLOOKUP($C138,'메타 RAW'!$A:$G,5,0)</f>
        <v>0</v>
      </c>
      <c r="G138" s="22">
        <f>VLOOKUP($C138,'메타 RAW'!$A:$G,6,0)</f>
        <v>0</v>
      </c>
      <c r="H138" s="22">
        <f>VLOOKUP($C138,'메타 RAW'!$A:$I,7,0)</f>
        <v>0</v>
      </c>
      <c r="I138" s="22">
        <f>VLOOKUP($C138,'메타 RAW'!$A:$I,8,0)</f>
        <v>0</v>
      </c>
      <c r="J138" s="23">
        <f>IFERROR(D138/E138*1000,0)</f>
        <v>0</v>
      </c>
      <c r="K138" s="23">
        <f>IFERROR(D138/F138,0)</f>
        <v>0</v>
      </c>
      <c r="L138" s="24">
        <f t="shared" si="149"/>
        <v>0</v>
      </c>
      <c r="M138" s="24">
        <f t="shared" si="149"/>
        <v>0</v>
      </c>
      <c r="N138" s="24">
        <f>IFERROR(H138/F138,0)</f>
        <v>0</v>
      </c>
      <c r="O138" s="24">
        <f>IFERROR(I138/F138,0)</f>
        <v>0</v>
      </c>
      <c r="P138" s="22">
        <f>IFERROR(D138/G138,0)</f>
        <v>0</v>
      </c>
      <c r="Q138" s="22">
        <f>IFERROR(D138/H138,0)</f>
        <v>0</v>
      </c>
      <c r="R138" s="22">
        <f>IFERROR(D138/I138,0)</f>
        <v>0</v>
      </c>
      <c r="S138" s="22">
        <f>IFERROR(VLOOKUP($C138,'메타 RAW (MMP)'!$B:$G,3,0),0)</f>
        <v>0</v>
      </c>
      <c r="T138" s="22">
        <f>IFERROR(VLOOKUP($C138,'메타 RAW (MMP)'!$B:$G,5,0),0)</f>
        <v>0</v>
      </c>
      <c r="U138" s="22">
        <f>IFERROR(VLOOKUP($C138,'메타 RAW (MMP)'!$B:$G,6,0),0)</f>
        <v>0</v>
      </c>
      <c r="V138" s="22">
        <f>IFERROR(D138/T138,0)</f>
        <v>0</v>
      </c>
      <c r="W138" s="22">
        <f>IFERROR(D138/U138,0)</f>
        <v>0</v>
      </c>
      <c r="X138" s="22">
        <f>IFERROR(W138*커버링B2C요약!$AD$8/(커버링B2C요약!$AE$5/커버링B2C요약!$AD$5),0)</f>
        <v>0</v>
      </c>
      <c r="Y138" s="22"/>
      <c r="AA138" s="148"/>
    </row>
    <row r="139" spans="2:27" hidden="1">
      <c r="B139" s="22" t="str">
        <f>VLOOKUP(C139,'메타 RAW'!A:G,2,0)</f>
        <v>ios_purcahse_all_vd_자취고인물(폐기물)_nk1_26.03.20</v>
      </c>
      <c r="C139" s="22" t="s">
        <v>1014</v>
      </c>
      <c r="D139" s="22">
        <f>VLOOKUP($C139,'메타 RAW'!$A:$G,3,0)</f>
        <v>0</v>
      </c>
      <c r="E139" s="22">
        <f>VLOOKUP($C139,'메타 RAW'!$A:$G,4,0)</f>
        <v>0</v>
      </c>
      <c r="F139" s="22">
        <f>VLOOKUP($C139,'메타 RAW'!$A:$G,5,0)</f>
        <v>0</v>
      </c>
      <c r="G139" s="22">
        <f>VLOOKUP($C139,'메타 RAW'!$A:$G,6,0)</f>
        <v>0</v>
      </c>
      <c r="H139" s="22">
        <f>VLOOKUP($C139,'메타 RAW'!$A:$I,7,0)</f>
        <v>0</v>
      </c>
      <c r="I139" s="22">
        <f>VLOOKUP($C139,'메타 RAW'!$A:$I,8,0)</f>
        <v>0</v>
      </c>
      <c r="J139" s="23">
        <f>IFERROR(D139/E139*1000,0)</f>
        <v>0</v>
      </c>
      <c r="K139" s="23">
        <f>IFERROR(D139/F139,0)</f>
        <v>0</v>
      </c>
      <c r="L139" s="24">
        <f t="shared" si="149"/>
        <v>0</v>
      </c>
      <c r="M139" s="24">
        <f t="shared" si="149"/>
        <v>0</v>
      </c>
      <c r="N139" s="24">
        <f>IFERROR(H139/F139,0)</f>
        <v>0</v>
      </c>
      <c r="O139" s="24">
        <f>IFERROR(I139/F139,0)</f>
        <v>0</v>
      </c>
      <c r="P139" s="22">
        <f>IFERROR(D139/G139,0)</f>
        <v>0</v>
      </c>
      <c r="Q139" s="22">
        <f>IFERROR(D139/H139,0)</f>
        <v>0</v>
      </c>
      <c r="R139" s="22">
        <f>IFERROR(D139/I139,0)</f>
        <v>0</v>
      </c>
      <c r="S139" s="22">
        <f>IFERROR(VLOOKUP($C139,'메타 RAW (MMP)'!$B:$G,3,0),0)</f>
        <v>0</v>
      </c>
      <c r="T139" s="22">
        <f>IFERROR(VLOOKUP($C139,'메타 RAW (MMP)'!$B:$G,5,0),0)</f>
        <v>0</v>
      </c>
      <c r="U139" s="22">
        <f>IFERROR(VLOOKUP($C139,'메타 RAW (MMP)'!$B:$G,6,0),0)</f>
        <v>0</v>
      </c>
      <c r="V139" s="22">
        <f>IFERROR(D139/T139,0)</f>
        <v>0</v>
      </c>
      <c r="W139" s="22">
        <f>IFERROR(D139/U139,0)</f>
        <v>0</v>
      </c>
      <c r="X139" s="22">
        <f>IFERROR(W139*커버링B2C요약!$AD$8/(커버링B2C요약!$AE$5/커버링B2C요약!$AD$5),0)</f>
        <v>0</v>
      </c>
      <c r="Y139" s="22">
        <f>VLOOKUP($C139,'메타 RAW'!$A:$I,9,0)</f>
        <v>30000</v>
      </c>
      <c r="Z139" s="43"/>
      <c r="AA139" s="169"/>
    </row>
    <row r="140" spans="2:27" ht="16.5" hidden="1" customHeight="1">
      <c r="B140" s="22" t="str">
        <f>VLOOKUP(C140,'메타 RAW'!A:G,2,0)</f>
        <v>ios_purcahse_all_vd_자취고인물(폐기물)_nk1_26.03.20</v>
      </c>
      <c r="C140" s="22" t="s">
        <v>1015</v>
      </c>
      <c r="D140" s="22">
        <f>VLOOKUP($C140,'메타 RAW'!$A:$G,3,0)</f>
        <v>0</v>
      </c>
      <c r="E140" s="22">
        <f>VLOOKUP($C140,'메타 RAW'!$A:$G,4,0)</f>
        <v>0</v>
      </c>
      <c r="F140" s="22">
        <f>VLOOKUP($C140,'메타 RAW'!$A:$G,5,0)</f>
        <v>0</v>
      </c>
      <c r="G140" s="22">
        <f>VLOOKUP($C140,'메타 RAW'!$A:$G,6,0)</f>
        <v>0</v>
      </c>
      <c r="H140" s="22">
        <f>VLOOKUP($C140,'메타 RAW'!$A:$I,7,0)</f>
        <v>0</v>
      </c>
      <c r="I140" s="22">
        <f>VLOOKUP($C140,'메타 RAW'!$A:$I,8,0)</f>
        <v>0</v>
      </c>
      <c r="J140" s="23">
        <f>IFERROR(D140/E140*1000,0)</f>
        <v>0</v>
      </c>
      <c r="K140" s="23">
        <f>IFERROR(D140/F140,0)</f>
        <v>0</v>
      </c>
      <c r="L140" s="24">
        <f t="shared" si="149"/>
        <v>0</v>
      </c>
      <c r="M140" s="24">
        <f t="shared" si="149"/>
        <v>0</v>
      </c>
      <c r="N140" s="24">
        <f>IFERROR(H140/F140,0)</f>
        <v>0</v>
      </c>
      <c r="O140" s="24">
        <f>IFERROR(I140/F140,0)</f>
        <v>0</v>
      </c>
      <c r="P140" s="22">
        <f>IFERROR(D140/G140,0)</f>
        <v>0</v>
      </c>
      <c r="Q140" s="22">
        <f>IFERROR(D140/H140,0)</f>
        <v>0</v>
      </c>
      <c r="R140" s="22">
        <f>IFERROR(D140/I140,0)</f>
        <v>0</v>
      </c>
      <c r="S140" s="22">
        <f>IFERROR(VLOOKUP($C140,'메타 RAW (MMP)'!$B:$G,3,0),0)</f>
        <v>0</v>
      </c>
      <c r="T140" s="22">
        <f>IFERROR(VLOOKUP($C140,'메타 RAW (MMP)'!$B:$G,5,0),0)</f>
        <v>0</v>
      </c>
      <c r="U140" s="22">
        <f>IFERROR(VLOOKUP($C140,'메타 RAW (MMP)'!$B:$G,6,0),0)</f>
        <v>0</v>
      </c>
      <c r="V140" s="22">
        <f>IFERROR(D140/T140,0)</f>
        <v>0</v>
      </c>
      <c r="W140" s="22">
        <f>IFERROR(D140/U140,0)</f>
        <v>0</v>
      </c>
      <c r="X140" s="22">
        <f>IFERROR(W140*커버링B2C요약!$AD$8/(커버링B2C요약!$AE$5/커버링B2C요약!$AD$5),0)</f>
        <v>0</v>
      </c>
      <c r="Y140" s="22">
        <f>VLOOKUP($C140,'메타 RAW'!$A:$I,9,0)</f>
        <v>30000</v>
      </c>
      <c r="Z140" s="43"/>
      <c r="AA140" s="169"/>
    </row>
    <row r="141" spans="2:27" ht="16.5" hidden="1" customHeight="1">
      <c r="B141" s="19" t="s">
        <v>440</v>
      </c>
      <c r="C141" s="20" t="s">
        <v>451</v>
      </c>
      <c r="D141" s="20"/>
      <c r="AA141" s="169"/>
    </row>
    <row r="142" spans="2:27" s="43" customFormat="1" hidden="1">
      <c r="B142" s="11" t="s">
        <v>436</v>
      </c>
      <c r="C142" s="11" t="s">
        <v>22</v>
      </c>
      <c r="D142" s="12" t="s">
        <v>23</v>
      </c>
      <c r="E142" s="12" t="s">
        <v>24</v>
      </c>
      <c r="F142" s="12" t="s">
        <v>25</v>
      </c>
      <c r="G142" s="12" t="s">
        <v>26</v>
      </c>
      <c r="H142" s="12" t="s">
        <v>27</v>
      </c>
      <c r="I142" s="12" t="s">
        <v>28</v>
      </c>
      <c r="J142" s="13" t="s">
        <v>29</v>
      </c>
      <c r="K142" s="13" t="s">
        <v>30</v>
      </c>
      <c r="L142" s="13" t="s">
        <v>31</v>
      </c>
      <c r="M142" s="13" t="s">
        <v>32</v>
      </c>
      <c r="N142" s="13" t="s">
        <v>33</v>
      </c>
      <c r="O142" s="13" t="s">
        <v>34</v>
      </c>
      <c r="P142" s="13" t="s">
        <v>35</v>
      </c>
      <c r="Q142" s="13" t="s">
        <v>36</v>
      </c>
      <c r="R142" s="13" t="s">
        <v>37</v>
      </c>
      <c r="S142" s="14" t="s">
        <v>38</v>
      </c>
      <c r="T142" s="14" t="s">
        <v>27</v>
      </c>
      <c r="U142" s="14" t="s">
        <v>28</v>
      </c>
      <c r="V142" s="14" t="s">
        <v>36</v>
      </c>
      <c r="W142" s="14" t="s">
        <v>37</v>
      </c>
      <c r="X142" s="14" t="s">
        <v>437</v>
      </c>
      <c r="Y142" s="13" t="s">
        <v>40</v>
      </c>
      <c r="Z142" s="14" t="s">
        <v>41</v>
      </c>
      <c r="AA142" s="148"/>
    </row>
    <row r="143" spans="2:27" s="43" customFormat="1" hidden="1">
      <c r="B143" s="15"/>
      <c r="C143" s="9" t="s">
        <v>435</v>
      </c>
      <c r="D143" s="16">
        <f t="shared" ref="D143:I143" si="150">SUM(D144:D146)</f>
        <v>0</v>
      </c>
      <c r="E143" s="16">
        <f t="shared" si="150"/>
        <v>0</v>
      </c>
      <c r="F143" s="16">
        <f t="shared" si="150"/>
        <v>0</v>
      </c>
      <c r="G143" s="16">
        <f t="shared" si="150"/>
        <v>0</v>
      </c>
      <c r="H143" s="16">
        <f t="shared" si="150"/>
        <v>0</v>
      </c>
      <c r="I143" s="16">
        <f t="shared" si="150"/>
        <v>0</v>
      </c>
      <c r="J143" s="17" t="e">
        <f>D143*1000/E143</f>
        <v>#DIV/0!</v>
      </c>
      <c r="K143" s="17">
        <f>IFERROR(D143/F143,0)</f>
        <v>0</v>
      </c>
      <c r="L143" s="18">
        <f t="shared" ref="L143:M146" si="151">IFERROR(F143/E143,0)</f>
        <v>0</v>
      </c>
      <c r="M143" s="42">
        <f t="shared" si="151"/>
        <v>0</v>
      </c>
      <c r="N143" s="42">
        <f>IFERROR(H143/F143,0)</f>
        <v>0</v>
      </c>
      <c r="O143" s="42">
        <f>IFERROR(I143/F143,0)</f>
        <v>0</v>
      </c>
      <c r="P143" s="17">
        <f>IFERROR(D143/G143,0)</f>
        <v>0</v>
      </c>
      <c r="Q143" s="17">
        <f>IFERROR(D143/H143,0)</f>
        <v>0</v>
      </c>
      <c r="R143" s="17">
        <f>IFERROR(D143/I143,0)</f>
        <v>0</v>
      </c>
      <c r="S143" s="16">
        <f>SUM(S144:S146)</f>
        <v>0</v>
      </c>
      <c r="T143" s="16">
        <f>SUM(T144:T146)</f>
        <v>0</v>
      </c>
      <c r="U143" s="16">
        <f>SUM(U144:U146)</f>
        <v>0</v>
      </c>
      <c r="V143" s="17">
        <f>IFERROR(D143/T143,0)</f>
        <v>0</v>
      </c>
      <c r="W143" s="17">
        <f>IFERROR(D143/U143,0)</f>
        <v>0</v>
      </c>
      <c r="X143" s="17">
        <f>IFERROR(W143*커버링B2C요약!$AD$8/(커버링B2C요약!$AE$5/커버링B2C요약!$AD$5),0)</f>
        <v>0</v>
      </c>
      <c r="Y143" s="17">
        <f>Y144</f>
        <v>0</v>
      </c>
      <c r="Z143" s="17">
        <v>0</v>
      </c>
      <c r="AA143" s="148"/>
    </row>
    <row r="144" spans="2:27" s="43" customFormat="1" hidden="1">
      <c r="B144" s="22" t="str">
        <f>VLOOKUP(C144,'메타 RAW'!A:G,2,0)</f>
        <v>ios_purcahse_all_vd_오픈(음식물)_mk1_26.03.20</v>
      </c>
      <c r="C144" s="22" t="s">
        <v>1016</v>
      </c>
      <c r="D144" s="22">
        <f>VLOOKUP($C144,'메타 RAW'!$A:$G,3,0)</f>
        <v>0</v>
      </c>
      <c r="E144" s="22">
        <f>VLOOKUP($C144,'메타 RAW'!$A:$G,4,0)</f>
        <v>0</v>
      </c>
      <c r="F144" s="22">
        <f>VLOOKUP($C144,'메타 RAW'!$A:$G,5,0)</f>
        <v>0</v>
      </c>
      <c r="G144" s="22">
        <f>VLOOKUP($C144,'메타 RAW'!$A:$G,6,0)</f>
        <v>0</v>
      </c>
      <c r="H144" s="22">
        <f>VLOOKUP($C144,'메타 RAW'!$A:$I,7,0)</f>
        <v>0</v>
      </c>
      <c r="I144" s="22">
        <f>VLOOKUP($C144,'메타 RAW'!$A:$I,8,0)</f>
        <v>0</v>
      </c>
      <c r="J144" s="23">
        <f>IFERROR(D144/E144*1000,0)</f>
        <v>0</v>
      </c>
      <c r="K144" s="23">
        <f>IFERROR(D144/F144,0)</f>
        <v>0</v>
      </c>
      <c r="L144" s="24">
        <f t="shared" si="151"/>
        <v>0</v>
      </c>
      <c r="M144" s="24">
        <f t="shared" si="151"/>
        <v>0</v>
      </c>
      <c r="N144" s="24">
        <f>IFERROR(H144/F144,0)</f>
        <v>0</v>
      </c>
      <c r="O144" s="24">
        <f>IFERROR(I144/F144,0)</f>
        <v>0</v>
      </c>
      <c r="P144" s="22">
        <f>IFERROR(D144/G144,0)</f>
        <v>0</v>
      </c>
      <c r="Q144" s="22">
        <f>IFERROR(D144/H144,0)</f>
        <v>0</v>
      </c>
      <c r="R144" s="22">
        <f>IFERROR(D144/I144,0)</f>
        <v>0</v>
      </c>
      <c r="S144" s="22">
        <f>IFERROR(VLOOKUP($C144,'메타 RAW (MMP)'!$B:$G,3,0),0)</f>
        <v>0</v>
      </c>
      <c r="T144" s="22">
        <f>IFERROR(VLOOKUP($C144,'메타 RAW (MMP)'!$B:$G,5,0),0)</f>
        <v>0</v>
      </c>
      <c r="U144" s="22">
        <f>IFERROR(VLOOKUP($C144,'메타 RAW (MMP)'!$B:$G,6,0),0)</f>
        <v>0</v>
      </c>
      <c r="V144" s="22">
        <f>IFERROR(D144/T144,0)</f>
        <v>0</v>
      </c>
      <c r="W144" s="22">
        <f>IFERROR(D144/U144,0)</f>
        <v>0</v>
      </c>
      <c r="X144" s="22">
        <f>IFERROR(W144*커버링B2C요약!$AD$8/(커버링B2C요약!$AE$5/커버링B2C요약!$AD$5),0)</f>
        <v>0</v>
      </c>
      <c r="Y144" s="22"/>
      <c r="AA144" s="148"/>
    </row>
    <row r="145" spans="1:30" hidden="1">
      <c r="B145" s="22" t="str">
        <f>VLOOKUP(C145,'메타 RAW'!A:G,2,0)</f>
        <v>ios_purcahse_all_vd_오픈(음식물)_mk1_26.03.20</v>
      </c>
      <c r="C145" s="22" t="s">
        <v>1017</v>
      </c>
      <c r="D145" s="22">
        <f>VLOOKUP($C145,'메타 RAW'!$A:$G,3,0)</f>
        <v>0</v>
      </c>
      <c r="E145" s="22">
        <f>VLOOKUP($C145,'메타 RAW'!$A:$G,4,0)</f>
        <v>0</v>
      </c>
      <c r="F145" s="22">
        <f>VLOOKUP($C145,'메타 RAW'!$A:$G,5,0)</f>
        <v>0</v>
      </c>
      <c r="G145" s="22">
        <f>VLOOKUP($C145,'메타 RAW'!$A:$G,6,0)</f>
        <v>0</v>
      </c>
      <c r="H145" s="22">
        <f>VLOOKUP($C145,'메타 RAW'!$A:$I,7,0)</f>
        <v>0</v>
      </c>
      <c r="I145" s="22">
        <f>VLOOKUP($C145,'메타 RAW'!$A:$I,8,0)</f>
        <v>0</v>
      </c>
      <c r="J145" s="23">
        <f>IFERROR(D145/E145*1000,0)</f>
        <v>0</v>
      </c>
      <c r="K145" s="23">
        <f>IFERROR(D145/F145,0)</f>
        <v>0</v>
      </c>
      <c r="L145" s="24">
        <f t="shared" si="151"/>
        <v>0</v>
      </c>
      <c r="M145" s="24">
        <f t="shared" si="151"/>
        <v>0</v>
      </c>
      <c r="N145" s="24">
        <f>IFERROR(H145/F145,0)</f>
        <v>0</v>
      </c>
      <c r="O145" s="24">
        <f>IFERROR(I145/F145,0)</f>
        <v>0</v>
      </c>
      <c r="P145" s="22">
        <f>IFERROR(D145/G145,0)</f>
        <v>0</v>
      </c>
      <c r="Q145" s="22">
        <f>IFERROR(D145/H145,0)</f>
        <v>0</v>
      </c>
      <c r="R145" s="22">
        <f>IFERROR(D145/I145,0)</f>
        <v>0</v>
      </c>
      <c r="S145" s="22">
        <f>IFERROR(VLOOKUP($C145,'메타 RAW (MMP)'!$B:$G,3,0),0)</f>
        <v>0</v>
      </c>
      <c r="T145" s="22">
        <f>IFERROR(VLOOKUP($C145,'메타 RAW (MMP)'!$B:$G,5,0),0)</f>
        <v>0</v>
      </c>
      <c r="U145" s="22">
        <f>IFERROR(VLOOKUP($C145,'메타 RAW (MMP)'!$B:$G,6,0),0)</f>
        <v>0</v>
      </c>
      <c r="V145" s="22">
        <f>IFERROR(D145/T145,0)</f>
        <v>0</v>
      </c>
      <c r="W145" s="22">
        <f>IFERROR(D145/U145,0)</f>
        <v>0</v>
      </c>
      <c r="X145" s="22">
        <f>IFERROR(W145*커버링B2C요약!$AD$8/(커버링B2C요약!$AE$5/커버링B2C요약!$AD$5),0)</f>
        <v>0</v>
      </c>
      <c r="Y145" s="22">
        <f>VLOOKUP($C145,'메타 RAW'!$A:$I,9,0)</f>
        <v>30000</v>
      </c>
      <c r="Z145" s="43"/>
      <c r="AA145" s="169"/>
    </row>
    <row r="146" spans="1:30" ht="16.5" hidden="1" customHeight="1">
      <c r="B146" s="22" t="str">
        <f>VLOOKUP(C146,'메타 RAW'!A:G,2,0)</f>
        <v>ios_purcahse_all_vd_오픈(음식물)_mk1_26.03.20</v>
      </c>
      <c r="C146" s="22" t="s">
        <v>1018</v>
      </c>
      <c r="D146" s="22">
        <f>VLOOKUP($C146,'메타 RAW'!$A:$G,3,0)</f>
        <v>0</v>
      </c>
      <c r="E146" s="22">
        <f>VLOOKUP($C146,'메타 RAW'!$A:$G,4,0)</f>
        <v>0</v>
      </c>
      <c r="F146" s="22">
        <f>VLOOKUP($C146,'메타 RAW'!$A:$G,5,0)</f>
        <v>0</v>
      </c>
      <c r="G146" s="22">
        <f>VLOOKUP($C146,'메타 RAW'!$A:$G,6,0)</f>
        <v>0</v>
      </c>
      <c r="H146" s="22">
        <f>VLOOKUP($C146,'메타 RAW'!$A:$I,7,0)</f>
        <v>0</v>
      </c>
      <c r="I146" s="22">
        <f>VLOOKUP($C146,'메타 RAW'!$A:$I,8,0)</f>
        <v>0</v>
      </c>
      <c r="J146" s="23">
        <f>IFERROR(D146/E146*1000,0)</f>
        <v>0</v>
      </c>
      <c r="K146" s="23">
        <f>IFERROR(D146/F146,0)</f>
        <v>0</v>
      </c>
      <c r="L146" s="24">
        <f t="shared" si="151"/>
        <v>0</v>
      </c>
      <c r="M146" s="24">
        <f t="shared" si="151"/>
        <v>0</v>
      </c>
      <c r="N146" s="24">
        <f>IFERROR(H146/F146,0)</f>
        <v>0</v>
      </c>
      <c r="O146" s="24">
        <f>IFERROR(I146/F146,0)</f>
        <v>0</v>
      </c>
      <c r="P146" s="22">
        <f>IFERROR(D146/G146,0)</f>
        <v>0</v>
      </c>
      <c r="Q146" s="22">
        <f>IFERROR(D146/H146,0)</f>
        <v>0</v>
      </c>
      <c r="R146" s="22">
        <f>IFERROR(D146/I146,0)</f>
        <v>0</v>
      </c>
      <c r="S146" s="22">
        <f>IFERROR(VLOOKUP($C146,'메타 RAW (MMP)'!$B:$G,3,0),0)</f>
        <v>0</v>
      </c>
      <c r="T146" s="22">
        <f>IFERROR(VLOOKUP($C146,'메타 RAW (MMP)'!$B:$G,5,0),0)</f>
        <v>0</v>
      </c>
      <c r="U146" s="22">
        <f>IFERROR(VLOOKUP($C146,'메타 RAW (MMP)'!$B:$G,6,0),0)</f>
        <v>0</v>
      </c>
      <c r="V146" s="22">
        <f>IFERROR(D146/T146,0)</f>
        <v>0</v>
      </c>
      <c r="W146" s="22">
        <f>IFERROR(D146/U146,0)</f>
        <v>0</v>
      </c>
      <c r="X146" s="22">
        <f>IFERROR(W146*커버링B2C요약!$AD$8/(커버링B2C요약!$AE$5/커버링B2C요약!$AD$5),0)</f>
        <v>0</v>
      </c>
      <c r="Y146" s="22">
        <f>VLOOKUP($C146,'메타 RAW'!$A:$I,9,0)</f>
        <v>30000</v>
      </c>
      <c r="Z146" s="43"/>
      <c r="AA146" s="169"/>
    </row>
    <row r="147" spans="1:30" ht="16.5" customHeight="1">
      <c r="B147" s="19" t="s">
        <v>440</v>
      </c>
      <c r="C147" s="20" t="s">
        <v>4281</v>
      </c>
      <c r="D147" s="20"/>
      <c r="AA147" s="169"/>
    </row>
    <row r="148" spans="1:30" s="43" customFormat="1">
      <c r="B148" s="11" t="s">
        <v>436</v>
      </c>
      <c r="C148" s="11" t="s">
        <v>22</v>
      </c>
      <c r="D148" s="12" t="s">
        <v>23</v>
      </c>
      <c r="E148" s="12" t="s">
        <v>24</v>
      </c>
      <c r="F148" s="12" t="s">
        <v>25</v>
      </c>
      <c r="G148" s="12" t="s">
        <v>26</v>
      </c>
      <c r="H148" s="12" t="s">
        <v>27</v>
      </c>
      <c r="I148" s="12" t="s">
        <v>28</v>
      </c>
      <c r="J148" s="13" t="s">
        <v>29</v>
      </c>
      <c r="K148" s="13" t="s">
        <v>30</v>
      </c>
      <c r="L148" s="13" t="s">
        <v>31</v>
      </c>
      <c r="M148" s="13" t="s">
        <v>32</v>
      </c>
      <c r="N148" s="13" t="s">
        <v>33</v>
      </c>
      <c r="O148" s="13" t="s">
        <v>34</v>
      </c>
      <c r="P148" s="13" t="s">
        <v>35</v>
      </c>
      <c r="Q148" s="13" t="s">
        <v>36</v>
      </c>
      <c r="R148" s="13" t="s">
        <v>37</v>
      </c>
      <c r="S148" s="14" t="s">
        <v>38</v>
      </c>
      <c r="T148" s="14" t="s">
        <v>27</v>
      </c>
      <c r="U148" s="14" t="s">
        <v>28</v>
      </c>
      <c r="V148" s="14" t="s">
        <v>36</v>
      </c>
      <c r="W148" s="14" t="s">
        <v>37</v>
      </c>
      <c r="X148" s="14" t="s">
        <v>437</v>
      </c>
      <c r="Y148" s="13" t="s">
        <v>40</v>
      </c>
      <c r="Z148" s="14" t="s">
        <v>41</v>
      </c>
      <c r="AA148" s="148"/>
    </row>
    <row r="149" spans="1:30" s="43" customFormat="1">
      <c r="B149" s="15"/>
      <c r="C149" s="9" t="s">
        <v>435</v>
      </c>
      <c r="D149" s="16">
        <f t="shared" ref="D149:I149" si="152">SUM(D150:D152)</f>
        <v>395648</v>
      </c>
      <c r="E149" s="16">
        <f t="shared" si="152"/>
        <v>49095</v>
      </c>
      <c r="F149" s="16">
        <f t="shared" si="152"/>
        <v>189</v>
      </c>
      <c r="G149" s="16">
        <f t="shared" si="152"/>
        <v>37</v>
      </c>
      <c r="H149" s="16">
        <f t="shared" si="152"/>
        <v>8</v>
      </c>
      <c r="I149" s="16">
        <f t="shared" si="152"/>
        <v>21</v>
      </c>
      <c r="J149" s="17">
        <f>D149*1000/E149</f>
        <v>8058.8247275689992</v>
      </c>
      <c r="K149" s="17">
        <f>IFERROR(D149/F149,0)</f>
        <v>2093.3756613756614</v>
      </c>
      <c r="L149" s="18">
        <f t="shared" ref="L149:M152" si="153">IFERROR(F149/E149,0)</f>
        <v>3.8496791934005499E-3</v>
      </c>
      <c r="M149" s="42">
        <f t="shared" si="153"/>
        <v>0.19576719576719576</v>
      </c>
      <c r="N149" s="42">
        <f>IFERROR(H149/F149,0)</f>
        <v>4.2328042328042326E-2</v>
      </c>
      <c r="O149" s="42">
        <f>IFERROR(I149/F149,0)</f>
        <v>0.1111111111111111</v>
      </c>
      <c r="P149" s="17">
        <f>IFERROR(D149/G149,0)</f>
        <v>10693.18918918919</v>
      </c>
      <c r="Q149" s="17">
        <f>IFERROR(D149/H149,0)</f>
        <v>49456</v>
      </c>
      <c r="R149" s="17">
        <f>IFERROR(D149/I149,0)</f>
        <v>18840.380952380954</v>
      </c>
      <c r="S149" s="16">
        <f>SUM(S150:S152)</f>
        <v>34</v>
      </c>
      <c r="T149" s="16">
        <f>SUM(T150:T152)</f>
        <v>24</v>
      </c>
      <c r="U149" s="16">
        <f>SUM(U150:U152)</f>
        <v>3</v>
      </c>
      <c r="V149" s="17">
        <f>IFERROR(D149/T149,0)</f>
        <v>16485.333333333332</v>
      </c>
      <c r="W149" s="17">
        <f>IFERROR(D149/U149,0)</f>
        <v>131882.66666666666</v>
      </c>
      <c r="X149" s="17">
        <f>IFERROR(W149*커버링B2C요약!$AD$8/(커버링B2C요약!$AE$5/커버링B2C요약!$AD$5),0)</f>
        <v>52489.894194397231</v>
      </c>
      <c r="Y149" s="17">
        <f>Y150</f>
        <v>51200</v>
      </c>
      <c r="Z149" s="17">
        <v>30000</v>
      </c>
      <c r="AA149" s="148"/>
    </row>
    <row r="150" spans="1:30" s="43" customFormat="1">
      <c r="B150" s="28" t="str">
        <f>VLOOKUP(C150,'메타 RAW'!A:G,2,0)</f>
        <v>ios_purcahse_all_vd_이거모르고(대형폐기물)_cr1_26.03.25</v>
      </c>
      <c r="C150" s="28" t="s">
        <v>1019</v>
      </c>
      <c r="D150" s="28">
        <f>VLOOKUP($C150,'메타 RAW'!$A:$G,3,0)</f>
        <v>382473</v>
      </c>
      <c r="E150" s="28">
        <f>VLOOKUP($C150,'메타 RAW'!$A:$G,4,0)</f>
        <v>47096</v>
      </c>
      <c r="F150" s="28">
        <f>VLOOKUP($C150,'메타 RAW'!$A:$G,5,0)</f>
        <v>162</v>
      </c>
      <c r="G150" s="28">
        <f>VLOOKUP($C150,'메타 RAW'!$A:$G,6,0)</f>
        <v>37</v>
      </c>
      <c r="H150" s="28">
        <f>VLOOKUP($C150,'메타 RAW'!$A:$I,7,0)</f>
        <v>8</v>
      </c>
      <c r="I150" s="28">
        <f>VLOOKUP($C150,'메타 RAW'!$A:$I,8,0)</f>
        <v>21</v>
      </c>
      <c r="J150" s="29">
        <f>IFERROR(D150/E150*1000,0)</f>
        <v>8121.1355529131988</v>
      </c>
      <c r="K150" s="29">
        <f>IFERROR(D150/F150,0)</f>
        <v>2360.9444444444443</v>
      </c>
      <c r="L150" s="30">
        <f t="shared" si="153"/>
        <v>3.439782571768303E-3</v>
      </c>
      <c r="M150" s="30">
        <f t="shared" si="153"/>
        <v>0.22839506172839505</v>
      </c>
      <c r="N150" s="30">
        <f>IFERROR(H150/F150,0)</f>
        <v>4.9382716049382713E-2</v>
      </c>
      <c r="O150" s="30">
        <f>IFERROR(I150/F150,0)</f>
        <v>0.12962962962962962</v>
      </c>
      <c r="P150" s="28">
        <f>IFERROR(D150/G150,0)</f>
        <v>10337.108108108108</v>
      </c>
      <c r="Q150" s="28">
        <f>IFERROR(D150/H150,0)</f>
        <v>47809.125</v>
      </c>
      <c r="R150" s="28">
        <f>IFERROR(D150/I150,0)</f>
        <v>18213</v>
      </c>
      <c r="S150" s="28">
        <f>IFERROR(VLOOKUP($C150,'메타 RAW (MMP)'!$B:$G,3,0),0)</f>
        <v>34</v>
      </c>
      <c r="T150" s="28">
        <f>IFERROR(VLOOKUP($C150,'메타 RAW (MMP)'!$B:$G,5,0),0)</f>
        <v>24</v>
      </c>
      <c r="U150" s="28">
        <f>IFERROR(VLOOKUP($C150,'메타 RAW (MMP)'!$B:$G,6,0),0)</f>
        <v>3</v>
      </c>
      <c r="V150" s="28">
        <f>IFERROR(D150/T150,0)</f>
        <v>15936.375</v>
      </c>
      <c r="W150" s="28">
        <f>IFERROR(D150/U150,0)</f>
        <v>127491</v>
      </c>
      <c r="X150" s="28">
        <f>IFERROR(W150*커버링B2C요약!$AD$8/(커버링B2C요약!$AE$5/커버링B2C요약!$AD$5),0)</f>
        <v>50741.991118907958</v>
      </c>
      <c r="Y150" s="28">
        <f>VLOOKUP($C150,'메타 RAW'!$A:$I,9,0)</f>
        <v>51200</v>
      </c>
      <c r="Z150" s="62"/>
      <c r="AA150" s="148"/>
    </row>
    <row r="151" spans="1:30">
      <c r="B151" s="28" t="str">
        <f>VLOOKUP(C151,'메타 RAW'!A:G,2,0)</f>
        <v>ios_purcahse_all_vd_이거모르고(대형폐기물)_cr1_26.03.25</v>
      </c>
      <c r="C151" s="28" t="s">
        <v>1020</v>
      </c>
      <c r="D151" s="28">
        <f>VLOOKUP($C151,'메타 RAW'!$A:$G,3,0)</f>
        <v>9812</v>
      </c>
      <c r="E151" s="28">
        <f>VLOOKUP($C151,'메타 RAW'!$A:$G,4,0)</f>
        <v>1566</v>
      </c>
      <c r="F151" s="28">
        <f>VLOOKUP($C151,'메타 RAW'!$A:$G,5,0)</f>
        <v>20</v>
      </c>
      <c r="G151" s="28">
        <f>VLOOKUP($C151,'메타 RAW'!$A:$G,6,0)</f>
        <v>0</v>
      </c>
      <c r="H151" s="28">
        <f>VLOOKUP($C151,'메타 RAW'!$A:$I,7,0)</f>
        <v>0</v>
      </c>
      <c r="I151" s="28">
        <f>VLOOKUP($C151,'메타 RAW'!$A:$I,8,0)</f>
        <v>0</v>
      </c>
      <c r="J151" s="29">
        <f>IFERROR(D151/E151*1000,0)</f>
        <v>6265.6449553001275</v>
      </c>
      <c r="K151" s="29">
        <f>IFERROR(D151/F151,0)</f>
        <v>490.6</v>
      </c>
      <c r="L151" s="30">
        <f t="shared" si="153"/>
        <v>1.277139208173691E-2</v>
      </c>
      <c r="M151" s="30">
        <f t="shared" si="153"/>
        <v>0</v>
      </c>
      <c r="N151" s="30">
        <f>IFERROR(H151/F151,0)</f>
        <v>0</v>
      </c>
      <c r="O151" s="30">
        <f>IFERROR(I151/F151,0)</f>
        <v>0</v>
      </c>
      <c r="P151" s="28">
        <f>IFERROR(D151/G151,0)</f>
        <v>0</v>
      </c>
      <c r="Q151" s="28">
        <f>IFERROR(D151/H151,0)</f>
        <v>0</v>
      </c>
      <c r="R151" s="28">
        <f>IFERROR(D151/I151,0)</f>
        <v>0</v>
      </c>
      <c r="S151" s="28">
        <f>IFERROR(VLOOKUP($C151,'메타 RAW (MMP)'!$B:$G,3,0),0)</f>
        <v>0</v>
      </c>
      <c r="T151" s="28">
        <f>IFERROR(VLOOKUP($C151,'메타 RAW (MMP)'!$B:$G,5,0),0)</f>
        <v>0</v>
      </c>
      <c r="U151" s="28">
        <f>IFERROR(VLOOKUP($C151,'메타 RAW (MMP)'!$B:$G,6,0),0)</f>
        <v>0</v>
      </c>
      <c r="V151" s="28">
        <f>IFERROR(D151/T151,0)</f>
        <v>0</v>
      </c>
      <c r="W151" s="28">
        <f>IFERROR(D151/U151,0)</f>
        <v>0</v>
      </c>
      <c r="X151" s="28">
        <f>IFERROR(W151*커버링B2C요약!$AD$8/(커버링B2C요약!$AE$5/커버링B2C요약!$AD$5),0)</f>
        <v>0</v>
      </c>
      <c r="Y151" s="28">
        <f>VLOOKUP($C151,'메타 RAW'!$A:$I,9,0)</f>
        <v>51200</v>
      </c>
      <c r="Z151" s="62"/>
    </row>
    <row r="152" spans="1:30" ht="16.5" customHeight="1">
      <c r="B152" s="28" t="str">
        <f>VLOOKUP(C152,'메타 RAW'!A:G,2,0)</f>
        <v>ios_purcahse_all_vd_이거모르고(대형폐기물)_cr1_26.03.25</v>
      </c>
      <c r="C152" s="28" t="s">
        <v>1021</v>
      </c>
      <c r="D152" s="28">
        <f>VLOOKUP($C152,'메타 RAW'!$A:$G,3,0)</f>
        <v>3363</v>
      </c>
      <c r="E152" s="28">
        <f>VLOOKUP($C152,'메타 RAW'!$A:$G,4,0)</f>
        <v>433</v>
      </c>
      <c r="F152" s="28">
        <f>VLOOKUP($C152,'메타 RAW'!$A:$G,5,0)</f>
        <v>7</v>
      </c>
      <c r="G152" s="28">
        <f>VLOOKUP($C152,'메타 RAW'!$A:$G,6,0)</f>
        <v>0</v>
      </c>
      <c r="H152" s="28">
        <f>VLOOKUP($C152,'메타 RAW'!$A:$I,7,0)</f>
        <v>0</v>
      </c>
      <c r="I152" s="28">
        <f>VLOOKUP($C152,'메타 RAW'!$A:$I,8,0)</f>
        <v>0</v>
      </c>
      <c r="J152" s="29">
        <f>IFERROR(D152/E152*1000,0)</f>
        <v>7766.7436489607389</v>
      </c>
      <c r="K152" s="29">
        <f>IFERROR(D152/F152,0)</f>
        <v>480.42857142857144</v>
      </c>
      <c r="L152" s="30">
        <f t="shared" si="153"/>
        <v>1.6166281755196306E-2</v>
      </c>
      <c r="M152" s="30">
        <f t="shared" si="153"/>
        <v>0</v>
      </c>
      <c r="N152" s="30">
        <f>IFERROR(H152/F152,0)</f>
        <v>0</v>
      </c>
      <c r="O152" s="30">
        <f>IFERROR(I152/F152,0)</f>
        <v>0</v>
      </c>
      <c r="P152" s="28">
        <f>IFERROR(D152/G152,0)</f>
        <v>0</v>
      </c>
      <c r="Q152" s="28">
        <f>IFERROR(D152/H152,0)</f>
        <v>0</v>
      </c>
      <c r="R152" s="28">
        <f>IFERROR(D152/I152,0)</f>
        <v>0</v>
      </c>
      <c r="S152" s="28">
        <f>IFERROR(VLOOKUP($C152,'메타 RAW (MMP)'!$B:$G,3,0),0)</f>
        <v>0</v>
      </c>
      <c r="T152" s="28">
        <f>IFERROR(VLOOKUP($C152,'메타 RAW (MMP)'!$B:$G,5,0),0)</f>
        <v>0</v>
      </c>
      <c r="U152" s="28">
        <f>IFERROR(VLOOKUP($C152,'메타 RAW (MMP)'!$B:$G,6,0),0)</f>
        <v>0</v>
      </c>
      <c r="V152" s="28">
        <f>IFERROR(D152/T152,0)</f>
        <v>0</v>
      </c>
      <c r="W152" s="28">
        <f>IFERROR(D152/U152,0)</f>
        <v>0</v>
      </c>
      <c r="X152" s="28">
        <f>IFERROR(W152*커버링B2C요약!$AD$8/(커버링B2C요약!$AE$5/커버링B2C요약!$AD$5),0)</f>
        <v>0</v>
      </c>
      <c r="Y152" s="28">
        <f>VLOOKUP($C152,'메타 RAW'!$A:$I,9,0)</f>
        <v>51200</v>
      </c>
      <c r="Z152" s="62"/>
      <c r="AA152" s="169"/>
    </row>
    <row r="153" spans="1:30" ht="16.5" customHeight="1">
      <c r="AA153" s="169"/>
    </row>
    <row r="154" spans="1:30" ht="16.5" customHeight="1">
      <c r="B154" s="19" t="s">
        <v>440</v>
      </c>
      <c r="C154" s="20" t="s">
        <v>4282</v>
      </c>
      <c r="D154" s="20"/>
      <c r="AA154" s="169"/>
    </row>
    <row r="155" spans="1:30" s="62" customFormat="1">
      <c r="B155" s="11" t="s">
        <v>436</v>
      </c>
      <c r="C155" s="11" t="s">
        <v>22</v>
      </c>
      <c r="D155" s="12" t="s">
        <v>23</v>
      </c>
      <c r="E155" s="12" t="s">
        <v>24</v>
      </c>
      <c r="F155" s="12" t="s">
        <v>25</v>
      </c>
      <c r="G155" s="12" t="s">
        <v>26</v>
      </c>
      <c r="H155" s="12" t="s">
        <v>27</v>
      </c>
      <c r="I155" s="12" t="s">
        <v>28</v>
      </c>
      <c r="J155" s="13" t="s">
        <v>29</v>
      </c>
      <c r="K155" s="13" t="s">
        <v>30</v>
      </c>
      <c r="L155" s="13" t="s">
        <v>31</v>
      </c>
      <c r="M155" s="13" t="s">
        <v>32</v>
      </c>
      <c r="N155" s="13" t="s">
        <v>33</v>
      </c>
      <c r="O155" s="13" t="s">
        <v>34</v>
      </c>
      <c r="P155" s="13" t="s">
        <v>35</v>
      </c>
      <c r="Q155" s="13" t="s">
        <v>36</v>
      </c>
      <c r="R155" s="13" t="s">
        <v>37</v>
      </c>
      <c r="S155" s="14" t="s">
        <v>38</v>
      </c>
      <c r="T155" s="14" t="s">
        <v>27</v>
      </c>
      <c r="U155" s="14" t="s">
        <v>28</v>
      </c>
      <c r="V155" s="14" t="s">
        <v>36</v>
      </c>
      <c r="W155" s="14" t="s">
        <v>37</v>
      </c>
      <c r="X155" s="14" t="s">
        <v>437</v>
      </c>
      <c r="Y155" s="13" t="s">
        <v>40</v>
      </c>
      <c r="Z155" s="14" t="s">
        <v>41</v>
      </c>
      <c r="AA155" s="169"/>
    </row>
    <row r="156" spans="1:30" s="62" customFormat="1">
      <c r="B156" s="15"/>
      <c r="C156" s="9" t="s">
        <v>435</v>
      </c>
      <c r="D156" s="16">
        <f t="shared" ref="D156:I156" si="154">SUM(D157:D159)</f>
        <v>487550</v>
      </c>
      <c r="E156" s="16">
        <f t="shared" si="154"/>
        <v>52545</v>
      </c>
      <c r="F156" s="16">
        <f t="shared" si="154"/>
        <v>693</v>
      </c>
      <c r="G156" s="16">
        <f t="shared" si="154"/>
        <v>21</v>
      </c>
      <c r="H156" s="16">
        <f t="shared" si="154"/>
        <v>12</v>
      </c>
      <c r="I156" s="16">
        <f t="shared" si="154"/>
        <v>10</v>
      </c>
      <c r="J156" s="17">
        <f>D156*1000/E156</f>
        <v>9278.7134836806545</v>
      </c>
      <c r="K156" s="17">
        <f>IFERROR(D156/F156,0)</f>
        <v>703.53535353535358</v>
      </c>
      <c r="L156" s="18">
        <f t="shared" ref="L156:M156" si="155">IFERROR(F156/E156,0)</f>
        <v>1.3188695403939481E-2</v>
      </c>
      <c r="M156" s="42">
        <f t="shared" si="155"/>
        <v>3.0303030303030304E-2</v>
      </c>
      <c r="N156" s="42">
        <f>IFERROR(H156/F156,0)</f>
        <v>1.7316017316017316E-2</v>
      </c>
      <c r="O156" s="42">
        <f>IFERROR(I156/F156,0)</f>
        <v>1.443001443001443E-2</v>
      </c>
      <c r="P156" s="17">
        <f>IFERROR(D156/G156,0)</f>
        <v>23216.666666666668</v>
      </c>
      <c r="Q156" s="17">
        <f>IFERROR(D156/H156,0)</f>
        <v>40629.166666666664</v>
      </c>
      <c r="R156" s="17">
        <f>IFERROR(D156/I156,0)</f>
        <v>48755</v>
      </c>
      <c r="S156" s="16">
        <f>SUM(S157:S159)</f>
        <v>21</v>
      </c>
      <c r="T156" s="16">
        <f>SUM(T157:T159)</f>
        <v>16</v>
      </c>
      <c r="U156" s="16">
        <f>SUM(U157:U159)</f>
        <v>6</v>
      </c>
      <c r="V156" s="17">
        <f>IFERROR(D156/T156,0)</f>
        <v>30471.875</v>
      </c>
      <c r="W156" s="17">
        <f>IFERROR(D156/U156,0)</f>
        <v>81258.333333333328</v>
      </c>
      <c r="X156" s="17">
        <f>IFERROR(W156*커버링B2C요약!$AD$8/(커버링B2C요약!$AE$5/커버링B2C요약!$AD$5),0)</f>
        <v>32341.181952743817</v>
      </c>
      <c r="Y156" s="17">
        <f>Y157</f>
        <v>64000</v>
      </c>
      <c r="Z156" s="17">
        <v>64000</v>
      </c>
      <c r="AA156" s="169"/>
    </row>
    <row r="157" spans="1:30" s="62" customFormat="1">
      <c r="B157" s="28" t="str">
        <f>VLOOKUP(C157,'메타 RAW'!A:G,2,0)</f>
        <v>ios_purchase_all_vd_신친정엄마(폐기물)_cr1_26.04.04</v>
      </c>
      <c r="C157" s="28" t="s">
        <v>1022</v>
      </c>
      <c r="D157" s="28">
        <f>VLOOKUP($C157,'메타 RAW'!$A:$G,3,0)</f>
        <v>328818</v>
      </c>
      <c r="E157" s="28">
        <f>VLOOKUP($C157,'메타 RAW'!$A:$G,4,0)</f>
        <v>36459</v>
      </c>
      <c r="F157" s="28">
        <f>VLOOKUP($C157,'메타 RAW'!$A:$G,5,0)</f>
        <v>381</v>
      </c>
      <c r="G157" s="28">
        <f>VLOOKUP($C157,'메타 RAW'!$A:$G,6,0)</f>
        <v>11</v>
      </c>
      <c r="H157" s="28">
        <f>VLOOKUP($C157,'메타 RAW'!$A:$I,7,0)</f>
        <v>7</v>
      </c>
      <c r="I157" s="28">
        <f>VLOOKUP($C157,'메타 RAW'!$A:$I,8,0)</f>
        <v>6</v>
      </c>
      <c r="J157" s="29">
        <f>IFERROR(D157/E157*1000,0)</f>
        <v>9018.8430840121782</v>
      </c>
      <c r="K157" s="29">
        <f>IFERROR(D157/F157,0)</f>
        <v>863.03937007874015</v>
      </c>
      <c r="L157" s="30">
        <f t="shared" ref="L157:M159" si="156">IFERROR(F157/E157,0)</f>
        <v>1.0450094626841109E-2</v>
      </c>
      <c r="M157" s="30">
        <f t="shared" si="156"/>
        <v>2.8871391076115485E-2</v>
      </c>
      <c r="N157" s="30">
        <f>IFERROR(H157/F157,0)</f>
        <v>1.8372703412073491E-2</v>
      </c>
      <c r="O157" s="30">
        <f>IFERROR(I157/F157,0)</f>
        <v>1.5748031496062992E-2</v>
      </c>
      <c r="P157" s="28">
        <f>IFERROR(D157/G157,0)</f>
        <v>29892.545454545456</v>
      </c>
      <c r="Q157" s="28">
        <f>IFERROR(D157/H157,0)</f>
        <v>46974</v>
      </c>
      <c r="R157" s="28">
        <f>IFERROR(D157/I157,0)</f>
        <v>54803</v>
      </c>
      <c r="S157" s="28">
        <f>IFERROR(VLOOKUP($C157,'메타 RAW (MMP)'!$B:$G,3,0),0)</f>
        <v>11</v>
      </c>
      <c r="T157" s="28">
        <f>IFERROR(VLOOKUP($C157,'메타 RAW (MMP)'!$B:$G,5,0),0)</f>
        <v>7</v>
      </c>
      <c r="U157" s="28">
        <f>IFERROR(VLOOKUP($C157,'메타 RAW (MMP)'!$B:$G,6,0),0)</f>
        <v>3</v>
      </c>
      <c r="V157" s="28">
        <f>IFERROR(D157/T157,0)</f>
        <v>46974</v>
      </c>
      <c r="W157" s="28">
        <f>IFERROR(D157/U157,0)</f>
        <v>109606</v>
      </c>
      <c r="X157" s="28">
        <f>IFERROR(W157*커버링B2C요약!$AD$8/(커버링B2C요약!$AE$5/커버링B2C요약!$AD$5),0)</f>
        <v>43623.680719258809</v>
      </c>
      <c r="Y157" s="28">
        <f>VLOOKUP($C157,'메타 RAW'!$A:$I,9,0)</f>
        <v>64000</v>
      </c>
      <c r="AA157" s="169"/>
    </row>
    <row r="158" spans="1:30" s="43" customFormat="1">
      <c r="A158"/>
      <c r="B158" s="28" t="str">
        <f>VLOOKUP(C158,'메타 RAW'!A:G,2,0)</f>
        <v>ios_purchase_all_vd_신친정엄마(폐기물)_cr1_26.04.04</v>
      </c>
      <c r="C158" s="28" t="s">
        <v>1024</v>
      </c>
      <c r="D158" s="28">
        <f>VLOOKUP($C158,'메타 RAW'!$A:$G,3,0)</f>
        <v>157878</v>
      </c>
      <c r="E158" s="28">
        <f>VLOOKUP($C158,'메타 RAW'!$A:$G,4,0)</f>
        <v>15996</v>
      </c>
      <c r="F158" s="28">
        <f>VLOOKUP($C158,'메타 RAW'!$A:$G,5,0)</f>
        <v>312</v>
      </c>
      <c r="G158" s="28">
        <f>VLOOKUP($C158,'메타 RAW'!$A:$G,6,0)</f>
        <v>10</v>
      </c>
      <c r="H158" s="28">
        <f>VLOOKUP($C158,'메타 RAW'!$A:$I,7,0)</f>
        <v>5</v>
      </c>
      <c r="I158" s="28">
        <f>VLOOKUP($C158,'메타 RAW'!$A:$I,8,0)</f>
        <v>4</v>
      </c>
      <c r="J158" s="29">
        <f>IFERROR(D158/E158*1000,0)</f>
        <v>9869.842460615153</v>
      </c>
      <c r="K158" s="29">
        <f>IFERROR(D158/F158,0)</f>
        <v>506.01923076923077</v>
      </c>
      <c r="L158" s="30">
        <f t="shared" si="156"/>
        <v>1.9504876219054765E-2</v>
      </c>
      <c r="M158" s="30">
        <f t="shared" si="156"/>
        <v>3.2051282051282048E-2</v>
      </c>
      <c r="N158" s="30">
        <f>IFERROR(H158/F158,0)</f>
        <v>1.6025641025641024E-2</v>
      </c>
      <c r="O158" s="30">
        <f>IFERROR(I158/F158,0)</f>
        <v>1.282051282051282E-2</v>
      </c>
      <c r="P158" s="28">
        <f>IFERROR(D158/G158,0)</f>
        <v>15787.8</v>
      </c>
      <c r="Q158" s="28">
        <f>IFERROR(D158/H158,0)</f>
        <v>31575.599999999999</v>
      </c>
      <c r="R158" s="28">
        <f>IFERROR(D158/I158,0)</f>
        <v>39469.5</v>
      </c>
      <c r="S158" s="28">
        <f>IFERROR(VLOOKUP($C158,'메타 RAW (MMP)'!$B:$G,3,0),0)</f>
        <v>10</v>
      </c>
      <c r="T158" s="28">
        <f>IFERROR(VLOOKUP($C158,'메타 RAW (MMP)'!$B:$G,5,0),0)</f>
        <v>9</v>
      </c>
      <c r="U158" s="28">
        <f>IFERROR(VLOOKUP($C158,'메타 RAW (MMP)'!$B:$G,6,0),0)</f>
        <v>3</v>
      </c>
      <c r="V158" s="28">
        <f>IFERROR(D158/T158,0)</f>
        <v>17542</v>
      </c>
      <c r="W158" s="28">
        <f>IFERROR(D158/U158,0)</f>
        <v>52626</v>
      </c>
      <c r="X158" s="28">
        <f>IFERROR(W158*커버링B2C요약!$AD$8/(커버링B2C요약!$AE$5/커버링B2C요약!$AD$5),0)</f>
        <v>20945.384573214189</v>
      </c>
      <c r="Y158" s="28">
        <f>VLOOKUP($C158,'메타 RAW'!$A:$I,9,0)</f>
        <v>64000</v>
      </c>
      <c r="Z158" s="62"/>
      <c r="AA158" s="169"/>
      <c r="AB158"/>
      <c r="AC158"/>
      <c r="AD158"/>
    </row>
    <row r="159" spans="1:30" ht="16.5" customHeight="1">
      <c r="A159" s="43"/>
      <c r="B159" s="22" t="str">
        <f>VLOOKUP(C159,'메타 RAW'!A:G,2,0)</f>
        <v>ios_purchase_all_vd_신친정엄마(폐기물)_cr1_26.04.04</v>
      </c>
      <c r="C159" s="22" t="s">
        <v>1023</v>
      </c>
      <c r="D159" s="22">
        <f>VLOOKUP($C159,'메타 RAW'!$A:$G,3,0)</f>
        <v>854</v>
      </c>
      <c r="E159" s="22">
        <f>VLOOKUP($C159,'메타 RAW'!$A:$G,4,0)</f>
        <v>90</v>
      </c>
      <c r="F159" s="22">
        <f>VLOOKUP($C159,'메타 RAW'!$A:$G,5,0)</f>
        <v>0</v>
      </c>
      <c r="G159" s="22">
        <f>VLOOKUP($C159,'메타 RAW'!$A:$G,6,0)</f>
        <v>0</v>
      </c>
      <c r="H159" s="22">
        <f>VLOOKUP($C159,'메타 RAW'!$A:$I,7,0)</f>
        <v>0</v>
      </c>
      <c r="I159" s="22">
        <f>VLOOKUP($C159,'메타 RAW'!$A:$I,8,0)</f>
        <v>0</v>
      </c>
      <c r="J159" s="23">
        <f>IFERROR(D159/E159*1000,0)</f>
        <v>9488.8888888888887</v>
      </c>
      <c r="K159" s="23">
        <f>IFERROR(D159/F159,0)</f>
        <v>0</v>
      </c>
      <c r="L159" s="24">
        <f t="shared" si="156"/>
        <v>0</v>
      </c>
      <c r="M159" s="24">
        <f t="shared" si="156"/>
        <v>0</v>
      </c>
      <c r="N159" s="24">
        <f>IFERROR(H159/F159,0)</f>
        <v>0</v>
      </c>
      <c r="O159" s="24">
        <f>IFERROR(I159/F159,0)</f>
        <v>0</v>
      </c>
      <c r="P159" s="22">
        <f>IFERROR(D159/G159,0)</f>
        <v>0</v>
      </c>
      <c r="Q159" s="22">
        <f>IFERROR(D159/H159,0)</f>
        <v>0</v>
      </c>
      <c r="R159" s="22">
        <f>IFERROR(D159/I159,0)</f>
        <v>0</v>
      </c>
      <c r="S159" s="22">
        <f>IFERROR(VLOOKUP($C159,'메타 RAW (MMP)'!$B:$G,3,0),0)</f>
        <v>0</v>
      </c>
      <c r="T159" s="22">
        <f>IFERROR(VLOOKUP($C159,'메타 RAW (MMP)'!$B:$G,5,0),0)</f>
        <v>0</v>
      </c>
      <c r="U159" s="22">
        <f>IFERROR(VLOOKUP($C159,'메타 RAW (MMP)'!$B:$G,6,0),0)</f>
        <v>0</v>
      </c>
      <c r="V159" s="22">
        <f>IFERROR(D159/T159,0)</f>
        <v>0</v>
      </c>
      <c r="W159" s="22">
        <f>IFERROR(D159/U159,0)</f>
        <v>0</v>
      </c>
      <c r="X159" s="22">
        <f>IFERROR(W159*커버링B2C요약!$AD$8/(커버링B2C요약!$AE$5/커버링B2C요약!$AD$5),0)</f>
        <v>0</v>
      </c>
      <c r="Y159" s="22">
        <f>VLOOKUP($C159,'메타 RAW'!$A:$I,9,0)</f>
        <v>64000</v>
      </c>
      <c r="Z159" s="43"/>
      <c r="AA159" s="148"/>
      <c r="AB159" s="43"/>
      <c r="AC159" s="43"/>
      <c r="AD159" s="43"/>
    </row>
    <row r="160" spans="1:30" ht="16.5" customHeight="1">
      <c r="AA160" s="169"/>
    </row>
    <row r="161" spans="1:30" ht="16.5" customHeight="1">
      <c r="B161" s="19" t="s">
        <v>440</v>
      </c>
      <c r="C161" s="20" t="s">
        <v>4283</v>
      </c>
      <c r="D161" s="20"/>
      <c r="AA161" s="169"/>
    </row>
    <row r="162" spans="1:30" s="62" customFormat="1">
      <c r="B162" s="11" t="s">
        <v>436</v>
      </c>
      <c r="C162" s="11" t="s">
        <v>22</v>
      </c>
      <c r="D162" s="12" t="s">
        <v>23</v>
      </c>
      <c r="E162" s="12" t="s">
        <v>24</v>
      </c>
      <c r="F162" s="12" t="s">
        <v>25</v>
      </c>
      <c r="G162" s="12" t="s">
        <v>26</v>
      </c>
      <c r="H162" s="12" t="s">
        <v>27</v>
      </c>
      <c r="I162" s="12" t="s">
        <v>28</v>
      </c>
      <c r="J162" s="13" t="s">
        <v>29</v>
      </c>
      <c r="K162" s="13" t="s">
        <v>30</v>
      </c>
      <c r="L162" s="13" t="s">
        <v>31</v>
      </c>
      <c r="M162" s="13" t="s">
        <v>32</v>
      </c>
      <c r="N162" s="13" t="s">
        <v>33</v>
      </c>
      <c r="O162" s="13" t="s">
        <v>34</v>
      </c>
      <c r="P162" s="13" t="s">
        <v>35</v>
      </c>
      <c r="Q162" s="13" t="s">
        <v>36</v>
      </c>
      <c r="R162" s="13" t="s">
        <v>37</v>
      </c>
      <c r="S162" s="14" t="s">
        <v>38</v>
      </c>
      <c r="T162" s="14" t="s">
        <v>27</v>
      </c>
      <c r="U162" s="14" t="s">
        <v>28</v>
      </c>
      <c r="V162" s="14" t="s">
        <v>36</v>
      </c>
      <c r="W162" s="14" t="s">
        <v>37</v>
      </c>
      <c r="X162" s="14" t="s">
        <v>437</v>
      </c>
      <c r="Y162" s="13" t="s">
        <v>40</v>
      </c>
      <c r="Z162" s="14" t="s">
        <v>41</v>
      </c>
      <c r="AA162" s="169"/>
    </row>
    <row r="163" spans="1:30" s="62" customFormat="1">
      <c r="B163" s="15"/>
      <c r="C163" s="9" t="s">
        <v>435</v>
      </c>
      <c r="D163" s="16">
        <f t="shared" ref="D163:I163" si="157">SUM(D164:D166)</f>
        <v>328687</v>
      </c>
      <c r="E163" s="16">
        <f t="shared" si="157"/>
        <v>18630</v>
      </c>
      <c r="F163" s="16">
        <f t="shared" si="157"/>
        <v>106</v>
      </c>
      <c r="G163" s="16">
        <f t="shared" si="157"/>
        <v>26</v>
      </c>
      <c r="H163" s="16">
        <f t="shared" si="157"/>
        <v>2</v>
      </c>
      <c r="I163" s="16">
        <f t="shared" si="157"/>
        <v>19</v>
      </c>
      <c r="J163" s="17">
        <f>D163*1000/E163</f>
        <v>17642.887815351583</v>
      </c>
      <c r="K163" s="17">
        <f>IFERROR(D163/F163,0)</f>
        <v>3100.8207547169814</v>
      </c>
      <c r="L163" s="18">
        <f t="shared" ref="L163:M166" si="158">IFERROR(F163/E163,0)</f>
        <v>5.6897477187332259E-3</v>
      </c>
      <c r="M163" s="42">
        <f t="shared" si="158"/>
        <v>0.24528301886792453</v>
      </c>
      <c r="N163" s="42">
        <f>IFERROR(H163/F163,0)</f>
        <v>1.8867924528301886E-2</v>
      </c>
      <c r="O163" s="42">
        <f>IFERROR(I163/F163,0)</f>
        <v>0.17924528301886791</v>
      </c>
      <c r="P163" s="17">
        <f>IFERROR(D163/G163,0)</f>
        <v>12641.807692307691</v>
      </c>
      <c r="Q163" s="17">
        <f>IFERROR(D163/H163,0)</f>
        <v>164343.5</v>
      </c>
      <c r="R163" s="17">
        <f>IFERROR(D163/I163,0)</f>
        <v>17299.315789473683</v>
      </c>
      <c r="S163" s="16">
        <f>SUM(S164:S166)</f>
        <v>21</v>
      </c>
      <c r="T163" s="16">
        <f>SUM(T164:T166)</f>
        <v>20</v>
      </c>
      <c r="U163" s="16">
        <f>SUM(U164:U166)</f>
        <v>4</v>
      </c>
      <c r="V163" s="17">
        <f>IFERROR(D163/T163,0)</f>
        <v>16434.349999999999</v>
      </c>
      <c r="W163" s="17">
        <f>IFERROR(D163/U163,0)</f>
        <v>82171.75</v>
      </c>
      <c r="X163" s="17">
        <f>IFERROR(W163*커버링B2C요약!$AD$8/(커버링B2C요약!$AE$5/커버링B2C요약!$AD$5),0)</f>
        <v>32704.72589222082</v>
      </c>
      <c r="Y163" s="17">
        <f>Y164</f>
        <v>50000</v>
      </c>
      <c r="Z163" s="17">
        <v>50000</v>
      </c>
      <c r="AA163" s="169"/>
    </row>
    <row r="164" spans="1:30" s="43" customFormat="1">
      <c r="A164"/>
      <c r="B164" s="28" t="str">
        <f>VLOOKUP(C164,'메타 RAW'!A:G,2,0)</f>
        <v>ios_purchase_lookalike(7%)_vd_부럽다/천안50(음식물)_nk1_26.04.08</v>
      </c>
      <c r="C164" s="28" t="s">
        <v>1025</v>
      </c>
      <c r="D164" s="28">
        <f>VLOOKUP($C164,'메타 RAW'!$A:$G,3,0)</f>
        <v>305151</v>
      </c>
      <c r="E164" s="28">
        <f>VLOOKUP($C164,'메타 RAW'!$A:$G,4,0)</f>
        <v>16856</v>
      </c>
      <c r="F164" s="28">
        <f>VLOOKUP($C164,'메타 RAW'!$A:$G,5,0)</f>
        <v>94</v>
      </c>
      <c r="G164" s="28">
        <f>VLOOKUP($C164,'메타 RAW'!$A:$G,6,0)</f>
        <v>26</v>
      </c>
      <c r="H164" s="28">
        <f>VLOOKUP($C164,'메타 RAW'!$A:$I,7,0)</f>
        <v>2</v>
      </c>
      <c r="I164" s="28">
        <f>VLOOKUP($C164,'메타 RAW'!$A:$I,8,0)</f>
        <v>19</v>
      </c>
      <c r="J164" s="29">
        <f>IFERROR(D164/E164*1000,0)</f>
        <v>18103.405315614618</v>
      </c>
      <c r="K164" s="29">
        <f>IFERROR(D164/F164,0)</f>
        <v>3246.2872340425533</v>
      </c>
      <c r="L164" s="30">
        <f t="shared" si="158"/>
        <v>5.5766492643569057E-3</v>
      </c>
      <c r="M164" s="30">
        <f t="shared" si="158"/>
        <v>0.27659574468085107</v>
      </c>
      <c r="N164" s="30">
        <f>IFERROR(H164/F164,0)</f>
        <v>2.1276595744680851E-2</v>
      </c>
      <c r="O164" s="30">
        <f>IFERROR(I164/F164,0)</f>
        <v>0.20212765957446807</v>
      </c>
      <c r="P164" s="28">
        <f>IFERROR(D164/G164,0)</f>
        <v>11736.576923076924</v>
      </c>
      <c r="Q164" s="28">
        <f>IFERROR(D164/H164,0)</f>
        <v>152575.5</v>
      </c>
      <c r="R164" s="28">
        <f>IFERROR(D164/I164,0)</f>
        <v>16060.578947368422</v>
      </c>
      <c r="S164" s="28">
        <f>IFERROR(VLOOKUP($C164,'메타 RAW (MMP)'!$B:$G,3,0),0)</f>
        <v>20</v>
      </c>
      <c r="T164" s="28">
        <f>IFERROR(VLOOKUP($C164,'메타 RAW (MMP)'!$B:$G,5,0),0)</f>
        <v>19</v>
      </c>
      <c r="U164" s="28">
        <f>IFERROR(VLOOKUP($C164,'메타 RAW (MMP)'!$B:$G,6,0),0)</f>
        <v>4</v>
      </c>
      <c r="V164" s="28">
        <f>IFERROR(D164/T164,0)</f>
        <v>16060.578947368422</v>
      </c>
      <c r="W164" s="28">
        <f>IFERROR(D164/U164,0)</f>
        <v>76287.75</v>
      </c>
      <c r="X164" s="28">
        <f>IFERROR(W164*커버링B2C요약!$AD$8/(커버링B2C요약!$AE$5/커버링B2C요약!$AD$5),0)</f>
        <v>30362.867441477993</v>
      </c>
      <c r="Y164" s="28">
        <f>VLOOKUP($C164,'메타 RAW'!$A:$I,9,0)</f>
        <v>50000</v>
      </c>
      <c r="Z164" s="62"/>
      <c r="AA164" s="3"/>
      <c r="AB164"/>
      <c r="AC164"/>
      <c r="AD164"/>
    </row>
    <row r="165" spans="1:30">
      <c r="B165" s="28" t="str">
        <f>VLOOKUP(C165,'메타 RAW'!A:G,2,0)</f>
        <v>ios_purchase_lookalike(7%)_vd_부럽다/천안50(음식물)_nk1_26.04.08</v>
      </c>
      <c r="C165" s="28" t="s">
        <v>1026</v>
      </c>
      <c r="D165" s="28">
        <f>VLOOKUP($C165,'메타 RAW'!$A:$G,3,0)</f>
        <v>23536</v>
      </c>
      <c r="E165" s="28">
        <f>VLOOKUP($C165,'메타 RAW'!$A:$G,4,0)</f>
        <v>1774</v>
      </c>
      <c r="F165" s="28">
        <f>VLOOKUP($C165,'메타 RAW'!$A:$G,5,0)</f>
        <v>12</v>
      </c>
      <c r="G165" s="28">
        <f>VLOOKUP($C165,'메타 RAW'!$A:$G,6,0)</f>
        <v>0</v>
      </c>
      <c r="H165" s="28">
        <f>VLOOKUP($C165,'메타 RAW'!$A:$I,7,0)</f>
        <v>0</v>
      </c>
      <c r="I165" s="28">
        <f>VLOOKUP($C165,'메타 RAW'!$A:$I,8,0)</f>
        <v>0</v>
      </c>
      <c r="J165" s="29">
        <f>IFERROR(D165/E165*1000,0)</f>
        <v>13267.192784667419</v>
      </c>
      <c r="K165" s="29">
        <f>IFERROR(D165/F165,0)</f>
        <v>1961.3333333333333</v>
      </c>
      <c r="L165" s="30">
        <f t="shared" si="158"/>
        <v>6.7643742953776773E-3</v>
      </c>
      <c r="M165" s="30">
        <f t="shared" si="158"/>
        <v>0</v>
      </c>
      <c r="N165" s="30">
        <f>IFERROR(H165/F165,0)</f>
        <v>0</v>
      </c>
      <c r="O165" s="30">
        <f>IFERROR(I165/F165,0)</f>
        <v>0</v>
      </c>
      <c r="P165" s="28">
        <f>IFERROR(D165/G165,0)</f>
        <v>0</v>
      </c>
      <c r="Q165" s="28">
        <f>IFERROR(D165/H165,0)</f>
        <v>0</v>
      </c>
      <c r="R165" s="28">
        <f>IFERROR(D165/I165,0)</f>
        <v>0</v>
      </c>
      <c r="S165" s="28">
        <f>IFERROR(VLOOKUP($C165,'메타 RAW (MMP)'!$B:$G,3,0),0)</f>
        <v>1</v>
      </c>
      <c r="T165" s="28">
        <f>IFERROR(VLOOKUP($C165,'메타 RAW (MMP)'!$B:$G,5,0),0)</f>
        <v>1</v>
      </c>
      <c r="U165" s="28">
        <f>IFERROR(VLOOKUP($C165,'메타 RAW (MMP)'!$B:$G,6,0),0)</f>
        <v>0</v>
      </c>
      <c r="V165" s="28">
        <f>IFERROR(D165/T165,0)</f>
        <v>23536</v>
      </c>
      <c r="W165" s="28">
        <f>IFERROR(D165/U165,0)</f>
        <v>0</v>
      </c>
      <c r="X165" s="28">
        <f>IFERROR(W165*커버링B2C요약!$AD$8/(커버링B2C요약!$AE$5/커버링B2C요약!$AD$5),0)</f>
        <v>0</v>
      </c>
      <c r="Y165" s="28">
        <f>VLOOKUP($C165,'메타 RAW'!$A:$I,9,0)</f>
        <v>50000</v>
      </c>
      <c r="Z165" s="62"/>
    </row>
    <row r="166" spans="1:30">
      <c r="A166" s="43"/>
      <c r="B166" s="22" t="str">
        <f>VLOOKUP(C166,'메타 RAW'!A:G,2,0)</f>
        <v>ios_purchase_lookalike(7%)_vd_부럽다/천안50(음식물)_nk1_26.04.08</v>
      </c>
      <c r="C166" s="22" t="s">
        <v>1027</v>
      </c>
      <c r="D166" s="22">
        <f>VLOOKUP($C166,'메타 RAW'!$A:$G,3,0)</f>
        <v>0</v>
      </c>
      <c r="E166" s="22">
        <f>VLOOKUP($C166,'메타 RAW'!$A:$G,4,0)</f>
        <v>0</v>
      </c>
      <c r="F166" s="22">
        <f>VLOOKUP($C166,'메타 RAW'!$A:$G,5,0)</f>
        <v>0</v>
      </c>
      <c r="G166" s="22">
        <f>VLOOKUP($C166,'메타 RAW'!$A:$G,6,0)</f>
        <v>0</v>
      </c>
      <c r="H166" s="22">
        <f>VLOOKUP($C166,'메타 RAW'!$A:$I,7,0)</f>
        <v>0</v>
      </c>
      <c r="I166" s="22">
        <f>VLOOKUP($C166,'메타 RAW'!$A:$I,8,0)</f>
        <v>0</v>
      </c>
      <c r="J166" s="23">
        <f>IFERROR(D166/E166*1000,0)</f>
        <v>0</v>
      </c>
      <c r="K166" s="23">
        <f>IFERROR(D166/F166,0)</f>
        <v>0</v>
      </c>
      <c r="L166" s="24">
        <f t="shared" si="158"/>
        <v>0</v>
      </c>
      <c r="M166" s="24">
        <f t="shared" si="158"/>
        <v>0</v>
      </c>
      <c r="N166" s="24">
        <f>IFERROR(H166/F166,0)</f>
        <v>0</v>
      </c>
      <c r="O166" s="24">
        <f>IFERROR(I166/F166,0)</f>
        <v>0</v>
      </c>
      <c r="P166" s="22">
        <f>IFERROR(D166/G166,0)</f>
        <v>0</v>
      </c>
      <c r="Q166" s="22">
        <f>IFERROR(D166/H166,0)</f>
        <v>0</v>
      </c>
      <c r="R166" s="22">
        <f>IFERROR(D166/I166,0)</f>
        <v>0</v>
      </c>
      <c r="S166" s="22">
        <f>IFERROR(VLOOKUP($C166,'메타 RAW (MMP)'!$B:$G,3,0),0)</f>
        <v>0</v>
      </c>
      <c r="T166" s="22">
        <f>IFERROR(VLOOKUP($C166,'메타 RAW (MMP)'!$B:$G,5,0),0)</f>
        <v>0</v>
      </c>
      <c r="U166" s="22">
        <f>IFERROR(VLOOKUP($C166,'메타 RAW (MMP)'!$B:$G,6,0),0)</f>
        <v>0</v>
      </c>
      <c r="V166" s="22">
        <f>IFERROR(D166/T166,0)</f>
        <v>0</v>
      </c>
      <c r="W166" s="22">
        <f>IFERROR(D166/U166,0)</f>
        <v>0</v>
      </c>
      <c r="X166" s="22">
        <f>IFERROR(W166*커버링B2C요약!$AD$8/(커버링B2C요약!$AE$5/커버링B2C요약!$AD$5),0)</f>
        <v>0</v>
      </c>
      <c r="Y166" s="22">
        <f>VLOOKUP($C166,'메타 RAW'!$A:$I,9,0)</f>
        <v>50000</v>
      </c>
      <c r="Z166" s="43"/>
      <c r="AA166" s="148"/>
      <c r="AB166" s="43"/>
      <c r="AC166" s="43"/>
      <c r="AD166" s="43"/>
    </row>
    <row r="168" spans="1:30">
      <c r="B168" s="19" t="s">
        <v>440</v>
      </c>
      <c r="C168" s="20" t="s">
        <v>4284</v>
      </c>
      <c r="D168" s="20"/>
    </row>
    <row r="169" spans="1:30">
      <c r="B169" s="11" t="s">
        <v>436</v>
      </c>
      <c r="C169" s="11" t="s">
        <v>22</v>
      </c>
      <c r="D169" s="12" t="s">
        <v>23</v>
      </c>
      <c r="E169" s="12" t="s">
        <v>24</v>
      </c>
      <c r="F169" s="12" t="s">
        <v>25</v>
      </c>
      <c r="G169" s="12" t="s">
        <v>26</v>
      </c>
      <c r="H169" s="12" t="s">
        <v>27</v>
      </c>
      <c r="I169" s="12" t="s">
        <v>28</v>
      </c>
      <c r="J169" s="13" t="s">
        <v>29</v>
      </c>
      <c r="K169" s="13" t="s">
        <v>30</v>
      </c>
      <c r="L169" s="13" t="s">
        <v>31</v>
      </c>
      <c r="M169" s="13" t="s">
        <v>32</v>
      </c>
      <c r="N169" s="13" t="s">
        <v>33</v>
      </c>
      <c r="O169" s="13" t="s">
        <v>34</v>
      </c>
      <c r="P169" s="13" t="s">
        <v>35</v>
      </c>
      <c r="Q169" s="13" t="s">
        <v>36</v>
      </c>
      <c r="R169" s="13" t="s">
        <v>37</v>
      </c>
      <c r="S169" s="14" t="s">
        <v>38</v>
      </c>
      <c r="T169" s="14" t="s">
        <v>27</v>
      </c>
      <c r="U169" s="14" t="s">
        <v>28</v>
      </c>
      <c r="V169" s="14" t="s">
        <v>36</v>
      </c>
      <c r="W169" s="14" t="s">
        <v>37</v>
      </c>
      <c r="X169" s="14" t="s">
        <v>437</v>
      </c>
      <c r="Y169" s="13" t="s">
        <v>40</v>
      </c>
      <c r="Z169" s="14" t="s">
        <v>41</v>
      </c>
    </row>
    <row r="170" spans="1:30">
      <c r="B170" s="15"/>
      <c r="C170" s="9" t="s">
        <v>435</v>
      </c>
      <c r="D170" s="16">
        <f t="shared" ref="D170:I170" si="159">SUM(D171:D173)</f>
        <v>474425</v>
      </c>
      <c r="E170" s="16">
        <f t="shared" si="159"/>
        <v>62542</v>
      </c>
      <c r="F170" s="16">
        <f t="shared" si="159"/>
        <v>1219</v>
      </c>
      <c r="G170" s="16">
        <f t="shared" si="159"/>
        <v>10</v>
      </c>
      <c r="H170" s="16">
        <f t="shared" si="159"/>
        <v>0</v>
      </c>
      <c r="I170" s="16">
        <f t="shared" si="159"/>
        <v>4</v>
      </c>
      <c r="J170" s="17">
        <f>D170*1000/E170</f>
        <v>7585.7024079818366</v>
      </c>
      <c r="K170" s="17">
        <f>IFERROR(D170/F170,0)</f>
        <v>389.19196062346185</v>
      </c>
      <c r="L170" s="18">
        <f t="shared" ref="L170:M170" si="160">IFERROR(F170/E170,0)</f>
        <v>1.9490902113779539E-2</v>
      </c>
      <c r="M170" s="42">
        <f t="shared" si="160"/>
        <v>8.2034454470877767E-3</v>
      </c>
      <c r="N170" s="42">
        <f>IFERROR(H170/F170,0)</f>
        <v>0</v>
      </c>
      <c r="O170" s="42">
        <f>IFERROR(I170/F170,0)</f>
        <v>3.2813781788351109E-3</v>
      </c>
      <c r="P170" s="17">
        <f>IFERROR(D170/G170,0)</f>
        <v>47442.5</v>
      </c>
      <c r="Q170" s="17">
        <f>IFERROR(D170/H170,0)</f>
        <v>0</v>
      </c>
      <c r="R170" s="17">
        <f>IFERROR(D170/I170,0)</f>
        <v>118606.25</v>
      </c>
      <c r="S170" s="16">
        <f>SUM(S171:S173)</f>
        <v>11</v>
      </c>
      <c r="T170" s="16">
        <f>SUM(T171:T173)</f>
        <v>9</v>
      </c>
      <c r="U170" s="16">
        <f>SUM(U171:U173)</f>
        <v>0</v>
      </c>
      <c r="V170" s="17">
        <f>IFERROR(D170/T170,0)</f>
        <v>52713.888888888891</v>
      </c>
      <c r="W170" s="17">
        <f>IFERROR(D170/U170,0)</f>
        <v>0</v>
      </c>
      <c r="X170" s="17">
        <f>IFERROR(W170*커버링B2C요약!$AD$8/(커버링B2C요약!$AE$5/커버링B2C요약!$AD$5),0)</f>
        <v>0</v>
      </c>
      <c r="Y170" s="17">
        <f>Y171</f>
        <v>64000</v>
      </c>
      <c r="Z170" s="17">
        <v>30000</v>
      </c>
    </row>
    <row r="171" spans="1:30">
      <c r="B171" s="28" t="str">
        <f>VLOOKUP(C171,'메타 RAW'!A:G,2,0)</f>
        <v>ios_purchase_all_vd_가장짧은시간(대형폐기물)_mk1_26.04.08</v>
      </c>
      <c r="C171" s="28" t="s">
        <v>1028</v>
      </c>
      <c r="D171" s="28">
        <f>VLOOKUP($C171,'메타 RAW'!$A:$G,3,0)</f>
        <v>381975</v>
      </c>
      <c r="E171" s="28">
        <f>VLOOKUP($C171,'메타 RAW'!$A:$G,4,0)</f>
        <v>49975</v>
      </c>
      <c r="F171" s="28">
        <f>VLOOKUP($C171,'메타 RAW'!$A:$G,5,0)</f>
        <v>953</v>
      </c>
      <c r="G171" s="28">
        <f>VLOOKUP($C171,'메타 RAW'!$A:$G,6,0)</f>
        <v>8</v>
      </c>
      <c r="H171" s="28">
        <f>VLOOKUP($C171,'메타 RAW'!$A:$I,7,0)</f>
        <v>0</v>
      </c>
      <c r="I171" s="28">
        <f>VLOOKUP($C171,'메타 RAW'!$A:$I,8,0)</f>
        <v>3</v>
      </c>
      <c r="J171" s="29">
        <f>IFERROR(D171/E171*1000,0)</f>
        <v>7643.3216608304156</v>
      </c>
      <c r="K171" s="29">
        <f>IFERROR(D171/F171,0)</f>
        <v>400.81322140608603</v>
      </c>
      <c r="L171" s="30">
        <f t="shared" ref="L171:M173" si="161">IFERROR(F171/E171,0)</f>
        <v>1.906953476738369E-2</v>
      </c>
      <c r="M171" s="30">
        <f t="shared" si="161"/>
        <v>8.3945435466946487E-3</v>
      </c>
      <c r="N171" s="30">
        <f>IFERROR(H171/F171,0)</f>
        <v>0</v>
      </c>
      <c r="O171" s="30">
        <f>IFERROR(I171/F171,0)</f>
        <v>3.1479538300104933E-3</v>
      </c>
      <c r="P171" s="28">
        <f>IFERROR(D171/G171,0)</f>
        <v>47746.875</v>
      </c>
      <c r="Q171" s="28">
        <f>IFERROR(D171/H171,0)</f>
        <v>0</v>
      </c>
      <c r="R171" s="28">
        <f>IFERROR(D171/I171,0)</f>
        <v>127325</v>
      </c>
      <c r="S171" s="28">
        <f>IFERROR(VLOOKUP($C171,'메타 RAW (MMP)'!$B:$G,3,0),0)</f>
        <v>10</v>
      </c>
      <c r="T171" s="28">
        <f>IFERROR(VLOOKUP($C171,'메타 RAW (MMP)'!$B:$G,5,0),0)</f>
        <v>8</v>
      </c>
      <c r="U171" s="28">
        <f>IFERROR(VLOOKUP($C171,'메타 RAW (MMP)'!$B:$G,6,0),0)</f>
        <v>0</v>
      </c>
      <c r="V171" s="28">
        <f>IFERROR(D171/T171,0)</f>
        <v>47746.875</v>
      </c>
      <c r="W171" s="28">
        <f>IFERROR(D171/U171,0)</f>
        <v>0</v>
      </c>
      <c r="X171" s="28">
        <f>IFERROR(W171*커버링B2C요약!$AD$8/(커버링B2C요약!$AE$5/커버링B2C요약!$AD$5),0)</f>
        <v>0</v>
      </c>
      <c r="Y171" s="28">
        <f>VLOOKUP($C171,'메타 RAW'!$A:$I,9,0)</f>
        <v>64000</v>
      </c>
      <c r="Z171" s="62"/>
    </row>
    <row r="172" spans="1:30">
      <c r="B172" s="28" t="str">
        <f>VLOOKUP(C172,'메타 RAW'!A:G,2,0)</f>
        <v>ios_purchase_all_vd_가장짧은시간(대형폐기물)_mk1_26.04.08</v>
      </c>
      <c r="C172" s="28" t="s">
        <v>1029</v>
      </c>
      <c r="D172" s="28">
        <f>VLOOKUP($C172,'메타 RAW'!$A:$G,3,0)</f>
        <v>63143</v>
      </c>
      <c r="E172" s="28">
        <f>VLOOKUP($C172,'메타 RAW'!$A:$G,4,0)</f>
        <v>8291</v>
      </c>
      <c r="F172" s="28">
        <f>VLOOKUP($C172,'메타 RAW'!$A:$G,5,0)</f>
        <v>161</v>
      </c>
      <c r="G172" s="28">
        <f>VLOOKUP($C172,'메타 RAW'!$A:$G,6,0)</f>
        <v>0</v>
      </c>
      <c r="H172" s="28">
        <f>VLOOKUP($C172,'메타 RAW'!$A:$I,7,0)</f>
        <v>0</v>
      </c>
      <c r="I172" s="28">
        <f>VLOOKUP($C172,'메타 RAW'!$A:$I,8,0)</f>
        <v>0</v>
      </c>
      <c r="J172" s="29">
        <f>IFERROR(D172/E172*1000,0)</f>
        <v>7615.8485104329993</v>
      </c>
      <c r="K172" s="29">
        <f>IFERROR(D172/F172,0)</f>
        <v>392.19254658385091</v>
      </c>
      <c r="L172" s="30">
        <f t="shared" si="161"/>
        <v>1.9418646725364853E-2</v>
      </c>
      <c r="M172" s="30">
        <f t="shared" si="161"/>
        <v>0</v>
      </c>
      <c r="N172" s="30">
        <f>IFERROR(H172/F172,0)</f>
        <v>0</v>
      </c>
      <c r="O172" s="30">
        <f>IFERROR(I172/F172,0)</f>
        <v>0</v>
      </c>
      <c r="P172" s="28">
        <f>IFERROR(D172/G172,0)</f>
        <v>0</v>
      </c>
      <c r="Q172" s="28">
        <f>IFERROR(D172/H172,0)</f>
        <v>0</v>
      </c>
      <c r="R172" s="28">
        <f>IFERROR(D172/I172,0)</f>
        <v>0</v>
      </c>
      <c r="S172" s="28">
        <f>IFERROR(VLOOKUP($C172,'메타 RAW (MMP)'!$B:$G,3,0),0)</f>
        <v>0</v>
      </c>
      <c r="T172" s="28">
        <f>IFERROR(VLOOKUP($C172,'메타 RAW (MMP)'!$B:$G,5,0),0)</f>
        <v>0</v>
      </c>
      <c r="U172" s="28">
        <f>IFERROR(VLOOKUP($C172,'메타 RAW (MMP)'!$B:$G,6,0),0)</f>
        <v>0</v>
      </c>
      <c r="V172" s="28">
        <f>IFERROR(D172/T172,0)</f>
        <v>0</v>
      </c>
      <c r="W172" s="28">
        <f>IFERROR(D172/U172,0)</f>
        <v>0</v>
      </c>
      <c r="X172" s="28">
        <f>IFERROR(W172*커버링B2C요약!$AD$8/(커버링B2C요약!$AE$5/커버링B2C요약!$AD$5),0)</f>
        <v>0</v>
      </c>
      <c r="Y172" s="28">
        <f>VLOOKUP($C172,'메타 RAW'!$A:$I,9,0)</f>
        <v>64000</v>
      </c>
      <c r="Z172" s="62"/>
    </row>
    <row r="173" spans="1:30">
      <c r="B173" s="28" t="str">
        <f>VLOOKUP(C173,'메타 RAW'!A:G,2,0)</f>
        <v>ios_purchase_all_vd_가장짧은시간(대형폐기물)_mk1_26.04.08</v>
      </c>
      <c r="C173" s="28" t="s">
        <v>1030</v>
      </c>
      <c r="D173" s="28">
        <f>VLOOKUP($C173,'메타 RAW'!$A:$G,3,0)</f>
        <v>29307</v>
      </c>
      <c r="E173" s="28">
        <f>VLOOKUP($C173,'메타 RAW'!$A:$G,4,0)</f>
        <v>4276</v>
      </c>
      <c r="F173" s="28">
        <f>VLOOKUP($C173,'메타 RAW'!$A:$G,5,0)</f>
        <v>105</v>
      </c>
      <c r="G173" s="28">
        <f>VLOOKUP($C173,'메타 RAW'!$A:$G,6,0)</f>
        <v>2</v>
      </c>
      <c r="H173" s="28">
        <f>VLOOKUP($C173,'메타 RAW'!$A:$I,7,0)</f>
        <v>0</v>
      </c>
      <c r="I173" s="28">
        <f>VLOOKUP($C173,'메타 RAW'!$A:$I,8,0)</f>
        <v>1</v>
      </c>
      <c r="J173" s="29">
        <f>IFERROR(D173/E173*1000,0)</f>
        <v>6853.8353601496729</v>
      </c>
      <c r="K173" s="29">
        <f>IFERROR(D173/F173,0)</f>
        <v>279.1142857142857</v>
      </c>
      <c r="L173" s="30">
        <f t="shared" si="161"/>
        <v>2.4555659494855005E-2</v>
      </c>
      <c r="M173" s="30">
        <f t="shared" si="161"/>
        <v>1.9047619047619049E-2</v>
      </c>
      <c r="N173" s="30">
        <f>IFERROR(H173/F173,0)</f>
        <v>0</v>
      </c>
      <c r="O173" s="30">
        <f>IFERROR(I173/F173,0)</f>
        <v>9.5238095238095247E-3</v>
      </c>
      <c r="P173" s="28">
        <f>IFERROR(D173/G173,0)</f>
        <v>14653.5</v>
      </c>
      <c r="Q173" s="28">
        <f>IFERROR(D173/H173,0)</f>
        <v>0</v>
      </c>
      <c r="R173" s="28">
        <f>IFERROR(D173/I173,0)</f>
        <v>29307</v>
      </c>
      <c r="S173" s="28">
        <f>IFERROR(VLOOKUP($C173,'메타 RAW (MMP)'!$B:$G,3,0),0)</f>
        <v>1</v>
      </c>
      <c r="T173" s="28">
        <f>IFERROR(VLOOKUP($C173,'메타 RAW (MMP)'!$B:$G,5,0),0)</f>
        <v>1</v>
      </c>
      <c r="U173" s="28">
        <f>IFERROR(VLOOKUP($C173,'메타 RAW (MMP)'!$B:$G,6,0),0)</f>
        <v>0</v>
      </c>
      <c r="V173" s="28">
        <f>IFERROR(D173/T173,0)</f>
        <v>29307</v>
      </c>
      <c r="W173" s="28">
        <f>IFERROR(D173/U173,0)</f>
        <v>0</v>
      </c>
      <c r="X173" s="28">
        <f>IFERROR(W173*커버링B2C요약!$AD$8/(커버링B2C요약!$AE$5/커버링B2C요약!$AD$5),0)</f>
        <v>0</v>
      </c>
      <c r="Y173" s="28">
        <f>VLOOKUP($C173,'메타 RAW'!$A:$I,9,0)</f>
        <v>64000</v>
      </c>
      <c r="Z173" s="62"/>
    </row>
    <row r="175" spans="1:30">
      <c r="B175" s="19" t="s">
        <v>440</v>
      </c>
      <c r="C175" s="20" t="s">
        <v>4285</v>
      </c>
      <c r="D175" s="20"/>
    </row>
    <row r="176" spans="1:30">
      <c r="B176" s="11" t="s">
        <v>436</v>
      </c>
      <c r="C176" s="11" t="s">
        <v>22</v>
      </c>
      <c r="D176" s="12" t="s">
        <v>23</v>
      </c>
      <c r="E176" s="12" t="s">
        <v>24</v>
      </c>
      <c r="F176" s="12" t="s">
        <v>25</v>
      </c>
      <c r="G176" s="12" t="s">
        <v>26</v>
      </c>
      <c r="H176" s="12" t="s">
        <v>27</v>
      </c>
      <c r="I176" s="12" t="s">
        <v>28</v>
      </c>
      <c r="J176" s="13" t="s">
        <v>29</v>
      </c>
      <c r="K176" s="13" t="s">
        <v>30</v>
      </c>
      <c r="L176" s="13" t="s">
        <v>31</v>
      </c>
      <c r="M176" s="13" t="s">
        <v>32</v>
      </c>
      <c r="N176" s="13" t="s">
        <v>33</v>
      </c>
      <c r="O176" s="13" t="s">
        <v>34</v>
      </c>
      <c r="P176" s="13" t="s">
        <v>35</v>
      </c>
      <c r="Q176" s="13" t="s">
        <v>36</v>
      </c>
      <c r="R176" s="13" t="s">
        <v>37</v>
      </c>
      <c r="S176" s="14" t="s">
        <v>38</v>
      </c>
      <c r="T176" s="14" t="s">
        <v>27</v>
      </c>
      <c r="U176" s="14" t="s">
        <v>28</v>
      </c>
      <c r="V176" s="14" t="s">
        <v>36</v>
      </c>
      <c r="W176" s="14" t="s">
        <v>37</v>
      </c>
      <c r="X176" s="14" t="s">
        <v>437</v>
      </c>
      <c r="Y176" s="13" t="s">
        <v>40</v>
      </c>
      <c r="Z176" s="14" t="s">
        <v>41</v>
      </c>
    </row>
    <row r="177" spans="2:27">
      <c r="B177" s="15"/>
      <c r="C177" s="9" t="s">
        <v>435</v>
      </c>
      <c r="D177" s="16">
        <f t="shared" ref="D177:I177" si="162">SUM(D178:D180)</f>
        <v>966618</v>
      </c>
      <c r="E177" s="16">
        <f t="shared" si="162"/>
        <v>146502</v>
      </c>
      <c r="F177" s="16">
        <f t="shared" si="162"/>
        <v>1302</v>
      </c>
      <c r="G177" s="16">
        <f t="shared" si="162"/>
        <v>42</v>
      </c>
      <c r="H177" s="16">
        <f t="shared" si="162"/>
        <v>12</v>
      </c>
      <c r="I177" s="16">
        <f t="shared" si="162"/>
        <v>38</v>
      </c>
      <c r="J177" s="17">
        <f>D177*1000/E177</f>
        <v>6597.9850104435436</v>
      </c>
      <c r="K177" s="17">
        <f>IFERROR(D177/F177,0)</f>
        <v>742.41013824884794</v>
      </c>
      <c r="L177" s="18">
        <f t="shared" ref="L177:M177" si="163">IFERROR(F177/E177,0)</f>
        <v>8.8872506859974613E-3</v>
      </c>
      <c r="M177" s="42">
        <f t="shared" si="163"/>
        <v>3.2258064516129031E-2</v>
      </c>
      <c r="N177" s="42">
        <f>IFERROR(H177/F177,0)</f>
        <v>9.2165898617511521E-3</v>
      </c>
      <c r="O177" s="42">
        <f>IFERROR(I177/F177,0)</f>
        <v>2.9185867895545316E-2</v>
      </c>
      <c r="P177" s="17">
        <f>IFERROR(D177/G177,0)</f>
        <v>23014.714285714286</v>
      </c>
      <c r="Q177" s="17">
        <f>IFERROR(D177/H177,0)</f>
        <v>80551.5</v>
      </c>
      <c r="R177" s="17">
        <f>IFERROR(D177/I177,0)</f>
        <v>25437.315789473683</v>
      </c>
      <c r="S177" s="16">
        <f>SUM(S178:S180)</f>
        <v>36</v>
      </c>
      <c r="T177" s="16">
        <f>SUM(T178:T180)</f>
        <v>30</v>
      </c>
      <c r="U177" s="16">
        <f>SUM(U178:U180)</f>
        <v>7</v>
      </c>
      <c r="V177" s="17">
        <f>IFERROR(D177/T177,0)</f>
        <v>32220.6</v>
      </c>
      <c r="W177" s="17">
        <f>IFERROR(D177/U177,0)</f>
        <v>138088.28571428571</v>
      </c>
      <c r="X177" s="17">
        <f>IFERROR(W177*커버링B2C요약!$AD$8/(커버링B2C요약!$AE$5/커버링B2C요약!$AD$5),0)</f>
        <v>54959.758471888294</v>
      </c>
      <c r="Y177" s="17">
        <f>Y178</f>
        <v>150000</v>
      </c>
      <c r="Z177" s="17">
        <v>80000</v>
      </c>
    </row>
    <row r="178" spans="2:27">
      <c r="B178" s="28" t="str">
        <f>VLOOKUP(C178,'메타 RAW'!A:G,2,0)</f>
        <v>ios_purchase_all_vd_하던나(폐기물)_cr1_26.04.12</v>
      </c>
      <c r="C178" s="28" t="s">
        <v>1031</v>
      </c>
      <c r="D178" s="28">
        <f>VLOOKUP($C178,'메타 RAW'!$A:$G,3,0)</f>
        <v>924149</v>
      </c>
      <c r="E178" s="28">
        <f>VLOOKUP($C178,'메타 RAW'!$A:$G,4,0)</f>
        <v>139834</v>
      </c>
      <c r="F178" s="28">
        <f>VLOOKUP($C178,'메타 RAW'!$A:$G,5,0)</f>
        <v>1184</v>
      </c>
      <c r="G178" s="28">
        <f>VLOOKUP($C178,'메타 RAW'!$A:$G,6,0)</f>
        <v>42</v>
      </c>
      <c r="H178" s="28">
        <f>VLOOKUP($C178,'메타 RAW'!$A:$I,7,0)</f>
        <v>12</v>
      </c>
      <c r="I178" s="28">
        <f>VLOOKUP($C178,'메타 RAW'!$A:$I,8,0)</f>
        <v>38</v>
      </c>
      <c r="J178" s="29">
        <f>IFERROR(D178/E178*1000,0)</f>
        <v>6608.9005535134511</v>
      </c>
      <c r="K178" s="29">
        <f>IFERROR(D178/F178,0)</f>
        <v>780.53125</v>
      </c>
      <c r="L178" s="30">
        <f t="shared" ref="L178:M180" si="164">IFERROR(F178/E178,0)</f>
        <v>8.4671825164123176E-3</v>
      </c>
      <c r="M178" s="30">
        <f t="shared" si="164"/>
        <v>3.5472972972972971E-2</v>
      </c>
      <c r="N178" s="30">
        <f>IFERROR(H178/F178,0)</f>
        <v>1.0135135135135136E-2</v>
      </c>
      <c r="O178" s="30">
        <f>IFERROR(I178/F178,0)</f>
        <v>3.2094594594594593E-2</v>
      </c>
      <c r="P178" s="28">
        <f>IFERROR(D178/G178,0)</f>
        <v>22003.547619047618</v>
      </c>
      <c r="Q178" s="28">
        <f>IFERROR(D178/H178,0)</f>
        <v>77012.416666666672</v>
      </c>
      <c r="R178" s="28">
        <f>IFERROR(D178/I178,0)</f>
        <v>24319.71052631579</v>
      </c>
      <c r="S178" s="28">
        <f>IFERROR(VLOOKUP($C178,'메타 RAW (MMP)'!$B:$G,3,0),0)</f>
        <v>36</v>
      </c>
      <c r="T178" s="28">
        <f>IFERROR(VLOOKUP($C178,'메타 RAW (MMP)'!$B:$G,5,0),0)</f>
        <v>30</v>
      </c>
      <c r="U178" s="28">
        <f>IFERROR(VLOOKUP($C178,'메타 RAW (MMP)'!$B:$G,6,0),0)</f>
        <v>7</v>
      </c>
      <c r="V178" s="28">
        <f>IFERROR(D178/T178,0)</f>
        <v>30804.966666666667</v>
      </c>
      <c r="W178" s="28">
        <f>IFERROR(D178/U178,0)</f>
        <v>132021.28571428571</v>
      </c>
      <c r="X178" s="28">
        <f>IFERROR(W178*커버링B2C요약!$AD$8/(커버링B2C요약!$AE$5/커버링B2C요약!$AD$5),0)</f>
        <v>52545.06519849319</v>
      </c>
      <c r="Y178" s="28">
        <f>VLOOKUP($C178,'메타 RAW'!$A:$I,9,0)</f>
        <v>150000</v>
      </c>
      <c r="Z178" s="62"/>
    </row>
    <row r="179" spans="2:27">
      <c r="B179" s="28" t="str">
        <f>VLOOKUP(C179,'메타 RAW'!A:G,2,0)</f>
        <v>ios_purchase_all_vd_하던나(폐기물)_cr1_26.04.12</v>
      </c>
      <c r="C179" s="28" t="s">
        <v>1033</v>
      </c>
      <c r="D179" s="28">
        <f>VLOOKUP($C179,'메타 RAW'!$A:$G,3,0)</f>
        <v>26217</v>
      </c>
      <c r="E179" s="28">
        <f>VLOOKUP($C179,'메타 RAW'!$A:$G,4,0)</f>
        <v>4110</v>
      </c>
      <c r="F179" s="28">
        <f>VLOOKUP($C179,'메타 RAW'!$A:$G,5,0)</f>
        <v>73</v>
      </c>
      <c r="G179" s="28">
        <f>VLOOKUP($C179,'메타 RAW'!$A:$G,6,0)</f>
        <v>0</v>
      </c>
      <c r="H179" s="28">
        <f>VLOOKUP($C179,'메타 RAW'!$A:$I,7,0)</f>
        <v>0</v>
      </c>
      <c r="I179" s="28">
        <f>VLOOKUP($C179,'메타 RAW'!$A:$I,8,0)</f>
        <v>0</v>
      </c>
      <c r="J179" s="29">
        <f>IFERROR(D179/E179*1000,0)</f>
        <v>6378.8321167883214</v>
      </c>
      <c r="K179" s="29">
        <f>IFERROR(D179/F179,0)</f>
        <v>359.13698630136986</v>
      </c>
      <c r="L179" s="30">
        <f t="shared" si="164"/>
        <v>1.7761557177615572E-2</v>
      </c>
      <c r="M179" s="30">
        <f t="shared" si="164"/>
        <v>0</v>
      </c>
      <c r="N179" s="30">
        <f>IFERROR(H179/F179,0)</f>
        <v>0</v>
      </c>
      <c r="O179" s="30">
        <f>IFERROR(I179/F179,0)</f>
        <v>0</v>
      </c>
      <c r="P179" s="28">
        <f>IFERROR(D179/G179,0)</f>
        <v>0</v>
      </c>
      <c r="Q179" s="28">
        <f>IFERROR(D179/H179,0)</f>
        <v>0</v>
      </c>
      <c r="R179" s="28">
        <f>IFERROR(D179/I179,0)</f>
        <v>0</v>
      </c>
      <c r="S179" s="28">
        <f>IFERROR(VLOOKUP($C179,'메타 RAW (MMP)'!$B:$G,3,0),0)</f>
        <v>0</v>
      </c>
      <c r="T179" s="28">
        <f>IFERROR(VLOOKUP($C179,'메타 RAW (MMP)'!$B:$G,5,0),0)</f>
        <v>0</v>
      </c>
      <c r="U179" s="28">
        <f>IFERROR(VLOOKUP($C179,'메타 RAW (MMP)'!$B:$G,6,0),0)</f>
        <v>0</v>
      </c>
      <c r="V179" s="28">
        <f>IFERROR(D179/T179,0)</f>
        <v>0</v>
      </c>
      <c r="W179" s="28">
        <f>IFERROR(D179/U179,0)</f>
        <v>0</v>
      </c>
      <c r="X179" s="28">
        <f>IFERROR(W179*커버링B2C요약!$AD$8/(커버링B2C요약!$AE$5/커버링B2C요약!$AD$5),0)</f>
        <v>0</v>
      </c>
      <c r="Y179" s="28">
        <f>VLOOKUP($C179,'메타 RAW'!$A:$I,9,0)</f>
        <v>150000</v>
      </c>
      <c r="Z179" s="62"/>
    </row>
    <row r="180" spans="2:27">
      <c r="B180" s="28" t="str">
        <f>VLOOKUP(C180,'메타 RAW'!A:G,2,0)</f>
        <v>ios_purchase_all_vd_하던나(폐기물)_cr1_26.04.12</v>
      </c>
      <c r="C180" s="28" t="s">
        <v>1032</v>
      </c>
      <c r="D180" s="28">
        <f>VLOOKUP($C180,'메타 RAW'!$A:$G,3,0)</f>
        <v>16252</v>
      </c>
      <c r="E180" s="28">
        <f>VLOOKUP($C180,'메타 RAW'!$A:$G,4,0)</f>
        <v>2558</v>
      </c>
      <c r="F180" s="28">
        <f>VLOOKUP($C180,'메타 RAW'!$A:$G,5,0)</f>
        <v>45</v>
      </c>
      <c r="G180" s="28">
        <f>VLOOKUP($C180,'메타 RAW'!$A:$G,6,0)</f>
        <v>0</v>
      </c>
      <c r="H180" s="28">
        <f>VLOOKUP($C180,'메타 RAW'!$A:$I,7,0)</f>
        <v>0</v>
      </c>
      <c r="I180" s="28">
        <f>VLOOKUP($C180,'메타 RAW'!$A:$I,8,0)</f>
        <v>0</v>
      </c>
      <c r="J180" s="29">
        <f>IFERROR(D180/E180*1000,0)</f>
        <v>6353.4010946051603</v>
      </c>
      <c r="K180" s="29">
        <f>IFERROR(D180/F180,0)</f>
        <v>361.15555555555557</v>
      </c>
      <c r="L180" s="30">
        <f t="shared" si="164"/>
        <v>1.7591868647380767E-2</v>
      </c>
      <c r="M180" s="30">
        <f t="shared" si="164"/>
        <v>0</v>
      </c>
      <c r="N180" s="30">
        <f>IFERROR(H180/F180,0)</f>
        <v>0</v>
      </c>
      <c r="O180" s="30">
        <f>IFERROR(I180/F180,0)</f>
        <v>0</v>
      </c>
      <c r="P180" s="28">
        <f>IFERROR(D180/G180,0)</f>
        <v>0</v>
      </c>
      <c r="Q180" s="28">
        <f>IFERROR(D180/H180,0)</f>
        <v>0</v>
      </c>
      <c r="R180" s="28">
        <f>IFERROR(D180/I180,0)</f>
        <v>0</v>
      </c>
      <c r="S180" s="28">
        <f>IFERROR(VLOOKUP($C180,'메타 RAW (MMP)'!$B:$G,3,0),0)</f>
        <v>0</v>
      </c>
      <c r="T180" s="28">
        <f>IFERROR(VLOOKUP($C180,'메타 RAW (MMP)'!$B:$G,5,0),0)</f>
        <v>0</v>
      </c>
      <c r="U180" s="28">
        <f>IFERROR(VLOOKUP($C180,'메타 RAW (MMP)'!$B:$G,6,0),0)</f>
        <v>0</v>
      </c>
      <c r="V180" s="28">
        <f>IFERROR(D180/T180,0)</f>
        <v>0</v>
      </c>
      <c r="W180" s="28">
        <f>IFERROR(D180/U180,0)</f>
        <v>0</v>
      </c>
      <c r="X180" s="28">
        <f>IFERROR(W180*커버링B2C요약!$AD$8/(커버링B2C요약!$AE$5/커버링B2C요약!$AD$5),0)</f>
        <v>0</v>
      </c>
      <c r="Y180" s="28">
        <f>VLOOKUP($C180,'메타 RAW'!$A:$I,9,0)</f>
        <v>150000</v>
      </c>
      <c r="Z180" s="62"/>
    </row>
    <row r="182" spans="2:27">
      <c r="B182" s="19" t="s">
        <v>440</v>
      </c>
      <c r="C182" s="20" t="s">
        <v>4251</v>
      </c>
      <c r="D182" s="20"/>
    </row>
    <row r="183" spans="2:27">
      <c r="B183" s="11" t="s">
        <v>436</v>
      </c>
      <c r="C183" s="11" t="s">
        <v>22</v>
      </c>
      <c r="D183" s="12" t="s">
        <v>23</v>
      </c>
      <c r="E183" s="12" t="s">
        <v>24</v>
      </c>
      <c r="F183" s="12" t="s">
        <v>25</v>
      </c>
      <c r="G183" s="12" t="s">
        <v>26</v>
      </c>
      <c r="H183" s="12" t="s">
        <v>27</v>
      </c>
      <c r="I183" s="12" t="s">
        <v>28</v>
      </c>
      <c r="J183" s="13" t="s">
        <v>29</v>
      </c>
      <c r="K183" s="13" t="s">
        <v>30</v>
      </c>
      <c r="L183" s="13" t="s">
        <v>31</v>
      </c>
      <c r="M183" s="13" t="s">
        <v>32</v>
      </c>
      <c r="N183" s="13" t="s">
        <v>33</v>
      </c>
      <c r="O183" s="13" t="s">
        <v>34</v>
      </c>
      <c r="P183" s="13" t="s">
        <v>35</v>
      </c>
      <c r="Q183" s="13" t="s">
        <v>36</v>
      </c>
      <c r="R183" s="13" t="s">
        <v>37</v>
      </c>
      <c r="S183" s="14" t="s">
        <v>38</v>
      </c>
      <c r="T183" s="14" t="s">
        <v>27</v>
      </c>
      <c r="U183" s="14" t="s">
        <v>28</v>
      </c>
      <c r="V183" s="14" t="s">
        <v>36</v>
      </c>
      <c r="W183" s="14" t="s">
        <v>37</v>
      </c>
      <c r="X183" s="14" t="s">
        <v>437</v>
      </c>
      <c r="Y183" s="13" t="s">
        <v>40</v>
      </c>
      <c r="Z183" s="14" t="s">
        <v>41</v>
      </c>
    </row>
    <row r="184" spans="2:27">
      <c r="B184" s="15"/>
      <c r="C184" s="9" t="s">
        <v>435</v>
      </c>
      <c r="D184" s="16">
        <f t="shared" ref="D184:I184" si="165">SUM(D185:D187)</f>
        <v>336557</v>
      </c>
      <c r="E184" s="16">
        <f t="shared" si="165"/>
        <v>74308</v>
      </c>
      <c r="F184" s="16">
        <f t="shared" si="165"/>
        <v>312</v>
      </c>
      <c r="G184" s="16">
        <f t="shared" si="165"/>
        <v>32</v>
      </c>
      <c r="H184" s="16">
        <f t="shared" si="165"/>
        <v>7</v>
      </c>
      <c r="I184" s="16">
        <f t="shared" si="165"/>
        <v>15</v>
      </c>
      <c r="J184" s="17">
        <f>D184*1000/E184</f>
        <v>4529.216235129461</v>
      </c>
      <c r="K184" s="17">
        <f>IFERROR(D184/F184,0)</f>
        <v>1078.7083333333333</v>
      </c>
      <c r="L184" s="18">
        <f t="shared" ref="L184:M184" si="166">IFERROR(F184/E184,0)</f>
        <v>4.1987403778866337E-3</v>
      </c>
      <c r="M184" s="42">
        <f t="shared" si="166"/>
        <v>0.10256410256410256</v>
      </c>
      <c r="N184" s="42">
        <f>IFERROR(H184/F184,0)</f>
        <v>2.2435897435897436E-2</v>
      </c>
      <c r="O184" s="42">
        <f>IFERROR(I184/F184,0)</f>
        <v>4.807692307692308E-2</v>
      </c>
      <c r="P184" s="17">
        <f>IFERROR(D184/G184,0)</f>
        <v>10517.40625</v>
      </c>
      <c r="Q184" s="17">
        <f>IFERROR(D184/H184,0)</f>
        <v>48079.571428571428</v>
      </c>
      <c r="R184" s="17">
        <f>IFERROR(D184/I184,0)</f>
        <v>22437.133333333335</v>
      </c>
      <c r="S184" s="16">
        <f>SUM(S185:S187)</f>
        <v>30</v>
      </c>
      <c r="T184" s="16">
        <f>SUM(T185:T187)</f>
        <v>25</v>
      </c>
      <c r="U184" s="16">
        <f>SUM(U185:U187)</f>
        <v>7</v>
      </c>
      <c r="V184" s="17">
        <f>IFERROR(D184/T184,0)</f>
        <v>13462.28</v>
      </c>
      <c r="W184" s="17">
        <f>IFERROR(D184/U184,0)</f>
        <v>48079.571428571428</v>
      </c>
      <c r="X184" s="17">
        <f>IFERROR(W184*커버링B2C요약!$AD$8/(커버링B2C요약!$AE$5/커버링B2C요약!$AD$5),0)</f>
        <v>19135.885563918018</v>
      </c>
      <c r="Y184" s="17">
        <f>Y185</f>
        <v>50000</v>
      </c>
      <c r="Z184" s="17">
        <v>150000</v>
      </c>
    </row>
    <row r="185" spans="2:27">
      <c r="B185" s="28" t="str">
        <f>VLOOKUP(C185,'메타 RAW'!A:G,2,0)</f>
        <v>ios_purchase_all_vd_하던나(음식물)_cr1_26.04.12</v>
      </c>
      <c r="C185" s="28" t="s">
        <v>1035</v>
      </c>
      <c r="D185" s="28">
        <f>VLOOKUP($C185,'메타 RAW'!$A:$G,3,0)</f>
        <v>313198</v>
      </c>
      <c r="E185" s="28">
        <f>VLOOKUP($C185,'메타 RAW'!$A:$G,4,0)</f>
        <v>69834</v>
      </c>
      <c r="F185" s="28">
        <f>VLOOKUP($C185,'메타 RAW'!$A:$G,5,0)</f>
        <v>197</v>
      </c>
      <c r="G185" s="28">
        <f>VLOOKUP($C185,'메타 RAW'!$A:$G,6,0)</f>
        <v>32</v>
      </c>
      <c r="H185" s="28">
        <f>VLOOKUP($C185,'메타 RAW'!$A:$I,7,0)</f>
        <v>7</v>
      </c>
      <c r="I185" s="28">
        <f>VLOOKUP($C185,'메타 RAW'!$A:$I,8,0)</f>
        <v>15</v>
      </c>
      <c r="J185" s="29">
        <f>IFERROR(D185/E185*1000,0)</f>
        <v>4484.8927456539795</v>
      </c>
      <c r="K185" s="29">
        <f>IFERROR(D185/F185,0)</f>
        <v>1589.8375634517768</v>
      </c>
      <c r="L185" s="30">
        <f t="shared" ref="L185:M187" si="167">IFERROR(F185/E185,0)</f>
        <v>2.8209754560815647E-3</v>
      </c>
      <c r="M185" s="30">
        <f t="shared" si="167"/>
        <v>0.16243654822335024</v>
      </c>
      <c r="N185" s="30">
        <f>IFERROR(H185/F185,0)</f>
        <v>3.553299492385787E-2</v>
      </c>
      <c r="O185" s="30">
        <f>IFERROR(I185/F185,0)</f>
        <v>7.6142131979695438E-2</v>
      </c>
      <c r="P185" s="28">
        <f>IFERROR(D185/G185,0)</f>
        <v>9787.4375</v>
      </c>
      <c r="Q185" s="28">
        <f>IFERROR(D185/H185,0)</f>
        <v>44742.571428571428</v>
      </c>
      <c r="R185" s="28">
        <f>IFERROR(D185/I185,0)</f>
        <v>20879.866666666665</v>
      </c>
      <c r="S185" s="28">
        <f>IFERROR(VLOOKUP($C185,'메타 RAW (MMP)'!$B:$G,3,0),0)</f>
        <v>30</v>
      </c>
      <c r="T185" s="28">
        <f>IFERROR(VLOOKUP($C185,'메타 RAW (MMP)'!$B:$G,5,0),0)</f>
        <v>25</v>
      </c>
      <c r="U185" s="28">
        <f>IFERROR(VLOOKUP($C185,'메타 RAW (MMP)'!$B:$G,6,0),0)</f>
        <v>7</v>
      </c>
      <c r="V185" s="28">
        <f>IFERROR(D185/T185,0)</f>
        <v>12527.92</v>
      </c>
      <c r="W185" s="28">
        <f>IFERROR(D185/U185,0)</f>
        <v>44742.571428571428</v>
      </c>
      <c r="X185" s="28">
        <f>IFERROR(W185*커버링B2C요약!$AD$8/(커버링B2C요약!$AE$5/커버링B2C요약!$AD$5),0)</f>
        <v>17807.744562876411</v>
      </c>
      <c r="Y185" s="28">
        <f>VLOOKUP($C185,'메타 RAW'!$A:$I,9,0)</f>
        <v>50000</v>
      </c>
      <c r="Z185" s="62"/>
    </row>
    <row r="186" spans="2:27">
      <c r="B186" s="28" t="str">
        <f>VLOOKUP(C186,'메타 RAW'!A:G,2,0)</f>
        <v>ios_purchase_all_vd_하던나(음식물)_cr1_26.04.12</v>
      </c>
      <c r="C186" s="28" t="s">
        <v>1034</v>
      </c>
      <c r="D186" s="28">
        <f>VLOOKUP($C186,'메타 RAW'!$A:$G,3,0)</f>
        <v>21167</v>
      </c>
      <c r="E186" s="28">
        <f>VLOOKUP($C186,'메타 RAW'!$A:$G,4,0)</f>
        <v>4178</v>
      </c>
      <c r="F186" s="28">
        <f>VLOOKUP($C186,'메타 RAW'!$A:$G,5,0)</f>
        <v>104</v>
      </c>
      <c r="G186" s="28">
        <f>VLOOKUP($C186,'메타 RAW'!$A:$G,6,0)</f>
        <v>0</v>
      </c>
      <c r="H186" s="28">
        <f>VLOOKUP($C186,'메타 RAW'!$A:$I,7,0)</f>
        <v>0</v>
      </c>
      <c r="I186" s="28">
        <f>VLOOKUP($C186,'메타 RAW'!$A:$I,8,0)</f>
        <v>0</v>
      </c>
      <c r="J186" s="29">
        <f>IFERROR(D186/E186*1000,0)</f>
        <v>5066.2996649114402</v>
      </c>
      <c r="K186" s="29">
        <f>IFERROR(D186/F186,0)</f>
        <v>203.52884615384616</v>
      </c>
      <c r="L186" s="30">
        <f t="shared" si="167"/>
        <v>2.4892292963140258E-2</v>
      </c>
      <c r="M186" s="30">
        <f t="shared" si="167"/>
        <v>0</v>
      </c>
      <c r="N186" s="30">
        <f>IFERROR(H186/F186,0)</f>
        <v>0</v>
      </c>
      <c r="O186" s="30">
        <f>IFERROR(I186/F186,0)</f>
        <v>0</v>
      </c>
      <c r="P186" s="28">
        <f>IFERROR(D186/G186,0)</f>
        <v>0</v>
      </c>
      <c r="Q186" s="28">
        <f>IFERROR(D186/H186,0)</f>
        <v>0</v>
      </c>
      <c r="R186" s="28">
        <f>IFERROR(D186/I186,0)</f>
        <v>0</v>
      </c>
      <c r="S186" s="28">
        <f>IFERROR(VLOOKUP($C186,'메타 RAW (MMP)'!$B:$G,3,0),0)</f>
        <v>0</v>
      </c>
      <c r="T186" s="28">
        <f>IFERROR(VLOOKUP($C186,'메타 RAW (MMP)'!$B:$G,5,0),0)</f>
        <v>0</v>
      </c>
      <c r="U186" s="28">
        <f>IFERROR(VLOOKUP($C186,'메타 RAW (MMP)'!$B:$G,6,0),0)</f>
        <v>0</v>
      </c>
      <c r="V186" s="28">
        <f>IFERROR(D186/T186,0)</f>
        <v>0</v>
      </c>
      <c r="W186" s="28">
        <f>IFERROR(D186/U186,0)</f>
        <v>0</v>
      </c>
      <c r="X186" s="28">
        <f>IFERROR(W186*커버링B2C요약!$AD$8/(커버링B2C요약!$AE$5/커버링B2C요약!$AD$5),0)</f>
        <v>0</v>
      </c>
      <c r="Y186" s="28">
        <f>VLOOKUP($C186,'메타 RAW'!$A:$I,9,0)</f>
        <v>50000</v>
      </c>
      <c r="Z186" s="62"/>
    </row>
    <row r="187" spans="2:27">
      <c r="B187" s="28" t="str">
        <f>VLOOKUP(C187,'메타 RAW'!A:G,2,0)</f>
        <v>ios_purchase_all_vd_하던나(음식물)_cr1_26.04.12</v>
      </c>
      <c r="C187" s="28" t="s">
        <v>1036</v>
      </c>
      <c r="D187" s="28">
        <f>VLOOKUP($C187,'메타 RAW'!$A:$G,3,0)</f>
        <v>2192</v>
      </c>
      <c r="E187" s="28">
        <f>VLOOKUP($C187,'메타 RAW'!$A:$G,4,0)</f>
        <v>296</v>
      </c>
      <c r="F187" s="28">
        <f>VLOOKUP($C187,'메타 RAW'!$A:$G,5,0)</f>
        <v>11</v>
      </c>
      <c r="G187" s="28">
        <f>VLOOKUP($C187,'메타 RAW'!$A:$G,6,0)</f>
        <v>0</v>
      </c>
      <c r="H187" s="28">
        <f>VLOOKUP($C187,'메타 RAW'!$A:$I,7,0)</f>
        <v>0</v>
      </c>
      <c r="I187" s="28">
        <f>VLOOKUP($C187,'메타 RAW'!$A:$I,8,0)</f>
        <v>0</v>
      </c>
      <c r="J187" s="29">
        <f>IFERROR(D187/E187*1000,0)</f>
        <v>7405.405405405405</v>
      </c>
      <c r="K187" s="29">
        <f>IFERROR(D187/F187,0)</f>
        <v>199.27272727272728</v>
      </c>
      <c r="L187" s="30">
        <f t="shared" si="167"/>
        <v>3.7162162162162164E-2</v>
      </c>
      <c r="M187" s="30">
        <f t="shared" si="167"/>
        <v>0</v>
      </c>
      <c r="N187" s="30">
        <f>IFERROR(H187/F187,0)</f>
        <v>0</v>
      </c>
      <c r="O187" s="30">
        <f>IFERROR(I187/F187,0)</f>
        <v>0</v>
      </c>
      <c r="P187" s="28">
        <f>IFERROR(D187/G187,0)</f>
        <v>0</v>
      </c>
      <c r="Q187" s="28">
        <f>IFERROR(D187/H187,0)</f>
        <v>0</v>
      </c>
      <c r="R187" s="28">
        <f>IFERROR(D187/I187,0)</f>
        <v>0</v>
      </c>
      <c r="S187" s="28">
        <f>IFERROR(VLOOKUP($C187,'메타 RAW (MMP)'!$B:$G,3,0),0)</f>
        <v>0</v>
      </c>
      <c r="T187" s="28">
        <f>IFERROR(VLOOKUP($C187,'메타 RAW (MMP)'!$B:$G,5,0),0)</f>
        <v>0</v>
      </c>
      <c r="U187" s="28">
        <f>IFERROR(VLOOKUP($C187,'메타 RAW (MMP)'!$B:$G,6,0),0)</f>
        <v>0</v>
      </c>
      <c r="V187" s="28">
        <f>IFERROR(D187/T187,0)</f>
        <v>0</v>
      </c>
      <c r="W187" s="28">
        <f>IFERROR(D187/U187,0)</f>
        <v>0</v>
      </c>
      <c r="X187" s="28">
        <f>IFERROR(W187*커버링B2C요약!$AD$8/(커버링B2C요약!$AE$5/커버링B2C요약!$AD$5),0)</f>
        <v>0</v>
      </c>
      <c r="Y187" s="28">
        <f>VLOOKUP($C187,'메타 RAW'!$A:$I,9,0)</f>
        <v>50000</v>
      </c>
      <c r="Z187" s="62"/>
    </row>
    <row r="189" spans="2:27">
      <c r="B189" s="19" t="s">
        <v>440</v>
      </c>
      <c r="C189" s="20" t="s">
        <v>4248</v>
      </c>
      <c r="D189" s="20"/>
    </row>
    <row r="190" spans="2:27">
      <c r="B190" s="11" t="s">
        <v>436</v>
      </c>
      <c r="C190" s="11" t="s">
        <v>22</v>
      </c>
      <c r="D190" s="12" t="s">
        <v>23</v>
      </c>
      <c r="E190" s="12" t="s">
        <v>24</v>
      </c>
      <c r="F190" s="12" t="s">
        <v>25</v>
      </c>
      <c r="G190" s="12" t="s">
        <v>26</v>
      </c>
      <c r="H190" s="12" t="s">
        <v>27</v>
      </c>
      <c r="I190" s="12" t="s">
        <v>28</v>
      </c>
      <c r="J190" s="13" t="s">
        <v>29</v>
      </c>
      <c r="K190" s="13" t="s">
        <v>30</v>
      </c>
      <c r="L190" s="13" t="s">
        <v>31</v>
      </c>
      <c r="M190" s="13" t="s">
        <v>32</v>
      </c>
      <c r="N190" s="13" t="s">
        <v>33</v>
      </c>
      <c r="O190" s="13" t="s">
        <v>34</v>
      </c>
      <c r="P190" s="13" t="s">
        <v>35</v>
      </c>
      <c r="Q190" s="13" t="s">
        <v>36</v>
      </c>
      <c r="R190" s="13" t="s">
        <v>37</v>
      </c>
      <c r="S190" s="14" t="s">
        <v>38</v>
      </c>
      <c r="T190" s="14" t="s">
        <v>27</v>
      </c>
      <c r="U190" s="14" t="s">
        <v>28</v>
      </c>
      <c r="V190" s="14" t="s">
        <v>36</v>
      </c>
      <c r="W190" s="14" t="s">
        <v>37</v>
      </c>
      <c r="X190" s="14" t="s">
        <v>437</v>
      </c>
      <c r="Y190" s="13" t="s">
        <v>40</v>
      </c>
      <c r="Z190" s="14" t="s">
        <v>41</v>
      </c>
    </row>
    <row r="191" spans="2:27">
      <c r="B191" s="15"/>
      <c r="C191" s="9" t="s">
        <v>435</v>
      </c>
      <c r="D191" s="16">
        <f t="shared" ref="D191:I191" si="168">SUM(D192:D194)</f>
        <v>713911</v>
      </c>
      <c r="E191" s="16">
        <f t="shared" si="168"/>
        <v>71415</v>
      </c>
      <c r="F191" s="16">
        <f t="shared" si="168"/>
        <v>280</v>
      </c>
      <c r="G191" s="16">
        <f t="shared" si="168"/>
        <v>45</v>
      </c>
      <c r="H191" s="16">
        <f t="shared" si="168"/>
        <v>13</v>
      </c>
      <c r="I191" s="16">
        <f t="shared" si="168"/>
        <v>33</v>
      </c>
      <c r="J191" s="17">
        <f>D191*1000/E191</f>
        <v>9996.653364139187</v>
      </c>
      <c r="K191" s="17">
        <f>IFERROR(D191/F191,0)</f>
        <v>2549.6821428571429</v>
      </c>
      <c r="L191" s="18">
        <f t="shared" ref="L191:M194" si="169">IFERROR(F191/E191,0)</f>
        <v>3.9207449415388923E-3</v>
      </c>
      <c r="M191" s="42">
        <f t="shared" si="169"/>
        <v>0.16071428571428573</v>
      </c>
      <c r="N191" s="42">
        <f>IFERROR(H191/F191,0)</f>
        <v>4.642857142857143E-2</v>
      </c>
      <c r="O191" s="42">
        <f>IFERROR(I191/F191,0)</f>
        <v>0.11785714285714285</v>
      </c>
      <c r="P191" s="17">
        <f>IFERROR(D191/G191,0)</f>
        <v>15864.68888888889</v>
      </c>
      <c r="Q191" s="17">
        <f>IFERROR(D191/H191,0)</f>
        <v>54916.230769230766</v>
      </c>
      <c r="R191" s="17">
        <f>IFERROR(D191/I191,0)</f>
        <v>21633.666666666668</v>
      </c>
      <c r="S191" s="16">
        <f>SUM(S192:S194)</f>
        <v>43</v>
      </c>
      <c r="T191" s="16">
        <f>SUM(T192:T194)</f>
        <v>35</v>
      </c>
      <c r="U191" s="16">
        <f>SUM(U192:U194)</f>
        <v>8</v>
      </c>
      <c r="V191" s="17">
        <f>IFERROR(D191/T191,0)</f>
        <v>20397.457142857143</v>
      </c>
      <c r="W191" s="17">
        <f>IFERROR(D191/U191,0)</f>
        <v>89238.875</v>
      </c>
      <c r="X191" s="17">
        <f>IFERROR(W191*커버링B2C요약!$AD$8/(커버링B2C요약!$AE$5/커버링B2C요약!$AD$5),0)</f>
        <v>35517.473411545419</v>
      </c>
      <c r="Y191" s="17">
        <f>Y192</f>
        <v>120000</v>
      </c>
      <c r="Z191" s="17">
        <v>120000</v>
      </c>
    </row>
    <row r="192" spans="2:27" s="43" customFormat="1">
      <c r="B192" s="28" t="str">
        <f>VLOOKUP(C192,'메타 RAW'!A:G,2,0)</f>
        <v>ios_purchase_all_vd_여러분(폐기물)_mk1_26.04.10</v>
      </c>
      <c r="C192" s="28" t="s">
        <v>1037</v>
      </c>
      <c r="D192" s="28">
        <f>VLOOKUP($C192,'메타 RAW'!$A:$G,3,0)</f>
        <v>692967</v>
      </c>
      <c r="E192" s="28">
        <f>VLOOKUP($C192,'메타 RAW'!$A:$G,4,0)</f>
        <v>68097</v>
      </c>
      <c r="F192" s="28">
        <f>VLOOKUP($C192,'메타 RAW'!$A:$G,5,0)</f>
        <v>229</v>
      </c>
      <c r="G192" s="28">
        <f>VLOOKUP($C192,'메타 RAW'!$A:$G,6,0)</f>
        <v>45</v>
      </c>
      <c r="H192" s="28">
        <f>VLOOKUP($C192,'메타 RAW'!$A:$I,7,0)</f>
        <v>10</v>
      </c>
      <c r="I192" s="28">
        <f>VLOOKUP($C192,'메타 RAW'!$A:$I,8,0)</f>
        <v>33</v>
      </c>
      <c r="J192" s="29">
        <f>IFERROR(D192/E192*1000,0)</f>
        <v>10176.175161901405</v>
      </c>
      <c r="K192" s="29">
        <f>IFERROR(D192/F192,0)</f>
        <v>3026.0567685589522</v>
      </c>
      <c r="L192" s="30">
        <f t="shared" si="169"/>
        <v>3.3628500521315184E-3</v>
      </c>
      <c r="M192" s="30">
        <f t="shared" si="169"/>
        <v>0.1965065502183406</v>
      </c>
      <c r="N192" s="30">
        <f>IFERROR(H192/F192,0)</f>
        <v>4.3668122270742356E-2</v>
      </c>
      <c r="O192" s="30">
        <f>IFERROR(I192/F192,0)</f>
        <v>0.14410480349344978</v>
      </c>
      <c r="P192" s="28">
        <f>IFERROR(D192/G192,0)</f>
        <v>15399.266666666666</v>
      </c>
      <c r="Q192" s="28">
        <f>IFERROR(D192/H192,0)</f>
        <v>69296.7</v>
      </c>
      <c r="R192" s="28">
        <f>IFERROR(D192/I192,0)</f>
        <v>20999</v>
      </c>
      <c r="S192" s="28">
        <f>IFERROR(VLOOKUP($C192,'메타 RAW (MMP)'!$B:$G,3,0),0)</f>
        <v>43</v>
      </c>
      <c r="T192" s="28">
        <f>IFERROR(VLOOKUP($C192,'메타 RAW (MMP)'!$B:$G,5,0),0)</f>
        <v>35</v>
      </c>
      <c r="U192" s="28">
        <f>IFERROR(VLOOKUP($C192,'메타 RAW (MMP)'!$B:$G,6,0),0)</f>
        <v>8</v>
      </c>
      <c r="V192" s="28">
        <f>IFERROR(D192/T192,0)</f>
        <v>19799.057142857142</v>
      </c>
      <c r="W192" s="28">
        <f>IFERROR(D192/U192,0)</f>
        <v>86620.875</v>
      </c>
      <c r="X192" s="28">
        <f>IFERROR(W192*커버링B2C요약!$AD$8/(커버링B2C요약!$AE$5/커버링B2C요약!$AD$5),0)</f>
        <v>34475.497642673101</v>
      </c>
      <c r="Y192" s="28">
        <f>VLOOKUP($C192,'메타 RAW'!$A:$I,9,0)</f>
        <v>120000</v>
      </c>
      <c r="AA192" s="148"/>
    </row>
    <row r="193" spans="2:27">
      <c r="B193" s="28" t="str">
        <f>VLOOKUP(C193,'메타 RAW'!A:G,2,0)</f>
        <v>ios_purchase_all_vd_여러분(폐기물)_mk1_26.04.10</v>
      </c>
      <c r="C193" s="28" t="s">
        <v>1038</v>
      </c>
      <c r="D193" s="28">
        <f>VLOOKUP($C193,'메타 RAW'!$A:$G,3,0)</f>
        <v>12742</v>
      </c>
      <c r="E193" s="28">
        <f>VLOOKUP($C193,'메타 RAW'!$A:$G,4,0)</f>
        <v>2069</v>
      </c>
      <c r="F193" s="28">
        <f>VLOOKUP($C193,'메타 RAW'!$A:$G,5,0)</f>
        <v>26</v>
      </c>
      <c r="G193" s="28">
        <f>VLOOKUP($C193,'메타 RAW'!$A:$G,6,0)</f>
        <v>0</v>
      </c>
      <c r="H193" s="28">
        <f>VLOOKUP($C193,'메타 RAW'!$A:$I,7,0)</f>
        <v>3</v>
      </c>
      <c r="I193" s="28">
        <f>VLOOKUP($C193,'메타 RAW'!$A:$I,8,0)</f>
        <v>0</v>
      </c>
      <c r="J193" s="29">
        <f>IFERROR(D193/E193*1000,0)</f>
        <v>6158.530691155147</v>
      </c>
      <c r="K193" s="29">
        <f>IFERROR(D193/F193,0)</f>
        <v>490.07692307692309</v>
      </c>
      <c r="L193" s="30">
        <f t="shared" si="169"/>
        <v>1.2566457225712905E-2</v>
      </c>
      <c r="M193" s="30">
        <f t="shared" si="169"/>
        <v>0</v>
      </c>
      <c r="N193" s="30">
        <f>IFERROR(H193/F193,0)</f>
        <v>0.11538461538461539</v>
      </c>
      <c r="O193" s="30">
        <f>IFERROR(I193/F193,0)</f>
        <v>0</v>
      </c>
      <c r="P193" s="28">
        <f>IFERROR(D193/G193,0)</f>
        <v>0</v>
      </c>
      <c r="Q193" s="28">
        <f>IFERROR(D193/H193,0)</f>
        <v>4247.333333333333</v>
      </c>
      <c r="R193" s="28">
        <f>IFERROR(D193/I193,0)</f>
        <v>0</v>
      </c>
      <c r="S193" s="28">
        <f>IFERROR(VLOOKUP($C193,'메타 RAW (MMP)'!$B:$G,3,0),0)</f>
        <v>0</v>
      </c>
      <c r="T193" s="28">
        <f>IFERROR(VLOOKUP($C193,'메타 RAW (MMP)'!$B:$G,5,0),0)</f>
        <v>0</v>
      </c>
      <c r="U193" s="28">
        <f>IFERROR(VLOOKUP($C193,'메타 RAW (MMP)'!$B:$G,6,0),0)</f>
        <v>0</v>
      </c>
      <c r="V193" s="28">
        <f>IFERROR(D193/T193,0)</f>
        <v>0</v>
      </c>
      <c r="W193" s="28">
        <f>IFERROR(D193/U193,0)</f>
        <v>0</v>
      </c>
      <c r="X193" s="28">
        <f>IFERROR(W193*커버링B2C요약!$AD$8/(커버링B2C요약!$AE$5/커버링B2C요약!$AD$5),0)</f>
        <v>0</v>
      </c>
      <c r="Y193" s="28">
        <f>VLOOKUP($C193,'메타 RAW'!$A:$I,9,0)</f>
        <v>120000</v>
      </c>
      <c r="Z193" s="62"/>
    </row>
    <row r="194" spans="2:27">
      <c r="B194" s="28" t="str">
        <f>VLOOKUP(C194,'메타 RAW'!A:G,2,0)</f>
        <v>ios_purchase_all_vd_여러분(폐기물)_mk1_26.04.10</v>
      </c>
      <c r="C194" s="28" t="s">
        <v>1039</v>
      </c>
      <c r="D194" s="28">
        <f>VLOOKUP($C194,'메타 RAW'!$A:$G,3,0)</f>
        <v>8202</v>
      </c>
      <c r="E194" s="28">
        <f>VLOOKUP($C194,'메타 RAW'!$A:$G,4,0)</f>
        <v>1249</v>
      </c>
      <c r="F194" s="28">
        <f>VLOOKUP($C194,'메타 RAW'!$A:$G,5,0)</f>
        <v>25</v>
      </c>
      <c r="G194" s="28">
        <f>VLOOKUP($C194,'메타 RAW'!$A:$G,6,0)</f>
        <v>0</v>
      </c>
      <c r="H194" s="28">
        <f>VLOOKUP($C194,'메타 RAW'!$A:$I,7,0)</f>
        <v>0</v>
      </c>
      <c r="I194" s="28">
        <f>VLOOKUP($C194,'메타 RAW'!$A:$I,8,0)</f>
        <v>0</v>
      </c>
      <c r="J194" s="29">
        <f>IFERROR(D194/E194*1000,0)</f>
        <v>6566.8534827862286</v>
      </c>
      <c r="K194" s="29">
        <f>IFERROR(D194/F194,0)</f>
        <v>328.08</v>
      </c>
      <c r="L194" s="30">
        <f t="shared" si="169"/>
        <v>2.0016012810248198E-2</v>
      </c>
      <c r="M194" s="30">
        <f t="shared" si="169"/>
        <v>0</v>
      </c>
      <c r="N194" s="30">
        <f>IFERROR(H194/F194,0)</f>
        <v>0</v>
      </c>
      <c r="O194" s="30">
        <f>IFERROR(I194/F194,0)</f>
        <v>0</v>
      </c>
      <c r="P194" s="28">
        <f>IFERROR(D194/G194,0)</f>
        <v>0</v>
      </c>
      <c r="Q194" s="28">
        <f>IFERROR(D194/H194,0)</f>
        <v>0</v>
      </c>
      <c r="R194" s="28">
        <f>IFERROR(D194/I194,0)</f>
        <v>0</v>
      </c>
      <c r="S194" s="28">
        <f>IFERROR(VLOOKUP($C194,'메타 RAW (MMP)'!$B:$G,3,0),0)</f>
        <v>0</v>
      </c>
      <c r="T194" s="28">
        <f>IFERROR(VLOOKUP($C194,'메타 RAW (MMP)'!$B:$G,5,0),0)</f>
        <v>0</v>
      </c>
      <c r="U194" s="28">
        <f>IFERROR(VLOOKUP($C194,'메타 RAW (MMP)'!$B:$G,6,0),0)</f>
        <v>0</v>
      </c>
      <c r="V194" s="28">
        <f>IFERROR(D194/T194,0)</f>
        <v>0</v>
      </c>
      <c r="W194" s="28">
        <f>IFERROR(D194/U194,0)</f>
        <v>0</v>
      </c>
      <c r="X194" s="28">
        <f>IFERROR(W194*커버링B2C요약!$AD$8/(커버링B2C요약!$AE$5/커버링B2C요약!$AD$5),0)</f>
        <v>0</v>
      </c>
      <c r="Y194" s="28">
        <f>VLOOKUP($C194,'메타 RAW'!$A:$I,9,0)</f>
        <v>120000</v>
      </c>
      <c r="Z194" s="62"/>
    </row>
    <row r="196" spans="2:27">
      <c r="B196" s="19" t="s">
        <v>440</v>
      </c>
      <c r="C196" s="20" t="s">
        <v>4256</v>
      </c>
      <c r="D196" s="20"/>
      <c r="AA196"/>
    </row>
    <row r="197" spans="2:27">
      <c r="B197" s="11" t="s">
        <v>436</v>
      </c>
      <c r="C197" s="11" t="s">
        <v>22</v>
      </c>
      <c r="D197" s="12" t="s">
        <v>23</v>
      </c>
      <c r="E197" s="12" t="s">
        <v>24</v>
      </c>
      <c r="F197" s="12" t="s">
        <v>25</v>
      </c>
      <c r="G197" s="12" t="s">
        <v>26</v>
      </c>
      <c r="H197" s="12" t="s">
        <v>27</v>
      </c>
      <c r="I197" s="12" t="s">
        <v>28</v>
      </c>
      <c r="J197" s="13" t="s">
        <v>29</v>
      </c>
      <c r="K197" s="13" t="s">
        <v>30</v>
      </c>
      <c r="L197" s="13" t="s">
        <v>31</v>
      </c>
      <c r="M197" s="13" t="s">
        <v>32</v>
      </c>
      <c r="N197" s="13" t="s">
        <v>33</v>
      </c>
      <c r="O197" s="13" t="s">
        <v>34</v>
      </c>
      <c r="P197" s="13" t="s">
        <v>35</v>
      </c>
      <c r="Q197" s="13" t="s">
        <v>36</v>
      </c>
      <c r="R197" s="13" t="s">
        <v>37</v>
      </c>
      <c r="S197" s="14" t="s">
        <v>38</v>
      </c>
      <c r="T197" s="14" t="s">
        <v>27</v>
      </c>
      <c r="U197" s="14" t="s">
        <v>28</v>
      </c>
      <c r="V197" s="14" t="s">
        <v>36</v>
      </c>
      <c r="W197" s="14" t="s">
        <v>37</v>
      </c>
      <c r="X197" s="14" t="s">
        <v>437</v>
      </c>
      <c r="Y197" s="13" t="s">
        <v>40</v>
      </c>
      <c r="Z197" s="14" t="s">
        <v>41</v>
      </c>
      <c r="AA197"/>
    </row>
    <row r="198" spans="2:27">
      <c r="B198" s="15"/>
      <c r="C198" s="9" t="s">
        <v>435</v>
      </c>
      <c r="D198" s="16">
        <f t="shared" ref="D198:I198" si="170">SUM(D199:D201)</f>
        <v>119818</v>
      </c>
      <c r="E198" s="16">
        <f t="shared" si="170"/>
        <v>14736</v>
      </c>
      <c r="F198" s="16">
        <f t="shared" si="170"/>
        <v>103</v>
      </c>
      <c r="G198" s="16">
        <f t="shared" si="170"/>
        <v>2</v>
      </c>
      <c r="H198" s="16">
        <f t="shared" si="170"/>
        <v>1</v>
      </c>
      <c r="I198" s="16">
        <f t="shared" si="170"/>
        <v>3</v>
      </c>
      <c r="J198" s="17">
        <f>D198*1000/E198</f>
        <v>8130.9717698154182</v>
      </c>
      <c r="K198" s="17">
        <f>IFERROR(D198/F198,0)</f>
        <v>1163.2815533980583</v>
      </c>
      <c r="L198" s="18">
        <f t="shared" ref="L198:M198" si="171">IFERROR(F198/E198,0)</f>
        <v>6.9896851248642776E-3</v>
      </c>
      <c r="M198" s="42">
        <f t="shared" si="171"/>
        <v>1.9417475728155338E-2</v>
      </c>
      <c r="N198" s="42">
        <f>IFERROR(H198/F198,0)</f>
        <v>9.7087378640776691E-3</v>
      </c>
      <c r="O198" s="42">
        <f>IFERROR(I198/F198,0)</f>
        <v>2.9126213592233011E-2</v>
      </c>
      <c r="P198" s="17">
        <f>IFERROR(D198/G198,0)</f>
        <v>59909</v>
      </c>
      <c r="Q198" s="17">
        <f>IFERROR(D198/H198,0)</f>
        <v>119818</v>
      </c>
      <c r="R198" s="17">
        <f>IFERROR(D198/I198,0)</f>
        <v>39939.333333333336</v>
      </c>
      <c r="S198" s="16">
        <f>SUM(S199:S201)</f>
        <v>4</v>
      </c>
      <c r="T198" s="16">
        <f>SUM(T199:T201)</f>
        <v>3</v>
      </c>
      <c r="U198" s="16">
        <f>SUM(U199:U201)</f>
        <v>1</v>
      </c>
      <c r="V198" s="17">
        <f>IFERROR(D198/T198,0)</f>
        <v>39939.333333333336</v>
      </c>
      <c r="W198" s="17">
        <f>IFERROR(D198/U198,0)</f>
        <v>119818</v>
      </c>
      <c r="X198" s="17">
        <f>IFERROR(W198*커버링B2C요약!$AD$8/(커버링B2C요약!$AE$5/커버링B2C요약!$AD$5),0)</f>
        <v>47688.102625952524</v>
      </c>
      <c r="Y198" s="17">
        <f>Y199</f>
        <v>30000</v>
      </c>
      <c r="Z198" s="17">
        <v>0</v>
      </c>
      <c r="AA198"/>
    </row>
    <row r="199" spans="2:27" s="43" customFormat="1">
      <c r="B199" s="22" t="str">
        <f>VLOOKUP(C199,'메타 RAW'!A:G,2,0)</f>
        <v>ios_purchase_all_vd_팀장님(대형폐기물)_hn1_26.04.14</v>
      </c>
      <c r="C199" s="22" t="s">
        <v>1041</v>
      </c>
      <c r="D199" s="22">
        <f>VLOOKUP($C199,'메타 RAW'!$A:$G,3,0)</f>
        <v>98123</v>
      </c>
      <c r="E199" s="22">
        <f>VLOOKUP($C199,'메타 RAW'!$A:$G,4,0)</f>
        <v>12602</v>
      </c>
      <c r="F199" s="22">
        <f>VLOOKUP($C199,'메타 RAW'!$A:$G,5,0)</f>
        <v>93</v>
      </c>
      <c r="G199" s="22">
        <f>VLOOKUP($C199,'메타 RAW'!$A:$G,6,0)</f>
        <v>1</v>
      </c>
      <c r="H199" s="22">
        <f>VLOOKUP($C199,'메타 RAW'!$A:$I,7,0)</f>
        <v>0</v>
      </c>
      <c r="I199" s="22">
        <f>VLOOKUP($C199,'메타 RAW'!$A:$I,8,0)</f>
        <v>1</v>
      </c>
      <c r="J199" s="23">
        <f>IFERROR(D199/E199*1000,0)</f>
        <v>7786.3037613077295</v>
      </c>
      <c r="K199" s="23">
        <f>IFERROR(D199/F199,0)</f>
        <v>1055.0860215053763</v>
      </c>
      <c r="L199" s="24">
        <f t="shared" ref="L199:M201" si="172">IFERROR(F199/E199,0)</f>
        <v>7.3797809871448978E-3</v>
      </c>
      <c r="M199" s="24">
        <f t="shared" si="172"/>
        <v>1.0752688172043012E-2</v>
      </c>
      <c r="N199" s="24">
        <f>IFERROR(H199/F199,0)</f>
        <v>0</v>
      </c>
      <c r="O199" s="24">
        <f>IFERROR(I199/F199,0)</f>
        <v>1.0752688172043012E-2</v>
      </c>
      <c r="P199" s="22">
        <f>IFERROR(D199/G199,0)</f>
        <v>98123</v>
      </c>
      <c r="Q199" s="22">
        <f>IFERROR(D199/H199,0)</f>
        <v>0</v>
      </c>
      <c r="R199" s="22">
        <f>IFERROR(D199/I199,0)</f>
        <v>98123</v>
      </c>
      <c r="S199" s="22">
        <f>IFERROR(VLOOKUP($C199,'메타 RAW (MMP)'!$B:$G,3,0),0)</f>
        <v>3</v>
      </c>
      <c r="T199" s="22">
        <f>IFERROR(VLOOKUP($C199,'메타 RAW (MMP)'!$B:$G,5,0),0)</f>
        <v>2</v>
      </c>
      <c r="U199" s="22">
        <f>IFERROR(VLOOKUP($C199,'메타 RAW (MMP)'!$B:$G,6,0),0)</f>
        <v>1</v>
      </c>
      <c r="V199" s="22">
        <f>IFERROR(D199/T199,0)</f>
        <v>49061.5</v>
      </c>
      <c r="W199" s="22">
        <f>IFERROR(D199/U199,0)</f>
        <v>98123</v>
      </c>
      <c r="X199" s="22">
        <f>IFERROR(W199*커버링B2C요약!$AD$8/(커버링B2C요약!$AE$5/커버링B2C요약!$AD$5),0)</f>
        <v>39053.395098952911</v>
      </c>
      <c r="Y199" s="22">
        <f>VLOOKUP($C199,'메타 RAW'!$A:$I,9,0)</f>
        <v>30000</v>
      </c>
    </row>
    <row r="200" spans="2:27" s="43" customFormat="1">
      <c r="B200" s="22" t="str">
        <f>VLOOKUP(C200,'메타 RAW'!A:G,2,0)</f>
        <v>ios_purchase_all_vd_팀장님(대형폐기물)_hn1_26.04.14</v>
      </c>
      <c r="C200" s="22" t="s">
        <v>1042</v>
      </c>
      <c r="D200" s="22">
        <f>VLOOKUP($C200,'메타 RAW'!$A:$G,3,0)</f>
        <v>17012</v>
      </c>
      <c r="E200" s="22">
        <f>VLOOKUP($C200,'메타 RAW'!$A:$G,4,0)</f>
        <v>1603</v>
      </c>
      <c r="F200" s="22">
        <f>VLOOKUP($C200,'메타 RAW'!$A:$G,5,0)</f>
        <v>7</v>
      </c>
      <c r="G200" s="22">
        <f>VLOOKUP($C200,'메타 RAW'!$A:$G,6,0)</f>
        <v>1</v>
      </c>
      <c r="H200" s="22">
        <f>VLOOKUP($C200,'메타 RAW'!$A:$I,7,0)</f>
        <v>1</v>
      </c>
      <c r="I200" s="22">
        <f>VLOOKUP($C200,'메타 RAW'!$A:$I,8,0)</f>
        <v>2</v>
      </c>
      <c r="J200" s="23">
        <f>IFERROR(D200/E200*1000,0)</f>
        <v>10612.601372426701</v>
      </c>
      <c r="K200" s="23">
        <f>IFERROR(D200/F200,0)</f>
        <v>2430.2857142857142</v>
      </c>
      <c r="L200" s="24">
        <f t="shared" si="172"/>
        <v>4.3668122270742356E-3</v>
      </c>
      <c r="M200" s="24">
        <f t="shared" si="172"/>
        <v>0.14285714285714285</v>
      </c>
      <c r="N200" s="24">
        <f>IFERROR(H200/F200,0)</f>
        <v>0.14285714285714285</v>
      </c>
      <c r="O200" s="24">
        <f>IFERROR(I200/F200,0)</f>
        <v>0.2857142857142857</v>
      </c>
      <c r="P200" s="22">
        <f>IFERROR(D200/G200,0)</f>
        <v>17012</v>
      </c>
      <c r="Q200" s="22">
        <f>IFERROR(D200/H200,0)</f>
        <v>17012</v>
      </c>
      <c r="R200" s="22">
        <f>IFERROR(D200/I200,0)</f>
        <v>8506</v>
      </c>
      <c r="S200" s="22">
        <f>IFERROR(VLOOKUP($C200,'메타 RAW (MMP)'!$B:$G,3,0),0)</f>
        <v>1</v>
      </c>
      <c r="T200" s="22">
        <f>IFERROR(VLOOKUP($C200,'메타 RAW (MMP)'!$B:$G,5,0),0)</f>
        <v>1</v>
      </c>
      <c r="U200" s="22">
        <f>IFERROR(VLOOKUP($C200,'메타 RAW (MMP)'!$B:$G,6,0),0)</f>
        <v>0</v>
      </c>
      <c r="V200" s="22">
        <f>IFERROR(D200/T200,0)</f>
        <v>17012</v>
      </c>
      <c r="W200" s="22">
        <f>IFERROR(D200/U200,0)</f>
        <v>0</v>
      </c>
      <c r="X200" s="22">
        <f>IFERROR(W200*커버링B2C요약!$AD$8/(커버링B2C요약!$AE$5/커버링B2C요약!$AD$5),0)</f>
        <v>0</v>
      </c>
      <c r="Y200" s="22">
        <f>VLOOKUP($C200,'메타 RAW'!$A:$I,9,0)</f>
        <v>30000</v>
      </c>
    </row>
    <row r="201" spans="2:27" s="43" customFormat="1">
      <c r="B201" s="22" t="str">
        <f>VLOOKUP(C201,'메타 RAW'!A:G,2,0)</f>
        <v>ios_purchase_all_vd_팀장님(대형폐기물)_hn1_26.04.14</v>
      </c>
      <c r="C201" s="22" t="s">
        <v>1040</v>
      </c>
      <c r="D201" s="22">
        <f>VLOOKUP($C201,'메타 RAW'!$A:$G,3,0)</f>
        <v>4683</v>
      </c>
      <c r="E201" s="22">
        <f>VLOOKUP($C201,'메타 RAW'!$A:$G,4,0)</f>
        <v>531</v>
      </c>
      <c r="F201" s="22">
        <f>VLOOKUP($C201,'메타 RAW'!$A:$G,5,0)</f>
        <v>3</v>
      </c>
      <c r="G201" s="22">
        <f>VLOOKUP($C201,'메타 RAW'!$A:$G,6,0)</f>
        <v>0</v>
      </c>
      <c r="H201" s="22">
        <f>VLOOKUP($C201,'메타 RAW'!$A:$I,7,0)</f>
        <v>0</v>
      </c>
      <c r="I201" s="22">
        <f>VLOOKUP($C201,'메타 RAW'!$A:$I,8,0)</f>
        <v>0</v>
      </c>
      <c r="J201" s="23">
        <f>IFERROR(D201/E201*1000,0)</f>
        <v>8819.2090395480227</v>
      </c>
      <c r="K201" s="23">
        <f>IFERROR(D201/F201,0)</f>
        <v>1561</v>
      </c>
      <c r="L201" s="24">
        <f t="shared" si="172"/>
        <v>5.6497175141242938E-3</v>
      </c>
      <c r="M201" s="24">
        <f t="shared" si="172"/>
        <v>0</v>
      </c>
      <c r="N201" s="24">
        <f>IFERROR(H201/F201,0)</f>
        <v>0</v>
      </c>
      <c r="O201" s="24">
        <f>IFERROR(I201/F201,0)</f>
        <v>0</v>
      </c>
      <c r="P201" s="22">
        <f>IFERROR(D201/G201,0)</f>
        <v>0</v>
      </c>
      <c r="Q201" s="22">
        <f>IFERROR(D201/H201,0)</f>
        <v>0</v>
      </c>
      <c r="R201" s="22">
        <f>IFERROR(D201/I201,0)</f>
        <v>0</v>
      </c>
      <c r="S201" s="22">
        <f>IFERROR(VLOOKUP($C201,'메타 RAW (MMP)'!$B:$G,3,0),0)</f>
        <v>0</v>
      </c>
      <c r="T201" s="22">
        <f>IFERROR(VLOOKUP($C201,'메타 RAW (MMP)'!$B:$G,5,0),0)</f>
        <v>0</v>
      </c>
      <c r="U201" s="22">
        <f>IFERROR(VLOOKUP($C201,'메타 RAW (MMP)'!$B:$G,6,0),0)</f>
        <v>0</v>
      </c>
      <c r="V201" s="22">
        <f>IFERROR(D201/T201,0)</f>
        <v>0</v>
      </c>
      <c r="W201" s="22">
        <f>IFERROR(D201/U201,0)</f>
        <v>0</v>
      </c>
      <c r="X201" s="22">
        <f>IFERROR(W201*커버링B2C요약!$AD$8/(커버링B2C요약!$AE$5/커버링B2C요약!$AD$5),0)</f>
        <v>0</v>
      </c>
      <c r="Y201" s="22">
        <f>VLOOKUP($C201,'메타 RAW'!$A:$I,9,0)</f>
        <v>30000</v>
      </c>
    </row>
    <row r="203" spans="2:27">
      <c r="B203" s="19" t="s">
        <v>440</v>
      </c>
      <c r="C203" s="20" t="s">
        <v>4286</v>
      </c>
      <c r="D203" s="20"/>
      <c r="AA203"/>
    </row>
    <row r="204" spans="2:27">
      <c r="B204" s="11" t="s">
        <v>436</v>
      </c>
      <c r="C204" s="11" t="s">
        <v>22</v>
      </c>
      <c r="D204" s="12" t="s">
        <v>23</v>
      </c>
      <c r="E204" s="12" t="s">
        <v>24</v>
      </c>
      <c r="F204" s="12" t="s">
        <v>25</v>
      </c>
      <c r="G204" s="12" t="s">
        <v>26</v>
      </c>
      <c r="H204" s="12" t="s">
        <v>27</v>
      </c>
      <c r="I204" s="12" t="s">
        <v>28</v>
      </c>
      <c r="J204" s="13" t="s">
        <v>29</v>
      </c>
      <c r="K204" s="13" t="s">
        <v>30</v>
      </c>
      <c r="L204" s="13" t="s">
        <v>31</v>
      </c>
      <c r="M204" s="13" t="s">
        <v>32</v>
      </c>
      <c r="N204" s="13" t="s">
        <v>33</v>
      </c>
      <c r="O204" s="13" t="s">
        <v>34</v>
      </c>
      <c r="P204" s="13" t="s">
        <v>35</v>
      </c>
      <c r="Q204" s="13" t="s">
        <v>36</v>
      </c>
      <c r="R204" s="13" t="s">
        <v>37</v>
      </c>
      <c r="S204" s="14" t="s">
        <v>38</v>
      </c>
      <c r="T204" s="14" t="s">
        <v>27</v>
      </c>
      <c r="U204" s="14" t="s">
        <v>28</v>
      </c>
      <c r="V204" s="14" t="s">
        <v>36</v>
      </c>
      <c r="W204" s="14" t="s">
        <v>37</v>
      </c>
      <c r="X204" s="14" t="s">
        <v>437</v>
      </c>
      <c r="Y204" s="13" t="s">
        <v>40</v>
      </c>
      <c r="Z204" s="14" t="s">
        <v>41</v>
      </c>
      <c r="AA204"/>
    </row>
    <row r="205" spans="2:27">
      <c r="B205" s="15"/>
      <c r="C205" s="9" t="s">
        <v>435</v>
      </c>
      <c r="D205" s="16">
        <f t="shared" ref="D205:I205" si="173">SUM(D206:D208)</f>
        <v>130957</v>
      </c>
      <c r="E205" s="16">
        <f t="shared" si="173"/>
        <v>15559</v>
      </c>
      <c r="F205" s="16">
        <f t="shared" si="173"/>
        <v>185</v>
      </c>
      <c r="G205" s="16">
        <f t="shared" si="173"/>
        <v>36</v>
      </c>
      <c r="H205" s="16">
        <f t="shared" si="173"/>
        <v>5</v>
      </c>
      <c r="I205" s="16">
        <f t="shared" si="173"/>
        <v>26</v>
      </c>
      <c r="J205" s="17">
        <f>D205*1000/E205</f>
        <v>8416.8005655890483</v>
      </c>
      <c r="K205" s="17">
        <f>IFERROR(D205/F205,0)</f>
        <v>707.87567567567567</v>
      </c>
      <c r="L205" s="18">
        <f t="shared" ref="L205:M208" si="174">IFERROR(F205/E205,0)</f>
        <v>1.1890224307474773E-2</v>
      </c>
      <c r="M205" s="42">
        <f t="shared" si="174"/>
        <v>0.19459459459459461</v>
      </c>
      <c r="N205" s="42">
        <f>IFERROR(H205/F205,0)</f>
        <v>2.7027027027027029E-2</v>
      </c>
      <c r="O205" s="42">
        <f>IFERROR(I205/F205,0)</f>
        <v>0.14054054054054055</v>
      </c>
      <c r="P205" s="17">
        <f>IFERROR(D205/G205,0)</f>
        <v>3637.6944444444443</v>
      </c>
      <c r="Q205" s="17">
        <f>IFERROR(D205/H205,0)</f>
        <v>26191.4</v>
      </c>
      <c r="R205" s="17">
        <f>IFERROR(D205/I205,0)</f>
        <v>5036.8076923076924</v>
      </c>
      <c r="S205" s="16">
        <f>SUM(S206:S208)</f>
        <v>0</v>
      </c>
      <c r="T205" s="16">
        <f>SUM(T206:T208)</f>
        <v>0</v>
      </c>
      <c r="U205" s="16">
        <f>SUM(U206:U208)</f>
        <v>0</v>
      </c>
      <c r="V205" s="17">
        <f>IFERROR(D205/T205,0)</f>
        <v>0</v>
      </c>
      <c r="W205" s="17">
        <f>IFERROR(D205/U205,0)</f>
        <v>0</v>
      </c>
      <c r="X205" s="17">
        <f>IFERROR(W205*커버링B2C요약!$AD$8/(커버링B2C요약!$AE$5/커버링B2C요약!$AD$5),0)</f>
        <v>0</v>
      </c>
      <c r="Y205" s="17">
        <f>Y206</f>
        <v>30000</v>
      </c>
      <c r="Z205" s="17">
        <v>30000</v>
      </c>
      <c r="AA205"/>
    </row>
    <row r="206" spans="2:27" s="62" customFormat="1">
      <c r="B206" s="28" t="str">
        <f>VLOOKUP(C206,'메타 RAW'!A:G,2,0)</f>
        <v>ios_purchase_dcj_vd_150L(대형폐기물)_hn1_26.04.23</v>
      </c>
      <c r="C206" s="28" t="s">
        <v>1044</v>
      </c>
      <c r="D206" s="28">
        <f>VLOOKUP($C206,'메타 RAW'!$A:$G,3,0)</f>
        <v>129915</v>
      </c>
      <c r="E206" s="28">
        <f>VLOOKUP($C206,'메타 RAW'!$A:$G,4,0)</f>
        <v>15393</v>
      </c>
      <c r="F206" s="28">
        <f>VLOOKUP($C206,'메타 RAW'!$A:$G,5,0)</f>
        <v>184</v>
      </c>
      <c r="G206" s="28">
        <f>VLOOKUP($C206,'메타 RAW'!$A:$G,6,0)</f>
        <v>36</v>
      </c>
      <c r="H206" s="28">
        <f>VLOOKUP($C206,'메타 RAW'!$A:$I,7,0)</f>
        <v>5</v>
      </c>
      <c r="I206" s="28">
        <f>VLOOKUP($C206,'메타 RAW'!$A:$I,8,0)</f>
        <v>26</v>
      </c>
      <c r="J206" s="29">
        <f>IFERROR(D206/E206*1000,0)</f>
        <v>8439.8752679789523</v>
      </c>
      <c r="K206" s="29">
        <f>IFERROR(D206/F206,0)</f>
        <v>706.05978260869563</v>
      </c>
      <c r="L206" s="30">
        <f t="shared" si="174"/>
        <v>1.1953485350483985E-2</v>
      </c>
      <c r="M206" s="30">
        <f t="shared" si="174"/>
        <v>0.19565217391304349</v>
      </c>
      <c r="N206" s="30">
        <f>IFERROR(H206/F206,0)</f>
        <v>2.717391304347826E-2</v>
      </c>
      <c r="O206" s="30">
        <f>IFERROR(I206/F206,0)</f>
        <v>0.14130434782608695</v>
      </c>
      <c r="P206" s="28">
        <f>IFERROR(D206/G206,0)</f>
        <v>3608.75</v>
      </c>
      <c r="Q206" s="28">
        <f>IFERROR(D206/H206,0)</f>
        <v>25983</v>
      </c>
      <c r="R206" s="28">
        <f>IFERROR(D206/I206,0)</f>
        <v>4996.7307692307695</v>
      </c>
      <c r="S206" s="28">
        <f>IFERROR(VLOOKUP($C206,'메타 RAW (MMP)'!$B:$G,3,0),0)</f>
        <v>0</v>
      </c>
      <c r="T206" s="28">
        <f>IFERROR(VLOOKUP($C206,'메타 RAW (MMP)'!$B:$G,5,0),0)</f>
        <v>0</v>
      </c>
      <c r="U206" s="28">
        <f>IFERROR(VLOOKUP($C206,'메타 RAW (MMP)'!$B:$G,6,0),0)</f>
        <v>0</v>
      </c>
      <c r="V206" s="28">
        <f>IFERROR(D206/T206,0)</f>
        <v>0</v>
      </c>
      <c r="W206" s="28">
        <f>IFERROR(D206/U206,0)</f>
        <v>0</v>
      </c>
      <c r="X206" s="28">
        <f>IFERROR(W206*커버링B2C요약!$AD$8/(커버링B2C요약!$AE$5/커버링B2C요약!$AD$5),0)</f>
        <v>0</v>
      </c>
      <c r="Y206" s="28">
        <f>VLOOKUP($C206,'메타 RAW'!$A:$I,9,0)</f>
        <v>30000</v>
      </c>
    </row>
    <row r="207" spans="2:27">
      <c r="B207" s="28" t="str">
        <f>VLOOKUP(C207,'메타 RAW'!A:G,2,0)</f>
        <v>ios_purchase_dcj_vd_150L(대형폐기물)_hn1_26.04.23</v>
      </c>
      <c r="C207" s="28" t="s">
        <v>1045</v>
      </c>
      <c r="D207" s="28">
        <f>VLOOKUP($C207,'메타 RAW'!$A:$G,3,0)</f>
        <v>1006</v>
      </c>
      <c r="E207" s="28">
        <f>VLOOKUP($C207,'메타 RAW'!$A:$G,4,0)</f>
        <v>158</v>
      </c>
      <c r="F207" s="28">
        <f>VLOOKUP($C207,'메타 RAW'!$A:$G,5,0)</f>
        <v>1</v>
      </c>
      <c r="G207" s="28">
        <f>VLOOKUP($C207,'메타 RAW'!$A:$G,6,0)</f>
        <v>0</v>
      </c>
      <c r="H207" s="28">
        <f>VLOOKUP($C207,'메타 RAW'!$A:$I,7,0)</f>
        <v>0</v>
      </c>
      <c r="I207" s="28">
        <f>VLOOKUP($C207,'메타 RAW'!$A:$I,8,0)</f>
        <v>0</v>
      </c>
      <c r="J207" s="29">
        <f>IFERROR(D207/E207*1000,0)</f>
        <v>6367.0886075949365</v>
      </c>
      <c r="K207" s="29">
        <f>IFERROR(D207/F207,0)</f>
        <v>1006</v>
      </c>
      <c r="L207" s="30">
        <f t="shared" si="174"/>
        <v>6.3291139240506328E-3</v>
      </c>
      <c r="M207" s="30">
        <f t="shared" si="174"/>
        <v>0</v>
      </c>
      <c r="N207" s="30">
        <f>IFERROR(H207/F207,0)</f>
        <v>0</v>
      </c>
      <c r="O207" s="30">
        <f>IFERROR(I207/F207,0)</f>
        <v>0</v>
      </c>
      <c r="P207" s="28">
        <f>IFERROR(D207/G207,0)</f>
        <v>0</v>
      </c>
      <c r="Q207" s="28">
        <f>IFERROR(D207/H207,0)</f>
        <v>0</v>
      </c>
      <c r="R207" s="28">
        <f>IFERROR(D207/I207,0)</f>
        <v>0</v>
      </c>
      <c r="S207" s="28">
        <f>IFERROR(VLOOKUP($C207,'메타 RAW (MMP)'!$B:$G,3,0),0)</f>
        <v>0</v>
      </c>
      <c r="T207" s="28">
        <f>IFERROR(VLOOKUP($C207,'메타 RAW (MMP)'!$B:$G,5,0),0)</f>
        <v>0</v>
      </c>
      <c r="U207" s="28">
        <f>IFERROR(VLOOKUP($C207,'메타 RAW (MMP)'!$B:$G,6,0),0)</f>
        <v>0</v>
      </c>
      <c r="V207" s="28">
        <f>IFERROR(D207/T207,0)</f>
        <v>0</v>
      </c>
      <c r="W207" s="28">
        <f>IFERROR(D207/U207,0)</f>
        <v>0</v>
      </c>
      <c r="X207" s="28">
        <f>IFERROR(W207*커버링B2C요약!$AD$8/(커버링B2C요약!$AE$5/커버링B2C요약!$AD$5),0)</f>
        <v>0</v>
      </c>
      <c r="Y207" s="28">
        <f>VLOOKUP($C207,'메타 RAW'!$A:$I,9,0)</f>
        <v>30000</v>
      </c>
      <c r="Z207" s="62"/>
      <c r="AA207"/>
    </row>
    <row r="208" spans="2:27">
      <c r="B208" s="28" t="str">
        <f>VLOOKUP(C208,'메타 RAW'!A:G,2,0)</f>
        <v>ios_purchase_dcj_vd_150L(대형폐기물)_hn1_26.04.23</v>
      </c>
      <c r="C208" s="28" t="s">
        <v>1046</v>
      </c>
      <c r="D208" s="28">
        <f>VLOOKUP($C208,'메타 RAW'!$A:$G,3,0)</f>
        <v>36</v>
      </c>
      <c r="E208" s="28">
        <f>VLOOKUP($C208,'메타 RAW'!$A:$G,4,0)</f>
        <v>8</v>
      </c>
      <c r="F208" s="28">
        <f>VLOOKUP($C208,'메타 RAW'!$A:$G,5,0)</f>
        <v>0</v>
      </c>
      <c r="G208" s="28">
        <f>VLOOKUP($C208,'메타 RAW'!$A:$G,6,0)</f>
        <v>0</v>
      </c>
      <c r="H208" s="28">
        <f>VLOOKUP($C208,'메타 RAW'!$A:$I,7,0)</f>
        <v>0</v>
      </c>
      <c r="I208" s="28">
        <f>VLOOKUP($C208,'메타 RAW'!$A:$I,8,0)</f>
        <v>0</v>
      </c>
      <c r="J208" s="29">
        <f>IFERROR(D208/E208*1000,0)</f>
        <v>4500</v>
      </c>
      <c r="K208" s="29">
        <f>IFERROR(D208/F208,0)</f>
        <v>0</v>
      </c>
      <c r="L208" s="30">
        <f t="shared" si="174"/>
        <v>0</v>
      </c>
      <c r="M208" s="30">
        <f t="shared" si="174"/>
        <v>0</v>
      </c>
      <c r="N208" s="30">
        <f>IFERROR(H208/F208,0)</f>
        <v>0</v>
      </c>
      <c r="O208" s="30">
        <f>IFERROR(I208/F208,0)</f>
        <v>0</v>
      </c>
      <c r="P208" s="28">
        <f>IFERROR(D208/G208,0)</f>
        <v>0</v>
      </c>
      <c r="Q208" s="28">
        <f>IFERROR(D208/H208,0)</f>
        <v>0</v>
      </c>
      <c r="R208" s="28">
        <f>IFERROR(D208/I208,0)</f>
        <v>0</v>
      </c>
      <c r="S208" s="28">
        <f>IFERROR(VLOOKUP($C208,'메타 RAW (MMP)'!$B:$G,3,0),0)</f>
        <v>0</v>
      </c>
      <c r="T208" s="28">
        <f>IFERROR(VLOOKUP($C208,'메타 RAW (MMP)'!$B:$G,5,0),0)</f>
        <v>0</v>
      </c>
      <c r="U208" s="28">
        <f>IFERROR(VLOOKUP($C208,'메타 RAW (MMP)'!$B:$G,6,0),0)</f>
        <v>0</v>
      </c>
      <c r="V208" s="28">
        <f>IFERROR(D208/T208,0)</f>
        <v>0</v>
      </c>
      <c r="W208" s="28">
        <f>IFERROR(D208/U208,0)</f>
        <v>0</v>
      </c>
      <c r="X208" s="28">
        <f>IFERROR(W208*커버링B2C요약!$AD$8/(커버링B2C요약!$AE$5/커버링B2C요약!$AD$5),0)</f>
        <v>0</v>
      </c>
      <c r="Y208" s="28">
        <f>VLOOKUP($C208,'메타 RAW'!$A:$I,9,0)</f>
        <v>30000</v>
      </c>
      <c r="Z208" s="62"/>
      <c r="AA208"/>
    </row>
    <row r="210" spans="2:27">
      <c r="B210" s="19" t="s">
        <v>440</v>
      </c>
      <c r="C210" s="20" t="s">
        <v>1043</v>
      </c>
      <c r="D210" s="20"/>
      <c r="AA210"/>
    </row>
    <row r="211" spans="2:27">
      <c r="B211" s="11" t="s">
        <v>436</v>
      </c>
      <c r="C211" s="11" t="s">
        <v>22</v>
      </c>
      <c r="D211" s="12" t="s">
        <v>23</v>
      </c>
      <c r="E211" s="12" t="s">
        <v>24</v>
      </c>
      <c r="F211" s="12" t="s">
        <v>25</v>
      </c>
      <c r="G211" s="12" t="s">
        <v>26</v>
      </c>
      <c r="H211" s="12" t="s">
        <v>27</v>
      </c>
      <c r="I211" s="12" t="s">
        <v>28</v>
      </c>
      <c r="J211" s="13" t="s">
        <v>29</v>
      </c>
      <c r="K211" s="13" t="s">
        <v>30</v>
      </c>
      <c r="L211" s="13" t="s">
        <v>31</v>
      </c>
      <c r="M211" s="13" t="s">
        <v>32</v>
      </c>
      <c r="N211" s="13" t="s">
        <v>33</v>
      </c>
      <c r="O211" s="13" t="s">
        <v>34</v>
      </c>
      <c r="P211" s="13" t="s">
        <v>35</v>
      </c>
      <c r="Q211" s="13" t="s">
        <v>36</v>
      </c>
      <c r="R211" s="13" t="s">
        <v>37</v>
      </c>
      <c r="S211" s="14" t="s">
        <v>38</v>
      </c>
      <c r="T211" s="14" t="s">
        <v>27</v>
      </c>
      <c r="U211" s="14" t="s">
        <v>28</v>
      </c>
      <c r="V211" s="14" t="s">
        <v>36</v>
      </c>
      <c r="W211" s="14" t="s">
        <v>37</v>
      </c>
      <c r="X211" s="14" t="s">
        <v>437</v>
      </c>
      <c r="Y211" s="13" t="s">
        <v>40</v>
      </c>
      <c r="Z211" s="14" t="s">
        <v>41</v>
      </c>
      <c r="AA211"/>
    </row>
    <row r="212" spans="2:27">
      <c r="B212" s="15"/>
      <c r="C212" s="9" t="s">
        <v>435</v>
      </c>
      <c r="D212" s="16">
        <f t="shared" ref="D212:I212" si="175">SUM(D213:D215)</f>
        <v>131321</v>
      </c>
      <c r="E212" s="16">
        <f t="shared" si="175"/>
        <v>15732</v>
      </c>
      <c r="F212" s="16">
        <f t="shared" si="175"/>
        <v>131</v>
      </c>
      <c r="G212" s="16">
        <f t="shared" si="175"/>
        <v>19</v>
      </c>
      <c r="H212" s="16">
        <f t="shared" si="175"/>
        <v>6</v>
      </c>
      <c r="I212" s="16">
        <f t="shared" si="175"/>
        <v>11</v>
      </c>
      <c r="J212" s="17">
        <f>D212*1000/E212</f>
        <v>8347.3811339944059</v>
      </c>
      <c r="K212" s="17">
        <f>IFERROR(D212/F212,0)</f>
        <v>1002.4503816793894</v>
      </c>
      <c r="L212" s="18">
        <f t="shared" ref="L212:M215" si="176">IFERROR(F212/E212,0)</f>
        <v>8.3269768624459704E-3</v>
      </c>
      <c r="M212" s="42">
        <f t="shared" si="176"/>
        <v>0.14503816793893129</v>
      </c>
      <c r="N212" s="42">
        <f>IFERROR(H212/F212,0)</f>
        <v>4.5801526717557252E-2</v>
      </c>
      <c r="O212" s="42">
        <f>IFERROR(I212/F212,0)</f>
        <v>8.3969465648854963E-2</v>
      </c>
      <c r="P212" s="17">
        <f>IFERROR(D212/G212,0)</f>
        <v>6911.6315789473683</v>
      </c>
      <c r="Q212" s="17">
        <f>IFERROR(D212/H212,0)</f>
        <v>21886.833333333332</v>
      </c>
      <c r="R212" s="17">
        <f>IFERROR(D212/I212,0)</f>
        <v>11938.272727272728</v>
      </c>
      <c r="S212" s="16">
        <f>SUM(S213:S215)</f>
        <v>0</v>
      </c>
      <c r="T212" s="16">
        <f>SUM(T213:T215)</f>
        <v>0</v>
      </c>
      <c r="U212" s="16">
        <f>SUM(U213:U215)</f>
        <v>0</v>
      </c>
      <c r="V212" s="17">
        <f>IFERROR(D212/T212,0)</f>
        <v>0</v>
      </c>
      <c r="W212" s="17">
        <f>IFERROR(D212/U212,0)</f>
        <v>0</v>
      </c>
      <c r="X212" s="17">
        <f>IFERROR(W212*커버링B2C요약!$AD$8/(커버링B2C요약!$AE$5/커버링B2C요약!$AD$5),0)</f>
        <v>0</v>
      </c>
      <c r="Y212" s="17">
        <f>Y213</f>
        <v>30000</v>
      </c>
      <c r="Z212" s="17">
        <v>30000</v>
      </c>
      <c r="AA212"/>
    </row>
    <row r="213" spans="2:27" s="62" customFormat="1">
      <c r="B213" s="28" t="str">
        <f>VLOOKUP(C213,'메타 RAW'!A:G,2,0)</f>
        <v>ios_purchase_cna/asn_vd_150L(대형폐기물)_hn1_26.04.23</v>
      </c>
      <c r="C213" s="28" t="s">
        <v>1047</v>
      </c>
      <c r="D213" s="28">
        <f>VLOOKUP($C213,'메타 RAW'!$A:$G,3,0)</f>
        <v>128355</v>
      </c>
      <c r="E213" s="28">
        <f>VLOOKUP($C213,'메타 RAW'!$A:$G,4,0)</f>
        <v>15262</v>
      </c>
      <c r="F213" s="28">
        <f>VLOOKUP($C213,'메타 RAW'!$A:$G,5,0)</f>
        <v>130</v>
      </c>
      <c r="G213" s="28">
        <f>VLOOKUP($C213,'메타 RAW'!$A:$G,6,0)</f>
        <v>19</v>
      </c>
      <c r="H213" s="28">
        <f>VLOOKUP($C213,'메타 RAW'!$A:$I,7,0)</f>
        <v>6</v>
      </c>
      <c r="I213" s="28">
        <f>VLOOKUP($C213,'메타 RAW'!$A:$I,8,0)</f>
        <v>11</v>
      </c>
      <c r="J213" s="29">
        <f>IFERROR(D213/E213*1000,0)</f>
        <v>8410.1035250950063</v>
      </c>
      <c r="K213" s="29">
        <f>IFERROR(D213/F213,0)</f>
        <v>987.34615384615381</v>
      </c>
      <c r="L213" s="30">
        <f t="shared" si="176"/>
        <v>8.5178875638841564E-3</v>
      </c>
      <c r="M213" s="30">
        <f t="shared" si="176"/>
        <v>0.14615384615384616</v>
      </c>
      <c r="N213" s="30">
        <f>IFERROR(H213/F213,0)</f>
        <v>4.6153846153846156E-2</v>
      </c>
      <c r="O213" s="30">
        <f>IFERROR(I213/F213,0)</f>
        <v>8.461538461538462E-2</v>
      </c>
      <c r="P213" s="28">
        <f>IFERROR(D213/G213,0)</f>
        <v>6755.5263157894733</v>
      </c>
      <c r="Q213" s="28">
        <f>IFERROR(D213/H213,0)</f>
        <v>21392.5</v>
      </c>
      <c r="R213" s="28">
        <f>IFERROR(D213/I213,0)</f>
        <v>11668.636363636364</v>
      </c>
      <c r="S213" s="28">
        <f>IFERROR(VLOOKUP($C213,'메타 RAW (MMP)'!$B:$G,3,0),0)</f>
        <v>0</v>
      </c>
      <c r="T213" s="28">
        <f>IFERROR(VLOOKUP($C213,'메타 RAW (MMP)'!$B:$G,5,0),0)</f>
        <v>0</v>
      </c>
      <c r="U213" s="28">
        <f>IFERROR(VLOOKUP($C213,'메타 RAW (MMP)'!$B:$G,6,0),0)</f>
        <v>0</v>
      </c>
      <c r="V213" s="28">
        <f>IFERROR(D213/T213,0)</f>
        <v>0</v>
      </c>
      <c r="W213" s="28">
        <f>IFERROR(D213/U213,0)</f>
        <v>0</v>
      </c>
      <c r="X213" s="28">
        <f>IFERROR(W213*커버링B2C요약!$AD$8/(커버링B2C요약!$AE$5/커버링B2C요약!$AD$5),0)</f>
        <v>0</v>
      </c>
      <c r="Y213" s="28">
        <f>VLOOKUP($C213,'메타 RAW'!$A:$I,9,0)</f>
        <v>30000</v>
      </c>
    </row>
    <row r="214" spans="2:27">
      <c r="B214" s="28" t="str">
        <f>VLOOKUP(C214,'메타 RAW'!A:G,2,0)</f>
        <v>ios_purchase_cna/asn_vd_150L(대형폐기물)_hn1_26.04.23</v>
      </c>
      <c r="C214" s="28" t="s">
        <v>1048</v>
      </c>
      <c r="D214" s="28">
        <f>VLOOKUP($C214,'메타 RAW'!$A:$G,3,0)</f>
        <v>2526</v>
      </c>
      <c r="E214" s="28">
        <f>VLOOKUP($C214,'메타 RAW'!$A:$G,4,0)</f>
        <v>415</v>
      </c>
      <c r="F214" s="28">
        <f>VLOOKUP($C214,'메타 RAW'!$A:$G,5,0)</f>
        <v>0</v>
      </c>
      <c r="G214" s="28">
        <f>VLOOKUP($C214,'메타 RAW'!$A:$G,6,0)</f>
        <v>0</v>
      </c>
      <c r="H214" s="28">
        <f>VLOOKUP($C214,'메타 RAW'!$A:$I,7,0)</f>
        <v>0</v>
      </c>
      <c r="I214" s="28">
        <f>VLOOKUP($C214,'메타 RAW'!$A:$I,8,0)</f>
        <v>0</v>
      </c>
      <c r="J214" s="29">
        <f>IFERROR(D214/E214*1000,0)</f>
        <v>6086.7469879518076</v>
      </c>
      <c r="K214" s="29">
        <f>IFERROR(D214/F214,0)</f>
        <v>0</v>
      </c>
      <c r="L214" s="30">
        <f t="shared" si="176"/>
        <v>0</v>
      </c>
      <c r="M214" s="30">
        <f t="shared" si="176"/>
        <v>0</v>
      </c>
      <c r="N214" s="30">
        <f>IFERROR(H214/F214,0)</f>
        <v>0</v>
      </c>
      <c r="O214" s="30">
        <f>IFERROR(I214/F214,0)</f>
        <v>0</v>
      </c>
      <c r="P214" s="28">
        <f>IFERROR(D214/G214,0)</f>
        <v>0</v>
      </c>
      <c r="Q214" s="28">
        <f>IFERROR(D214/H214,0)</f>
        <v>0</v>
      </c>
      <c r="R214" s="28">
        <f>IFERROR(D214/I214,0)</f>
        <v>0</v>
      </c>
      <c r="S214" s="28">
        <f>IFERROR(VLOOKUP($C214,'메타 RAW (MMP)'!$B:$G,3,0),0)</f>
        <v>0</v>
      </c>
      <c r="T214" s="28">
        <f>IFERROR(VLOOKUP($C214,'메타 RAW (MMP)'!$B:$G,5,0),0)</f>
        <v>0</v>
      </c>
      <c r="U214" s="28">
        <f>IFERROR(VLOOKUP($C214,'메타 RAW (MMP)'!$B:$G,6,0),0)</f>
        <v>0</v>
      </c>
      <c r="V214" s="28">
        <f>IFERROR(D214/T214,0)</f>
        <v>0</v>
      </c>
      <c r="W214" s="28">
        <f>IFERROR(D214/U214,0)</f>
        <v>0</v>
      </c>
      <c r="X214" s="28">
        <f>IFERROR(W214*커버링B2C요약!$AD$8/(커버링B2C요약!$AE$5/커버링B2C요약!$AD$5),0)</f>
        <v>0</v>
      </c>
      <c r="Y214" s="28">
        <f>VLOOKUP($C214,'메타 RAW'!$A:$I,9,0)</f>
        <v>30000</v>
      </c>
      <c r="Z214" s="62"/>
      <c r="AA214"/>
    </row>
    <row r="215" spans="2:27">
      <c r="B215" s="28" t="str">
        <f>VLOOKUP(C215,'메타 RAW'!A:G,2,0)</f>
        <v>ios_purchase_cna/asn_vd_150L(대형폐기물)_hn1_26.04.23</v>
      </c>
      <c r="C215" s="28" t="s">
        <v>1049</v>
      </c>
      <c r="D215" s="28">
        <f>VLOOKUP($C215,'메타 RAW'!$A:$G,3,0)</f>
        <v>440</v>
      </c>
      <c r="E215" s="28">
        <f>VLOOKUP($C215,'메타 RAW'!$A:$G,4,0)</f>
        <v>55</v>
      </c>
      <c r="F215" s="28">
        <f>VLOOKUP($C215,'메타 RAW'!$A:$G,5,0)</f>
        <v>1</v>
      </c>
      <c r="G215" s="28">
        <f>VLOOKUP($C215,'메타 RAW'!$A:$G,6,0)</f>
        <v>0</v>
      </c>
      <c r="H215" s="28">
        <f>VLOOKUP($C215,'메타 RAW'!$A:$I,7,0)</f>
        <v>0</v>
      </c>
      <c r="I215" s="28">
        <f>VLOOKUP($C215,'메타 RAW'!$A:$I,8,0)</f>
        <v>0</v>
      </c>
      <c r="J215" s="29">
        <f>IFERROR(D215/E215*1000,0)</f>
        <v>8000</v>
      </c>
      <c r="K215" s="29">
        <f>IFERROR(D215/F215,0)</f>
        <v>440</v>
      </c>
      <c r="L215" s="30">
        <f t="shared" si="176"/>
        <v>1.8181818181818181E-2</v>
      </c>
      <c r="M215" s="30">
        <f t="shared" si="176"/>
        <v>0</v>
      </c>
      <c r="N215" s="30">
        <f>IFERROR(H215/F215,0)</f>
        <v>0</v>
      </c>
      <c r="O215" s="30">
        <f>IFERROR(I215/F215,0)</f>
        <v>0</v>
      </c>
      <c r="P215" s="28">
        <f>IFERROR(D215/G215,0)</f>
        <v>0</v>
      </c>
      <c r="Q215" s="28">
        <f>IFERROR(D215/H215,0)</f>
        <v>0</v>
      </c>
      <c r="R215" s="28">
        <f>IFERROR(D215/I215,0)</f>
        <v>0</v>
      </c>
      <c r="S215" s="28">
        <f>IFERROR(VLOOKUP($C215,'메타 RAW (MMP)'!$B:$G,3,0),0)</f>
        <v>0</v>
      </c>
      <c r="T215" s="28">
        <f>IFERROR(VLOOKUP($C215,'메타 RAW (MMP)'!$B:$G,5,0),0)</f>
        <v>0</v>
      </c>
      <c r="U215" s="28">
        <f>IFERROR(VLOOKUP($C215,'메타 RAW (MMP)'!$B:$G,6,0),0)</f>
        <v>0</v>
      </c>
      <c r="V215" s="28">
        <f>IFERROR(D215/T215,0)</f>
        <v>0</v>
      </c>
      <c r="W215" s="28">
        <f>IFERROR(D215/U215,0)</f>
        <v>0</v>
      </c>
      <c r="X215" s="28">
        <f>IFERROR(W215*커버링B2C요약!$AD$8/(커버링B2C요약!$AE$5/커버링B2C요약!$AD$5),0)</f>
        <v>0</v>
      </c>
      <c r="Y215" s="28">
        <f>VLOOKUP($C215,'메타 RAW'!$A:$I,9,0)</f>
        <v>30000</v>
      </c>
      <c r="Z215" s="62"/>
      <c r="AA215"/>
    </row>
    <row r="217" spans="2:27">
      <c r="B217" s="19" t="s">
        <v>440</v>
      </c>
      <c r="C217" s="20" t="s">
        <v>1043</v>
      </c>
      <c r="D217" s="20"/>
      <c r="AA217"/>
    </row>
    <row r="218" spans="2:27">
      <c r="B218" s="11" t="s">
        <v>436</v>
      </c>
      <c r="C218" s="11" t="s">
        <v>22</v>
      </c>
      <c r="D218" s="12" t="s">
        <v>23</v>
      </c>
      <c r="E218" s="12" t="s">
        <v>24</v>
      </c>
      <c r="F218" s="12" t="s">
        <v>25</v>
      </c>
      <c r="G218" s="12" t="s">
        <v>26</v>
      </c>
      <c r="H218" s="12" t="s">
        <v>27</v>
      </c>
      <c r="I218" s="12" t="s">
        <v>28</v>
      </c>
      <c r="J218" s="13" t="s">
        <v>29</v>
      </c>
      <c r="K218" s="13" t="s">
        <v>30</v>
      </c>
      <c r="L218" s="13" t="s">
        <v>31</v>
      </c>
      <c r="M218" s="13" t="s">
        <v>32</v>
      </c>
      <c r="N218" s="13" t="s">
        <v>33</v>
      </c>
      <c r="O218" s="13" t="s">
        <v>34</v>
      </c>
      <c r="P218" s="13" t="s">
        <v>35</v>
      </c>
      <c r="Q218" s="13" t="s">
        <v>36</v>
      </c>
      <c r="R218" s="13" t="s">
        <v>37</v>
      </c>
      <c r="S218" s="14" t="s">
        <v>38</v>
      </c>
      <c r="T218" s="14" t="s">
        <v>27</v>
      </c>
      <c r="U218" s="14" t="s">
        <v>28</v>
      </c>
      <c r="V218" s="14" t="s">
        <v>36</v>
      </c>
      <c r="W218" s="14" t="s">
        <v>37</v>
      </c>
      <c r="X218" s="14" t="s">
        <v>437</v>
      </c>
      <c r="Y218" s="13" t="s">
        <v>40</v>
      </c>
      <c r="Z218" s="14" t="s">
        <v>41</v>
      </c>
      <c r="AA218"/>
    </row>
    <row r="219" spans="2:27">
      <c r="B219" s="15"/>
      <c r="C219" s="9" t="s">
        <v>435</v>
      </c>
      <c r="D219" s="16">
        <f t="shared" ref="D219:I219" si="177">SUM(D220:D222)</f>
        <v>122579</v>
      </c>
      <c r="E219" s="16">
        <f t="shared" si="177"/>
        <v>10921</v>
      </c>
      <c r="F219" s="16">
        <f t="shared" si="177"/>
        <v>73</v>
      </c>
      <c r="G219" s="16">
        <f t="shared" si="177"/>
        <v>18</v>
      </c>
      <c r="H219" s="16">
        <f t="shared" si="177"/>
        <v>0</v>
      </c>
      <c r="I219" s="16">
        <f t="shared" si="177"/>
        <v>17</v>
      </c>
      <c r="J219" s="17">
        <f>D219*1000/E219</f>
        <v>11224.155297133962</v>
      </c>
      <c r="K219" s="17">
        <f>IFERROR(D219/F219,0)</f>
        <v>1679.1643835616439</v>
      </c>
      <c r="L219" s="18">
        <f t="shared" ref="L219:M219" si="178">IFERROR(F219/E219,0)</f>
        <v>6.6843695632268106E-3</v>
      </c>
      <c r="M219" s="42">
        <f t="shared" si="178"/>
        <v>0.24657534246575341</v>
      </c>
      <c r="N219" s="42">
        <f>IFERROR(H219/F219,0)</f>
        <v>0</v>
      </c>
      <c r="O219" s="42">
        <f>IFERROR(I219/F219,0)</f>
        <v>0.23287671232876711</v>
      </c>
      <c r="P219" s="17">
        <f>IFERROR(D219/G219,0)</f>
        <v>6809.9444444444443</v>
      </c>
      <c r="Q219" s="17">
        <f>IFERROR(D219/H219,0)</f>
        <v>0</v>
      </c>
      <c r="R219" s="17">
        <f>IFERROR(D219/I219,0)</f>
        <v>7210.5294117647063</v>
      </c>
      <c r="S219" s="16">
        <f>SUM(S220:S222)</f>
        <v>16</v>
      </c>
      <c r="T219" s="16">
        <f>SUM(T220:T222)</f>
        <v>14</v>
      </c>
      <c r="U219" s="16">
        <f>SUM(U220:U222)</f>
        <v>0</v>
      </c>
      <c r="V219" s="17">
        <f>IFERROR(D219/T219,0)</f>
        <v>8755.6428571428569</v>
      </c>
      <c r="W219" s="17">
        <f>IFERROR(D219/U219,0)</f>
        <v>0</v>
      </c>
      <c r="X219" s="17">
        <f>IFERROR(W219*커버링B2C요약!$AD$8/(커버링B2C요약!$AE$5/커버링B2C요약!$AD$5),0)</f>
        <v>0</v>
      </c>
      <c r="Y219" s="17">
        <f>Y220</f>
        <v>30000</v>
      </c>
      <c r="Z219" s="17">
        <v>30000</v>
      </c>
      <c r="AA219"/>
    </row>
    <row r="220" spans="2:27" s="62" customFormat="1">
      <c r="B220" s="28" t="str">
        <f>VLOOKUP(C220,'메타 RAW'!A:G,2,0)</f>
        <v>ios_purchase_all_vd_잘들어(천안)_hn1_26.04.23</v>
      </c>
      <c r="C220" s="28" t="s">
        <v>1050</v>
      </c>
      <c r="D220" s="28">
        <f>VLOOKUP($C220,'메타 RAW'!$A:$G,3,0)</f>
        <v>73126</v>
      </c>
      <c r="E220" s="28">
        <f>VLOOKUP($C220,'메타 RAW'!$A:$G,4,0)</f>
        <v>6018</v>
      </c>
      <c r="F220" s="28">
        <f>VLOOKUP($C220,'메타 RAW'!$A:$G,5,0)</f>
        <v>45</v>
      </c>
      <c r="G220" s="28">
        <f>VLOOKUP($C220,'메타 RAW'!$A:$G,6,0)</f>
        <v>14</v>
      </c>
      <c r="H220" s="28">
        <f>VLOOKUP($C220,'메타 RAW'!$A:$I,7,0)</f>
        <v>0</v>
      </c>
      <c r="I220" s="28">
        <f>VLOOKUP($C220,'메타 RAW'!$A:$I,8,0)</f>
        <v>12</v>
      </c>
      <c r="J220" s="29">
        <f>IFERROR(D220/E220*1000,0)</f>
        <v>12151.213027583914</v>
      </c>
      <c r="K220" s="29">
        <f>IFERROR(D220/F220,0)</f>
        <v>1625.0222222222221</v>
      </c>
      <c r="L220" s="30">
        <f t="shared" ref="L220:M222" si="179">IFERROR(F220/E220,0)</f>
        <v>7.4775672981056826E-3</v>
      </c>
      <c r="M220" s="30">
        <f t="shared" si="179"/>
        <v>0.31111111111111112</v>
      </c>
      <c r="N220" s="30">
        <f>IFERROR(H220/F220,0)</f>
        <v>0</v>
      </c>
      <c r="O220" s="30">
        <f>IFERROR(I220/F220,0)</f>
        <v>0.26666666666666666</v>
      </c>
      <c r="P220" s="28">
        <f>IFERROR(D220/G220,0)</f>
        <v>5223.2857142857147</v>
      </c>
      <c r="Q220" s="28">
        <f>IFERROR(D220/H220,0)</f>
        <v>0</v>
      </c>
      <c r="R220" s="28">
        <f>IFERROR(D220/I220,0)</f>
        <v>6093.833333333333</v>
      </c>
      <c r="S220" s="28">
        <f>IFERROR(VLOOKUP($C220,'메타 RAW (MMP)'!$B:$G,3,0),0)</f>
        <v>12</v>
      </c>
      <c r="T220" s="28">
        <f>IFERROR(VLOOKUP($C220,'메타 RAW (MMP)'!$B:$G,5,0),0)</f>
        <v>10</v>
      </c>
      <c r="U220" s="28">
        <f>IFERROR(VLOOKUP($C220,'메타 RAW (MMP)'!$B:$G,6,0),0)</f>
        <v>0</v>
      </c>
      <c r="V220" s="28">
        <f>IFERROR(D220/T220,0)</f>
        <v>7312.6</v>
      </c>
      <c r="W220" s="28">
        <f>IFERROR(D220/U220,0)</f>
        <v>0</v>
      </c>
      <c r="X220" s="28">
        <f>IFERROR(W220*커버링B2C요약!$AD$8/(커버링B2C요약!$AE$5/커버링B2C요약!$AD$5),0)</f>
        <v>0</v>
      </c>
      <c r="Y220" s="28">
        <f>VLOOKUP($C220,'메타 RAW'!$A:$I,9,0)</f>
        <v>30000</v>
      </c>
    </row>
    <row r="221" spans="2:27">
      <c r="B221" s="28" t="str">
        <f>VLOOKUP(C221,'메타 RAW'!A:G,2,0)</f>
        <v>ios_purchase_all_vd_잘들어(천안)_hn1_26.04.23</v>
      </c>
      <c r="C221" s="28" t="s">
        <v>1051</v>
      </c>
      <c r="D221" s="28">
        <f>VLOOKUP($C221,'메타 RAW'!$A:$G,3,0)</f>
        <v>25542</v>
      </c>
      <c r="E221" s="28">
        <f>VLOOKUP($C221,'메타 RAW'!$A:$G,4,0)</f>
        <v>2507</v>
      </c>
      <c r="F221" s="28">
        <f>VLOOKUP($C221,'메타 RAW'!$A:$G,5,0)</f>
        <v>11</v>
      </c>
      <c r="G221" s="28">
        <f>VLOOKUP($C221,'메타 RAW'!$A:$G,6,0)</f>
        <v>2</v>
      </c>
      <c r="H221" s="28">
        <f>VLOOKUP($C221,'메타 RAW'!$A:$I,7,0)</f>
        <v>0</v>
      </c>
      <c r="I221" s="28">
        <f>VLOOKUP($C221,'메타 RAW'!$A:$I,8,0)</f>
        <v>2</v>
      </c>
      <c r="J221" s="29">
        <f>IFERROR(D221/E221*1000,0)</f>
        <v>10188.272836059035</v>
      </c>
      <c r="K221" s="29">
        <f>IFERROR(D221/F221,0)</f>
        <v>2322</v>
      </c>
      <c r="L221" s="30">
        <f t="shared" si="179"/>
        <v>4.3877143996808934E-3</v>
      </c>
      <c r="M221" s="30">
        <f t="shared" si="179"/>
        <v>0.18181818181818182</v>
      </c>
      <c r="N221" s="30">
        <f>IFERROR(H221/F221,0)</f>
        <v>0</v>
      </c>
      <c r="O221" s="30">
        <f>IFERROR(I221/F221,0)</f>
        <v>0.18181818181818182</v>
      </c>
      <c r="P221" s="28">
        <f>IFERROR(D221/G221,0)</f>
        <v>12771</v>
      </c>
      <c r="Q221" s="28">
        <f>IFERROR(D221/H221,0)</f>
        <v>0</v>
      </c>
      <c r="R221" s="28">
        <f>IFERROR(D221/I221,0)</f>
        <v>12771</v>
      </c>
      <c r="S221" s="28">
        <f>IFERROR(VLOOKUP($C221,'메타 RAW (MMP)'!$B:$G,3,0),0)</f>
        <v>3</v>
      </c>
      <c r="T221" s="28">
        <f>IFERROR(VLOOKUP($C221,'메타 RAW (MMP)'!$B:$G,5,0),0)</f>
        <v>3</v>
      </c>
      <c r="U221" s="28">
        <f>IFERROR(VLOOKUP($C221,'메타 RAW (MMP)'!$B:$G,6,0),0)</f>
        <v>0</v>
      </c>
      <c r="V221" s="28">
        <f>IFERROR(D221/T221,0)</f>
        <v>8514</v>
      </c>
      <c r="W221" s="28">
        <f>IFERROR(D221/U221,0)</f>
        <v>0</v>
      </c>
      <c r="X221" s="28">
        <f>IFERROR(W221*커버링B2C요약!$AD$8/(커버링B2C요약!$AE$5/커버링B2C요약!$AD$5),0)</f>
        <v>0</v>
      </c>
      <c r="Y221" s="28">
        <f>VLOOKUP($C221,'메타 RAW'!$A:$I,9,0)</f>
        <v>30000</v>
      </c>
      <c r="Z221" s="62"/>
      <c r="AA221"/>
    </row>
    <row r="222" spans="2:27">
      <c r="B222" s="28" t="str">
        <f>VLOOKUP(C222,'메타 RAW'!A:G,2,0)</f>
        <v>ios_purchase_all_vd_잘들어(천안)_hn1_26.04.23</v>
      </c>
      <c r="C222" s="28" t="s">
        <v>1052</v>
      </c>
      <c r="D222" s="28">
        <f>VLOOKUP($C222,'메타 RAW'!$A:$G,3,0)</f>
        <v>23911</v>
      </c>
      <c r="E222" s="28">
        <f>VLOOKUP($C222,'메타 RAW'!$A:$G,4,0)</f>
        <v>2396</v>
      </c>
      <c r="F222" s="28">
        <f>VLOOKUP($C222,'메타 RAW'!$A:$G,5,0)</f>
        <v>17</v>
      </c>
      <c r="G222" s="28">
        <f>VLOOKUP($C222,'메타 RAW'!$A:$G,6,0)</f>
        <v>2</v>
      </c>
      <c r="H222" s="28">
        <f>VLOOKUP($C222,'메타 RAW'!$A:$I,7,0)</f>
        <v>0</v>
      </c>
      <c r="I222" s="28">
        <f>VLOOKUP($C222,'메타 RAW'!$A:$I,8,0)</f>
        <v>3</v>
      </c>
      <c r="J222" s="29">
        <f>IFERROR(D222/E222*1000,0)</f>
        <v>9979.5492487479132</v>
      </c>
      <c r="K222" s="29">
        <f>IFERROR(D222/F222,0)</f>
        <v>1406.5294117647059</v>
      </c>
      <c r="L222" s="30">
        <f t="shared" si="179"/>
        <v>7.0951585976627716E-3</v>
      </c>
      <c r="M222" s="30">
        <f t="shared" si="179"/>
        <v>0.11764705882352941</v>
      </c>
      <c r="N222" s="30">
        <f>IFERROR(H222/F222,0)</f>
        <v>0</v>
      </c>
      <c r="O222" s="30">
        <f>IFERROR(I222/F222,0)</f>
        <v>0.17647058823529413</v>
      </c>
      <c r="P222" s="28">
        <f>IFERROR(D222/G222,0)</f>
        <v>11955.5</v>
      </c>
      <c r="Q222" s="28">
        <f>IFERROR(D222/H222,0)</f>
        <v>0</v>
      </c>
      <c r="R222" s="28">
        <f>IFERROR(D222/I222,0)</f>
        <v>7970.333333333333</v>
      </c>
      <c r="S222" s="28">
        <f>IFERROR(VLOOKUP($C222,'메타 RAW (MMP)'!$B:$G,3,0),0)</f>
        <v>1</v>
      </c>
      <c r="T222" s="28">
        <f>IFERROR(VLOOKUP($C222,'메타 RAW (MMP)'!$B:$G,5,0),0)</f>
        <v>1</v>
      </c>
      <c r="U222" s="28">
        <f>IFERROR(VLOOKUP($C222,'메타 RAW (MMP)'!$B:$G,6,0),0)</f>
        <v>0</v>
      </c>
      <c r="V222" s="28">
        <f>IFERROR(D222/T222,0)</f>
        <v>23911</v>
      </c>
      <c r="W222" s="28">
        <f>IFERROR(D222/U222,0)</f>
        <v>0</v>
      </c>
      <c r="X222" s="28">
        <f>IFERROR(W222*커버링B2C요약!$AD$8/(커버링B2C요약!$AE$5/커버링B2C요약!$AD$5),0)</f>
        <v>0</v>
      </c>
      <c r="Y222" s="28">
        <f>VLOOKUP($C222,'메타 RAW'!$A:$I,9,0)</f>
        <v>30000</v>
      </c>
      <c r="Z222" s="62"/>
      <c r="AA222"/>
    </row>
    <row r="224" spans="2:27">
      <c r="B224" s="19" t="s">
        <v>440</v>
      </c>
      <c r="C224" s="20" t="s">
        <v>1043</v>
      </c>
      <c r="D224" s="20"/>
      <c r="AA224"/>
    </row>
    <row r="225" spans="2:27">
      <c r="B225" s="11" t="s">
        <v>436</v>
      </c>
      <c r="C225" s="11" t="s">
        <v>22</v>
      </c>
      <c r="D225" s="12" t="s">
        <v>23</v>
      </c>
      <c r="E225" s="12" t="s">
        <v>24</v>
      </c>
      <c r="F225" s="12" t="s">
        <v>25</v>
      </c>
      <c r="G225" s="12" t="s">
        <v>26</v>
      </c>
      <c r="H225" s="12" t="s">
        <v>27</v>
      </c>
      <c r="I225" s="12" t="s">
        <v>28</v>
      </c>
      <c r="J225" s="13" t="s">
        <v>29</v>
      </c>
      <c r="K225" s="13" t="s">
        <v>30</v>
      </c>
      <c r="L225" s="13" t="s">
        <v>31</v>
      </c>
      <c r="M225" s="13" t="s">
        <v>32</v>
      </c>
      <c r="N225" s="13" t="s">
        <v>33</v>
      </c>
      <c r="O225" s="13" t="s">
        <v>34</v>
      </c>
      <c r="P225" s="13" t="s">
        <v>35</v>
      </c>
      <c r="Q225" s="13" t="s">
        <v>36</v>
      </c>
      <c r="R225" s="13" t="s">
        <v>37</v>
      </c>
      <c r="S225" s="14" t="s">
        <v>38</v>
      </c>
      <c r="T225" s="14" t="s">
        <v>27</v>
      </c>
      <c r="U225" s="14" t="s">
        <v>28</v>
      </c>
      <c r="V225" s="14" t="s">
        <v>36</v>
      </c>
      <c r="W225" s="14" t="s">
        <v>37</v>
      </c>
      <c r="X225" s="14" t="s">
        <v>437</v>
      </c>
      <c r="Y225" s="13" t="s">
        <v>40</v>
      </c>
      <c r="Z225" s="14" t="s">
        <v>41</v>
      </c>
      <c r="AA225"/>
    </row>
    <row r="226" spans="2:27">
      <c r="B226" s="15"/>
      <c r="C226" s="9" t="s">
        <v>435</v>
      </c>
      <c r="D226" s="16">
        <f t="shared" ref="D226:I226" si="180">SUM(D227:D229)</f>
        <v>135186</v>
      </c>
      <c r="E226" s="16">
        <f t="shared" si="180"/>
        <v>13242</v>
      </c>
      <c r="F226" s="16">
        <f t="shared" si="180"/>
        <v>51</v>
      </c>
      <c r="G226" s="16">
        <f t="shared" si="180"/>
        <v>1</v>
      </c>
      <c r="H226" s="16">
        <f t="shared" si="180"/>
        <v>0</v>
      </c>
      <c r="I226" s="16">
        <f t="shared" si="180"/>
        <v>1</v>
      </c>
      <c r="J226" s="17">
        <f>D226*1000/E226</f>
        <v>10208.88083371092</v>
      </c>
      <c r="K226" s="17">
        <f>IFERROR(D226/F226,0)</f>
        <v>2650.705882352941</v>
      </c>
      <c r="L226" s="18">
        <f t="shared" ref="L226:M226" si="181">IFERROR(F226/E226,0)</f>
        <v>3.8513819664703218E-3</v>
      </c>
      <c r="M226" s="42">
        <f t="shared" si="181"/>
        <v>1.9607843137254902E-2</v>
      </c>
      <c r="N226" s="42">
        <f>IFERROR(H226/F226,0)</f>
        <v>0</v>
      </c>
      <c r="O226" s="42">
        <f>IFERROR(I226/F226,0)</f>
        <v>1.9607843137254902E-2</v>
      </c>
      <c r="P226" s="17">
        <f>IFERROR(D226/G226,0)</f>
        <v>135186</v>
      </c>
      <c r="Q226" s="17">
        <f>IFERROR(D226/H226,0)</f>
        <v>0</v>
      </c>
      <c r="R226" s="17">
        <f>IFERROR(D226/I226,0)</f>
        <v>135186</v>
      </c>
      <c r="S226" s="16">
        <f>SUM(S227:S229)</f>
        <v>1</v>
      </c>
      <c r="T226" s="16">
        <f>SUM(T227:T229)</f>
        <v>1</v>
      </c>
      <c r="U226" s="16">
        <f>SUM(U227:U229)</f>
        <v>0</v>
      </c>
      <c r="V226" s="17">
        <f>IFERROR(D226/T226,0)</f>
        <v>135186</v>
      </c>
      <c r="W226" s="17">
        <f>IFERROR(D226/U226,0)</f>
        <v>0</v>
      </c>
      <c r="X226" s="17">
        <f>IFERROR(W226*커버링B2C요약!$AD$8/(커버링B2C요약!$AE$5/커버링B2C요약!$AD$5),0)</f>
        <v>0</v>
      </c>
      <c r="Y226" s="17">
        <f>Y227</f>
        <v>30000</v>
      </c>
      <c r="Z226" s="17">
        <v>30000</v>
      </c>
      <c r="AA226"/>
    </row>
    <row r="227" spans="2:27" s="62" customFormat="1">
      <c r="B227" s="28" t="str">
        <f>VLOOKUP(C227,'메타 RAW'!A:G,2,0)</f>
        <v>ios_purchase_all_vd_잘들어(아산)_hn1_26.04.23</v>
      </c>
      <c r="C227" s="28" t="s">
        <v>1053</v>
      </c>
      <c r="D227" s="28">
        <f>VLOOKUP($C227,'메타 RAW'!$A:$G,3,0)</f>
        <v>71094</v>
      </c>
      <c r="E227" s="28">
        <f>VLOOKUP($C227,'메타 RAW'!$A:$G,4,0)</f>
        <v>6771</v>
      </c>
      <c r="F227" s="28">
        <f>VLOOKUP($C227,'메타 RAW'!$A:$G,5,0)</f>
        <v>29</v>
      </c>
      <c r="G227" s="28">
        <f>VLOOKUP($C227,'메타 RAW'!$A:$G,6,0)</f>
        <v>1</v>
      </c>
      <c r="H227" s="28">
        <f>VLOOKUP($C227,'메타 RAW'!$A:$I,7,0)</f>
        <v>0</v>
      </c>
      <c r="I227" s="28">
        <f>VLOOKUP($C227,'메타 RAW'!$A:$I,8,0)</f>
        <v>1</v>
      </c>
      <c r="J227" s="29">
        <f>IFERROR(D227/E227*1000,0)</f>
        <v>10499.778466991582</v>
      </c>
      <c r="K227" s="29">
        <f>IFERROR(D227/F227,0)</f>
        <v>2451.5172413793102</v>
      </c>
      <c r="L227" s="30">
        <f t="shared" ref="L227:M229" si="182">IFERROR(F227/E227,0)</f>
        <v>4.2829714960862502E-3</v>
      </c>
      <c r="M227" s="30">
        <f t="shared" si="182"/>
        <v>3.4482758620689655E-2</v>
      </c>
      <c r="N227" s="30">
        <f>IFERROR(H227/F227,0)</f>
        <v>0</v>
      </c>
      <c r="O227" s="30">
        <f>IFERROR(I227/F227,0)</f>
        <v>3.4482758620689655E-2</v>
      </c>
      <c r="P227" s="28">
        <f>IFERROR(D227/G227,0)</f>
        <v>71094</v>
      </c>
      <c r="Q227" s="28">
        <f>IFERROR(D227/H227,0)</f>
        <v>0</v>
      </c>
      <c r="R227" s="28">
        <f>IFERROR(D227/I227,0)</f>
        <v>71094</v>
      </c>
      <c r="S227" s="28">
        <f>IFERROR(VLOOKUP($C227,'메타 RAW (MMP)'!$B:$G,3,0),0)</f>
        <v>0</v>
      </c>
      <c r="T227" s="28">
        <f>IFERROR(VLOOKUP($C227,'메타 RAW (MMP)'!$B:$G,5,0),0)</f>
        <v>0</v>
      </c>
      <c r="U227" s="28">
        <f>IFERROR(VLOOKUP($C227,'메타 RAW (MMP)'!$B:$G,6,0),0)</f>
        <v>0</v>
      </c>
      <c r="V227" s="28">
        <f>IFERROR(D227/T227,0)</f>
        <v>0</v>
      </c>
      <c r="W227" s="28">
        <f>IFERROR(D227/U227,0)</f>
        <v>0</v>
      </c>
      <c r="X227" s="28">
        <f>IFERROR(W227*커버링B2C요약!$AD$8/(커버링B2C요약!$AE$5/커버링B2C요약!$AD$5),0)</f>
        <v>0</v>
      </c>
      <c r="Y227" s="28">
        <f>VLOOKUP($C227,'메타 RAW'!$A:$I,9,0)</f>
        <v>30000</v>
      </c>
    </row>
    <row r="228" spans="2:27">
      <c r="B228" s="28" t="str">
        <f>VLOOKUP(C228,'메타 RAW'!A:G,2,0)</f>
        <v>ios_purchase_all_vd_잘들어(아산)_hn1_26.04.23</v>
      </c>
      <c r="C228" s="28" t="s">
        <v>1054</v>
      </c>
      <c r="D228" s="28">
        <f>VLOOKUP($C228,'메타 RAW'!$A:$G,3,0)</f>
        <v>39839</v>
      </c>
      <c r="E228" s="28">
        <f>VLOOKUP($C228,'메타 RAW'!$A:$G,4,0)</f>
        <v>4123</v>
      </c>
      <c r="F228" s="28">
        <f>VLOOKUP($C228,'메타 RAW'!$A:$G,5,0)</f>
        <v>11</v>
      </c>
      <c r="G228" s="28">
        <f>VLOOKUP($C228,'메타 RAW'!$A:$G,6,0)</f>
        <v>0</v>
      </c>
      <c r="H228" s="28">
        <f>VLOOKUP($C228,'메타 RAW'!$A:$I,7,0)</f>
        <v>0</v>
      </c>
      <c r="I228" s="28">
        <f>VLOOKUP($C228,'메타 RAW'!$A:$I,8,0)</f>
        <v>0</v>
      </c>
      <c r="J228" s="29">
        <f>IFERROR(D228/E228*1000,0)</f>
        <v>9662.624302692213</v>
      </c>
      <c r="K228" s="29">
        <f>IFERROR(D228/F228,0)</f>
        <v>3621.7272727272725</v>
      </c>
      <c r="L228" s="30">
        <f t="shared" si="182"/>
        <v>2.6679602231384912E-3</v>
      </c>
      <c r="M228" s="30">
        <f t="shared" si="182"/>
        <v>0</v>
      </c>
      <c r="N228" s="30">
        <f>IFERROR(H228/F228,0)</f>
        <v>0</v>
      </c>
      <c r="O228" s="30">
        <f>IFERROR(I228/F228,0)</f>
        <v>0</v>
      </c>
      <c r="P228" s="28">
        <f>IFERROR(D228/G228,0)</f>
        <v>0</v>
      </c>
      <c r="Q228" s="28">
        <f>IFERROR(D228/H228,0)</f>
        <v>0</v>
      </c>
      <c r="R228" s="28">
        <f>IFERROR(D228/I228,0)</f>
        <v>0</v>
      </c>
      <c r="S228" s="28">
        <f>IFERROR(VLOOKUP($C228,'메타 RAW (MMP)'!$B:$G,3,0),0)</f>
        <v>1</v>
      </c>
      <c r="T228" s="28">
        <f>IFERROR(VLOOKUP($C228,'메타 RAW (MMP)'!$B:$G,5,0),0)</f>
        <v>1</v>
      </c>
      <c r="U228" s="28">
        <f>IFERROR(VLOOKUP($C228,'메타 RAW (MMP)'!$B:$G,6,0),0)</f>
        <v>0</v>
      </c>
      <c r="V228" s="28">
        <f>IFERROR(D228/T228,0)</f>
        <v>39839</v>
      </c>
      <c r="W228" s="28">
        <f>IFERROR(D228/U228,0)</f>
        <v>0</v>
      </c>
      <c r="X228" s="28">
        <f>IFERROR(W228*커버링B2C요약!$AD$8/(커버링B2C요약!$AE$5/커버링B2C요약!$AD$5),0)</f>
        <v>0</v>
      </c>
      <c r="Y228" s="28">
        <f>VLOOKUP($C228,'메타 RAW'!$A:$I,9,0)</f>
        <v>30000</v>
      </c>
      <c r="Z228" s="62"/>
      <c r="AA228"/>
    </row>
    <row r="229" spans="2:27">
      <c r="B229" s="28" t="str">
        <f>VLOOKUP(C229,'메타 RAW'!A:G,2,0)</f>
        <v>ios_purchase_all_vd_잘들어(아산)_hn1_26.04.23</v>
      </c>
      <c r="C229" s="28" t="s">
        <v>1055</v>
      </c>
      <c r="D229" s="28">
        <f>VLOOKUP($C229,'메타 RAW'!$A:$G,3,0)</f>
        <v>24253</v>
      </c>
      <c r="E229" s="28">
        <f>VLOOKUP($C229,'메타 RAW'!$A:$G,4,0)</f>
        <v>2348</v>
      </c>
      <c r="F229" s="28">
        <f>VLOOKUP($C229,'메타 RAW'!$A:$G,5,0)</f>
        <v>11</v>
      </c>
      <c r="G229" s="28">
        <f>VLOOKUP($C229,'메타 RAW'!$A:$G,6,0)</f>
        <v>0</v>
      </c>
      <c r="H229" s="28">
        <f>VLOOKUP($C229,'메타 RAW'!$A:$I,7,0)</f>
        <v>0</v>
      </c>
      <c r="I229" s="28">
        <f>VLOOKUP($C229,'메타 RAW'!$A:$I,8,0)</f>
        <v>0</v>
      </c>
      <c r="J229" s="29">
        <f>IFERROR(D229/E229*1000,0)</f>
        <v>10329.216354344122</v>
      </c>
      <c r="K229" s="29">
        <f>IFERROR(D229/F229,0)</f>
        <v>2204.818181818182</v>
      </c>
      <c r="L229" s="30">
        <f t="shared" si="182"/>
        <v>4.6848381601362864E-3</v>
      </c>
      <c r="M229" s="30">
        <f t="shared" si="182"/>
        <v>0</v>
      </c>
      <c r="N229" s="30">
        <f>IFERROR(H229/F229,0)</f>
        <v>0</v>
      </c>
      <c r="O229" s="30">
        <f>IFERROR(I229/F229,0)</f>
        <v>0</v>
      </c>
      <c r="P229" s="28">
        <f>IFERROR(D229/G229,0)</f>
        <v>0</v>
      </c>
      <c r="Q229" s="28">
        <f>IFERROR(D229/H229,0)</f>
        <v>0</v>
      </c>
      <c r="R229" s="28">
        <f>IFERROR(D229/I229,0)</f>
        <v>0</v>
      </c>
      <c r="S229" s="28">
        <f>IFERROR(VLOOKUP($C229,'메타 RAW (MMP)'!$B:$G,3,0),0)</f>
        <v>0</v>
      </c>
      <c r="T229" s="28">
        <f>IFERROR(VLOOKUP($C229,'메타 RAW (MMP)'!$B:$G,5,0),0)</f>
        <v>0</v>
      </c>
      <c r="U229" s="28">
        <f>IFERROR(VLOOKUP($C229,'메타 RAW (MMP)'!$B:$G,6,0),0)</f>
        <v>0</v>
      </c>
      <c r="V229" s="28">
        <f>IFERROR(D229/T229,0)</f>
        <v>0</v>
      </c>
      <c r="W229" s="28">
        <f>IFERROR(D229/U229,0)</f>
        <v>0</v>
      </c>
      <c r="X229" s="28">
        <f>IFERROR(W229*커버링B2C요약!$AD$8/(커버링B2C요약!$AE$5/커버링B2C요약!$AD$5),0)</f>
        <v>0</v>
      </c>
      <c r="Y229" s="28">
        <f>VLOOKUP($C229,'메타 RAW'!$A:$I,9,0)</f>
        <v>30000</v>
      </c>
      <c r="Z229" s="62"/>
      <c r="AA229"/>
    </row>
    <row r="231" spans="2:27">
      <c r="B231" s="19" t="s">
        <v>440</v>
      </c>
      <c r="C231" s="20" t="s">
        <v>4251</v>
      </c>
      <c r="D231" s="20"/>
      <c r="AA231"/>
    </row>
    <row r="232" spans="2:27">
      <c r="B232" s="11" t="s">
        <v>436</v>
      </c>
      <c r="C232" s="11" t="s">
        <v>22</v>
      </c>
      <c r="D232" s="12" t="s">
        <v>23</v>
      </c>
      <c r="E232" s="12" t="s">
        <v>24</v>
      </c>
      <c r="F232" s="12" t="s">
        <v>25</v>
      </c>
      <c r="G232" s="12" t="s">
        <v>26</v>
      </c>
      <c r="H232" s="12" t="s">
        <v>27</v>
      </c>
      <c r="I232" s="12" t="s">
        <v>28</v>
      </c>
      <c r="J232" s="13" t="s">
        <v>29</v>
      </c>
      <c r="K232" s="13" t="s">
        <v>30</v>
      </c>
      <c r="L232" s="13" t="s">
        <v>31</v>
      </c>
      <c r="M232" s="13" t="s">
        <v>32</v>
      </c>
      <c r="N232" s="13" t="s">
        <v>33</v>
      </c>
      <c r="O232" s="13" t="s">
        <v>34</v>
      </c>
      <c r="P232" s="13" t="s">
        <v>35</v>
      </c>
      <c r="Q232" s="13" t="s">
        <v>36</v>
      </c>
      <c r="R232" s="13" t="s">
        <v>37</v>
      </c>
      <c r="S232" s="14" t="s">
        <v>38</v>
      </c>
      <c r="T232" s="14" t="s">
        <v>27</v>
      </c>
      <c r="U232" s="14" t="s">
        <v>28</v>
      </c>
      <c r="V232" s="14" t="s">
        <v>36</v>
      </c>
      <c r="W232" s="14" t="s">
        <v>37</v>
      </c>
      <c r="X232" s="14" t="s">
        <v>437</v>
      </c>
      <c r="Y232" s="13" t="s">
        <v>40</v>
      </c>
      <c r="Z232" s="14" t="s">
        <v>41</v>
      </c>
      <c r="AA232"/>
    </row>
    <row r="233" spans="2:27">
      <c r="B233" s="15"/>
      <c r="C233" s="9" t="s">
        <v>435</v>
      </c>
      <c r="D233" s="16">
        <f t="shared" ref="D233:I233" si="183">SUM(D234:D238)</f>
        <v>131549</v>
      </c>
      <c r="E233" s="16">
        <f t="shared" si="183"/>
        <v>27126</v>
      </c>
      <c r="F233" s="16">
        <f t="shared" si="183"/>
        <v>165</v>
      </c>
      <c r="G233" s="16">
        <f t="shared" si="183"/>
        <v>39</v>
      </c>
      <c r="H233" s="16">
        <f t="shared" si="183"/>
        <v>5</v>
      </c>
      <c r="I233" s="16">
        <f t="shared" si="183"/>
        <v>24</v>
      </c>
      <c r="J233" s="17">
        <f>D233*1000/E233</f>
        <v>4849.5539334955392</v>
      </c>
      <c r="K233" s="17">
        <f t="shared" ref="K233" si="184">IFERROR(D233/F233,0)</f>
        <v>797.26666666666665</v>
      </c>
      <c r="L233" s="18">
        <f t="shared" ref="L233:M233" si="185">IFERROR(F233/E233,0)</f>
        <v>6.082725060827251E-3</v>
      </c>
      <c r="M233" s="42">
        <f t="shared" si="185"/>
        <v>0.23636363636363636</v>
      </c>
      <c r="N233" s="42">
        <f t="shared" ref="N233" si="186">IFERROR(H233/F233,0)</f>
        <v>3.0303030303030304E-2</v>
      </c>
      <c r="O233" s="42">
        <f t="shared" ref="O233" si="187">IFERROR(I233/F233,0)</f>
        <v>0.14545454545454545</v>
      </c>
      <c r="P233" s="17">
        <f t="shared" ref="P233" si="188">IFERROR(D233/G233,0)</f>
        <v>3373.0512820512822</v>
      </c>
      <c r="Q233" s="17">
        <f t="shared" ref="Q233" si="189">IFERROR(D233/H233,0)</f>
        <v>26309.8</v>
      </c>
      <c r="R233" s="17">
        <f t="shared" ref="R233" si="190">IFERROR(D233/I233,0)</f>
        <v>5481.208333333333</v>
      </c>
      <c r="S233" s="16">
        <f>SUM(S234:S238)</f>
        <v>37</v>
      </c>
      <c r="T233" s="16">
        <f>SUM(T234:T238)</f>
        <v>32</v>
      </c>
      <c r="U233" s="16">
        <f>SUM(U234:U238)</f>
        <v>4</v>
      </c>
      <c r="V233" s="17">
        <f t="shared" ref="V233" si="191">IFERROR(D233/T233,0)</f>
        <v>4110.90625</v>
      </c>
      <c r="W233" s="17">
        <f t="shared" ref="W233" si="192">IFERROR(D233/U233,0)</f>
        <v>32887.25</v>
      </c>
      <c r="X233" s="17">
        <f>IFERROR(W233*커버링B2C요약!$AD$8/(커버링B2C요약!$AE$5/커버링B2C요약!$AD$5),0)</f>
        <v>13089.273340277397</v>
      </c>
      <c r="Y233" s="17">
        <f>Y234</f>
        <v>30000</v>
      </c>
      <c r="Z233" s="17">
        <v>300000</v>
      </c>
      <c r="AA233"/>
    </row>
    <row r="234" spans="2:27" s="62" customFormat="1">
      <c r="B234" s="28" t="str">
        <f>VLOOKUP(C234,'메타 RAW'!A:G,2,0)</f>
        <v>ios_purchase_all_vd_인플루언서PA_dcj_sj1_26.04.23</v>
      </c>
      <c r="C234" s="28" t="s">
        <v>1056</v>
      </c>
      <c r="D234" s="28">
        <f>VLOOKUP($C234,'메타 RAW'!$A:$G,3,0)</f>
        <v>120890</v>
      </c>
      <c r="E234" s="28">
        <f>VLOOKUP($C234,'메타 RAW'!$A:$G,4,0)</f>
        <v>25724</v>
      </c>
      <c r="F234" s="28">
        <f>VLOOKUP($C234,'메타 RAW'!$A:$G,5,0)</f>
        <v>154</v>
      </c>
      <c r="G234" s="28">
        <f>VLOOKUP($C234,'메타 RAW'!$A:$G,6,0)</f>
        <v>39</v>
      </c>
      <c r="H234" s="28">
        <f>VLOOKUP($C234,'메타 RAW'!$A:$I,7,0)</f>
        <v>5</v>
      </c>
      <c r="I234" s="28">
        <f>VLOOKUP($C234,'메타 RAW'!$A:$I,8,0)</f>
        <v>24</v>
      </c>
      <c r="J234" s="29">
        <f>IFERROR(D234/E234*1000,0)</f>
        <v>4699.5024102005909</v>
      </c>
      <c r="K234" s="29">
        <f>IFERROR(D234/F234,0)</f>
        <v>785</v>
      </c>
      <c r="L234" s="30">
        <f t="shared" ref="L234:M238" si="193">IFERROR(F234/E234,0)</f>
        <v>5.9866272741408797E-3</v>
      </c>
      <c r="M234" s="30">
        <f t="shared" si="193"/>
        <v>0.25324675324675322</v>
      </c>
      <c r="N234" s="30">
        <f>IFERROR(H234/F234,0)</f>
        <v>3.2467532467532464E-2</v>
      </c>
      <c r="O234" s="30">
        <f>IFERROR(I234/F234,0)</f>
        <v>0.15584415584415584</v>
      </c>
      <c r="P234" s="28">
        <f>IFERROR(D234/G234,0)</f>
        <v>3099.7435897435898</v>
      </c>
      <c r="Q234" s="28">
        <f>IFERROR(D234/H234,0)</f>
        <v>24178</v>
      </c>
      <c r="R234" s="28">
        <f>IFERROR(D234/I234,0)</f>
        <v>5037.083333333333</v>
      </c>
      <c r="S234" s="28">
        <f>IFERROR(VLOOKUP($C234,'메타 RAW (MMP)'!$B:$G,3,0),0)</f>
        <v>37</v>
      </c>
      <c r="T234" s="28">
        <f>IFERROR(VLOOKUP($C234,'메타 RAW (MMP)'!$B:$G,5,0),0)</f>
        <v>32</v>
      </c>
      <c r="U234" s="28">
        <f>IFERROR(VLOOKUP($C234,'메타 RAW (MMP)'!$B:$G,6,0),0)</f>
        <v>4</v>
      </c>
      <c r="V234" s="28">
        <f>IFERROR(D234/T234,0)</f>
        <v>3777.8125</v>
      </c>
      <c r="W234" s="28">
        <f>IFERROR(D234/U234,0)</f>
        <v>30222.5</v>
      </c>
      <c r="X234" s="28">
        <f>IFERROR(W234*커버링B2C요약!$AD$8/(커버링B2C요약!$AE$5/커버링B2C요약!$AD$5),0)</f>
        <v>12028.690861246643</v>
      </c>
      <c r="Y234" s="28">
        <f>VLOOKUP($C234,'메타 RAW'!$A:$I,9,0)</f>
        <v>30000</v>
      </c>
    </row>
    <row r="235" spans="2:27" s="62" customFormat="1">
      <c r="B235" s="28" t="str">
        <f>VLOOKUP(C235,'메타 RAW'!A:G,2,0)</f>
        <v>ios_purchase_all_vd_인플루언서PA_dcj_sj1_26.04.23</v>
      </c>
      <c r="C235" s="28" t="s">
        <v>1058</v>
      </c>
      <c r="D235" s="28">
        <f>VLOOKUP($C235,'메타 RAW'!$A:$G,3,0)</f>
        <v>3992</v>
      </c>
      <c r="E235" s="28">
        <f>VLOOKUP($C235,'메타 RAW'!$A:$G,4,0)</f>
        <v>543</v>
      </c>
      <c r="F235" s="28">
        <f>VLOOKUP($C235,'메타 RAW'!$A:$G,5,0)</f>
        <v>4</v>
      </c>
      <c r="G235" s="28">
        <f>VLOOKUP($C235,'메타 RAW'!$A:$G,6,0)</f>
        <v>0</v>
      </c>
      <c r="H235" s="28">
        <f>VLOOKUP($C235,'메타 RAW'!$A:$I,7,0)</f>
        <v>0</v>
      </c>
      <c r="I235" s="28">
        <f>VLOOKUP($C235,'메타 RAW'!$A:$I,8,0)</f>
        <v>0</v>
      </c>
      <c r="J235" s="29">
        <f>IFERROR(D235/E235*1000,0)</f>
        <v>7351.7495395948436</v>
      </c>
      <c r="K235" s="29">
        <f>IFERROR(D235/F235,0)</f>
        <v>998</v>
      </c>
      <c r="L235" s="30">
        <f t="shared" si="193"/>
        <v>7.3664825046040518E-3</v>
      </c>
      <c r="M235" s="30">
        <f t="shared" si="193"/>
        <v>0</v>
      </c>
      <c r="N235" s="30">
        <f>IFERROR(H235/F235,0)</f>
        <v>0</v>
      </c>
      <c r="O235" s="30">
        <f>IFERROR(I235/F235,0)</f>
        <v>0</v>
      </c>
      <c r="P235" s="28">
        <f>IFERROR(D235/G235,0)</f>
        <v>0</v>
      </c>
      <c r="Q235" s="28">
        <f>IFERROR(D235/H235,0)</f>
        <v>0</v>
      </c>
      <c r="R235" s="28">
        <f>IFERROR(D235/I235,0)</f>
        <v>0</v>
      </c>
      <c r="S235" s="28">
        <f>IFERROR(VLOOKUP($C235,'메타 RAW (MMP)'!$B:$G,3,0),0)</f>
        <v>0</v>
      </c>
      <c r="T235" s="28">
        <f>IFERROR(VLOOKUP($C235,'메타 RAW (MMP)'!$B:$G,5,0),0)</f>
        <v>0</v>
      </c>
      <c r="U235" s="28">
        <f>IFERROR(VLOOKUP($C235,'메타 RAW (MMP)'!$B:$G,6,0),0)</f>
        <v>0</v>
      </c>
      <c r="V235" s="28">
        <f>IFERROR(D235/T235,0)</f>
        <v>0</v>
      </c>
      <c r="W235" s="28">
        <f>IFERROR(D235/U235,0)</f>
        <v>0</v>
      </c>
      <c r="X235" s="28">
        <f>IFERROR(W235*커버링B2C요약!$AD$8/(커버링B2C요약!$AE$5/커버링B2C요약!$AD$5),0)</f>
        <v>0</v>
      </c>
      <c r="Y235" s="28">
        <f>VLOOKUP($C235,'메타 RAW'!$A:$I,9,0)</f>
        <v>30000</v>
      </c>
    </row>
    <row r="236" spans="2:27" s="62" customFormat="1">
      <c r="B236" s="28" t="str">
        <f>VLOOKUP(C236,'메타 RAW'!A:G,2,0)</f>
        <v>ios_purchase_all_vd_인플루언서PA_dcj_sj1_26.04.23</v>
      </c>
      <c r="C236" s="28" t="s">
        <v>1057</v>
      </c>
      <c r="D236" s="28">
        <f>VLOOKUP($C236,'메타 RAW'!$A:$G,3,0)</f>
        <v>3296</v>
      </c>
      <c r="E236" s="28">
        <f>VLOOKUP($C236,'메타 RAW'!$A:$G,4,0)</f>
        <v>587</v>
      </c>
      <c r="F236" s="28">
        <f>VLOOKUP($C236,'메타 RAW'!$A:$G,5,0)</f>
        <v>2</v>
      </c>
      <c r="G236" s="28">
        <f>VLOOKUP($C236,'메타 RAW'!$A:$G,6,0)</f>
        <v>0</v>
      </c>
      <c r="H236" s="28">
        <f>VLOOKUP($C236,'메타 RAW'!$A:$I,7,0)</f>
        <v>0</v>
      </c>
      <c r="I236" s="28">
        <f>VLOOKUP($C236,'메타 RAW'!$A:$I,8,0)</f>
        <v>0</v>
      </c>
      <c r="J236" s="29">
        <f>IFERROR(D236/E236*1000,0)</f>
        <v>5614.9914821124357</v>
      </c>
      <c r="K236" s="29">
        <f>IFERROR(D236/F236,0)</f>
        <v>1648</v>
      </c>
      <c r="L236" s="30">
        <f t="shared" si="193"/>
        <v>3.4071550255536627E-3</v>
      </c>
      <c r="M236" s="30">
        <f t="shared" si="193"/>
        <v>0</v>
      </c>
      <c r="N236" s="30">
        <f>IFERROR(H236/F236,0)</f>
        <v>0</v>
      </c>
      <c r="O236" s="30">
        <f>IFERROR(I236/F236,0)</f>
        <v>0</v>
      </c>
      <c r="P236" s="28">
        <f>IFERROR(D236/G236,0)</f>
        <v>0</v>
      </c>
      <c r="Q236" s="28">
        <f>IFERROR(D236/H236,0)</f>
        <v>0</v>
      </c>
      <c r="R236" s="28">
        <f>IFERROR(D236/I236,0)</f>
        <v>0</v>
      </c>
      <c r="S236" s="28">
        <f>IFERROR(VLOOKUP($C236,'메타 RAW (MMP)'!$B:$G,3,0),0)</f>
        <v>0</v>
      </c>
      <c r="T236" s="28">
        <f>IFERROR(VLOOKUP($C236,'메타 RAW (MMP)'!$B:$G,5,0),0)</f>
        <v>0</v>
      </c>
      <c r="U236" s="28">
        <f>IFERROR(VLOOKUP($C236,'메타 RAW (MMP)'!$B:$G,6,0),0)</f>
        <v>0</v>
      </c>
      <c r="V236" s="28">
        <f>IFERROR(D236/T236,0)</f>
        <v>0</v>
      </c>
      <c r="W236" s="28">
        <f>IFERROR(D236/U236,0)</f>
        <v>0</v>
      </c>
      <c r="X236" s="28">
        <f>IFERROR(W236*커버링B2C요약!$AD$8/(커버링B2C요약!$AE$5/커버링B2C요약!$AD$5),0)</f>
        <v>0</v>
      </c>
      <c r="Y236" s="28">
        <f>VLOOKUP($C236,'메타 RAW'!$A:$I,9,0)</f>
        <v>30000</v>
      </c>
    </row>
    <row r="237" spans="2:27">
      <c r="B237" s="28" t="str">
        <f>VLOOKUP(C237,'메타 RAW'!A:G,2,0)</f>
        <v>ios_purchase_all_vd_인플루언서PA_dcj_sj1_26.04.23</v>
      </c>
      <c r="C237" s="28" t="s">
        <v>1059</v>
      </c>
      <c r="D237" s="28">
        <f>VLOOKUP($C237,'메타 RAW'!$A:$G,3,0)</f>
        <v>2044</v>
      </c>
      <c r="E237" s="28">
        <f>VLOOKUP($C237,'메타 RAW'!$A:$G,4,0)</f>
        <v>158</v>
      </c>
      <c r="F237" s="28">
        <f>VLOOKUP($C237,'메타 RAW'!$A:$G,5,0)</f>
        <v>5</v>
      </c>
      <c r="G237" s="28">
        <f>VLOOKUP($C237,'메타 RAW'!$A:$G,6,0)</f>
        <v>0</v>
      </c>
      <c r="H237" s="28">
        <f>VLOOKUP($C237,'메타 RAW'!$A:$I,7,0)</f>
        <v>0</v>
      </c>
      <c r="I237" s="28">
        <f>VLOOKUP($C237,'메타 RAW'!$A:$I,8,0)</f>
        <v>0</v>
      </c>
      <c r="J237" s="29">
        <f>IFERROR(D237/E237*1000,0)</f>
        <v>12936.708860759494</v>
      </c>
      <c r="K237" s="29">
        <f>IFERROR(D237/F237,0)</f>
        <v>408.8</v>
      </c>
      <c r="L237" s="30">
        <f t="shared" si="193"/>
        <v>3.1645569620253167E-2</v>
      </c>
      <c r="M237" s="30">
        <f t="shared" si="193"/>
        <v>0</v>
      </c>
      <c r="N237" s="30">
        <f>IFERROR(H237/F237,0)</f>
        <v>0</v>
      </c>
      <c r="O237" s="30">
        <f>IFERROR(I237/F237,0)</f>
        <v>0</v>
      </c>
      <c r="P237" s="28">
        <f>IFERROR(D237/G237,0)</f>
        <v>0</v>
      </c>
      <c r="Q237" s="28">
        <f>IFERROR(D237/H237,0)</f>
        <v>0</v>
      </c>
      <c r="R237" s="28">
        <f>IFERROR(D237/I237,0)</f>
        <v>0</v>
      </c>
      <c r="S237" s="28">
        <f>IFERROR(VLOOKUP($C237,'메타 RAW (MMP)'!$B:$G,3,0),0)</f>
        <v>0</v>
      </c>
      <c r="T237" s="28">
        <f>IFERROR(VLOOKUP($C237,'메타 RAW (MMP)'!$B:$G,5,0),0)</f>
        <v>0</v>
      </c>
      <c r="U237" s="28">
        <f>IFERROR(VLOOKUP($C237,'메타 RAW (MMP)'!$B:$G,6,0),0)</f>
        <v>0</v>
      </c>
      <c r="V237" s="28">
        <f>IFERROR(D237/T237,0)</f>
        <v>0</v>
      </c>
      <c r="W237" s="28">
        <f>IFERROR(D237/U237,0)</f>
        <v>0</v>
      </c>
      <c r="X237" s="28">
        <f>IFERROR(W237*커버링B2C요약!$AD$8/(커버링B2C요약!$AE$5/커버링B2C요약!$AD$5),0)</f>
        <v>0</v>
      </c>
      <c r="Y237" s="28">
        <f>VLOOKUP($C237,'메타 RAW'!$A:$I,9,0)</f>
        <v>30000</v>
      </c>
      <c r="Z237" s="62"/>
      <c r="AA237"/>
    </row>
    <row r="238" spans="2:27">
      <c r="B238" s="28" t="str">
        <f>VLOOKUP(C238,'메타 RAW'!A:G,2,0)</f>
        <v>ios_purchase_all_vd_인플루언서PA_dcj_sj1_26.04.23</v>
      </c>
      <c r="C238" s="28" t="s">
        <v>1060</v>
      </c>
      <c r="D238" s="28">
        <f>VLOOKUP($C238,'메타 RAW'!$A:$G,3,0)</f>
        <v>1327</v>
      </c>
      <c r="E238" s="28">
        <f>VLOOKUP($C238,'메타 RAW'!$A:$G,4,0)</f>
        <v>114</v>
      </c>
      <c r="F238" s="28">
        <f>VLOOKUP($C238,'메타 RAW'!$A:$G,5,0)</f>
        <v>0</v>
      </c>
      <c r="G238" s="28">
        <f>VLOOKUP($C238,'메타 RAW'!$A:$G,6,0)</f>
        <v>0</v>
      </c>
      <c r="H238" s="28">
        <f>VLOOKUP($C238,'메타 RAW'!$A:$I,7,0)</f>
        <v>0</v>
      </c>
      <c r="I238" s="28">
        <f>VLOOKUP($C238,'메타 RAW'!$A:$I,8,0)</f>
        <v>0</v>
      </c>
      <c r="J238" s="29">
        <f>IFERROR(D238/E238*1000,0)</f>
        <v>11640.350877192983</v>
      </c>
      <c r="K238" s="29">
        <f>IFERROR(D238/F238,0)</f>
        <v>0</v>
      </c>
      <c r="L238" s="30">
        <f t="shared" si="193"/>
        <v>0</v>
      </c>
      <c r="M238" s="30">
        <f t="shared" si="193"/>
        <v>0</v>
      </c>
      <c r="N238" s="30">
        <f>IFERROR(H238/F238,0)</f>
        <v>0</v>
      </c>
      <c r="O238" s="30">
        <f>IFERROR(I238/F238,0)</f>
        <v>0</v>
      </c>
      <c r="P238" s="28">
        <f>IFERROR(D238/G238,0)</f>
        <v>0</v>
      </c>
      <c r="Q238" s="28">
        <f>IFERROR(D238/H238,0)</f>
        <v>0</v>
      </c>
      <c r="R238" s="28">
        <f>IFERROR(D238/I238,0)</f>
        <v>0</v>
      </c>
      <c r="S238" s="28">
        <f>IFERROR(VLOOKUP($C238,'메타 RAW (MMP)'!$B:$G,3,0),0)</f>
        <v>0</v>
      </c>
      <c r="T238" s="28">
        <f>IFERROR(VLOOKUP($C238,'메타 RAW (MMP)'!$B:$G,5,0),0)</f>
        <v>0</v>
      </c>
      <c r="U238" s="28">
        <f>IFERROR(VLOOKUP($C238,'메타 RAW (MMP)'!$B:$G,6,0),0)</f>
        <v>0</v>
      </c>
      <c r="V238" s="28">
        <f>IFERROR(D238/T238,0)</f>
        <v>0</v>
      </c>
      <c r="W238" s="28">
        <f>IFERROR(D238/U238,0)</f>
        <v>0</v>
      </c>
      <c r="X238" s="28">
        <f>IFERROR(W238*커버링B2C요약!$AD$8/(커버링B2C요약!$AE$5/커버링B2C요약!$AD$5),0)</f>
        <v>0</v>
      </c>
      <c r="Y238" s="28">
        <f>VLOOKUP($C238,'메타 RAW'!$A:$I,9,0)</f>
        <v>30000</v>
      </c>
      <c r="Z238" s="62"/>
      <c r="AA238"/>
    </row>
    <row r="240" spans="2:27">
      <c r="B240" s="19" t="s">
        <v>440</v>
      </c>
      <c r="C240" s="20" t="s">
        <v>4287</v>
      </c>
      <c r="D240" s="20"/>
      <c r="AA240"/>
    </row>
    <row r="241" spans="2:27">
      <c r="B241" s="11" t="s">
        <v>436</v>
      </c>
      <c r="C241" s="11" t="s">
        <v>22</v>
      </c>
      <c r="D241" s="12" t="s">
        <v>23</v>
      </c>
      <c r="E241" s="12" t="s">
        <v>24</v>
      </c>
      <c r="F241" s="12" t="s">
        <v>25</v>
      </c>
      <c r="G241" s="12" t="s">
        <v>26</v>
      </c>
      <c r="H241" s="12" t="s">
        <v>27</v>
      </c>
      <c r="I241" s="12" t="s">
        <v>28</v>
      </c>
      <c r="J241" s="13" t="s">
        <v>29</v>
      </c>
      <c r="K241" s="13" t="s">
        <v>30</v>
      </c>
      <c r="L241" s="13" t="s">
        <v>31</v>
      </c>
      <c r="M241" s="13" t="s">
        <v>32</v>
      </c>
      <c r="N241" s="13" t="s">
        <v>33</v>
      </c>
      <c r="O241" s="13" t="s">
        <v>34</v>
      </c>
      <c r="P241" s="13" t="s">
        <v>35</v>
      </c>
      <c r="Q241" s="13" t="s">
        <v>36</v>
      </c>
      <c r="R241" s="13" t="s">
        <v>37</v>
      </c>
      <c r="S241" s="14" t="s">
        <v>38</v>
      </c>
      <c r="T241" s="14" t="s">
        <v>27</v>
      </c>
      <c r="U241" s="14" t="s">
        <v>28</v>
      </c>
      <c r="V241" s="14" t="s">
        <v>36</v>
      </c>
      <c r="W241" s="14" t="s">
        <v>37</v>
      </c>
      <c r="X241" s="14" t="s">
        <v>437</v>
      </c>
      <c r="Y241" s="13" t="s">
        <v>40</v>
      </c>
      <c r="Z241" s="14" t="s">
        <v>41</v>
      </c>
      <c r="AA241"/>
    </row>
    <row r="242" spans="2:27">
      <c r="B242" s="15"/>
      <c r="C242" s="9" t="s">
        <v>435</v>
      </c>
      <c r="D242" s="16">
        <f t="shared" ref="D242:I242" si="194">SUM(D243:D247)</f>
        <v>134120</v>
      </c>
      <c r="E242" s="16">
        <f t="shared" si="194"/>
        <v>17723</v>
      </c>
      <c r="F242" s="16">
        <f t="shared" si="194"/>
        <v>217</v>
      </c>
      <c r="G242" s="16">
        <f t="shared" si="194"/>
        <v>21</v>
      </c>
      <c r="H242" s="16">
        <f t="shared" si="194"/>
        <v>1</v>
      </c>
      <c r="I242" s="16">
        <f t="shared" si="194"/>
        <v>16</v>
      </c>
      <c r="J242" s="17">
        <f>D242*1000/E242</f>
        <v>7567.5675675675675</v>
      </c>
      <c r="K242" s="17">
        <f t="shared" ref="K242" si="195">IFERROR(D242/F242,0)</f>
        <v>618.06451612903231</v>
      </c>
      <c r="L242" s="18">
        <f t="shared" ref="L242:M242" si="196">IFERROR(F242/E242,0)</f>
        <v>1.2243976753371326E-2</v>
      </c>
      <c r="M242" s="42">
        <f t="shared" si="196"/>
        <v>9.6774193548387094E-2</v>
      </c>
      <c r="N242" s="42">
        <f t="shared" ref="N242" si="197">IFERROR(H242/F242,0)</f>
        <v>4.608294930875576E-3</v>
      </c>
      <c r="O242" s="42">
        <f t="shared" ref="O242" si="198">IFERROR(I242/F242,0)</f>
        <v>7.3732718894009217E-2</v>
      </c>
      <c r="P242" s="17">
        <f t="shared" ref="P242" si="199">IFERROR(D242/G242,0)</f>
        <v>6386.666666666667</v>
      </c>
      <c r="Q242" s="17">
        <f t="shared" ref="Q242" si="200">IFERROR(D242/H242,0)</f>
        <v>134120</v>
      </c>
      <c r="R242" s="17">
        <f t="shared" ref="R242" si="201">IFERROR(D242/I242,0)</f>
        <v>8382.5</v>
      </c>
      <c r="S242" s="16">
        <f>SUM(S243:S247)</f>
        <v>17</v>
      </c>
      <c r="T242" s="16">
        <f>SUM(T243:T247)</f>
        <v>14</v>
      </c>
      <c r="U242" s="16">
        <f>SUM(U243:U247)</f>
        <v>1</v>
      </c>
      <c r="V242" s="17">
        <f t="shared" ref="V242" si="202">IFERROR(D242/T242,0)</f>
        <v>9580</v>
      </c>
      <c r="W242" s="17">
        <f t="shared" ref="W242" si="203">IFERROR(D242/U242,0)</f>
        <v>134120</v>
      </c>
      <c r="X242" s="17">
        <f>IFERROR(W242*커버링B2C요약!$AD$8/(커버링B2C요약!$AE$5/커버링B2C요약!$AD$5),0)</f>
        <v>53380.362918699633</v>
      </c>
      <c r="Y242" s="17">
        <f>Y243</f>
        <v>30000</v>
      </c>
      <c r="Z242" s="17">
        <v>30000</v>
      </c>
      <c r="AA242"/>
    </row>
    <row r="243" spans="2:27" s="62" customFormat="1">
      <c r="B243" s="28" t="str">
        <f>VLOOKUP(C243,'메타 RAW'!A:G,2,0)</f>
        <v>ios_purchase_all_vd_고효율소재모음_dcj_sj1_26.04.23</v>
      </c>
      <c r="C243" s="28" t="s">
        <v>1061</v>
      </c>
      <c r="D243" s="28">
        <f>VLOOKUP($C243,'메타 RAW'!$A:$G,3,0)</f>
        <v>109228</v>
      </c>
      <c r="E243" s="28">
        <f>VLOOKUP($C243,'메타 RAW'!$A:$G,4,0)</f>
        <v>15207</v>
      </c>
      <c r="F243" s="28">
        <f>VLOOKUP($C243,'메타 RAW'!$A:$G,5,0)</f>
        <v>193</v>
      </c>
      <c r="G243" s="28">
        <f>VLOOKUP($C243,'메타 RAW'!$A:$G,6,0)</f>
        <v>21</v>
      </c>
      <c r="H243" s="28">
        <f>VLOOKUP($C243,'메타 RAW'!$A:$I,7,0)</f>
        <v>1</v>
      </c>
      <c r="I243" s="28">
        <f>VLOOKUP($C243,'메타 RAW'!$A:$I,8,0)</f>
        <v>16</v>
      </c>
      <c r="J243" s="29">
        <f>IFERROR(D243/E243*1000,0)</f>
        <v>7182.7447885842048</v>
      </c>
      <c r="K243" s="29">
        <f>IFERROR(D243/F243,0)</f>
        <v>565.94818652849744</v>
      </c>
      <c r="L243" s="30">
        <f t="shared" ref="L243:M247" si="204">IFERROR(F243/E243,0)</f>
        <v>1.269152364042875E-2</v>
      </c>
      <c r="M243" s="30">
        <f t="shared" si="204"/>
        <v>0.10880829015544041</v>
      </c>
      <c r="N243" s="30">
        <f>IFERROR(H243/F243,0)</f>
        <v>5.1813471502590676E-3</v>
      </c>
      <c r="O243" s="30">
        <f>IFERROR(I243/F243,0)</f>
        <v>8.2901554404145081E-2</v>
      </c>
      <c r="P243" s="28">
        <f>IFERROR(D243/G243,0)</f>
        <v>5201.333333333333</v>
      </c>
      <c r="Q243" s="28">
        <f>IFERROR(D243/H243,0)</f>
        <v>109228</v>
      </c>
      <c r="R243" s="28">
        <f>IFERROR(D243/I243,0)</f>
        <v>6826.75</v>
      </c>
      <c r="S243" s="28">
        <f>IFERROR(VLOOKUP($C243,'메타 RAW (MMP)'!$B:$G,3,0),0)</f>
        <v>15</v>
      </c>
      <c r="T243" s="28">
        <f>IFERROR(VLOOKUP($C243,'메타 RAW (MMP)'!$B:$G,5,0),0)</f>
        <v>12</v>
      </c>
      <c r="U243" s="28">
        <f>IFERROR(VLOOKUP($C243,'메타 RAW (MMP)'!$B:$G,6,0),0)</f>
        <v>1</v>
      </c>
      <c r="V243" s="28">
        <f>IFERROR(D243/T243,0)</f>
        <v>9102.3333333333339</v>
      </c>
      <c r="W243" s="28">
        <f>IFERROR(D243/U243,0)</f>
        <v>109228</v>
      </c>
      <c r="X243" s="28">
        <f>IFERROR(W243*커버링B2C요약!$AD$8/(커버링B2C요약!$AE$5/커버링B2C요약!$AD$5),0)</f>
        <v>43473.235020009866</v>
      </c>
      <c r="Y243" s="28">
        <f>VLOOKUP($C243,'메타 RAW'!$A:$I,9,0)</f>
        <v>30000</v>
      </c>
    </row>
    <row r="244" spans="2:27" s="62" customFormat="1">
      <c r="B244" s="28" t="str">
        <f>VLOOKUP(C244,'메타 RAW'!A:G,2,0)</f>
        <v>ios_purchase_all_vd_고효율소재모음_dcj_sj1_26.04.23</v>
      </c>
      <c r="C244" s="28" t="s">
        <v>1062</v>
      </c>
      <c r="D244" s="28">
        <f>VLOOKUP($C244,'메타 RAW'!$A:$G,3,0)</f>
        <v>18415</v>
      </c>
      <c r="E244" s="28">
        <f>VLOOKUP($C244,'메타 RAW'!$A:$G,4,0)</f>
        <v>1671</v>
      </c>
      <c r="F244" s="28">
        <f>VLOOKUP($C244,'메타 RAW'!$A:$G,5,0)</f>
        <v>13</v>
      </c>
      <c r="G244" s="28">
        <f>VLOOKUP($C244,'메타 RAW'!$A:$G,6,0)</f>
        <v>0</v>
      </c>
      <c r="H244" s="28">
        <f>VLOOKUP($C244,'메타 RAW'!$A:$I,7,0)</f>
        <v>0</v>
      </c>
      <c r="I244" s="28">
        <f>VLOOKUP($C244,'메타 RAW'!$A:$I,8,0)</f>
        <v>0</v>
      </c>
      <c r="J244" s="29">
        <f>IFERROR(D244/E244*1000,0)</f>
        <v>11020.347097546379</v>
      </c>
      <c r="K244" s="29">
        <f>IFERROR(D244/F244,0)</f>
        <v>1416.5384615384614</v>
      </c>
      <c r="L244" s="30">
        <f t="shared" si="204"/>
        <v>7.7797725912627166E-3</v>
      </c>
      <c r="M244" s="30">
        <f t="shared" si="204"/>
        <v>0</v>
      </c>
      <c r="N244" s="30">
        <f>IFERROR(H244/F244,0)</f>
        <v>0</v>
      </c>
      <c r="O244" s="30">
        <f>IFERROR(I244/F244,0)</f>
        <v>0</v>
      </c>
      <c r="P244" s="28">
        <f>IFERROR(D244/G244,0)</f>
        <v>0</v>
      </c>
      <c r="Q244" s="28">
        <f>IFERROR(D244/H244,0)</f>
        <v>0</v>
      </c>
      <c r="R244" s="28">
        <f>IFERROR(D244/I244,0)</f>
        <v>0</v>
      </c>
      <c r="S244" s="28">
        <f>IFERROR(VLOOKUP($C244,'메타 RAW (MMP)'!$B:$G,3,0),0)</f>
        <v>2</v>
      </c>
      <c r="T244" s="28">
        <f>IFERROR(VLOOKUP($C244,'메타 RAW (MMP)'!$B:$G,5,0),0)</f>
        <v>2</v>
      </c>
      <c r="U244" s="28">
        <f>IFERROR(VLOOKUP($C244,'메타 RAW (MMP)'!$B:$G,6,0),0)</f>
        <v>0</v>
      </c>
      <c r="V244" s="28">
        <f>IFERROR(D244/T244,0)</f>
        <v>9207.5</v>
      </c>
      <c r="W244" s="28">
        <f>IFERROR(D244/U244,0)</f>
        <v>0</v>
      </c>
      <c r="X244" s="28">
        <f>IFERROR(W244*커버링B2C요약!$AD$8/(커버링B2C요약!$AE$5/커버링B2C요약!$AD$5),0)</f>
        <v>0</v>
      </c>
      <c r="Y244" s="28">
        <f>VLOOKUP($C244,'메타 RAW'!$A:$I,9,0)</f>
        <v>30000</v>
      </c>
    </row>
    <row r="245" spans="2:27" s="62" customFormat="1">
      <c r="B245" s="28" t="str">
        <f>VLOOKUP(C245,'메타 RAW'!A:G,2,0)</f>
        <v>ios_purchase_all_vd_고효율소재모음_dcj_sj1_26.04.23</v>
      </c>
      <c r="C245" s="28" t="s">
        <v>1063</v>
      </c>
      <c r="D245" s="28">
        <f>VLOOKUP($C245,'메타 RAW'!$A:$G,3,0)</f>
        <v>3435</v>
      </c>
      <c r="E245" s="28">
        <f>VLOOKUP($C245,'메타 RAW'!$A:$G,4,0)</f>
        <v>466</v>
      </c>
      <c r="F245" s="28">
        <f>VLOOKUP($C245,'메타 RAW'!$A:$G,5,0)</f>
        <v>7</v>
      </c>
      <c r="G245" s="28">
        <f>VLOOKUP($C245,'메타 RAW'!$A:$G,6,0)</f>
        <v>0</v>
      </c>
      <c r="H245" s="28">
        <f>VLOOKUP($C245,'메타 RAW'!$A:$I,7,0)</f>
        <v>0</v>
      </c>
      <c r="I245" s="28">
        <f>VLOOKUP($C245,'메타 RAW'!$A:$I,8,0)</f>
        <v>0</v>
      </c>
      <c r="J245" s="29">
        <f>IFERROR(D245/E245*1000,0)</f>
        <v>7371.244635193133</v>
      </c>
      <c r="K245" s="29">
        <f>IFERROR(D245/F245,0)</f>
        <v>490.71428571428572</v>
      </c>
      <c r="L245" s="30">
        <f t="shared" si="204"/>
        <v>1.5021459227467811E-2</v>
      </c>
      <c r="M245" s="30">
        <f t="shared" si="204"/>
        <v>0</v>
      </c>
      <c r="N245" s="30">
        <f>IFERROR(H245/F245,0)</f>
        <v>0</v>
      </c>
      <c r="O245" s="30">
        <f>IFERROR(I245/F245,0)</f>
        <v>0</v>
      </c>
      <c r="P245" s="28">
        <f>IFERROR(D245/G245,0)</f>
        <v>0</v>
      </c>
      <c r="Q245" s="28">
        <f>IFERROR(D245/H245,0)</f>
        <v>0</v>
      </c>
      <c r="R245" s="28">
        <f>IFERROR(D245/I245,0)</f>
        <v>0</v>
      </c>
      <c r="S245" s="28">
        <f>IFERROR(VLOOKUP($C245,'메타 RAW (MMP)'!$B:$G,3,0),0)</f>
        <v>0</v>
      </c>
      <c r="T245" s="28">
        <f>IFERROR(VLOOKUP($C245,'메타 RAW (MMP)'!$B:$G,5,0),0)</f>
        <v>0</v>
      </c>
      <c r="U245" s="28">
        <f>IFERROR(VLOOKUP($C245,'메타 RAW (MMP)'!$B:$G,6,0),0)</f>
        <v>0</v>
      </c>
      <c r="V245" s="28">
        <f>IFERROR(D245/T245,0)</f>
        <v>0</v>
      </c>
      <c r="W245" s="28">
        <f>IFERROR(D245/U245,0)</f>
        <v>0</v>
      </c>
      <c r="X245" s="28">
        <f>IFERROR(W245*커버링B2C요약!$AD$8/(커버링B2C요약!$AE$5/커버링B2C요약!$AD$5),0)</f>
        <v>0</v>
      </c>
      <c r="Y245" s="28">
        <f>VLOOKUP($C245,'메타 RAW'!$A:$I,9,0)</f>
        <v>30000</v>
      </c>
    </row>
    <row r="246" spans="2:27">
      <c r="B246" s="28" t="str">
        <f>VLOOKUP(C246,'메타 RAW'!A:G,2,0)</f>
        <v>ios_purchase_all_vd_고효율소재모음_dcj_sj1_26.04.23</v>
      </c>
      <c r="C246" s="28" t="s">
        <v>1064</v>
      </c>
      <c r="D246" s="28">
        <f>VLOOKUP($C246,'메타 RAW'!$A:$G,3,0)</f>
        <v>2497</v>
      </c>
      <c r="E246" s="28">
        <f>VLOOKUP($C246,'메타 RAW'!$A:$G,4,0)</f>
        <v>331</v>
      </c>
      <c r="F246" s="28">
        <f>VLOOKUP($C246,'메타 RAW'!$A:$G,5,0)</f>
        <v>3</v>
      </c>
      <c r="G246" s="28">
        <f>VLOOKUP($C246,'메타 RAW'!$A:$G,6,0)</f>
        <v>0</v>
      </c>
      <c r="H246" s="28">
        <f>VLOOKUP($C246,'메타 RAW'!$A:$I,7,0)</f>
        <v>0</v>
      </c>
      <c r="I246" s="28">
        <f>VLOOKUP($C246,'메타 RAW'!$A:$I,8,0)</f>
        <v>0</v>
      </c>
      <c r="J246" s="29">
        <f>IFERROR(D246/E246*1000,0)</f>
        <v>7543.8066465256798</v>
      </c>
      <c r="K246" s="29">
        <f>IFERROR(D246/F246,0)</f>
        <v>832.33333333333337</v>
      </c>
      <c r="L246" s="30">
        <f t="shared" si="204"/>
        <v>9.0634441087613302E-3</v>
      </c>
      <c r="M246" s="30">
        <f t="shared" si="204"/>
        <v>0</v>
      </c>
      <c r="N246" s="30">
        <f>IFERROR(H246/F246,0)</f>
        <v>0</v>
      </c>
      <c r="O246" s="30">
        <f>IFERROR(I246/F246,0)</f>
        <v>0</v>
      </c>
      <c r="P246" s="28">
        <f>IFERROR(D246/G246,0)</f>
        <v>0</v>
      </c>
      <c r="Q246" s="28">
        <f>IFERROR(D246/H246,0)</f>
        <v>0</v>
      </c>
      <c r="R246" s="28">
        <f>IFERROR(D246/I246,0)</f>
        <v>0</v>
      </c>
      <c r="S246" s="28">
        <f>IFERROR(VLOOKUP($C246,'메타 RAW (MMP)'!$B:$G,3,0),0)</f>
        <v>0</v>
      </c>
      <c r="T246" s="28">
        <f>IFERROR(VLOOKUP($C246,'메타 RAW (MMP)'!$B:$G,5,0),0)</f>
        <v>0</v>
      </c>
      <c r="U246" s="28">
        <f>IFERROR(VLOOKUP($C246,'메타 RAW (MMP)'!$B:$G,6,0),0)</f>
        <v>0</v>
      </c>
      <c r="V246" s="28">
        <f>IFERROR(D246/T246,0)</f>
        <v>0</v>
      </c>
      <c r="W246" s="28">
        <f>IFERROR(D246/U246,0)</f>
        <v>0</v>
      </c>
      <c r="X246" s="28">
        <f>IFERROR(W246*커버링B2C요약!$AD$8/(커버링B2C요약!$AE$5/커버링B2C요약!$AD$5),0)</f>
        <v>0</v>
      </c>
      <c r="Y246" s="28">
        <f>VLOOKUP($C246,'메타 RAW'!$A:$I,9,0)</f>
        <v>30000</v>
      </c>
      <c r="Z246" s="62"/>
      <c r="AA246"/>
    </row>
    <row r="247" spans="2:27">
      <c r="B247" s="28" t="str">
        <f>VLOOKUP(C247,'메타 RAW'!A:G,2,0)</f>
        <v>ios_purchase_all_vd_고효율소재모음_dcj_sj1_26.04.23</v>
      </c>
      <c r="C247" s="28" t="s">
        <v>1065</v>
      </c>
      <c r="D247" s="28">
        <f>VLOOKUP($C247,'메타 RAW'!$A:$G,3,0)</f>
        <v>545</v>
      </c>
      <c r="E247" s="28">
        <f>VLOOKUP($C247,'메타 RAW'!$A:$G,4,0)</f>
        <v>48</v>
      </c>
      <c r="F247" s="28">
        <f>VLOOKUP($C247,'메타 RAW'!$A:$G,5,0)</f>
        <v>1</v>
      </c>
      <c r="G247" s="28">
        <f>VLOOKUP($C247,'메타 RAW'!$A:$G,6,0)</f>
        <v>0</v>
      </c>
      <c r="H247" s="28">
        <f>VLOOKUP($C247,'메타 RAW'!$A:$I,7,0)</f>
        <v>0</v>
      </c>
      <c r="I247" s="28">
        <f>VLOOKUP($C247,'메타 RAW'!$A:$I,8,0)</f>
        <v>0</v>
      </c>
      <c r="J247" s="29">
        <f>IFERROR(D247/E247*1000,0)</f>
        <v>11354.166666666666</v>
      </c>
      <c r="K247" s="29">
        <f>IFERROR(D247/F247,0)</f>
        <v>545</v>
      </c>
      <c r="L247" s="30">
        <f t="shared" si="204"/>
        <v>2.0833333333333332E-2</v>
      </c>
      <c r="M247" s="30">
        <f t="shared" si="204"/>
        <v>0</v>
      </c>
      <c r="N247" s="30">
        <f>IFERROR(H247/F247,0)</f>
        <v>0</v>
      </c>
      <c r="O247" s="30">
        <f>IFERROR(I247/F247,0)</f>
        <v>0</v>
      </c>
      <c r="P247" s="28">
        <f>IFERROR(D247/G247,0)</f>
        <v>0</v>
      </c>
      <c r="Q247" s="28">
        <f>IFERROR(D247/H247,0)</f>
        <v>0</v>
      </c>
      <c r="R247" s="28">
        <f>IFERROR(D247/I247,0)</f>
        <v>0</v>
      </c>
      <c r="S247" s="28">
        <f>IFERROR(VLOOKUP($C247,'메타 RAW (MMP)'!$B:$G,3,0),0)</f>
        <v>0</v>
      </c>
      <c r="T247" s="28">
        <f>IFERROR(VLOOKUP($C247,'메타 RAW (MMP)'!$B:$G,5,0),0)</f>
        <v>0</v>
      </c>
      <c r="U247" s="28">
        <f>IFERROR(VLOOKUP($C247,'메타 RAW (MMP)'!$B:$G,6,0),0)</f>
        <v>0</v>
      </c>
      <c r="V247" s="28">
        <f>IFERROR(D247/T247,0)</f>
        <v>0</v>
      </c>
      <c r="W247" s="28">
        <f>IFERROR(D247/U247,0)</f>
        <v>0</v>
      </c>
      <c r="X247" s="28">
        <f>IFERROR(W247*커버링B2C요약!$AD$8/(커버링B2C요약!$AE$5/커버링B2C요약!$AD$5),0)</f>
        <v>0</v>
      </c>
      <c r="Y247" s="28">
        <f>VLOOKUP($C247,'메타 RAW'!$A:$I,9,0)</f>
        <v>30000</v>
      </c>
      <c r="Z247" s="62"/>
      <c r="AA247"/>
    </row>
  </sheetData>
  <phoneticPr fontId="2" type="noConversion"/>
  <conditionalFormatting sqref="B1:B134 B153 B160 B167 B174 B181 B188 B195 B202 B209 B216 B223 B230 B239 B248:B1048576">
    <cfRule type="containsText" dxfId="656" priority="105" operator="containsText" text="regist">
      <formula>NOT(ISERROR(SEARCH("regist",B1)))</formula>
    </cfRule>
    <cfRule type="containsText" dxfId="655" priority="104" operator="containsText" text="WEB">
      <formula>NOT(ISERROR(SEARCH("WEB",B1)))</formula>
    </cfRule>
  </conditionalFormatting>
  <conditionalFormatting sqref="B135:B152">
    <cfRule type="containsText" dxfId="654" priority="87" operator="containsText" text="registration">
      <formula>NOT(ISERROR(SEARCH("registration",B135)))</formula>
    </cfRule>
    <cfRule type="containsText" dxfId="653" priority="86" operator="containsText" text="web">
      <formula>NOT(ISERROR(SEARCH("web",B135)))</formula>
    </cfRule>
  </conditionalFormatting>
  <conditionalFormatting sqref="B154:B159">
    <cfRule type="containsText" dxfId="652" priority="82" operator="containsText" text="registration">
      <formula>NOT(ISERROR(SEARCH("registration",B154)))</formula>
    </cfRule>
    <cfRule type="containsText" dxfId="651" priority="81" operator="containsText" text="web">
      <formula>NOT(ISERROR(SEARCH("web",B154)))</formula>
    </cfRule>
  </conditionalFormatting>
  <conditionalFormatting sqref="B161:B166">
    <cfRule type="containsText" dxfId="650" priority="78" operator="containsText" text="registration">
      <formula>NOT(ISERROR(SEARCH("registration",B161)))</formula>
    </cfRule>
    <cfRule type="containsText" dxfId="649" priority="77" operator="containsText" text="web">
      <formula>NOT(ISERROR(SEARCH("web",B161)))</formula>
    </cfRule>
  </conditionalFormatting>
  <conditionalFormatting sqref="B168:B173">
    <cfRule type="containsText" dxfId="648" priority="74" operator="containsText" text="registration">
      <formula>NOT(ISERROR(SEARCH("registration",B168)))</formula>
    </cfRule>
    <cfRule type="containsText" dxfId="647" priority="73" operator="containsText" text="web">
      <formula>NOT(ISERROR(SEARCH("web",B168)))</formula>
    </cfRule>
  </conditionalFormatting>
  <conditionalFormatting sqref="B175:B180">
    <cfRule type="containsText" dxfId="646" priority="67" operator="containsText" text="web">
      <formula>NOT(ISERROR(SEARCH("web",B175)))</formula>
    </cfRule>
    <cfRule type="containsText" dxfId="645" priority="68" operator="containsText" text="registration">
      <formula>NOT(ISERROR(SEARCH("registration",B175)))</formula>
    </cfRule>
  </conditionalFormatting>
  <conditionalFormatting sqref="B182:B187">
    <cfRule type="containsText" dxfId="644" priority="63" operator="containsText" text="web">
      <formula>NOT(ISERROR(SEARCH("web",B182)))</formula>
    </cfRule>
    <cfRule type="containsText" dxfId="643" priority="64" operator="containsText" text="registration">
      <formula>NOT(ISERROR(SEARCH("registration",B182)))</formula>
    </cfRule>
  </conditionalFormatting>
  <conditionalFormatting sqref="B189:B194">
    <cfRule type="containsText" dxfId="642" priority="60" operator="containsText" text="registration">
      <formula>NOT(ISERROR(SEARCH("registration",B189)))</formula>
    </cfRule>
    <cfRule type="containsText" dxfId="641" priority="59" operator="containsText" text="web">
      <formula>NOT(ISERROR(SEARCH("web",B189)))</formula>
    </cfRule>
  </conditionalFormatting>
  <conditionalFormatting sqref="B196:B201">
    <cfRule type="containsText" dxfId="640" priority="50" operator="containsText" text="web">
      <formula>NOT(ISERROR(SEARCH("web",B196)))</formula>
    </cfRule>
    <cfRule type="containsText" dxfId="639" priority="51" operator="containsText" text="registration">
      <formula>NOT(ISERROR(SEARCH("registration",B196)))</formula>
    </cfRule>
  </conditionalFormatting>
  <conditionalFormatting sqref="B203:B208">
    <cfRule type="containsText" dxfId="638" priority="41" operator="containsText" text="web">
      <formula>NOT(ISERROR(SEARCH("web",B203)))</formula>
    </cfRule>
    <cfRule type="containsText" dxfId="637" priority="42" operator="containsText" text="registration">
      <formula>NOT(ISERROR(SEARCH("registration",B203)))</formula>
    </cfRule>
  </conditionalFormatting>
  <conditionalFormatting sqref="B210:B215">
    <cfRule type="containsText" dxfId="636" priority="35" operator="containsText" text="registration">
      <formula>NOT(ISERROR(SEARCH("registration",B210)))</formula>
    </cfRule>
    <cfRule type="containsText" dxfId="635" priority="34" operator="containsText" text="web">
      <formula>NOT(ISERROR(SEARCH("web",B210)))</formula>
    </cfRule>
  </conditionalFormatting>
  <conditionalFormatting sqref="B217:B222">
    <cfRule type="containsText" dxfId="634" priority="27" operator="containsText" text="web">
      <formula>NOT(ISERROR(SEARCH("web",B217)))</formula>
    </cfRule>
    <cfRule type="containsText" dxfId="633" priority="28" operator="containsText" text="registration">
      <formula>NOT(ISERROR(SEARCH("registration",B217)))</formula>
    </cfRule>
  </conditionalFormatting>
  <conditionalFormatting sqref="B224:B229">
    <cfRule type="containsText" dxfId="632" priority="20" operator="containsText" text="web">
      <formula>NOT(ISERROR(SEARCH("web",B224)))</formula>
    </cfRule>
    <cfRule type="containsText" dxfId="631" priority="21" operator="containsText" text="registration">
      <formula>NOT(ISERROR(SEARCH("registration",B224)))</formula>
    </cfRule>
  </conditionalFormatting>
  <conditionalFormatting sqref="B231:B238">
    <cfRule type="containsText" dxfId="630" priority="13" operator="containsText" text="web">
      <formula>NOT(ISERROR(SEARCH("web",B231)))</formula>
    </cfRule>
    <cfRule type="containsText" dxfId="629" priority="14" operator="containsText" text="registration">
      <formula>NOT(ISERROR(SEARCH("registration",B231)))</formula>
    </cfRule>
  </conditionalFormatting>
  <conditionalFormatting sqref="B240:B247">
    <cfRule type="containsText" dxfId="628" priority="6" operator="containsText" text="web">
      <formula>NOT(ISERROR(SEARCH("web",B240)))</formula>
    </cfRule>
    <cfRule type="containsText" dxfId="627" priority="7" operator="containsText" text="registration">
      <formula>NOT(ISERROR(SEARCH("registration",B240)))</formula>
    </cfRule>
  </conditionalFormatting>
  <conditionalFormatting sqref="C1:C135 C141 C153 C160 C167 C174 C181 C188 C195 C202 C209 C216 C223 C230 C239 C248:C1048576">
    <cfRule type="duplicateValues" dxfId="626" priority="103"/>
  </conditionalFormatting>
  <conditionalFormatting sqref="C1:C195 C202 C209 C216 C223 C230 C239 C248:C1048576">
    <cfRule type="duplicateValues" dxfId="625" priority="52"/>
    <cfRule type="duplicateValues" dxfId="624" priority="83"/>
  </conditionalFormatting>
  <conditionalFormatting sqref="C135:C140">
    <cfRule type="duplicateValues" dxfId="623" priority="92"/>
    <cfRule type="duplicateValues" dxfId="622" priority="93"/>
  </conditionalFormatting>
  <conditionalFormatting sqref="C141">
    <cfRule type="duplicateValues" dxfId="621" priority="70"/>
    <cfRule type="duplicateValues" dxfId="620" priority="69"/>
  </conditionalFormatting>
  <conditionalFormatting sqref="C141:C146">
    <cfRule type="duplicateValues" dxfId="619" priority="89"/>
    <cfRule type="duplicateValues" dxfId="618" priority="88"/>
  </conditionalFormatting>
  <conditionalFormatting sqref="C147:C152">
    <cfRule type="duplicateValues" dxfId="617" priority="84"/>
    <cfRule type="duplicateValues" dxfId="616" priority="85"/>
  </conditionalFormatting>
  <conditionalFormatting sqref="C154:C159">
    <cfRule type="duplicateValues" dxfId="615" priority="79"/>
    <cfRule type="duplicateValues" dxfId="614" priority="80"/>
  </conditionalFormatting>
  <conditionalFormatting sqref="C161:C166">
    <cfRule type="duplicateValues" dxfId="613" priority="75"/>
    <cfRule type="duplicateValues" dxfId="612" priority="76"/>
  </conditionalFormatting>
  <conditionalFormatting sqref="C168:C173">
    <cfRule type="duplicateValues" dxfId="611" priority="71"/>
    <cfRule type="duplicateValues" dxfId="610" priority="72"/>
  </conditionalFormatting>
  <conditionalFormatting sqref="C175:C180">
    <cfRule type="duplicateValues" dxfId="609" priority="66"/>
    <cfRule type="duplicateValues" dxfId="608" priority="65"/>
  </conditionalFormatting>
  <conditionalFormatting sqref="C182">
    <cfRule type="duplicateValues" dxfId="607" priority="43"/>
    <cfRule type="duplicateValues" dxfId="606" priority="44"/>
  </conditionalFormatting>
  <conditionalFormatting sqref="C182:C187">
    <cfRule type="duplicateValues" dxfId="605" priority="61"/>
    <cfRule type="duplicateValues" dxfId="604" priority="62"/>
  </conditionalFormatting>
  <conditionalFormatting sqref="C189:C194">
    <cfRule type="duplicateValues" dxfId="603" priority="58"/>
    <cfRule type="duplicateValues" dxfId="602" priority="57"/>
  </conditionalFormatting>
  <conditionalFormatting sqref="C196:C201">
    <cfRule type="duplicateValues" dxfId="601" priority="47"/>
    <cfRule type="duplicateValues" dxfId="600" priority="48"/>
  </conditionalFormatting>
  <conditionalFormatting sqref="C197:C201">
    <cfRule type="duplicateValues" dxfId="599" priority="46"/>
    <cfRule type="duplicateValues" dxfId="598" priority="49"/>
    <cfRule type="duplicateValues" dxfId="597" priority="45"/>
  </conditionalFormatting>
  <conditionalFormatting sqref="C203:C208">
    <cfRule type="duplicateValues" dxfId="596" priority="38"/>
    <cfRule type="duplicateValues" dxfId="595" priority="39"/>
  </conditionalFormatting>
  <conditionalFormatting sqref="C204:C208">
    <cfRule type="duplicateValues" dxfId="594" priority="37"/>
    <cfRule type="duplicateValues" dxfId="593" priority="36"/>
    <cfRule type="duplicateValues" dxfId="592" priority="40"/>
  </conditionalFormatting>
  <conditionalFormatting sqref="C210:C215">
    <cfRule type="duplicateValues" dxfId="591" priority="32"/>
    <cfRule type="duplicateValues" dxfId="590" priority="31"/>
  </conditionalFormatting>
  <conditionalFormatting sqref="C211:C215">
    <cfRule type="duplicateValues" dxfId="589" priority="33"/>
    <cfRule type="duplicateValues" dxfId="588" priority="30"/>
    <cfRule type="duplicateValues" dxfId="587" priority="29"/>
  </conditionalFormatting>
  <conditionalFormatting sqref="C217:C222">
    <cfRule type="duplicateValues" dxfId="586" priority="25"/>
    <cfRule type="duplicateValues" dxfId="585" priority="24"/>
  </conditionalFormatting>
  <conditionalFormatting sqref="C218:C222">
    <cfRule type="duplicateValues" dxfId="584" priority="26"/>
    <cfRule type="duplicateValues" dxfId="583" priority="22"/>
    <cfRule type="duplicateValues" dxfId="582" priority="23"/>
  </conditionalFormatting>
  <conditionalFormatting sqref="C224:C229">
    <cfRule type="duplicateValues" dxfId="581" priority="18"/>
    <cfRule type="duplicateValues" dxfId="580" priority="17"/>
  </conditionalFormatting>
  <conditionalFormatting sqref="C225:C229">
    <cfRule type="duplicateValues" dxfId="579" priority="19"/>
    <cfRule type="duplicateValues" dxfId="578" priority="15"/>
    <cfRule type="duplicateValues" dxfId="577" priority="16"/>
  </conditionalFormatting>
  <conditionalFormatting sqref="C231:C238">
    <cfRule type="duplicateValues" dxfId="576" priority="11"/>
    <cfRule type="duplicateValues" dxfId="575" priority="10"/>
  </conditionalFormatting>
  <conditionalFormatting sqref="C232:C238">
    <cfRule type="duplicateValues" dxfId="574" priority="8"/>
    <cfRule type="duplicateValues" dxfId="573" priority="12"/>
    <cfRule type="duplicateValues" dxfId="572" priority="9"/>
  </conditionalFormatting>
  <conditionalFormatting sqref="C240:C247">
    <cfRule type="duplicateValues" dxfId="571" priority="4"/>
    <cfRule type="duplicateValues" dxfId="570" priority="3"/>
  </conditionalFormatting>
  <conditionalFormatting sqref="C241:C247">
    <cfRule type="duplicateValues" dxfId="569" priority="5"/>
    <cfRule type="duplicateValues" dxfId="568" priority="2"/>
    <cfRule type="duplicateValues" dxfId="56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A282"/>
  <sheetViews>
    <sheetView topLeftCell="B1" zoomScale="85" zoomScaleNormal="85" workbookViewId="0">
      <pane ySplit="4" topLeftCell="A263" activePane="bottomLeft" state="frozen"/>
      <selection activeCell="G19" sqref="G19"/>
      <selection pane="bottomLeft" activeCell="J280" sqref="J280"/>
    </sheetView>
  </sheetViews>
  <sheetFormatPr defaultRowHeight="16.5"/>
  <cols>
    <col min="2" max="2" width="44.75" style="242" customWidth="1"/>
    <col min="3" max="3" width="30.375" style="242" customWidth="1"/>
    <col min="4" max="8" width="9.375" style="242" bestFit="1" customWidth="1"/>
    <col min="9" max="9" width="9.25" style="242" bestFit="1" customWidth="1"/>
    <col min="10" max="13" width="9.375" style="242" bestFit="1" customWidth="1"/>
    <col min="14" max="14" width="11.375" style="242" bestFit="1" customWidth="1"/>
    <col min="15" max="15" width="11" style="242" customWidth="1"/>
    <col min="16" max="16" width="7.75" style="242" bestFit="1" customWidth="1"/>
    <col min="17" max="17" width="11.375" style="242" bestFit="1" customWidth="1"/>
    <col min="18" max="18" width="8.25" style="242" bestFit="1" customWidth="1"/>
    <col min="19" max="19" width="6.375" style="242" bestFit="1" customWidth="1"/>
    <col min="20" max="20" width="7.875" style="242" bestFit="1" customWidth="1"/>
    <col min="21" max="21" width="4.875" style="242" bestFit="1" customWidth="1"/>
    <col min="22" max="22" width="11.25" style="242" bestFit="1" customWidth="1"/>
    <col min="23" max="23" width="8.625" style="242" bestFit="1" customWidth="1"/>
    <col min="24" max="24" width="12" style="242" bestFit="1" customWidth="1"/>
    <col min="25" max="25" width="9.375" style="242" bestFit="1" customWidth="1"/>
    <col min="27" max="27" width="15" style="242" bestFit="1" customWidth="1"/>
  </cols>
  <sheetData>
    <row r="1" spans="2:27" ht="16.5" customHeight="1">
      <c r="B1" s="26">
        <f>커버링B2C요약!C2</f>
        <v>46133</v>
      </c>
      <c r="C1" s="26">
        <f>커버링B2C요약!D2</f>
        <v>46139</v>
      </c>
    </row>
    <row r="2" spans="2:27" ht="16.5" customHeight="1">
      <c r="B2" s="9" t="s">
        <v>435</v>
      </c>
      <c r="D2" s="10"/>
    </row>
    <row r="3" spans="2:27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A3" s="14" t="s">
        <v>438</v>
      </c>
    </row>
    <row r="4" spans="2:27" s="70" customFormat="1" ht="16.5" customHeight="1">
      <c r="B4" s="71" t="s">
        <v>1066</v>
      </c>
      <c r="C4" s="72" t="s">
        <v>47</v>
      </c>
      <c r="D4" s="73">
        <f>SUMIF($C:$C,$B$2,$D:$D)</f>
        <v>6049085</v>
      </c>
      <c r="E4" s="73">
        <f>SUMIF($C:$C,$B$2,E:E)</f>
        <v>366280</v>
      </c>
      <c r="F4" s="73">
        <f>SUMIF($C:$C,$B$2,F:F)</f>
        <v>3660</v>
      </c>
      <c r="G4" s="73">
        <f>SUMIF($C:$C,$B$2,G:G)</f>
        <v>131</v>
      </c>
      <c r="H4" s="73">
        <f>SUMIF($C:$C,$B$2,H:H)</f>
        <v>945</v>
      </c>
      <c r="I4" s="73">
        <f>SUMIF($C:$C,$B$2,I:I)</f>
        <v>595</v>
      </c>
      <c r="J4" s="74">
        <f>D4*1000/E4</f>
        <v>16514.920279567545</v>
      </c>
      <c r="K4" s="74">
        <f>IFERROR(D4/F4,0)</f>
        <v>1652.7554644808743</v>
      </c>
      <c r="L4" s="75">
        <f>IFERROR(F4/E4,0)</f>
        <v>9.9923555749699688E-3</v>
      </c>
      <c r="M4" s="76">
        <f>IFERROR(G4/F4,0)</f>
        <v>3.5792349726775953E-2</v>
      </c>
      <c r="N4" s="76">
        <f>IFERROR(H4/F4,0)</f>
        <v>0.25819672131147542</v>
      </c>
      <c r="O4" s="76">
        <f>IFERROR(I4/F4,0)</f>
        <v>0.16256830601092895</v>
      </c>
      <c r="P4" s="74">
        <f>IFERROR(D4/G4,0)</f>
        <v>46176.221374045803</v>
      </c>
      <c r="Q4" s="74">
        <f>IFERROR(D4/H4,0)</f>
        <v>6401.1481481481478</v>
      </c>
      <c r="R4" s="74">
        <f>IFERROR(D4/I4,0)</f>
        <v>10166.529411764706</v>
      </c>
      <c r="S4" s="73">
        <f>SUMIF($C:$C,$B$2,S:S)</f>
        <v>230</v>
      </c>
      <c r="T4" s="73">
        <f>SUMIF($C:$C,$B$2,T:T)</f>
        <v>190</v>
      </c>
      <c r="U4" s="73">
        <f>SUMIF($C:$C,$B$2,U:U)</f>
        <v>38</v>
      </c>
      <c r="V4" s="73">
        <f>IFERROR(D4/T4,0)</f>
        <v>31837.28947368421</v>
      </c>
      <c r="W4" s="73">
        <f>IFERROR(D4/U4,0)</f>
        <v>159186.44736842104</v>
      </c>
      <c r="X4" s="73">
        <f>IFERROR(W4*커버링B2C요약!$AD$8/(커버링B2C요약!$AE$5/커버링B2C요약!$AD$5),0)</f>
        <v>63356.921654226018</v>
      </c>
      <c r="Y4" s="73">
        <f>SUMIF($C:$C,$B$2,Y:Y)</f>
        <v>964000</v>
      </c>
      <c r="Z4" s="73">
        <f>SUMIF($C:$C,$B$2,Z:Z)</f>
        <v>784000</v>
      </c>
      <c r="AA4" s="143">
        <v>11640</v>
      </c>
    </row>
    <row r="5" spans="2:27" ht="16.5" customHeight="1"/>
    <row r="6" spans="2:27" ht="16.5" hidden="1" customHeight="1">
      <c r="B6" s="19" t="s">
        <v>440</v>
      </c>
      <c r="C6" s="20" t="s">
        <v>451</v>
      </c>
      <c r="D6" s="20"/>
    </row>
    <row r="7" spans="2:27" ht="16.5" hidden="1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2:27" ht="16.5" hidden="1" customHeight="1">
      <c r="B8" s="15"/>
      <c r="C8" s="9" t="s">
        <v>435</v>
      </c>
      <c r="D8" s="16">
        <f t="shared" ref="D8:I8" si="0">SUM(D9:D13)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 t="shared" ref="K8:K13" si="1">IFERROR(D8/F8,0)</f>
        <v>0</v>
      </c>
      <c r="L8" s="18">
        <f t="shared" ref="L8:M13" si="2">IFERROR(F8/E8,0)</f>
        <v>0</v>
      </c>
      <c r="M8" s="42">
        <f t="shared" si="2"/>
        <v>0</v>
      </c>
      <c r="N8" s="42">
        <f t="shared" ref="N8:N13" si="3">IFERROR(H8/F8,0)</f>
        <v>0</v>
      </c>
      <c r="O8" s="42">
        <f t="shared" ref="O8:O13" si="4">IFERROR(I8/F8,0)</f>
        <v>0</v>
      </c>
      <c r="P8" s="17">
        <f t="shared" ref="P8:P13" si="5">IFERROR(D8/G8,0)</f>
        <v>0</v>
      </c>
      <c r="Q8" s="17">
        <f t="shared" ref="Q8:Q13" si="6">IFERROR(D8/H8,0)</f>
        <v>0</v>
      </c>
      <c r="R8" s="17">
        <f t="shared" ref="R8:R13" si="7">IFERROR(D8/I8,0)</f>
        <v>0</v>
      </c>
      <c r="S8" s="16">
        <f>SUM(S9:S13)</f>
        <v>0</v>
      </c>
      <c r="T8" s="16">
        <f>SUM(T9:T13)</f>
        <v>0</v>
      </c>
      <c r="U8" s="16">
        <f>SUM(U9:U13)</f>
        <v>0</v>
      </c>
      <c r="V8" s="17">
        <f t="shared" ref="V8:V13" si="8">IFERROR(D8/T8,0)</f>
        <v>0</v>
      </c>
      <c r="W8" s="17">
        <f t="shared" ref="W8:W13" si="9">IFERROR(D8/U8,0)</f>
        <v>0</v>
      </c>
      <c r="X8" s="17">
        <f>IFERROR(W8*커버링B2C요약!$AD$8/(커버링B2C요약!$AE$5/커버링B2C요약!$AD$5),0)</f>
        <v>0</v>
      </c>
      <c r="Y8" s="17">
        <f>Y9</f>
        <v>0</v>
      </c>
      <c r="Z8" s="17">
        <v>0</v>
      </c>
      <c r="AA8" s="107"/>
    </row>
    <row r="9" spans="2:27" s="43" customFormat="1" hidden="1">
      <c r="B9" s="22" t="str">
        <f>VLOOKUP(C9,'메타 RAW'!A:G,2,0)</f>
        <v>ios(Web2App)_purchase_lookalike(7%)_vd_소재 모음_이사(폐기물)_hn1_26.02.05</v>
      </c>
      <c r="C9" s="22" t="s">
        <v>1067</v>
      </c>
      <c r="D9" s="22">
        <f>VLOOKUP($C9,'메타 RAW'!$A:$G,3,0)</f>
        <v>0</v>
      </c>
      <c r="E9" s="22">
        <f>VLOOKUP($C9,'메타 RAW'!$A:$G,4,0)</f>
        <v>0</v>
      </c>
      <c r="F9" s="22">
        <f>VLOOKUP($C9,'메타 RAW'!$A:$G,5,0)</f>
        <v>0</v>
      </c>
      <c r="G9" s="22">
        <f>VLOOKUP($C9,'메타 RAW'!$A:$G,6,0)</f>
        <v>0</v>
      </c>
      <c r="H9" s="22">
        <f>VLOOKUP($C9,'메타 RAW'!$A:$I,7,0)</f>
        <v>0</v>
      </c>
      <c r="I9" s="22">
        <f>VLOOKUP($C9,'메타 RAW'!$A:$I,8,0)</f>
        <v>0</v>
      </c>
      <c r="J9" s="23">
        <f>IFERROR(D9/E9*1000,0)</f>
        <v>0</v>
      </c>
      <c r="K9" s="23">
        <f t="shared" si="1"/>
        <v>0</v>
      </c>
      <c r="L9" s="24">
        <f t="shared" si="2"/>
        <v>0</v>
      </c>
      <c r="M9" s="24">
        <f t="shared" si="2"/>
        <v>0</v>
      </c>
      <c r="N9" s="24">
        <f t="shared" si="3"/>
        <v>0</v>
      </c>
      <c r="O9" s="24">
        <f t="shared" si="4"/>
        <v>0</v>
      </c>
      <c r="P9" s="22">
        <f t="shared" si="5"/>
        <v>0</v>
      </c>
      <c r="Q9" s="22">
        <f t="shared" si="6"/>
        <v>0</v>
      </c>
      <c r="R9" s="22">
        <f t="shared" si="7"/>
        <v>0</v>
      </c>
      <c r="S9" s="22">
        <f>IFERROR(VLOOKUP($C9,'메타 RAW (MMP)'!$B:$G,3,0),0)</f>
        <v>0</v>
      </c>
      <c r="T9" s="22">
        <f>IFERROR(VLOOKUP($C9,'메타 RAW (MMP)'!$B:$G,5,0),0)</f>
        <v>0</v>
      </c>
      <c r="U9" s="22">
        <f>IFERROR(VLOOKUP($C9,'메타 RAW (MMP)'!$B:$G,6,0),0)</f>
        <v>0</v>
      </c>
      <c r="V9" s="22">
        <f t="shared" si="8"/>
        <v>0</v>
      </c>
      <c r="W9" s="22">
        <f t="shared" si="9"/>
        <v>0</v>
      </c>
      <c r="X9" s="22">
        <f>IFERROR(W9*커버링B2C요약!$AD$8/(커버링B2C요약!$AE$5/커버링B2C요약!$AD$5),0)</f>
        <v>0</v>
      </c>
      <c r="Y9" s="22">
        <v>0</v>
      </c>
    </row>
    <row r="10" spans="2:27" s="43" customFormat="1" hidden="1">
      <c r="B10" s="22" t="str">
        <f>VLOOKUP(C10,'메타 RAW'!A:G,2,0)</f>
        <v>ios(Web2App)_purchase_lookalike(7%)_vd_소재 모음_이사(폐기물)_hn1_26.02.05</v>
      </c>
      <c r="C10" s="22" t="s">
        <v>1068</v>
      </c>
      <c r="D10" s="22">
        <f>VLOOKUP($C10,'메타 RAW'!$A:$G,3,0)</f>
        <v>0</v>
      </c>
      <c r="E10" s="22">
        <f>VLOOKUP($C10,'메타 RAW'!$A:$G,4,0)</f>
        <v>0</v>
      </c>
      <c r="F10" s="22">
        <f>VLOOKUP($C10,'메타 RAW'!$A:$G,5,0)</f>
        <v>0</v>
      </c>
      <c r="G10" s="22">
        <f>VLOOKUP($C10,'메타 RAW'!$A:$G,6,0)</f>
        <v>0</v>
      </c>
      <c r="H10" s="22">
        <f>VLOOKUP($C10,'메타 RAW'!$A:$I,7,0)</f>
        <v>0</v>
      </c>
      <c r="I10" s="22">
        <f>VLOOKUP($C10,'메타 RAW'!$A:$I,8,0)</f>
        <v>0</v>
      </c>
      <c r="J10" s="23">
        <f>IFERROR(D10/E10*1000,0)</f>
        <v>0</v>
      </c>
      <c r="K10" s="23">
        <f t="shared" si="1"/>
        <v>0</v>
      </c>
      <c r="L10" s="24">
        <f t="shared" si="2"/>
        <v>0</v>
      </c>
      <c r="M10" s="24">
        <f t="shared" si="2"/>
        <v>0</v>
      </c>
      <c r="N10" s="24">
        <f t="shared" si="3"/>
        <v>0</v>
      </c>
      <c r="O10" s="24">
        <f t="shared" si="4"/>
        <v>0</v>
      </c>
      <c r="P10" s="22">
        <f t="shared" si="5"/>
        <v>0</v>
      </c>
      <c r="Q10" s="22">
        <f t="shared" si="6"/>
        <v>0</v>
      </c>
      <c r="R10" s="22">
        <f t="shared" si="7"/>
        <v>0</v>
      </c>
      <c r="S10" s="22">
        <f>IFERROR(VLOOKUP($C10,'메타 RAW (MMP)'!$B:$G,3,0),0)</f>
        <v>0</v>
      </c>
      <c r="T10" s="22">
        <f>IFERROR(VLOOKUP($C10,'메타 RAW (MMP)'!$B:$G,5,0),0)</f>
        <v>0</v>
      </c>
      <c r="U10" s="22">
        <f>IFERROR(VLOOKUP($C10,'메타 RAW (MMP)'!$B:$G,6,0),0)</f>
        <v>0</v>
      </c>
      <c r="V10" s="22">
        <f t="shared" si="8"/>
        <v>0</v>
      </c>
      <c r="W10" s="22">
        <f t="shared" si="9"/>
        <v>0</v>
      </c>
      <c r="X10" s="22">
        <f>IFERROR(W10*커버링B2C요약!$AD$8/(커버링B2C요약!$AE$5/커버링B2C요약!$AD$5),0)</f>
        <v>0</v>
      </c>
      <c r="Y10" s="22">
        <f>VLOOKUP($C10,'메타 RAW'!$A:$I,9,0)</f>
        <v>30000</v>
      </c>
    </row>
    <row r="11" spans="2:27" s="43" customFormat="1" hidden="1">
      <c r="B11" s="22" t="str">
        <f>VLOOKUP(C11,'메타 RAW'!A:G,2,0)</f>
        <v>ios(Web2App)_purchase_lookalike(7%)_vd_소재 모음_이사(폐기물)_hn1_26.02.05</v>
      </c>
      <c r="C11" s="22" t="s">
        <v>1069</v>
      </c>
      <c r="D11" s="22">
        <f>VLOOKUP($C11,'메타 RAW'!$A:$G,3,0)</f>
        <v>0</v>
      </c>
      <c r="E11" s="22">
        <f>VLOOKUP($C11,'메타 RAW'!$A:$G,4,0)</f>
        <v>0</v>
      </c>
      <c r="F11" s="22">
        <f>VLOOKUP($C11,'메타 RAW'!$A:$G,5,0)</f>
        <v>0</v>
      </c>
      <c r="G11" s="22">
        <f>VLOOKUP($C11,'메타 RAW'!$A:$G,6,0)</f>
        <v>0</v>
      </c>
      <c r="H11" s="22">
        <f>VLOOKUP($C11,'메타 RAW'!$A:$I,7,0)</f>
        <v>0</v>
      </c>
      <c r="I11" s="22">
        <f>VLOOKUP($C11,'메타 RAW'!$A:$I,8,0)</f>
        <v>0</v>
      </c>
      <c r="J11" s="23">
        <f>IFERROR(D11/E11*1000,0)</f>
        <v>0</v>
      </c>
      <c r="K11" s="23">
        <f t="shared" si="1"/>
        <v>0</v>
      </c>
      <c r="L11" s="24">
        <f t="shared" si="2"/>
        <v>0</v>
      </c>
      <c r="M11" s="24">
        <f t="shared" si="2"/>
        <v>0</v>
      </c>
      <c r="N11" s="24">
        <f t="shared" si="3"/>
        <v>0</v>
      </c>
      <c r="O11" s="24">
        <f t="shared" si="4"/>
        <v>0</v>
      </c>
      <c r="P11" s="22">
        <f t="shared" si="5"/>
        <v>0</v>
      </c>
      <c r="Q11" s="22">
        <f t="shared" si="6"/>
        <v>0</v>
      </c>
      <c r="R11" s="22">
        <f t="shared" si="7"/>
        <v>0</v>
      </c>
      <c r="S11" s="22">
        <f>IFERROR(VLOOKUP($C11,'메타 RAW (MMP)'!$B:$G,3,0),0)</f>
        <v>0</v>
      </c>
      <c r="T11" s="22">
        <f>IFERROR(VLOOKUP($C11,'메타 RAW (MMP)'!$B:$G,5,0),0)</f>
        <v>0</v>
      </c>
      <c r="U11" s="22">
        <f>IFERROR(VLOOKUP($C11,'메타 RAW (MMP)'!$B:$G,6,0),0)</f>
        <v>0</v>
      </c>
      <c r="V11" s="22">
        <f t="shared" si="8"/>
        <v>0</v>
      </c>
      <c r="W11" s="22">
        <f t="shared" si="9"/>
        <v>0</v>
      </c>
      <c r="X11" s="22">
        <f>IFERROR(W11*커버링B2C요약!$AD$8/(커버링B2C요약!$AE$5/커버링B2C요약!$AD$5),0)</f>
        <v>0</v>
      </c>
      <c r="Y11" s="22">
        <f>VLOOKUP($C11,'메타 RAW'!$A:$I,9,0)</f>
        <v>30000</v>
      </c>
    </row>
    <row r="12" spans="2:27" s="43" customFormat="1" hidden="1">
      <c r="B12" s="22" t="str">
        <f>VLOOKUP(C12,'메타 RAW'!A:G,2,0)</f>
        <v>ios(Web2App)_purchase_lookalike(7%)_vd_소재 모음_이사(폐기물)_hn1_26.02.05</v>
      </c>
      <c r="C12" s="22" t="s">
        <v>1070</v>
      </c>
      <c r="D12" s="22">
        <f>VLOOKUP($C12,'메타 RAW'!$A:$G,3,0)</f>
        <v>0</v>
      </c>
      <c r="E12" s="22">
        <f>VLOOKUP($C12,'메타 RAW'!$A:$G,4,0)</f>
        <v>0</v>
      </c>
      <c r="F12" s="22">
        <f>VLOOKUP($C12,'메타 RAW'!$A:$G,5,0)</f>
        <v>0</v>
      </c>
      <c r="G12" s="22">
        <f>VLOOKUP($C12,'메타 RAW'!$A:$G,6,0)</f>
        <v>0</v>
      </c>
      <c r="H12" s="22">
        <f>VLOOKUP($C12,'메타 RAW'!$A:$I,7,0)</f>
        <v>0</v>
      </c>
      <c r="I12" s="22">
        <f>VLOOKUP($C12,'메타 RAW'!$A:$I,8,0)</f>
        <v>0</v>
      </c>
      <c r="J12" s="23">
        <f>IFERROR(D12/E12*1000,0)</f>
        <v>0</v>
      </c>
      <c r="K12" s="23">
        <f t="shared" si="1"/>
        <v>0</v>
      </c>
      <c r="L12" s="24">
        <f t="shared" si="2"/>
        <v>0</v>
      </c>
      <c r="M12" s="24">
        <f t="shared" si="2"/>
        <v>0</v>
      </c>
      <c r="N12" s="24">
        <f t="shared" si="3"/>
        <v>0</v>
      </c>
      <c r="O12" s="24">
        <f t="shared" si="4"/>
        <v>0</v>
      </c>
      <c r="P12" s="22">
        <f t="shared" si="5"/>
        <v>0</v>
      </c>
      <c r="Q12" s="22">
        <f t="shared" si="6"/>
        <v>0</v>
      </c>
      <c r="R12" s="22">
        <f t="shared" si="7"/>
        <v>0</v>
      </c>
      <c r="S12" s="22">
        <f>IFERROR(VLOOKUP($C12,'메타 RAW (MMP)'!$B:$G,3,0),0)</f>
        <v>0</v>
      </c>
      <c r="T12" s="22">
        <f>IFERROR(VLOOKUP($C12,'메타 RAW (MMP)'!$B:$G,5,0),0)</f>
        <v>0</v>
      </c>
      <c r="U12" s="22">
        <f>IFERROR(VLOOKUP($C12,'메타 RAW (MMP)'!$B:$G,6,0),0)</f>
        <v>0</v>
      </c>
      <c r="V12" s="22">
        <f t="shared" si="8"/>
        <v>0</v>
      </c>
      <c r="W12" s="22">
        <f t="shared" si="9"/>
        <v>0</v>
      </c>
      <c r="X12" s="22">
        <f>IFERROR(W12*커버링B2C요약!$AD$8/(커버링B2C요약!$AE$5/커버링B2C요약!$AD$5),0)</f>
        <v>0</v>
      </c>
      <c r="Y12" s="22">
        <f>VLOOKUP($C12,'메타 RAW'!$A:$I,9,0)</f>
        <v>30000</v>
      </c>
    </row>
    <row r="13" spans="2:27" s="43" customFormat="1" hidden="1">
      <c r="B13" s="22" t="str">
        <f>VLOOKUP(C13,'메타 RAW'!A:G,2,0)</f>
        <v>ios(Web2App)_purchase_lookalike(7%)_vd_소재 모음_이사(폐기물)_hn1_26.02.05</v>
      </c>
      <c r="C13" s="22" t="s">
        <v>1071</v>
      </c>
      <c r="D13" s="22">
        <f>VLOOKUP($C13,'메타 RAW'!$A:$G,3,0)</f>
        <v>0</v>
      </c>
      <c r="E13" s="22">
        <f>VLOOKUP($C13,'메타 RAW'!$A:$G,4,0)</f>
        <v>0</v>
      </c>
      <c r="F13" s="22">
        <f>VLOOKUP($C13,'메타 RAW'!$A:$G,5,0)</f>
        <v>0</v>
      </c>
      <c r="G13" s="22">
        <f>VLOOKUP($C13,'메타 RAW'!$A:$G,6,0)</f>
        <v>0</v>
      </c>
      <c r="H13" s="22">
        <f>VLOOKUP($C13,'메타 RAW'!$A:$I,7,0)</f>
        <v>0</v>
      </c>
      <c r="I13" s="22">
        <f>VLOOKUP($C13,'메타 RAW'!$A:$I,8,0)</f>
        <v>0</v>
      </c>
      <c r="J13" s="23">
        <f>IFERROR(D13/E13*1000,0)</f>
        <v>0</v>
      </c>
      <c r="K13" s="23">
        <f t="shared" si="1"/>
        <v>0</v>
      </c>
      <c r="L13" s="24">
        <f t="shared" si="2"/>
        <v>0</v>
      </c>
      <c r="M13" s="24">
        <f t="shared" si="2"/>
        <v>0</v>
      </c>
      <c r="N13" s="24">
        <f t="shared" si="3"/>
        <v>0</v>
      </c>
      <c r="O13" s="24">
        <f t="shared" si="4"/>
        <v>0</v>
      </c>
      <c r="P13" s="22">
        <f t="shared" si="5"/>
        <v>0</v>
      </c>
      <c r="Q13" s="22">
        <f t="shared" si="6"/>
        <v>0</v>
      </c>
      <c r="R13" s="22">
        <f t="shared" si="7"/>
        <v>0</v>
      </c>
      <c r="S13" s="22">
        <f>IFERROR(VLOOKUP($C13,'메타 RAW (MMP)'!$B:$G,3,0),0)</f>
        <v>0</v>
      </c>
      <c r="T13" s="22">
        <f>IFERROR(VLOOKUP($C13,'메타 RAW (MMP)'!$B:$G,5,0),0)</f>
        <v>0</v>
      </c>
      <c r="U13" s="22">
        <f>IFERROR(VLOOKUP($C13,'메타 RAW (MMP)'!$B:$G,6,0),0)</f>
        <v>0</v>
      </c>
      <c r="V13" s="22">
        <f t="shared" si="8"/>
        <v>0</v>
      </c>
      <c r="W13" s="22">
        <f t="shared" si="9"/>
        <v>0</v>
      </c>
      <c r="X13" s="22">
        <f>IFERROR(W13*커버링B2C요약!$AD$8/(커버링B2C요약!$AE$5/커버링B2C요약!$AD$5),0)</f>
        <v>0</v>
      </c>
      <c r="Y13" s="22">
        <f>VLOOKUP($C13,'메타 RAW'!$A:$I,9,0)</f>
        <v>30000</v>
      </c>
    </row>
    <row r="14" spans="2:27" hidden="1"/>
    <row r="15" spans="2:27" ht="16.5" hidden="1" customHeight="1">
      <c r="B15" s="19" t="s">
        <v>440</v>
      </c>
      <c r="C15" s="20" t="s">
        <v>451</v>
      </c>
      <c r="D15" s="20"/>
    </row>
    <row r="16" spans="2:27" ht="16.5" hidden="1" customHeight="1">
      <c r="B16" s="11" t="s">
        <v>436</v>
      </c>
      <c r="C16" s="11" t="s">
        <v>22</v>
      </c>
      <c r="D16" s="12" t="s">
        <v>23</v>
      </c>
      <c r="E16" s="12" t="s">
        <v>24</v>
      </c>
      <c r="F16" s="12" t="s">
        <v>25</v>
      </c>
      <c r="G16" s="12" t="s">
        <v>26</v>
      </c>
      <c r="H16" s="12" t="s">
        <v>27</v>
      </c>
      <c r="I16" s="12" t="s">
        <v>28</v>
      </c>
      <c r="J16" s="13" t="s">
        <v>29</v>
      </c>
      <c r="K16" s="13" t="s">
        <v>30</v>
      </c>
      <c r="L16" s="13" t="s">
        <v>31</v>
      </c>
      <c r="M16" s="13" t="s">
        <v>32</v>
      </c>
      <c r="N16" s="13" t="s">
        <v>33</v>
      </c>
      <c r="O16" s="13" t="s">
        <v>34</v>
      </c>
      <c r="P16" s="13" t="s">
        <v>35</v>
      </c>
      <c r="Q16" s="13" t="s">
        <v>36</v>
      </c>
      <c r="R16" s="13" t="s">
        <v>37</v>
      </c>
      <c r="S16" s="14" t="s">
        <v>38</v>
      </c>
      <c r="T16" s="14" t="s">
        <v>27</v>
      </c>
      <c r="U16" s="14" t="s">
        <v>28</v>
      </c>
      <c r="V16" s="14" t="s">
        <v>36</v>
      </c>
      <c r="W16" s="14" t="s">
        <v>37</v>
      </c>
      <c r="X16" s="14" t="s">
        <v>437</v>
      </c>
      <c r="Y16" s="13" t="s">
        <v>40</v>
      </c>
      <c r="Z16" s="14" t="s">
        <v>41</v>
      </c>
    </row>
    <row r="17" spans="2:27" ht="16.5" hidden="1" customHeight="1">
      <c r="B17" s="15"/>
      <c r="C17" s="9" t="s">
        <v>435</v>
      </c>
      <c r="D17" s="16">
        <f t="shared" ref="D17:I17" si="10">SUM(D18:D22)</f>
        <v>0</v>
      </c>
      <c r="E17" s="16">
        <f t="shared" si="10"/>
        <v>0</v>
      </c>
      <c r="F17" s="16">
        <f t="shared" si="10"/>
        <v>0</v>
      </c>
      <c r="G17" s="16">
        <f t="shared" si="10"/>
        <v>0</v>
      </c>
      <c r="H17" s="16">
        <f t="shared" si="10"/>
        <v>0</v>
      </c>
      <c r="I17" s="16">
        <f t="shared" si="10"/>
        <v>0</v>
      </c>
      <c r="J17" s="17" t="e">
        <f>D17*1000/E17</f>
        <v>#DIV/0!</v>
      </c>
      <c r="K17" s="17">
        <f t="shared" ref="K17:K22" si="11">IFERROR(D17/F17,0)</f>
        <v>0</v>
      </c>
      <c r="L17" s="18">
        <f t="shared" ref="L17:M22" si="12">IFERROR(F17/E17,0)</f>
        <v>0</v>
      </c>
      <c r="M17" s="42">
        <f t="shared" si="12"/>
        <v>0</v>
      </c>
      <c r="N17" s="42">
        <f t="shared" ref="N17:N22" si="13">IFERROR(H17/F17,0)</f>
        <v>0</v>
      </c>
      <c r="O17" s="42">
        <f t="shared" ref="O17:O22" si="14">IFERROR(I17/F17,0)</f>
        <v>0</v>
      </c>
      <c r="P17" s="17">
        <f t="shared" ref="P17:P22" si="15">IFERROR(D17/G17,0)</f>
        <v>0</v>
      </c>
      <c r="Q17" s="17">
        <f t="shared" ref="Q17:Q22" si="16">IFERROR(D17/H17,0)</f>
        <v>0</v>
      </c>
      <c r="R17" s="17">
        <f t="shared" ref="R17:R22" si="17">IFERROR(D17/I17,0)</f>
        <v>0</v>
      </c>
      <c r="S17" s="16">
        <f>SUM(S18:S22)</f>
        <v>0</v>
      </c>
      <c r="T17" s="16">
        <f>SUM(T18:T22)</f>
        <v>0</v>
      </c>
      <c r="U17" s="16">
        <f>SUM(U18:U22)</f>
        <v>0</v>
      </c>
      <c r="V17" s="17">
        <f t="shared" ref="V17:V22" si="18">IFERROR(D17/T17,0)</f>
        <v>0</v>
      </c>
      <c r="W17" s="17">
        <f t="shared" ref="W17:W22" si="19">IFERROR(D17/U17,0)</f>
        <v>0</v>
      </c>
      <c r="X17" s="17">
        <f>IFERROR(W17*커버링B2C요약!$AD$8/(커버링B2C요약!$AE$5/커버링B2C요약!$AD$5),0)</f>
        <v>0</v>
      </c>
      <c r="Y17" s="17">
        <f>Y18</f>
        <v>0</v>
      </c>
      <c r="Z17" s="17">
        <v>0</v>
      </c>
      <c r="AA17" s="107"/>
    </row>
    <row r="18" spans="2:27" s="43" customFormat="1" hidden="1">
      <c r="B18" s="22" t="str">
        <f>VLOOKUP(C18,'메타 RAW'!A:G,2,0)</f>
        <v>ios(Web2App)_purchase_all_vd_고효율소재 모음_비밀(음식물)_sj1_26.02.05</v>
      </c>
      <c r="C18" s="22" t="s">
        <v>1072</v>
      </c>
      <c r="D18" s="22">
        <f>VLOOKUP($C18,'메타 RAW'!$A:$G,3,0)</f>
        <v>0</v>
      </c>
      <c r="E18" s="22">
        <f>VLOOKUP($C18,'메타 RAW'!$A:$G,4,0)</f>
        <v>0</v>
      </c>
      <c r="F18" s="22">
        <f>VLOOKUP($C18,'메타 RAW'!$A:$G,5,0)</f>
        <v>0</v>
      </c>
      <c r="G18" s="22">
        <f>VLOOKUP($C18,'메타 RAW'!$A:$G,6,0)</f>
        <v>0</v>
      </c>
      <c r="H18" s="22">
        <f>VLOOKUP($C18,'메타 RAW'!$A:$I,7,0)</f>
        <v>0</v>
      </c>
      <c r="I18" s="22">
        <f>VLOOKUP($C18,'메타 RAW'!$A:$I,8,0)</f>
        <v>0</v>
      </c>
      <c r="J18" s="23">
        <f>IFERROR(D18/E18*1000,0)</f>
        <v>0</v>
      </c>
      <c r="K18" s="23">
        <f t="shared" si="11"/>
        <v>0</v>
      </c>
      <c r="L18" s="24">
        <f t="shared" si="12"/>
        <v>0</v>
      </c>
      <c r="M18" s="24">
        <f t="shared" si="12"/>
        <v>0</v>
      </c>
      <c r="N18" s="24">
        <f t="shared" si="13"/>
        <v>0</v>
      </c>
      <c r="O18" s="24">
        <f t="shared" si="14"/>
        <v>0</v>
      </c>
      <c r="P18" s="22">
        <f t="shared" si="15"/>
        <v>0</v>
      </c>
      <c r="Q18" s="22">
        <f t="shared" si="16"/>
        <v>0</v>
      </c>
      <c r="R18" s="22">
        <f t="shared" si="17"/>
        <v>0</v>
      </c>
      <c r="S18" s="22">
        <f>IFERROR(VLOOKUP($C18,'메타 RAW (MMP)'!$B:$G,3,0),0)</f>
        <v>0</v>
      </c>
      <c r="T18" s="22">
        <f>IFERROR(VLOOKUP($C18,'메타 RAW (MMP)'!$B:$G,5,0),0)</f>
        <v>0</v>
      </c>
      <c r="U18" s="22">
        <f>IFERROR(VLOOKUP($C18,'메타 RAW (MMP)'!$B:$G,6,0),0)</f>
        <v>0</v>
      </c>
      <c r="V18" s="22">
        <f t="shared" si="18"/>
        <v>0</v>
      </c>
      <c r="W18" s="22">
        <f t="shared" si="19"/>
        <v>0</v>
      </c>
      <c r="X18" s="22">
        <f>IFERROR(W18*커버링B2C요약!$AD$8/(커버링B2C요약!$AE$5/커버링B2C요약!$AD$5),0)</f>
        <v>0</v>
      </c>
      <c r="Y18" s="22">
        <v>0</v>
      </c>
    </row>
    <row r="19" spans="2:27" s="43" customFormat="1" hidden="1">
      <c r="B19" s="22" t="str">
        <f>VLOOKUP(C19,'메타 RAW'!A:G,2,0)</f>
        <v>ios(Web2App)_purchase_all_vd_고효율소재 모음_비밀(음식물)_sj1_26.02.05</v>
      </c>
      <c r="C19" s="22" t="s">
        <v>1073</v>
      </c>
      <c r="D19" s="22">
        <f>VLOOKUP($C19,'메타 RAW'!$A:$G,3,0)</f>
        <v>0</v>
      </c>
      <c r="E19" s="22">
        <f>VLOOKUP($C19,'메타 RAW'!$A:$G,4,0)</f>
        <v>0</v>
      </c>
      <c r="F19" s="22">
        <f>VLOOKUP($C19,'메타 RAW'!$A:$G,5,0)</f>
        <v>0</v>
      </c>
      <c r="G19" s="22">
        <f>VLOOKUP($C19,'메타 RAW'!$A:$G,6,0)</f>
        <v>0</v>
      </c>
      <c r="H19" s="22">
        <f>VLOOKUP($C19,'메타 RAW'!$A:$I,7,0)</f>
        <v>0</v>
      </c>
      <c r="I19" s="22">
        <f>VLOOKUP($C19,'메타 RAW'!$A:$I,8,0)</f>
        <v>0</v>
      </c>
      <c r="J19" s="23">
        <f>IFERROR(D19/E19*1000,0)</f>
        <v>0</v>
      </c>
      <c r="K19" s="23">
        <f t="shared" si="11"/>
        <v>0</v>
      </c>
      <c r="L19" s="24">
        <f t="shared" si="12"/>
        <v>0</v>
      </c>
      <c r="M19" s="24">
        <f t="shared" si="12"/>
        <v>0</v>
      </c>
      <c r="N19" s="24">
        <f t="shared" si="13"/>
        <v>0</v>
      </c>
      <c r="O19" s="24">
        <f t="shared" si="14"/>
        <v>0</v>
      </c>
      <c r="P19" s="22">
        <f t="shared" si="15"/>
        <v>0</v>
      </c>
      <c r="Q19" s="22">
        <f t="shared" si="16"/>
        <v>0</v>
      </c>
      <c r="R19" s="22">
        <f t="shared" si="17"/>
        <v>0</v>
      </c>
      <c r="S19" s="22">
        <f>IFERROR(VLOOKUP($C19,'메타 RAW (MMP)'!$B:$G,3,0),0)</f>
        <v>0</v>
      </c>
      <c r="T19" s="22">
        <f>IFERROR(VLOOKUP($C19,'메타 RAW (MMP)'!$B:$G,5,0),0)</f>
        <v>0</v>
      </c>
      <c r="U19" s="22">
        <f>IFERROR(VLOOKUP($C19,'메타 RAW (MMP)'!$B:$G,6,0),0)</f>
        <v>0</v>
      </c>
      <c r="V19" s="22">
        <f t="shared" si="18"/>
        <v>0</v>
      </c>
      <c r="W19" s="22">
        <f t="shared" si="19"/>
        <v>0</v>
      </c>
      <c r="X19" s="22">
        <f>IFERROR(W19*커버링B2C요약!$AD$8/(커버링B2C요약!$AE$5/커버링B2C요약!$AD$5),0)</f>
        <v>0</v>
      </c>
      <c r="Y19" s="22">
        <f>VLOOKUP($C19,'메타 RAW'!$A:$I,9,0)</f>
        <v>30000</v>
      </c>
    </row>
    <row r="20" spans="2:27" s="43" customFormat="1" hidden="1">
      <c r="B20" s="22" t="str">
        <f>VLOOKUP(C20,'메타 RAW'!A:G,2,0)</f>
        <v>ios(Web2App)_purchase_all_vd_고효율소재 모음_비밀(음식물)_sj1_26.02.05</v>
      </c>
      <c r="C20" s="22" t="s">
        <v>1074</v>
      </c>
      <c r="D20" s="22">
        <f>VLOOKUP($C20,'메타 RAW'!$A:$G,3,0)</f>
        <v>0</v>
      </c>
      <c r="E20" s="22">
        <f>VLOOKUP($C20,'메타 RAW'!$A:$G,4,0)</f>
        <v>0</v>
      </c>
      <c r="F20" s="22">
        <f>VLOOKUP($C20,'메타 RAW'!$A:$G,5,0)</f>
        <v>0</v>
      </c>
      <c r="G20" s="22">
        <f>VLOOKUP($C20,'메타 RAW'!$A:$G,6,0)</f>
        <v>0</v>
      </c>
      <c r="H20" s="22">
        <f>VLOOKUP($C20,'메타 RAW'!$A:$I,7,0)</f>
        <v>0</v>
      </c>
      <c r="I20" s="22">
        <f>VLOOKUP($C20,'메타 RAW'!$A:$I,8,0)</f>
        <v>0</v>
      </c>
      <c r="J20" s="23">
        <f>IFERROR(D20/E20*1000,0)</f>
        <v>0</v>
      </c>
      <c r="K20" s="23">
        <f t="shared" si="11"/>
        <v>0</v>
      </c>
      <c r="L20" s="24">
        <f t="shared" si="12"/>
        <v>0</v>
      </c>
      <c r="M20" s="24">
        <f t="shared" si="12"/>
        <v>0</v>
      </c>
      <c r="N20" s="24">
        <f t="shared" si="13"/>
        <v>0</v>
      </c>
      <c r="O20" s="24">
        <f t="shared" si="14"/>
        <v>0</v>
      </c>
      <c r="P20" s="22">
        <f t="shared" si="15"/>
        <v>0</v>
      </c>
      <c r="Q20" s="22">
        <f t="shared" si="16"/>
        <v>0</v>
      </c>
      <c r="R20" s="22">
        <f t="shared" si="17"/>
        <v>0</v>
      </c>
      <c r="S20" s="22">
        <f>IFERROR(VLOOKUP($C20,'메타 RAW (MMP)'!$B:$G,3,0),0)</f>
        <v>0</v>
      </c>
      <c r="T20" s="22">
        <f>IFERROR(VLOOKUP($C20,'메타 RAW (MMP)'!$B:$G,5,0),0)</f>
        <v>0</v>
      </c>
      <c r="U20" s="22">
        <f>IFERROR(VLOOKUP($C20,'메타 RAW (MMP)'!$B:$G,6,0),0)</f>
        <v>0</v>
      </c>
      <c r="V20" s="22">
        <f t="shared" si="18"/>
        <v>0</v>
      </c>
      <c r="W20" s="22">
        <f t="shared" si="19"/>
        <v>0</v>
      </c>
      <c r="X20" s="22">
        <f>IFERROR(W20*커버링B2C요약!$AD$8/(커버링B2C요약!$AE$5/커버링B2C요약!$AD$5),0)</f>
        <v>0</v>
      </c>
      <c r="Y20" s="22">
        <f>VLOOKUP($C20,'메타 RAW'!$A:$I,9,0)</f>
        <v>30000</v>
      </c>
    </row>
    <row r="21" spans="2:27" s="43" customFormat="1" hidden="1">
      <c r="B21" s="22" t="str">
        <f>VLOOKUP(C21,'메타 RAW'!A:G,2,0)</f>
        <v>ios(Web2App)_purchase_all_vd_고효율소재 모음_비밀(음식물)_sj1_26.02.05</v>
      </c>
      <c r="C21" s="22" t="s">
        <v>1075</v>
      </c>
      <c r="D21" s="22">
        <f>VLOOKUP($C21,'메타 RAW'!$A:$G,3,0)</f>
        <v>0</v>
      </c>
      <c r="E21" s="22">
        <f>VLOOKUP($C21,'메타 RAW'!$A:$G,4,0)</f>
        <v>0</v>
      </c>
      <c r="F21" s="22">
        <f>VLOOKUP($C21,'메타 RAW'!$A:$G,5,0)</f>
        <v>0</v>
      </c>
      <c r="G21" s="22">
        <f>VLOOKUP($C21,'메타 RAW'!$A:$G,6,0)</f>
        <v>0</v>
      </c>
      <c r="H21" s="22">
        <f>VLOOKUP($C21,'메타 RAW'!$A:$I,7,0)</f>
        <v>0</v>
      </c>
      <c r="I21" s="22">
        <f>VLOOKUP($C21,'메타 RAW'!$A:$I,8,0)</f>
        <v>0</v>
      </c>
      <c r="J21" s="23">
        <f>IFERROR(D21/E21*1000,0)</f>
        <v>0</v>
      </c>
      <c r="K21" s="23">
        <f t="shared" si="11"/>
        <v>0</v>
      </c>
      <c r="L21" s="24">
        <f t="shared" si="12"/>
        <v>0</v>
      </c>
      <c r="M21" s="24">
        <f t="shared" si="12"/>
        <v>0</v>
      </c>
      <c r="N21" s="24">
        <f t="shared" si="13"/>
        <v>0</v>
      </c>
      <c r="O21" s="24">
        <f t="shared" si="14"/>
        <v>0</v>
      </c>
      <c r="P21" s="22">
        <f t="shared" si="15"/>
        <v>0</v>
      </c>
      <c r="Q21" s="22">
        <f t="shared" si="16"/>
        <v>0</v>
      </c>
      <c r="R21" s="22">
        <f t="shared" si="17"/>
        <v>0</v>
      </c>
      <c r="S21" s="22">
        <f>IFERROR(VLOOKUP($C21,'메타 RAW (MMP)'!$B:$G,3,0),0)</f>
        <v>0</v>
      </c>
      <c r="T21" s="22">
        <f>IFERROR(VLOOKUP($C21,'메타 RAW (MMP)'!$B:$G,5,0),0)</f>
        <v>0</v>
      </c>
      <c r="U21" s="22">
        <f>IFERROR(VLOOKUP($C21,'메타 RAW (MMP)'!$B:$G,6,0),0)</f>
        <v>0</v>
      </c>
      <c r="V21" s="22">
        <f t="shared" si="18"/>
        <v>0</v>
      </c>
      <c r="W21" s="22">
        <f t="shared" si="19"/>
        <v>0</v>
      </c>
      <c r="X21" s="22">
        <f>IFERROR(W21*커버링B2C요약!$AD$8/(커버링B2C요약!$AE$5/커버링B2C요약!$AD$5),0)</f>
        <v>0</v>
      </c>
      <c r="Y21" s="22">
        <f>VLOOKUP($C21,'메타 RAW'!$A:$I,9,0)</f>
        <v>30000</v>
      </c>
    </row>
    <row r="22" spans="2:27" s="43" customFormat="1" hidden="1">
      <c r="B22" s="22" t="str">
        <f>VLOOKUP(C22,'메타 RAW'!A:G,2,0)</f>
        <v>ios(Web2App)_purchase_all_vd_고효율소재 모음_비밀(음식물)_sj1_26.02.05</v>
      </c>
      <c r="C22" s="22" t="s">
        <v>1076</v>
      </c>
      <c r="D22" s="22">
        <f>VLOOKUP($C22,'메타 RAW'!$A:$G,3,0)</f>
        <v>0</v>
      </c>
      <c r="E22" s="22">
        <f>VLOOKUP($C22,'메타 RAW'!$A:$G,4,0)</f>
        <v>0</v>
      </c>
      <c r="F22" s="22">
        <f>VLOOKUP($C22,'메타 RAW'!$A:$G,5,0)</f>
        <v>0</v>
      </c>
      <c r="G22" s="22">
        <f>VLOOKUP($C22,'메타 RAW'!$A:$G,6,0)</f>
        <v>0</v>
      </c>
      <c r="H22" s="22">
        <f>VLOOKUP($C22,'메타 RAW'!$A:$I,7,0)</f>
        <v>0</v>
      </c>
      <c r="I22" s="22">
        <f>VLOOKUP($C22,'메타 RAW'!$A:$I,8,0)</f>
        <v>0</v>
      </c>
      <c r="J22" s="23">
        <f>IFERROR(D22/E22*1000,0)</f>
        <v>0</v>
      </c>
      <c r="K22" s="23">
        <f t="shared" si="11"/>
        <v>0</v>
      </c>
      <c r="L22" s="24">
        <f t="shared" si="12"/>
        <v>0</v>
      </c>
      <c r="M22" s="24">
        <f t="shared" si="12"/>
        <v>0</v>
      </c>
      <c r="N22" s="24">
        <f t="shared" si="13"/>
        <v>0</v>
      </c>
      <c r="O22" s="24">
        <f t="shared" si="14"/>
        <v>0</v>
      </c>
      <c r="P22" s="22">
        <f t="shared" si="15"/>
        <v>0</v>
      </c>
      <c r="Q22" s="22">
        <f t="shared" si="16"/>
        <v>0</v>
      </c>
      <c r="R22" s="22">
        <f t="shared" si="17"/>
        <v>0</v>
      </c>
      <c r="S22" s="22">
        <f>IFERROR(VLOOKUP($C22,'메타 RAW (MMP)'!$B:$G,3,0),0)</f>
        <v>0</v>
      </c>
      <c r="T22" s="22">
        <f>IFERROR(VLOOKUP($C22,'메타 RAW (MMP)'!$B:$G,5,0),0)</f>
        <v>0</v>
      </c>
      <c r="U22" s="22">
        <f>IFERROR(VLOOKUP($C22,'메타 RAW (MMP)'!$B:$G,6,0),0)</f>
        <v>0</v>
      </c>
      <c r="V22" s="22">
        <f t="shared" si="18"/>
        <v>0</v>
      </c>
      <c r="W22" s="22">
        <f t="shared" si="19"/>
        <v>0</v>
      </c>
      <c r="X22" s="22">
        <f>IFERROR(W22*커버링B2C요약!$AD$8/(커버링B2C요약!$AE$5/커버링B2C요약!$AD$5),0)</f>
        <v>0</v>
      </c>
      <c r="Y22" s="22">
        <f>VLOOKUP($C22,'메타 RAW'!$A:$I,9,0)</f>
        <v>30000</v>
      </c>
    </row>
    <row r="23" spans="2:27" ht="16.5" customHeight="1">
      <c r="B23" s="19" t="s">
        <v>440</v>
      </c>
      <c r="C23" s="20" t="s">
        <v>4288</v>
      </c>
      <c r="D23" s="20"/>
    </row>
    <row r="24" spans="2:27" ht="16.5" customHeight="1">
      <c r="B24" s="11" t="s">
        <v>436</v>
      </c>
      <c r="C24" s="11" t="s">
        <v>22</v>
      </c>
      <c r="D24" s="12" t="s">
        <v>23</v>
      </c>
      <c r="E24" s="12" t="s">
        <v>24</v>
      </c>
      <c r="F24" s="12" t="s">
        <v>25</v>
      </c>
      <c r="G24" s="12" t="s">
        <v>26</v>
      </c>
      <c r="H24" s="12" t="s">
        <v>27</v>
      </c>
      <c r="I24" s="12" t="s">
        <v>28</v>
      </c>
      <c r="J24" s="13" t="s">
        <v>29</v>
      </c>
      <c r="K24" s="13" t="s">
        <v>30</v>
      </c>
      <c r="L24" s="13" t="s">
        <v>31</v>
      </c>
      <c r="M24" s="13" t="s">
        <v>32</v>
      </c>
      <c r="N24" s="13" t="s">
        <v>33</v>
      </c>
      <c r="O24" s="13" t="s">
        <v>34</v>
      </c>
      <c r="P24" s="13" t="s">
        <v>35</v>
      </c>
      <c r="Q24" s="13" t="s">
        <v>36</v>
      </c>
      <c r="R24" s="13" t="s">
        <v>37</v>
      </c>
      <c r="S24" s="14" t="s">
        <v>38</v>
      </c>
      <c r="T24" s="14" t="s">
        <v>27</v>
      </c>
      <c r="U24" s="14" t="s">
        <v>28</v>
      </c>
      <c r="V24" s="14" t="s">
        <v>36</v>
      </c>
      <c r="W24" s="14" t="s">
        <v>37</v>
      </c>
      <c r="X24" s="14" t="s">
        <v>437</v>
      </c>
      <c r="Y24" s="13" t="s">
        <v>40</v>
      </c>
      <c r="Z24" s="14" t="s">
        <v>41</v>
      </c>
    </row>
    <row r="25" spans="2:27" ht="16.5" customHeight="1">
      <c r="B25" s="15"/>
      <c r="C25" s="9" t="s">
        <v>435</v>
      </c>
      <c r="D25" s="16">
        <f t="shared" ref="D25:I25" si="20">SUM(D26:D34)</f>
        <v>365725</v>
      </c>
      <c r="E25" s="16">
        <f t="shared" si="20"/>
        <v>21641</v>
      </c>
      <c r="F25" s="16">
        <f t="shared" si="20"/>
        <v>181</v>
      </c>
      <c r="G25" s="16">
        <f t="shared" si="20"/>
        <v>1</v>
      </c>
      <c r="H25" s="16">
        <f t="shared" si="20"/>
        <v>5</v>
      </c>
      <c r="I25" s="16">
        <f t="shared" si="20"/>
        <v>65</v>
      </c>
      <c r="J25" s="17">
        <f>D25*1000/E25</f>
        <v>16899.634952174114</v>
      </c>
      <c r="K25" s="17">
        <f t="shared" ref="K25:K34" si="21">IFERROR(D25/F25,0)</f>
        <v>2020.5801104972375</v>
      </c>
      <c r="L25" s="18">
        <f t="shared" ref="L25:L34" si="22">IFERROR(F25/E25,0)</f>
        <v>8.363753985490505E-3</v>
      </c>
      <c r="M25" s="42">
        <f t="shared" ref="M25:M34" si="23">IFERROR(G25/F25,0)</f>
        <v>5.5248618784530384E-3</v>
      </c>
      <c r="N25" s="42">
        <f t="shared" ref="N25:N34" si="24">IFERROR(H25/F25,0)</f>
        <v>2.7624309392265192E-2</v>
      </c>
      <c r="O25" s="42">
        <f t="shared" ref="O25:O34" si="25">IFERROR(I25/F25,0)</f>
        <v>0.35911602209944754</v>
      </c>
      <c r="P25" s="17">
        <f t="shared" ref="P25:P34" si="26">IFERROR(D25/G25,0)</f>
        <v>365725</v>
      </c>
      <c r="Q25" s="17">
        <f t="shared" ref="Q25:Q34" si="27">IFERROR(D25/H25,0)</f>
        <v>73145</v>
      </c>
      <c r="R25" s="17">
        <f t="shared" ref="R25:R34" si="28">IFERROR(D25/I25,0)</f>
        <v>5626.5384615384619</v>
      </c>
      <c r="S25" s="16">
        <f>SUM(S26:S34)</f>
        <v>17</v>
      </c>
      <c r="T25" s="16">
        <f>SUM(T26:T34)</f>
        <v>13</v>
      </c>
      <c r="U25" s="16">
        <f>SUM(U26:U34)</f>
        <v>3</v>
      </c>
      <c r="V25" s="17">
        <f t="shared" ref="V25:V34" si="29">IFERROR(D25/T25,0)</f>
        <v>28132.692307692309</v>
      </c>
      <c r="W25" s="17">
        <f t="shared" ref="W25:W34" si="30">IFERROR(D25/U25,0)</f>
        <v>121908.33333333333</v>
      </c>
      <c r="X25" s="17">
        <f>IFERROR(W25*커버링B2C요약!$AD$8/(커버링B2C요약!$AE$5/커버링B2C요약!$AD$5),0)</f>
        <v>48520.06468943588</v>
      </c>
      <c r="Y25" s="17">
        <f>Y26</f>
        <v>80000</v>
      </c>
      <c r="Z25" s="17">
        <v>64000</v>
      </c>
      <c r="AA25" s="166"/>
    </row>
    <row r="26" spans="2:27" s="43" customFormat="1">
      <c r="B26" s="28" t="str">
        <f>VLOOKUP(C26,'메타 RAW'!A:G,2,0)</f>
        <v>ios(Web2App)_purchase_all_vd_아귀찮아(음식물)_cr1_26.02.03</v>
      </c>
      <c r="C26" s="28" t="s">
        <v>1078</v>
      </c>
      <c r="D26" s="28">
        <f>VLOOKUP($C26,'메타 RAW'!$A:$G,3,0)</f>
        <v>363074</v>
      </c>
      <c r="E26" s="28">
        <f>VLOOKUP($C26,'메타 RAW'!$A:$G,4,0)</f>
        <v>21547</v>
      </c>
      <c r="F26" s="28">
        <f>VLOOKUP($C26,'메타 RAW'!$A:$G,5,0)</f>
        <v>179</v>
      </c>
      <c r="G26" s="28">
        <f>VLOOKUP($C26,'메타 RAW'!$A:$G,6,0)</f>
        <v>1</v>
      </c>
      <c r="H26" s="28">
        <f>VLOOKUP($C26,'메타 RAW'!$A:$I,7,0)</f>
        <v>5</v>
      </c>
      <c r="I26" s="28">
        <f>VLOOKUP($C26,'메타 RAW'!$A:$I,8,0)</f>
        <v>64</v>
      </c>
      <c r="J26" s="29">
        <f t="shared" ref="J26:J31" si="31">IFERROR(D26/E26*1000,0)</f>
        <v>16850.327191720426</v>
      </c>
      <c r="K26" s="29">
        <f t="shared" ref="K26:K31" si="32">IFERROR(D26/F26,0)</f>
        <v>2028.3463687150838</v>
      </c>
      <c r="L26" s="30">
        <f t="shared" ref="L26:M31" si="33">IFERROR(F26/E26,0)</f>
        <v>8.3074209866802803E-3</v>
      </c>
      <c r="M26" s="30">
        <f t="shared" si="33"/>
        <v>5.5865921787709499E-3</v>
      </c>
      <c r="N26" s="30">
        <f t="shared" ref="N26:N31" si="34">IFERROR(H26/F26,0)</f>
        <v>2.7932960893854747E-2</v>
      </c>
      <c r="O26" s="30">
        <f t="shared" ref="O26:O31" si="35">IFERROR(I26/F26,0)</f>
        <v>0.35754189944134079</v>
      </c>
      <c r="P26" s="28">
        <f t="shared" ref="P26:P31" si="36">IFERROR(D26/G26,0)</f>
        <v>363074</v>
      </c>
      <c r="Q26" s="28">
        <f t="shared" ref="Q26:Q31" si="37">IFERROR(D26/H26,0)</f>
        <v>72614.8</v>
      </c>
      <c r="R26" s="28">
        <f t="shared" ref="R26:R31" si="38">IFERROR(D26/I26,0)</f>
        <v>5673.03125</v>
      </c>
      <c r="S26" s="28">
        <f>IFERROR(VLOOKUP($C26,'메타 RAW (MMP)'!$B:$G,3,0),0)</f>
        <v>17</v>
      </c>
      <c r="T26" s="28">
        <f>IFERROR(VLOOKUP($C26,'메타 RAW (MMP)'!$B:$G,5,0),0)</f>
        <v>13</v>
      </c>
      <c r="U26" s="28">
        <f>IFERROR(VLOOKUP($C26,'메타 RAW (MMP)'!$B:$G,6,0),0)</f>
        <v>3</v>
      </c>
      <c r="V26" s="28">
        <f t="shared" ref="V26:V31" si="39">IFERROR(D26/T26,0)</f>
        <v>27928.76923076923</v>
      </c>
      <c r="W26" s="28">
        <f t="shared" ref="W26:W31" si="40">IFERROR(D26/U26,0)</f>
        <v>121024.66666666667</v>
      </c>
      <c r="X26" s="28">
        <f>IFERROR(W26*커버링B2C요약!$AD$8/(커버링B2C요약!$AE$5/커버링B2C요약!$AD$5),0)</f>
        <v>48168.361383696072</v>
      </c>
      <c r="Y26" s="28">
        <f>VLOOKUP($C26,'메타 RAW'!$A:$I,9,0)</f>
        <v>80000</v>
      </c>
      <c r="Z26" s="62"/>
      <c r="AA26" s="62"/>
    </row>
    <row r="27" spans="2:27" s="62" customFormat="1">
      <c r="B27" s="22" t="str">
        <f>VLOOKUP(C27,'메타 RAW'!A:G,2,0)</f>
        <v>ios(Web2App)_purchase_all_vd_아귀찮아(음식물)_cr1_26.02.03</v>
      </c>
      <c r="C27" s="22" t="s">
        <v>1077</v>
      </c>
      <c r="D27" s="22">
        <f>VLOOKUP($C27,'메타 RAW'!$A:$G,3,0)</f>
        <v>2195</v>
      </c>
      <c r="E27" s="22">
        <f>VLOOKUP($C27,'메타 RAW'!$A:$G,4,0)</f>
        <v>84</v>
      </c>
      <c r="F27" s="22">
        <f>VLOOKUP($C27,'메타 RAW'!$A:$G,5,0)</f>
        <v>2</v>
      </c>
      <c r="G27" s="22">
        <f>VLOOKUP($C27,'메타 RAW'!$A:$G,6,0)</f>
        <v>0</v>
      </c>
      <c r="H27" s="22">
        <f>VLOOKUP($C27,'메타 RAW'!$A:$I,7,0)</f>
        <v>0</v>
      </c>
      <c r="I27" s="22">
        <f>VLOOKUP($C27,'메타 RAW'!$A:$I,8,0)</f>
        <v>1</v>
      </c>
      <c r="J27" s="23">
        <f t="shared" si="31"/>
        <v>26130.952380952378</v>
      </c>
      <c r="K27" s="23">
        <f t="shared" si="32"/>
        <v>1097.5</v>
      </c>
      <c r="L27" s="24">
        <f t="shared" si="33"/>
        <v>2.3809523809523808E-2</v>
      </c>
      <c r="M27" s="24">
        <f t="shared" si="33"/>
        <v>0</v>
      </c>
      <c r="N27" s="24">
        <f t="shared" si="34"/>
        <v>0</v>
      </c>
      <c r="O27" s="24">
        <f t="shared" si="35"/>
        <v>0.5</v>
      </c>
      <c r="P27" s="22">
        <f t="shared" si="36"/>
        <v>0</v>
      </c>
      <c r="Q27" s="22">
        <f t="shared" si="37"/>
        <v>0</v>
      </c>
      <c r="R27" s="22">
        <f t="shared" si="38"/>
        <v>2195</v>
      </c>
      <c r="S27" s="22">
        <f>IFERROR(VLOOKUP($C27,'메타 RAW (MMP)'!$B:$G,3,0),0)</f>
        <v>0</v>
      </c>
      <c r="T27" s="22">
        <f>IFERROR(VLOOKUP($C27,'메타 RAW (MMP)'!$B:$G,5,0),0)</f>
        <v>0</v>
      </c>
      <c r="U27" s="22">
        <f>IFERROR(VLOOKUP($C27,'메타 RAW (MMP)'!$B:$G,6,0),0)</f>
        <v>0</v>
      </c>
      <c r="V27" s="22">
        <f t="shared" si="39"/>
        <v>0</v>
      </c>
      <c r="W27" s="22">
        <f t="shared" si="40"/>
        <v>0</v>
      </c>
      <c r="X27" s="22">
        <f>IFERROR(W27*커버링B2C요약!$AD$8/(커버링B2C요약!$AE$5/커버링B2C요약!$AD$5),0)</f>
        <v>0</v>
      </c>
      <c r="Y27" s="22">
        <f>VLOOKUP($C27,'메타 RAW'!$A:$I,9,0)</f>
        <v>80000</v>
      </c>
      <c r="Z27" s="43"/>
      <c r="AA27" s="43"/>
    </row>
    <row r="28" spans="2:27" s="43" customFormat="1">
      <c r="B28" s="28" t="str">
        <f>VLOOKUP(C28,'메타 RAW'!A:G,2,0)</f>
        <v>ios(Web2App)_purchase_all_vd_아귀찮아(음식물)_cr1_26.02.03</v>
      </c>
      <c r="C28" s="28" t="s">
        <v>1079</v>
      </c>
      <c r="D28" s="28">
        <f>VLOOKUP($C28,'메타 RAW'!$A:$G,3,0)</f>
        <v>456</v>
      </c>
      <c r="E28" s="28">
        <f>VLOOKUP($C28,'메타 RAW'!$A:$G,4,0)</f>
        <v>10</v>
      </c>
      <c r="F28" s="28">
        <f>VLOOKUP($C28,'메타 RAW'!$A:$G,5,0)</f>
        <v>0</v>
      </c>
      <c r="G28" s="28">
        <f>VLOOKUP($C28,'메타 RAW'!$A:$G,6,0)</f>
        <v>0</v>
      </c>
      <c r="H28" s="28">
        <f>VLOOKUP($C28,'메타 RAW'!$A:$I,7,0)</f>
        <v>0</v>
      </c>
      <c r="I28" s="28">
        <f>VLOOKUP($C28,'메타 RAW'!$A:$I,8,0)</f>
        <v>0</v>
      </c>
      <c r="J28" s="29">
        <f t="shared" si="31"/>
        <v>45600</v>
      </c>
      <c r="K28" s="29">
        <f t="shared" si="32"/>
        <v>0</v>
      </c>
      <c r="L28" s="30">
        <f t="shared" si="33"/>
        <v>0</v>
      </c>
      <c r="M28" s="30">
        <f t="shared" si="33"/>
        <v>0</v>
      </c>
      <c r="N28" s="30">
        <f t="shared" si="34"/>
        <v>0</v>
      </c>
      <c r="O28" s="30">
        <f t="shared" si="35"/>
        <v>0</v>
      </c>
      <c r="P28" s="28">
        <f t="shared" si="36"/>
        <v>0</v>
      </c>
      <c r="Q28" s="28">
        <f t="shared" si="37"/>
        <v>0</v>
      </c>
      <c r="R28" s="28">
        <f t="shared" si="38"/>
        <v>0</v>
      </c>
      <c r="S28" s="28">
        <f>IFERROR(VLOOKUP($C28,'메타 RAW (MMP)'!$B:$G,3,0),0)</f>
        <v>0</v>
      </c>
      <c r="T28" s="28">
        <f>IFERROR(VLOOKUP($C28,'메타 RAW (MMP)'!$B:$G,5,0),0)</f>
        <v>0</v>
      </c>
      <c r="U28" s="28">
        <f>IFERROR(VLOOKUP($C28,'메타 RAW (MMP)'!$B:$G,6,0),0)</f>
        <v>0</v>
      </c>
      <c r="V28" s="28">
        <f t="shared" si="39"/>
        <v>0</v>
      </c>
      <c r="W28" s="28">
        <f t="shared" si="40"/>
        <v>0</v>
      </c>
      <c r="X28" s="28">
        <f>IFERROR(W28*커버링B2C요약!$AD$8/(커버링B2C요약!$AE$5/커버링B2C요약!$AD$5),0)</f>
        <v>0</v>
      </c>
      <c r="Y28" s="28">
        <f>VLOOKUP($C28,'메타 RAW'!$A:$I,9,0)</f>
        <v>80000</v>
      </c>
      <c r="Z28" s="62"/>
    </row>
    <row r="29" spans="2:27" s="43" customFormat="1">
      <c r="B29" s="22" t="str">
        <f>VLOOKUP(C29,'메타 RAW'!A:G,2,0)</f>
        <v>ios(Web2App)_purchase_all_vd_아귀찮아(음식물)_cr1_26.02.03</v>
      </c>
      <c r="C29" s="22" t="s">
        <v>1080</v>
      </c>
      <c r="D29" s="22">
        <f>VLOOKUP($C29,'메타 RAW'!$A:$G,3,0)</f>
        <v>0</v>
      </c>
      <c r="E29" s="22">
        <f>VLOOKUP($C29,'메타 RAW'!$A:$G,4,0)</f>
        <v>0</v>
      </c>
      <c r="F29" s="22">
        <f>VLOOKUP($C29,'메타 RAW'!$A:$G,5,0)</f>
        <v>0</v>
      </c>
      <c r="G29" s="22">
        <f>VLOOKUP($C29,'메타 RAW'!$A:$G,6,0)</f>
        <v>0</v>
      </c>
      <c r="H29" s="22">
        <f>VLOOKUP($C29,'메타 RAW'!$A:$I,7,0)</f>
        <v>0</v>
      </c>
      <c r="I29" s="22">
        <f>VLOOKUP($C29,'메타 RAW'!$A:$I,8,0)</f>
        <v>0</v>
      </c>
      <c r="J29" s="23">
        <f t="shared" si="31"/>
        <v>0</v>
      </c>
      <c r="K29" s="23">
        <f t="shared" si="32"/>
        <v>0</v>
      </c>
      <c r="L29" s="24">
        <f t="shared" si="33"/>
        <v>0</v>
      </c>
      <c r="M29" s="24">
        <f t="shared" si="33"/>
        <v>0</v>
      </c>
      <c r="N29" s="24">
        <f t="shared" si="34"/>
        <v>0</v>
      </c>
      <c r="O29" s="24">
        <f t="shared" si="35"/>
        <v>0</v>
      </c>
      <c r="P29" s="22">
        <f t="shared" si="36"/>
        <v>0</v>
      </c>
      <c r="Q29" s="22">
        <f t="shared" si="37"/>
        <v>0</v>
      </c>
      <c r="R29" s="22">
        <f t="shared" si="38"/>
        <v>0</v>
      </c>
      <c r="S29" s="22">
        <f>IFERROR(VLOOKUP($C29,'메타 RAW (MMP)'!$B:$G,3,0),0)</f>
        <v>0</v>
      </c>
      <c r="T29" s="22">
        <f>IFERROR(VLOOKUP($C29,'메타 RAW (MMP)'!$B:$G,5,0),0)</f>
        <v>0</v>
      </c>
      <c r="U29" s="22">
        <f>IFERROR(VLOOKUP($C29,'메타 RAW (MMP)'!$B:$G,6,0),0)</f>
        <v>0</v>
      </c>
      <c r="V29" s="22">
        <f t="shared" si="39"/>
        <v>0</v>
      </c>
      <c r="W29" s="22">
        <f t="shared" si="40"/>
        <v>0</v>
      </c>
      <c r="X29" s="22">
        <f>IFERROR(W29*커버링B2C요약!$AD$8/(커버링B2C요약!$AE$5/커버링B2C요약!$AD$5),0)</f>
        <v>0</v>
      </c>
      <c r="Y29" s="22">
        <f>VLOOKUP($C29,'메타 RAW'!$A:$I,9,0)</f>
        <v>80000</v>
      </c>
    </row>
    <row r="30" spans="2:27">
      <c r="B30" s="28" t="str">
        <f>VLOOKUP(C30,'메타 RAW'!A:G,2,0)</f>
        <v>ios(Web2App)_purchase_all_vd_아귀찮아(음식물)_cr1_26.02.03</v>
      </c>
      <c r="C30" s="28" t="s">
        <v>1081</v>
      </c>
      <c r="D30" s="28">
        <f>VLOOKUP($C30,'메타 RAW'!$A:$G,3,0)</f>
        <v>0</v>
      </c>
      <c r="E30" s="28">
        <f>VLOOKUP($C30,'메타 RAW'!$A:$G,4,0)</f>
        <v>0</v>
      </c>
      <c r="F30" s="28">
        <f>VLOOKUP($C30,'메타 RAW'!$A:$G,5,0)</f>
        <v>0</v>
      </c>
      <c r="G30" s="28">
        <f>VLOOKUP($C30,'메타 RAW'!$A:$G,6,0)</f>
        <v>0</v>
      </c>
      <c r="H30" s="28">
        <f>VLOOKUP($C30,'메타 RAW'!$A:$I,7,0)</f>
        <v>0</v>
      </c>
      <c r="I30" s="28">
        <f>VLOOKUP($C30,'메타 RAW'!$A:$I,8,0)</f>
        <v>0</v>
      </c>
      <c r="J30" s="29">
        <f t="shared" si="31"/>
        <v>0</v>
      </c>
      <c r="K30" s="29">
        <f t="shared" si="32"/>
        <v>0</v>
      </c>
      <c r="L30" s="30">
        <f t="shared" si="33"/>
        <v>0</v>
      </c>
      <c r="M30" s="30">
        <f t="shared" si="33"/>
        <v>0</v>
      </c>
      <c r="N30" s="30">
        <f t="shared" si="34"/>
        <v>0</v>
      </c>
      <c r="O30" s="30">
        <f t="shared" si="35"/>
        <v>0</v>
      </c>
      <c r="P30" s="28">
        <f t="shared" si="36"/>
        <v>0</v>
      </c>
      <c r="Q30" s="28">
        <f t="shared" si="37"/>
        <v>0</v>
      </c>
      <c r="R30" s="28">
        <f t="shared" si="38"/>
        <v>0</v>
      </c>
      <c r="S30" s="28">
        <f>IFERROR(VLOOKUP($C30,'메타 RAW (MMP)'!$B:$G,3,0),0)</f>
        <v>0</v>
      </c>
      <c r="T30" s="28">
        <f>IFERROR(VLOOKUP($C30,'메타 RAW (MMP)'!$B:$G,5,0),0)</f>
        <v>0</v>
      </c>
      <c r="U30" s="28">
        <f>IFERROR(VLOOKUP($C30,'메타 RAW (MMP)'!$B:$G,6,0),0)</f>
        <v>0</v>
      </c>
      <c r="V30" s="28">
        <f t="shared" si="39"/>
        <v>0</v>
      </c>
      <c r="W30" s="28">
        <f t="shared" si="40"/>
        <v>0</v>
      </c>
      <c r="X30" s="28">
        <f>IFERROR(W30*커버링B2C요약!$AD$8/(커버링B2C요약!$AE$5/커버링B2C요약!$AD$5),0)</f>
        <v>0</v>
      </c>
      <c r="Y30" s="28">
        <f>VLOOKUP($C30,'메타 RAW'!$A:$I,9,0)</f>
        <v>80000</v>
      </c>
      <c r="Z30" s="62"/>
      <c r="AA30" s="43"/>
    </row>
    <row r="31" spans="2:27">
      <c r="B31" s="22" t="str">
        <f>VLOOKUP(C31,'메타 RAW'!A:G,2,0)</f>
        <v>ios(Web2App)_purchase_all_vd_아귀찮아(음식물)_cr1_26.02.03</v>
      </c>
      <c r="C31" s="22" t="s">
        <v>1082</v>
      </c>
      <c r="D31" s="22">
        <f>VLOOKUP($C31,'메타 RAW'!$A:$G,3,0)</f>
        <v>0</v>
      </c>
      <c r="E31" s="22">
        <f>VLOOKUP($C31,'메타 RAW'!$A:$G,4,0)</f>
        <v>0</v>
      </c>
      <c r="F31" s="22">
        <f>VLOOKUP($C31,'메타 RAW'!$A:$G,5,0)</f>
        <v>0</v>
      </c>
      <c r="G31" s="22">
        <f>VLOOKUP($C31,'메타 RAW'!$A:$G,6,0)</f>
        <v>0</v>
      </c>
      <c r="H31" s="22">
        <f>VLOOKUP($C31,'메타 RAW'!$A:$I,7,0)</f>
        <v>0</v>
      </c>
      <c r="I31" s="22">
        <f>VLOOKUP($C31,'메타 RAW'!$A:$I,8,0)</f>
        <v>0</v>
      </c>
      <c r="J31" s="23">
        <f t="shared" si="31"/>
        <v>0</v>
      </c>
      <c r="K31" s="23">
        <f t="shared" si="32"/>
        <v>0</v>
      </c>
      <c r="L31" s="24">
        <f t="shared" si="33"/>
        <v>0</v>
      </c>
      <c r="M31" s="24">
        <f t="shared" si="33"/>
        <v>0</v>
      </c>
      <c r="N31" s="24">
        <f t="shared" si="34"/>
        <v>0</v>
      </c>
      <c r="O31" s="24">
        <f t="shared" si="35"/>
        <v>0</v>
      </c>
      <c r="P31" s="22">
        <f t="shared" si="36"/>
        <v>0</v>
      </c>
      <c r="Q31" s="22">
        <f t="shared" si="37"/>
        <v>0</v>
      </c>
      <c r="R31" s="22">
        <f t="shared" si="38"/>
        <v>0</v>
      </c>
      <c r="S31" s="22">
        <f>IFERROR(VLOOKUP($C31,'메타 RAW (MMP)'!$B:$G,3,0),0)</f>
        <v>0</v>
      </c>
      <c r="T31" s="22">
        <f>IFERROR(VLOOKUP($C31,'메타 RAW (MMP)'!$B:$G,5,0),0)</f>
        <v>0</v>
      </c>
      <c r="U31" s="22">
        <f>IFERROR(VLOOKUP($C31,'메타 RAW (MMP)'!$B:$G,6,0),0)</f>
        <v>0</v>
      </c>
      <c r="V31" s="22">
        <f t="shared" si="39"/>
        <v>0</v>
      </c>
      <c r="W31" s="22">
        <f t="shared" si="40"/>
        <v>0</v>
      </c>
      <c r="X31" s="22">
        <f>IFERROR(W31*커버링B2C요약!$AD$8/(커버링B2C요약!$AE$5/커버링B2C요약!$AD$5),0)</f>
        <v>0</v>
      </c>
      <c r="Y31" s="22">
        <f>VLOOKUP($C31,'메타 RAW'!$A:$I,9,0)</f>
        <v>80000</v>
      </c>
      <c r="Z31" s="43"/>
      <c r="AA31" s="43"/>
    </row>
    <row r="32" spans="2:27" s="43" customFormat="1" hidden="1">
      <c r="B32" s="22" t="str">
        <f>VLOOKUP(C32,'메타 RAW'!A:G,2,0)</f>
        <v>ios(Web2App)_purchase_all_vd_가장짧은시간(대형폐기물)_cr1_26.03.25</v>
      </c>
      <c r="C32" s="22" t="s">
        <v>1083</v>
      </c>
      <c r="D32" s="22">
        <f>VLOOKUP($C32,'메타 RAW'!$A:$G,3,0)</f>
        <v>0</v>
      </c>
      <c r="E32" s="22">
        <f>VLOOKUP($C32,'메타 RAW'!$A:$G,4,0)</f>
        <v>0</v>
      </c>
      <c r="F32" s="22">
        <f>VLOOKUP($C32,'메타 RAW'!$A:$G,5,0)</f>
        <v>0</v>
      </c>
      <c r="G32" s="22">
        <f>VLOOKUP($C32,'메타 RAW'!$A:$G,6,0)</f>
        <v>0</v>
      </c>
      <c r="H32" s="22">
        <f>VLOOKUP($C32,'메타 RAW'!$A:$I,7,0)</f>
        <v>0</v>
      </c>
      <c r="I32" s="22">
        <f>VLOOKUP($C32,'메타 RAW'!$A:$I,8,0)</f>
        <v>0</v>
      </c>
      <c r="J32" s="23">
        <f t="shared" ref="J32:J34" si="41">IFERROR(D32/E32*1000,0)</f>
        <v>0</v>
      </c>
      <c r="K32" s="23">
        <f t="shared" si="21"/>
        <v>0</v>
      </c>
      <c r="L32" s="24">
        <f t="shared" si="22"/>
        <v>0</v>
      </c>
      <c r="M32" s="24">
        <f t="shared" si="23"/>
        <v>0</v>
      </c>
      <c r="N32" s="24">
        <f t="shared" si="24"/>
        <v>0</v>
      </c>
      <c r="O32" s="24">
        <f t="shared" si="25"/>
        <v>0</v>
      </c>
      <c r="P32" s="22">
        <f t="shared" si="26"/>
        <v>0</v>
      </c>
      <c r="Q32" s="22">
        <f t="shared" si="27"/>
        <v>0</v>
      </c>
      <c r="R32" s="22">
        <f t="shared" si="28"/>
        <v>0</v>
      </c>
      <c r="S32" s="22">
        <f>IFERROR(VLOOKUP($C32,'메타 RAW (MMP)'!$B:$G,3,0),0)</f>
        <v>0</v>
      </c>
      <c r="T32" s="22">
        <f>IFERROR(VLOOKUP($C32,'메타 RAW (MMP)'!$B:$G,5,0),0)</f>
        <v>0</v>
      </c>
      <c r="U32" s="22">
        <f>IFERROR(VLOOKUP($C32,'메타 RAW (MMP)'!$B:$G,6,0),0)</f>
        <v>0</v>
      </c>
      <c r="V32" s="22">
        <f t="shared" si="29"/>
        <v>0</v>
      </c>
      <c r="W32" s="22">
        <f t="shared" si="30"/>
        <v>0</v>
      </c>
      <c r="X32" s="22">
        <f>IFERROR(W32*커버링B2C요약!$AD$8/(커버링B2C요약!$AE$5/커버링B2C요약!$AD$5),0)</f>
        <v>0</v>
      </c>
      <c r="Y32" s="22">
        <f>VLOOKUP($C32,'메타 RAW'!$A:$I,9,0)</f>
        <v>30000</v>
      </c>
    </row>
    <row r="33" spans="2:27" s="43" customFormat="1" hidden="1">
      <c r="B33" s="22" t="str">
        <f>VLOOKUP(C33,'메타 RAW'!A:G,2,0)</f>
        <v>ios(Web2App)_purchase_all_vd_가장짧은시간(대형폐기물)_cr1_26.03.25</v>
      </c>
      <c r="C33" s="22" t="s">
        <v>1084</v>
      </c>
      <c r="D33" s="22">
        <f>VLOOKUP($C33,'메타 RAW'!$A:$G,3,0)</f>
        <v>0</v>
      </c>
      <c r="E33" s="22">
        <f>VLOOKUP($C33,'메타 RAW'!$A:$G,4,0)</f>
        <v>0</v>
      </c>
      <c r="F33" s="22">
        <f>VLOOKUP($C33,'메타 RAW'!$A:$G,5,0)</f>
        <v>0</v>
      </c>
      <c r="G33" s="22">
        <f>VLOOKUP($C33,'메타 RAW'!$A:$G,6,0)</f>
        <v>0</v>
      </c>
      <c r="H33" s="22">
        <f>VLOOKUP($C33,'메타 RAW'!$A:$I,7,0)</f>
        <v>0</v>
      </c>
      <c r="I33" s="22">
        <f>VLOOKUP($C33,'메타 RAW'!$A:$I,8,0)</f>
        <v>0</v>
      </c>
      <c r="J33" s="23">
        <f t="shared" si="41"/>
        <v>0</v>
      </c>
      <c r="K33" s="23">
        <f t="shared" si="21"/>
        <v>0</v>
      </c>
      <c r="L33" s="24">
        <f t="shared" si="22"/>
        <v>0</v>
      </c>
      <c r="M33" s="24">
        <f t="shared" si="23"/>
        <v>0</v>
      </c>
      <c r="N33" s="24">
        <f t="shared" si="24"/>
        <v>0</v>
      </c>
      <c r="O33" s="24">
        <f t="shared" si="25"/>
        <v>0</v>
      </c>
      <c r="P33" s="22">
        <f t="shared" si="26"/>
        <v>0</v>
      </c>
      <c r="Q33" s="22">
        <f t="shared" si="27"/>
        <v>0</v>
      </c>
      <c r="R33" s="22">
        <f t="shared" si="28"/>
        <v>0</v>
      </c>
      <c r="S33" s="22">
        <f>IFERROR(VLOOKUP($C33,'메타 RAW (MMP)'!$B:$G,3,0),0)</f>
        <v>0</v>
      </c>
      <c r="T33" s="22">
        <f>IFERROR(VLOOKUP($C33,'메타 RAW (MMP)'!$B:$G,5,0),0)</f>
        <v>0</v>
      </c>
      <c r="U33" s="22">
        <f>IFERROR(VLOOKUP($C33,'메타 RAW (MMP)'!$B:$G,6,0),0)</f>
        <v>0</v>
      </c>
      <c r="V33" s="22">
        <f t="shared" si="29"/>
        <v>0</v>
      </c>
      <c r="W33" s="22">
        <f t="shared" si="30"/>
        <v>0</v>
      </c>
      <c r="X33" s="22">
        <f>IFERROR(W33*커버링B2C요약!$AD$8/(커버링B2C요약!$AE$5/커버링B2C요약!$AD$5),0)</f>
        <v>0</v>
      </c>
      <c r="Y33" s="22">
        <f>VLOOKUP($C33,'메타 RAW'!$A:$I,9,0)</f>
        <v>30000</v>
      </c>
    </row>
    <row r="34" spans="2:27" s="62" customFormat="1" hidden="1">
      <c r="B34" s="22" t="str">
        <f>VLOOKUP(C34,'메타 RAW'!A:G,2,0)</f>
        <v>ios(Web2App)_purchase_all_vd_가장짧은시간(대형폐기물)_cr1_26.03.25</v>
      </c>
      <c r="C34" s="22" t="s">
        <v>1085</v>
      </c>
      <c r="D34" s="22">
        <f>VLOOKUP($C34,'메타 RAW'!$A:$G,3,0)</f>
        <v>0</v>
      </c>
      <c r="E34" s="22">
        <f>VLOOKUP($C34,'메타 RAW'!$A:$G,4,0)</f>
        <v>0</v>
      </c>
      <c r="F34" s="22">
        <f>VLOOKUP($C34,'메타 RAW'!$A:$G,5,0)</f>
        <v>0</v>
      </c>
      <c r="G34" s="22">
        <f>VLOOKUP($C34,'메타 RAW'!$A:$G,6,0)</f>
        <v>0</v>
      </c>
      <c r="H34" s="22">
        <f>VLOOKUP($C34,'메타 RAW'!$A:$I,7,0)</f>
        <v>0</v>
      </c>
      <c r="I34" s="22">
        <f>VLOOKUP($C34,'메타 RAW'!$A:$I,8,0)</f>
        <v>0</v>
      </c>
      <c r="J34" s="23">
        <f t="shared" si="41"/>
        <v>0</v>
      </c>
      <c r="K34" s="23">
        <f t="shared" si="21"/>
        <v>0</v>
      </c>
      <c r="L34" s="24">
        <f t="shared" si="22"/>
        <v>0</v>
      </c>
      <c r="M34" s="24">
        <f t="shared" si="23"/>
        <v>0</v>
      </c>
      <c r="N34" s="24">
        <f t="shared" si="24"/>
        <v>0</v>
      </c>
      <c r="O34" s="24">
        <f t="shared" si="25"/>
        <v>0</v>
      </c>
      <c r="P34" s="22">
        <f t="shared" si="26"/>
        <v>0</v>
      </c>
      <c r="Q34" s="22">
        <f t="shared" si="27"/>
        <v>0</v>
      </c>
      <c r="R34" s="22">
        <f t="shared" si="28"/>
        <v>0</v>
      </c>
      <c r="S34" s="22">
        <f>IFERROR(VLOOKUP($C34,'메타 RAW (MMP)'!$B:$G,3,0),0)</f>
        <v>0</v>
      </c>
      <c r="T34" s="22">
        <f>IFERROR(VLOOKUP($C34,'메타 RAW (MMP)'!$B:$G,5,0),0)</f>
        <v>0</v>
      </c>
      <c r="U34" s="22">
        <f>IFERROR(VLOOKUP($C34,'메타 RAW (MMP)'!$B:$G,6,0),0)</f>
        <v>0</v>
      </c>
      <c r="V34" s="22">
        <f t="shared" si="29"/>
        <v>0</v>
      </c>
      <c r="W34" s="22">
        <f t="shared" si="30"/>
        <v>0</v>
      </c>
      <c r="X34" s="22">
        <f>IFERROR(W34*커버링B2C요약!$AD$8/(커버링B2C요약!$AE$5/커버링B2C요약!$AD$5),0)</f>
        <v>0</v>
      </c>
      <c r="Y34" s="22">
        <f>VLOOKUP($C34,'메타 RAW'!$A:$I,9,0)</f>
        <v>30000</v>
      </c>
      <c r="Z34" s="43"/>
      <c r="AA34" s="43"/>
    </row>
    <row r="35" spans="2:27" ht="16.5" hidden="1" customHeight="1">
      <c r="B35" s="19" t="s">
        <v>440</v>
      </c>
      <c r="C35" s="20" t="s">
        <v>451</v>
      </c>
      <c r="D35" s="20"/>
      <c r="AA35" s="43"/>
    </row>
    <row r="36" spans="2:27" ht="16.5" hidden="1" customHeight="1">
      <c r="B36" s="11" t="s">
        <v>436</v>
      </c>
      <c r="C36" s="11" t="s">
        <v>22</v>
      </c>
      <c r="D36" s="12" t="s">
        <v>23</v>
      </c>
      <c r="E36" s="12" t="s">
        <v>24</v>
      </c>
      <c r="F36" s="12" t="s">
        <v>25</v>
      </c>
      <c r="G36" s="12" t="s">
        <v>26</v>
      </c>
      <c r="H36" s="12" t="s">
        <v>27</v>
      </c>
      <c r="I36" s="12" t="s">
        <v>28</v>
      </c>
      <c r="J36" s="13" t="s">
        <v>29</v>
      </c>
      <c r="K36" s="13" t="s">
        <v>30</v>
      </c>
      <c r="L36" s="13" t="s">
        <v>31</v>
      </c>
      <c r="M36" s="13" t="s">
        <v>32</v>
      </c>
      <c r="N36" s="13" t="s">
        <v>33</v>
      </c>
      <c r="O36" s="13" t="s">
        <v>34</v>
      </c>
      <c r="P36" s="13" t="s">
        <v>35</v>
      </c>
      <c r="Q36" s="13" t="s">
        <v>36</v>
      </c>
      <c r="R36" s="13" t="s">
        <v>37</v>
      </c>
      <c r="S36" s="14" t="s">
        <v>38</v>
      </c>
      <c r="T36" s="14" t="s">
        <v>27</v>
      </c>
      <c r="U36" s="14" t="s">
        <v>28</v>
      </c>
      <c r="V36" s="14" t="s">
        <v>36</v>
      </c>
      <c r="W36" s="14" t="s">
        <v>37</v>
      </c>
      <c r="X36" s="14" t="s">
        <v>437</v>
      </c>
      <c r="Y36" s="13" t="s">
        <v>40</v>
      </c>
      <c r="Z36" s="14" t="s">
        <v>41</v>
      </c>
      <c r="AA36" s="43"/>
    </row>
    <row r="37" spans="2:27" ht="16.5" hidden="1" customHeight="1">
      <c r="B37" s="15"/>
      <c r="C37" s="9" t="s">
        <v>435</v>
      </c>
      <c r="D37" s="16">
        <f t="shared" ref="D37:I37" si="42">SUM(D38:D40)</f>
        <v>0</v>
      </c>
      <c r="E37" s="16">
        <f t="shared" si="42"/>
        <v>0</v>
      </c>
      <c r="F37" s="16">
        <f t="shared" si="42"/>
        <v>0</v>
      </c>
      <c r="G37" s="16">
        <f t="shared" si="42"/>
        <v>0</v>
      </c>
      <c r="H37" s="16">
        <f t="shared" si="42"/>
        <v>0</v>
      </c>
      <c r="I37" s="16">
        <f t="shared" si="42"/>
        <v>0</v>
      </c>
      <c r="J37" s="17" t="e">
        <f>D37*1000/E37</f>
        <v>#DIV/0!</v>
      </c>
      <c r="K37" s="17">
        <f>IFERROR(D37/F37,0)</f>
        <v>0</v>
      </c>
      <c r="L37" s="18">
        <f t="shared" ref="L37:M40" si="43">IFERROR(F37/E37,0)</f>
        <v>0</v>
      </c>
      <c r="M37" s="42">
        <f t="shared" si="43"/>
        <v>0</v>
      </c>
      <c r="N37" s="42">
        <f>IFERROR(H37/F37,0)</f>
        <v>0</v>
      </c>
      <c r="O37" s="42">
        <f>IFERROR(I37/F37,0)</f>
        <v>0</v>
      </c>
      <c r="P37" s="17">
        <f>IFERROR(D37/G37,0)</f>
        <v>0</v>
      </c>
      <c r="Q37" s="17">
        <f>IFERROR(D37/H37,0)</f>
        <v>0</v>
      </c>
      <c r="R37" s="17">
        <f>IFERROR(D37/I37,0)</f>
        <v>0</v>
      </c>
      <c r="S37" s="16">
        <f>SUM(S38:S40)</f>
        <v>0</v>
      </c>
      <c r="T37" s="16">
        <f>SUM(T38:T40)</f>
        <v>0</v>
      </c>
      <c r="U37" s="16">
        <f>SUM(U38:U40)</f>
        <v>0</v>
      </c>
      <c r="V37" s="17">
        <f>IFERROR(D37/T37,0)</f>
        <v>0</v>
      </c>
      <c r="W37" s="17">
        <f>IFERROR(D37/U37,0)</f>
        <v>0</v>
      </c>
      <c r="X37" s="17">
        <f>IFERROR(W37*커버링B2C요약!$AD$8/(커버링B2C요약!$AE$5/커버링B2C요약!$AD$5),0)</f>
        <v>0</v>
      </c>
      <c r="Y37" s="17">
        <f>Y38</f>
        <v>0</v>
      </c>
      <c r="Z37" s="17">
        <v>0</v>
      </c>
      <c r="AA37" s="43"/>
    </row>
    <row r="38" spans="2:27" s="43" customFormat="1" hidden="1">
      <c r="B38" s="22" t="str">
        <f>VLOOKUP(C38,'메타 RAW'!A:G,2,0)</f>
        <v>ios(Web2App)_purchase_lookalike(7%)_vd_전화(겨울+신체)_cr1_26.02.07</v>
      </c>
      <c r="C38" s="22" t="s">
        <v>1086</v>
      </c>
      <c r="D38" s="22">
        <f>VLOOKUP($C38,'메타 RAW'!$A:$G,3,0)</f>
        <v>0</v>
      </c>
      <c r="E38" s="22">
        <f>VLOOKUP($C38,'메타 RAW'!$A:$G,4,0)</f>
        <v>0</v>
      </c>
      <c r="F38" s="22">
        <f>VLOOKUP($C38,'메타 RAW'!$A:$G,5,0)</f>
        <v>0</v>
      </c>
      <c r="G38" s="22">
        <f>VLOOKUP($C38,'메타 RAW'!$A:$G,6,0)</f>
        <v>0</v>
      </c>
      <c r="H38" s="22">
        <f>VLOOKUP($C38,'메타 RAW'!$A:$I,7,0)</f>
        <v>0</v>
      </c>
      <c r="I38" s="22">
        <f>VLOOKUP($C38,'메타 RAW'!$A:$I,8,0)</f>
        <v>0</v>
      </c>
      <c r="J38" s="23">
        <f>IFERROR(D38/E38*1000,0)</f>
        <v>0</v>
      </c>
      <c r="K38" s="23">
        <f>IFERROR(D38/F38,0)</f>
        <v>0</v>
      </c>
      <c r="L38" s="24">
        <f t="shared" si="43"/>
        <v>0</v>
      </c>
      <c r="M38" s="24">
        <f t="shared" si="43"/>
        <v>0</v>
      </c>
      <c r="N38" s="24">
        <f>IFERROR(H38/F38,0)</f>
        <v>0</v>
      </c>
      <c r="O38" s="24">
        <f>IFERROR(I38/F38,0)</f>
        <v>0</v>
      </c>
      <c r="P38" s="22">
        <f>IFERROR(D38/G38,0)</f>
        <v>0</v>
      </c>
      <c r="Q38" s="22">
        <f>IFERROR(D38/H38,0)</f>
        <v>0</v>
      </c>
      <c r="R38" s="22">
        <f>IFERROR(D38/I38,0)</f>
        <v>0</v>
      </c>
      <c r="S38" s="22">
        <f>IFERROR(VLOOKUP($C38,'메타 RAW (MMP)'!$B:$G,3,0),0)</f>
        <v>0</v>
      </c>
      <c r="T38" s="22">
        <f>IFERROR(VLOOKUP($C38,'메타 RAW (MMP)'!$B:$G,5,0),0)</f>
        <v>0</v>
      </c>
      <c r="U38" s="22">
        <f>IFERROR(VLOOKUP($C38,'메타 RAW (MMP)'!$B:$G,6,0),0)</f>
        <v>0</v>
      </c>
      <c r="V38" s="22">
        <f>IFERROR(D38/T38,0)</f>
        <v>0</v>
      </c>
      <c r="W38" s="22">
        <f>IFERROR(D38/U38,0)</f>
        <v>0</v>
      </c>
      <c r="X38" s="22">
        <f>IFERROR(W38*커버링B2C요약!$AD$8/(커버링B2C요약!$AE$5/커버링B2C요약!$AD$5),0)</f>
        <v>0</v>
      </c>
      <c r="Y38" s="22">
        <v>0</v>
      </c>
    </row>
    <row r="39" spans="2:27" s="43" customFormat="1" hidden="1">
      <c r="B39" s="22" t="str">
        <f>VLOOKUP(C39,'메타 RAW'!A:G,2,0)</f>
        <v>ios(Web2App)_purchase_lookalike(7%)_vd_전화(겨울+신체)_cr1_26.02.07</v>
      </c>
      <c r="C39" s="22" t="s">
        <v>1087</v>
      </c>
      <c r="D39" s="22">
        <f>VLOOKUP($C39,'메타 RAW'!$A:$G,3,0)</f>
        <v>0</v>
      </c>
      <c r="E39" s="22">
        <f>VLOOKUP($C39,'메타 RAW'!$A:$G,4,0)</f>
        <v>0</v>
      </c>
      <c r="F39" s="22">
        <f>VLOOKUP($C39,'메타 RAW'!$A:$G,5,0)</f>
        <v>0</v>
      </c>
      <c r="G39" s="22">
        <f>VLOOKUP($C39,'메타 RAW'!$A:$G,6,0)</f>
        <v>0</v>
      </c>
      <c r="H39" s="22">
        <f>VLOOKUP($C39,'메타 RAW'!$A:$I,7,0)</f>
        <v>0</v>
      </c>
      <c r="I39" s="22">
        <f>VLOOKUP($C39,'메타 RAW'!$A:$I,8,0)</f>
        <v>0</v>
      </c>
      <c r="J39" s="23">
        <f>IFERROR(D39/E39*1000,0)</f>
        <v>0</v>
      </c>
      <c r="K39" s="23">
        <f>IFERROR(D39/F39,0)</f>
        <v>0</v>
      </c>
      <c r="L39" s="24">
        <f t="shared" si="43"/>
        <v>0</v>
      </c>
      <c r="M39" s="24">
        <f t="shared" si="43"/>
        <v>0</v>
      </c>
      <c r="N39" s="24">
        <f>IFERROR(H39/F39,0)</f>
        <v>0</v>
      </c>
      <c r="O39" s="24">
        <f>IFERROR(I39/F39,0)</f>
        <v>0</v>
      </c>
      <c r="P39" s="22">
        <f>IFERROR(D39/G39,0)</f>
        <v>0</v>
      </c>
      <c r="Q39" s="22">
        <f>IFERROR(D39/H39,0)</f>
        <v>0</v>
      </c>
      <c r="R39" s="22">
        <f>IFERROR(D39/I39,0)</f>
        <v>0</v>
      </c>
      <c r="S39" s="22">
        <f>IFERROR(VLOOKUP($C39,'메타 RAW (MMP)'!$B:$G,3,0),0)</f>
        <v>0</v>
      </c>
      <c r="T39" s="22">
        <f>IFERROR(VLOOKUP($C39,'메타 RAW (MMP)'!$B:$G,5,0),0)</f>
        <v>0</v>
      </c>
      <c r="U39" s="22">
        <f>IFERROR(VLOOKUP($C39,'메타 RAW (MMP)'!$B:$G,6,0),0)</f>
        <v>0</v>
      </c>
      <c r="V39" s="22">
        <f>IFERROR(D39/T39,0)</f>
        <v>0</v>
      </c>
      <c r="W39" s="22">
        <f>IFERROR(D39/U39,0)</f>
        <v>0</v>
      </c>
      <c r="X39" s="22">
        <f>IFERROR(W39*커버링B2C요약!$AD$8/(커버링B2C요약!$AE$5/커버링B2C요약!$AD$5),0)</f>
        <v>0</v>
      </c>
      <c r="Y39" s="22">
        <f>VLOOKUP($C39,'메타 RAW'!$A:$I,9,0)</f>
        <v>30000</v>
      </c>
    </row>
    <row r="40" spans="2:27" s="43" customFormat="1" hidden="1">
      <c r="B40" s="22" t="str">
        <f>VLOOKUP(C40,'메타 RAW'!A:G,2,0)</f>
        <v>ios(Web2App)_purchase_lookalike(7%)_vd_전화(겨울+신체)_cr1_26.02.07</v>
      </c>
      <c r="C40" s="22" t="s">
        <v>1088</v>
      </c>
      <c r="D40" s="22">
        <f>VLOOKUP($C40,'메타 RAW'!$A:$G,3,0)</f>
        <v>0</v>
      </c>
      <c r="E40" s="22">
        <f>VLOOKUP($C40,'메타 RAW'!$A:$G,4,0)</f>
        <v>0</v>
      </c>
      <c r="F40" s="22">
        <f>VLOOKUP($C40,'메타 RAW'!$A:$G,5,0)</f>
        <v>0</v>
      </c>
      <c r="G40" s="22">
        <f>VLOOKUP($C40,'메타 RAW'!$A:$G,6,0)</f>
        <v>0</v>
      </c>
      <c r="H40" s="22">
        <f>VLOOKUP($C40,'메타 RAW'!$A:$I,7,0)</f>
        <v>0</v>
      </c>
      <c r="I40" s="22">
        <f>VLOOKUP($C40,'메타 RAW'!$A:$I,8,0)</f>
        <v>0</v>
      </c>
      <c r="J40" s="23">
        <f>IFERROR(D40/E40*1000,0)</f>
        <v>0</v>
      </c>
      <c r="K40" s="23">
        <f>IFERROR(D40/F40,0)</f>
        <v>0</v>
      </c>
      <c r="L40" s="24">
        <f t="shared" si="43"/>
        <v>0</v>
      </c>
      <c r="M40" s="24">
        <f t="shared" si="43"/>
        <v>0</v>
      </c>
      <c r="N40" s="24">
        <f>IFERROR(H40/F40,0)</f>
        <v>0</v>
      </c>
      <c r="O40" s="24">
        <f>IFERROR(I40/F40,0)</f>
        <v>0</v>
      </c>
      <c r="P40" s="22">
        <f>IFERROR(D40/G40,0)</f>
        <v>0</v>
      </c>
      <c r="Q40" s="22">
        <f>IFERROR(D40/H40,0)</f>
        <v>0</v>
      </c>
      <c r="R40" s="22">
        <f>IFERROR(D40/I40,0)</f>
        <v>0</v>
      </c>
      <c r="S40" s="22">
        <f>IFERROR(VLOOKUP($C40,'메타 RAW (MMP)'!$B:$G,3,0),0)</f>
        <v>0</v>
      </c>
      <c r="T40" s="22">
        <f>IFERROR(VLOOKUP($C40,'메타 RAW (MMP)'!$B:$G,5,0),0)</f>
        <v>0</v>
      </c>
      <c r="U40" s="22">
        <f>IFERROR(VLOOKUP($C40,'메타 RAW (MMP)'!$B:$G,6,0),0)</f>
        <v>0</v>
      </c>
      <c r="V40" s="22">
        <f>IFERROR(D40/T40,0)</f>
        <v>0</v>
      </c>
      <c r="W40" s="22">
        <f>IFERROR(D40/U40,0)</f>
        <v>0</v>
      </c>
      <c r="X40" s="22">
        <f>IFERROR(W40*커버링B2C요약!$AD$8/(커버링B2C요약!$AE$5/커버링B2C요약!$AD$5),0)</f>
        <v>0</v>
      </c>
      <c r="Y40" s="22">
        <f>VLOOKUP($C40,'메타 RAW'!$A:$I,9,0)</f>
        <v>30000</v>
      </c>
    </row>
    <row r="41" spans="2:27" ht="16.5" hidden="1" customHeight="1">
      <c r="B41" s="19" t="s">
        <v>440</v>
      </c>
      <c r="C41" s="20" t="s">
        <v>451</v>
      </c>
      <c r="D41" s="20"/>
      <c r="AA41" s="43"/>
    </row>
    <row r="42" spans="2:27" ht="16.5" hidden="1" customHeight="1">
      <c r="B42" s="11" t="s">
        <v>436</v>
      </c>
      <c r="C42" s="11" t="s">
        <v>22</v>
      </c>
      <c r="D42" s="12" t="s">
        <v>23</v>
      </c>
      <c r="E42" s="12" t="s">
        <v>24</v>
      </c>
      <c r="F42" s="12" t="s">
        <v>25</v>
      </c>
      <c r="G42" s="12" t="s">
        <v>26</v>
      </c>
      <c r="H42" s="12" t="s">
        <v>27</v>
      </c>
      <c r="I42" s="12" t="s">
        <v>28</v>
      </c>
      <c r="J42" s="13" t="s">
        <v>29</v>
      </c>
      <c r="K42" s="13" t="s">
        <v>30</v>
      </c>
      <c r="L42" s="13" t="s">
        <v>31</v>
      </c>
      <c r="M42" s="13" t="s">
        <v>32</v>
      </c>
      <c r="N42" s="13" t="s">
        <v>33</v>
      </c>
      <c r="O42" s="13" t="s">
        <v>34</v>
      </c>
      <c r="P42" s="13" t="s">
        <v>35</v>
      </c>
      <c r="Q42" s="13" t="s">
        <v>36</v>
      </c>
      <c r="R42" s="13" t="s">
        <v>37</v>
      </c>
      <c r="S42" s="14" t="s">
        <v>38</v>
      </c>
      <c r="T42" s="14" t="s">
        <v>27</v>
      </c>
      <c r="U42" s="14" t="s">
        <v>28</v>
      </c>
      <c r="V42" s="14" t="s">
        <v>36</v>
      </c>
      <c r="W42" s="14" t="s">
        <v>37</v>
      </c>
      <c r="X42" s="14" t="s">
        <v>437</v>
      </c>
      <c r="Y42" s="13" t="s">
        <v>40</v>
      </c>
      <c r="Z42" s="14" t="s">
        <v>41</v>
      </c>
      <c r="AA42" s="43"/>
    </row>
    <row r="43" spans="2:27" ht="16.5" hidden="1" customHeight="1">
      <c r="B43" s="15"/>
      <c r="C43" s="9" t="s">
        <v>435</v>
      </c>
      <c r="D43" s="16">
        <f t="shared" ref="D43:I43" si="44">SUM(D44:D46)</f>
        <v>0</v>
      </c>
      <c r="E43" s="16">
        <f t="shared" si="44"/>
        <v>0</v>
      </c>
      <c r="F43" s="16">
        <f t="shared" si="44"/>
        <v>0</v>
      </c>
      <c r="G43" s="16">
        <f t="shared" si="44"/>
        <v>0</v>
      </c>
      <c r="H43" s="16">
        <f t="shared" si="44"/>
        <v>0</v>
      </c>
      <c r="I43" s="16">
        <f t="shared" si="44"/>
        <v>0</v>
      </c>
      <c r="J43" s="17" t="e">
        <f>D43*1000/E43</f>
        <v>#DIV/0!</v>
      </c>
      <c r="K43" s="17">
        <f>IFERROR(D43/F43,0)</f>
        <v>0</v>
      </c>
      <c r="L43" s="18">
        <f t="shared" ref="L43:M46" si="45">IFERROR(F43/E43,0)</f>
        <v>0</v>
      </c>
      <c r="M43" s="42">
        <f t="shared" si="45"/>
        <v>0</v>
      </c>
      <c r="N43" s="42">
        <f>IFERROR(H43/F43,0)</f>
        <v>0</v>
      </c>
      <c r="O43" s="42">
        <f>IFERROR(I43/F43,0)</f>
        <v>0</v>
      </c>
      <c r="P43" s="17">
        <f>IFERROR(D43/G43,0)</f>
        <v>0</v>
      </c>
      <c r="Q43" s="17">
        <f>IFERROR(D43/H43,0)</f>
        <v>0</v>
      </c>
      <c r="R43" s="17">
        <f>IFERROR(D43/I43,0)</f>
        <v>0</v>
      </c>
      <c r="S43" s="16">
        <f>SUM(S44:S46)</f>
        <v>0</v>
      </c>
      <c r="T43" s="16">
        <f>SUM(T44:T46)</f>
        <v>0</v>
      </c>
      <c r="U43" s="16">
        <f>SUM(U44:U46)</f>
        <v>0</v>
      </c>
      <c r="V43" s="17">
        <f>IFERROR(D43/T43,0)</f>
        <v>0</v>
      </c>
      <c r="W43" s="17">
        <f>IFERROR(D43/U43,0)</f>
        <v>0</v>
      </c>
      <c r="X43" s="17">
        <f>IFERROR(W43*커버링B2C요약!$AD$8/(커버링B2C요약!$AE$5/커버링B2C요약!$AD$5),0)</f>
        <v>0</v>
      </c>
      <c r="Y43" s="17">
        <f>Y44</f>
        <v>0</v>
      </c>
      <c r="Z43" s="17">
        <v>0</v>
      </c>
      <c r="AA43" s="43"/>
    </row>
    <row r="44" spans="2:27" s="43" customFormat="1" hidden="1">
      <c r="B44" s="22" t="str">
        <f>VLOOKUP(C44,'메타 RAW'!A:G,2,0)</f>
        <v>ios(Web2App)_purchase_lookalike(7%)_vd_전화(겨울+신체)_cr1_26.02.12</v>
      </c>
      <c r="C44" s="22" t="s">
        <v>1089</v>
      </c>
      <c r="D44" s="22">
        <f>VLOOKUP($C44,'메타 RAW'!$A:$G,3,0)</f>
        <v>0</v>
      </c>
      <c r="E44" s="22">
        <f>VLOOKUP($C44,'메타 RAW'!$A:$G,4,0)</f>
        <v>0</v>
      </c>
      <c r="F44" s="22">
        <f>VLOOKUP($C44,'메타 RAW'!$A:$G,5,0)</f>
        <v>0</v>
      </c>
      <c r="G44" s="22">
        <f>VLOOKUP($C44,'메타 RAW'!$A:$G,6,0)</f>
        <v>0</v>
      </c>
      <c r="H44" s="22">
        <f>VLOOKUP($C44,'메타 RAW'!$A:$I,7,0)</f>
        <v>0</v>
      </c>
      <c r="I44" s="22">
        <f>VLOOKUP($C44,'메타 RAW'!$A:$I,8,0)</f>
        <v>0</v>
      </c>
      <c r="J44" s="23">
        <f>IFERROR(D44/E44*1000,0)</f>
        <v>0</v>
      </c>
      <c r="K44" s="23">
        <f>IFERROR(D44/F44,0)</f>
        <v>0</v>
      </c>
      <c r="L44" s="24">
        <f t="shared" si="45"/>
        <v>0</v>
      </c>
      <c r="M44" s="24">
        <f t="shared" si="45"/>
        <v>0</v>
      </c>
      <c r="N44" s="24">
        <f>IFERROR(H44/F44,0)</f>
        <v>0</v>
      </c>
      <c r="O44" s="24">
        <f>IFERROR(I44/F44,0)</f>
        <v>0</v>
      </c>
      <c r="P44" s="22">
        <f>IFERROR(D44/G44,0)</f>
        <v>0</v>
      </c>
      <c r="Q44" s="22">
        <f>IFERROR(D44/H44,0)</f>
        <v>0</v>
      </c>
      <c r="R44" s="22">
        <f>IFERROR(D44/I44,0)</f>
        <v>0</v>
      </c>
      <c r="S44" s="22">
        <f>IFERROR(VLOOKUP($C44,'메타 RAW (MMP)'!$B:$G,3,0),0)</f>
        <v>0</v>
      </c>
      <c r="T44" s="22">
        <f>IFERROR(VLOOKUP($C44,'메타 RAW (MMP)'!$B:$G,5,0),0)</f>
        <v>0</v>
      </c>
      <c r="U44" s="22">
        <f>IFERROR(VLOOKUP($C44,'메타 RAW (MMP)'!$B:$G,6,0),0)</f>
        <v>0</v>
      </c>
      <c r="V44" s="22">
        <f>IFERROR(D44/T44,0)</f>
        <v>0</v>
      </c>
      <c r="W44" s="22">
        <f>IFERROR(D44/U44,0)</f>
        <v>0</v>
      </c>
      <c r="X44" s="22">
        <f>IFERROR(W44*커버링B2C요약!$AD$8/(커버링B2C요약!$AE$5/커버링B2C요약!$AD$5),0)</f>
        <v>0</v>
      </c>
      <c r="Y44" s="22">
        <v>0</v>
      </c>
    </row>
    <row r="45" spans="2:27" s="43" customFormat="1" hidden="1">
      <c r="B45" s="22" t="str">
        <f>VLOOKUP(C45,'메타 RAW'!A:G,2,0)</f>
        <v>ios(Web2App)_purchase_lookalike(7%)_vd_전화(겨울+신체)_cr1_26.02.12</v>
      </c>
      <c r="C45" s="22" t="s">
        <v>1090</v>
      </c>
      <c r="D45" s="22">
        <f>VLOOKUP($C45,'메타 RAW'!$A:$G,3,0)</f>
        <v>0</v>
      </c>
      <c r="E45" s="22">
        <f>VLOOKUP($C45,'메타 RAW'!$A:$G,4,0)</f>
        <v>0</v>
      </c>
      <c r="F45" s="22">
        <f>VLOOKUP($C45,'메타 RAW'!$A:$G,5,0)</f>
        <v>0</v>
      </c>
      <c r="G45" s="22">
        <f>VLOOKUP($C45,'메타 RAW'!$A:$G,6,0)</f>
        <v>0</v>
      </c>
      <c r="H45" s="22">
        <f>VLOOKUP($C45,'메타 RAW'!$A:$I,7,0)</f>
        <v>0</v>
      </c>
      <c r="I45" s="22">
        <f>VLOOKUP($C45,'메타 RAW'!$A:$I,8,0)</f>
        <v>0</v>
      </c>
      <c r="J45" s="23">
        <f>IFERROR(D45/E45*1000,0)</f>
        <v>0</v>
      </c>
      <c r="K45" s="23">
        <f>IFERROR(D45/F45,0)</f>
        <v>0</v>
      </c>
      <c r="L45" s="24">
        <f t="shared" si="45"/>
        <v>0</v>
      </c>
      <c r="M45" s="24">
        <f t="shared" si="45"/>
        <v>0</v>
      </c>
      <c r="N45" s="24">
        <f>IFERROR(H45/F45,0)</f>
        <v>0</v>
      </c>
      <c r="O45" s="24">
        <f>IFERROR(I45/F45,0)</f>
        <v>0</v>
      </c>
      <c r="P45" s="22">
        <f>IFERROR(D45/G45,0)</f>
        <v>0</v>
      </c>
      <c r="Q45" s="22">
        <f>IFERROR(D45/H45,0)</f>
        <v>0</v>
      </c>
      <c r="R45" s="22">
        <f>IFERROR(D45/I45,0)</f>
        <v>0</v>
      </c>
      <c r="S45" s="22">
        <f>IFERROR(VLOOKUP($C45,'메타 RAW (MMP)'!$B:$G,3,0),0)</f>
        <v>0</v>
      </c>
      <c r="T45" s="22">
        <f>IFERROR(VLOOKUP($C45,'메타 RAW (MMP)'!$B:$G,5,0),0)</f>
        <v>0</v>
      </c>
      <c r="U45" s="22">
        <f>IFERROR(VLOOKUP($C45,'메타 RAW (MMP)'!$B:$G,6,0),0)</f>
        <v>0</v>
      </c>
      <c r="V45" s="22">
        <f>IFERROR(D45/T45,0)</f>
        <v>0</v>
      </c>
      <c r="W45" s="22">
        <f>IFERROR(D45/U45,0)</f>
        <v>0</v>
      </c>
      <c r="X45" s="22">
        <f>IFERROR(W45*커버링B2C요약!$AD$8/(커버링B2C요약!$AE$5/커버링B2C요약!$AD$5),0)</f>
        <v>0</v>
      </c>
      <c r="Y45" s="22">
        <f>VLOOKUP($C45,'메타 RAW'!$A:$I,9,0)</f>
        <v>30000</v>
      </c>
    </row>
    <row r="46" spans="2:27" s="43" customFormat="1" hidden="1">
      <c r="B46" s="22" t="str">
        <f>VLOOKUP(C46,'메타 RAW'!A:G,2,0)</f>
        <v>ios(Web2App)_purchase_lookalike(7%)_vd_전화(겨울+신체)_cr1_26.02.12</v>
      </c>
      <c r="C46" s="22" t="s">
        <v>1091</v>
      </c>
      <c r="D46" s="22">
        <f>VLOOKUP($C46,'메타 RAW'!$A:$G,3,0)</f>
        <v>0</v>
      </c>
      <c r="E46" s="22">
        <f>VLOOKUP($C46,'메타 RAW'!$A:$G,4,0)</f>
        <v>0</v>
      </c>
      <c r="F46" s="22">
        <f>VLOOKUP($C46,'메타 RAW'!$A:$G,5,0)</f>
        <v>0</v>
      </c>
      <c r="G46" s="22">
        <f>VLOOKUP($C46,'메타 RAW'!$A:$G,6,0)</f>
        <v>0</v>
      </c>
      <c r="H46" s="22">
        <f>VLOOKUP($C46,'메타 RAW'!$A:$I,7,0)</f>
        <v>0</v>
      </c>
      <c r="I46" s="22">
        <f>VLOOKUP($C46,'메타 RAW'!$A:$I,8,0)</f>
        <v>0</v>
      </c>
      <c r="J46" s="23">
        <f>IFERROR(D46/E46*1000,0)</f>
        <v>0</v>
      </c>
      <c r="K46" s="23">
        <f>IFERROR(D46/F46,0)</f>
        <v>0</v>
      </c>
      <c r="L46" s="24">
        <f t="shared" si="45"/>
        <v>0</v>
      </c>
      <c r="M46" s="24">
        <f t="shared" si="45"/>
        <v>0</v>
      </c>
      <c r="N46" s="24">
        <f>IFERROR(H46/F46,0)</f>
        <v>0</v>
      </c>
      <c r="O46" s="24">
        <f>IFERROR(I46/F46,0)</f>
        <v>0</v>
      </c>
      <c r="P46" s="22">
        <f>IFERROR(D46/G46,0)</f>
        <v>0</v>
      </c>
      <c r="Q46" s="22">
        <f>IFERROR(D46/H46,0)</f>
        <v>0</v>
      </c>
      <c r="R46" s="22">
        <f>IFERROR(D46/I46,0)</f>
        <v>0</v>
      </c>
      <c r="S46" s="22">
        <f>IFERROR(VLOOKUP($C46,'메타 RAW (MMP)'!$B:$G,3,0),0)</f>
        <v>0</v>
      </c>
      <c r="T46" s="22">
        <f>IFERROR(VLOOKUP($C46,'메타 RAW (MMP)'!$B:$G,5,0),0)</f>
        <v>0</v>
      </c>
      <c r="U46" s="22">
        <f>IFERROR(VLOOKUP($C46,'메타 RAW (MMP)'!$B:$G,6,0),0)</f>
        <v>0</v>
      </c>
      <c r="V46" s="22">
        <f>IFERROR(D46/T46,0)</f>
        <v>0</v>
      </c>
      <c r="W46" s="22">
        <f>IFERROR(D46/U46,0)</f>
        <v>0</v>
      </c>
      <c r="X46" s="22">
        <f>IFERROR(W46*커버링B2C요약!$AD$8/(커버링B2C요약!$AE$5/커버링B2C요약!$AD$5),0)</f>
        <v>0</v>
      </c>
      <c r="Y46" s="22">
        <f>VLOOKUP($C46,'메타 RAW'!$A:$I,9,0)</f>
        <v>30000</v>
      </c>
    </row>
    <row r="47" spans="2:27">
      <c r="AA47" s="43"/>
    </row>
    <row r="48" spans="2:27" ht="16.5" hidden="1" customHeight="1">
      <c r="B48" s="19" t="s">
        <v>440</v>
      </c>
      <c r="C48" s="20" t="s">
        <v>451</v>
      </c>
      <c r="D48" s="20"/>
      <c r="AA48" s="43"/>
    </row>
    <row r="49" spans="2:27" ht="16.5" hidden="1" customHeight="1">
      <c r="B49" s="11" t="s">
        <v>436</v>
      </c>
      <c r="C49" s="11" t="s">
        <v>22</v>
      </c>
      <c r="D49" s="12" t="s">
        <v>23</v>
      </c>
      <c r="E49" s="12" t="s">
        <v>24</v>
      </c>
      <c r="F49" s="12" t="s">
        <v>25</v>
      </c>
      <c r="G49" s="12" t="s">
        <v>26</v>
      </c>
      <c r="H49" s="12" t="s">
        <v>27</v>
      </c>
      <c r="I49" s="12" t="s">
        <v>28</v>
      </c>
      <c r="J49" s="13" t="s">
        <v>29</v>
      </c>
      <c r="K49" s="13" t="s">
        <v>30</v>
      </c>
      <c r="L49" s="13" t="s">
        <v>31</v>
      </c>
      <c r="M49" s="13" t="s">
        <v>32</v>
      </c>
      <c r="N49" s="13" t="s">
        <v>33</v>
      </c>
      <c r="O49" s="13" t="s">
        <v>34</v>
      </c>
      <c r="P49" s="13" t="s">
        <v>35</v>
      </c>
      <c r="Q49" s="13" t="s">
        <v>36</v>
      </c>
      <c r="R49" s="13" t="s">
        <v>37</v>
      </c>
      <c r="S49" s="14" t="s">
        <v>38</v>
      </c>
      <c r="T49" s="14" t="s">
        <v>27</v>
      </c>
      <c r="U49" s="14" t="s">
        <v>28</v>
      </c>
      <c r="V49" s="14" t="s">
        <v>36</v>
      </c>
      <c r="W49" s="14" t="s">
        <v>37</v>
      </c>
      <c r="X49" s="14" t="s">
        <v>437</v>
      </c>
      <c r="Y49" s="13" t="s">
        <v>40</v>
      </c>
      <c r="Z49" s="14" t="s">
        <v>41</v>
      </c>
      <c r="AA49" s="43"/>
    </row>
    <row r="50" spans="2:27" ht="16.5" hidden="1" customHeight="1">
      <c r="B50" s="15"/>
      <c r="C50" s="9" t="s">
        <v>435</v>
      </c>
      <c r="D50" s="16">
        <f t="shared" ref="D50:I50" si="46">SUM(D51:D55)</f>
        <v>0</v>
      </c>
      <c r="E50" s="16">
        <f t="shared" si="46"/>
        <v>0</v>
      </c>
      <c r="F50" s="16">
        <f t="shared" si="46"/>
        <v>0</v>
      </c>
      <c r="G50" s="16">
        <f t="shared" si="46"/>
        <v>0</v>
      </c>
      <c r="H50" s="16">
        <f t="shared" si="46"/>
        <v>0</v>
      </c>
      <c r="I50" s="16">
        <f t="shared" si="46"/>
        <v>0</v>
      </c>
      <c r="J50" s="17" t="e">
        <f>D50*1000/E50</f>
        <v>#DIV/0!</v>
      </c>
      <c r="K50" s="17">
        <f t="shared" ref="K50:K55" si="47">IFERROR(D50/F50,0)</f>
        <v>0</v>
      </c>
      <c r="L50" s="18">
        <f t="shared" ref="L50:M55" si="48">IFERROR(F50/E50,0)</f>
        <v>0</v>
      </c>
      <c r="M50" s="42">
        <f t="shared" si="48"/>
        <v>0</v>
      </c>
      <c r="N50" s="42">
        <f t="shared" ref="N50:N55" si="49">IFERROR(H50/F50,0)</f>
        <v>0</v>
      </c>
      <c r="O50" s="42">
        <f t="shared" ref="O50:O55" si="50">IFERROR(I50/F50,0)</f>
        <v>0</v>
      </c>
      <c r="P50" s="17">
        <f t="shared" ref="P50:P55" si="51">IFERROR(D50/G50,0)</f>
        <v>0</v>
      </c>
      <c r="Q50" s="17">
        <f t="shared" ref="Q50:Q55" si="52">IFERROR(D50/H50,0)</f>
        <v>0</v>
      </c>
      <c r="R50" s="17">
        <f t="shared" ref="R50:R55" si="53">IFERROR(D50/I50,0)</f>
        <v>0</v>
      </c>
      <c r="S50" s="16">
        <f>SUM(S51:S55)</f>
        <v>0</v>
      </c>
      <c r="T50" s="16">
        <f>SUM(T51:T55)</f>
        <v>0</v>
      </c>
      <c r="U50" s="16">
        <f>SUM(U51:U55)</f>
        <v>0</v>
      </c>
      <c r="V50" s="17">
        <f t="shared" ref="V50:V55" si="54">IFERROR(D50/T50,0)</f>
        <v>0</v>
      </c>
      <c r="W50" s="17">
        <f t="shared" ref="W50:W55" si="55">IFERROR(D50/U50,0)</f>
        <v>0</v>
      </c>
      <c r="X50" s="17">
        <f>IFERROR(W50*커버링B2C요약!$AD$8/(커버링B2C요약!$AE$5/커버링B2C요약!$AD$5),0)</f>
        <v>0</v>
      </c>
      <c r="Y50" s="17">
        <f>Y51</f>
        <v>0</v>
      </c>
      <c r="Z50" s="17">
        <v>0</v>
      </c>
      <c r="AA50" s="43"/>
    </row>
    <row r="51" spans="2:27" s="43" customFormat="1" hidden="1">
      <c r="B51" s="22" t="str">
        <f>VLOOKUP(C51,'메타 RAW'!A:G,2,0)</f>
        <v>ios(Web2App)_purchase_all_vd_고효율소재 모음_비밀(음식물)_sj1_26.02.12</v>
      </c>
      <c r="C51" s="22" t="s">
        <v>1092</v>
      </c>
      <c r="D51" s="22">
        <f>VLOOKUP($C51,'메타 RAW'!$A:$G,3,0)</f>
        <v>0</v>
      </c>
      <c r="E51" s="22">
        <f>VLOOKUP($C51,'메타 RAW'!$A:$G,4,0)</f>
        <v>0</v>
      </c>
      <c r="F51" s="22">
        <f>VLOOKUP($C51,'메타 RAW'!$A:$G,5,0)</f>
        <v>0</v>
      </c>
      <c r="G51" s="22">
        <f>VLOOKUP($C51,'메타 RAW'!$A:$G,6,0)</f>
        <v>0</v>
      </c>
      <c r="H51" s="22">
        <f>VLOOKUP($C51,'메타 RAW'!$A:$I,7,0)</f>
        <v>0</v>
      </c>
      <c r="I51" s="22">
        <f>VLOOKUP($C51,'메타 RAW'!$A:$I,8,0)</f>
        <v>0</v>
      </c>
      <c r="J51" s="23">
        <f>IFERROR(D51/E51*1000,0)</f>
        <v>0</v>
      </c>
      <c r="K51" s="23">
        <f t="shared" si="47"/>
        <v>0</v>
      </c>
      <c r="L51" s="24">
        <f t="shared" si="48"/>
        <v>0</v>
      </c>
      <c r="M51" s="24">
        <f t="shared" si="48"/>
        <v>0</v>
      </c>
      <c r="N51" s="24">
        <f t="shared" si="49"/>
        <v>0</v>
      </c>
      <c r="O51" s="24">
        <f t="shared" si="50"/>
        <v>0</v>
      </c>
      <c r="P51" s="22">
        <f t="shared" si="51"/>
        <v>0</v>
      </c>
      <c r="Q51" s="22">
        <f t="shared" si="52"/>
        <v>0</v>
      </c>
      <c r="R51" s="22">
        <f t="shared" si="53"/>
        <v>0</v>
      </c>
      <c r="S51" s="22">
        <f>IFERROR(VLOOKUP($C51,'메타 RAW (MMP)'!$B:$G,3,0),0)</f>
        <v>0</v>
      </c>
      <c r="T51" s="22">
        <f>IFERROR(VLOOKUP($C51,'메타 RAW (MMP)'!$B:$G,5,0),0)</f>
        <v>0</v>
      </c>
      <c r="U51" s="22">
        <f>IFERROR(VLOOKUP($C51,'메타 RAW (MMP)'!$B:$G,6,0),0)</f>
        <v>0</v>
      </c>
      <c r="V51" s="22">
        <f t="shared" si="54"/>
        <v>0</v>
      </c>
      <c r="W51" s="22">
        <f t="shared" si="55"/>
        <v>0</v>
      </c>
      <c r="X51" s="22">
        <f>IFERROR(W51*커버링B2C요약!$AD$8/(커버링B2C요약!$AE$5/커버링B2C요약!$AD$5),0)</f>
        <v>0</v>
      </c>
      <c r="Y51" s="22">
        <v>0</v>
      </c>
    </row>
    <row r="52" spans="2:27" s="43" customFormat="1" hidden="1">
      <c r="B52" s="22" t="str">
        <f>VLOOKUP(C52,'메타 RAW'!A:G,2,0)</f>
        <v>ios(Web2App)_purchase_all_vd_고효율소재 모음_비밀(음식물)_sj1_26.02.12</v>
      </c>
      <c r="C52" s="22" t="s">
        <v>1093</v>
      </c>
      <c r="D52" s="22">
        <f>VLOOKUP($C52,'메타 RAW'!$A:$G,3,0)</f>
        <v>0</v>
      </c>
      <c r="E52" s="22">
        <f>VLOOKUP($C52,'메타 RAW'!$A:$G,4,0)</f>
        <v>0</v>
      </c>
      <c r="F52" s="22">
        <f>VLOOKUP($C52,'메타 RAW'!$A:$G,5,0)</f>
        <v>0</v>
      </c>
      <c r="G52" s="22">
        <f>VLOOKUP($C52,'메타 RAW'!$A:$G,6,0)</f>
        <v>0</v>
      </c>
      <c r="H52" s="22">
        <f>VLOOKUP($C52,'메타 RAW'!$A:$I,7,0)</f>
        <v>0</v>
      </c>
      <c r="I52" s="22">
        <f>VLOOKUP($C52,'메타 RAW'!$A:$I,8,0)</f>
        <v>0</v>
      </c>
      <c r="J52" s="23">
        <f>IFERROR(D52/E52*1000,0)</f>
        <v>0</v>
      </c>
      <c r="K52" s="23">
        <f t="shared" si="47"/>
        <v>0</v>
      </c>
      <c r="L52" s="24">
        <f t="shared" si="48"/>
        <v>0</v>
      </c>
      <c r="M52" s="24">
        <f t="shared" si="48"/>
        <v>0</v>
      </c>
      <c r="N52" s="24">
        <f t="shared" si="49"/>
        <v>0</v>
      </c>
      <c r="O52" s="24">
        <f t="shared" si="50"/>
        <v>0</v>
      </c>
      <c r="P52" s="22">
        <f t="shared" si="51"/>
        <v>0</v>
      </c>
      <c r="Q52" s="22">
        <f t="shared" si="52"/>
        <v>0</v>
      </c>
      <c r="R52" s="22">
        <f t="shared" si="53"/>
        <v>0</v>
      </c>
      <c r="S52" s="22">
        <f>IFERROR(VLOOKUP($C52,'메타 RAW (MMP)'!$B:$G,3,0),0)</f>
        <v>0</v>
      </c>
      <c r="T52" s="22">
        <f>IFERROR(VLOOKUP($C52,'메타 RAW (MMP)'!$B:$G,5,0),0)</f>
        <v>0</v>
      </c>
      <c r="U52" s="22">
        <f>IFERROR(VLOOKUP($C52,'메타 RAW (MMP)'!$B:$G,6,0),0)</f>
        <v>0</v>
      </c>
      <c r="V52" s="22">
        <f t="shared" si="54"/>
        <v>0</v>
      </c>
      <c r="W52" s="22">
        <f t="shared" si="55"/>
        <v>0</v>
      </c>
      <c r="X52" s="22">
        <f>IFERROR(W52*커버링B2C요약!$AD$8/(커버링B2C요약!$AE$5/커버링B2C요약!$AD$5),0)</f>
        <v>0</v>
      </c>
      <c r="Y52" s="22">
        <f>VLOOKUP($C52,'메타 RAW'!$A:$I,9,0)</f>
        <v>30000</v>
      </c>
    </row>
    <row r="53" spans="2:27" s="43" customFormat="1" hidden="1">
      <c r="B53" s="22" t="str">
        <f>VLOOKUP(C53,'메타 RAW'!A:G,2,0)</f>
        <v>ios(Web2App)_purchase_all_vd_고효율소재 모음_비밀(음식물)_sj1_26.02.12</v>
      </c>
      <c r="C53" s="22" t="s">
        <v>1094</v>
      </c>
      <c r="D53" s="22">
        <f>VLOOKUP($C53,'메타 RAW'!$A:$G,3,0)</f>
        <v>0</v>
      </c>
      <c r="E53" s="22">
        <f>VLOOKUP($C53,'메타 RAW'!$A:$G,4,0)</f>
        <v>0</v>
      </c>
      <c r="F53" s="22">
        <f>VLOOKUP($C53,'메타 RAW'!$A:$G,5,0)</f>
        <v>0</v>
      </c>
      <c r="G53" s="22">
        <f>VLOOKUP($C53,'메타 RAW'!$A:$G,6,0)</f>
        <v>0</v>
      </c>
      <c r="H53" s="22">
        <f>VLOOKUP($C53,'메타 RAW'!$A:$I,7,0)</f>
        <v>0</v>
      </c>
      <c r="I53" s="22">
        <f>VLOOKUP($C53,'메타 RAW'!$A:$I,8,0)</f>
        <v>0</v>
      </c>
      <c r="J53" s="23">
        <f>IFERROR(D53/E53*1000,0)</f>
        <v>0</v>
      </c>
      <c r="K53" s="23">
        <f t="shared" si="47"/>
        <v>0</v>
      </c>
      <c r="L53" s="24">
        <f t="shared" si="48"/>
        <v>0</v>
      </c>
      <c r="M53" s="24">
        <f t="shared" si="48"/>
        <v>0</v>
      </c>
      <c r="N53" s="24">
        <f t="shared" si="49"/>
        <v>0</v>
      </c>
      <c r="O53" s="24">
        <f t="shared" si="50"/>
        <v>0</v>
      </c>
      <c r="P53" s="22">
        <f t="shared" si="51"/>
        <v>0</v>
      </c>
      <c r="Q53" s="22">
        <f t="shared" si="52"/>
        <v>0</v>
      </c>
      <c r="R53" s="22">
        <f t="shared" si="53"/>
        <v>0</v>
      </c>
      <c r="S53" s="22">
        <f>IFERROR(VLOOKUP($C53,'메타 RAW (MMP)'!$B:$G,3,0),0)</f>
        <v>0</v>
      </c>
      <c r="T53" s="22">
        <f>IFERROR(VLOOKUP($C53,'메타 RAW (MMP)'!$B:$G,5,0),0)</f>
        <v>0</v>
      </c>
      <c r="U53" s="22">
        <f>IFERROR(VLOOKUP($C53,'메타 RAW (MMP)'!$B:$G,6,0),0)</f>
        <v>0</v>
      </c>
      <c r="V53" s="22">
        <f t="shared" si="54"/>
        <v>0</v>
      </c>
      <c r="W53" s="22">
        <f t="shared" si="55"/>
        <v>0</v>
      </c>
      <c r="X53" s="22">
        <f>IFERROR(W53*커버링B2C요약!$AD$8/(커버링B2C요약!$AE$5/커버링B2C요약!$AD$5),0)</f>
        <v>0</v>
      </c>
      <c r="Y53" s="22">
        <f>VLOOKUP($C53,'메타 RAW'!$A:$I,9,0)</f>
        <v>30000</v>
      </c>
    </row>
    <row r="54" spans="2:27" s="43" customFormat="1" hidden="1">
      <c r="B54" s="22" t="str">
        <f>VLOOKUP(C54,'메타 RAW'!A:G,2,0)</f>
        <v>ios(Web2App)_purchase_all_vd_고효율소재 모음_비밀(음식물)_sj1_26.02.12</v>
      </c>
      <c r="C54" s="22" t="s">
        <v>1095</v>
      </c>
      <c r="D54" s="22">
        <f>VLOOKUP($C54,'메타 RAW'!$A:$G,3,0)</f>
        <v>0</v>
      </c>
      <c r="E54" s="22">
        <f>VLOOKUP($C54,'메타 RAW'!$A:$G,4,0)</f>
        <v>0</v>
      </c>
      <c r="F54" s="22">
        <f>VLOOKUP($C54,'메타 RAW'!$A:$G,5,0)</f>
        <v>0</v>
      </c>
      <c r="G54" s="22">
        <f>VLOOKUP($C54,'메타 RAW'!$A:$G,6,0)</f>
        <v>0</v>
      </c>
      <c r="H54" s="22">
        <f>VLOOKUP($C54,'메타 RAW'!$A:$I,7,0)</f>
        <v>0</v>
      </c>
      <c r="I54" s="22">
        <f>VLOOKUP($C54,'메타 RAW'!$A:$I,8,0)</f>
        <v>0</v>
      </c>
      <c r="J54" s="23">
        <f>IFERROR(D54/E54*1000,0)</f>
        <v>0</v>
      </c>
      <c r="K54" s="23">
        <f t="shared" si="47"/>
        <v>0</v>
      </c>
      <c r="L54" s="24">
        <f t="shared" si="48"/>
        <v>0</v>
      </c>
      <c r="M54" s="24">
        <f t="shared" si="48"/>
        <v>0</v>
      </c>
      <c r="N54" s="24">
        <f t="shared" si="49"/>
        <v>0</v>
      </c>
      <c r="O54" s="24">
        <f t="shared" si="50"/>
        <v>0</v>
      </c>
      <c r="P54" s="22">
        <f t="shared" si="51"/>
        <v>0</v>
      </c>
      <c r="Q54" s="22">
        <f t="shared" si="52"/>
        <v>0</v>
      </c>
      <c r="R54" s="22">
        <f t="shared" si="53"/>
        <v>0</v>
      </c>
      <c r="S54" s="22">
        <f>IFERROR(VLOOKUP($C54,'메타 RAW (MMP)'!$B:$G,3,0),0)</f>
        <v>0</v>
      </c>
      <c r="T54" s="22">
        <f>IFERROR(VLOOKUP($C54,'메타 RAW (MMP)'!$B:$G,5,0),0)</f>
        <v>0</v>
      </c>
      <c r="U54" s="22">
        <f>IFERROR(VLOOKUP($C54,'메타 RAW (MMP)'!$B:$G,6,0),0)</f>
        <v>0</v>
      </c>
      <c r="V54" s="22">
        <f t="shared" si="54"/>
        <v>0</v>
      </c>
      <c r="W54" s="22">
        <f t="shared" si="55"/>
        <v>0</v>
      </c>
      <c r="X54" s="22">
        <f>IFERROR(W54*커버링B2C요약!$AD$8/(커버링B2C요약!$AE$5/커버링B2C요약!$AD$5),0)</f>
        <v>0</v>
      </c>
      <c r="Y54" s="22">
        <f>VLOOKUP($C54,'메타 RAW'!$A:$I,9,0)</f>
        <v>30000</v>
      </c>
    </row>
    <row r="55" spans="2:27" s="43" customFormat="1" hidden="1">
      <c r="B55" s="22" t="str">
        <f>VLOOKUP(C55,'메타 RAW'!A:G,2,0)</f>
        <v>ios(Web2App)_purchase_all_vd_고효율소재 모음_비밀(음식물)_sj1_26.02.12</v>
      </c>
      <c r="C55" s="22" t="s">
        <v>1096</v>
      </c>
      <c r="D55" s="22">
        <f>VLOOKUP($C55,'메타 RAW'!$A:$G,3,0)</f>
        <v>0</v>
      </c>
      <c r="E55" s="22">
        <f>VLOOKUP($C55,'메타 RAW'!$A:$G,4,0)</f>
        <v>0</v>
      </c>
      <c r="F55" s="22">
        <f>VLOOKUP($C55,'메타 RAW'!$A:$G,5,0)</f>
        <v>0</v>
      </c>
      <c r="G55" s="22">
        <f>VLOOKUP($C55,'메타 RAW'!$A:$G,6,0)</f>
        <v>0</v>
      </c>
      <c r="H55" s="22">
        <f>VLOOKUP($C55,'메타 RAW'!$A:$I,7,0)</f>
        <v>0</v>
      </c>
      <c r="I55" s="22">
        <f>VLOOKUP($C55,'메타 RAW'!$A:$I,8,0)</f>
        <v>0</v>
      </c>
      <c r="J55" s="23">
        <f>IFERROR(D55/E55*1000,0)</f>
        <v>0</v>
      </c>
      <c r="K55" s="23">
        <f t="shared" si="47"/>
        <v>0</v>
      </c>
      <c r="L55" s="24">
        <f t="shared" si="48"/>
        <v>0</v>
      </c>
      <c r="M55" s="24">
        <f t="shared" si="48"/>
        <v>0</v>
      </c>
      <c r="N55" s="24">
        <f t="shared" si="49"/>
        <v>0</v>
      </c>
      <c r="O55" s="24">
        <f t="shared" si="50"/>
        <v>0</v>
      </c>
      <c r="P55" s="22">
        <f t="shared" si="51"/>
        <v>0</v>
      </c>
      <c r="Q55" s="22">
        <f t="shared" si="52"/>
        <v>0</v>
      </c>
      <c r="R55" s="22">
        <f t="shared" si="53"/>
        <v>0</v>
      </c>
      <c r="S55" s="22">
        <f>IFERROR(VLOOKUP($C55,'메타 RAW (MMP)'!$B:$G,3,0),0)</f>
        <v>0</v>
      </c>
      <c r="T55" s="22">
        <f>IFERROR(VLOOKUP($C55,'메타 RAW (MMP)'!$B:$G,5,0),0)</f>
        <v>0</v>
      </c>
      <c r="U55" s="22">
        <f>IFERROR(VLOOKUP($C55,'메타 RAW (MMP)'!$B:$G,6,0),0)</f>
        <v>0</v>
      </c>
      <c r="V55" s="22">
        <f t="shared" si="54"/>
        <v>0</v>
      </c>
      <c r="W55" s="22">
        <f t="shared" si="55"/>
        <v>0</v>
      </c>
      <c r="X55" s="22">
        <f>IFERROR(W55*커버링B2C요약!$AD$8/(커버링B2C요약!$AE$5/커버링B2C요약!$AD$5),0)</f>
        <v>0</v>
      </c>
      <c r="Y55" s="22">
        <f>VLOOKUP($C55,'메타 RAW'!$A:$I,9,0)</f>
        <v>30000</v>
      </c>
    </row>
    <row r="56" spans="2:27" ht="16.5" hidden="1" customHeight="1">
      <c r="B56" s="19" t="s">
        <v>440</v>
      </c>
      <c r="C56" s="20" t="s">
        <v>451</v>
      </c>
      <c r="D56" s="20"/>
      <c r="AA56" s="43"/>
    </row>
    <row r="57" spans="2:27" ht="16.5" hidden="1" customHeight="1">
      <c r="B57" s="11" t="s">
        <v>436</v>
      </c>
      <c r="C57" s="11" t="s">
        <v>22</v>
      </c>
      <c r="D57" s="12" t="s">
        <v>23</v>
      </c>
      <c r="E57" s="12" t="s">
        <v>24</v>
      </c>
      <c r="F57" s="12" t="s">
        <v>25</v>
      </c>
      <c r="G57" s="12" t="s">
        <v>26</v>
      </c>
      <c r="H57" s="12" t="s">
        <v>27</v>
      </c>
      <c r="I57" s="12" t="s">
        <v>28</v>
      </c>
      <c r="J57" s="13" t="s">
        <v>29</v>
      </c>
      <c r="K57" s="13" t="s">
        <v>30</v>
      </c>
      <c r="L57" s="13" t="s">
        <v>31</v>
      </c>
      <c r="M57" s="13" t="s">
        <v>32</v>
      </c>
      <c r="N57" s="13" t="s">
        <v>33</v>
      </c>
      <c r="O57" s="13" t="s">
        <v>34</v>
      </c>
      <c r="P57" s="13" t="s">
        <v>35</v>
      </c>
      <c r="Q57" s="13" t="s">
        <v>36</v>
      </c>
      <c r="R57" s="13" t="s">
        <v>37</v>
      </c>
      <c r="S57" s="14" t="s">
        <v>38</v>
      </c>
      <c r="T57" s="14" t="s">
        <v>27</v>
      </c>
      <c r="U57" s="14" t="s">
        <v>28</v>
      </c>
      <c r="V57" s="14" t="s">
        <v>36</v>
      </c>
      <c r="W57" s="14" t="s">
        <v>37</v>
      </c>
      <c r="X57" s="14" t="s">
        <v>437</v>
      </c>
      <c r="Y57" s="13" t="s">
        <v>40</v>
      </c>
      <c r="Z57" s="14" t="s">
        <v>41</v>
      </c>
      <c r="AA57" s="43"/>
    </row>
    <row r="58" spans="2:27" ht="16.5" hidden="1" customHeight="1">
      <c r="B58" s="15"/>
      <c r="C58" s="9" t="s">
        <v>435</v>
      </c>
      <c r="D58" s="16">
        <f t="shared" ref="D58:I58" si="56">SUM(D59:D61)</f>
        <v>0</v>
      </c>
      <c r="E58" s="16">
        <f t="shared" si="56"/>
        <v>0</v>
      </c>
      <c r="F58" s="16">
        <f t="shared" si="56"/>
        <v>0</v>
      </c>
      <c r="G58" s="16">
        <f t="shared" si="56"/>
        <v>0</v>
      </c>
      <c r="H58" s="16">
        <f t="shared" si="56"/>
        <v>0</v>
      </c>
      <c r="I58" s="16">
        <f t="shared" si="56"/>
        <v>0</v>
      </c>
      <c r="J58" s="17" t="e">
        <f>D58*1000/E58</f>
        <v>#DIV/0!</v>
      </c>
      <c r="K58" s="17">
        <f>IFERROR(D58/F58,0)</f>
        <v>0</v>
      </c>
      <c r="L58" s="18">
        <f t="shared" ref="L58:M61" si="57">IFERROR(F58/E58,0)</f>
        <v>0</v>
      </c>
      <c r="M58" s="42">
        <f t="shared" si="57"/>
        <v>0</v>
      </c>
      <c r="N58" s="42">
        <f>IFERROR(H58/F58,0)</f>
        <v>0</v>
      </c>
      <c r="O58" s="42">
        <f>IFERROR(I58/F58,0)</f>
        <v>0</v>
      </c>
      <c r="P58" s="17">
        <f>IFERROR(D58/G58,0)</f>
        <v>0</v>
      </c>
      <c r="Q58" s="17">
        <f>IFERROR(D58/H58,0)</f>
        <v>0</v>
      </c>
      <c r="R58" s="17">
        <f>IFERROR(D58/I58,0)</f>
        <v>0</v>
      </c>
      <c r="S58" s="16">
        <f>SUM(S59:S61)</f>
        <v>0</v>
      </c>
      <c r="T58" s="16">
        <f>SUM(T59:T61)</f>
        <v>0</v>
      </c>
      <c r="U58" s="16">
        <f>SUM(U59:U61)</f>
        <v>0</v>
      </c>
      <c r="V58" s="17">
        <f>IFERROR(D58/T58,0)</f>
        <v>0</v>
      </c>
      <c r="W58" s="17">
        <f>IFERROR(D58/U58,0)</f>
        <v>0</v>
      </c>
      <c r="X58" s="17">
        <f>IFERROR(W58*커버링B2C요약!$AD$8/(커버링B2C요약!$AE$5/커버링B2C요약!$AD$5),0)</f>
        <v>0</v>
      </c>
      <c r="Y58" s="17">
        <f>Y59</f>
        <v>0</v>
      </c>
      <c r="Z58" s="17" t="s">
        <v>48</v>
      </c>
      <c r="AA58" s="43"/>
    </row>
    <row r="59" spans="2:27" s="43" customFormat="1" hidden="1">
      <c r="B59" s="22" t="str">
        <f>VLOOKUP(C59,'메타 RAW'!A:G,2,0)</f>
        <v>ios_registration_lookalike(7%)_vd_폐기물모음_hn1_26.03.20</v>
      </c>
      <c r="C59" s="22" t="s">
        <v>1097</v>
      </c>
      <c r="D59" s="22">
        <f>VLOOKUP($C59,'메타 RAW'!$A:$G,3,0)</f>
        <v>0</v>
      </c>
      <c r="E59" s="22">
        <f>VLOOKUP($C59,'메타 RAW'!$A:$G,4,0)</f>
        <v>0</v>
      </c>
      <c r="F59" s="22">
        <f>VLOOKUP($C59,'메타 RAW'!$A:$G,5,0)</f>
        <v>0</v>
      </c>
      <c r="G59" s="22">
        <f>VLOOKUP($C59,'메타 RAW'!$A:$G,6,0)</f>
        <v>0</v>
      </c>
      <c r="H59" s="22">
        <f>VLOOKUP($C59,'메타 RAW'!$A:$I,7,0)</f>
        <v>0</v>
      </c>
      <c r="I59" s="22">
        <f>VLOOKUP($C59,'메타 RAW'!$A:$I,8,0)</f>
        <v>0</v>
      </c>
      <c r="J59" s="23">
        <f>IFERROR(D59/E59*1000,0)</f>
        <v>0</v>
      </c>
      <c r="K59" s="23">
        <f>IFERROR(D59/F59,0)</f>
        <v>0</v>
      </c>
      <c r="L59" s="24">
        <f t="shared" si="57"/>
        <v>0</v>
      </c>
      <c r="M59" s="24">
        <f t="shared" si="57"/>
        <v>0</v>
      </c>
      <c r="N59" s="24">
        <f>IFERROR(H59/F59,0)</f>
        <v>0</v>
      </c>
      <c r="O59" s="24">
        <f>IFERROR(I59/F59,0)</f>
        <v>0</v>
      </c>
      <c r="P59" s="22">
        <f>IFERROR(D59/G59,0)</f>
        <v>0</v>
      </c>
      <c r="Q59" s="22">
        <f>IFERROR(D59/H59,0)</f>
        <v>0</v>
      </c>
      <c r="R59" s="22">
        <f>IFERROR(D59/I59,0)</f>
        <v>0</v>
      </c>
      <c r="S59" s="22">
        <f>IFERROR(VLOOKUP($C59,'메타 RAW (MMP)'!$B:$G,3,0),0)</f>
        <v>0</v>
      </c>
      <c r="T59" s="22">
        <f>IFERROR(VLOOKUP($C59,'메타 RAW (MMP)'!$B:$G,5,0),0)</f>
        <v>0</v>
      </c>
      <c r="U59" s="22">
        <f>IFERROR(VLOOKUP($C59,'메타 RAW (MMP)'!$B:$G,6,0),0)</f>
        <v>0</v>
      </c>
      <c r="V59" s="22">
        <f>IFERROR(D59/T59,0)</f>
        <v>0</v>
      </c>
      <c r="W59" s="22">
        <f>IFERROR(D59/U59,0)</f>
        <v>0</v>
      </c>
      <c r="X59" s="22">
        <f>IFERROR(W59*커버링B2C요약!$AD$8/(커버링B2C요약!$AE$5/커버링B2C요약!$AD$5),0)</f>
        <v>0</v>
      </c>
      <c r="Y59" s="22">
        <v>0</v>
      </c>
    </row>
    <row r="60" spans="2:27" s="43" customFormat="1" hidden="1">
      <c r="B60" s="22" t="str">
        <f>VLOOKUP(C60,'메타 RAW'!A:G,2,0)</f>
        <v>ios_registration_lookalike(7%)_vd_폐기물모음_hn1_26.03.20</v>
      </c>
      <c r="C60" s="22" t="s">
        <v>1098</v>
      </c>
      <c r="D60" s="22">
        <f>VLOOKUP($C60,'메타 RAW'!$A:$G,3,0)</f>
        <v>0</v>
      </c>
      <c r="E60" s="22">
        <f>VLOOKUP($C60,'메타 RAW'!$A:$G,4,0)</f>
        <v>0</v>
      </c>
      <c r="F60" s="22">
        <f>VLOOKUP($C60,'메타 RAW'!$A:$G,5,0)</f>
        <v>0</v>
      </c>
      <c r="G60" s="22">
        <f>VLOOKUP($C60,'메타 RAW'!$A:$G,6,0)</f>
        <v>0</v>
      </c>
      <c r="H60" s="22">
        <f>VLOOKUP($C60,'메타 RAW'!$A:$I,7,0)</f>
        <v>0</v>
      </c>
      <c r="I60" s="22">
        <f>VLOOKUP($C60,'메타 RAW'!$A:$I,8,0)</f>
        <v>0</v>
      </c>
      <c r="J60" s="23">
        <f>IFERROR(D60/E60*1000,0)</f>
        <v>0</v>
      </c>
      <c r="K60" s="23">
        <f>IFERROR(D60/F60,0)</f>
        <v>0</v>
      </c>
      <c r="L60" s="24">
        <f t="shared" si="57"/>
        <v>0</v>
      </c>
      <c r="M60" s="24">
        <f t="shared" si="57"/>
        <v>0</v>
      </c>
      <c r="N60" s="24">
        <f>IFERROR(H60/F60,0)</f>
        <v>0</v>
      </c>
      <c r="O60" s="24">
        <f>IFERROR(I60/F60,0)</f>
        <v>0</v>
      </c>
      <c r="P60" s="22">
        <f>IFERROR(D60/G60,0)</f>
        <v>0</v>
      </c>
      <c r="Q60" s="22">
        <f>IFERROR(D60/H60,0)</f>
        <v>0</v>
      </c>
      <c r="R60" s="22">
        <f>IFERROR(D60/I60,0)</f>
        <v>0</v>
      </c>
      <c r="S60" s="22">
        <f>IFERROR(VLOOKUP($C60,'메타 RAW (MMP)'!$B:$G,3,0),0)</f>
        <v>0</v>
      </c>
      <c r="T60" s="22">
        <f>IFERROR(VLOOKUP($C60,'메타 RAW (MMP)'!$B:$G,5,0),0)</f>
        <v>0</v>
      </c>
      <c r="U60" s="22">
        <f>IFERROR(VLOOKUP($C60,'메타 RAW (MMP)'!$B:$G,6,0),0)</f>
        <v>0</v>
      </c>
      <c r="V60" s="22">
        <f>IFERROR(D60/T60,0)</f>
        <v>0</v>
      </c>
      <c r="W60" s="22">
        <f>IFERROR(D60/U60,0)</f>
        <v>0</v>
      </c>
      <c r="X60" s="22">
        <f>IFERROR(W60*커버링B2C요약!$AD$8/(커버링B2C요약!$AE$5/커버링B2C요약!$AD$5),0)</f>
        <v>0</v>
      </c>
      <c r="Y60" s="22">
        <f>VLOOKUP($C60,'메타 RAW'!$A:$I,9,0)</f>
        <v>30000</v>
      </c>
    </row>
    <row r="61" spans="2:27" s="43" customFormat="1" hidden="1">
      <c r="B61" s="22" t="str">
        <f>VLOOKUP(C61,'메타 RAW'!A:G,2,0)</f>
        <v>ios(Web2App)_purchase_all_vd_스티커없이(대형폐기물)_cr1_26.02.19</v>
      </c>
      <c r="C61" s="22" t="s">
        <v>1099</v>
      </c>
      <c r="D61" s="22">
        <f>VLOOKUP($C61,'메타 RAW'!$A:$G,3,0)</f>
        <v>0</v>
      </c>
      <c r="E61" s="22">
        <f>VLOOKUP($C61,'메타 RAW'!$A:$G,4,0)</f>
        <v>0</v>
      </c>
      <c r="F61" s="22">
        <f>VLOOKUP($C61,'메타 RAW'!$A:$G,5,0)</f>
        <v>0</v>
      </c>
      <c r="G61" s="22">
        <f>VLOOKUP($C61,'메타 RAW'!$A:$G,6,0)</f>
        <v>0</v>
      </c>
      <c r="H61" s="22">
        <f>VLOOKUP($C61,'메타 RAW'!$A:$I,7,0)</f>
        <v>0</v>
      </c>
      <c r="I61" s="22">
        <f>VLOOKUP($C61,'메타 RAW'!$A:$I,8,0)</f>
        <v>0</v>
      </c>
      <c r="J61" s="23">
        <f>IFERROR(D61/E61*1000,0)</f>
        <v>0</v>
      </c>
      <c r="K61" s="23">
        <f>IFERROR(D61/F61,0)</f>
        <v>0</v>
      </c>
      <c r="L61" s="24">
        <f t="shared" si="57"/>
        <v>0</v>
      </c>
      <c r="M61" s="24">
        <f t="shared" si="57"/>
        <v>0</v>
      </c>
      <c r="N61" s="24">
        <f>IFERROR(H61/F61,0)</f>
        <v>0</v>
      </c>
      <c r="O61" s="24">
        <f>IFERROR(I61/F61,0)</f>
        <v>0</v>
      </c>
      <c r="P61" s="22">
        <f>IFERROR(D61/G61,0)</f>
        <v>0</v>
      </c>
      <c r="Q61" s="22">
        <f>IFERROR(D61/H61,0)</f>
        <v>0</v>
      </c>
      <c r="R61" s="22">
        <f>IFERROR(D61/I61,0)</f>
        <v>0</v>
      </c>
      <c r="S61" s="22">
        <f>IFERROR(VLOOKUP($C61,'메타 RAW (MMP)'!$B:$G,3,0),0)</f>
        <v>0</v>
      </c>
      <c r="T61" s="22">
        <f>IFERROR(VLOOKUP($C61,'메타 RAW (MMP)'!$B:$G,5,0),0)</f>
        <v>0</v>
      </c>
      <c r="U61" s="22">
        <f>IFERROR(VLOOKUP($C61,'메타 RAW (MMP)'!$B:$G,6,0),0)</f>
        <v>0</v>
      </c>
      <c r="V61" s="22">
        <f>IFERROR(D61/T61,0)</f>
        <v>0</v>
      </c>
      <c r="W61" s="22">
        <f>IFERROR(D61/U61,0)</f>
        <v>0</v>
      </c>
      <c r="X61" s="22">
        <f>IFERROR(W61*커버링B2C요약!$AD$8/(커버링B2C요약!$AE$5/커버링B2C요약!$AD$5),0)</f>
        <v>0</v>
      </c>
      <c r="Y61" s="22">
        <f>VLOOKUP($C61,'메타 RAW'!$A:$I,9,0)</f>
        <v>30000</v>
      </c>
    </row>
    <row r="62" spans="2:27" ht="16.5" hidden="1" customHeight="1">
      <c r="B62" s="19" t="s">
        <v>440</v>
      </c>
      <c r="C62" s="20" t="s">
        <v>451</v>
      </c>
      <c r="D62" s="20"/>
      <c r="AA62" s="43"/>
    </row>
    <row r="63" spans="2:27" ht="16.5" hidden="1" customHeight="1">
      <c r="B63" s="11" t="s">
        <v>436</v>
      </c>
      <c r="C63" s="11" t="s">
        <v>22</v>
      </c>
      <c r="D63" s="12" t="s">
        <v>23</v>
      </c>
      <c r="E63" s="12" t="s">
        <v>24</v>
      </c>
      <c r="F63" s="12" t="s">
        <v>25</v>
      </c>
      <c r="G63" s="12" t="s">
        <v>26</v>
      </c>
      <c r="H63" s="12" t="s">
        <v>27</v>
      </c>
      <c r="I63" s="12" t="s">
        <v>28</v>
      </c>
      <c r="J63" s="13" t="s">
        <v>29</v>
      </c>
      <c r="K63" s="13" t="s">
        <v>30</v>
      </c>
      <c r="L63" s="13" t="s">
        <v>31</v>
      </c>
      <c r="M63" s="13" t="s">
        <v>32</v>
      </c>
      <c r="N63" s="13" t="s">
        <v>33</v>
      </c>
      <c r="O63" s="13" t="s">
        <v>34</v>
      </c>
      <c r="P63" s="13" t="s">
        <v>35</v>
      </c>
      <c r="Q63" s="13" t="s">
        <v>36</v>
      </c>
      <c r="R63" s="13" t="s">
        <v>37</v>
      </c>
      <c r="S63" s="14" t="s">
        <v>38</v>
      </c>
      <c r="T63" s="14" t="s">
        <v>27</v>
      </c>
      <c r="U63" s="14" t="s">
        <v>28</v>
      </c>
      <c r="V63" s="14" t="s">
        <v>36</v>
      </c>
      <c r="W63" s="14" t="s">
        <v>37</v>
      </c>
      <c r="X63" s="14" t="s">
        <v>437</v>
      </c>
      <c r="Y63" s="13" t="s">
        <v>40</v>
      </c>
      <c r="Z63" s="14" t="s">
        <v>41</v>
      </c>
      <c r="AA63" s="43"/>
    </row>
    <row r="64" spans="2:27" ht="16.5" hidden="1" customHeight="1">
      <c r="B64" s="15"/>
      <c r="C64" s="9" t="s">
        <v>435</v>
      </c>
      <c r="D64" s="16">
        <f t="shared" ref="D64:I64" si="58">SUM(D65:D67)</f>
        <v>0</v>
      </c>
      <c r="E64" s="16">
        <f t="shared" si="58"/>
        <v>0</v>
      </c>
      <c r="F64" s="16">
        <f t="shared" si="58"/>
        <v>0</v>
      </c>
      <c r="G64" s="16">
        <f t="shared" si="58"/>
        <v>0</v>
      </c>
      <c r="H64" s="16">
        <f t="shared" si="58"/>
        <v>0</v>
      </c>
      <c r="I64" s="16">
        <f t="shared" si="58"/>
        <v>0</v>
      </c>
      <c r="J64" s="17" t="e">
        <f>D64*1000/E64</f>
        <v>#DIV/0!</v>
      </c>
      <c r="K64" s="17">
        <f>IFERROR(D64/F64,0)</f>
        <v>0</v>
      </c>
      <c r="L64" s="18">
        <f t="shared" ref="L64:M67" si="59">IFERROR(F64/E64,0)</f>
        <v>0</v>
      </c>
      <c r="M64" s="42">
        <f t="shared" si="59"/>
        <v>0</v>
      </c>
      <c r="N64" s="42">
        <f>IFERROR(H64/F64,0)</f>
        <v>0</v>
      </c>
      <c r="O64" s="42">
        <f>IFERROR(I64/F64,0)</f>
        <v>0</v>
      </c>
      <c r="P64" s="17">
        <f>IFERROR(D64/G64,0)</f>
        <v>0</v>
      </c>
      <c r="Q64" s="17">
        <f>IFERROR(D64/H64,0)</f>
        <v>0</v>
      </c>
      <c r="R64" s="17">
        <f>IFERROR(D64/I64,0)</f>
        <v>0</v>
      </c>
      <c r="S64" s="16">
        <f>SUM(S65:S67)</f>
        <v>0</v>
      </c>
      <c r="T64" s="16">
        <f>SUM(T65:T67)</f>
        <v>0</v>
      </c>
      <c r="U64" s="16">
        <f>SUM(U65:U67)</f>
        <v>0</v>
      </c>
      <c r="V64" s="17">
        <f>IFERROR(D64/T64,0)</f>
        <v>0</v>
      </c>
      <c r="W64" s="17">
        <f>IFERROR(D64/U64,0)</f>
        <v>0</v>
      </c>
      <c r="X64" s="17">
        <f>IFERROR(W64*커버링B2C요약!$AD$8/(커버링B2C요약!$AE$5/커버링B2C요약!$AD$5),0)</f>
        <v>0</v>
      </c>
      <c r="Y64" s="17">
        <f>Y65</f>
        <v>0</v>
      </c>
      <c r="Z64" s="17">
        <v>0</v>
      </c>
      <c r="AA64" s="43"/>
    </row>
    <row r="65" spans="2:27" s="43" customFormat="1" hidden="1">
      <c r="B65" s="22" t="str">
        <f>VLOOKUP(C65,'메타 RAW'!A:G,2,0)</f>
        <v>ios(Web2App)_traffic_lookalike(7%)_sl_빡친사람(겨울음식물)_hn1_26.02.24 - 사본</v>
      </c>
      <c r="C65" s="22" t="s">
        <v>1100</v>
      </c>
      <c r="D65" s="22">
        <f>VLOOKUP($C65,'메타 RAW'!$A:$G,3,0)</f>
        <v>0</v>
      </c>
      <c r="E65" s="22">
        <f>VLOOKUP($C65,'메타 RAW'!$A:$G,4,0)</f>
        <v>0</v>
      </c>
      <c r="F65" s="22">
        <f>VLOOKUP($C65,'메타 RAW'!$A:$G,5,0)</f>
        <v>0</v>
      </c>
      <c r="G65" s="22">
        <f>VLOOKUP($C65,'메타 RAW'!$A:$G,6,0)</f>
        <v>0</v>
      </c>
      <c r="H65" s="22">
        <f>VLOOKUP($C65,'메타 RAW'!$A:$I,7,0)</f>
        <v>0</v>
      </c>
      <c r="I65" s="22">
        <f>VLOOKUP($C65,'메타 RAW'!$A:$I,8,0)</f>
        <v>0</v>
      </c>
      <c r="J65" s="23">
        <f>IFERROR(D65/E65*1000,0)</f>
        <v>0</v>
      </c>
      <c r="K65" s="23">
        <f>IFERROR(D65/F65,0)</f>
        <v>0</v>
      </c>
      <c r="L65" s="24">
        <f t="shared" si="59"/>
        <v>0</v>
      </c>
      <c r="M65" s="24">
        <f t="shared" si="59"/>
        <v>0</v>
      </c>
      <c r="N65" s="24">
        <f>IFERROR(H65/F65,0)</f>
        <v>0</v>
      </c>
      <c r="O65" s="24">
        <f>IFERROR(I65/F65,0)</f>
        <v>0</v>
      </c>
      <c r="P65" s="22">
        <f>IFERROR(D65/G65,0)</f>
        <v>0</v>
      </c>
      <c r="Q65" s="22">
        <f>IFERROR(D65/H65,0)</f>
        <v>0</v>
      </c>
      <c r="R65" s="22">
        <f>IFERROR(D65/I65,0)</f>
        <v>0</v>
      </c>
      <c r="S65" s="22">
        <f>IFERROR(VLOOKUP($C65,'메타 RAW (MMP)'!$B:$G,3,0),0)</f>
        <v>0</v>
      </c>
      <c r="T65" s="22">
        <f>IFERROR(VLOOKUP($C65,'메타 RAW (MMP)'!$B:$G,5,0),0)</f>
        <v>0</v>
      </c>
      <c r="U65" s="22">
        <f>IFERROR(VLOOKUP($C65,'메타 RAW (MMP)'!$B:$G,6,0),0)</f>
        <v>0</v>
      </c>
      <c r="V65" s="22">
        <f>IFERROR(D65/T65,0)</f>
        <v>0</v>
      </c>
      <c r="W65" s="22">
        <f>IFERROR(D65/U65,0)</f>
        <v>0</v>
      </c>
      <c r="X65" s="22">
        <f>IFERROR(W65*커버링B2C요약!$AD$8/(커버링B2C요약!$AE$5/커버링B2C요약!$AD$5),0)</f>
        <v>0</v>
      </c>
      <c r="Y65" s="22">
        <v>0</v>
      </c>
    </row>
    <row r="66" spans="2:27" s="43" customFormat="1" hidden="1">
      <c r="B66" s="22" t="str">
        <f>VLOOKUP(C66,'메타 RAW'!A:G,2,0)</f>
        <v>ios(Web2App)_traffic_lookalike(7%)_sl_빡친사람(겨울음식물)_hn1_26.02.24 - 사본</v>
      </c>
      <c r="C66" s="22" t="s">
        <v>1101</v>
      </c>
      <c r="D66" s="22">
        <f>VLOOKUP($C66,'메타 RAW'!$A:$G,3,0)</f>
        <v>0</v>
      </c>
      <c r="E66" s="22">
        <f>VLOOKUP($C66,'메타 RAW'!$A:$G,4,0)</f>
        <v>0</v>
      </c>
      <c r="F66" s="22">
        <f>VLOOKUP($C66,'메타 RAW'!$A:$G,5,0)</f>
        <v>0</v>
      </c>
      <c r="G66" s="22">
        <f>VLOOKUP($C66,'메타 RAW'!$A:$G,6,0)</f>
        <v>0</v>
      </c>
      <c r="H66" s="22">
        <f>VLOOKUP($C66,'메타 RAW'!$A:$I,7,0)</f>
        <v>0</v>
      </c>
      <c r="I66" s="22">
        <f>VLOOKUP($C66,'메타 RAW'!$A:$I,8,0)</f>
        <v>0</v>
      </c>
      <c r="J66" s="23">
        <f>IFERROR(D66/E66*1000,0)</f>
        <v>0</v>
      </c>
      <c r="K66" s="23">
        <f>IFERROR(D66/F66,0)</f>
        <v>0</v>
      </c>
      <c r="L66" s="24">
        <f t="shared" si="59"/>
        <v>0</v>
      </c>
      <c r="M66" s="24">
        <f t="shared" si="59"/>
        <v>0</v>
      </c>
      <c r="N66" s="24">
        <f>IFERROR(H66/F66,0)</f>
        <v>0</v>
      </c>
      <c r="O66" s="24">
        <f>IFERROR(I66/F66,0)</f>
        <v>0</v>
      </c>
      <c r="P66" s="22">
        <f>IFERROR(D66/G66,0)</f>
        <v>0</v>
      </c>
      <c r="Q66" s="22">
        <f>IFERROR(D66/H66,0)</f>
        <v>0</v>
      </c>
      <c r="R66" s="22">
        <f>IFERROR(D66/I66,0)</f>
        <v>0</v>
      </c>
      <c r="S66" s="22">
        <f>IFERROR(VLOOKUP($C66,'메타 RAW (MMP)'!$B:$G,3,0),0)</f>
        <v>0</v>
      </c>
      <c r="T66" s="22">
        <f>IFERROR(VLOOKUP($C66,'메타 RAW (MMP)'!$B:$G,5,0),0)</f>
        <v>0</v>
      </c>
      <c r="U66" s="22">
        <f>IFERROR(VLOOKUP($C66,'메타 RAW (MMP)'!$B:$G,6,0),0)</f>
        <v>0</v>
      </c>
      <c r="V66" s="22">
        <f>IFERROR(D66/T66,0)</f>
        <v>0</v>
      </c>
      <c r="W66" s="22">
        <f>IFERROR(D66/U66,0)</f>
        <v>0</v>
      </c>
      <c r="X66" s="22">
        <f>IFERROR(W66*커버링B2C요약!$AD$8/(커버링B2C요약!$AE$5/커버링B2C요약!$AD$5),0)</f>
        <v>0</v>
      </c>
      <c r="Y66" s="22">
        <f>VLOOKUP($C66,'메타 RAW'!$A:$I,9,0)</f>
        <v>30000</v>
      </c>
    </row>
    <row r="67" spans="2:27" s="43" customFormat="1" hidden="1">
      <c r="B67" s="22" t="str">
        <f>VLOOKUP(C67,'메타 RAW'!A:G,2,0)</f>
        <v>ios(Web2App)_traffic_lookalike(7%)_sl_빡친사람(겨울음식물)_hn1_26.02.24 - 사본</v>
      </c>
      <c r="C67" s="22" t="s">
        <v>1102</v>
      </c>
      <c r="D67" s="22">
        <f>VLOOKUP($C67,'메타 RAW'!$A:$G,3,0)</f>
        <v>0</v>
      </c>
      <c r="E67" s="22">
        <f>VLOOKUP($C67,'메타 RAW'!$A:$G,4,0)</f>
        <v>0</v>
      </c>
      <c r="F67" s="22">
        <f>VLOOKUP($C67,'메타 RAW'!$A:$G,5,0)</f>
        <v>0</v>
      </c>
      <c r="G67" s="22">
        <f>VLOOKUP($C67,'메타 RAW'!$A:$G,6,0)</f>
        <v>0</v>
      </c>
      <c r="H67" s="22">
        <f>VLOOKUP($C67,'메타 RAW'!$A:$I,7,0)</f>
        <v>0</v>
      </c>
      <c r="I67" s="22">
        <f>VLOOKUP($C67,'메타 RAW'!$A:$I,8,0)</f>
        <v>0</v>
      </c>
      <c r="J67" s="23">
        <f>IFERROR(D67/E67*1000,0)</f>
        <v>0</v>
      </c>
      <c r="K67" s="23">
        <f>IFERROR(D67/F67,0)</f>
        <v>0</v>
      </c>
      <c r="L67" s="24">
        <f t="shared" si="59"/>
        <v>0</v>
      </c>
      <c r="M67" s="24">
        <f t="shared" si="59"/>
        <v>0</v>
      </c>
      <c r="N67" s="24">
        <f>IFERROR(H67/F67,0)</f>
        <v>0</v>
      </c>
      <c r="O67" s="24">
        <f>IFERROR(I67/F67,0)</f>
        <v>0</v>
      </c>
      <c r="P67" s="22">
        <f>IFERROR(D67/G67,0)</f>
        <v>0</v>
      </c>
      <c r="Q67" s="22">
        <f>IFERROR(D67/H67,0)</f>
        <v>0</v>
      </c>
      <c r="R67" s="22">
        <f>IFERROR(D67/I67,0)</f>
        <v>0</v>
      </c>
      <c r="S67" s="22">
        <f>IFERROR(VLOOKUP($C67,'메타 RAW (MMP)'!$B:$G,3,0),0)</f>
        <v>0</v>
      </c>
      <c r="T67" s="22">
        <f>IFERROR(VLOOKUP($C67,'메타 RAW (MMP)'!$B:$G,5,0),0)</f>
        <v>0</v>
      </c>
      <c r="U67" s="22">
        <f>IFERROR(VLOOKUP($C67,'메타 RAW (MMP)'!$B:$G,6,0),0)</f>
        <v>0</v>
      </c>
      <c r="V67" s="22">
        <f>IFERROR(D67/T67,0)</f>
        <v>0</v>
      </c>
      <c r="W67" s="22">
        <f>IFERROR(D67/U67,0)</f>
        <v>0</v>
      </c>
      <c r="X67" s="22">
        <f>IFERROR(W67*커버링B2C요약!$AD$8/(커버링B2C요약!$AE$5/커버링B2C요약!$AD$5),0)</f>
        <v>0</v>
      </c>
      <c r="Y67" s="22">
        <f>VLOOKUP($C67,'메타 RAW'!$A:$I,9,0)</f>
        <v>30000</v>
      </c>
    </row>
    <row r="68" spans="2:27" ht="16.5" hidden="1" customHeight="1">
      <c r="B68" s="19" t="s">
        <v>440</v>
      </c>
      <c r="C68" s="20" t="s">
        <v>451</v>
      </c>
      <c r="D68" s="20"/>
      <c r="AA68" s="43"/>
    </row>
    <row r="69" spans="2:27" ht="16.5" hidden="1" customHeight="1">
      <c r="B69" s="11" t="s">
        <v>436</v>
      </c>
      <c r="C69" s="11" t="s">
        <v>22</v>
      </c>
      <c r="D69" s="12" t="s">
        <v>23</v>
      </c>
      <c r="E69" s="12" t="s">
        <v>24</v>
      </c>
      <c r="F69" s="12" t="s">
        <v>25</v>
      </c>
      <c r="G69" s="12" t="s">
        <v>26</v>
      </c>
      <c r="H69" s="12" t="s">
        <v>27</v>
      </c>
      <c r="I69" s="12" t="s">
        <v>28</v>
      </c>
      <c r="J69" s="13" t="s">
        <v>29</v>
      </c>
      <c r="K69" s="13" t="s">
        <v>30</v>
      </c>
      <c r="L69" s="13" t="s">
        <v>31</v>
      </c>
      <c r="M69" s="13" t="s">
        <v>32</v>
      </c>
      <c r="N69" s="13" t="s">
        <v>33</v>
      </c>
      <c r="O69" s="13" t="s">
        <v>34</v>
      </c>
      <c r="P69" s="13" t="s">
        <v>35</v>
      </c>
      <c r="Q69" s="13" t="s">
        <v>36</v>
      </c>
      <c r="R69" s="13" t="s">
        <v>37</v>
      </c>
      <c r="S69" s="14" t="s">
        <v>38</v>
      </c>
      <c r="T69" s="14" t="s">
        <v>27</v>
      </c>
      <c r="U69" s="14" t="s">
        <v>28</v>
      </c>
      <c r="V69" s="14" t="s">
        <v>36</v>
      </c>
      <c r="W69" s="14" t="s">
        <v>37</v>
      </c>
      <c r="X69" s="14" t="s">
        <v>437</v>
      </c>
      <c r="Y69" s="13" t="s">
        <v>40</v>
      </c>
      <c r="Z69" s="14" t="s">
        <v>41</v>
      </c>
      <c r="AA69" s="43"/>
    </row>
    <row r="70" spans="2:27" ht="16.5" hidden="1" customHeight="1">
      <c r="B70" s="15"/>
      <c r="C70" s="9" t="s">
        <v>435</v>
      </c>
      <c r="D70" s="16">
        <f t="shared" ref="D70:I70" si="60">SUM(D71:D73)</f>
        <v>0</v>
      </c>
      <c r="E70" s="16">
        <f t="shared" si="60"/>
        <v>0</v>
      </c>
      <c r="F70" s="16">
        <f t="shared" si="60"/>
        <v>0</v>
      </c>
      <c r="G70" s="16">
        <f t="shared" si="60"/>
        <v>0</v>
      </c>
      <c r="H70" s="16">
        <f t="shared" si="60"/>
        <v>0</v>
      </c>
      <c r="I70" s="16">
        <f t="shared" si="60"/>
        <v>0</v>
      </c>
      <c r="J70" s="17" t="e">
        <f>D70*1000/E70</f>
        <v>#DIV/0!</v>
      </c>
      <c r="K70" s="17">
        <f>IFERROR(D70/F70,0)</f>
        <v>0</v>
      </c>
      <c r="L70" s="18">
        <f t="shared" ref="L70:M73" si="61">IFERROR(F70/E70,0)</f>
        <v>0</v>
      </c>
      <c r="M70" s="42">
        <f t="shared" si="61"/>
        <v>0</v>
      </c>
      <c r="N70" s="42">
        <f>IFERROR(H70/F70,0)</f>
        <v>0</v>
      </c>
      <c r="O70" s="42">
        <f>IFERROR(I70/F70,0)</f>
        <v>0</v>
      </c>
      <c r="P70" s="17">
        <f>IFERROR(D70/G70,0)</f>
        <v>0</v>
      </c>
      <c r="Q70" s="17">
        <f>IFERROR(D70/H70,0)</f>
        <v>0</v>
      </c>
      <c r="R70" s="17">
        <f>IFERROR(D70/I70,0)</f>
        <v>0</v>
      </c>
      <c r="S70" s="16">
        <f>SUM(S71:S73)</f>
        <v>0</v>
      </c>
      <c r="T70" s="16">
        <f>SUM(T71:T73)</f>
        <v>0</v>
      </c>
      <c r="U70" s="16">
        <f>SUM(U71:U73)</f>
        <v>0</v>
      </c>
      <c r="V70" s="17">
        <f>IFERROR(D70/T70,0)</f>
        <v>0</v>
      </c>
      <c r="W70" s="17">
        <f>IFERROR(D70/U70,0)</f>
        <v>0</v>
      </c>
      <c r="X70" s="17">
        <f>IFERROR(W70*커버링B2C요약!$AD$8/(커버링B2C요약!$AE$5/커버링B2C요약!$AD$5),0)</f>
        <v>0</v>
      </c>
      <c r="Y70" s="17">
        <f>Y71</f>
        <v>0</v>
      </c>
      <c r="Z70" s="17">
        <v>0</v>
      </c>
      <c r="AA70" s="43"/>
    </row>
    <row r="71" spans="2:27" s="43" customFormat="1" hidden="1">
      <c r="B71" s="22" t="str">
        <f>VLOOKUP(C71,'메타 RAW'!A:G,2,0)</f>
        <v>ios(Web2App)_purchase_lookalike(7%)_vd_썰(겨울음식물)_sj1_26.02.24</v>
      </c>
      <c r="C71" s="22" t="s">
        <v>1103</v>
      </c>
      <c r="D71" s="22">
        <f>VLOOKUP($C71,'메타 RAW'!$A:$G,3,0)</f>
        <v>0</v>
      </c>
      <c r="E71" s="22">
        <f>VLOOKUP($C71,'메타 RAW'!$A:$G,4,0)</f>
        <v>0</v>
      </c>
      <c r="F71" s="22">
        <f>VLOOKUP($C71,'메타 RAW'!$A:$G,5,0)</f>
        <v>0</v>
      </c>
      <c r="G71" s="22">
        <f>VLOOKUP($C71,'메타 RAW'!$A:$G,6,0)</f>
        <v>0</v>
      </c>
      <c r="H71" s="22">
        <f>VLOOKUP($C71,'메타 RAW'!$A:$I,7,0)</f>
        <v>0</v>
      </c>
      <c r="I71" s="22">
        <f>VLOOKUP($C71,'메타 RAW'!$A:$I,8,0)</f>
        <v>0</v>
      </c>
      <c r="J71" s="23">
        <f>IFERROR(D71/E71*1000,0)</f>
        <v>0</v>
      </c>
      <c r="K71" s="23">
        <f>IFERROR(D71/F71,0)</f>
        <v>0</v>
      </c>
      <c r="L71" s="24">
        <f t="shared" si="61"/>
        <v>0</v>
      </c>
      <c r="M71" s="24">
        <f t="shared" si="61"/>
        <v>0</v>
      </c>
      <c r="N71" s="24">
        <f>IFERROR(H71/F71,0)</f>
        <v>0</v>
      </c>
      <c r="O71" s="24">
        <f>IFERROR(I71/F71,0)</f>
        <v>0</v>
      </c>
      <c r="P71" s="22">
        <f>IFERROR(D71/G71,0)</f>
        <v>0</v>
      </c>
      <c r="Q71" s="22">
        <f>IFERROR(D71/H71,0)</f>
        <v>0</v>
      </c>
      <c r="R71" s="22">
        <f>IFERROR(D71/I71,0)</f>
        <v>0</v>
      </c>
      <c r="S71" s="22">
        <f>IFERROR(VLOOKUP($C71,'메타 RAW (MMP)'!$B:$G,3,0),0)</f>
        <v>0</v>
      </c>
      <c r="T71" s="22">
        <f>IFERROR(VLOOKUP($C71,'메타 RAW (MMP)'!$B:$G,5,0),0)</f>
        <v>0</v>
      </c>
      <c r="U71" s="22">
        <f>IFERROR(VLOOKUP($C71,'메타 RAW (MMP)'!$B:$G,6,0),0)</f>
        <v>0</v>
      </c>
      <c r="V71" s="22">
        <f>IFERROR(D71/T71,0)</f>
        <v>0</v>
      </c>
      <c r="W71" s="22">
        <f>IFERROR(D71/U71,0)</f>
        <v>0</v>
      </c>
      <c r="X71" s="22">
        <f>IFERROR(W71*커버링B2C요약!$AD$8/(커버링B2C요약!$AE$5/커버링B2C요약!$AD$5),0)</f>
        <v>0</v>
      </c>
      <c r="Y71" s="22">
        <v>0</v>
      </c>
      <c r="Z71" s="62"/>
    </row>
    <row r="72" spans="2:27" s="62" customFormat="1" hidden="1">
      <c r="B72" s="22" t="str">
        <f>VLOOKUP(C72,'메타 RAW'!A:G,2,0)</f>
        <v>ios(Web2App)_purchase_lookalike(7%)_vd_썰(겨울음식물)_sj1_26.02.24</v>
      </c>
      <c r="C72" s="22" t="s">
        <v>1104</v>
      </c>
      <c r="D72" s="22">
        <f>VLOOKUP($C72,'메타 RAW'!$A:$G,3,0)</f>
        <v>0</v>
      </c>
      <c r="E72" s="22">
        <f>VLOOKUP($C72,'메타 RAW'!$A:$G,4,0)</f>
        <v>0</v>
      </c>
      <c r="F72" s="22">
        <f>VLOOKUP($C72,'메타 RAW'!$A:$G,5,0)</f>
        <v>0</v>
      </c>
      <c r="G72" s="22">
        <f>VLOOKUP($C72,'메타 RAW'!$A:$G,6,0)</f>
        <v>0</v>
      </c>
      <c r="H72" s="22">
        <f>VLOOKUP($C72,'메타 RAW'!$A:$I,7,0)</f>
        <v>0</v>
      </c>
      <c r="I72" s="22">
        <f>VLOOKUP($C72,'메타 RAW'!$A:$I,8,0)</f>
        <v>0</v>
      </c>
      <c r="J72" s="23">
        <f>IFERROR(D72/E72*1000,0)</f>
        <v>0</v>
      </c>
      <c r="K72" s="23">
        <f>IFERROR(D72/F72,0)</f>
        <v>0</v>
      </c>
      <c r="L72" s="24">
        <f t="shared" si="61"/>
        <v>0</v>
      </c>
      <c r="M72" s="24">
        <f t="shared" si="61"/>
        <v>0</v>
      </c>
      <c r="N72" s="24">
        <f>IFERROR(H72/F72,0)</f>
        <v>0</v>
      </c>
      <c r="O72" s="24">
        <f>IFERROR(I72/F72,0)</f>
        <v>0</v>
      </c>
      <c r="P72" s="22">
        <f>IFERROR(D72/G72,0)</f>
        <v>0</v>
      </c>
      <c r="Q72" s="22">
        <f>IFERROR(D72/H72,0)</f>
        <v>0</v>
      </c>
      <c r="R72" s="22">
        <f>IFERROR(D72/I72,0)</f>
        <v>0</v>
      </c>
      <c r="S72" s="22">
        <f>IFERROR(VLOOKUP($C72,'메타 RAW (MMP)'!$B:$G,3,0),0)</f>
        <v>0</v>
      </c>
      <c r="T72" s="22">
        <f>IFERROR(VLOOKUP($C72,'메타 RAW (MMP)'!$B:$G,5,0),0)</f>
        <v>0</v>
      </c>
      <c r="U72" s="22">
        <f>IFERROR(VLOOKUP($C72,'메타 RAW (MMP)'!$B:$G,6,0),0)</f>
        <v>0</v>
      </c>
      <c r="V72" s="22">
        <f>IFERROR(D72/T72,0)</f>
        <v>0</v>
      </c>
      <c r="W72" s="22">
        <f>IFERROR(D72/U72,0)</f>
        <v>0</v>
      </c>
      <c r="X72" s="22">
        <f>IFERROR(W72*커버링B2C요약!$AD$8/(커버링B2C요약!$AE$5/커버링B2C요약!$AD$5),0)</f>
        <v>0</v>
      </c>
      <c r="Y72" s="22">
        <f>VLOOKUP($C72,'메타 RAW'!$A:$I,9,0)</f>
        <v>30000</v>
      </c>
      <c r="Z72" s="43"/>
      <c r="AA72" s="43"/>
    </row>
    <row r="73" spans="2:27" s="62" customFormat="1" hidden="1">
      <c r="B73" s="22" t="str">
        <f>VLOOKUP(C73,'메타 RAW'!A:G,2,0)</f>
        <v>ios(Web2App)_purchase_lookalike(7%)_vd_썰(겨울음식물)_sj1_26.02.24</v>
      </c>
      <c r="C73" s="22" t="s">
        <v>1105</v>
      </c>
      <c r="D73" s="22">
        <f>VLOOKUP($C73,'메타 RAW'!$A:$G,3,0)</f>
        <v>0</v>
      </c>
      <c r="E73" s="22">
        <f>VLOOKUP($C73,'메타 RAW'!$A:$G,4,0)</f>
        <v>0</v>
      </c>
      <c r="F73" s="22">
        <f>VLOOKUP($C73,'메타 RAW'!$A:$G,5,0)</f>
        <v>0</v>
      </c>
      <c r="G73" s="22">
        <f>VLOOKUP($C73,'메타 RAW'!$A:$G,6,0)</f>
        <v>0</v>
      </c>
      <c r="H73" s="22">
        <f>VLOOKUP($C73,'메타 RAW'!$A:$I,7,0)</f>
        <v>0</v>
      </c>
      <c r="I73" s="22">
        <f>VLOOKUP($C73,'메타 RAW'!$A:$I,8,0)</f>
        <v>0</v>
      </c>
      <c r="J73" s="23">
        <f>IFERROR(D73/E73*1000,0)</f>
        <v>0</v>
      </c>
      <c r="K73" s="23">
        <f>IFERROR(D73/F73,0)</f>
        <v>0</v>
      </c>
      <c r="L73" s="24">
        <f t="shared" si="61"/>
        <v>0</v>
      </c>
      <c r="M73" s="24">
        <f t="shared" si="61"/>
        <v>0</v>
      </c>
      <c r="N73" s="24">
        <f>IFERROR(H73/F73,0)</f>
        <v>0</v>
      </c>
      <c r="O73" s="24">
        <f>IFERROR(I73/F73,0)</f>
        <v>0</v>
      </c>
      <c r="P73" s="22">
        <f>IFERROR(D73/G73,0)</f>
        <v>0</v>
      </c>
      <c r="Q73" s="22">
        <f>IFERROR(D73/H73,0)</f>
        <v>0</v>
      </c>
      <c r="R73" s="22">
        <f>IFERROR(D73/I73,0)</f>
        <v>0</v>
      </c>
      <c r="S73" s="22">
        <f>IFERROR(VLOOKUP($C73,'메타 RAW (MMP)'!$B:$G,3,0),0)</f>
        <v>0</v>
      </c>
      <c r="T73" s="22">
        <f>IFERROR(VLOOKUP($C73,'메타 RAW (MMP)'!$B:$G,5,0),0)</f>
        <v>0</v>
      </c>
      <c r="U73" s="22">
        <f>IFERROR(VLOOKUP($C73,'메타 RAW (MMP)'!$B:$G,6,0),0)</f>
        <v>0</v>
      </c>
      <c r="V73" s="22">
        <f>IFERROR(D73/T73,0)</f>
        <v>0</v>
      </c>
      <c r="W73" s="22">
        <f>IFERROR(D73/U73,0)</f>
        <v>0</v>
      </c>
      <c r="X73" s="22">
        <f>IFERROR(W73*커버링B2C요약!$AD$8/(커버링B2C요약!$AE$5/커버링B2C요약!$AD$5),0)</f>
        <v>0</v>
      </c>
      <c r="Y73" s="22">
        <f>VLOOKUP($C73,'메타 RAW'!$A:$I,9,0)</f>
        <v>30000</v>
      </c>
      <c r="AA73" s="43"/>
    </row>
    <row r="74" spans="2:27" ht="16.5" hidden="1" customHeight="1">
      <c r="B74" s="19" t="s">
        <v>440</v>
      </c>
      <c r="C74" s="20" t="s">
        <v>451</v>
      </c>
      <c r="D74" s="20"/>
      <c r="AA74" s="43"/>
    </row>
    <row r="75" spans="2:27" ht="16.5" hidden="1" customHeight="1">
      <c r="B75" s="11" t="s">
        <v>436</v>
      </c>
      <c r="C75" s="11" t="s">
        <v>22</v>
      </c>
      <c r="D75" s="12" t="s">
        <v>23</v>
      </c>
      <c r="E75" s="12" t="s">
        <v>24</v>
      </c>
      <c r="F75" s="12" t="s">
        <v>25</v>
      </c>
      <c r="G75" s="12" t="s">
        <v>26</v>
      </c>
      <c r="H75" s="12" t="s">
        <v>27</v>
      </c>
      <c r="I75" s="12" t="s">
        <v>28</v>
      </c>
      <c r="J75" s="13" t="s">
        <v>29</v>
      </c>
      <c r="K75" s="13" t="s">
        <v>30</v>
      </c>
      <c r="L75" s="13" t="s">
        <v>31</v>
      </c>
      <c r="M75" s="13" t="s">
        <v>32</v>
      </c>
      <c r="N75" s="13" t="s">
        <v>33</v>
      </c>
      <c r="O75" s="13" t="s">
        <v>34</v>
      </c>
      <c r="P75" s="13" t="s">
        <v>35</v>
      </c>
      <c r="Q75" s="13" t="s">
        <v>36</v>
      </c>
      <c r="R75" s="13" t="s">
        <v>37</v>
      </c>
      <c r="S75" s="14" t="s">
        <v>38</v>
      </c>
      <c r="T75" s="14" t="s">
        <v>27</v>
      </c>
      <c r="U75" s="14" t="s">
        <v>28</v>
      </c>
      <c r="V75" s="14" t="s">
        <v>36</v>
      </c>
      <c r="W75" s="14" t="s">
        <v>37</v>
      </c>
      <c r="X75" s="14" t="s">
        <v>437</v>
      </c>
      <c r="Y75" s="13" t="s">
        <v>40</v>
      </c>
      <c r="Z75" s="14" t="s">
        <v>41</v>
      </c>
      <c r="AA75" s="43"/>
    </row>
    <row r="76" spans="2:27" ht="16.5" hidden="1" customHeight="1">
      <c r="B76" s="15"/>
      <c r="C76" s="9" t="s">
        <v>435</v>
      </c>
      <c r="D76" s="16">
        <f t="shared" ref="D76:I76" si="62">SUM(D77:D80)</f>
        <v>10403</v>
      </c>
      <c r="E76" s="16">
        <f t="shared" si="62"/>
        <v>921</v>
      </c>
      <c r="F76" s="16">
        <f t="shared" si="62"/>
        <v>5</v>
      </c>
      <c r="G76" s="16">
        <f t="shared" si="62"/>
        <v>0</v>
      </c>
      <c r="H76" s="16">
        <f t="shared" si="62"/>
        <v>0</v>
      </c>
      <c r="I76" s="16">
        <f t="shared" si="62"/>
        <v>0</v>
      </c>
      <c r="J76" s="17">
        <f>D76*1000/E76</f>
        <v>11295.331161780674</v>
      </c>
      <c r="K76" s="17">
        <f>IFERROR(D76/F76,0)</f>
        <v>2080.6</v>
      </c>
      <c r="L76" s="18">
        <f t="shared" ref="L76:M80" si="63">IFERROR(F76/E76,0)</f>
        <v>5.4288816503800215E-3</v>
      </c>
      <c r="M76" s="42">
        <f t="shared" si="63"/>
        <v>0</v>
      </c>
      <c r="N76" s="42">
        <f>IFERROR(H76/F76,0)</f>
        <v>0</v>
      </c>
      <c r="O76" s="42">
        <f>IFERROR(I76/F76,0)</f>
        <v>0</v>
      </c>
      <c r="P76" s="17">
        <f>IFERROR(D76/G76,0)</f>
        <v>0</v>
      </c>
      <c r="Q76" s="17">
        <f>IFERROR(D76/H76,0)</f>
        <v>0</v>
      </c>
      <c r="R76" s="17">
        <f>IFERROR(D76/I76,0)</f>
        <v>0</v>
      </c>
      <c r="S76" s="16">
        <f>SUM(S77:S80)</f>
        <v>0</v>
      </c>
      <c r="T76" s="16">
        <f>SUM(T77:T80)</f>
        <v>0</v>
      </c>
      <c r="U76" s="16">
        <f>SUM(U77:U80)</f>
        <v>0</v>
      </c>
      <c r="V76" s="17">
        <f>IFERROR(D76/T76,0)</f>
        <v>0</v>
      </c>
      <c r="W76" s="17">
        <f>IFERROR(D76/U76,0)</f>
        <v>0</v>
      </c>
      <c r="X76" s="17">
        <f>IFERROR(W76*커버링B2C요약!$AD$8/(커버링B2C요약!$AE$5/커버링B2C요약!$AD$5),0)</f>
        <v>0</v>
      </c>
      <c r="Y76" s="17">
        <f>Y77</f>
        <v>0</v>
      </c>
      <c r="Z76" s="17">
        <v>0</v>
      </c>
      <c r="AA76" s="43"/>
    </row>
    <row r="77" spans="2:27" s="43" customFormat="1" hidden="1">
      <c r="B77" s="22" t="str">
        <f>VLOOKUP(C77,'메타 RAW'!A:G,2,0)</f>
        <v>ios(Web2App)_purchase_all_vd_설날(음식물)_nk1_26.03.03</v>
      </c>
      <c r="C77" s="22" t="s">
        <v>1106</v>
      </c>
      <c r="D77" s="22">
        <f>VLOOKUP($C77,'메타 RAW'!$A:$G,3,0)</f>
        <v>0</v>
      </c>
      <c r="E77" s="22">
        <f>VLOOKUP($C77,'메타 RAW'!$A:$G,4,0)</f>
        <v>0</v>
      </c>
      <c r="F77" s="22">
        <f>VLOOKUP($C77,'메타 RAW'!$A:$G,5,0)</f>
        <v>0</v>
      </c>
      <c r="G77" s="22">
        <f>VLOOKUP($C77,'메타 RAW'!$A:$G,6,0)</f>
        <v>0</v>
      </c>
      <c r="H77" s="22">
        <f>VLOOKUP($C77,'메타 RAW'!$A:$I,7,0)</f>
        <v>0</v>
      </c>
      <c r="I77" s="22">
        <f>VLOOKUP($C77,'메타 RAW'!$A:$I,8,0)</f>
        <v>0</v>
      </c>
      <c r="J77" s="23">
        <f>IFERROR(D77/E77*1000,0)</f>
        <v>0</v>
      </c>
      <c r="K77" s="23">
        <f>IFERROR(D77/F77,0)</f>
        <v>0</v>
      </c>
      <c r="L77" s="24">
        <f t="shared" si="63"/>
        <v>0</v>
      </c>
      <c r="M77" s="24">
        <f t="shared" si="63"/>
        <v>0</v>
      </c>
      <c r="N77" s="24">
        <f>IFERROR(H77/F77,0)</f>
        <v>0</v>
      </c>
      <c r="O77" s="24">
        <f>IFERROR(I77/F77,0)</f>
        <v>0</v>
      </c>
      <c r="P77" s="22">
        <f>IFERROR(D77/G77,0)</f>
        <v>0</v>
      </c>
      <c r="Q77" s="22">
        <f>IFERROR(D77/H77,0)</f>
        <v>0</v>
      </c>
      <c r="R77" s="22">
        <f>IFERROR(D77/I77,0)</f>
        <v>0</v>
      </c>
      <c r="S77" s="22">
        <f>IFERROR(VLOOKUP($C77,'메타 RAW (MMP)'!$B:$G,3,0),0)</f>
        <v>0</v>
      </c>
      <c r="T77" s="22">
        <f>IFERROR(VLOOKUP($C77,'메타 RAW (MMP)'!$B:$G,5,0),0)</f>
        <v>0</v>
      </c>
      <c r="U77" s="22">
        <f>IFERROR(VLOOKUP($C77,'메타 RAW (MMP)'!$B:$G,6,0),0)</f>
        <v>0</v>
      </c>
      <c r="V77" s="22">
        <f>IFERROR(D77/T77,0)</f>
        <v>0</v>
      </c>
      <c r="W77" s="22">
        <f>IFERROR(D77/U77,0)</f>
        <v>0</v>
      </c>
      <c r="X77" s="22">
        <f>IFERROR(W77*커버링B2C요약!$AD$8/(커버링B2C요약!$AE$5/커버링B2C요약!$AD$5),0)</f>
        <v>0</v>
      </c>
      <c r="Y77" s="22">
        <v>0</v>
      </c>
    </row>
    <row r="78" spans="2:27" s="43" customFormat="1" hidden="1">
      <c r="B78" s="22" t="str">
        <f>VLOOKUP(C78,'메타 RAW'!A:G,2,0)</f>
        <v>ios(Web2App)_purchase_all_vd_설날(음식물)_nk1_26.03.03</v>
      </c>
      <c r="C78" s="22" t="s">
        <v>1107</v>
      </c>
      <c r="D78" s="22">
        <v>10403</v>
      </c>
      <c r="E78" s="22">
        <v>921</v>
      </c>
      <c r="F78" s="22">
        <v>5</v>
      </c>
      <c r="G78" s="22">
        <v>0</v>
      </c>
      <c r="H78" s="22">
        <v>0</v>
      </c>
      <c r="I78" s="22">
        <v>0</v>
      </c>
      <c r="J78" s="23">
        <f>IFERROR(D78/E78*1000,0)</f>
        <v>11295.331161780674</v>
      </c>
      <c r="K78" s="23">
        <f>IFERROR(D78/F78,0)</f>
        <v>2080.6</v>
      </c>
      <c r="L78" s="24">
        <f t="shared" si="63"/>
        <v>5.4288816503800215E-3</v>
      </c>
      <c r="M78" s="24">
        <f t="shared" si="63"/>
        <v>0</v>
      </c>
      <c r="N78" s="24">
        <f>IFERROR(H78/F78,0)</f>
        <v>0</v>
      </c>
      <c r="O78" s="24">
        <f>IFERROR(I78/F78,0)</f>
        <v>0</v>
      </c>
      <c r="P78" s="22">
        <f>IFERROR(D78/G78,0)</f>
        <v>0</v>
      </c>
      <c r="Q78" s="22">
        <f>IFERROR(D78/H78,0)</f>
        <v>0</v>
      </c>
      <c r="R78" s="22">
        <f>IFERROR(D78/I78,0)</f>
        <v>0</v>
      </c>
      <c r="S78" s="22">
        <v>0</v>
      </c>
      <c r="T78" s="22">
        <v>0</v>
      </c>
      <c r="U78" s="22">
        <v>0</v>
      </c>
      <c r="V78" s="22">
        <f>IFERROR(D78/T78,0)</f>
        <v>0</v>
      </c>
      <c r="W78" s="22">
        <f>IFERROR(D78/U78,0)</f>
        <v>0</v>
      </c>
      <c r="X78" s="22">
        <v>0</v>
      </c>
      <c r="Y78" s="22">
        <v>30000</v>
      </c>
    </row>
    <row r="79" spans="2:27" s="43" customFormat="1" hidden="1">
      <c r="B79" s="22" t="str">
        <f>VLOOKUP(C79,'메타 RAW'!A:G,2,0)</f>
        <v>ios(Web2App)_purchase_all_vd_설날(음식물)_nk1_26.03.03</v>
      </c>
      <c r="C79" s="22" t="s">
        <v>1108</v>
      </c>
      <c r="D79" s="22">
        <f>VLOOKUP($C79,'메타 RAW'!$A:$G,3,0)</f>
        <v>0</v>
      </c>
      <c r="E79" s="22">
        <f>VLOOKUP($C79,'메타 RAW'!$A:$G,4,0)</f>
        <v>0</v>
      </c>
      <c r="F79" s="22">
        <f>VLOOKUP($C79,'메타 RAW'!$A:$G,5,0)</f>
        <v>0</v>
      </c>
      <c r="G79" s="22">
        <f>VLOOKUP($C79,'메타 RAW'!$A:$G,6,0)</f>
        <v>0</v>
      </c>
      <c r="H79" s="22">
        <f>VLOOKUP($C79,'메타 RAW'!$A:$I,7,0)</f>
        <v>0</v>
      </c>
      <c r="I79" s="22">
        <f>VLOOKUP($C79,'메타 RAW'!$A:$I,8,0)</f>
        <v>0</v>
      </c>
      <c r="J79" s="23">
        <f>IFERROR(D79/E79*1000,0)</f>
        <v>0</v>
      </c>
      <c r="K79" s="23">
        <f>IFERROR(D79/F79,0)</f>
        <v>0</v>
      </c>
      <c r="L79" s="24">
        <f t="shared" si="63"/>
        <v>0</v>
      </c>
      <c r="M79" s="24">
        <f t="shared" si="63"/>
        <v>0</v>
      </c>
      <c r="N79" s="24">
        <f>IFERROR(H79/F79,0)</f>
        <v>0</v>
      </c>
      <c r="O79" s="24">
        <f>IFERROR(I79/F79,0)</f>
        <v>0</v>
      </c>
      <c r="P79" s="22">
        <f>IFERROR(D79/G79,0)</f>
        <v>0</v>
      </c>
      <c r="Q79" s="22">
        <f>IFERROR(D79/H79,0)</f>
        <v>0</v>
      </c>
      <c r="R79" s="22">
        <f>IFERROR(D79/I79,0)</f>
        <v>0</v>
      </c>
      <c r="S79" s="22">
        <f>IFERROR(VLOOKUP($C79,'메타 RAW (MMP)'!$B:$G,3,0),0)</f>
        <v>0</v>
      </c>
      <c r="T79" s="22">
        <f>IFERROR(VLOOKUP($C79,'메타 RAW (MMP)'!$B:$G,5,0),0)</f>
        <v>0</v>
      </c>
      <c r="U79" s="22">
        <f>IFERROR(VLOOKUP($C79,'메타 RAW (MMP)'!$B:$G,6,0),0)</f>
        <v>0</v>
      </c>
      <c r="V79" s="22">
        <f>IFERROR(D79/T79,0)</f>
        <v>0</v>
      </c>
      <c r="W79" s="22">
        <f>IFERROR(D79/U79,0)</f>
        <v>0</v>
      </c>
      <c r="X79" s="22">
        <f>IFERROR(W79*커버링B2C요약!$AD$8/(커버링B2C요약!$AE$5/커버링B2C요약!$AD$5),0)</f>
        <v>0</v>
      </c>
      <c r="Y79" s="22">
        <f>VLOOKUP($C79,'메타 RAW'!$A:$I,9,0)</f>
        <v>30000</v>
      </c>
    </row>
    <row r="80" spans="2:27" s="43" customFormat="1" hidden="1">
      <c r="B80" s="22" t="str">
        <f>VLOOKUP(C80,'메타 RAW'!A:G,2,0)</f>
        <v>ios(Web2App)_purchase_all_vd_설날(음식물)_nk1_26.03.03</v>
      </c>
      <c r="C80" s="22" t="s">
        <v>1109</v>
      </c>
      <c r="D80" s="22">
        <f>VLOOKUP($C80,'메타 RAW'!$A:$G,3,0)</f>
        <v>0</v>
      </c>
      <c r="E80" s="22">
        <f>VLOOKUP($C80,'메타 RAW'!$A:$G,4,0)</f>
        <v>0</v>
      </c>
      <c r="F80" s="22">
        <f>VLOOKUP($C80,'메타 RAW'!$A:$G,5,0)</f>
        <v>0</v>
      </c>
      <c r="G80" s="22">
        <f>VLOOKUP($C80,'메타 RAW'!$A:$G,6,0)</f>
        <v>0</v>
      </c>
      <c r="H80" s="22">
        <f>VLOOKUP($C80,'메타 RAW'!$A:$I,7,0)</f>
        <v>0</v>
      </c>
      <c r="I80" s="22">
        <f>VLOOKUP($C80,'메타 RAW'!$A:$I,8,0)</f>
        <v>0</v>
      </c>
      <c r="J80" s="23">
        <f>IFERROR(D80/E80*1000,0)</f>
        <v>0</v>
      </c>
      <c r="K80" s="23">
        <f>IFERROR(D80/F80,0)</f>
        <v>0</v>
      </c>
      <c r="L80" s="24">
        <f t="shared" si="63"/>
        <v>0</v>
      </c>
      <c r="M80" s="24">
        <f t="shared" si="63"/>
        <v>0</v>
      </c>
      <c r="N80" s="24">
        <f>IFERROR(H80/F80,0)</f>
        <v>0</v>
      </c>
      <c r="O80" s="24">
        <f>IFERROR(I80/F80,0)</f>
        <v>0</v>
      </c>
      <c r="P80" s="22">
        <f>IFERROR(D80/G80,0)</f>
        <v>0</v>
      </c>
      <c r="Q80" s="22">
        <f>IFERROR(D80/H80,0)</f>
        <v>0</v>
      </c>
      <c r="R80" s="22">
        <f>IFERROR(D80/I80,0)</f>
        <v>0</v>
      </c>
      <c r="S80" s="22">
        <f>IFERROR(VLOOKUP($C80,'메타 RAW (MMP)'!$B:$G,3,0),0)</f>
        <v>0</v>
      </c>
      <c r="T80" s="22">
        <f>IFERROR(VLOOKUP($C80,'메타 RAW (MMP)'!$B:$G,5,0),0)</f>
        <v>0</v>
      </c>
      <c r="U80" s="22">
        <f>IFERROR(VLOOKUP($C80,'메타 RAW (MMP)'!$B:$G,6,0),0)</f>
        <v>0</v>
      </c>
      <c r="V80" s="22">
        <f>IFERROR(D80/T80,0)</f>
        <v>0</v>
      </c>
      <c r="W80" s="22">
        <f>IFERROR(D80/U80,0)</f>
        <v>0</v>
      </c>
      <c r="X80" s="22">
        <f>IFERROR(W80*커버링B2C요약!$AD$8/(커버링B2C요약!$AE$5/커버링B2C요약!$AD$5),0)</f>
        <v>0</v>
      </c>
      <c r="Y80" s="22">
        <f>VLOOKUP($C80,'메타 RAW'!$A:$I,9,0)</f>
        <v>30000</v>
      </c>
    </row>
    <row r="81" spans="2:27" s="43" customFormat="1" hidden="1">
      <c r="B81" s="19" t="s">
        <v>440</v>
      </c>
      <c r="C81" s="20" t="s">
        <v>451</v>
      </c>
      <c r="D81" s="20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2:27" s="43" customFormat="1" hidden="1">
      <c r="B82" s="11" t="s">
        <v>436</v>
      </c>
      <c r="C82" s="11" t="s">
        <v>22</v>
      </c>
      <c r="D82" s="12" t="s">
        <v>23</v>
      </c>
      <c r="E82" s="12" t="s">
        <v>24</v>
      </c>
      <c r="F82" s="12" t="s">
        <v>25</v>
      </c>
      <c r="G82" s="12" t="s">
        <v>26</v>
      </c>
      <c r="H82" s="12" t="s">
        <v>27</v>
      </c>
      <c r="I82" s="12" t="s">
        <v>28</v>
      </c>
      <c r="J82" s="13" t="s">
        <v>29</v>
      </c>
      <c r="K82" s="13" t="s">
        <v>30</v>
      </c>
      <c r="L82" s="13" t="s">
        <v>31</v>
      </c>
      <c r="M82" s="13" t="s">
        <v>32</v>
      </c>
      <c r="N82" s="13" t="s">
        <v>33</v>
      </c>
      <c r="O82" s="13" t="s">
        <v>34</v>
      </c>
      <c r="P82" s="13" t="s">
        <v>35</v>
      </c>
      <c r="Q82" s="13" t="s">
        <v>36</v>
      </c>
      <c r="R82" s="13" t="s">
        <v>37</v>
      </c>
      <c r="S82" s="14" t="s">
        <v>38</v>
      </c>
      <c r="T82" s="14" t="s">
        <v>27</v>
      </c>
      <c r="U82" s="14" t="s">
        <v>28</v>
      </c>
      <c r="V82" s="14" t="s">
        <v>36</v>
      </c>
      <c r="W82" s="14" t="s">
        <v>37</v>
      </c>
      <c r="X82" s="14" t="s">
        <v>437</v>
      </c>
      <c r="Y82" s="13" t="s">
        <v>40</v>
      </c>
      <c r="Z82" s="14" t="s">
        <v>41</v>
      </c>
    </row>
    <row r="83" spans="2:27" hidden="1">
      <c r="B83" s="15"/>
      <c r="C83" s="9" t="s">
        <v>435</v>
      </c>
      <c r="D83" s="16">
        <f t="shared" ref="D83:I83" si="64">SUM(D84:D86)</f>
        <v>0</v>
      </c>
      <c r="E83" s="16">
        <f t="shared" si="64"/>
        <v>0</v>
      </c>
      <c r="F83" s="16">
        <f t="shared" si="64"/>
        <v>0</v>
      </c>
      <c r="G83" s="16">
        <f t="shared" si="64"/>
        <v>0</v>
      </c>
      <c r="H83" s="16">
        <f t="shared" si="64"/>
        <v>0</v>
      </c>
      <c r="I83" s="16">
        <f t="shared" si="64"/>
        <v>0</v>
      </c>
      <c r="J83" s="17" t="e">
        <f>D83*1000/E83</f>
        <v>#DIV/0!</v>
      </c>
      <c r="K83" s="17">
        <f>IFERROR(D83/F83,0)</f>
        <v>0</v>
      </c>
      <c r="L83" s="18">
        <f t="shared" ref="L83:M86" si="65">IFERROR(F83/E83,0)</f>
        <v>0</v>
      </c>
      <c r="M83" s="42">
        <f t="shared" si="65"/>
        <v>0</v>
      </c>
      <c r="N83" s="42">
        <f>IFERROR(H83/F83,0)</f>
        <v>0</v>
      </c>
      <c r="O83" s="42">
        <f>IFERROR(I83/F83,0)</f>
        <v>0</v>
      </c>
      <c r="P83" s="17">
        <f>IFERROR(D83/G83,0)</f>
        <v>0</v>
      </c>
      <c r="Q83" s="17">
        <f>IFERROR(D83/H83,0)</f>
        <v>0</v>
      </c>
      <c r="R83" s="17">
        <f>IFERROR(D83/I83,0)</f>
        <v>0</v>
      </c>
      <c r="S83" s="16">
        <f>SUM(S84:S86)</f>
        <v>0</v>
      </c>
      <c r="T83" s="16">
        <f>SUM(T84:T86)</f>
        <v>0</v>
      </c>
      <c r="U83" s="16">
        <f>SUM(U84:U86)</f>
        <v>0</v>
      </c>
      <c r="V83" s="17">
        <f>IFERROR(D83/T83,0)</f>
        <v>0</v>
      </c>
      <c r="W83" s="17">
        <f>IFERROR(D83/U83,0)</f>
        <v>0</v>
      </c>
      <c r="X83" s="17">
        <f>IFERROR(W83*커버링B2C요약!$AD$8/(커버링B2C요약!$AE$5/커버링B2C요약!$AD$5),0)</f>
        <v>0</v>
      </c>
      <c r="Y83" s="17">
        <f>Y84</f>
        <v>0</v>
      </c>
      <c r="Z83" s="17">
        <v>0</v>
      </c>
      <c r="AA83" s="43"/>
    </row>
    <row r="84" spans="2:27" hidden="1">
      <c r="B84" s="22" t="str">
        <f>VLOOKUP(C84,'메타 RAW'!A:G,2,0)</f>
        <v>ios(Web2App)_purchase_lookalike(7%)_vd_부럽다/천안100(음식물)_nk1_26.03.18</v>
      </c>
      <c r="C84" s="22" t="s">
        <v>1110</v>
      </c>
      <c r="D84" s="22">
        <f>VLOOKUP($C84,'메타 RAW'!$A:$G,3,0)</f>
        <v>0</v>
      </c>
      <c r="E84" s="22">
        <f>VLOOKUP($C84,'메타 RAW'!$A:$G,4,0)</f>
        <v>0</v>
      </c>
      <c r="F84" s="22">
        <f>VLOOKUP($C84,'메타 RAW'!$A:$G,5,0)</f>
        <v>0</v>
      </c>
      <c r="G84" s="22">
        <f>VLOOKUP($C84,'메타 RAW'!$A:$G,6,0)</f>
        <v>0</v>
      </c>
      <c r="H84" s="22">
        <f>VLOOKUP($C84,'메타 RAW'!$A:$I,7,0)</f>
        <v>0</v>
      </c>
      <c r="I84" s="22">
        <f>VLOOKUP($C84,'메타 RAW'!$A:$I,8,0)</f>
        <v>0</v>
      </c>
      <c r="J84" s="23">
        <f>IFERROR(D84/E84*1000,0)</f>
        <v>0</v>
      </c>
      <c r="K84" s="23">
        <f>IFERROR(D84/F84,0)</f>
        <v>0</v>
      </c>
      <c r="L84" s="24">
        <f t="shared" si="65"/>
        <v>0</v>
      </c>
      <c r="M84" s="24">
        <f t="shared" si="65"/>
        <v>0</v>
      </c>
      <c r="N84" s="24">
        <f>IFERROR(H84/F84,0)</f>
        <v>0</v>
      </c>
      <c r="O84" s="24">
        <f>IFERROR(I84/F84,0)</f>
        <v>0</v>
      </c>
      <c r="P84" s="22">
        <f>IFERROR(D84/G84,0)</f>
        <v>0</v>
      </c>
      <c r="Q84" s="22">
        <f>IFERROR(D84/H84,0)</f>
        <v>0</v>
      </c>
      <c r="R84" s="22">
        <f>IFERROR(D84/I84,0)</f>
        <v>0</v>
      </c>
      <c r="S84" s="22">
        <f>IFERROR(VLOOKUP($C84,'메타 RAW (MMP)'!$B:$G,3,0),0)</f>
        <v>0</v>
      </c>
      <c r="T84" s="22">
        <f>IFERROR(VLOOKUP($C84,'메타 RAW (MMP)'!$B:$G,5,0),0)</f>
        <v>0</v>
      </c>
      <c r="U84" s="22">
        <f>IFERROR(VLOOKUP($C84,'메타 RAW (MMP)'!$B:$G,6,0),0)</f>
        <v>0</v>
      </c>
      <c r="V84" s="22">
        <f>IFERROR(D84/T84,0)</f>
        <v>0</v>
      </c>
      <c r="W84" s="22">
        <f>IFERROR(D84/U84,0)</f>
        <v>0</v>
      </c>
      <c r="X84" s="22">
        <f>IFERROR(W84*커버링B2C요약!$AD$8/(커버링B2C요약!$AE$5/커버링B2C요약!$AD$5),0)</f>
        <v>0</v>
      </c>
      <c r="Y84" s="22"/>
      <c r="Z84" s="43"/>
      <c r="AA84" s="43"/>
    </row>
    <row r="85" spans="2:27" hidden="1">
      <c r="B85" s="22" t="str">
        <f>VLOOKUP(C85,'메타 RAW'!A:G,2,0)</f>
        <v>ios(Web2App)_purchase_lookalike(7%)_vd_부럽다/천안100(음식물)_nk1_26.03.18</v>
      </c>
      <c r="C85" s="22" t="s">
        <v>1111</v>
      </c>
      <c r="D85" s="22">
        <f>VLOOKUP($C85,'메타 RAW'!$A:$G,3,0)</f>
        <v>0</v>
      </c>
      <c r="E85" s="22">
        <f>VLOOKUP($C85,'메타 RAW'!$A:$G,4,0)</f>
        <v>0</v>
      </c>
      <c r="F85" s="22">
        <f>VLOOKUP($C85,'메타 RAW'!$A:$G,5,0)</f>
        <v>0</v>
      </c>
      <c r="G85" s="22">
        <f>VLOOKUP($C85,'메타 RAW'!$A:$G,6,0)</f>
        <v>0</v>
      </c>
      <c r="H85" s="22">
        <f>VLOOKUP($C85,'메타 RAW'!$A:$I,7,0)</f>
        <v>0</v>
      </c>
      <c r="I85" s="22">
        <f>VLOOKUP($C85,'메타 RAW'!$A:$I,8,0)</f>
        <v>0</v>
      </c>
      <c r="J85" s="23">
        <f>IFERROR(D85/E85*1000,0)</f>
        <v>0</v>
      </c>
      <c r="K85" s="23">
        <f>IFERROR(D85/F85,0)</f>
        <v>0</v>
      </c>
      <c r="L85" s="24">
        <f t="shared" si="65"/>
        <v>0</v>
      </c>
      <c r="M85" s="24">
        <f t="shared" si="65"/>
        <v>0</v>
      </c>
      <c r="N85" s="24">
        <f>IFERROR(H85/F85,0)</f>
        <v>0</v>
      </c>
      <c r="O85" s="24">
        <f>IFERROR(I85/F85,0)</f>
        <v>0</v>
      </c>
      <c r="P85" s="22">
        <f>IFERROR(D85/G85,0)</f>
        <v>0</v>
      </c>
      <c r="Q85" s="22">
        <f>IFERROR(D85/H85,0)</f>
        <v>0</v>
      </c>
      <c r="R85" s="22">
        <f>IFERROR(D85/I85,0)</f>
        <v>0</v>
      </c>
      <c r="S85" s="22">
        <f>IFERROR(VLOOKUP($C85,'메타 RAW (MMP)'!$B:$G,3,0),0)</f>
        <v>0</v>
      </c>
      <c r="T85" s="22">
        <f>IFERROR(VLOOKUP($C85,'메타 RAW (MMP)'!$B:$G,5,0),0)</f>
        <v>0</v>
      </c>
      <c r="U85" s="22">
        <f>IFERROR(VLOOKUP($C85,'메타 RAW (MMP)'!$B:$G,6,0),0)</f>
        <v>0</v>
      </c>
      <c r="V85" s="22">
        <f>IFERROR(D85/T85,0)</f>
        <v>0</v>
      </c>
      <c r="W85" s="22">
        <f>IFERROR(D85/U85,0)</f>
        <v>0</v>
      </c>
      <c r="X85" s="22">
        <f>IFERROR(W85*커버링B2C요약!$AD$8/(커버링B2C요약!$AE$5/커버링B2C요약!$AD$5),0)</f>
        <v>0</v>
      </c>
      <c r="Y85" s="22">
        <f>VLOOKUP($C85,'메타 RAW'!$A:$I,9,0)</f>
        <v>50000</v>
      </c>
      <c r="Z85" s="43"/>
      <c r="AA85" s="43"/>
    </row>
    <row r="86" spans="2:27" hidden="1">
      <c r="B86" s="22" t="str">
        <f>VLOOKUP(C86,'메타 RAW'!A:G,2,0)</f>
        <v>ios(Web2App)_purchase_lookalike(7%)_vd_부럽다/천안100(음식물)_nk1_26.03.18</v>
      </c>
      <c r="C86" s="22" t="s">
        <v>1112</v>
      </c>
      <c r="D86" s="22">
        <f>VLOOKUP($C86,'메타 RAW'!$A:$G,3,0)</f>
        <v>0</v>
      </c>
      <c r="E86" s="22">
        <f>VLOOKUP($C86,'메타 RAW'!$A:$G,4,0)</f>
        <v>0</v>
      </c>
      <c r="F86" s="22">
        <f>VLOOKUP($C86,'메타 RAW'!$A:$G,5,0)</f>
        <v>0</v>
      </c>
      <c r="G86" s="22">
        <f>VLOOKUP($C86,'메타 RAW'!$A:$G,6,0)</f>
        <v>0</v>
      </c>
      <c r="H86" s="22">
        <f>VLOOKUP($C86,'메타 RAW'!$A:$I,7,0)</f>
        <v>0</v>
      </c>
      <c r="I86" s="22">
        <f>VLOOKUP($C86,'메타 RAW'!$A:$I,8,0)</f>
        <v>0</v>
      </c>
      <c r="J86" s="23">
        <f>IFERROR(D86/E86*1000,0)</f>
        <v>0</v>
      </c>
      <c r="K86" s="23">
        <f>IFERROR(D86/F86,0)</f>
        <v>0</v>
      </c>
      <c r="L86" s="24">
        <f t="shared" si="65"/>
        <v>0</v>
      </c>
      <c r="M86" s="24">
        <f t="shared" si="65"/>
        <v>0</v>
      </c>
      <c r="N86" s="24">
        <f>IFERROR(H86/F86,0)</f>
        <v>0</v>
      </c>
      <c r="O86" s="24">
        <f>IFERROR(I86/F86,0)</f>
        <v>0</v>
      </c>
      <c r="P86" s="22">
        <f>IFERROR(D86/G86,0)</f>
        <v>0</v>
      </c>
      <c r="Q86" s="22">
        <f>IFERROR(D86/H86,0)</f>
        <v>0</v>
      </c>
      <c r="R86" s="22">
        <f>IFERROR(D86/I86,0)</f>
        <v>0</v>
      </c>
      <c r="S86" s="22">
        <f>IFERROR(VLOOKUP($C86,'메타 RAW (MMP)'!$B:$G,3,0),0)</f>
        <v>0</v>
      </c>
      <c r="T86" s="22">
        <f>IFERROR(VLOOKUP($C86,'메타 RAW (MMP)'!$B:$G,5,0),0)</f>
        <v>0</v>
      </c>
      <c r="U86" s="22">
        <f>IFERROR(VLOOKUP($C86,'메타 RAW (MMP)'!$B:$G,6,0),0)</f>
        <v>0</v>
      </c>
      <c r="V86" s="22">
        <f>IFERROR(D86/T86,0)</f>
        <v>0</v>
      </c>
      <c r="W86" s="22">
        <f>IFERROR(D86/U86,0)</f>
        <v>0</v>
      </c>
      <c r="X86" s="22">
        <f>IFERROR(W86*커버링B2C요약!$AD$8/(커버링B2C요약!$AE$5/커버링B2C요약!$AD$5),0)</f>
        <v>0</v>
      </c>
      <c r="Y86" s="22">
        <f>VLOOKUP($C86,'메타 RAW'!$A:$I,9,0)</f>
        <v>50000</v>
      </c>
      <c r="Z86" s="43"/>
      <c r="AA86" s="43"/>
    </row>
    <row r="87" spans="2:27" s="43" customFormat="1" hidden="1">
      <c r="B87" s="19" t="s">
        <v>440</v>
      </c>
      <c r="C87" s="20" t="s">
        <v>451</v>
      </c>
      <c r="D87" s="20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2:27" s="43" customFormat="1" hidden="1">
      <c r="B88" s="11" t="s">
        <v>436</v>
      </c>
      <c r="C88" s="11" t="s">
        <v>22</v>
      </c>
      <c r="D88" s="12" t="s">
        <v>23</v>
      </c>
      <c r="E88" s="12" t="s">
        <v>24</v>
      </c>
      <c r="F88" s="12" t="s">
        <v>25</v>
      </c>
      <c r="G88" s="12" t="s">
        <v>26</v>
      </c>
      <c r="H88" s="12" t="s">
        <v>27</v>
      </c>
      <c r="I88" s="12" t="s">
        <v>28</v>
      </c>
      <c r="J88" s="13" t="s">
        <v>29</v>
      </c>
      <c r="K88" s="13" t="s">
        <v>30</v>
      </c>
      <c r="L88" s="13" t="s">
        <v>31</v>
      </c>
      <c r="M88" s="13" t="s">
        <v>32</v>
      </c>
      <c r="N88" s="13" t="s">
        <v>33</v>
      </c>
      <c r="O88" s="13" t="s">
        <v>34</v>
      </c>
      <c r="P88" s="13" t="s">
        <v>35</v>
      </c>
      <c r="Q88" s="13" t="s">
        <v>36</v>
      </c>
      <c r="R88" s="13" t="s">
        <v>37</v>
      </c>
      <c r="S88" s="14" t="s">
        <v>38</v>
      </c>
      <c r="T88" s="14" t="s">
        <v>27</v>
      </c>
      <c r="U88" s="14" t="s">
        <v>28</v>
      </c>
      <c r="V88" s="14" t="s">
        <v>36</v>
      </c>
      <c r="W88" s="14" t="s">
        <v>37</v>
      </c>
      <c r="X88" s="14" t="s">
        <v>437</v>
      </c>
      <c r="Y88" s="13" t="s">
        <v>40</v>
      </c>
      <c r="Z88" s="14" t="s">
        <v>41</v>
      </c>
    </row>
    <row r="89" spans="2:27" hidden="1">
      <c r="B89" s="15"/>
      <c r="C89" s="9" t="s">
        <v>435</v>
      </c>
      <c r="D89" s="16">
        <f t="shared" ref="D89:I89" si="66">SUM(D90:D92)</f>
        <v>0</v>
      </c>
      <c r="E89" s="16">
        <f t="shared" si="66"/>
        <v>0</v>
      </c>
      <c r="F89" s="16">
        <f t="shared" si="66"/>
        <v>0</v>
      </c>
      <c r="G89" s="16">
        <f t="shared" si="66"/>
        <v>0</v>
      </c>
      <c r="H89" s="16">
        <f t="shared" si="66"/>
        <v>0</v>
      </c>
      <c r="I89" s="16">
        <f t="shared" si="66"/>
        <v>0</v>
      </c>
      <c r="J89" s="17" t="e">
        <f>D89*1000/E89</f>
        <v>#DIV/0!</v>
      </c>
      <c r="K89" s="17">
        <f>IFERROR(D89/F89,0)</f>
        <v>0</v>
      </c>
      <c r="L89" s="18">
        <f t="shared" ref="L89:M92" si="67">IFERROR(F89/E89,0)</f>
        <v>0</v>
      </c>
      <c r="M89" s="42">
        <f t="shared" si="67"/>
        <v>0</v>
      </c>
      <c r="N89" s="42">
        <f>IFERROR(H89/F89,0)</f>
        <v>0</v>
      </c>
      <c r="O89" s="42">
        <f>IFERROR(I89/F89,0)</f>
        <v>0</v>
      </c>
      <c r="P89" s="17">
        <f>IFERROR(D89/G89,0)</f>
        <v>0</v>
      </c>
      <c r="Q89" s="17">
        <f>IFERROR(D89/H89,0)</f>
        <v>0</v>
      </c>
      <c r="R89" s="17">
        <f>IFERROR(D89/I89,0)</f>
        <v>0</v>
      </c>
      <c r="S89" s="16">
        <f>SUM(S90:S92)</f>
        <v>0</v>
      </c>
      <c r="T89" s="16">
        <f>SUM(T90:T92)</f>
        <v>0</v>
      </c>
      <c r="U89" s="16">
        <f>SUM(U90:U92)</f>
        <v>0</v>
      </c>
      <c r="V89" s="17">
        <f>IFERROR(D89/T89,0)</f>
        <v>0</v>
      </c>
      <c r="W89" s="17">
        <f>IFERROR(D89/U89,0)</f>
        <v>0</v>
      </c>
      <c r="X89" s="17">
        <f>IFERROR(W89*커버링B2C요약!$AD$8/(커버링B2C요약!$AE$5/커버링B2C요약!$AD$5),0)</f>
        <v>0</v>
      </c>
      <c r="Y89" s="17">
        <f>Y90</f>
        <v>0</v>
      </c>
      <c r="Z89" s="17">
        <v>0</v>
      </c>
      <c r="AA89" s="43"/>
    </row>
    <row r="90" spans="2:27" s="43" customFormat="1" hidden="1">
      <c r="B90" s="22" t="str">
        <f>VLOOKUP(C90,'메타 RAW'!A:G,2,0)</f>
        <v>ios(Web2App)_purchase_lookalike(7%)_vd_부럽다/아산100(음식물)_nk1_26.03.18</v>
      </c>
      <c r="C90" s="22" t="s">
        <v>1113</v>
      </c>
      <c r="D90" s="22">
        <f>VLOOKUP($C90,'메타 RAW'!$A:$G,3,0)</f>
        <v>0</v>
      </c>
      <c r="E90" s="22">
        <f>VLOOKUP($C90,'메타 RAW'!$A:$G,4,0)</f>
        <v>0</v>
      </c>
      <c r="F90" s="22">
        <f>VLOOKUP($C90,'메타 RAW'!$A:$G,5,0)</f>
        <v>0</v>
      </c>
      <c r="G90" s="22">
        <f>VLOOKUP($C90,'메타 RAW'!$A:$G,6,0)</f>
        <v>0</v>
      </c>
      <c r="H90" s="22">
        <f>VLOOKUP($C90,'메타 RAW'!$A:$I,7,0)</f>
        <v>0</v>
      </c>
      <c r="I90" s="22">
        <f>VLOOKUP($C90,'메타 RAW'!$A:$I,8,0)</f>
        <v>0</v>
      </c>
      <c r="J90" s="23">
        <f>IFERROR(D90/E90*1000,0)</f>
        <v>0</v>
      </c>
      <c r="K90" s="23">
        <f>IFERROR(D90/F90,0)</f>
        <v>0</v>
      </c>
      <c r="L90" s="24">
        <f t="shared" si="67"/>
        <v>0</v>
      </c>
      <c r="M90" s="24">
        <f t="shared" si="67"/>
        <v>0</v>
      </c>
      <c r="N90" s="24">
        <f>IFERROR(H90/F90,0)</f>
        <v>0</v>
      </c>
      <c r="O90" s="24">
        <f>IFERROR(I90/F90,0)</f>
        <v>0</v>
      </c>
      <c r="P90" s="22">
        <f>IFERROR(D90/G90,0)</f>
        <v>0</v>
      </c>
      <c r="Q90" s="22">
        <f>IFERROR(D90/H90,0)</f>
        <v>0</v>
      </c>
      <c r="R90" s="22">
        <f>IFERROR(D90/I90,0)</f>
        <v>0</v>
      </c>
      <c r="S90" s="22">
        <f>IFERROR(VLOOKUP($C90,'메타 RAW (MMP)'!$B:$G,3,0),0)</f>
        <v>0</v>
      </c>
      <c r="T90" s="22">
        <f>IFERROR(VLOOKUP($C90,'메타 RAW (MMP)'!$B:$G,5,0),0)</f>
        <v>0</v>
      </c>
      <c r="U90" s="22">
        <f>IFERROR(VLOOKUP($C90,'메타 RAW (MMP)'!$B:$G,6,0),0)</f>
        <v>0</v>
      </c>
      <c r="V90" s="22">
        <f>IFERROR(D90/T90,0)</f>
        <v>0</v>
      </c>
      <c r="W90" s="22">
        <f>IFERROR(D90/U90,0)</f>
        <v>0</v>
      </c>
      <c r="X90" s="22">
        <f>IFERROR(W90*커버링B2C요약!$AD$8/(커버링B2C요약!$AE$5/커버링B2C요약!$AD$5),0)</f>
        <v>0</v>
      </c>
      <c r="Y90" s="22">
        <v>0</v>
      </c>
    </row>
    <row r="91" spans="2:27" hidden="1">
      <c r="B91" s="22" t="str">
        <f>VLOOKUP(C91,'메타 RAW'!A:G,2,0)</f>
        <v>ios(Web2App)_purchase_lookalike(7%)_vd_부럽다/아산100(음식물)_nk1_26.03.18</v>
      </c>
      <c r="C91" s="22" t="s">
        <v>1114</v>
      </c>
      <c r="D91" s="22">
        <f>VLOOKUP($C91,'메타 RAW'!$A:$G,3,0)</f>
        <v>0</v>
      </c>
      <c r="E91" s="22">
        <f>VLOOKUP($C91,'메타 RAW'!$A:$G,4,0)</f>
        <v>0</v>
      </c>
      <c r="F91" s="22">
        <f>VLOOKUP($C91,'메타 RAW'!$A:$G,5,0)</f>
        <v>0</v>
      </c>
      <c r="G91" s="22">
        <f>VLOOKUP($C91,'메타 RAW'!$A:$G,6,0)</f>
        <v>0</v>
      </c>
      <c r="H91" s="22">
        <f>VLOOKUP($C91,'메타 RAW'!$A:$I,7,0)</f>
        <v>0</v>
      </c>
      <c r="I91" s="22">
        <f>VLOOKUP($C91,'메타 RAW'!$A:$I,8,0)</f>
        <v>0</v>
      </c>
      <c r="J91" s="23">
        <f>IFERROR(D91/E91*1000,0)</f>
        <v>0</v>
      </c>
      <c r="K91" s="23">
        <f>IFERROR(D91/F91,0)</f>
        <v>0</v>
      </c>
      <c r="L91" s="24">
        <f t="shared" si="67"/>
        <v>0</v>
      </c>
      <c r="M91" s="24">
        <f t="shared" si="67"/>
        <v>0</v>
      </c>
      <c r="N91" s="24">
        <f>IFERROR(H91/F91,0)</f>
        <v>0</v>
      </c>
      <c r="O91" s="24">
        <f>IFERROR(I91/F91,0)</f>
        <v>0</v>
      </c>
      <c r="P91" s="22">
        <f>IFERROR(D91/G91,0)</f>
        <v>0</v>
      </c>
      <c r="Q91" s="22">
        <f>IFERROR(D91/H91,0)</f>
        <v>0</v>
      </c>
      <c r="R91" s="22">
        <f>IFERROR(D91/I91,0)</f>
        <v>0</v>
      </c>
      <c r="S91" s="22">
        <f>IFERROR(VLOOKUP($C91,'메타 RAW (MMP)'!$B:$G,3,0),0)</f>
        <v>0</v>
      </c>
      <c r="T91" s="22">
        <f>IFERROR(VLOOKUP($C91,'메타 RAW (MMP)'!$B:$G,5,0),0)</f>
        <v>0</v>
      </c>
      <c r="U91" s="22">
        <f>IFERROR(VLOOKUP($C91,'메타 RAW (MMP)'!$B:$G,6,0),0)</f>
        <v>0</v>
      </c>
      <c r="V91" s="22">
        <f>IFERROR(D91/T91,0)</f>
        <v>0</v>
      </c>
      <c r="W91" s="22">
        <f>IFERROR(D91/U91,0)</f>
        <v>0</v>
      </c>
      <c r="X91" s="22">
        <f>IFERROR(W91*커버링B2C요약!$AD$8/(커버링B2C요약!$AE$5/커버링B2C요약!$AD$5),0)</f>
        <v>0</v>
      </c>
      <c r="Y91" s="22">
        <f>VLOOKUP($C91,'메타 RAW'!$A:$I,9,0)</f>
        <v>30000</v>
      </c>
      <c r="Z91" s="62"/>
      <c r="AA91" s="43"/>
    </row>
    <row r="92" spans="2:27" hidden="1">
      <c r="B92" s="22" t="str">
        <f>VLOOKUP(C92,'메타 RAW'!A:G,2,0)</f>
        <v>ios(Web2App)_purchase_lookalike(7%)_vd_부럽다/아산100(음식물)_nk1_26.03.18</v>
      </c>
      <c r="C92" s="22" t="s">
        <v>1115</v>
      </c>
      <c r="D92" s="22">
        <f>VLOOKUP($C92,'메타 RAW'!$A:$G,3,0)</f>
        <v>0</v>
      </c>
      <c r="E92" s="22">
        <f>VLOOKUP($C92,'메타 RAW'!$A:$G,4,0)</f>
        <v>0</v>
      </c>
      <c r="F92" s="22">
        <f>VLOOKUP($C92,'메타 RAW'!$A:$G,5,0)</f>
        <v>0</v>
      </c>
      <c r="G92" s="22">
        <f>VLOOKUP($C92,'메타 RAW'!$A:$G,6,0)</f>
        <v>0</v>
      </c>
      <c r="H92" s="22">
        <f>VLOOKUP($C92,'메타 RAW'!$A:$I,7,0)</f>
        <v>0</v>
      </c>
      <c r="I92" s="22">
        <f>VLOOKUP($C92,'메타 RAW'!$A:$I,8,0)</f>
        <v>0</v>
      </c>
      <c r="J92" s="23">
        <f>IFERROR(D92/E92*1000,0)</f>
        <v>0</v>
      </c>
      <c r="K92" s="23">
        <f>IFERROR(D92/F92,0)</f>
        <v>0</v>
      </c>
      <c r="L92" s="24">
        <f t="shared" si="67"/>
        <v>0</v>
      </c>
      <c r="M92" s="24">
        <f t="shared" si="67"/>
        <v>0</v>
      </c>
      <c r="N92" s="24">
        <f>IFERROR(H92/F92,0)</f>
        <v>0</v>
      </c>
      <c r="O92" s="24">
        <f>IFERROR(I92/F92,0)</f>
        <v>0</v>
      </c>
      <c r="P92" s="22">
        <f>IFERROR(D92/G92,0)</f>
        <v>0</v>
      </c>
      <c r="Q92" s="22">
        <f>IFERROR(D92/H92,0)</f>
        <v>0</v>
      </c>
      <c r="R92" s="22">
        <f>IFERROR(D92/I92,0)</f>
        <v>0</v>
      </c>
      <c r="S92" s="22">
        <f>IFERROR(VLOOKUP($C92,'메타 RAW (MMP)'!$B:$G,3,0),0)</f>
        <v>0</v>
      </c>
      <c r="T92" s="22">
        <f>IFERROR(VLOOKUP($C92,'메타 RAW (MMP)'!$B:$G,5,0),0)</f>
        <v>0</v>
      </c>
      <c r="U92" s="22">
        <f>IFERROR(VLOOKUP($C92,'메타 RAW (MMP)'!$B:$G,6,0),0)</f>
        <v>0</v>
      </c>
      <c r="V92" s="22">
        <f>IFERROR(D92/T92,0)</f>
        <v>0</v>
      </c>
      <c r="W92" s="22">
        <f>IFERROR(D92/U92,0)</f>
        <v>0</v>
      </c>
      <c r="X92" s="22">
        <f>IFERROR(W92*커버링B2C요약!$AD$8/(커버링B2C요약!$AE$5/커버링B2C요약!$AD$5),0)</f>
        <v>0</v>
      </c>
      <c r="Y92" s="22">
        <f>VLOOKUP($C92,'메타 RAW'!$A:$I,9,0)</f>
        <v>30000</v>
      </c>
      <c r="Z92" s="43"/>
      <c r="AA92" s="43"/>
    </row>
    <row r="93" spans="2:27" s="62" customFormat="1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 s="43"/>
    </row>
    <row r="94" spans="2:27" hidden="1">
      <c r="B94" s="19" t="s">
        <v>440</v>
      </c>
      <c r="C94" s="20" t="s">
        <v>451</v>
      </c>
      <c r="D94" s="20"/>
      <c r="AA94" s="43"/>
    </row>
    <row r="95" spans="2:27" hidden="1">
      <c r="B95" s="11" t="s">
        <v>436</v>
      </c>
      <c r="C95" s="11" t="s">
        <v>22</v>
      </c>
      <c r="D95" s="12" t="s">
        <v>23</v>
      </c>
      <c r="E95" s="12" t="s">
        <v>24</v>
      </c>
      <c r="F95" s="12" t="s">
        <v>25</v>
      </c>
      <c r="G95" s="12" t="s">
        <v>26</v>
      </c>
      <c r="H95" s="12" t="s">
        <v>27</v>
      </c>
      <c r="I95" s="12" t="s">
        <v>28</v>
      </c>
      <c r="J95" s="13" t="s">
        <v>29</v>
      </c>
      <c r="K95" s="13" t="s">
        <v>30</v>
      </c>
      <c r="L95" s="13" t="s">
        <v>31</v>
      </c>
      <c r="M95" s="13" t="s">
        <v>32</v>
      </c>
      <c r="N95" s="13" t="s">
        <v>33</v>
      </c>
      <c r="O95" s="13" t="s">
        <v>34</v>
      </c>
      <c r="P95" s="13" t="s">
        <v>35</v>
      </c>
      <c r="Q95" s="13" t="s">
        <v>36</v>
      </c>
      <c r="R95" s="13" t="s">
        <v>37</v>
      </c>
      <c r="S95" s="14" t="s">
        <v>38</v>
      </c>
      <c r="T95" s="14" t="s">
        <v>27</v>
      </c>
      <c r="U95" s="14" t="s">
        <v>28</v>
      </c>
      <c r="V95" s="14" t="s">
        <v>36</v>
      </c>
      <c r="W95" s="14" t="s">
        <v>37</v>
      </c>
      <c r="X95" s="14" t="s">
        <v>437</v>
      </c>
      <c r="Y95" s="13" t="s">
        <v>40</v>
      </c>
      <c r="Z95" s="14" t="s">
        <v>41</v>
      </c>
    </row>
    <row r="96" spans="2:27" hidden="1">
      <c r="B96" s="15"/>
      <c r="C96" s="9" t="s">
        <v>435</v>
      </c>
      <c r="D96" s="16">
        <f t="shared" ref="D96:I96" si="68">SUM(D97:D99)</f>
        <v>0</v>
      </c>
      <c r="E96" s="16">
        <f t="shared" si="68"/>
        <v>0</v>
      </c>
      <c r="F96" s="16">
        <f t="shared" si="68"/>
        <v>0</v>
      </c>
      <c r="G96" s="16">
        <f t="shared" si="68"/>
        <v>0</v>
      </c>
      <c r="H96" s="16">
        <f t="shared" si="68"/>
        <v>0</v>
      </c>
      <c r="I96" s="16">
        <f t="shared" si="68"/>
        <v>0</v>
      </c>
      <c r="J96" s="17" t="e">
        <f>D96*1000/E96</f>
        <v>#DIV/0!</v>
      </c>
      <c r="K96" s="17">
        <f>IFERROR(D96/F96,0)</f>
        <v>0</v>
      </c>
      <c r="L96" s="18">
        <f t="shared" ref="L96:M99" si="69">IFERROR(F96/E96,0)</f>
        <v>0</v>
      </c>
      <c r="M96" s="42">
        <f t="shared" si="69"/>
        <v>0</v>
      </c>
      <c r="N96" s="42">
        <f>IFERROR(H96/F96,0)</f>
        <v>0</v>
      </c>
      <c r="O96" s="42">
        <f>IFERROR(I96/F96,0)</f>
        <v>0</v>
      </c>
      <c r="P96" s="17">
        <f>IFERROR(D96/G96,0)</f>
        <v>0</v>
      </c>
      <c r="Q96" s="17">
        <f>IFERROR(D96/H96,0)</f>
        <v>0</v>
      </c>
      <c r="R96" s="17">
        <f>IFERROR(D96/I96,0)</f>
        <v>0</v>
      </c>
      <c r="S96" s="16">
        <f>SUM(S97:S99)</f>
        <v>0</v>
      </c>
      <c r="T96" s="16">
        <f>SUM(T97:T99)</f>
        <v>0</v>
      </c>
      <c r="U96" s="16">
        <f>SUM(U97:U99)</f>
        <v>0</v>
      </c>
      <c r="V96" s="17">
        <f>IFERROR(D96/T96,0)</f>
        <v>0</v>
      </c>
      <c r="W96" s="17">
        <f>IFERROR(D96/U96,0)</f>
        <v>0</v>
      </c>
      <c r="X96" s="17">
        <f>IFERROR(W96*커버링B2C요약!$AD$8/(커버링B2C요약!$AE$5/커버링B2C요약!$AD$5),0)</f>
        <v>0</v>
      </c>
      <c r="Y96" s="17">
        <f>Y97</f>
        <v>0</v>
      </c>
      <c r="Z96" s="17">
        <v>0</v>
      </c>
    </row>
    <row r="97" spans="2:27" s="43" customFormat="1" hidden="1">
      <c r="B97" s="22" t="str">
        <f>VLOOKUP(C97,'메타 RAW'!A:G,2,0)</f>
        <v>ios(Web2App)_purchase_all_vd_팀장님(대형폐기물)_hn1_26.03.25</v>
      </c>
      <c r="C97" s="22" t="s">
        <v>1116</v>
      </c>
      <c r="D97" s="22">
        <f>VLOOKUP($C97,'메타 RAW'!$A:$G,3,0)</f>
        <v>0</v>
      </c>
      <c r="E97" s="22">
        <f>VLOOKUP($C97,'메타 RAW'!$A:$G,4,0)</f>
        <v>0</v>
      </c>
      <c r="F97" s="22">
        <f>VLOOKUP($C97,'메타 RAW'!$A:$G,5,0)</f>
        <v>0</v>
      </c>
      <c r="G97" s="22">
        <f>VLOOKUP($C97,'메타 RAW'!$A:$G,6,0)</f>
        <v>0</v>
      </c>
      <c r="H97" s="22">
        <f>VLOOKUP($C97,'메타 RAW'!$A:$I,7,0)</f>
        <v>0</v>
      </c>
      <c r="I97" s="22">
        <f>VLOOKUP($C97,'메타 RAW'!$A:$I,8,0)</f>
        <v>0</v>
      </c>
      <c r="J97" s="23">
        <f>IFERROR(D97/E97*1000,0)</f>
        <v>0</v>
      </c>
      <c r="K97" s="23">
        <f>IFERROR(D97/F97,0)</f>
        <v>0</v>
      </c>
      <c r="L97" s="24">
        <f t="shared" si="69"/>
        <v>0</v>
      </c>
      <c r="M97" s="24">
        <f t="shared" si="69"/>
        <v>0</v>
      </c>
      <c r="N97" s="24">
        <f>IFERROR(H97/F97,0)</f>
        <v>0</v>
      </c>
      <c r="O97" s="24">
        <f>IFERROR(I97/F97,0)</f>
        <v>0</v>
      </c>
      <c r="P97" s="22">
        <f>IFERROR(D97/G97,0)</f>
        <v>0</v>
      </c>
      <c r="Q97" s="22">
        <f>IFERROR(D97/H97,0)</f>
        <v>0</v>
      </c>
      <c r="R97" s="22">
        <f>IFERROR(D97/I97,0)</f>
        <v>0</v>
      </c>
      <c r="S97" s="22">
        <f>IFERROR(VLOOKUP($C97,'메타 RAW (MMP)'!$B:$G,3,0),0)</f>
        <v>0</v>
      </c>
      <c r="T97" s="22">
        <f>IFERROR(VLOOKUP($C97,'메타 RAW (MMP)'!$B:$G,5,0),0)</f>
        <v>0</v>
      </c>
      <c r="U97" s="22">
        <f>IFERROR(VLOOKUP($C97,'메타 RAW (MMP)'!$B:$G,6,0),0)</f>
        <v>0</v>
      </c>
      <c r="V97" s="22">
        <f>IFERROR(D97/T97,0)</f>
        <v>0</v>
      </c>
      <c r="W97" s="22">
        <f>IFERROR(D97/U97,0)</f>
        <v>0</v>
      </c>
      <c r="X97" s="22">
        <f>IFERROR(W97*커버링B2C요약!$AD$8/(커버링B2C요약!$AE$5/커버링B2C요약!$AD$5),0)</f>
        <v>0</v>
      </c>
      <c r="Y97" s="22">
        <v>0</v>
      </c>
    </row>
    <row r="98" spans="2:27" s="43" customFormat="1" hidden="1">
      <c r="B98" s="22" t="str">
        <f>VLOOKUP(C98,'메타 RAW'!A:G,2,0)</f>
        <v>ios(Web2App)_purchase_all_vd_팀장님(대형폐기물)_hn1_26.03.25</v>
      </c>
      <c r="C98" s="22" t="s">
        <v>1117</v>
      </c>
      <c r="D98" s="22">
        <f>VLOOKUP($C98,'메타 RAW'!$A:$G,3,0)</f>
        <v>0</v>
      </c>
      <c r="E98" s="22">
        <f>VLOOKUP($C98,'메타 RAW'!$A:$G,4,0)</f>
        <v>0</v>
      </c>
      <c r="F98" s="22">
        <f>VLOOKUP($C98,'메타 RAW'!$A:$G,5,0)</f>
        <v>0</v>
      </c>
      <c r="G98" s="22">
        <f>VLOOKUP($C98,'메타 RAW'!$A:$G,6,0)</f>
        <v>0</v>
      </c>
      <c r="H98" s="22">
        <f>VLOOKUP($C98,'메타 RAW'!$A:$I,7,0)</f>
        <v>0</v>
      </c>
      <c r="I98" s="22">
        <f>VLOOKUP($C98,'메타 RAW'!$A:$I,8,0)</f>
        <v>0</v>
      </c>
      <c r="J98" s="23">
        <f>IFERROR(D98/E98*1000,0)</f>
        <v>0</v>
      </c>
      <c r="K98" s="23">
        <f>IFERROR(D98/F98,0)</f>
        <v>0</v>
      </c>
      <c r="L98" s="24">
        <f t="shared" si="69"/>
        <v>0</v>
      </c>
      <c r="M98" s="24">
        <f t="shared" si="69"/>
        <v>0</v>
      </c>
      <c r="N98" s="24">
        <f>IFERROR(H98/F98,0)</f>
        <v>0</v>
      </c>
      <c r="O98" s="24">
        <f>IFERROR(I98/F98,0)</f>
        <v>0</v>
      </c>
      <c r="P98" s="22">
        <f>IFERROR(D98/G98,0)</f>
        <v>0</v>
      </c>
      <c r="Q98" s="22">
        <f>IFERROR(D98/H98,0)</f>
        <v>0</v>
      </c>
      <c r="R98" s="22">
        <f>IFERROR(D98/I98,0)</f>
        <v>0</v>
      </c>
      <c r="S98" s="22">
        <f>IFERROR(VLOOKUP($C98,'메타 RAW (MMP)'!$B:$G,3,0),0)</f>
        <v>0</v>
      </c>
      <c r="T98" s="22">
        <f>IFERROR(VLOOKUP($C98,'메타 RAW (MMP)'!$B:$G,5,0),0)</f>
        <v>0</v>
      </c>
      <c r="U98" s="22">
        <f>IFERROR(VLOOKUP($C98,'메타 RAW (MMP)'!$B:$G,6,0),0)</f>
        <v>0</v>
      </c>
      <c r="V98" s="22">
        <f>IFERROR(D98/T98,0)</f>
        <v>0</v>
      </c>
      <c r="W98" s="22">
        <f>IFERROR(D98/U98,0)</f>
        <v>0</v>
      </c>
      <c r="X98" s="22">
        <f>IFERROR(W98*커버링B2C요약!$AD$8/(커버링B2C요약!$AE$5/커버링B2C요약!$AD$5),0)</f>
        <v>0</v>
      </c>
      <c r="Y98" s="22">
        <f>VLOOKUP($C98,'메타 RAW'!$A:$I,9,0)</f>
        <v>30000</v>
      </c>
    </row>
    <row r="99" spans="2:27" s="43" customFormat="1" hidden="1">
      <c r="B99" s="22" t="str">
        <f>VLOOKUP(C99,'메타 RAW'!A:G,2,0)</f>
        <v>ios(Web2App)_purchase_all_vd_팀장님(대형폐기물)_hn1_26.03.25</v>
      </c>
      <c r="C99" s="22" t="s">
        <v>1118</v>
      </c>
      <c r="D99" s="22">
        <f>VLOOKUP($C99,'메타 RAW'!$A:$G,3,0)</f>
        <v>0</v>
      </c>
      <c r="E99" s="22">
        <f>VLOOKUP($C99,'메타 RAW'!$A:$G,4,0)</f>
        <v>0</v>
      </c>
      <c r="F99" s="22">
        <f>VLOOKUP($C99,'메타 RAW'!$A:$G,5,0)</f>
        <v>0</v>
      </c>
      <c r="G99" s="22">
        <f>VLOOKUP($C99,'메타 RAW'!$A:$G,6,0)</f>
        <v>0</v>
      </c>
      <c r="H99" s="22">
        <f>VLOOKUP($C99,'메타 RAW'!$A:$I,7,0)</f>
        <v>0</v>
      </c>
      <c r="I99" s="22">
        <f>VLOOKUP($C99,'메타 RAW'!$A:$I,8,0)</f>
        <v>0</v>
      </c>
      <c r="J99" s="23">
        <f>IFERROR(D99/E99*1000,0)</f>
        <v>0</v>
      </c>
      <c r="K99" s="23">
        <f>IFERROR(D99/F99,0)</f>
        <v>0</v>
      </c>
      <c r="L99" s="24">
        <f t="shared" si="69"/>
        <v>0</v>
      </c>
      <c r="M99" s="24">
        <f t="shared" si="69"/>
        <v>0</v>
      </c>
      <c r="N99" s="24">
        <f>IFERROR(H99/F99,0)</f>
        <v>0</v>
      </c>
      <c r="O99" s="24">
        <f>IFERROR(I99/F99,0)</f>
        <v>0</v>
      </c>
      <c r="P99" s="22">
        <f>IFERROR(D99/G99,0)</f>
        <v>0</v>
      </c>
      <c r="Q99" s="22">
        <f>IFERROR(D99/H99,0)</f>
        <v>0</v>
      </c>
      <c r="R99" s="22">
        <f>IFERROR(D99/I99,0)</f>
        <v>0</v>
      </c>
      <c r="S99" s="22">
        <f>IFERROR(VLOOKUP($C99,'메타 RAW (MMP)'!$B:$G,3,0),0)</f>
        <v>0</v>
      </c>
      <c r="T99" s="22">
        <f>IFERROR(VLOOKUP($C99,'메타 RAW (MMP)'!$B:$G,5,0),0)</f>
        <v>0</v>
      </c>
      <c r="U99" s="22">
        <f>IFERROR(VLOOKUP($C99,'메타 RAW (MMP)'!$B:$G,6,0),0)</f>
        <v>0</v>
      </c>
      <c r="V99" s="22">
        <f>IFERROR(D99/T99,0)</f>
        <v>0</v>
      </c>
      <c r="W99" s="22">
        <f>IFERROR(D99/U99,0)</f>
        <v>0</v>
      </c>
      <c r="X99" s="22">
        <f>IFERROR(W99*커버링B2C요약!$AD$8/(커버링B2C요약!$AE$5/커버링B2C요약!$AD$5),0)</f>
        <v>0</v>
      </c>
      <c r="Y99" s="22">
        <f>VLOOKUP($C99,'메타 RAW'!$A:$I,9,0)</f>
        <v>30000</v>
      </c>
      <c r="AA99" s="168"/>
    </row>
    <row r="100" spans="2:27">
      <c r="B100" s="19" t="s">
        <v>440</v>
      </c>
      <c r="C100" s="20" t="s">
        <v>4289</v>
      </c>
      <c r="D100" s="20"/>
      <c r="AA100" s="168"/>
    </row>
    <row r="101" spans="2:27">
      <c r="B101" s="11" t="s">
        <v>436</v>
      </c>
      <c r="C101" s="11" t="s">
        <v>22</v>
      </c>
      <c r="D101" s="12" t="s">
        <v>23</v>
      </c>
      <c r="E101" s="12" t="s">
        <v>24</v>
      </c>
      <c r="F101" s="12" t="s">
        <v>25</v>
      </c>
      <c r="G101" s="12" t="s">
        <v>26</v>
      </c>
      <c r="H101" s="12" t="s">
        <v>27</v>
      </c>
      <c r="I101" s="12" t="s">
        <v>28</v>
      </c>
      <c r="J101" s="13" t="s">
        <v>29</v>
      </c>
      <c r="K101" s="13" t="s">
        <v>30</v>
      </c>
      <c r="L101" s="13" t="s">
        <v>31</v>
      </c>
      <c r="M101" s="13" t="s">
        <v>32</v>
      </c>
      <c r="N101" s="13" t="s">
        <v>33</v>
      </c>
      <c r="O101" s="13" t="s">
        <v>34</v>
      </c>
      <c r="P101" s="13" t="s">
        <v>35</v>
      </c>
      <c r="Q101" s="13" t="s">
        <v>36</v>
      </c>
      <c r="R101" s="13" t="s">
        <v>37</v>
      </c>
      <c r="S101" s="14" t="s">
        <v>38</v>
      </c>
      <c r="T101" s="14" t="s">
        <v>27</v>
      </c>
      <c r="U101" s="14" t="s">
        <v>28</v>
      </c>
      <c r="V101" s="14" t="s">
        <v>36</v>
      </c>
      <c r="W101" s="14" t="s">
        <v>37</v>
      </c>
      <c r="X101" s="14" t="s">
        <v>437</v>
      </c>
      <c r="Y101" s="13" t="s">
        <v>40</v>
      </c>
      <c r="Z101" s="14" t="s">
        <v>41</v>
      </c>
      <c r="AA101" s="168"/>
    </row>
    <row r="102" spans="2:27">
      <c r="B102" s="15"/>
      <c r="C102" s="9" t="s">
        <v>435</v>
      </c>
      <c r="D102" s="16">
        <f t="shared" ref="D102:I102" si="70">SUM(D103:D105)</f>
        <v>273589</v>
      </c>
      <c r="E102" s="16">
        <f t="shared" si="70"/>
        <v>22139</v>
      </c>
      <c r="F102" s="16">
        <f t="shared" si="70"/>
        <v>461</v>
      </c>
      <c r="G102" s="16">
        <f t="shared" si="70"/>
        <v>16</v>
      </c>
      <c r="H102" s="16">
        <f t="shared" si="70"/>
        <v>5</v>
      </c>
      <c r="I102" s="16">
        <f t="shared" si="70"/>
        <v>72</v>
      </c>
      <c r="J102" s="17">
        <f>D102*1000/E102</f>
        <v>12357.784904467229</v>
      </c>
      <c r="K102" s="17">
        <f>IFERROR(D102/F102,0)</f>
        <v>593.468546637744</v>
      </c>
      <c r="L102" s="18">
        <f t="shared" ref="L102:M102" si="71">IFERROR(F102/E102,0)</f>
        <v>2.0822982067844074E-2</v>
      </c>
      <c r="M102" s="42">
        <f t="shared" si="71"/>
        <v>3.4707158351409979E-2</v>
      </c>
      <c r="N102" s="42">
        <f>IFERROR(H102/F102,0)</f>
        <v>1.0845986984815618E-2</v>
      </c>
      <c r="O102" s="42">
        <f>IFERROR(I102/F102,0)</f>
        <v>0.1561822125813449</v>
      </c>
      <c r="P102" s="17">
        <f>IFERROR(D102/G102,0)</f>
        <v>17099.3125</v>
      </c>
      <c r="Q102" s="17">
        <f>IFERROR(D102/H102,0)</f>
        <v>54717.8</v>
      </c>
      <c r="R102" s="17">
        <f>IFERROR(D102/I102,0)</f>
        <v>3799.8472222222222</v>
      </c>
      <c r="S102" s="16">
        <f>SUM(S103:S105)</f>
        <v>25</v>
      </c>
      <c r="T102" s="16">
        <f>SUM(T103:T105)</f>
        <v>18</v>
      </c>
      <c r="U102" s="16">
        <f>SUM(U103:U105)</f>
        <v>2</v>
      </c>
      <c r="V102" s="17">
        <f>IFERROR(D102/T102,0)</f>
        <v>15199.388888888889</v>
      </c>
      <c r="W102" s="17">
        <f>IFERROR(D102/U102,0)</f>
        <v>136794.5</v>
      </c>
      <c r="X102" s="17">
        <f>IFERROR(W102*커버링B2C요약!$AD$8/(커버링B2C요약!$AE$5/커버링B2C요약!$AD$5),0)</f>
        <v>54444.82594156023</v>
      </c>
      <c r="Y102" s="17">
        <f>Y103</f>
        <v>30000</v>
      </c>
      <c r="Z102" s="17">
        <v>0</v>
      </c>
      <c r="AA102" s="168"/>
    </row>
    <row r="103" spans="2:27" s="167" customFormat="1">
      <c r="B103" s="228" t="str">
        <f>VLOOKUP(C103,'메타 RAW'!A:G,2,0)</f>
        <v>ios(Web2App)_purchase_all_vd_필요없어요(대형폐기물)_cr1_26.03.25</v>
      </c>
      <c r="C103" s="228" t="s">
        <v>1119</v>
      </c>
      <c r="D103" s="228">
        <f>VLOOKUP($C103,'메타 RAW'!$A:$G,3,0)</f>
        <v>273035</v>
      </c>
      <c r="E103" s="228">
        <f>VLOOKUP($C103,'메타 RAW'!$A:$G,4,0)</f>
        <v>22106</v>
      </c>
      <c r="F103" s="228">
        <f>VLOOKUP($C103,'메타 RAW'!$A:$G,5,0)</f>
        <v>461</v>
      </c>
      <c r="G103" s="228">
        <f>VLOOKUP($C103,'메타 RAW'!$A:$G,6,0)</f>
        <v>16</v>
      </c>
      <c r="H103" s="228">
        <f>VLOOKUP($C103,'메타 RAW'!$A:$I,7,0)</f>
        <v>5</v>
      </c>
      <c r="I103" s="228">
        <f>VLOOKUP($C103,'메타 RAW'!$A:$I,8,0)</f>
        <v>72</v>
      </c>
      <c r="J103" s="229">
        <f>IFERROR(D103/E103*1000,0)</f>
        <v>12351.171627612413</v>
      </c>
      <c r="K103" s="229">
        <f>IFERROR(D103/F103,0)</f>
        <v>592.26681127982647</v>
      </c>
      <c r="L103" s="230">
        <f t="shared" ref="L103:M105" si="72">IFERROR(F103/E103,0)</f>
        <v>2.0854066769202931E-2</v>
      </c>
      <c r="M103" s="230">
        <f t="shared" si="72"/>
        <v>3.4707158351409979E-2</v>
      </c>
      <c r="N103" s="230">
        <f>IFERROR(H103/F103,0)</f>
        <v>1.0845986984815618E-2</v>
      </c>
      <c r="O103" s="230">
        <f>IFERROR(I103/F103,0)</f>
        <v>0.1561822125813449</v>
      </c>
      <c r="P103" s="228">
        <f>IFERROR(D103/G103,0)</f>
        <v>17064.6875</v>
      </c>
      <c r="Q103" s="228">
        <f>IFERROR(D103/H103,0)</f>
        <v>54607</v>
      </c>
      <c r="R103" s="228">
        <f>IFERROR(D103/I103,0)</f>
        <v>3792.1527777777778</v>
      </c>
      <c r="S103" s="228">
        <f>IFERROR(VLOOKUP($C103,'메타 RAW (MMP)'!$B:$G,3,0),0)</f>
        <v>25</v>
      </c>
      <c r="T103" s="228">
        <f>IFERROR(VLOOKUP($C103,'메타 RAW (MMP)'!$B:$G,5,0),0)</f>
        <v>18</v>
      </c>
      <c r="U103" s="228">
        <f>IFERROR(VLOOKUP($C103,'메타 RAW (MMP)'!$B:$G,6,0),0)</f>
        <v>2</v>
      </c>
      <c r="V103" s="228">
        <f>IFERROR(D103/T103,0)</f>
        <v>15168.611111111111</v>
      </c>
      <c r="W103" s="228">
        <f>IFERROR(D103/U103,0)</f>
        <v>136517.5</v>
      </c>
      <c r="X103" s="228">
        <f>IFERROR(W103*커버링B2C요약!$AD$8/(커버링B2C요약!$AE$5/커버링B2C요약!$AD$5),0)</f>
        <v>54334.578696343408</v>
      </c>
      <c r="Y103" s="228">
        <f>VLOOKUP($C103,'메타 RAW'!$A:$I,9,0)</f>
        <v>30000</v>
      </c>
      <c r="AA103" s="274"/>
    </row>
    <row r="104" spans="2:27" s="43" customFormat="1">
      <c r="B104" s="22" t="str">
        <f>VLOOKUP(C104,'메타 RAW'!A:G,2,0)</f>
        <v>ios(Web2App)_purchase_all_vd_필요없어요(대형폐기물)_cr1_26.03.25</v>
      </c>
      <c r="C104" s="22" t="s">
        <v>1120</v>
      </c>
      <c r="D104" s="22">
        <f>VLOOKUP($C104,'메타 RAW'!$A:$G,3,0)</f>
        <v>554</v>
      </c>
      <c r="E104" s="22">
        <f>VLOOKUP($C104,'메타 RAW'!$A:$G,4,0)</f>
        <v>33</v>
      </c>
      <c r="F104" s="22">
        <f>VLOOKUP($C104,'메타 RAW'!$A:$G,5,0)</f>
        <v>0</v>
      </c>
      <c r="G104" s="22">
        <f>VLOOKUP($C104,'메타 RAW'!$A:$G,6,0)</f>
        <v>0</v>
      </c>
      <c r="H104" s="22">
        <f>VLOOKUP($C104,'메타 RAW'!$A:$I,7,0)</f>
        <v>0</v>
      </c>
      <c r="I104" s="22">
        <f>VLOOKUP($C104,'메타 RAW'!$A:$I,8,0)</f>
        <v>0</v>
      </c>
      <c r="J104" s="23">
        <f>IFERROR(D104/E104*1000,0)</f>
        <v>16787.878787878788</v>
      </c>
      <c r="K104" s="23">
        <f>IFERROR(D104/F104,0)</f>
        <v>0</v>
      </c>
      <c r="L104" s="24">
        <f t="shared" si="72"/>
        <v>0</v>
      </c>
      <c r="M104" s="24">
        <f t="shared" si="72"/>
        <v>0</v>
      </c>
      <c r="N104" s="24">
        <f>IFERROR(H104/F104,0)</f>
        <v>0</v>
      </c>
      <c r="O104" s="24">
        <f>IFERROR(I104/F104,0)</f>
        <v>0</v>
      </c>
      <c r="P104" s="22">
        <f>IFERROR(D104/G104,0)</f>
        <v>0</v>
      </c>
      <c r="Q104" s="22">
        <f>IFERROR(D104/H104,0)</f>
        <v>0</v>
      </c>
      <c r="R104" s="22">
        <f>IFERROR(D104/I104,0)</f>
        <v>0</v>
      </c>
      <c r="S104" s="22">
        <f>IFERROR(VLOOKUP($C104,'메타 RAW (MMP)'!$B:$G,3,0),0)</f>
        <v>0</v>
      </c>
      <c r="T104" s="22">
        <f>IFERROR(VLOOKUP($C104,'메타 RAW (MMP)'!$B:$G,5,0),0)</f>
        <v>0</v>
      </c>
      <c r="U104" s="22">
        <f>IFERROR(VLOOKUP($C104,'메타 RAW (MMP)'!$B:$G,6,0),0)</f>
        <v>0</v>
      </c>
      <c r="V104" s="22">
        <f>IFERROR(D104/T104,0)</f>
        <v>0</v>
      </c>
      <c r="W104" s="22">
        <f>IFERROR(D104/U104,0)</f>
        <v>0</v>
      </c>
      <c r="X104" s="22">
        <f>IFERROR(W104*커버링B2C요약!$AD$8/(커버링B2C요약!$AE$5/커버링B2C요약!$AD$5),0)</f>
        <v>0</v>
      </c>
      <c r="Y104" s="22">
        <f>VLOOKUP($C104,'메타 RAW'!$A:$I,9,0)</f>
        <v>30000</v>
      </c>
      <c r="AA104" s="168"/>
    </row>
    <row r="105" spans="2:27" s="43" customFormat="1">
      <c r="B105" s="22" t="str">
        <f>VLOOKUP(C105,'메타 RAW'!A:G,2,0)</f>
        <v>ios(Web2App)_purchase_all_vd_필요없어요(대형폐기물)_cr1_26.03.25</v>
      </c>
      <c r="C105" s="22" t="s">
        <v>1121</v>
      </c>
      <c r="D105" s="22">
        <f>VLOOKUP($C105,'메타 RAW'!$A:$G,3,0)</f>
        <v>0</v>
      </c>
      <c r="E105" s="22">
        <f>VLOOKUP($C105,'메타 RAW'!$A:$G,4,0)</f>
        <v>0</v>
      </c>
      <c r="F105" s="22">
        <f>VLOOKUP($C105,'메타 RAW'!$A:$G,5,0)</f>
        <v>0</v>
      </c>
      <c r="G105" s="22">
        <f>VLOOKUP($C105,'메타 RAW'!$A:$G,6,0)</f>
        <v>0</v>
      </c>
      <c r="H105" s="22">
        <f>VLOOKUP($C105,'메타 RAW'!$A:$I,7,0)</f>
        <v>0</v>
      </c>
      <c r="I105" s="22">
        <f>VLOOKUP($C105,'메타 RAW'!$A:$I,8,0)</f>
        <v>0</v>
      </c>
      <c r="J105" s="23">
        <f>IFERROR(D105/E105*1000,0)</f>
        <v>0</v>
      </c>
      <c r="K105" s="23">
        <f>IFERROR(D105/F105,0)</f>
        <v>0</v>
      </c>
      <c r="L105" s="24">
        <f t="shared" si="72"/>
        <v>0</v>
      </c>
      <c r="M105" s="24">
        <f t="shared" si="72"/>
        <v>0</v>
      </c>
      <c r="N105" s="24">
        <f>IFERROR(H105/F105,0)</f>
        <v>0</v>
      </c>
      <c r="O105" s="24">
        <f>IFERROR(I105/F105,0)</f>
        <v>0</v>
      </c>
      <c r="P105" s="22">
        <f>IFERROR(D105/G105,0)</f>
        <v>0</v>
      </c>
      <c r="Q105" s="22">
        <f>IFERROR(D105/H105,0)</f>
        <v>0</v>
      </c>
      <c r="R105" s="22">
        <f>IFERROR(D105/I105,0)</f>
        <v>0</v>
      </c>
      <c r="S105" s="22">
        <f>IFERROR(VLOOKUP($C105,'메타 RAW (MMP)'!$B:$G,3,0),0)</f>
        <v>0</v>
      </c>
      <c r="T105" s="22">
        <f>IFERROR(VLOOKUP($C105,'메타 RAW (MMP)'!$B:$G,5,0),0)</f>
        <v>0</v>
      </c>
      <c r="U105" s="22">
        <f>IFERROR(VLOOKUP($C105,'메타 RAW (MMP)'!$B:$G,6,0),0)</f>
        <v>0</v>
      </c>
      <c r="V105" s="22">
        <f>IFERROR(D105/T105,0)</f>
        <v>0</v>
      </c>
      <c r="W105" s="22">
        <f>IFERROR(D105/U105,0)</f>
        <v>0</v>
      </c>
      <c r="X105" s="22">
        <f>IFERROR(W105*커버링B2C요약!$AD$8/(커버링B2C요약!$AE$5/커버링B2C요약!$AD$5),0)</f>
        <v>0</v>
      </c>
      <c r="Y105" s="22">
        <f>VLOOKUP($C105,'메타 RAW'!$A:$I,9,0)</f>
        <v>30000</v>
      </c>
      <c r="AA105" s="168"/>
    </row>
    <row r="106" spans="2:27" hidden="1">
      <c r="B106" s="19" t="s">
        <v>440</v>
      </c>
      <c r="C106" s="20" t="s">
        <v>451</v>
      </c>
      <c r="D106" s="20"/>
    </row>
    <row r="107" spans="2:27" hidden="1">
      <c r="B107" s="11" t="s">
        <v>436</v>
      </c>
      <c r="C107" s="11" t="s">
        <v>22</v>
      </c>
      <c r="D107" s="12" t="s">
        <v>23</v>
      </c>
      <c r="E107" s="12" t="s">
        <v>24</v>
      </c>
      <c r="F107" s="12" t="s">
        <v>25</v>
      </c>
      <c r="G107" s="12" t="s">
        <v>26</v>
      </c>
      <c r="H107" s="12" t="s">
        <v>27</v>
      </c>
      <c r="I107" s="12" t="s">
        <v>28</v>
      </c>
      <c r="J107" s="13" t="s">
        <v>29</v>
      </c>
      <c r="K107" s="13" t="s">
        <v>30</v>
      </c>
      <c r="L107" s="13" t="s">
        <v>31</v>
      </c>
      <c r="M107" s="13" t="s">
        <v>32</v>
      </c>
      <c r="N107" s="13" t="s">
        <v>33</v>
      </c>
      <c r="O107" s="13" t="s">
        <v>34</v>
      </c>
      <c r="P107" s="13" t="s">
        <v>35</v>
      </c>
      <c r="Q107" s="13" t="s">
        <v>36</v>
      </c>
      <c r="R107" s="13" t="s">
        <v>37</v>
      </c>
      <c r="S107" s="14" t="s">
        <v>38</v>
      </c>
      <c r="T107" s="14" t="s">
        <v>27</v>
      </c>
      <c r="U107" s="14" t="s">
        <v>28</v>
      </c>
      <c r="V107" s="14" t="s">
        <v>36</v>
      </c>
      <c r="W107" s="14" t="s">
        <v>37</v>
      </c>
      <c r="X107" s="14" t="s">
        <v>437</v>
      </c>
      <c r="Y107" s="13" t="s">
        <v>40</v>
      </c>
      <c r="Z107" s="14" t="s">
        <v>41</v>
      </c>
      <c r="AA107" s="43"/>
    </row>
    <row r="108" spans="2:27" hidden="1">
      <c r="B108" s="15"/>
      <c r="C108" s="9" t="s">
        <v>435</v>
      </c>
      <c r="D108" s="16">
        <f t="shared" ref="D108:I108" si="73">SUM(D109:D111)</f>
        <v>0</v>
      </c>
      <c r="E108" s="16">
        <f t="shared" si="73"/>
        <v>0</v>
      </c>
      <c r="F108" s="16">
        <f t="shared" si="73"/>
        <v>0</v>
      </c>
      <c r="G108" s="16">
        <f t="shared" si="73"/>
        <v>0</v>
      </c>
      <c r="H108" s="16">
        <f t="shared" si="73"/>
        <v>0</v>
      </c>
      <c r="I108" s="16">
        <f t="shared" si="73"/>
        <v>0</v>
      </c>
      <c r="J108" s="17" t="e">
        <f>D108*1000/E108</f>
        <v>#DIV/0!</v>
      </c>
      <c r="K108" s="17">
        <f>IFERROR(D108/F108,0)</f>
        <v>0</v>
      </c>
      <c r="L108" s="18">
        <f t="shared" ref="L108:M111" si="74">IFERROR(F108/E108,0)</f>
        <v>0</v>
      </c>
      <c r="M108" s="42">
        <f t="shared" si="74"/>
        <v>0</v>
      </c>
      <c r="N108" s="42">
        <f>IFERROR(H108/F108,0)</f>
        <v>0</v>
      </c>
      <c r="O108" s="42">
        <f>IFERROR(I108/F108,0)</f>
        <v>0</v>
      </c>
      <c r="P108" s="17">
        <f>IFERROR(D108/G108,0)</f>
        <v>0</v>
      </c>
      <c r="Q108" s="17">
        <f>IFERROR(D108/H108,0)</f>
        <v>0</v>
      </c>
      <c r="R108" s="17">
        <f>IFERROR(D108/I108,0)</f>
        <v>0</v>
      </c>
      <c r="S108" s="16">
        <f>SUM(S109:S111)</f>
        <v>0</v>
      </c>
      <c r="T108" s="16">
        <f>SUM(T109:T111)</f>
        <v>0</v>
      </c>
      <c r="U108" s="16">
        <f>SUM(U109:U111)</f>
        <v>0</v>
      </c>
      <c r="V108" s="17">
        <f>IFERROR(D108/T108,0)</f>
        <v>0</v>
      </c>
      <c r="W108" s="17">
        <f>IFERROR(D108/U108,0)</f>
        <v>0</v>
      </c>
      <c r="X108" s="17">
        <f>IFERROR(W108*커버링B2C요약!$AD$8/(커버링B2C요약!$AE$5/커버링B2C요약!$AD$5),0)</f>
        <v>0</v>
      </c>
      <c r="Y108" s="17">
        <f>Y109</f>
        <v>0</v>
      </c>
      <c r="Z108" s="17">
        <v>0</v>
      </c>
    </row>
    <row r="109" spans="2:27" hidden="1">
      <c r="B109" s="22" t="str">
        <f>VLOOKUP(C109,'메타 RAW'!A:G,2,0)</f>
        <v>ios(Web2App)_purchase_all_vd_가장짧은시간(대형폐기물)_cr1_26.03.25</v>
      </c>
      <c r="C109" s="22" t="s">
        <v>1122</v>
      </c>
      <c r="D109" s="22">
        <f>VLOOKUP($C109,'메타 RAW'!$A:$G,3,0)</f>
        <v>0</v>
      </c>
      <c r="E109" s="22">
        <f>VLOOKUP($C109,'메타 RAW'!$A:$G,4,0)</f>
        <v>0</v>
      </c>
      <c r="F109" s="22">
        <f>VLOOKUP($C109,'메타 RAW'!$A:$G,5,0)</f>
        <v>0</v>
      </c>
      <c r="G109" s="22">
        <f>VLOOKUP($C109,'메타 RAW'!$A:$G,6,0)</f>
        <v>0</v>
      </c>
      <c r="H109" s="22">
        <f>VLOOKUP($C109,'메타 RAW'!$A:$I,7,0)</f>
        <v>0</v>
      </c>
      <c r="I109" s="22">
        <f>VLOOKUP($C109,'메타 RAW'!$A:$I,8,0)</f>
        <v>0</v>
      </c>
      <c r="J109" s="23">
        <f>IFERROR(D109/E109*1000,0)</f>
        <v>0</v>
      </c>
      <c r="K109" s="23">
        <f>IFERROR(D109/F109,0)</f>
        <v>0</v>
      </c>
      <c r="L109" s="24">
        <f t="shared" si="74"/>
        <v>0</v>
      </c>
      <c r="M109" s="24">
        <f t="shared" si="74"/>
        <v>0</v>
      </c>
      <c r="N109" s="24">
        <f>IFERROR(H109/F109,0)</f>
        <v>0</v>
      </c>
      <c r="O109" s="24">
        <f>IFERROR(I109/F109,0)</f>
        <v>0</v>
      </c>
      <c r="P109" s="22">
        <f>IFERROR(D109/G109,0)</f>
        <v>0</v>
      </c>
      <c r="Q109" s="22">
        <f>IFERROR(D109/H109,0)</f>
        <v>0</v>
      </c>
      <c r="R109" s="22">
        <f>IFERROR(D109/I109,0)</f>
        <v>0</v>
      </c>
      <c r="S109" s="22">
        <f>IFERROR(VLOOKUP($C109,'메타 RAW (MMP)'!$B:$G,3,0),0)</f>
        <v>0</v>
      </c>
      <c r="T109" s="22">
        <f>IFERROR(VLOOKUP($C109,'메타 RAW (MMP)'!$B:$G,5,0),0)</f>
        <v>0</v>
      </c>
      <c r="U109" s="22">
        <f>IFERROR(VLOOKUP($C109,'메타 RAW (MMP)'!$B:$G,6,0),0)</f>
        <v>0</v>
      </c>
      <c r="V109" s="22">
        <f>IFERROR(D109/T109,0)</f>
        <v>0</v>
      </c>
      <c r="W109" s="22">
        <f>IFERROR(D109/U109,0)</f>
        <v>0</v>
      </c>
      <c r="X109" s="22">
        <f>IFERROR(W109*커버링B2C요약!$AD$8/(커버링B2C요약!$AE$5/커버링B2C요약!$AD$5),0)</f>
        <v>0</v>
      </c>
      <c r="Y109" s="22"/>
      <c r="Z109" s="43"/>
      <c r="AA109" s="43"/>
    </row>
    <row r="110" spans="2:27" hidden="1">
      <c r="B110" s="22" t="str">
        <f>VLOOKUP(C110,'메타 RAW'!A:G,2,0)</f>
        <v>ios(Web2App)_purchase_all_vd_가장짧은시간(대형폐기물)_cr1_26.03.25</v>
      </c>
      <c r="C110" s="22" t="s">
        <v>1123</v>
      </c>
      <c r="D110" s="22">
        <f>VLOOKUP($C110,'메타 RAW'!$A:$G,3,0)</f>
        <v>0</v>
      </c>
      <c r="E110" s="22">
        <f>VLOOKUP($C110,'메타 RAW'!$A:$G,4,0)</f>
        <v>0</v>
      </c>
      <c r="F110" s="22">
        <f>VLOOKUP($C110,'메타 RAW'!$A:$G,5,0)</f>
        <v>0</v>
      </c>
      <c r="G110" s="22">
        <f>VLOOKUP($C110,'메타 RAW'!$A:$G,6,0)</f>
        <v>0</v>
      </c>
      <c r="H110" s="22">
        <f>VLOOKUP($C110,'메타 RAW'!$A:$I,7,0)</f>
        <v>0</v>
      </c>
      <c r="I110" s="22">
        <f>VLOOKUP($C110,'메타 RAW'!$A:$I,8,0)</f>
        <v>0</v>
      </c>
      <c r="J110" s="23">
        <f>IFERROR(D110/E110*1000,0)</f>
        <v>0</v>
      </c>
      <c r="K110" s="23">
        <f>IFERROR(D110/F110,0)</f>
        <v>0</v>
      </c>
      <c r="L110" s="24">
        <f t="shared" si="74"/>
        <v>0</v>
      </c>
      <c r="M110" s="24">
        <f t="shared" si="74"/>
        <v>0</v>
      </c>
      <c r="N110" s="24">
        <f>IFERROR(H110/F110,0)</f>
        <v>0</v>
      </c>
      <c r="O110" s="24">
        <f>IFERROR(I110/F110,0)</f>
        <v>0</v>
      </c>
      <c r="P110" s="22">
        <f>IFERROR(D110/G110,0)</f>
        <v>0</v>
      </c>
      <c r="Q110" s="22">
        <f>IFERROR(D110/H110,0)</f>
        <v>0</v>
      </c>
      <c r="R110" s="22">
        <f>IFERROR(D110/I110,0)</f>
        <v>0</v>
      </c>
      <c r="S110" s="22">
        <f>IFERROR(VLOOKUP($C110,'메타 RAW (MMP)'!$B:$G,3,0),0)</f>
        <v>0</v>
      </c>
      <c r="T110" s="22">
        <f>IFERROR(VLOOKUP($C110,'메타 RAW (MMP)'!$B:$G,5,0),0)</f>
        <v>0</v>
      </c>
      <c r="U110" s="22">
        <f>IFERROR(VLOOKUP($C110,'메타 RAW (MMP)'!$B:$G,6,0),0)</f>
        <v>0</v>
      </c>
      <c r="V110" s="22">
        <f>IFERROR(D110/T110,0)</f>
        <v>0</v>
      </c>
      <c r="W110" s="22">
        <f>IFERROR(D110/U110,0)</f>
        <v>0</v>
      </c>
      <c r="X110" s="22">
        <f>IFERROR(W110*커버링B2C요약!$AD$8/(커버링B2C요약!$AE$5/커버링B2C요약!$AD$5),0)</f>
        <v>0</v>
      </c>
      <c r="Y110" s="22">
        <f>VLOOKUP($C110,'메타 RAW'!$A:$I,9,0)</f>
        <v>30000</v>
      </c>
      <c r="Z110" s="62"/>
      <c r="AA110" s="43"/>
    </row>
    <row r="111" spans="2:27" hidden="1">
      <c r="B111" s="22" t="str">
        <f>VLOOKUP(C111,'메타 RAW'!A:G,2,0)</f>
        <v>ios(Web2App)_purchase_all_vd_가장짧은시간(대형폐기물)_cr1_26.03.25</v>
      </c>
      <c r="C111" s="22" t="s">
        <v>1124</v>
      </c>
      <c r="D111" s="22">
        <f>VLOOKUP($C111,'메타 RAW'!$A:$G,3,0)</f>
        <v>0</v>
      </c>
      <c r="E111" s="22">
        <f>VLOOKUP($C111,'메타 RAW'!$A:$G,4,0)</f>
        <v>0</v>
      </c>
      <c r="F111" s="22">
        <f>VLOOKUP($C111,'메타 RAW'!$A:$G,5,0)</f>
        <v>0</v>
      </c>
      <c r="G111" s="22">
        <f>VLOOKUP($C111,'메타 RAW'!$A:$G,6,0)</f>
        <v>0</v>
      </c>
      <c r="H111" s="22">
        <f>VLOOKUP($C111,'메타 RAW'!$A:$I,7,0)</f>
        <v>0</v>
      </c>
      <c r="I111" s="22">
        <f>VLOOKUP($C111,'메타 RAW'!$A:$I,8,0)</f>
        <v>0</v>
      </c>
      <c r="J111" s="23">
        <f>IFERROR(D111/E111*1000,0)</f>
        <v>0</v>
      </c>
      <c r="K111" s="23">
        <f>IFERROR(D111/F111,0)</f>
        <v>0</v>
      </c>
      <c r="L111" s="24">
        <f t="shared" si="74"/>
        <v>0</v>
      </c>
      <c r="M111" s="24">
        <f t="shared" si="74"/>
        <v>0</v>
      </c>
      <c r="N111" s="24">
        <f>IFERROR(H111/F111,0)</f>
        <v>0</v>
      </c>
      <c r="O111" s="24">
        <f>IFERROR(I111/F111,0)</f>
        <v>0</v>
      </c>
      <c r="P111" s="22">
        <f>IFERROR(D111/G111,0)</f>
        <v>0</v>
      </c>
      <c r="Q111" s="22">
        <f>IFERROR(D111/H111,0)</f>
        <v>0</v>
      </c>
      <c r="R111" s="22">
        <f>IFERROR(D111/I111,0)</f>
        <v>0</v>
      </c>
      <c r="S111" s="22">
        <f>IFERROR(VLOOKUP($C111,'메타 RAW (MMP)'!$B:$G,3,0),0)</f>
        <v>0</v>
      </c>
      <c r="T111" s="22">
        <f>IFERROR(VLOOKUP($C111,'메타 RAW (MMP)'!$B:$G,5,0),0)</f>
        <v>0</v>
      </c>
      <c r="U111" s="22">
        <f>IFERROR(VLOOKUP($C111,'메타 RAW (MMP)'!$B:$G,6,0),0)</f>
        <v>0</v>
      </c>
      <c r="V111" s="22">
        <f>IFERROR(D111/T111,0)</f>
        <v>0</v>
      </c>
      <c r="W111" s="22">
        <f>IFERROR(D111/U111,0)</f>
        <v>0</v>
      </c>
      <c r="X111" s="22">
        <f>IFERROR(W111*커버링B2C요약!$AD$8/(커버링B2C요약!$AE$5/커버링B2C요약!$AD$5),0)</f>
        <v>0</v>
      </c>
      <c r="Y111" s="22">
        <f>VLOOKUP($C111,'메타 RAW'!$A:$I,9,0)</f>
        <v>30000</v>
      </c>
      <c r="Z111" s="62"/>
      <c r="AA111" s="43"/>
    </row>
    <row r="112" spans="2:27" hidden="1">
      <c r="B112" s="19" t="s">
        <v>440</v>
      </c>
      <c r="C112" s="20" t="s">
        <v>451</v>
      </c>
      <c r="D112" s="20"/>
      <c r="AA112" s="43"/>
    </row>
    <row r="113" spans="2:27" hidden="1">
      <c r="B113" s="11" t="s">
        <v>436</v>
      </c>
      <c r="C113" s="11" t="s">
        <v>22</v>
      </c>
      <c r="D113" s="12" t="s">
        <v>23</v>
      </c>
      <c r="E113" s="12" t="s">
        <v>24</v>
      </c>
      <c r="F113" s="12" t="s">
        <v>25</v>
      </c>
      <c r="G113" s="12" t="s">
        <v>26</v>
      </c>
      <c r="H113" s="12" t="s">
        <v>27</v>
      </c>
      <c r="I113" s="12" t="s">
        <v>28</v>
      </c>
      <c r="J113" s="13" t="s">
        <v>29</v>
      </c>
      <c r="K113" s="13" t="s">
        <v>30</v>
      </c>
      <c r="L113" s="13" t="s">
        <v>31</v>
      </c>
      <c r="M113" s="13" t="s">
        <v>32</v>
      </c>
      <c r="N113" s="13" t="s">
        <v>33</v>
      </c>
      <c r="O113" s="13" t="s">
        <v>34</v>
      </c>
      <c r="P113" s="13" t="s">
        <v>35</v>
      </c>
      <c r="Q113" s="13" t="s">
        <v>36</v>
      </c>
      <c r="R113" s="13" t="s">
        <v>37</v>
      </c>
      <c r="S113" s="14" t="s">
        <v>38</v>
      </c>
      <c r="T113" s="14" t="s">
        <v>27</v>
      </c>
      <c r="U113" s="14" t="s">
        <v>28</v>
      </c>
      <c r="V113" s="14" t="s">
        <v>36</v>
      </c>
      <c r="W113" s="14" t="s">
        <v>37</v>
      </c>
      <c r="X113" s="14" t="s">
        <v>437</v>
      </c>
      <c r="Y113" s="13" t="s">
        <v>40</v>
      </c>
      <c r="Z113" s="14" t="s">
        <v>41</v>
      </c>
    </row>
    <row r="114" spans="2:27" hidden="1">
      <c r="B114" s="15"/>
      <c r="C114" s="9" t="s">
        <v>435</v>
      </c>
      <c r="D114" s="16">
        <f t="shared" ref="D114:I114" si="75">SUM(D115:D117)</f>
        <v>0</v>
      </c>
      <c r="E114" s="16">
        <f t="shared" si="75"/>
        <v>0</v>
      </c>
      <c r="F114" s="16">
        <f t="shared" si="75"/>
        <v>0</v>
      </c>
      <c r="G114" s="16">
        <f t="shared" si="75"/>
        <v>0</v>
      </c>
      <c r="H114" s="16">
        <f t="shared" si="75"/>
        <v>0</v>
      </c>
      <c r="I114" s="16">
        <f t="shared" si="75"/>
        <v>0</v>
      </c>
      <c r="J114" s="17" t="e">
        <f>D114*1000/E114</f>
        <v>#DIV/0!</v>
      </c>
      <c r="K114" s="17">
        <f>IFERROR(D114/F114,0)</f>
        <v>0</v>
      </c>
      <c r="L114" s="18">
        <f t="shared" ref="L114:M117" si="76">IFERROR(F114/E114,0)</f>
        <v>0</v>
      </c>
      <c r="M114" s="42">
        <f t="shared" si="76"/>
        <v>0</v>
      </c>
      <c r="N114" s="42">
        <f>IFERROR(H114/F114,0)</f>
        <v>0</v>
      </c>
      <c r="O114" s="42">
        <f>IFERROR(I114/F114,0)</f>
        <v>0</v>
      </c>
      <c r="P114" s="17">
        <f>IFERROR(D114/G114,0)</f>
        <v>0</v>
      </c>
      <c r="Q114" s="17">
        <f>IFERROR(D114/H114,0)</f>
        <v>0</v>
      </c>
      <c r="R114" s="17">
        <f>IFERROR(D114/I114,0)</f>
        <v>0</v>
      </c>
      <c r="S114" s="16">
        <f>SUM(S115:S117)</f>
        <v>0</v>
      </c>
      <c r="T114" s="16">
        <f>SUM(T115:T117)</f>
        <v>0</v>
      </c>
      <c r="U114" s="16">
        <f>SUM(U115:U117)</f>
        <v>0</v>
      </c>
      <c r="V114" s="17">
        <f>IFERROR(D114/T114,0)</f>
        <v>0</v>
      </c>
      <c r="W114" s="17">
        <f>IFERROR(D114/U114,0)</f>
        <v>0</v>
      </c>
      <c r="X114" s="17">
        <f>IFERROR(W114*커버링B2C요약!$AD$8/(커버링B2C요약!$AE$5/커버링B2C요약!$AD$5),0)</f>
        <v>0</v>
      </c>
      <c r="Y114" s="17">
        <f>Y115</f>
        <v>0</v>
      </c>
      <c r="Z114" s="17">
        <v>0</v>
      </c>
    </row>
    <row r="115" spans="2:27" s="43" customFormat="1" hidden="1">
      <c r="B115" s="22" t="str">
        <f>VLOOKUP(C115,'메타 RAW'!A:G,2,0)</f>
        <v>ios(Web2App)_purchase_re_vd_봉투에던져(음식물)_cr1_26.03.30</v>
      </c>
      <c r="C115" s="22" t="s">
        <v>1125</v>
      </c>
      <c r="D115" s="22">
        <f>VLOOKUP($C115,'메타 RAW'!$A:$G,3,0)</f>
        <v>0</v>
      </c>
      <c r="E115" s="22">
        <f>VLOOKUP($C115,'메타 RAW'!$A:$G,4,0)</f>
        <v>0</v>
      </c>
      <c r="F115" s="22">
        <f>VLOOKUP($C115,'메타 RAW'!$A:$G,5,0)</f>
        <v>0</v>
      </c>
      <c r="G115" s="22">
        <f>VLOOKUP($C115,'메타 RAW'!$A:$G,6,0)</f>
        <v>0</v>
      </c>
      <c r="H115" s="22">
        <f>VLOOKUP($C115,'메타 RAW'!$A:$I,7,0)</f>
        <v>0</v>
      </c>
      <c r="I115" s="22">
        <f>VLOOKUP($C115,'메타 RAW'!$A:$I,8,0)</f>
        <v>0</v>
      </c>
      <c r="J115" s="23">
        <f>IFERROR(D115/E115*1000,0)</f>
        <v>0</v>
      </c>
      <c r="K115" s="23">
        <f>IFERROR(D115/F115,0)</f>
        <v>0</v>
      </c>
      <c r="L115" s="24">
        <f t="shared" si="76"/>
        <v>0</v>
      </c>
      <c r="M115" s="24">
        <f t="shared" si="76"/>
        <v>0</v>
      </c>
      <c r="N115" s="24">
        <f>IFERROR(H115/F115,0)</f>
        <v>0</v>
      </c>
      <c r="O115" s="24">
        <f>IFERROR(I115/F115,0)</f>
        <v>0</v>
      </c>
      <c r="P115" s="22">
        <f>IFERROR(D115/G115,0)</f>
        <v>0</v>
      </c>
      <c r="Q115" s="22">
        <f>IFERROR(D115/H115,0)</f>
        <v>0</v>
      </c>
      <c r="R115" s="22">
        <f>IFERROR(D115/I115,0)</f>
        <v>0</v>
      </c>
      <c r="S115" s="22">
        <f>IFERROR(VLOOKUP($C115,'메타 RAW (MMP)'!$B:$G,3,0),0)</f>
        <v>0</v>
      </c>
      <c r="T115" s="22">
        <f>IFERROR(VLOOKUP($C115,'메타 RAW (MMP)'!$B:$G,5,0),0)</f>
        <v>0</v>
      </c>
      <c r="U115" s="22">
        <f>IFERROR(VLOOKUP($C115,'메타 RAW (MMP)'!$B:$G,6,0),0)</f>
        <v>0</v>
      </c>
      <c r="V115" s="22">
        <f>IFERROR(D115/T115,0)</f>
        <v>0</v>
      </c>
      <c r="W115" s="22">
        <f>IFERROR(D115/U115,0)</f>
        <v>0</v>
      </c>
      <c r="X115" s="22">
        <f>IFERROR(W115*커버링B2C요약!$AD$8/(커버링B2C요약!$AE$5/커버링B2C요약!$AD$5),0)</f>
        <v>0</v>
      </c>
      <c r="Y115" s="22">
        <v>0</v>
      </c>
    </row>
    <row r="116" spans="2:27" s="43" customFormat="1" hidden="1">
      <c r="B116" s="22" t="str">
        <f>VLOOKUP(C116,'메타 RAW'!A:G,2,0)</f>
        <v>ios(Web2App)_purchase_re_vd_봉투에던져(음식물)_cr1_26.03.30</v>
      </c>
      <c r="C116" s="22" t="s">
        <v>1126</v>
      </c>
      <c r="D116" s="22">
        <f>VLOOKUP($C116,'메타 RAW'!$A:$G,3,0)</f>
        <v>0</v>
      </c>
      <c r="E116" s="22">
        <f>VLOOKUP($C116,'메타 RAW'!$A:$G,4,0)</f>
        <v>0</v>
      </c>
      <c r="F116" s="22">
        <f>VLOOKUP($C116,'메타 RAW'!$A:$G,5,0)</f>
        <v>0</v>
      </c>
      <c r="G116" s="22">
        <f>VLOOKUP($C116,'메타 RAW'!$A:$G,6,0)</f>
        <v>0</v>
      </c>
      <c r="H116" s="22">
        <f>VLOOKUP($C116,'메타 RAW'!$A:$I,7,0)</f>
        <v>0</v>
      </c>
      <c r="I116" s="22">
        <f>VLOOKUP($C116,'메타 RAW'!$A:$I,8,0)</f>
        <v>0</v>
      </c>
      <c r="J116" s="23">
        <f>IFERROR(D116/E116*1000,0)</f>
        <v>0</v>
      </c>
      <c r="K116" s="23">
        <f>IFERROR(D116/F116,0)</f>
        <v>0</v>
      </c>
      <c r="L116" s="24">
        <f t="shared" si="76"/>
        <v>0</v>
      </c>
      <c r="M116" s="24">
        <f t="shared" si="76"/>
        <v>0</v>
      </c>
      <c r="N116" s="24">
        <f>IFERROR(H116/F116,0)</f>
        <v>0</v>
      </c>
      <c r="O116" s="24">
        <f>IFERROR(I116/F116,0)</f>
        <v>0</v>
      </c>
      <c r="P116" s="22">
        <f>IFERROR(D116/G116,0)</f>
        <v>0</v>
      </c>
      <c r="Q116" s="22">
        <f>IFERROR(D116/H116,0)</f>
        <v>0</v>
      </c>
      <c r="R116" s="22">
        <f>IFERROR(D116/I116,0)</f>
        <v>0</v>
      </c>
      <c r="S116" s="22">
        <f>IFERROR(VLOOKUP($C116,'메타 RAW (MMP)'!$B:$G,3,0),0)</f>
        <v>0</v>
      </c>
      <c r="T116" s="22">
        <f>IFERROR(VLOOKUP($C116,'메타 RAW (MMP)'!$B:$G,5,0),0)</f>
        <v>0</v>
      </c>
      <c r="U116" s="22">
        <f>IFERROR(VLOOKUP($C116,'메타 RAW (MMP)'!$B:$G,6,0),0)</f>
        <v>0</v>
      </c>
      <c r="V116" s="22">
        <f>IFERROR(D116/T116,0)</f>
        <v>0</v>
      </c>
      <c r="W116" s="22">
        <f>IFERROR(D116/U116,0)</f>
        <v>0</v>
      </c>
      <c r="X116" s="22">
        <f>IFERROR(W116*커버링B2C요약!$AD$8/(커버링B2C요약!$AE$5/커버링B2C요약!$AD$5),0)</f>
        <v>0</v>
      </c>
      <c r="Y116" s="22">
        <f>VLOOKUP($C116,'메타 RAW'!$A:$I,9,0)</f>
        <v>30000</v>
      </c>
    </row>
    <row r="117" spans="2:27" s="43" customFormat="1" hidden="1">
      <c r="B117" s="22" t="str">
        <f>VLOOKUP(C117,'메타 RAW'!A:G,2,0)</f>
        <v>ios(Web2App)_purchase_re_vd_봉투에던져(음식물)_cr1_26.03.30</v>
      </c>
      <c r="C117" s="22" t="s">
        <v>1127</v>
      </c>
      <c r="D117" s="22">
        <f>VLOOKUP($C117,'메타 RAW'!$A:$G,3,0)</f>
        <v>0</v>
      </c>
      <c r="E117" s="22">
        <f>VLOOKUP($C117,'메타 RAW'!$A:$G,4,0)</f>
        <v>0</v>
      </c>
      <c r="F117" s="22">
        <f>VLOOKUP($C117,'메타 RAW'!$A:$G,5,0)</f>
        <v>0</v>
      </c>
      <c r="G117" s="22">
        <f>VLOOKUP($C117,'메타 RAW'!$A:$G,6,0)</f>
        <v>0</v>
      </c>
      <c r="H117" s="22">
        <f>VLOOKUP($C117,'메타 RAW'!$A:$I,7,0)</f>
        <v>0</v>
      </c>
      <c r="I117" s="22">
        <f>VLOOKUP($C117,'메타 RAW'!$A:$I,8,0)</f>
        <v>0</v>
      </c>
      <c r="J117" s="23">
        <f>IFERROR(D117/E117*1000,0)</f>
        <v>0</v>
      </c>
      <c r="K117" s="23">
        <f>IFERROR(D117/F117,0)</f>
        <v>0</v>
      </c>
      <c r="L117" s="24">
        <f t="shared" si="76"/>
        <v>0</v>
      </c>
      <c r="M117" s="24">
        <f t="shared" si="76"/>
        <v>0</v>
      </c>
      <c r="N117" s="24">
        <f>IFERROR(H117/F117,0)</f>
        <v>0</v>
      </c>
      <c r="O117" s="24">
        <f>IFERROR(I117/F117,0)</f>
        <v>0</v>
      </c>
      <c r="P117" s="22">
        <f>IFERROR(D117/G117,0)</f>
        <v>0</v>
      </c>
      <c r="Q117" s="22">
        <f>IFERROR(D117/H117,0)</f>
        <v>0</v>
      </c>
      <c r="R117" s="22">
        <f>IFERROR(D117/I117,0)</f>
        <v>0</v>
      </c>
      <c r="S117" s="22">
        <f>IFERROR(VLOOKUP($C117,'메타 RAW (MMP)'!$B:$G,3,0),0)</f>
        <v>0</v>
      </c>
      <c r="T117" s="22">
        <f>IFERROR(VLOOKUP($C117,'메타 RAW (MMP)'!$B:$G,5,0),0)</f>
        <v>0</v>
      </c>
      <c r="U117" s="22">
        <f>IFERROR(VLOOKUP($C117,'메타 RAW (MMP)'!$B:$G,6,0),0)</f>
        <v>0</v>
      </c>
      <c r="V117" s="22">
        <f>IFERROR(D117/T117,0)</f>
        <v>0</v>
      </c>
      <c r="W117" s="22">
        <f>IFERROR(D117/U117,0)</f>
        <v>0</v>
      </c>
      <c r="X117" s="22">
        <f>IFERROR(W117*커버링B2C요약!$AD$8/(커버링B2C요약!$AE$5/커버링B2C요약!$AD$5),0)</f>
        <v>0</v>
      </c>
      <c r="Y117" s="22">
        <f>VLOOKUP($C117,'메타 RAW'!$A:$I,9,0)</f>
        <v>30000</v>
      </c>
    </row>
    <row r="118" spans="2:27" s="43" customForma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2:27" hidden="1">
      <c r="B119" s="19" t="s">
        <v>440</v>
      </c>
      <c r="C119" s="20" t="s">
        <v>451</v>
      </c>
      <c r="D119" s="20"/>
      <c r="AA119" s="43"/>
    </row>
    <row r="120" spans="2:27" hidden="1">
      <c r="B120" s="11" t="s">
        <v>436</v>
      </c>
      <c r="C120" s="11" t="s">
        <v>22</v>
      </c>
      <c r="D120" s="12" t="s">
        <v>23</v>
      </c>
      <c r="E120" s="12" t="s">
        <v>24</v>
      </c>
      <c r="F120" s="12" t="s">
        <v>25</v>
      </c>
      <c r="G120" s="12" t="s">
        <v>26</v>
      </c>
      <c r="H120" s="12" t="s">
        <v>27</v>
      </c>
      <c r="I120" s="12" t="s">
        <v>28</v>
      </c>
      <c r="J120" s="13" t="s">
        <v>29</v>
      </c>
      <c r="K120" s="13" t="s">
        <v>30</v>
      </c>
      <c r="L120" s="13" t="s">
        <v>31</v>
      </c>
      <c r="M120" s="13" t="s">
        <v>32</v>
      </c>
      <c r="N120" s="13" t="s">
        <v>33</v>
      </c>
      <c r="O120" s="13" t="s">
        <v>34</v>
      </c>
      <c r="P120" s="13" t="s">
        <v>35</v>
      </c>
      <c r="Q120" s="13" t="s">
        <v>36</v>
      </c>
      <c r="R120" s="13" t="s">
        <v>37</v>
      </c>
      <c r="S120" s="14" t="s">
        <v>38</v>
      </c>
      <c r="T120" s="14" t="s">
        <v>27</v>
      </c>
      <c r="U120" s="14" t="s">
        <v>28</v>
      </c>
      <c r="V120" s="14" t="s">
        <v>36</v>
      </c>
      <c r="W120" s="14" t="s">
        <v>37</v>
      </c>
      <c r="X120" s="14" t="s">
        <v>437</v>
      </c>
      <c r="Y120" s="13" t="s">
        <v>40</v>
      </c>
      <c r="Z120" s="14" t="s">
        <v>41</v>
      </c>
    </row>
    <row r="121" spans="2:27" hidden="1">
      <c r="B121" s="15"/>
      <c r="C121" s="9" t="s">
        <v>435</v>
      </c>
      <c r="D121" s="16">
        <f t="shared" ref="D121:I121" si="77">SUM(D122:D124)</f>
        <v>0</v>
      </c>
      <c r="E121" s="16">
        <f t="shared" si="77"/>
        <v>0</v>
      </c>
      <c r="F121" s="16">
        <f t="shared" si="77"/>
        <v>0</v>
      </c>
      <c r="G121" s="16">
        <f t="shared" si="77"/>
        <v>0</v>
      </c>
      <c r="H121" s="16">
        <f t="shared" si="77"/>
        <v>0</v>
      </c>
      <c r="I121" s="16">
        <f t="shared" si="77"/>
        <v>0</v>
      </c>
      <c r="J121" s="17" t="e">
        <f>D121*1000/E121</f>
        <v>#DIV/0!</v>
      </c>
      <c r="K121" s="17">
        <f>IFERROR(D121/F121,0)</f>
        <v>0</v>
      </c>
      <c r="L121" s="18">
        <f t="shared" ref="L121:M124" si="78">IFERROR(F121/E121,0)</f>
        <v>0</v>
      </c>
      <c r="M121" s="42">
        <f t="shared" si="78"/>
        <v>0</v>
      </c>
      <c r="N121" s="42">
        <f>IFERROR(H121/F121,0)</f>
        <v>0</v>
      </c>
      <c r="O121" s="42">
        <f>IFERROR(I121/F121,0)</f>
        <v>0</v>
      </c>
      <c r="P121" s="17">
        <f>IFERROR(D121/G121,0)</f>
        <v>0</v>
      </c>
      <c r="Q121" s="17">
        <f>IFERROR(D121/H121,0)</f>
        <v>0</v>
      </c>
      <c r="R121" s="17">
        <f>IFERROR(D121/I121,0)</f>
        <v>0</v>
      </c>
      <c r="S121" s="16">
        <f>SUM(S122:S124)</f>
        <v>0</v>
      </c>
      <c r="T121" s="16">
        <f>SUM(T122:T124)</f>
        <v>0</v>
      </c>
      <c r="U121" s="16">
        <f>SUM(U122:U124)</f>
        <v>0</v>
      </c>
      <c r="V121" s="17">
        <f>IFERROR(D121/T121,0)</f>
        <v>0</v>
      </c>
      <c r="W121" s="17">
        <f>IFERROR(D121/U121,0)</f>
        <v>0</v>
      </c>
      <c r="X121" s="17">
        <f>IFERROR(W121*커버링B2C요약!$AD$8/(커버링B2C요약!$AE$5/커버링B2C요약!$AD$5),0)</f>
        <v>0</v>
      </c>
      <c r="Y121" s="17">
        <f>Y122</f>
        <v>0</v>
      </c>
      <c r="Z121" s="17" t="s">
        <v>48</v>
      </c>
    </row>
    <row r="122" spans="2:27" hidden="1">
      <c r="B122" s="22" t="str">
        <f>VLOOKUP(C122,'메타 RAW'!A:G,2,0)</f>
        <v>ios(Web2App)_purchase_all_vd_PA(친구초대)_3월(3)_hn1_26.03.26</v>
      </c>
      <c r="C122" s="22" t="s">
        <v>1128</v>
      </c>
      <c r="D122" s="22">
        <f>VLOOKUP($C122,'메타 RAW'!$A:$G,3,0)</f>
        <v>0</v>
      </c>
      <c r="E122" s="22">
        <f>VLOOKUP($C122,'메타 RAW'!$A:$G,4,0)</f>
        <v>0</v>
      </c>
      <c r="F122" s="22">
        <f>VLOOKUP($C122,'메타 RAW'!$A:$G,5,0)</f>
        <v>0</v>
      </c>
      <c r="G122" s="22">
        <f>VLOOKUP($C122,'메타 RAW'!$A:$G,6,0)</f>
        <v>0</v>
      </c>
      <c r="H122" s="22">
        <f>VLOOKUP($C122,'메타 RAW'!$A:$I,7,0)</f>
        <v>0</v>
      </c>
      <c r="I122" s="22">
        <f>VLOOKUP($C122,'메타 RAW'!$A:$I,8,0)</f>
        <v>0</v>
      </c>
      <c r="J122" s="23">
        <f>IFERROR(D122/E122*1000,0)</f>
        <v>0</v>
      </c>
      <c r="K122" s="23">
        <f>IFERROR(D122/F122,0)</f>
        <v>0</v>
      </c>
      <c r="L122" s="24">
        <f t="shared" si="78"/>
        <v>0</v>
      </c>
      <c r="M122" s="24">
        <f t="shared" si="78"/>
        <v>0</v>
      </c>
      <c r="N122" s="24">
        <f>IFERROR(H122/F122,0)</f>
        <v>0</v>
      </c>
      <c r="O122" s="24">
        <f>IFERROR(I122/F122,0)</f>
        <v>0</v>
      </c>
      <c r="P122" s="22">
        <f>IFERROR(D122/G122,0)</f>
        <v>0</v>
      </c>
      <c r="Q122" s="22">
        <f>IFERROR(D122/H122,0)</f>
        <v>0</v>
      </c>
      <c r="R122" s="22">
        <f>IFERROR(D122/I122,0)</f>
        <v>0</v>
      </c>
      <c r="S122" s="22">
        <f>IFERROR(VLOOKUP($C122,'메타 RAW (MMP)'!$B:$G,3,0),0)</f>
        <v>0</v>
      </c>
      <c r="T122" s="22">
        <f>IFERROR(VLOOKUP($C122,'메타 RAW (MMP)'!$B:$G,5,0),0)</f>
        <v>0</v>
      </c>
      <c r="U122" s="22">
        <f>IFERROR(VLOOKUP($C122,'메타 RAW (MMP)'!$B:$G,6,0),0)</f>
        <v>0</v>
      </c>
      <c r="V122" s="22">
        <f>IFERROR(D122/T122,0)</f>
        <v>0</v>
      </c>
      <c r="W122" s="22">
        <f>IFERROR(D122/U122,0)</f>
        <v>0</v>
      </c>
      <c r="X122" s="22">
        <f>IFERROR(W122*커버링B2C요약!$AD$8/(커버링B2C요약!$AE$5/커버링B2C요약!$AD$5),0)</f>
        <v>0</v>
      </c>
      <c r="Y122" s="22"/>
      <c r="Z122" s="43"/>
      <c r="AA122" s="43"/>
    </row>
    <row r="123" spans="2:27" s="43" customFormat="1" hidden="1">
      <c r="B123" s="22" t="str">
        <f>VLOOKUP(C123,'메타 RAW'!A:G,2,0)</f>
        <v>ios(Web2App)_purchase_all_vd_PA(친구초대)_3월(3)_hn1_26.03.26</v>
      </c>
      <c r="C123" s="22" t="s">
        <v>1129</v>
      </c>
      <c r="D123" s="22">
        <f>VLOOKUP($C123,'메타 RAW'!$A:$G,3,0)</f>
        <v>0</v>
      </c>
      <c r="E123" s="22">
        <f>VLOOKUP($C123,'메타 RAW'!$A:$G,4,0)</f>
        <v>0</v>
      </c>
      <c r="F123" s="22">
        <f>VLOOKUP($C123,'메타 RAW'!$A:$G,5,0)</f>
        <v>0</v>
      </c>
      <c r="G123" s="22">
        <f>VLOOKUP($C123,'메타 RAW'!$A:$G,6,0)</f>
        <v>0</v>
      </c>
      <c r="H123" s="22">
        <f>VLOOKUP($C123,'메타 RAW'!$A:$I,7,0)</f>
        <v>0</v>
      </c>
      <c r="I123" s="22">
        <f>VLOOKUP($C123,'메타 RAW'!$A:$I,8,0)</f>
        <v>0</v>
      </c>
      <c r="J123" s="23">
        <f>IFERROR(D123/E123*1000,0)</f>
        <v>0</v>
      </c>
      <c r="K123" s="23">
        <f>IFERROR(D123/F123,0)</f>
        <v>0</v>
      </c>
      <c r="L123" s="24">
        <f t="shared" si="78"/>
        <v>0</v>
      </c>
      <c r="M123" s="24">
        <f t="shared" si="78"/>
        <v>0</v>
      </c>
      <c r="N123" s="24">
        <f>IFERROR(H123/F123,0)</f>
        <v>0</v>
      </c>
      <c r="O123" s="24">
        <f>IFERROR(I123/F123,0)</f>
        <v>0</v>
      </c>
      <c r="P123" s="22">
        <f>IFERROR(D123/G123,0)</f>
        <v>0</v>
      </c>
      <c r="Q123" s="22">
        <f>IFERROR(D123/H123,0)</f>
        <v>0</v>
      </c>
      <c r="R123" s="22">
        <f>IFERROR(D123/I123,0)</f>
        <v>0</v>
      </c>
      <c r="S123" s="22">
        <f>IFERROR(VLOOKUP($C123,'메타 RAW (MMP)'!$B:$G,3,0),0)</f>
        <v>0</v>
      </c>
      <c r="T123" s="22">
        <f>IFERROR(VLOOKUP($C123,'메타 RAW (MMP)'!$B:$G,5,0),0)</f>
        <v>0</v>
      </c>
      <c r="U123" s="22">
        <f>IFERROR(VLOOKUP($C123,'메타 RAW (MMP)'!$B:$G,6,0),0)</f>
        <v>0</v>
      </c>
      <c r="V123" s="22">
        <f>IFERROR(D123/T123,0)</f>
        <v>0</v>
      </c>
      <c r="W123" s="22">
        <f>IFERROR(D123/U123,0)</f>
        <v>0</v>
      </c>
      <c r="X123" s="22">
        <f>IFERROR(W123*커버링B2C요약!$AD$8/(커버링B2C요약!$AE$5/커버링B2C요약!$AD$5),0)</f>
        <v>0</v>
      </c>
      <c r="Y123" s="22">
        <f>VLOOKUP($C123,'메타 RAW'!$A:$I,9,0)</f>
        <v>30000</v>
      </c>
    </row>
    <row r="124" spans="2:27" hidden="1">
      <c r="B124" s="22" t="str">
        <f>VLOOKUP(C124,'메타 RAW'!A:G,2,0)</f>
        <v>ios(Web2App)_purchase_all_vd_PA(친구초대)_3월(3)_hn1_26.03.26</v>
      </c>
      <c r="C124" s="22" t="s">
        <v>1130</v>
      </c>
      <c r="D124" s="22">
        <f>VLOOKUP($C124,'메타 RAW'!$A:$G,3,0)</f>
        <v>0</v>
      </c>
      <c r="E124" s="22">
        <f>VLOOKUP($C124,'메타 RAW'!$A:$G,4,0)</f>
        <v>0</v>
      </c>
      <c r="F124" s="22">
        <f>VLOOKUP($C124,'메타 RAW'!$A:$G,5,0)</f>
        <v>0</v>
      </c>
      <c r="G124" s="22">
        <f>VLOOKUP($C124,'메타 RAW'!$A:$G,6,0)</f>
        <v>0</v>
      </c>
      <c r="H124" s="22">
        <f>VLOOKUP($C124,'메타 RAW'!$A:$I,7,0)</f>
        <v>0</v>
      </c>
      <c r="I124" s="22">
        <f>VLOOKUP($C124,'메타 RAW'!$A:$I,8,0)</f>
        <v>0</v>
      </c>
      <c r="J124" s="23">
        <f>IFERROR(D124/E124*1000,0)</f>
        <v>0</v>
      </c>
      <c r="K124" s="23">
        <f>IFERROR(D124/F124,0)</f>
        <v>0</v>
      </c>
      <c r="L124" s="24">
        <f t="shared" si="78"/>
        <v>0</v>
      </c>
      <c r="M124" s="24">
        <f t="shared" si="78"/>
        <v>0</v>
      </c>
      <c r="N124" s="24">
        <f>IFERROR(H124/F124,0)</f>
        <v>0</v>
      </c>
      <c r="O124" s="24">
        <f>IFERROR(I124/F124,0)</f>
        <v>0</v>
      </c>
      <c r="P124" s="22">
        <f>IFERROR(D124/G124,0)</f>
        <v>0</v>
      </c>
      <c r="Q124" s="22">
        <f>IFERROR(D124/H124,0)</f>
        <v>0</v>
      </c>
      <c r="R124" s="22">
        <f>IFERROR(D124/I124,0)</f>
        <v>0</v>
      </c>
      <c r="S124" s="22">
        <f>IFERROR(VLOOKUP($C124,'메타 RAW (MMP)'!$B:$G,3,0),0)</f>
        <v>0</v>
      </c>
      <c r="T124" s="22">
        <f>IFERROR(VLOOKUP($C124,'메타 RAW (MMP)'!$B:$G,5,0),0)</f>
        <v>0</v>
      </c>
      <c r="U124" s="22">
        <f>IFERROR(VLOOKUP($C124,'메타 RAW (MMP)'!$B:$G,6,0),0)</f>
        <v>0</v>
      </c>
      <c r="V124" s="22">
        <f>IFERROR(D124/T124,0)</f>
        <v>0</v>
      </c>
      <c r="W124" s="22">
        <f>IFERROR(D124/U124,0)</f>
        <v>0</v>
      </c>
      <c r="X124" s="22">
        <f>IFERROR(W124*커버링B2C요약!$AD$8/(커버링B2C요약!$AE$5/커버링B2C요약!$AD$5),0)</f>
        <v>0</v>
      </c>
      <c r="Y124" s="22">
        <f>VLOOKUP($C124,'메타 RAW'!$A:$I,9,0)</f>
        <v>30000</v>
      </c>
      <c r="Z124" s="43"/>
      <c r="AA124" s="43"/>
    </row>
    <row r="125" spans="2:27" hidden="1">
      <c r="B125" s="19" t="s">
        <v>440</v>
      </c>
      <c r="C125" s="20" t="s">
        <v>451</v>
      </c>
      <c r="D125" s="20"/>
    </row>
    <row r="126" spans="2:27" s="43" customFormat="1" hidden="1">
      <c r="B126" s="11" t="s">
        <v>436</v>
      </c>
      <c r="C126" s="11" t="s">
        <v>22</v>
      </c>
      <c r="D126" s="12" t="s">
        <v>23</v>
      </c>
      <c r="E126" s="12" t="s">
        <v>24</v>
      </c>
      <c r="F126" s="12" t="s">
        <v>25</v>
      </c>
      <c r="G126" s="12" t="s">
        <v>26</v>
      </c>
      <c r="H126" s="12" t="s">
        <v>27</v>
      </c>
      <c r="I126" s="12" t="s">
        <v>28</v>
      </c>
      <c r="J126" s="13" t="s">
        <v>29</v>
      </c>
      <c r="K126" s="13" t="s">
        <v>30</v>
      </c>
      <c r="L126" s="13" t="s">
        <v>31</v>
      </c>
      <c r="M126" s="13" t="s">
        <v>32</v>
      </c>
      <c r="N126" s="13" t="s">
        <v>33</v>
      </c>
      <c r="O126" s="13" t="s">
        <v>34</v>
      </c>
      <c r="P126" s="13" t="s">
        <v>35</v>
      </c>
      <c r="Q126" s="13" t="s">
        <v>36</v>
      </c>
      <c r="R126" s="13" t="s">
        <v>37</v>
      </c>
      <c r="S126" s="14" t="s">
        <v>38</v>
      </c>
      <c r="T126" s="14" t="s">
        <v>27</v>
      </c>
      <c r="U126" s="14" t="s">
        <v>28</v>
      </c>
      <c r="V126" s="14" t="s">
        <v>36</v>
      </c>
      <c r="W126" s="14" t="s">
        <v>37</v>
      </c>
      <c r="X126" s="14" t="s">
        <v>437</v>
      </c>
      <c r="Y126" s="13" t="s">
        <v>40</v>
      </c>
      <c r="Z126" s="14" t="s">
        <v>41</v>
      </c>
    </row>
    <row r="127" spans="2:27" hidden="1">
      <c r="B127" s="15"/>
      <c r="C127" s="9" t="s">
        <v>435</v>
      </c>
      <c r="D127" s="16">
        <f t="shared" ref="D127:I127" si="79">SUM(D128:D131)</f>
        <v>0</v>
      </c>
      <c r="E127" s="16">
        <f t="shared" si="79"/>
        <v>0</v>
      </c>
      <c r="F127" s="16">
        <f t="shared" si="79"/>
        <v>0</v>
      </c>
      <c r="G127" s="16">
        <f t="shared" si="79"/>
        <v>0</v>
      </c>
      <c r="H127" s="16">
        <f t="shared" si="79"/>
        <v>0</v>
      </c>
      <c r="I127" s="16">
        <f t="shared" si="79"/>
        <v>0</v>
      </c>
      <c r="J127" s="17" t="e">
        <f>D127*1000/E127</f>
        <v>#DIV/0!</v>
      </c>
      <c r="K127" s="17">
        <f>IFERROR(D127/F127,0)</f>
        <v>0</v>
      </c>
      <c r="L127" s="18">
        <f t="shared" ref="L127:M131" si="80">IFERROR(F127/E127,0)</f>
        <v>0</v>
      </c>
      <c r="M127" s="42">
        <f t="shared" si="80"/>
        <v>0</v>
      </c>
      <c r="N127" s="42">
        <f>IFERROR(H127/F127,0)</f>
        <v>0</v>
      </c>
      <c r="O127" s="42">
        <f>IFERROR(I127/F127,0)</f>
        <v>0</v>
      </c>
      <c r="P127" s="17">
        <f>IFERROR(D127/G127,0)</f>
        <v>0</v>
      </c>
      <c r="Q127" s="17">
        <f>IFERROR(D127/H127,0)</f>
        <v>0</v>
      </c>
      <c r="R127" s="17">
        <f>IFERROR(D127/I127,0)</f>
        <v>0</v>
      </c>
      <c r="S127" s="16">
        <f>SUM(S128:S131)</f>
        <v>0</v>
      </c>
      <c r="T127" s="16">
        <f>SUM(T128:T131)</f>
        <v>0</v>
      </c>
      <c r="U127" s="16">
        <f>SUM(U128:U131)</f>
        <v>0</v>
      </c>
      <c r="V127" s="17">
        <f>IFERROR(D127/T127,0)</f>
        <v>0</v>
      </c>
      <c r="W127" s="17">
        <f>IFERROR(D127/U127,0)</f>
        <v>0</v>
      </c>
      <c r="X127" s="17">
        <f>IFERROR(W127*커버링B2C요약!$AD$8/(커버링B2C요약!$AE$5/커버링B2C요약!$AD$5),0)</f>
        <v>0</v>
      </c>
      <c r="Y127" s="17">
        <f>Y128</f>
        <v>0</v>
      </c>
      <c r="Z127" s="17" t="s">
        <v>48</v>
      </c>
    </row>
    <row r="128" spans="2:27" s="43" customFormat="1" hidden="1">
      <c r="B128" s="22" t="str">
        <f>VLOOKUP(C128,'메타 RAW'!A:G,2,0)</f>
        <v>ios(Web2App)_purchase_all_vd_PA(친구초대)_3월(2)_hn1_26.03.26</v>
      </c>
      <c r="C128" s="22" t="s">
        <v>1131</v>
      </c>
      <c r="D128" s="22">
        <f>VLOOKUP($C128,'메타 RAW'!$A:$G,3,0)</f>
        <v>0</v>
      </c>
      <c r="E128" s="22">
        <f>VLOOKUP($C128,'메타 RAW'!$A:$G,4,0)</f>
        <v>0</v>
      </c>
      <c r="F128" s="22">
        <f>VLOOKUP($C128,'메타 RAW'!$A:$G,5,0)</f>
        <v>0</v>
      </c>
      <c r="G128" s="22">
        <f>VLOOKUP($C128,'메타 RAW'!$A:$G,6,0)</f>
        <v>0</v>
      </c>
      <c r="H128" s="22">
        <f>VLOOKUP($C128,'메타 RAW'!$A:$I,7,0)</f>
        <v>0</v>
      </c>
      <c r="I128" s="22">
        <f>VLOOKUP($C128,'메타 RAW'!$A:$I,8,0)</f>
        <v>0</v>
      </c>
      <c r="J128" s="23">
        <f>IFERROR(D128/E128*1000,0)</f>
        <v>0</v>
      </c>
      <c r="K128" s="23">
        <f>IFERROR(D128/F128,0)</f>
        <v>0</v>
      </c>
      <c r="L128" s="24">
        <f t="shared" si="80"/>
        <v>0</v>
      </c>
      <c r="M128" s="24">
        <f t="shared" si="80"/>
        <v>0</v>
      </c>
      <c r="N128" s="24">
        <f>IFERROR(H128/F128,0)</f>
        <v>0</v>
      </c>
      <c r="O128" s="24">
        <f>IFERROR(I128/F128,0)</f>
        <v>0</v>
      </c>
      <c r="P128" s="22">
        <f>IFERROR(D128/G128,0)</f>
        <v>0</v>
      </c>
      <c r="Q128" s="22">
        <f>IFERROR(D128/H128,0)</f>
        <v>0</v>
      </c>
      <c r="R128" s="22">
        <f>IFERROR(D128/I128,0)</f>
        <v>0</v>
      </c>
      <c r="S128" s="22">
        <f>IFERROR(VLOOKUP($C128,'메타 RAW (MMP)'!$B:$G,3,0),0)</f>
        <v>0</v>
      </c>
      <c r="T128" s="22">
        <f>IFERROR(VLOOKUP($C128,'메타 RAW (MMP)'!$B:$G,5,0),0)</f>
        <v>0</v>
      </c>
      <c r="U128" s="22">
        <f>IFERROR(VLOOKUP($C128,'메타 RAW (MMP)'!$B:$G,6,0),0)</f>
        <v>0</v>
      </c>
      <c r="V128" s="22">
        <f>IFERROR(D128/T128,0)</f>
        <v>0</v>
      </c>
      <c r="W128" s="22">
        <f>IFERROR(D128/U128,0)</f>
        <v>0</v>
      </c>
      <c r="X128" s="22">
        <f>IFERROR(W128*커버링B2C요약!$AD$8/(커버링B2C요약!$AE$5/커버링B2C요약!$AD$5),0)</f>
        <v>0</v>
      </c>
      <c r="Y128" s="22"/>
    </row>
    <row r="129" spans="2:27" hidden="1">
      <c r="B129" s="22" t="str">
        <f>VLOOKUP(C129,'메타 RAW'!A:G,2,0)</f>
        <v>ios(Web2App)_purchase_all_vd_PA(친구초대)_3월(2)_hn1_26.03.26</v>
      </c>
      <c r="C129" s="22" t="s">
        <v>1132</v>
      </c>
      <c r="D129" s="22">
        <f>VLOOKUP($C129,'메타 RAW'!$A:$G,3,0)</f>
        <v>0</v>
      </c>
      <c r="E129" s="22">
        <f>VLOOKUP($C129,'메타 RAW'!$A:$G,4,0)</f>
        <v>0</v>
      </c>
      <c r="F129" s="22">
        <f>VLOOKUP($C129,'메타 RAW'!$A:$G,5,0)</f>
        <v>0</v>
      </c>
      <c r="G129" s="22">
        <f>VLOOKUP($C129,'메타 RAW'!$A:$G,6,0)</f>
        <v>0</v>
      </c>
      <c r="H129" s="22">
        <f>VLOOKUP($C129,'메타 RAW'!$A:$I,7,0)</f>
        <v>0</v>
      </c>
      <c r="I129" s="22">
        <f>VLOOKUP($C129,'메타 RAW'!$A:$I,8,0)</f>
        <v>0</v>
      </c>
      <c r="J129" s="23">
        <f>IFERROR(D129/E129*1000,0)</f>
        <v>0</v>
      </c>
      <c r="K129" s="23">
        <f>IFERROR(D129/F129,0)</f>
        <v>0</v>
      </c>
      <c r="L129" s="24">
        <f t="shared" si="80"/>
        <v>0</v>
      </c>
      <c r="M129" s="24">
        <f t="shared" si="80"/>
        <v>0</v>
      </c>
      <c r="N129" s="24">
        <f>IFERROR(H129/F129,0)</f>
        <v>0</v>
      </c>
      <c r="O129" s="24">
        <f>IFERROR(I129/F129,0)</f>
        <v>0</v>
      </c>
      <c r="P129" s="22">
        <f>IFERROR(D129/G129,0)</f>
        <v>0</v>
      </c>
      <c r="Q129" s="22">
        <f>IFERROR(D129/H129,0)</f>
        <v>0</v>
      </c>
      <c r="R129" s="22">
        <f>IFERROR(D129/I129,0)</f>
        <v>0</v>
      </c>
      <c r="S129" s="22">
        <f>IFERROR(VLOOKUP($C129,'메타 RAW (MMP)'!$B:$G,3,0),0)</f>
        <v>0</v>
      </c>
      <c r="T129" s="22">
        <f>IFERROR(VLOOKUP($C129,'메타 RAW (MMP)'!$B:$G,5,0),0)</f>
        <v>0</v>
      </c>
      <c r="U129" s="22">
        <f>IFERROR(VLOOKUP($C129,'메타 RAW (MMP)'!$B:$G,6,0),0)</f>
        <v>0</v>
      </c>
      <c r="V129" s="22">
        <f>IFERROR(D129/T129,0)</f>
        <v>0</v>
      </c>
      <c r="W129" s="22">
        <f>IFERROR(D129/U129,0)</f>
        <v>0</v>
      </c>
      <c r="X129" s="22">
        <f>IFERROR(W129*커버링B2C요약!$AD$8/(커버링B2C요약!$AE$5/커버링B2C요약!$AD$5),0)</f>
        <v>0</v>
      </c>
      <c r="Y129" s="22">
        <f>VLOOKUP($C129,'메타 RAW'!$A:$I,9,0)</f>
        <v>30000</v>
      </c>
      <c r="Z129" s="43"/>
      <c r="AA129" s="43"/>
    </row>
    <row r="130" spans="2:27" hidden="1">
      <c r="B130" s="22" t="str">
        <f>VLOOKUP(C130,'메타 RAW'!A:G,2,0)</f>
        <v>ios(Web2App)_purchase_all_vd_PA(친구초대)_3월(2)_hn1_26.03.26</v>
      </c>
      <c r="C130" s="22" t="s">
        <v>1133</v>
      </c>
      <c r="D130" s="22">
        <f>VLOOKUP($C130,'메타 RAW'!$A:$G,3,0)</f>
        <v>0</v>
      </c>
      <c r="E130" s="22">
        <f>VLOOKUP($C130,'메타 RAW'!$A:$G,4,0)</f>
        <v>0</v>
      </c>
      <c r="F130" s="22">
        <f>VLOOKUP($C130,'메타 RAW'!$A:$G,5,0)</f>
        <v>0</v>
      </c>
      <c r="G130" s="22">
        <f>VLOOKUP($C130,'메타 RAW'!$A:$G,6,0)</f>
        <v>0</v>
      </c>
      <c r="H130" s="22">
        <f>VLOOKUP($C130,'메타 RAW'!$A:$I,7,0)</f>
        <v>0</v>
      </c>
      <c r="I130" s="22">
        <f>VLOOKUP($C130,'메타 RAW'!$A:$I,8,0)</f>
        <v>0</v>
      </c>
      <c r="J130" s="23">
        <f>IFERROR(D130/E130*1000,0)</f>
        <v>0</v>
      </c>
      <c r="K130" s="23">
        <f>IFERROR(D130/F130,0)</f>
        <v>0</v>
      </c>
      <c r="L130" s="24">
        <f t="shared" si="80"/>
        <v>0</v>
      </c>
      <c r="M130" s="24">
        <f t="shared" si="80"/>
        <v>0</v>
      </c>
      <c r="N130" s="24">
        <f>IFERROR(H130/F130,0)</f>
        <v>0</v>
      </c>
      <c r="O130" s="24">
        <f>IFERROR(I130/F130,0)</f>
        <v>0</v>
      </c>
      <c r="P130" s="22">
        <f>IFERROR(D130/G130,0)</f>
        <v>0</v>
      </c>
      <c r="Q130" s="22">
        <f>IFERROR(D130/H130,0)</f>
        <v>0</v>
      </c>
      <c r="R130" s="22">
        <f>IFERROR(D130/I130,0)</f>
        <v>0</v>
      </c>
      <c r="S130" s="22">
        <f>IFERROR(VLOOKUP($C130,'메타 RAW (MMP)'!$B:$G,3,0),0)</f>
        <v>0</v>
      </c>
      <c r="T130" s="22">
        <f>IFERROR(VLOOKUP($C130,'메타 RAW (MMP)'!$B:$G,5,0),0)</f>
        <v>0</v>
      </c>
      <c r="U130" s="22">
        <f>IFERROR(VLOOKUP($C130,'메타 RAW (MMP)'!$B:$G,6,0),0)</f>
        <v>0</v>
      </c>
      <c r="V130" s="22">
        <f>IFERROR(D130/T130,0)</f>
        <v>0</v>
      </c>
      <c r="W130" s="22">
        <f>IFERROR(D130/U130,0)</f>
        <v>0</v>
      </c>
      <c r="X130" s="22">
        <f>IFERROR(W130*커버링B2C요약!$AD$8/(커버링B2C요약!$AE$5/커버링B2C요약!$AD$5),0)</f>
        <v>0</v>
      </c>
      <c r="Y130" s="22">
        <f>VLOOKUP($C130,'메타 RAW'!$A:$I,9,0)</f>
        <v>30000</v>
      </c>
      <c r="Z130" s="43"/>
      <c r="AA130" s="43"/>
    </row>
    <row r="131" spans="2:27" s="43" customFormat="1" hidden="1">
      <c r="B131" s="22" t="str">
        <f>VLOOKUP(C131,'메타 RAW'!A:G,2,0)</f>
        <v>ios(Web2App)_purchase_all_vd_PA(친구초대)_3월(2)_hn1_26.03.26</v>
      </c>
      <c r="C131" s="22" t="s">
        <v>1134</v>
      </c>
      <c r="D131" s="22">
        <f>VLOOKUP($C131,'메타 RAW'!$A:$G,3,0)</f>
        <v>0</v>
      </c>
      <c r="E131" s="22">
        <f>VLOOKUP($C131,'메타 RAW'!$A:$G,4,0)</f>
        <v>0</v>
      </c>
      <c r="F131" s="22">
        <f>VLOOKUP($C131,'메타 RAW'!$A:$G,5,0)</f>
        <v>0</v>
      </c>
      <c r="G131" s="22">
        <f>VLOOKUP($C131,'메타 RAW'!$A:$G,6,0)</f>
        <v>0</v>
      </c>
      <c r="H131" s="22">
        <f>VLOOKUP($C131,'메타 RAW'!$A:$I,7,0)</f>
        <v>0</v>
      </c>
      <c r="I131" s="22">
        <f>VLOOKUP($C131,'메타 RAW'!$A:$I,8,0)</f>
        <v>0</v>
      </c>
      <c r="J131" s="23">
        <f>IFERROR(D131/E131*1000,0)</f>
        <v>0</v>
      </c>
      <c r="K131" s="23">
        <f>IFERROR(D131/F131,0)</f>
        <v>0</v>
      </c>
      <c r="L131" s="24">
        <f t="shared" si="80"/>
        <v>0</v>
      </c>
      <c r="M131" s="24">
        <f t="shared" si="80"/>
        <v>0</v>
      </c>
      <c r="N131" s="24">
        <f>IFERROR(H131/F131,0)</f>
        <v>0</v>
      </c>
      <c r="O131" s="24">
        <f>IFERROR(I131/F131,0)</f>
        <v>0</v>
      </c>
      <c r="P131" s="22">
        <f>IFERROR(D131/G131,0)</f>
        <v>0</v>
      </c>
      <c r="Q131" s="22">
        <f>IFERROR(D131/H131,0)</f>
        <v>0</v>
      </c>
      <c r="R131" s="22">
        <f>IFERROR(D131/I131,0)</f>
        <v>0</v>
      </c>
      <c r="S131" s="22">
        <f>IFERROR(VLOOKUP($C131,'메타 RAW (MMP)'!$B:$G,3,0),0)</f>
        <v>0</v>
      </c>
      <c r="T131" s="22">
        <f>IFERROR(VLOOKUP($C131,'메타 RAW (MMP)'!$B:$G,5,0),0)</f>
        <v>0</v>
      </c>
      <c r="U131" s="22">
        <f>IFERROR(VLOOKUP($C131,'메타 RAW (MMP)'!$B:$G,6,0),0)</f>
        <v>0</v>
      </c>
      <c r="V131" s="22">
        <f>IFERROR(D131/T131,0)</f>
        <v>0</v>
      </c>
      <c r="W131" s="22">
        <f>IFERROR(D131/U131,0)</f>
        <v>0</v>
      </c>
      <c r="X131" s="22">
        <f>IFERROR(W131*커버링B2C요약!$AD$8/(커버링B2C요약!$AE$5/커버링B2C요약!$AD$5),0)</f>
        <v>0</v>
      </c>
      <c r="Y131" s="22">
        <f>VLOOKUP($C131,'메타 RAW'!$A:$I,9,0)</f>
        <v>30000</v>
      </c>
    </row>
    <row r="132" spans="2:27" hidden="1">
      <c r="B132" s="19" t="s">
        <v>440</v>
      </c>
      <c r="C132" s="20" t="s">
        <v>451</v>
      </c>
      <c r="D132" s="20"/>
      <c r="AA132" s="43"/>
    </row>
    <row r="133" spans="2:27" hidden="1">
      <c r="B133" s="11" t="s">
        <v>436</v>
      </c>
      <c r="C133" s="11" t="s">
        <v>22</v>
      </c>
      <c r="D133" s="12" t="s">
        <v>23</v>
      </c>
      <c r="E133" s="12" t="s">
        <v>24</v>
      </c>
      <c r="F133" s="12" t="s">
        <v>25</v>
      </c>
      <c r="G133" s="12" t="s">
        <v>26</v>
      </c>
      <c r="H133" s="12" t="s">
        <v>27</v>
      </c>
      <c r="I133" s="12" t="s">
        <v>28</v>
      </c>
      <c r="J133" s="13" t="s">
        <v>29</v>
      </c>
      <c r="K133" s="13" t="s">
        <v>30</v>
      </c>
      <c r="L133" s="13" t="s">
        <v>31</v>
      </c>
      <c r="M133" s="13" t="s">
        <v>32</v>
      </c>
      <c r="N133" s="13" t="s">
        <v>33</v>
      </c>
      <c r="O133" s="13" t="s">
        <v>34</v>
      </c>
      <c r="P133" s="13" t="s">
        <v>35</v>
      </c>
      <c r="Q133" s="13" t="s">
        <v>36</v>
      </c>
      <c r="R133" s="13" t="s">
        <v>37</v>
      </c>
      <c r="S133" s="14" t="s">
        <v>38</v>
      </c>
      <c r="T133" s="14" t="s">
        <v>27</v>
      </c>
      <c r="U133" s="14" t="s">
        <v>28</v>
      </c>
      <c r="V133" s="14" t="s">
        <v>36</v>
      </c>
      <c r="W133" s="14" t="s">
        <v>37</v>
      </c>
      <c r="X133" s="14" t="s">
        <v>437</v>
      </c>
      <c r="Y133" s="13" t="s">
        <v>40</v>
      </c>
      <c r="Z133" s="14" t="s">
        <v>41</v>
      </c>
      <c r="AA133" s="43"/>
    </row>
    <row r="134" spans="2:27" hidden="1">
      <c r="B134" s="15"/>
      <c r="C134" s="9" t="s">
        <v>435</v>
      </c>
      <c r="D134" s="16">
        <f t="shared" ref="D134:I134" si="81">SUM(D135:D137)</f>
        <v>0</v>
      </c>
      <c r="E134" s="16">
        <f t="shared" si="81"/>
        <v>0</v>
      </c>
      <c r="F134" s="16">
        <f t="shared" si="81"/>
        <v>0</v>
      </c>
      <c r="G134" s="16">
        <f t="shared" si="81"/>
        <v>0</v>
      </c>
      <c r="H134" s="16">
        <f t="shared" si="81"/>
        <v>0</v>
      </c>
      <c r="I134" s="16">
        <f t="shared" si="81"/>
        <v>0</v>
      </c>
      <c r="J134" s="17" t="e">
        <f>D134*1000/E134</f>
        <v>#DIV/0!</v>
      </c>
      <c r="K134" s="17">
        <f>IFERROR(D134/F134,0)</f>
        <v>0</v>
      </c>
      <c r="L134" s="18">
        <f t="shared" ref="L134:M137" si="82">IFERROR(F134/E134,0)</f>
        <v>0</v>
      </c>
      <c r="M134" s="42">
        <f t="shared" si="82"/>
        <v>0</v>
      </c>
      <c r="N134" s="42">
        <f>IFERROR(H134/F134,0)</f>
        <v>0</v>
      </c>
      <c r="O134" s="42">
        <f>IFERROR(I134/F134,0)</f>
        <v>0</v>
      </c>
      <c r="P134" s="17">
        <f>IFERROR(D134/G134,0)</f>
        <v>0</v>
      </c>
      <c r="Q134" s="17">
        <f>IFERROR(D134/H134,0)</f>
        <v>0</v>
      </c>
      <c r="R134" s="17">
        <f>IFERROR(D134/I134,0)</f>
        <v>0</v>
      </c>
      <c r="S134" s="16">
        <f>SUM(S135:S137)</f>
        <v>0</v>
      </c>
      <c r="T134" s="16">
        <f>SUM(T135:T137)</f>
        <v>0</v>
      </c>
      <c r="U134" s="16">
        <f>SUM(U135:U137)</f>
        <v>0</v>
      </c>
      <c r="V134" s="17">
        <f>IFERROR(D134/T134,0)</f>
        <v>0</v>
      </c>
      <c r="W134" s="17">
        <f>IFERROR(D134/U134,0)</f>
        <v>0</v>
      </c>
      <c r="X134" s="17">
        <f>IFERROR(W134*커버링B2C요약!$AD$8/(커버링B2C요약!$AE$5/커버링B2C요약!$AD$5),0)</f>
        <v>0</v>
      </c>
      <c r="Y134" s="17">
        <f>Y135</f>
        <v>0</v>
      </c>
      <c r="Z134" s="17" t="s">
        <v>48</v>
      </c>
    </row>
    <row r="135" spans="2:27" s="43" customFormat="1" hidden="1">
      <c r="B135" s="22" t="str">
        <f>VLOOKUP(C135,'메타 RAW'!A:G,2,0)</f>
        <v>ios(Web2App)_purchase_all_vd_PA(친구초대)_3월(1)_hn1_26.03.26</v>
      </c>
      <c r="C135" s="22" t="s">
        <v>1135</v>
      </c>
      <c r="D135" s="22">
        <f>VLOOKUP($C135,'메타 RAW'!$A:$G,3,0)</f>
        <v>0</v>
      </c>
      <c r="E135" s="22">
        <f>VLOOKUP($C135,'메타 RAW'!$A:$G,4,0)</f>
        <v>0</v>
      </c>
      <c r="F135" s="22">
        <f>VLOOKUP($C135,'메타 RAW'!$A:$G,5,0)</f>
        <v>0</v>
      </c>
      <c r="G135" s="22">
        <f>VLOOKUP($C135,'메타 RAW'!$A:$G,6,0)</f>
        <v>0</v>
      </c>
      <c r="H135" s="22">
        <f>VLOOKUP($C135,'메타 RAW'!$A:$I,7,0)</f>
        <v>0</v>
      </c>
      <c r="I135" s="22">
        <f>VLOOKUP($C135,'메타 RAW'!$A:$I,8,0)</f>
        <v>0</v>
      </c>
      <c r="J135" s="23">
        <f>IFERROR(D135/E135*1000,0)</f>
        <v>0</v>
      </c>
      <c r="K135" s="23">
        <f>IFERROR(D135/F135,0)</f>
        <v>0</v>
      </c>
      <c r="L135" s="24">
        <f t="shared" si="82"/>
        <v>0</v>
      </c>
      <c r="M135" s="24">
        <f t="shared" si="82"/>
        <v>0</v>
      </c>
      <c r="N135" s="24">
        <f>IFERROR(H135/F135,0)</f>
        <v>0</v>
      </c>
      <c r="O135" s="24">
        <f>IFERROR(I135/F135,0)</f>
        <v>0</v>
      </c>
      <c r="P135" s="22">
        <f>IFERROR(D135/G135,0)</f>
        <v>0</v>
      </c>
      <c r="Q135" s="22">
        <f>IFERROR(D135/H135,0)</f>
        <v>0</v>
      </c>
      <c r="R135" s="22">
        <f>IFERROR(D135/I135,0)</f>
        <v>0</v>
      </c>
      <c r="S135" s="22">
        <f>IFERROR(VLOOKUP($C135,'메타 RAW (MMP)'!$B:$G,3,0),0)</f>
        <v>0</v>
      </c>
      <c r="T135" s="22">
        <f>IFERROR(VLOOKUP($C135,'메타 RAW (MMP)'!$B:$G,5,0),0)</f>
        <v>0</v>
      </c>
      <c r="U135" s="22">
        <f>IFERROR(VLOOKUP($C135,'메타 RAW (MMP)'!$B:$G,6,0),0)</f>
        <v>0</v>
      </c>
      <c r="V135" s="22">
        <f>IFERROR(D135/T135,0)</f>
        <v>0</v>
      </c>
      <c r="W135" s="22">
        <f>IFERROR(D135/U135,0)</f>
        <v>0</v>
      </c>
      <c r="X135" s="22">
        <f>IFERROR(W135*커버링B2C요약!$AD$8/(커버링B2C요약!$AE$5/커버링B2C요약!$AD$5),0)</f>
        <v>0</v>
      </c>
      <c r="Y135" s="22"/>
    </row>
    <row r="136" spans="2:27" s="43" customFormat="1" hidden="1">
      <c r="B136" s="22" t="str">
        <f>VLOOKUP(C136,'메타 RAW'!A:G,2,0)</f>
        <v>ios(Web2App)_purchase_all_vd_PA(친구초대)_3월(1)_hn1_26.03.26</v>
      </c>
      <c r="C136" s="22" t="s">
        <v>1136</v>
      </c>
      <c r="D136" s="22">
        <f>VLOOKUP($C136,'메타 RAW'!$A:$G,3,0)</f>
        <v>0</v>
      </c>
      <c r="E136" s="22">
        <f>VLOOKUP($C136,'메타 RAW'!$A:$G,4,0)</f>
        <v>0</v>
      </c>
      <c r="F136" s="22">
        <f>VLOOKUP($C136,'메타 RAW'!$A:$G,5,0)</f>
        <v>0</v>
      </c>
      <c r="G136" s="22">
        <f>VLOOKUP($C136,'메타 RAW'!$A:$G,6,0)</f>
        <v>0</v>
      </c>
      <c r="H136" s="22">
        <f>VLOOKUP($C136,'메타 RAW'!$A:$I,7,0)</f>
        <v>0</v>
      </c>
      <c r="I136" s="22">
        <f>VLOOKUP($C136,'메타 RAW'!$A:$I,8,0)</f>
        <v>0</v>
      </c>
      <c r="J136" s="23">
        <f>IFERROR(D136/E136*1000,0)</f>
        <v>0</v>
      </c>
      <c r="K136" s="23">
        <f>IFERROR(D136/F136,0)</f>
        <v>0</v>
      </c>
      <c r="L136" s="24">
        <f t="shared" si="82"/>
        <v>0</v>
      </c>
      <c r="M136" s="24">
        <f t="shared" si="82"/>
        <v>0</v>
      </c>
      <c r="N136" s="24">
        <f>IFERROR(H136/F136,0)</f>
        <v>0</v>
      </c>
      <c r="O136" s="24">
        <f>IFERROR(I136/F136,0)</f>
        <v>0</v>
      </c>
      <c r="P136" s="22">
        <f>IFERROR(D136/G136,0)</f>
        <v>0</v>
      </c>
      <c r="Q136" s="22">
        <f>IFERROR(D136/H136,0)</f>
        <v>0</v>
      </c>
      <c r="R136" s="22">
        <f>IFERROR(D136/I136,0)</f>
        <v>0</v>
      </c>
      <c r="S136" s="22">
        <f>IFERROR(VLOOKUP($C136,'메타 RAW (MMP)'!$B:$G,3,0),0)</f>
        <v>0</v>
      </c>
      <c r="T136" s="22">
        <f>IFERROR(VLOOKUP($C136,'메타 RAW (MMP)'!$B:$G,5,0),0)</f>
        <v>0</v>
      </c>
      <c r="U136" s="22">
        <f>IFERROR(VLOOKUP($C136,'메타 RAW (MMP)'!$B:$G,6,0),0)</f>
        <v>0</v>
      </c>
      <c r="V136" s="22">
        <f>IFERROR(D136/T136,0)</f>
        <v>0</v>
      </c>
      <c r="W136" s="22">
        <f>IFERROR(D136/U136,0)</f>
        <v>0</v>
      </c>
      <c r="X136" s="22">
        <f>IFERROR(W136*커버링B2C요약!$AD$8/(커버링B2C요약!$AE$5/커버링B2C요약!$AD$5),0)</f>
        <v>0</v>
      </c>
      <c r="Y136" s="22">
        <f>VLOOKUP($C136,'메타 RAW'!$A:$I,9,0)</f>
        <v>300000</v>
      </c>
    </row>
    <row r="137" spans="2:27" s="43" customFormat="1" hidden="1">
      <c r="B137" s="22" t="str">
        <f>VLOOKUP(C137,'메타 RAW'!A:G,2,0)</f>
        <v>ios(Web2App)_purchase_all_vd_PA(친구초대)_3월(1)_hn1_26.03.26</v>
      </c>
      <c r="C137" s="22" t="s">
        <v>1137</v>
      </c>
      <c r="D137" s="22">
        <f>VLOOKUP($C137,'메타 RAW'!$A:$G,3,0)</f>
        <v>0</v>
      </c>
      <c r="E137" s="22">
        <f>VLOOKUP($C137,'메타 RAW'!$A:$G,4,0)</f>
        <v>0</v>
      </c>
      <c r="F137" s="22">
        <f>VLOOKUP($C137,'메타 RAW'!$A:$G,5,0)</f>
        <v>0</v>
      </c>
      <c r="G137" s="22">
        <f>VLOOKUP($C137,'메타 RAW'!$A:$G,6,0)</f>
        <v>0</v>
      </c>
      <c r="H137" s="22">
        <f>VLOOKUP($C137,'메타 RAW'!$A:$I,7,0)</f>
        <v>0</v>
      </c>
      <c r="I137" s="22">
        <f>VLOOKUP($C137,'메타 RAW'!$A:$I,8,0)</f>
        <v>0</v>
      </c>
      <c r="J137" s="23">
        <f>IFERROR(D137/E137*1000,0)</f>
        <v>0</v>
      </c>
      <c r="K137" s="23">
        <f>IFERROR(D137/F137,0)</f>
        <v>0</v>
      </c>
      <c r="L137" s="24">
        <f t="shared" si="82"/>
        <v>0</v>
      </c>
      <c r="M137" s="24">
        <f t="shared" si="82"/>
        <v>0</v>
      </c>
      <c r="N137" s="24">
        <f>IFERROR(H137/F137,0)</f>
        <v>0</v>
      </c>
      <c r="O137" s="24">
        <f>IFERROR(I137/F137,0)</f>
        <v>0</v>
      </c>
      <c r="P137" s="22">
        <f>IFERROR(D137/G137,0)</f>
        <v>0</v>
      </c>
      <c r="Q137" s="22">
        <f>IFERROR(D137/H137,0)</f>
        <v>0</v>
      </c>
      <c r="R137" s="22">
        <f>IFERROR(D137/I137,0)</f>
        <v>0</v>
      </c>
      <c r="S137" s="22">
        <f>IFERROR(VLOOKUP($C137,'메타 RAW (MMP)'!$B:$G,3,0),0)</f>
        <v>0</v>
      </c>
      <c r="T137" s="22">
        <f>IFERROR(VLOOKUP($C137,'메타 RAW (MMP)'!$B:$G,5,0),0)</f>
        <v>0</v>
      </c>
      <c r="U137" s="22">
        <f>IFERROR(VLOOKUP($C137,'메타 RAW (MMP)'!$B:$G,6,0),0)</f>
        <v>0</v>
      </c>
      <c r="V137" s="22">
        <f>IFERROR(D137/T137,0)</f>
        <v>0</v>
      </c>
      <c r="W137" s="22">
        <f>IFERROR(D137/U137,0)</f>
        <v>0</v>
      </c>
      <c r="X137" s="22">
        <f>IFERROR(W137*커버링B2C요약!$AD$8/(커버링B2C요약!$AE$5/커버링B2C요약!$AD$5),0)</f>
        <v>0</v>
      </c>
      <c r="Y137" s="22">
        <f>VLOOKUP($C137,'메타 RAW'!$A:$I,9,0)</f>
        <v>300000</v>
      </c>
    </row>
    <row r="138" spans="2:27">
      <c r="B138" s="19" t="s">
        <v>440</v>
      </c>
      <c r="C138" s="20" t="s">
        <v>4290</v>
      </c>
      <c r="D138" s="20"/>
    </row>
    <row r="139" spans="2:27">
      <c r="B139" s="11" t="s">
        <v>436</v>
      </c>
      <c r="C139" s="11" t="s">
        <v>22</v>
      </c>
      <c r="D139" s="12" t="s">
        <v>23</v>
      </c>
      <c r="E139" s="12" t="s">
        <v>24</v>
      </c>
      <c r="F139" s="12" t="s">
        <v>25</v>
      </c>
      <c r="G139" s="12" t="s">
        <v>26</v>
      </c>
      <c r="H139" s="12" t="s">
        <v>27</v>
      </c>
      <c r="I139" s="12" t="s">
        <v>28</v>
      </c>
      <c r="J139" s="13" t="s">
        <v>29</v>
      </c>
      <c r="K139" s="13" t="s">
        <v>30</v>
      </c>
      <c r="L139" s="13" t="s">
        <v>31</v>
      </c>
      <c r="M139" s="13" t="s">
        <v>32</v>
      </c>
      <c r="N139" s="13" t="s">
        <v>33</v>
      </c>
      <c r="O139" s="13" t="s">
        <v>34</v>
      </c>
      <c r="P139" s="13" t="s">
        <v>35</v>
      </c>
      <c r="Q139" s="13" t="s">
        <v>36</v>
      </c>
      <c r="R139" s="13" t="s">
        <v>37</v>
      </c>
      <c r="S139" s="14" t="s">
        <v>38</v>
      </c>
      <c r="T139" s="14" t="s">
        <v>27</v>
      </c>
      <c r="U139" s="14" t="s">
        <v>28</v>
      </c>
      <c r="V139" s="14" t="s">
        <v>36</v>
      </c>
      <c r="W139" s="14" t="s">
        <v>37</v>
      </c>
      <c r="X139" s="14" t="s">
        <v>437</v>
      </c>
      <c r="Y139" s="13" t="s">
        <v>40</v>
      </c>
      <c r="Z139" s="14" t="s">
        <v>41</v>
      </c>
      <c r="AA139" s="43"/>
    </row>
    <row r="140" spans="2:27">
      <c r="B140" s="15"/>
      <c r="C140" s="9" t="s">
        <v>435</v>
      </c>
      <c r="D140" s="16">
        <f t="shared" ref="D140:I140" si="83">SUM(D141:D143)</f>
        <v>286970</v>
      </c>
      <c r="E140" s="16">
        <f t="shared" si="83"/>
        <v>13325</v>
      </c>
      <c r="F140" s="16">
        <f t="shared" si="83"/>
        <v>125</v>
      </c>
      <c r="G140" s="16">
        <f t="shared" si="83"/>
        <v>6</v>
      </c>
      <c r="H140" s="16">
        <f t="shared" si="83"/>
        <v>2</v>
      </c>
      <c r="I140" s="16">
        <f t="shared" si="83"/>
        <v>25</v>
      </c>
      <c r="J140" s="17">
        <f>D140*1000/E140</f>
        <v>21536.210131332082</v>
      </c>
      <c r="K140" s="17">
        <f>IFERROR(D140/F140,0)</f>
        <v>2295.7600000000002</v>
      </c>
      <c r="L140" s="18">
        <f t="shared" ref="L140:M140" si="84">IFERROR(F140/E140,0)</f>
        <v>9.3808630393996256E-3</v>
      </c>
      <c r="M140" s="42">
        <f t="shared" si="84"/>
        <v>4.8000000000000001E-2</v>
      </c>
      <c r="N140" s="42">
        <f>IFERROR(H140/F140,0)</f>
        <v>1.6E-2</v>
      </c>
      <c r="O140" s="42">
        <f>IFERROR(I140/F140,0)</f>
        <v>0.2</v>
      </c>
      <c r="P140" s="17">
        <f>IFERROR(D140/G140,0)</f>
        <v>47828.333333333336</v>
      </c>
      <c r="Q140" s="17">
        <f>IFERROR(D140/H140,0)</f>
        <v>143485</v>
      </c>
      <c r="R140" s="17">
        <f>IFERROR(D140/I140,0)</f>
        <v>11478.8</v>
      </c>
      <c r="S140" s="16">
        <f>SUM(S141:S143)</f>
        <v>9</v>
      </c>
      <c r="T140" s="16">
        <f>SUM(T141:T143)</f>
        <v>9</v>
      </c>
      <c r="U140" s="16">
        <f>SUM(U141:U143)</f>
        <v>0</v>
      </c>
      <c r="V140" s="17">
        <f>IFERROR(D140/T140,0)</f>
        <v>31885.555555555555</v>
      </c>
      <c r="W140" s="17">
        <f>IFERROR(D140/U140,0)</f>
        <v>0</v>
      </c>
      <c r="X140" s="17">
        <f>IFERROR(W140*커버링B2C요약!$AD$8/(커버링B2C요약!$AE$5/커버링B2C요약!$AD$5),0)</f>
        <v>0</v>
      </c>
      <c r="Y140" s="17">
        <f>Y141</f>
        <v>30000</v>
      </c>
      <c r="Z140" s="17">
        <v>0</v>
      </c>
      <c r="AA140" s="166"/>
    </row>
    <row r="141" spans="2:27" s="43" customFormat="1">
      <c r="B141" s="22" t="str">
        <f>VLOOKUP(C141,'메타 RAW'!A:G,2,0)</f>
        <v>ios(Web2App)_purchase_lookalike(7%)_vd_청소부/50(폐기물)_cr1_26.04.04</v>
      </c>
      <c r="C141" s="22" t="s">
        <v>1139</v>
      </c>
      <c r="D141" s="22">
        <f>VLOOKUP($C141,'메타 RAW'!$A:$G,3,0)</f>
        <v>225355</v>
      </c>
      <c r="E141" s="22">
        <f>VLOOKUP($C141,'메타 RAW'!$A:$G,4,0)</f>
        <v>9971</v>
      </c>
      <c r="F141" s="22">
        <f>VLOOKUP($C141,'메타 RAW'!$A:$G,5,0)</f>
        <v>103</v>
      </c>
      <c r="G141" s="22">
        <f>VLOOKUP($C141,'메타 RAW'!$A:$G,6,0)</f>
        <v>4</v>
      </c>
      <c r="H141" s="22">
        <f>VLOOKUP($C141,'메타 RAW'!$A:$I,7,0)</f>
        <v>1</v>
      </c>
      <c r="I141" s="22">
        <f>VLOOKUP($C141,'메타 RAW'!$A:$I,8,0)</f>
        <v>16</v>
      </c>
      <c r="J141" s="23">
        <f>IFERROR(D141/E141*1000,0)</f>
        <v>22601.043024771836</v>
      </c>
      <c r="K141" s="23">
        <f>IFERROR(D141/F141,0)</f>
        <v>2187.9126213592235</v>
      </c>
      <c r="L141" s="24">
        <f t="shared" ref="L141:M143" si="85">IFERROR(F141/E141,0)</f>
        <v>1.0329956874937318E-2</v>
      </c>
      <c r="M141" s="24">
        <f t="shared" si="85"/>
        <v>3.8834951456310676E-2</v>
      </c>
      <c r="N141" s="24">
        <f>IFERROR(H141/F141,0)</f>
        <v>9.7087378640776691E-3</v>
      </c>
      <c r="O141" s="24">
        <f>IFERROR(I141/F141,0)</f>
        <v>0.1553398058252427</v>
      </c>
      <c r="P141" s="22">
        <f>IFERROR(D141/G141,0)</f>
        <v>56338.75</v>
      </c>
      <c r="Q141" s="22">
        <f>IFERROR(D141/H141,0)</f>
        <v>225355</v>
      </c>
      <c r="R141" s="22">
        <f>IFERROR(D141/I141,0)</f>
        <v>14084.6875</v>
      </c>
      <c r="S141" s="22">
        <f>IFERROR(VLOOKUP($C141,'메타 RAW (MMP)'!$B:$G,3,0),0)</f>
        <v>5</v>
      </c>
      <c r="T141" s="22">
        <f>IFERROR(VLOOKUP($C141,'메타 RAW (MMP)'!$B:$G,5,0),0)</f>
        <v>5</v>
      </c>
      <c r="U141" s="22">
        <f>IFERROR(VLOOKUP($C141,'메타 RAW (MMP)'!$B:$G,6,0),0)</f>
        <v>0</v>
      </c>
      <c r="V141" s="22">
        <f>IFERROR(D141/T141,0)</f>
        <v>45071</v>
      </c>
      <c r="W141" s="22">
        <f>IFERROR(D141/U141,0)</f>
        <v>0</v>
      </c>
      <c r="X141" s="22">
        <f>IFERROR(W141*커버링B2C요약!$AD$8/(커버링B2C요약!$AE$5/커버링B2C요약!$AD$5),0)</f>
        <v>0</v>
      </c>
      <c r="Y141" s="22">
        <f>VLOOKUP($C141,'메타 RAW'!$A:$I,9,0)</f>
        <v>30000</v>
      </c>
    </row>
    <row r="142" spans="2:27" s="167" customFormat="1">
      <c r="B142" s="228" t="str">
        <f>VLOOKUP(C142,'메타 RAW'!A:G,2,0)</f>
        <v>ios(Web2App)_purchase_lookalike(7%)_vd_청소부/50(폐기물)_cr1_26.04.04</v>
      </c>
      <c r="C142" s="228" t="s">
        <v>1140</v>
      </c>
      <c r="D142" s="228">
        <f>VLOOKUP($C142,'메타 RAW'!$A:$G,3,0)</f>
        <v>61615</v>
      </c>
      <c r="E142" s="228">
        <f>VLOOKUP($C142,'메타 RAW'!$A:$G,4,0)</f>
        <v>3354</v>
      </c>
      <c r="F142" s="228">
        <f>VLOOKUP($C142,'메타 RAW'!$A:$G,5,0)</f>
        <v>22</v>
      </c>
      <c r="G142" s="228">
        <f>VLOOKUP($C142,'메타 RAW'!$A:$G,6,0)</f>
        <v>2</v>
      </c>
      <c r="H142" s="228">
        <f>VLOOKUP($C142,'메타 RAW'!$A:$I,7,0)</f>
        <v>1</v>
      </c>
      <c r="I142" s="228">
        <f>VLOOKUP($C142,'메타 RAW'!$A:$I,8,0)</f>
        <v>9</v>
      </c>
      <c r="J142" s="229">
        <f>IFERROR(D142/E142*1000,0)</f>
        <v>18370.602265951104</v>
      </c>
      <c r="K142" s="229">
        <f>IFERROR(D142/F142,0)</f>
        <v>2800.681818181818</v>
      </c>
      <c r="L142" s="230">
        <f t="shared" si="85"/>
        <v>6.5593321407274897E-3</v>
      </c>
      <c r="M142" s="230">
        <f t="shared" si="85"/>
        <v>9.0909090909090912E-2</v>
      </c>
      <c r="N142" s="230">
        <f>IFERROR(H142/F142,0)</f>
        <v>4.5454545454545456E-2</v>
      </c>
      <c r="O142" s="230">
        <f>IFERROR(I142/F142,0)</f>
        <v>0.40909090909090912</v>
      </c>
      <c r="P142" s="228">
        <f>IFERROR(D142/G142,0)</f>
        <v>30807.5</v>
      </c>
      <c r="Q142" s="228">
        <f>IFERROR(D142/H142,0)</f>
        <v>61615</v>
      </c>
      <c r="R142" s="228">
        <f>IFERROR(D142/I142,0)</f>
        <v>6846.1111111111113</v>
      </c>
      <c r="S142" s="228">
        <f>IFERROR(VLOOKUP($C142,'메타 RAW (MMP)'!$B:$G,3,0),0)</f>
        <v>4</v>
      </c>
      <c r="T142" s="228">
        <f>IFERROR(VLOOKUP($C142,'메타 RAW (MMP)'!$B:$G,5,0),0)</f>
        <v>4</v>
      </c>
      <c r="U142" s="228">
        <f>IFERROR(VLOOKUP($C142,'메타 RAW (MMP)'!$B:$G,6,0),0)</f>
        <v>0</v>
      </c>
      <c r="V142" s="228">
        <f>IFERROR(D142/T142,0)</f>
        <v>15403.75</v>
      </c>
      <c r="W142" s="228">
        <f>IFERROR(D142/U142,0)</f>
        <v>0</v>
      </c>
      <c r="X142" s="228">
        <f>IFERROR(W142*커버링B2C요약!$AD$8/(커버링B2C요약!$AE$5/커버링B2C요약!$AD$5),0)</f>
        <v>0</v>
      </c>
      <c r="Y142" s="228">
        <f>VLOOKUP($C142,'메타 RAW'!$A:$I,9,0)</f>
        <v>30000</v>
      </c>
    </row>
    <row r="143" spans="2:27">
      <c r="B143" s="22" t="str">
        <f>VLOOKUP(C143,'메타 RAW'!A:G,2,0)</f>
        <v>ios(Web2App)_purchase_lookalike(7%)_vd_청소부/50(폐기물)_cr1_26.04.04</v>
      </c>
      <c r="C143" s="22" t="s">
        <v>1138</v>
      </c>
      <c r="D143" s="22">
        <f>VLOOKUP($C143,'메타 RAW'!$A:$G,3,0)</f>
        <v>0</v>
      </c>
      <c r="E143" s="22">
        <f>VLOOKUP($C143,'메타 RAW'!$A:$G,4,0)</f>
        <v>0</v>
      </c>
      <c r="F143" s="22">
        <f>VLOOKUP($C143,'메타 RAW'!$A:$G,5,0)</f>
        <v>0</v>
      </c>
      <c r="G143" s="22">
        <f>VLOOKUP($C143,'메타 RAW'!$A:$G,6,0)</f>
        <v>0</v>
      </c>
      <c r="H143" s="22">
        <f>VLOOKUP($C143,'메타 RAW'!$A:$I,7,0)</f>
        <v>0</v>
      </c>
      <c r="I143" s="22">
        <f>VLOOKUP($C143,'메타 RAW'!$A:$I,8,0)</f>
        <v>0</v>
      </c>
      <c r="J143" s="23">
        <f>IFERROR(D143/E143*1000,0)</f>
        <v>0</v>
      </c>
      <c r="K143" s="23">
        <f>IFERROR(D143/F143,0)</f>
        <v>0</v>
      </c>
      <c r="L143" s="24">
        <f t="shared" si="85"/>
        <v>0</v>
      </c>
      <c r="M143" s="24">
        <f t="shared" si="85"/>
        <v>0</v>
      </c>
      <c r="N143" s="24">
        <f>IFERROR(H143/F143,0)</f>
        <v>0</v>
      </c>
      <c r="O143" s="24">
        <f>IFERROR(I143/F143,0)</f>
        <v>0</v>
      </c>
      <c r="P143" s="22">
        <f>IFERROR(D143/G143,0)</f>
        <v>0</v>
      </c>
      <c r="Q143" s="22">
        <f>IFERROR(D143/H143,0)</f>
        <v>0</v>
      </c>
      <c r="R143" s="22">
        <f>IFERROR(D143/I143,0)</f>
        <v>0</v>
      </c>
      <c r="S143" s="22">
        <f>IFERROR(VLOOKUP($C143,'메타 RAW (MMP)'!$B:$G,3,0),0)</f>
        <v>0</v>
      </c>
      <c r="T143" s="22">
        <f>IFERROR(VLOOKUP($C143,'메타 RAW (MMP)'!$B:$G,5,0),0)</f>
        <v>0</v>
      </c>
      <c r="U143" s="22">
        <f>IFERROR(VLOOKUP($C143,'메타 RAW (MMP)'!$B:$G,6,0),0)</f>
        <v>0</v>
      </c>
      <c r="V143" s="22">
        <f>IFERROR(D143/T143,0)</f>
        <v>0</v>
      </c>
      <c r="W143" s="22">
        <f>IFERROR(D143/U143,0)</f>
        <v>0</v>
      </c>
      <c r="X143" s="22">
        <f>IFERROR(W143*커버링B2C요약!$AD$8/(커버링B2C요약!$AE$5/커버링B2C요약!$AD$5),0)</f>
        <v>0</v>
      </c>
      <c r="Y143" s="22">
        <f>VLOOKUP($C143,'메타 RAW'!$A:$I,9,0)</f>
        <v>30000</v>
      </c>
      <c r="Z143" s="43"/>
      <c r="AA143" s="43"/>
    </row>
    <row r="144" spans="2:27">
      <c r="AA144" s="43"/>
    </row>
    <row r="145" spans="2:27">
      <c r="B145" s="19" t="s">
        <v>440</v>
      </c>
      <c r="C145" s="20" t="s">
        <v>4291</v>
      </c>
      <c r="D145" s="20"/>
    </row>
    <row r="146" spans="2:27">
      <c r="B146" s="11" t="s">
        <v>436</v>
      </c>
      <c r="C146" s="11" t="s">
        <v>22</v>
      </c>
      <c r="D146" s="12" t="s">
        <v>23</v>
      </c>
      <c r="E146" s="12" t="s">
        <v>24</v>
      </c>
      <c r="F146" s="12" t="s">
        <v>25</v>
      </c>
      <c r="G146" s="12" t="s">
        <v>26</v>
      </c>
      <c r="H146" s="12" t="s">
        <v>27</v>
      </c>
      <c r="I146" s="12" t="s">
        <v>28</v>
      </c>
      <c r="J146" s="13" t="s">
        <v>29</v>
      </c>
      <c r="K146" s="13" t="s">
        <v>30</v>
      </c>
      <c r="L146" s="13" t="s">
        <v>31</v>
      </c>
      <c r="M146" s="13" t="s">
        <v>32</v>
      </c>
      <c r="N146" s="13" t="s">
        <v>33</v>
      </c>
      <c r="O146" s="13" t="s">
        <v>34</v>
      </c>
      <c r="P146" s="13" t="s">
        <v>35</v>
      </c>
      <c r="Q146" s="13" t="s">
        <v>36</v>
      </c>
      <c r="R146" s="13" t="s">
        <v>37</v>
      </c>
      <c r="S146" s="14" t="s">
        <v>38</v>
      </c>
      <c r="T146" s="14" t="s">
        <v>27</v>
      </c>
      <c r="U146" s="14" t="s">
        <v>28</v>
      </c>
      <c r="V146" s="14" t="s">
        <v>36</v>
      </c>
      <c r="W146" s="14" t="s">
        <v>37</v>
      </c>
      <c r="X146" s="14" t="s">
        <v>437</v>
      </c>
      <c r="Y146" s="13" t="s">
        <v>40</v>
      </c>
      <c r="Z146" s="14" t="s">
        <v>41</v>
      </c>
      <c r="AA146" s="43"/>
    </row>
    <row r="147" spans="2:27">
      <c r="B147" s="15"/>
      <c r="C147" s="9" t="s">
        <v>435</v>
      </c>
      <c r="D147" s="16">
        <f t="shared" ref="D147:I147" si="86">SUM(D148:D150)</f>
        <v>213024</v>
      </c>
      <c r="E147" s="16">
        <f t="shared" si="86"/>
        <v>10291</v>
      </c>
      <c r="F147" s="16">
        <f t="shared" si="86"/>
        <v>90</v>
      </c>
      <c r="G147" s="16">
        <f t="shared" si="86"/>
        <v>6</v>
      </c>
      <c r="H147" s="16">
        <f t="shared" si="86"/>
        <v>2</v>
      </c>
      <c r="I147" s="16">
        <f t="shared" si="86"/>
        <v>15</v>
      </c>
      <c r="J147" s="17">
        <f>D147*1000/E147</f>
        <v>20700.02915168594</v>
      </c>
      <c r="K147" s="17">
        <f>IFERROR(D147/F147,0)</f>
        <v>2366.9333333333334</v>
      </c>
      <c r="L147" s="18">
        <f t="shared" ref="L147:M147" si="87">IFERROR(F147/E147,0)</f>
        <v>8.7455057817510447E-3</v>
      </c>
      <c r="M147" s="42">
        <f t="shared" si="87"/>
        <v>6.6666666666666666E-2</v>
      </c>
      <c r="N147" s="42">
        <f>IFERROR(H147/F147,0)</f>
        <v>2.2222222222222223E-2</v>
      </c>
      <c r="O147" s="42">
        <f>IFERROR(I147/F147,0)</f>
        <v>0.16666666666666666</v>
      </c>
      <c r="P147" s="17">
        <f>IFERROR(D147/G147,0)</f>
        <v>35504</v>
      </c>
      <c r="Q147" s="17">
        <f>IFERROR(D147/H147,0)</f>
        <v>106512</v>
      </c>
      <c r="R147" s="17">
        <f>IFERROR(D147/I147,0)</f>
        <v>14201.6</v>
      </c>
      <c r="S147" s="16">
        <f>SUM(S148:S150)</f>
        <v>9</v>
      </c>
      <c r="T147" s="16">
        <f>SUM(T148:T150)</f>
        <v>7</v>
      </c>
      <c r="U147" s="16">
        <f>SUM(U148:U150)</f>
        <v>0</v>
      </c>
      <c r="V147" s="17">
        <f>IFERROR(D147/T147,0)</f>
        <v>30432</v>
      </c>
      <c r="W147" s="17">
        <f>IFERROR(D147/U147,0)</f>
        <v>0</v>
      </c>
      <c r="X147" s="17">
        <f>IFERROR(W147*커버링B2C요약!$AD$8/(커버링B2C요약!$AE$5/커버링B2C요약!$AD$5),0)</f>
        <v>0</v>
      </c>
      <c r="Y147" s="17">
        <f>Y148</f>
        <v>30000</v>
      </c>
      <c r="Z147" s="17">
        <v>0</v>
      </c>
    </row>
    <row r="148" spans="2:27" s="43" customFormat="1">
      <c r="B148" s="22" t="str">
        <f>VLOOKUP(C148,'메타 RAW'!A:G,2,0)</f>
        <v>ios(Web2App)_purchase_lookalike(7%)_vd_청소부/2500(폐기물)_cr1_26.04.04</v>
      </c>
      <c r="C148" s="22" t="s">
        <v>1141</v>
      </c>
      <c r="D148" s="22">
        <f>VLOOKUP($C148,'메타 RAW'!$A:$G,3,0)</f>
        <v>176898</v>
      </c>
      <c r="E148" s="22">
        <f>VLOOKUP($C148,'메타 RAW'!$A:$G,4,0)</f>
        <v>8352</v>
      </c>
      <c r="F148" s="22">
        <f>VLOOKUP($C148,'메타 RAW'!$A:$G,5,0)</f>
        <v>73</v>
      </c>
      <c r="G148" s="22">
        <f>VLOOKUP($C148,'메타 RAW'!$A:$G,6,0)</f>
        <v>5</v>
      </c>
      <c r="H148" s="22">
        <f>VLOOKUP($C148,'메타 RAW'!$A:$I,7,0)</f>
        <v>2</v>
      </c>
      <c r="I148" s="22">
        <f>VLOOKUP($C148,'메타 RAW'!$A:$I,8,0)</f>
        <v>12</v>
      </c>
      <c r="J148" s="23">
        <f>IFERROR(D148/E148*1000,0)</f>
        <v>21180.316091954024</v>
      </c>
      <c r="K148" s="23">
        <f>IFERROR(D148/F148,0)</f>
        <v>2423.2602739726026</v>
      </c>
      <c r="L148" s="24">
        <f t="shared" ref="L148:M150" si="88">IFERROR(F148/E148,0)</f>
        <v>8.7404214559386965E-3</v>
      </c>
      <c r="M148" s="24">
        <f t="shared" si="88"/>
        <v>6.8493150684931503E-2</v>
      </c>
      <c r="N148" s="24">
        <f>IFERROR(H148/F148,0)</f>
        <v>2.7397260273972601E-2</v>
      </c>
      <c r="O148" s="24">
        <f>IFERROR(I148/F148,0)</f>
        <v>0.16438356164383561</v>
      </c>
      <c r="P148" s="22">
        <f>IFERROR(D148/G148,0)</f>
        <v>35379.599999999999</v>
      </c>
      <c r="Q148" s="22">
        <f>IFERROR(D148/H148,0)</f>
        <v>88449</v>
      </c>
      <c r="R148" s="22">
        <f>IFERROR(D148/I148,0)</f>
        <v>14741.5</v>
      </c>
      <c r="S148" s="22">
        <f>IFERROR(VLOOKUP($C148,'메타 RAW (MMP)'!$B:$G,3,0),0)</f>
        <v>6</v>
      </c>
      <c r="T148" s="22">
        <f>IFERROR(VLOOKUP($C148,'메타 RAW (MMP)'!$B:$G,5,0),0)</f>
        <v>5</v>
      </c>
      <c r="U148" s="22">
        <f>IFERROR(VLOOKUP($C148,'메타 RAW (MMP)'!$B:$G,6,0),0)</f>
        <v>0</v>
      </c>
      <c r="V148" s="22">
        <f>IFERROR(D148/T148,0)</f>
        <v>35379.599999999999</v>
      </c>
      <c r="W148" s="22">
        <f>IFERROR(D148/U148,0)</f>
        <v>0</v>
      </c>
      <c r="X148" s="22">
        <f>IFERROR(W148*커버링B2C요약!$AD$8/(커버링B2C요약!$AE$5/커버링B2C요약!$AD$5),0)</f>
        <v>0</v>
      </c>
      <c r="Y148" s="22">
        <f>VLOOKUP($C148,'메타 RAW'!$A:$I,9,0)</f>
        <v>30000</v>
      </c>
    </row>
    <row r="149" spans="2:27" s="43" customFormat="1">
      <c r="B149" s="22" t="str">
        <f>VLOOKUP(C149,'메타 RAW'!A:G,2,0)</f>
        <v>ios(Web2App)_purchase_lookalike(7%)_vd_청소부/2500(폐기물)_cr1_26.04.04</v>
      </c>
      <c r="C149" s="22" t="s">
        <v>1143</v>
      </c>
      <c r="D149" s="22">
        <f>VLOOKUP($C149,'메타 RAW'!$A:$G,3,0)</f>
        <v>19780</v>
      </c>
      <c r="E149" s="22">
        <f>VLOOKUP($C149,'메타 RAW'!$A:$G,4,0)</f>
        <v>1064</v>
      </c>
      <c r="F149" s="22">
        <f>VLOOKUP($C149,'메타 RAW'!$A:$G,5,0)</f>
        <v>6</v>
      </c>
      <c r="G149" s="22">
        <f>VLOOKUP($C149,'메타 RAW'!$A:$G,6,0)</f>
        <v>0</v>
      </c>
      <c r="H149" s="22">
        <f>VLOOKUP($C149,'메타 RAW'!$A:$I,7,0)</f>
        <v>0</v>
      </c>
      <c r="I149" s="22">
        <f>VLOOKUP($C149,'메타 RAW'!$A:$I,8,0)</f>
        <v>2</v>
      </c>
      <c r="J149" s="23">
        <f>IFERROR(D149/E149*1000,0)</f>
        <v>18590.225563909775</v>
      </c>
      <c r="K149" s="23">
        <f>IFERROR(D149/F149,0)</f>
        <v>3296.6666666666665</v>
      </c>
      <c r="L149" s="24">
        <f t="shared" si="88"/>
        <v>5.6390977443609019E-3</v>
      </c>
      <c r="M149" s="24">
        <f t="shared" si="88"/>
        <v>0</v>
      </c>
      <c r="N149" s="24">
        <f>IFERROR(H149/F149,0)</f>
        <v>0</v>
      </c>
      <c r="O149" s="24">
        <f>IFERROR(I149/F149,0)</f>
        <v>0.33333333333333331</v>
      </c>
      <c r="P149" s="22">
        <f>IFERROR(D149/G149,0)</f>
        <v>0</v>
      </c>
      <c r="Q149" s="22">
        <f>IFERROR(D149/H149,0)</f>
        <v>0</v>
      </c>
      <c r="R149" s="22">
        <f>IFERROR(D149/I149,0)</f>
        <v>9890</v>
      </c>
      <c r="S149" s="22">
        <f>IFERROR(VLOOKUP($C149,'메타 RAW (MMP)'!$B:$G,3,0),0)</f>
        <v>2</v>
      </c>
      <c r="T149" s="22">
        <f>IFERROR(VLOOKUP($C149,'메타 RAW (MMP)'!$B:$G,5,0),0)</f>
        <v>1</v>
      </c>
      <c r="U149" s="22">
        <f>IFERROR(VLOOKUP($C149,'메타 RAW (MMP)'!$B:$G,6,0),0)</f>
        <v>0</v>
      </c>
      <c r="V149" s="22">
        <f>IFERROR(D149/T149,0)</f>
        <v>19780</v>
      </c>
      <c r="W149" s="22">
        <f>IFERROR(D149/U149,0)</f>
        <v>0</v>
      </c>
      <c r="X149" s="22">
        <f>IFERROR(W149*커버링B2C요약!$AD$8/(커버링B2C요약!$AE$5/커버링B2C요약!$AD$5),0)</f>
        <v>0</v>
      </c>
      <c r="Y149" s="22">
        <f>VLOOKUP($C149,'메타 RAW'!$A:$I,9,0)</f>
        <v>30000</v>
      </c>
    </row>
    <row r="150" spans="2:27" s="43" customFormat="1">
      <c r="B150" s="22" t="str">
        <f>VLOOKUP(C150,'메타 RAW'!A:G,2,0)</f>
        <v>ios(Web2App)_purchase_lookalike(7%)_vd_청소부/2500(폐기물)_cr1_26.04.04</v>
      </c>
      <c r="C150" s="22" t="s">
        <v>1142</v>
      </c>
      <c r="D150" s="22">
        <f>VLOOKUP($C150,'메타 RAW'!$A:$G,3,0)</f>
        <v>16346</v>
      </c>
      <c r="E150" s="22">
        <f>VLOOKUP($C150,'메타 RAW'!$A:$G,4,0)</f>
        <v>875</v>
      </c>
      <c r="F150" s="22">
        <f>VLOOKUP($C150,'메타 RAW'!$A:$G,5,0)</f>
        <v>11</v>
      </c>
      <c r="G150" s="22">
        <f>VLOOKUP($C150,'메타 RAW'!$A:$G,6,0)</f>
        <v>1</v>
      </c>
      <c r="H150" s="22">
        <f>VLOOKUP($C150,'메타 RAW'!$A:$I,7,0)</f>
        <v>0</v>
      </c>
      <c r="I150" s="22">
        <f>VLOOKUP($C150,'메타 RAW'!$A:$I,8,0)</f>
        <v>1</v>
      </c>
      <c r="J150" s="23">
        <f>IFERROR(D150/E150*1000,0)</f>
        <v>18681.142857142855</v>
      </c>
      <c r="K150" s="23">
        <f>IFERROR(D150/F150,0)</f>
        <v>1486</v>
      </c>
      <c r="L150" s="24">
        <f t="shared" si="88"/>
        <v>1.2571428571428572E-2</v>
      </c>
      <c r="M150" s="24">
        <f t="shared" si="88"/>
        <v>9.0909090909090912E-2</v>
      </c>
      <c r="N150" s="24">
        <f>IFERROR(H150/F150,0)</f>
        <v>0</v>
      </c>
      <c r="O150" s="24">
        <f>IFERROR(I150/F150,0)</f>
        <v>9.0909090909090912E-2</v>
      </c>
      <c r="P150" s="22">
        <f>IFERROR(D150/G150,0)</f>
        <v>16346</v>
      </c>
      <c r="Q150" s="22">
        <f>IFERROR(D150/H150,0)</f>
        <v>0</v>
      </c>
      <c r="R150" s="22">
        <f>IFERROR(D150/I150,0)</f>
        <v>16346</v>
      </c>
      <c r="S150" s="22">
        <f>IFERROR(VLOOKUP($C150,'메타 RAW (MMP)'!$B:$G,3,0),0)</f>
        <v>1</v>
      </c>
      <c r="T150" s="22">
        <f>IFERROR(VLOOKUP($C150,'메타 RAW (MMP)'!$B:$G,5,0),0)</f>
        <v>1</v>
      </c>
      <c r="U150" s="22">
        <f>IFERROR(VLOOKUP($C150,'메타 RAW (MMP)'!$B:$G,6,0),0)</f>
        <v>0</v>
      </c>
      <c r="V150" s="22">
        <f>IFERROR(D150/T150,0)</f>
        <v>16346</v>
      </c>
      <c r="W150" s="22">
        <f>IFERROR(D150/U150,0)</f>
        <v>0</v>
      </c>
      <c r="X150" s="22">
        <f>IFERROR(W150*커버링B2C요약!$AD$8/(커버링B2C요약!$AE$5/커버링B2C요약!$AD$5),0)</f>
        <v>0</v>
      </c>
      <c r="Y150" s="22">
        <f>VLOOKUP($C150,'메타 RAW'!$A:$I,9,0)</f>
        <v>30000</v>
      </c>
    </row>
    <row r="151" spans="2:27">
      <c r="AA151" s="43"/>
    </row>
    <row r="152" spans="2:27" hidden="1">
      <c r="B152" s="19" t="s">
        <v>440</v>
      </c>
      <c r="C152" s="20" t="s">
        <v>451</v>
      </c>
      <c r="D152" s="20"/>
    </row>
    <row r="153" spans="2:27" hidden="1">
      <c r="B153" s="11" t="s">
        <v>436</v>
      </c>
      <c r="C153" s="11" t="s">
        <v>22</v>
      </c>
      <c r="D153" s="12" t="s">
        <v>23</v>
      </c>
      <c r="E153" s="12" t="s">
        <v>24</v>
      </c>
      <c r="F153" s="12" t="s">
        <v>25</v>
      </c>
      <c r="G153" s="12" t="s">
        <v>26</v>
      </c>
      <c r="H153" s="12" t="s">
        <v>27</v>
      </c>
      <c r="I153" s="12" t="s">
        <v>28</v>
      </c>
      <c r="J153" s="13" t="s">
        <v>29</v>
      </c>
      <c r="K153" s="13" t="s">
        <v>30</v>
      </c>
      <c r="L153" s="13" t="s">
        <v>31</v>
      </c>
      <c r="M153" s="13" t="s">
        <v>32</v>
      </c>
      <c r="N153" s="13" t="s">
        <v>33</v>
      </c>
      <c r="O153" s="13" t="s">
        <v>34</v>
      </c>
      <c r="P153" s="13" t="s">
        <v>35</v>
      </c>
      <c r="Q153" s="13" t="s">
        <v>36</v>
      </c>
      <c r="R153" s="13" t="s">
        <v>37</v>
      </c>
      <c r="S153" s="14" t="s">
        <v>38</v>
      </c>
      <c r="T153" s="14" t="s">
        <v>27</v>
      </c>
      <c r="U153" s="14" t="s">
        <v>28</v>
      </c>
      <c r="V153" s="14" t="s">
        <v>36</v>
      </c>
      <c r="W153" s="14" t="s">
        <v>37</v>
      </c>
      <c r="X153" s="14" t="s">
        <v>437</v>
      </c>
      <c r="Y153" s="13" t="s">
        <v>40</v>
      </c>
      <c r="Z153" s="14" t="s">
        <v>41</v>
      </c>
      <c r="AA153" s="43"/>
    </row>
    <row r="154" spans="2:27" hidden="1">
      <c r="B154" s="15"/>
      <c r="C154" s="9" t="s">
        <v>435</v>
      </c>
      <c r="D154" s="16">
        <f t="shared" ref="D154:I154" si="89">SUM(D155:D157)</f>
        <v>0</v>
      </c>
      <c r="E154" s="16">
        <f t="shared" si="89"/>
        <v>0</v>
      </c>
      <c r="F154" s="16">
        <f t="shared" si="89"/>
        <v>0</v>
      </c>
      <c r="G154" s="16">
        <f t="shared" si="89"/>
        <v>0</v>
      </c>
      <c r="H154" s="16">
        <f t="shared" si="89"/>
        <v>0</v>
      </c>
      <c r="I154" s="16">
        <f t="shared" si="89"/>
        <v>0</v>
      </c>
      <c r="J154" s="17" t="e">
        <f>D154*1000/E154</f>
        <v>#DIV/0!</v>
      </c>
      <c r="K154" s="17">
        <f>IFERROR(D154/F154,0)</f>
        <v>0</v>
      </c>
      <c r="L154" s="18">
        <f t="shared" ref="L154:M157" si="90">IFERROR(F154/E154,0)</f>
        <v>0</v>
      </c>
      <c r="M154" s="42">
        <f t="shared" si="90"/>
        <v>0</v>
      </c>
      <c r="N154" s="42">
        <f>IFERROR(H154/F154,0)</f>
        <v>0</v>
      </c>
      <c r="O154" s="42">
        <f>IFERROR(I154/F154,0)</f>
        <v>0</v>
      </c>
      <c r="P154" s="17">
        <f>IFERROR(D154/G154,0)</f>
        <v>0</v>
      </c>
      <c r="Q154" s="17">
        <f>IFERROR(D154/H154,0)</f>
        <v>0</v>
      </c>
      <c r="R154" s="17">
        <f>IFERROR(D154/I154,0)</f>
        <v>0</v>
      </c>
      <c r="S154" s="16">
        <f>SUM(S155:S157)</f>
        <v>0</v>
      </c>
      <c r="T154" s="16">
        <f>SUM(T155:T157)</f>
        <v>0</v>
      </c>
      <c r="U154" s="16">
        <f>SUM(U155:U157)</f>
        <v>0</v>
      </c>
      <c r="V154" s="17">
        <f>IFERROR(D154/T154,0)</f>
        <v>0</v>
      </c>
      <c r="W154" s="17">
        <f>IFERROR(D154/U154,0)</f>
        <v>0</v>
      </c>
      <c r="X154" s="17">
        <f>IFERROR(W154*커버링B2C요약!$AD$8/(커버링B2C요약!$AE$5/커버링B2C요약!$AD$5),0)</f>
        <v>0</v>
      </c>
      <c r="Y154" s="17">
        <f>Y155</f>
        <v>0</v>
      </c>
      <c r="Z154" s="17">
        <v>0</v>
      </c>
    </row>
    <row r="155" spans="2:27" s="43" customFormat="1" hidden="1">
      <c r="B155" s="22" t="str">
        <f>VLOOKUP(C155,'메타 RAW'!A:G,2,0)</f>
        <v>ios(Web2App)_purchase_lookalike(7%)_vd_청소부/100(폐기물)_cr1_26.04.04</v>
      </c>
      <c r="C155" s="22" t="s">
        <v>1144</v>
      </c>
      <c r="D155" s="22">
        <f>VLOOKUP($C155,'메타 RAW'!$A:$G,3,0)</f>
        <v>0</v>
      </c>
      <c r="E155" s="22">
        <f>VLOOKUP($C155,'메타 RAW'!$A:$G,4,0)</f>
        <v>0</v>
      </c>
      <c r="F155" s="22">
        <f>VLOOKUP($C155,'메타 RAW'!$A:$G,5,0)</f>
        <v>0</v>
      </c>
      <c r="G155" s="22">
        <f>VLOOKUP($C155,'메타 RAW'!$A:$G,6,0)</f>
        <v>0</v>
      </c>
      <c r="H155" s="22">
        <f>VLOOKUP($C155,'메타 RAW'!$A:$I,7,0)</f>
        <v>0</v>
      </c>
      <c r="I155" s="22">
        <f>VLOOKUP($C155,'메타 RAW'!$A:$I,8,0)</f>
        <v>0</v>
      </c>
      <c r="J155" s="23">
        <f>IFERROR(D155/E155*1000,0)</f>
        <v>0</v>
      </c>
      <c r="K155" s="23">
        <f>IFERROR(D155/F155,0)</f>
        <v>0</v>
      </c>
      <c r="L155" s="24">
        <f t="shared" si="90"/>
        <v>0</v>
      </c>
      <c r="M155" s="24">
        <f t="shared" si="90"/>
        <v>0</v>
      </c>
      <c r="N155" s="24">
        <f>IFERROR(H155/F155,0)</f>
        <v>0</v>
      </c>
      <c r="O155" s="24">
        <f>IFERROR(I155/F155,0)</f>
        <v>0</v>
      </c>
      <c r="P155" s="22">
        <f>IFERROR(D155/G155,0)</f>
        <v>0</v>
      </c>
      <c r="Q155" s="22">
        <f>IFERROR(D155/H155,0)</f>
        <v>0</v>
      </c>
      <c r="R155" s="22">
        <f>IFERROR(D155/I155,0)</f>
        <v>0</v>
      </c>
      <c r="S155" s="22">
        <f>IFERROR(VLOOKUP($C155,'메타 RAW (MMP)'!$B:$G,3,0),0)</f>
        <v>0</v>
      </c>
      <c r="T155" s="22">
        <f>IFERROR(VLOOKUP($C155,'메타 RAW (MMP)'!$B:$G,5,0),0)</f>
        <v>0</v>
      </c>
      <c r="U155" s="22">
        <f>IFERROR(VLOOKUP($C155,'메타 RAW (MMP)'!$B:$G,6,0),0)</f>
        <v>0</v>
      </c>
      <c r="V155" s="22">
        <f>IFERROR(D155/T155,0)</f>
        <v>0</v>
      </c>
      <c r="W155" s="22">
        <f>IFERROR(D155/U155,0)</f>
        <v>0</v>
      </c>
      <c r="X155" s="22">
        <f>IFERROR(W155*커버링B2C요약!$AD$8/(커버링B2C요약!$AE$5/커버링B2C요약!$AD$5),0)</f>
        <v>0</v>
      </c>
      <c r="Y155" s="22">
        <v>0</v>
      </c>
    </row>
    <row r="156" spans="2:27" s="43" customFormat="1" hidden="1">
      <c r="B156" s="22" t="str">
        <f>VLOOKUP(C156,'메타 RAW'!A:G,2,0)</f>
        <v>ios(Web2App)_purchase_lookalike(7%)_vd_청소부/100(폐기물)_cr1_26.04.04</v>
      </c>
      <c r="C156" s="22" t="s">
        <v>1145</v>
      </c>
      <c r="D156" s="22">
        <f>VLOOKUP($C156,'메타 RAW'!$A:$G,3,0)</f>
        <v>0</v>
      </c>
      <c r="E156" s="22">
        <f>VLOOKUP($C156,'메타 RAW'!$A:$G,4,0)</f>
        <v>0</v>
      </c>
      <c r="F156" s="22">
        <f>VLOOKUP($C156,'메타 RAW'!$A:$G,5,0)</f>
        <v>0</v>
      </c>
      <c r="G156" s="22">
        <f>VLOOKUP($C156,'메타 RAW'!$A:$G,6,0)</f>
        <v>0</v>
      </c>
      <c r="H156" s="22">
        <f>VLOOKUP($C156,'메타 RAW'!$A:$I,7,0)</f>
        <v>0</v>
      </c>
      <c r="I156" s="22">
        <f>VLOOKUP($C156,'메타 RAW'!$A:$I,8,0)</f>
        <v>0</v>
      </c>
      <c r="J156" s="23">
        <f>IFERROR(D156/E156*1000,0)</f>
        <v>0</v>
      </c>
      <c r="K156" s="23">
        <f>IFERROR(D156/F156,0)</f>
        <v>0</v>
      </c>
      <c r="L156" s="24">
        <f t="shared" si="90"/>
        <v>0</v>
      </c>
      <c r="M156" s="24">
        <f t="shared" si="90"/>
        <v>0</v>
      </c>
      <c r="N156" s="24">
        <f>IFERROR(H156/F156,0)</f>
        <v>0</v>
      </c>
      <c r="O156" s="24">
        <f>IFERROR(I156/F156,0)</f>
        <v>0</v>
      </c>
      <c r="P156" s="22">
        <f>IFERROR(D156/G156,0)</f>
        <v>0</v>
      </c>
      <c r="Q156" s="22">
        <f>IFERROR(D156/H156,0)</f>
        <v>0</v>
      </c>
      <c r="R156" s="22">
        <f>IFERROR(D156/I156,0)</f>
        <v>0</v>
      </c>
      <c r="S156" s="22">
        <f>IFERROR(VLOOKUP($C156,'메타 RAW (MMP)'!$B:$G,3,0),0)</f>
        <v>0</v>
      </c>
      <c r="T156" s="22">
        <f>IFERROR(VLOOKUP($C156,'메타 RAW (MMP)'!$B:$G,5,0),0)</f>
        <v>0</v>
      </c>
      <c r="U156" s="22">
        <f>IFERROR(VLOOKUP($C156,'메타 RAW (MMP)'!$B:$G,6,0),0)</f>
        <v>0</v>
      </c>
      <c r="V156" s="22">
        <f>IFERROR(D156/T156,0)</f>
        <v>0</v>
      </c>
      <c r="W156" s="22">
        <f>IFERROR(D156/U156,0)</f>
        <v>0</v>
      </c>
      <c r="X156" s="22">
        <f>IFERROR(W156*커버링B2C요약!$AD$8/(커버링B2C요약!$AE$5/커버링B2C요약!$AD$5),0)</f>
        <v>0</v>
      </c>
      <c r="Y156" s="22">
        <f>VLOOKUP($C156,'메타 RAW'!$A:$I,9,0)</f>
        <v>30000</v>
      </c>
    </row>
    <row r="157" spans="2:27" s="43" customFormat="1" hidden="1">
      <c r="B157" s="22" t="str">
        <f>VLOOKUP(C157,'메타 RAW'!A:G,2,0)</f>
        <v>ios(Web2App)_purchase_lookalike(7%)_vd_청소부/100(폐기물)_cr1_26.04.04</v>
      </c>
      <c r="C157" s="22" t="s">
        <v>1146</v>
      </c>
      <c r="D157" s="22">
        <f>VLOOKUP($C157,'메타 RAW'!$A:$G,3,0)</f>
        <v>0</v>
      </c>
      <c r="E157" s="22">
        <f>VLOOKUP($C157,'메타 RAW'!$A:$G,4,0)</f>
        <v>0</v>
      </c>
      <c r="F157" s="22">
        <f>VLOOKUP($C157,'메타 RAW'!$A:$G,5,0)</f>
        <v>0</v>
      </c>
      <c r="G157" s="22">
        <f>VLOOKUP($C157,'메타 RAW'!$A:$G,6,0)</f>
        <v>0</v>
      </c>
      <c r="H157" s="22">
        <f>VLOOKUP($C157,'메타 RAW'!$A:$I,7,0)</f>
        <v>0</v>
      </c>
      <c r="I157" s="22">
        <f>VLOOKUP($C157,'메타 RAW'!$A:$I,8,0)</f>
        <v>0</v>
      </c>
      <c r="J157" s="23">
        <f>IFERROR(D157/E157*1000,0)</f>
        <v>0</v>
      </c>
      <c r="K157" s="23">
        <f>IFERROR(D157/F157,0)</f>
        <v>0</v>
      </c>
      <c r="L157" s="24">
        <f t="shared" si="90"/>
        <v>0</v>
      </c>
      <c r="M157" s="24">
        <f t="shared" si="90"/>
        <v>0</v>
      </c>
      <c r="N157" s="24">
        <f>IFERROR(H157/F157,0)</f>
        <v>0</v>
      </c>
      <c r="O157" s="24">
        <f>IFERROR(I157/F157,0)</f>
        <v>0</v>
      </c>
      <c r="P157" s="22">
        <f>IFERROR(D157/G157,0)</f>
        <v>0</v>
      </c>
      <c r="Q157" s="22">
        <f>IFERROR(D157/H157,0)</f>
        <v>0</v>
      </c>
      <c r="R157" s="22">
        <f>IFERROR(D157/I157,0)</f>
        <v>0</v>
      </c>
      <c r="S157" s="22">
        <f>IFERROR(VLOOKUP($C157,'메타 RAW (MMP)'!$B:$G,3,0),0)</f>
        <v>0</v>
      </c>
      <c r="T157" s="22">
        <f>IFERROR(VLOOKUP($C157,'메타 RAW (MMP)'!$B:$G,5,0),0)</f>
        <v>0</v>
      </c>
      <c r="U157" s="22">
        <f>IFERROR(VLOOKUP($C157,'메타 RAW (MMP)'!$B:$G,6,0),0)</f>
        <v>0</v>
      </c>
      <c r="V157" s="22">
        <f>IFERROR(D157/T157,0)</f>
        <v>0</v>
      </c>
      <c r="W157" s="22">
        <f>IFERROR(D157/U157,0)</f>
        <v>0</v>
      </c>
      <c r="X157" s="22">
        <f>IFERROR(W157*커버링B2C요약!$AD$8/(커버링B2C요약!$AE$5/커버링B2C요약!$AD$5),0)</f>
        <v>0</v>
      </c>
      <c r="Y157" s="22">
        <f>VLOOKUP($C157,'메타 RAW'!$A:$I,9,0)</f>
        <v>30000</v>
      </c>
    </row>
    <row r="158" spans="2:27" hidden="1">
      <c r="B158" s="19" t="s">
        <v>440</v>
      </c>
      <c r="C158" s="20" t="s">
        <v>451</v>
      </c>
      <c r="D158" s="20"/>
    </row>
    <row r="159" spans="2:27" hidden="1">
      <c r="B159" s="11" t="s">
        <v>436</v>
      </c>
      <c r="C159" s="11" t="s">
        <v>22</v>
      </c>
      <c r="D159" s="12" t="s">
        <v>23</v>
      </c>
      <c r="E159" s="12" t="s">
        <v>24</v>
      </c>
      <c r="F159" s="12" t="s">
        <v>25</v>
      </c>
      <c r="G159" s="12" t="s">
        <v>26</v>
      </c>
      <c r="H159" s="12" t="s">
        <v>27</v>
      </c>
      <c r="I159" s="12" t="s">
        <v>28</v>
      </c>
      <c r="J159" s="13" t="s">
        <v>29</v>
      </c>
      <c r="K159" s="13" t="s">
        <v>30</v>
      </c>
      <c r="L159" s="13" t="s">
        <v>31</v>
      </c>
      <c r="M159" s="13" t="s">
        <v>32</v>
      </c>
      <c r="N159" s="13" t="s">
        <v>33</v>
      </c>
      <c r="O159" s="13" t="s">
        <v>34</v>
      </c>
      <c r="P159" s="13" t="s">
        <v>35</v>
      </c>
      <c r="Q159" s="13" t="s">
        <v>36</v>
      </c>
      <c r="R159" s="13" t="s">
        <v>37</v>
      </c>
      <c r="S159" s="14" t="s">
        <v>38</v>
      </c>
      <c r="T159" s="14" t="s">
        <v>27</v>
      </c>
      <c r="U159" s="14" t="s">
        <v>28</v>
      </c>
      <c r="V159" s="14" t="s">
        <v>36</v>
      </c>
      <c r="W159" s="14" t="s">
        <v>37</v>
      </c>
      <c r="X159" s="14" t="s">
        <v>437</v>
      </c>
      <c r="Y159" s="13" t="s">
        <v>40</v>
      </c>
      <c r="Z159" s="14" t="s">
        <v>41</v>
      </c>
      <c r="AA159" s="43"/>
    </row>
    <row r="160" spans="2:27" hidden="1">
      <c r="B160" s="15"/>
      <c r="C160" s="9" t="s">
        <v>435</v>
      </c>
      <c r="D160" s="16">
        <f t="shared" ref="D160:I160" si="91">SUM(D161:D163)</f>
        <v>0</v>
      </c>
      <c r="E160" s="16">
        <f t="shared" si="91"/>
        <v>0</v>
      </c>
      <c r="F160" s="16">
        <f t="shared" si="91"/>
        <v>0</v>
      </c>
      <c r="G160" s="16">
        <f t="shared" si="91"/>
        <v>0</v>
      </c>
      <c r="H160" s="16">
        <f t="shared" si="91"/>
        <v>0</v>
      </c>
      <c r="I160" s="16">
        <f t="shared" si="91"/>
        <v>0</v>
      </c>
      <c r="J160" s="17" t="e">
        <f>D160*1000/E160</f>
        <v>#DIV/0!</v>
      </c>
      <c r="K160" s="17">
        <f>IFERROR(D160/F160,0)</f>
        <v>0</v>
      </c>
      <c r="L160" s="18">
        <f t="shared" ref="L160:M163" si="92">IFERROR(F160/E160,0)</f>
        <v>0</v>
      </c>
      <c r="M160" s="42">
        <f t="shared" si="92"/>
        <v>0</v>
      </c>
      <c r="N160" s="42">
        <f>IFERROR(H160/F160,0)</f>
        <v>0</v>
      </c>
      <c r="O160" s="42">
        <f>IFERROR(I160/F160,0)</f>
        <v>0</v>
      </c>
      <c r="P160" s="17">
        <f>IFERROR(D160/G160,0)</f>
        <v>0</v>
      </c>
      <c r="Q160" s="17">
        <f>IFERROR(D160/H160,0)</f>
        <v>0</v>
      </c>
      <c r="R160" s="17">
        <f>IFERROR(D160/I160,0)</f>
        <v>0</v>
      </c>
      <c r="S160" s="16">
        <f>SUM(S161:S163)</f>
        <v>0</v>
      </c>
      <c r="T160" s="16">
        <f>SUM(T161:T163)</f>
        <v>0</v>
      </c>
      <c r="U160" s="16">
        <f>SUM(U161:U163)</f>
        <v>0</v>
      </c>
      <c r="V160" s="17">
        <f>IFERROR(D160/T160,0)</f>
        <v>0</v>
      </c>
      <c r="W160" s="17">
        <f>IFERROR(D160/U160,0)</f>
        <v>0</v>
      </c>
      <c r="X160" s="17">
        <f>IFERROR(W160*커버링B2C요약!$AD$8/(커버링B2C요약!$AE$5/커버링B2C요약!$AD$5),0)</f>
        <v>0</v>
      </c>
      <c r="Y160" s="17">
        <f>Y161</f>
        <v>0</v>
      </c>
      <c r="Z160" s="17">
        <v>0</v>
      </c>
    </row>
    <row r="161" spans="2:27" s="43" customFormat="1" hidden="1">
      <c r="B161" s="22" t="str">
        <f>VLOOKUP(C161,'메타 RAW'!A:G,2,0)</f>
        <v>ios(Web2App)_purchase_lookalike(7%)_vd_신주목/50%(대형폐기물)_mk1_26.04.03</v>
      </c>
      <c r="C161" s="22" t="s">
        <v>1147</v>
      </c>
      <c r="D161" s="22">
        <f>VLOOKUP($C161,'메타 RAW'!$A:$G,3,0)</f>
        <v>0</v>
      </c>
      <c r="E161" s="22">
        <f>VLOOKUP($C161,'메타 RAW'!$A:$G,4,0)</f>
        <v>0</v>
      </c>
      <c r="F161" s="22">
        <f>VLOOKUP($C161,'메타 RAW'!$A:$G,5,0)</f>
        <v>0</v>
      </c>
      <c r="G161" s="22">
        <f>VLOOKUP($C161,'메타 RAW'!$A:$G,6,0)</f>
        <v>0</v>
      </c>
      <c r="H161" s="22">
        <f>VLOOKUP($C161,'메타 RAW'!$A:$I,7,0)</f>
        <v>0</v>
      </c>
      <c r="I161" s="22">
        <f>VLOOKUP($C161,'메타 RAW'!$A:$I,8,0)</f>
        <v>0</v>
      </c>
      <c r="J161" s="23">
        <f>IFERROR(D161/E161*1000,0)</f>
        <v>0</v>
      </c>
      <c r="K161" s="23">
        <f>IFERROR(D161/F161,0)</f>
        <v>0</v>
      </c>
      <c r="L161" s="24">
        <f t="shared" si="92"/>
        <v>0</v>
      </c>
      <c r="M161" s="24">
        <f t="shared" si="92"/>
        <v>0</v>
      </c>
      <c r="N161" s="24">
        <f>IFERROR(H161/F161,0)</f>
        <v>0</v>
      </c>
      <c r="O161" s="24">
        <f>IFERROR(I161/F161,0)</f>
        <v>0</v>
      </c>
      <c r="P161" s="22">
        <f>IFERROR(D161/G161,0)</f>
        <v>0</v>
      </c>
      <c r="Q161" s="22">
        <f>IFERROR(D161/H161,0)</f>
        <v>0</v>
      </c>
      <c r="R161" s="22">
        <f>IFERROR(D161/I161,0)</f>
        <v>0</v>
      </c>
      <c r="S161" s="22">
        <f>IFERROR(VLOOKUP($C161,'메타 RAW (MMP)'!$B:$G,3,0),0)</f>
        <v>0</v>
      </c>
      <c r="T161" s="22">
        <f>IFERROR(VLOOKUP($C161,'메타 RAW (MMP)'!$B:$G,5,0),0)</f>
        <v>0</v>
      </c>
      <c r="U161" s="22">
        <f>IFERROR(VLOOKUP($C161,'메타 RAW (MMP)'!$B:$G,6,0),0)</f>
        <v>0</v>
      </c>
      <c r="V161" s="22">
        <f>IFERROR(D161/T161,0)</f>
        <v>0</v>
      </c>
      <c r="W161" s="22">
        <f>IFERROR(D161/U161,0)</f>
        <v>0</v>
      </c>
      <c r="X161" s="22">
        <f>IFERROR(W161*커버링B2C요약!$AD$8/(커버링B2C요약!$AE$5/커버링B2C요약!$AD$5),0)</f>
        <v>0</v>
      </c>
      <c r="Y161" s="22">
        <v>0</v>
      </c>
    </row>
    <row r="162" spans="2:27" hidden="1">
      <c r="B162" s="22" t="str">
        <f>VLOOKUP(C162,'메타 RAW'!A:G,2,0)</f>
        <v>ios(Web2App)_purchase_lookalike(7%)_vd_신주목/50%(대형폐기물)_mk1_26.04.03</v>
      </c>
      <c r="C162" s="22" t="s">
        <v>1148</v>
      </c>
      <c r="D162" s="22">
        <f>VLOOKUP($C162,'메타 RAW'!$A:$G,3,0)</f>
        <v>0</v>
      </c>
      <c r="E162" s="22">
        <f>VLOOKUP($C162,'메타 RAW'!$A:$G,4,0)</f>
        <v>0</v>
      </c>
      <c r="F162" s="22">
        <f>VLOOKUP($C162,'메타 RAW'!$A:$G,5,0)</f>
        <v>0</v>
      </c>
      <c r="G162" s="22">
        <f>VLOOKUP($C162,'메타 RAW'!$A:$G,6,0)</f>
        <v>0</v>
      </c>
      <c r="H162" s="22">
        <f>VLOOKUP($C162,'메타 RAW'!$A:$I,7,0)</f>
        <v>0</v>
      </c>
      <c r="I162" s="22">
        <f>VLOOKUP($C162,'메타 RAW'!$A:$I,8,0)</f>
        <v>0</v>
      </c>
      <c r="J162" s="23">
        <f>IFERROR(D162/E162*1000,0)</f>
        <v>0</v>
      </c>
      <c r="K162" s="23">
        <f>IFERROR(D162/F162,0)</f>
        <v>0</v>
      </c>
      <c r="L162" s="24">
        <f t="shared" si="92"/>
        <v>0</v>
      </c>
      <c r="M162" s="24">
        <f t="shared" si="92"/>
        <v>0</v>
      </c>
      <c r="N162" s="24">
        <f>IFERROR(H162/F162,0)</f>
        <v>0</v>
      </c>
      <c r="O162" s="24">
        <f>IFERROR(I162/F162,0)</f>
        <v>0</v>
      </c>
      <c r="P162" s="22">
        <f>IFERROR(D162/G162,0)</f>
        <v>0</v>
      </c>
      <c r="Q162" s="22">
        <f>IFERROR(D162/H162,0)</f>
        <v>0</v>
      </c>
      <c r="R162" s="22">
        <f>IFERROR(D162/I162,0)</f>
        <v>0</v>
      </c>
      <c r="S162" s="22">
        <f>IFERROR(VLOOKUP($C162,'메타 RAW (MMP)'!$B:$G,3,0),0)</f>
        <v>0</v>
      </c>
      <c r="T162" s="22">
        <f>IFERROR(VLOOKUP($C162,'메타 RAW (MMP)'!$B:$G,5,0),0)</f>
        <v>0</v>
      </c>
      <c r="U162" s="22">
        <f>IFERROR(VLOOKUP($C162,'메타 RAW (MMP)'!$B:$G,6,0),0)</f>
        <v>0</v>
      </c>
      <c r="V162" s="22">
        <f>IFERROR(D162/T162,0)</f>
        <v>0</v>
      </c>
      <c r="W162" s="22">
        <f>IFERROR(D162/U162,0)</f>
        <v>0</v>
      </c>
      <c r="X162" s="22">
        <f>IFERROR(W162*커버링B2C요약!$AD$8/(커버링B2C요약!$AE$5/커버링B2C요약!$AD$5),0)</f>
        <v>0</v>
      </c>
      <c r="Y162" s="22">
        <f>VLOOKUP($C162,'메타 RAW'!$A:$I,9,0)</f>
        <v>30000</v>
      </c>
      <c r="Z162" s="62"/>
      <c r="AA162" s="43"/>
    </row>
    <row r="163" spans="2:27" hidden="1">
      <c r="B163" s="22" t="str">
        <f>VLOOKUP(C163,'메타 RAW'!A:G,2,0)</f>
        <v>ios(Web2App)_purchase_lookalike(7%)_vd_신주목/50%(대형폐기물)_mk1_26.04.03</v>
      </c>
      <c r="C163" s="22" t="s">
        <v>1149</v>
      </c>
      <c r="D163" s="22">
        <f>VLOOKUP($C163,'메타 RAW'!$A:$G,3,0)</f>
        <v>0</v>
      </c>
      <c r="E163" s="22">
        <f>VLOOKUP($C163,'메타 RAW'!$A:$G,4,0)</f>
        <v>0</v>
      </c>
      <c r="F163" s="22">
        <f>VLOOKUP($C163,'메타 RAW'!$A:$G,5,0)</f>
        <v>0</v>
      </c>
      <c r="G163" s="22">
        <f>VLOOKUP($C163,'메타 RAW'!$A:$G,6,0)</f>
        <v>0</v>
      </c>
      <c r="H163" s="22">
        <f>VLOOKUP($C163,'메타 RAW'!$A:$I,7,0)</f>
        <v>0</v>
      </c>
      <c r="I163" s="22">
        <f>VLOOKUP($C163,'메타 RAW'!$A:$I,8,0)</f>
        <v>0</v>
      </c>
      <c r="J163" s="23">
        <f>IFERROR(D163/E163*1000,0)</f>
        <v>0</v>
      </c>
      <c r="K163" s="23">
        <f>IFERROR(D163/F163,0)</f>
        <v>0</v>
      </c>
      <c r="L163" s="24">
        <f t="shared" si="92"/>
        <v>0</v>
      </c>
      <c r="M163" s="24">
        <f t="shared" si="92"/>
        <v>0</v>
      </c>
      <c r="N163" s="24">
        <f>IFERROR(H163/F163,0)</f>
        <v>0</v>
      </c>
      <c r="O163" s="24">
        <f>IFERROR(I163/F163,0)</f>
        <v>0</v>
      </c>
      <c r="P163" s="22">
        <f>IFERROR(D163/G163,0)</f>
        <v>0</v>
      </c>
      <c r="Q163" s="22">
        <f>IFERROR(D163/H163,0)</f>
        <v>0</v>
      </c>
      <c r="R163" s="22">
        <f>IFERROR(D163/I163,0)</f>
        <v>0</v>
      </c>
      <c r="S163" s="22">
        <f>IFERROR(VLOOKUP($C163,'메타 RAW (MMP)'!$B:$G,3,0),0)</f>
        <v>0</v>
      </c>
      <c r="T163" s="22">
        <f>IFERROR(VLOOKUP($C163,'메타 RAW (MMP)'!$B:$G,5,0),0)</f>
        <v>0</v>
      </c>
      <c r="U163" s="22">
        <f>IFERROR(VLOOKUP($C163,'메타 RAW (MMP)'!$B:$G,6,0),0)</f>
        <v>0</v>
      </c>
      <c r="V163" s="22">
        <f>IFERROR(D163/T163,0)</f>
        <v>0</v>
      </c>
      <c r="W163" s="22">
        <f>IFERROR(D163/U163,0)</f>
        <v>0</v>
      </c>
      <c r="X163" s="22">
        <f>IFERROR(W163*커버링B2C요약!$AD$8/(커버링B2C요약!$AE$5/커버링B2C요약!$AD$5),0)</f>
        <v>0</v>
      </c>
      <c r="Y163" s="22">
        <f>VLOOKUP($C163,'메타 RAW'!$A:$I,9,0)</f>
        <v>30000</v>
      </c>
      <c r="Z163" s="43"/>
      <c r="AA163" s="43"/>
    </row>
    <row r="164" spans="2:27">
      <c r="B164" s="19" t="s">
        <v>440</v>
      </c>
      <c r="C164" s="20" t="s">
        <v>4292</v>
      </c>
      <c r="D164" s="20"/>
    </row>
    <row r="165" spans="2:27">
      <c r="B165" s="11" t="s">
        <v>436</v>
      </c>
      <c r="C165" s="11" t="s">
        <v>22</v>
      </c>
      <c r="D165" s="12" t="s">
        <v>23</v>
      </c>
      <c r="E165" s="12" t="s">
        <v>24</v>
      </c>
      <c r="F165" s="12" t="s">
        <v>25</v>
      </c>
      <c r="G165" s="12" t="s">
        <v>26</v>
      </c>
      <c r="H165" s="12" t="s">
        <v>27</v>
      </c>
      <c r="I165" s="12" t="s">
        <v>28</v>
      </c>
      <c r="J165" s="13" t="s">
        <v>29</v>
      </c>
      <c r="K165" s="13" t="s">
        <v>30</v>
      </c>
      <c r="L165" s="13" t="s">
        <v>31</v>
      </c>
      <c r="M165" s="13" t="s">
        <v>32</v>
      </c>
      <c r="N165" s="13" t="s">
        <v>33</v>
      </c>
      <c r="O165" s="13" t="s">
        <v>34</v>
      </c>
      <c r="P165" s="13" t="s">
        <v>35</v>
      </c>
      <c r="Q165" s="13" t="s">
        <v>36</v>
      </c>
      <c r="R165" s="13" t="s">
        <v>37</v>
      </c>
      <c r="S165" s="14" t="s">
        <v>38</v>
      </c>
      <c r="T165" s="14" t="s">
        <v>27</v>
      </c>
      <c r="U165" s="14" t="s">
        <v>28</v>
      </c>
      <c r="V165" s="14" t="s">
        <v>36</v>
      </c>
      <c r="W165" s="14" t="s">
        <v>37</v>
      </c>
      <c r="X165" s="14" t="s">
        <v>437</v>
      </c>
      <c r="Y165" s="13" t="s">
        <v>40</v>
      </c>
      <c r="Z165" s="14" t="s">
        <v>41</v>
      </c>
      <c r="AA165" s="43"/>
    </row>
    <row r="166" spans="2:27">
      <c r="B166" s="15"/>
      <c r="C166" s="9" t="s">
        <v>435</v>
      </c>
      <c r="D166" s="16">
        <f t="shared" ref="D166:I166" si="93">SUM(D167:D169)</f>
        <v>268476</v>
      </c>
      <c r="E166" s="16">
        <f t="shared" si="93"/>
        <v>9210</v>
      </c>
      <c r="F166" s="16">
        <f t="shared" si="93"/>
        <v>85</v>
      </c>
      <c r="G166" s="16">
        <f t="shared" si="93"/>
        <v>4</v>
      </c>
      <c r="H166" s="16">
        <f t="shared" si="93"/>
        <v>1</v>
      </c>
      <c r="I166" s="16">
        <f t="shared" si="93"/>
        <v>9</v>
      </c>
      <c r="J166" s="17">
        <f>D166*1000/E166</f>
        <v>29150.488599348533</v>
      </c>
      <c r="K166" s="17">
        <f>IFERROR(D166/F166,0)</f>
        <v>3158.5411764705882</v>
      </c>
      <c r="L166" s="18">
        <f t="shared" ref="L166:M166" si="94">IFERROR(F166/E166,0)</f>
        <v>9.2290988056460375E-3</v>
      </c>
      <c r="M166" s="42">
        <f t="shared" si="94"/>
        <v>4.7058823529411764E-2</v>
      </c>
      <c r="N166" s="42">
        <f>IFERROR(H166/F166,0)</f>
        <v>1.1764705882352941E-2</v>
      </c>
      <c r="O166" s="42">
        <f>IFERROR(I166/F166,0)</f>
        <v>0.10588235294117647</v>
      </c>
      <c r="P166" s="17">
        <f>IFERROR(D166/G166,0)</f>
        <v>67119</v>
      </c>
      <c r="Q166" s="17">
        <f>IFERROR(D166/H166,0)</f>
        <v>268476</v>
      </c>
      <c r="R166" s="17">
        <f>IFERROR(D166/I166,0)</f>
        <v>29830.666666666668</v>
      </c>
      <c r="S166" s="16">
        <f>SUM(S167:S169)</f>
        <v>5</v>
      </c>
      <c r="T166" s="16">
        <f>SUM(T167:T169)</f>
        <v>3</v>
      </c>
      <c r="U166" s="16">
        <f>SUM(U167:U169)</f>
        <v>0</v>
      </c>
      <c r="V166" s="17">
        <f>IFERROR(D166/T166,0)</f>
        <v>89492</v>
      </c>
      <c r="W166" s="17">
        <f>IFERROR(D166/U166,0)</f>
        <v>0</v>
      </c>
      <c r="X166" s="17">
        <f>IFERROR(W166*커버링B2C요약!$AD$8/(커버링B2C요약!$AE$5/커버링B2C요약!$AD$5),0)</f>
        <v>0</v>
      </c>
      <c r="Y166" s="17">
        <f>Y167</f>
        <v>30000</v>
      </c>
      <c r="Z166" s="17">
        <v>0</v>
      </c>
    </row>
    <row r="167" spans="2:27" s="43" customFormat="1">
      <c r="B167" s="22" t="str">
        <f>VLOOKUP(C167,'메타 RAW'!A:G,2,0)</f>
        <v>ios(Web2App)_purchase_lookalike(7%)_vd_신주목/2500(대형폐기물)_mk1_26.04.03</v>
      </c>
      <c r="C167" s="22" t="s">
        <v>1151</v>
      </c>
      <c r="D167" s="22">
        <f>VLOOKUP($C167,'메타 RAW'!$A:$G,3,0)</f>
        <v>245384</v>
      </c>
      <c r="E167" s="22">
        <f>VLOOKUP($C167,'메타 RAW'!$A:$G,4,0)</f>
        <v>8442</v>
      </c>
      <c r="F167" s="22">
        <f>VLOOKUP($C167,'메타 RAW'!$A:$G,5,0)</f>
        <v>76</v>
      </c>
      <c r="G167" s="22">
        <f>VLOOKUP($C167,'메타 RAW'!$A:$G,6,0)</f>
        <v>4</v>
      </c>
      <c r="H167" s="22">
        <f>VLOOKUP($C167,'메타 RAW'!$A:$I,7,0)</f>
        <v>1</v>
      </c>
      <c r="I167" s="22">
        <f>VLOOKUP($C167,'메타 RAW'!$A:$I,8,0)</f>
        <v>9</v>
      </c>
      <c r="J167" s="23">
        <f>IFERROR(D167/E167*1000,0)</f>
        <v>29067.045723762141</v>
      </c>
      <c r="K167" s="23">
        <f>IFERROR(D167/F167,0)</f>
        <v>3228.7368421052633</v>
      </c>
      <c r="L167" s="24">
        <f t="shared" ref="L167:M169" si="95">IFERROR(F167/E167,0)</f>
        <v>9.0026060175313911E-3</v>
      </c>
      <c r="M167" s="24">
        <f t="shared" si="95"/>
        <v>5.2631578947368418E-2</v>
      </c>
      <c r="N167" s="24">
        <f>IFERROR(H167/F167,0)</f>
        <v>1.3157894736842105E-2</v>
      </c>
      <c r="O167" s="24">
        <f>IFERROR(I167/F167,0)</f>
        <v>0.11842105263157894</v>
      </c>
      <c r="P167" s="22">
        <f>IFERROR(D167/G167,0)</f>
        <v>61346</v>
      </c>
      <c r="Q167" s="22">
        <f>IFERROR(D167/H167,0)</f>
        <v>245384</v>
      </c>
      <c r="R167" s="22">
        <f>IFERROR(D167/I167,0)</f>
        <v>27264.888888888891</v>
      </c>
      <c r="S167" s="22">
        <f>IFERROR(VLOOKUP($C167,'메타 RAW (MMP)'!$B:$G,3,0),0)</f>
        <v>5</v>
      </c>
      <c r="T167" s="22">
        <f>IFERROR(VLOOKUP($C167,'메타 RAW (MMP)'!$B:$G,5,0),0)</f>
        <v>3</v>
      </c>
      <c r="U167" s="22">
        <f>IFERROR(VLOOKUP($C167,'메타 RAW (MMP)'!$B:$G,6,0),0)</f>
        <v>0</v>
      </c>
      <c r="V167" s="22">
        <f>IFERROR(D167/T167,0)</f>
        <v>81794.666666666672</v>
      </c>
      <c r="W167" s="22">
        <f>IFERROR(D167/U167,0)</f>
        <v>0</v>
      </c>
      <c r="X167" s="22">
        <f>IFERROR(W167*커버링B2C요약!$AD$8/(커버링B2C요약!$AE$5/커버링B2C요약!$AD$5),0)</f>
        <v>0</v>
      </c>
      <c r="Y167" s="22">
        <f>VLOOKUP($C167,'메타 RAW'!$A:$I,9,0)</f>
        <v>30000</v>
      </c>
    </row>
    <row r="168" spans="2:27" s="43" customFormat="1">
      <c r="B168" s="22" t="str">
        <f>VLOOKUP(C168,'메타 RAW'!A:G,2,0)</f>
        <v>ios(Web2App)_purchase_lookalike(7%)_vd_신주목/2500(대형폐기물)_mk1_26.04.03</v>
      </c>
      <c r="C168" s="22" t="s">
        <v>1152</v>
      </c>
      <c r="D168" s="22">
        <f>VLOOKUP($C168,'메타 RAW'!$A:$G,3,0)</f>
        <v>23092</v>
      </c>
      <c r="E168" s="22">
        <f>VLOOKUP($C168,'메타 RAW'!$A:$G,4,0)</f>
        <v>768</v>
      </c>
      <c r="F168" s="22">
        <f>VLOOKUP($C168,'메타 RAW'!$A:$G,5,0)</f>
        <v>9</v>
      </c>
      <c r="G168" s="22">
        <f>VLOOKUP($C168,'메타 RAW'!$A:$G,6,0)</f>
        <v>0</v>
      </c>
      <c r="H168" s="22">
        <f>VLOOKUP($C168,'메타 RAW'!$A:$I,7,0)</f>
        <v>0</v>
      </c>
      <c r="I168" s="22">
        <f>VLOOKUP($C168,'메타 RAW'!$A:$I,8,0)</f>
        <v>0</v>
      </c>
      <c r="J168" s="23">
        <f>IFERROR(D168/E168*1000,0)</f>
        <v>30067.708333333332</v>
      </c>
      <c r="K168" s="23">
        <f>IFERROR(D168/F168,0)</f>
        <v>2565.7777777777778</v>
      </c>
      <c r="L168" s="24">
        <f t="shared" si="95"/>
        <v>1.171875E-2</v>
      </c>
      <c r="M168" s="24">
        <f t="shared" si="95"/>
        <v>0</v>
      </c>
      <c r="N168" s="24">
        <f>IFERROR(H168/F168,0)</f>
        <v>0</v>
      </c>
      <c r="O168" s="24">
        <f>IFERROR(I168/F168,0)</f>
        <v>0</v>
      </c>
      <c r="P168" s="22">
        <f>IFERROR(D168/G168,0)</f>
        <v>0</v>
      </c>
      <c r="Q168" s="22">
        <f>IFERROR(D168/H168,0)</f>
        <v>0</v>
      </c>
      <c r="R168" s="22">
        <f>IFERROR(D168/I168,0)</f>
        <v>0</v>
      </c>
      <c r="S168" s="22">
        <f>IFERROR(VLOOKUP($C168,'메타 RAW (MMP)'!$B:$G,3,0),0)</f>
        <v>0</v>
      </c>
      <c r="T168" s="22">
        <f>IFERROR(VLOOKUP($C168,'메타 RAW (MMP)'!$B:$G,5,0),0)</f>
        <v>0</v>
      </c>
      <c r="U168" s="22">
        <f>IFERROR(VLOOKUP($C168,'메타 RAW (MMP)'!$B:$G,6,0),0)</f>
        <v>0</v>
      </c>
      <c r="V168" s="22">
        <f>IFERROR(D168/T168,0)</f>
        <v>0</v>
      </c>
      <c r="W168" s="22">
        <f>IFERROR(D168/U168,0)</f>
        <v>0</v>
      </c>
      <c r="X168" s="22">
        <f>IFERROR(W168*커버링B2C요약!$AD$8/(커버링B2C요약!$AE$5/커버링B2C요약!$AD$5),0)</f>
        <v>0</v>
      </c>
      <c r="Y168" s="22">
        <f>VLOOKUP($C168,'메타 RAW'!$A:$I,9,0)</f>
        <v>30000</v>
      </c>
    </row>
    <row r="169" spans="2:27" s="43" customFormat="1">
      <c r="B169" s="22" t="str">
        <f>VLOOKUP(C169,'메타 RAW'!A:G,2,0)</f>
        <v>ios(Web2App)_purchase_lookalike(7%)_vd_신주목/2500(대형폐기물)_mk1_26.04.03</v>
      </c>
      <c r="C169" s="22" t="s">
        <v>1150</v>
      </c>
      <c r="D169" s="22">
        <f>VLOOKUP($C169,'메타 RAW'!$A:$G,3,0)</f>
        <v>0</v>
      </c>
      <c r="E169" s="22">
        <f>VLOOKUP($C169,'메타 RAW'!$A:$G,4,0)</f>
        <v>0</v>
      </c>
      <c r="F169" s="22">
        <f>VLOOKUP($C169,'메타 RAW'!$A:$G,5,0)</f>
        <v>0</v>
      </c>
      <c r="G169" s="22">
        <f>VLOOKUP($C169,'메타 RAW'!$A:$G,6,0)</f>
        <v>0</v>
      </c>
      <c r="H169" s="22">
        <f>VLOOKUP($C169,'메타 RAW'!$A:$I,7,0)</f>
        <v>0</v>
      </c>
      <c r="I169" s="22">
        <f>VLOOKUP($C169,'메타 RAW'!$A:$I,8,0)</f>
        <v>0</v>
      </c>
      <c r="J169" s="23">
        <f>IFERROR(D169/E169*1000,0)</f>
        <v>0</v>
      </c>
      <c r="K169" s="23">
        <f>IFERROR(D169/F169,0)</f>
        <v>0</v>
      </c>
      <c r="L169" s="24">
        <f t="shared" si="95"/>
        <v>0</v>
      </c>
      <c r="M169" s="24">
        <f t="shared" si="95"/>
        <v>0</v>
      </c>
      <c r="N169" s="24">
        <f>IFERROR(H169/F169,0)</f>
        <v>0</v>
      </c>
      <c r="O169" s="24">
        <f>IFERROR(I169/F169,0)</f>
        <v>0</v>
      </c>
      <c r="P169" s="22">
        <f>IFERROR(D169/G169,0)</f>
        <v>0</v>
      </c>
      <c r="Q169" s="22">
        <f>IFERROR(D169/H169,0)</f>
        <v>0</v>
      </c>
      <c r="R169" s="22">
        <f>IFERROR(D169/I169,0)</f>
        <v>0</v>
      </c>
      <c r="S169" s="22">
        <f>IFERROR(VLOOKUP($C169,'메타 RAW (MMP)'!$B:$G,3,0),0)</f>
        <v>0</v>
      </c>
      <c r="T169" s="22">
        <f>IFERROR(VLOOKUP($C169,'메타 RAW (MMP)'!$B:$G,5,0),0)</f>
        <v>0</v>
      </c>
      <c r="U169" s="22">
        <f>IFERROR(VLOOKUP($C169,'메타 RAW (MMP)'!$B:$G,6,0),0)</f>
        <v>0</v>
      </c>
      <c r="V169" s="22">
        <f>IFERROR(D169/T169,0)</f>
        <v>0</v>
      </c>
      <c r="W169" s="22">
        <f>IFERROR(D169/U169,0)</f>
        <v>0</v>
      </c>
      <c r="X169" s="22">
        <f>IFERROR(W169*커버링B2C요약!$AD$8/(커버링B2C요약!$AE$5/커버링B2C요약!$AD$5),0)</f>
        <v>0</v>
      </c>
      <c r="Y169" s="22">
        <f>VLOOKUP($C169,'메타 RAW'!$A:$I,9,0)</f>
        <v>30000</v>
      </c>
    </row>
    <row r="170" spans="2:27">
      <c r="AA170" s="43"/>
    </row>
    <row r="171" spans="2:27">
      <c r="B171" s="19" t="s">
        <v>440</v>
      </c>
      <c r="C171" s="20" t="s">
        <v>4250</v>
      </c>
      <c r="D171" s="20"/>
    </row>
    <row r="172" spans="2:27">
      <c r="B172" s="11" t="s">
        <v>436</v>
      </c>
      <c r="C172" s="11" t="s">
        <v>22</v>
      </c>
      <c r="D172" s="12" t="s">
        <v>23</v>
      </c>
      <c r="E172" s="12" t="s">
        <v>24</v>
      </c>
      <c r="F172" s="12" t="s">
        <v>25</v>
      </c>
      <c r="G172" s="12" t="s">
        <v>26</v>
      </c>
      <c r="H172" s="12" t="s">
        <v>27</v>
      </c>
      <c r="I172" s="12" t="s">
        <v>28</v>
      </c>
      <c r="J172" s="13" t="s">
        <v>29</v>
      </c>
      <c r="K172" s="13" t="s">
        <v>30</v>
      </c>
      <c r="L172" s="13" t="s">
        <v>31</v>
      </c>
      <c r="M172" s="13" t="s">
        <v>32</v>
      </c>
      <c r="N172" s="13" t="s">
        <v>33</v>
      </c>
      <c r="O172" s="13" t="s">
        <v>34</v>
      </c>
      <c r="P172" s="13" t="s">
        <v>35</v>
      </c>
      <c r="Q172" s="13" t="s">
        <v>36</v>
      </c>
      <c r="R172" s="13" t="s">
        <v>37</v>
      </c>
      <c r="S172" s="14" t="s">
        <v>38</v>
      </c>
      <c r="T172" s="14" t="s">
        <v>27</v>
      </c>
      <c r="U172" s="14" t="s">
        <v>28</v>
      </c>
      <c r="V172" s="14" t="s">
        <v>36</v>
      </c>
      <c r="W172" s="14" t="s">
        <v>37</v>
      </c>
      <c r="X172" s="14" t="s">
        <v>437</v>
      </c>
      <c r="Y172" s="13" t="s">
        <v>40</v>
      </c>
      <c r="Z172" s="14" t="s">
        <v>41</v>
      </c>
      <c r="AA172" s="43"/>
    </row>
    <row r="173" spans="2:27">
      <c r="B173" s="15"/>
      <c r="C173" s="9" t="s">
        <v>435</v>
      </c>
      <c r="D173" s="16">
        <f t="shared" ref="D173:I173" si="96">SUM(D174:D176)</f>
        <v>112963</v>
      </c>
      <c r="E173" s="16">
        <f t="shared" si="96"/>
        <v>4302</v>
      </c>
      <c r="F173" s="16">
        <f t="shared" si="96"/>
        <v>51</v>
      </c>
      <c r="G173" s="16">
        <f t="shared" si="96"/>
        <v>2</v>
      </c>
      <c r="H173" s="16">
        <f t="shared" si="96"/>
        <v>1</v>
      </c>
      <c r="I173" s="16">
        <f t="shared" si="96"/>
        <v>10</v>
      </c>
      <c r="J173" s="17">
        <f>D173*1000/E173</f>
        <v>26258.251975825198</v>
      </c>
      <c r="K173" s="17">
        <f>IFERROR(D173/F173,0)</f>
        <v>2214.9607843137255</v>
      </c>
      <c r="L173" s="18">
        <f t="shared" ref="L173:M173" si="97">IFERROR(F173/E173,0)</f>
        <v>1.1854951185495118E-2</v>
      </c>
      <c r="M173" s="42">
        <f t="shared" si="97"/>
        <v>3.9215686274509803E-2</v>
      </c>
      <c r="N173" s="42">
        <f>IFERROR(H173/F173,0)</f>
        <v>1.9607843137254902E-2</v>
      </c>
      <c r="O173" s="42">
        <f>IFERROR(I173/F173,0)</f>
        <v>0.19607843137254902</v>
      </c>
      <c r="P173" s="17">
        <f>IFERROR(D173/G173,0)</f>
        <v>56481.5</v>
      </c>
      <c r="Q173" s="17">
        <f>IFERROR(D173/H173,0)</f>
        <v>112963</v>
      </c>
      <c r="R173" s="17">
        <f>IFERROR(D173/I173,0)</f>
        <v>11296.3</v>
      </c>
      <c r="S173" s="16">
        <f>SUM(S174:S176)</f>
        <v>3</v>
      </c>
      <c r="T173" s="16">
        <f>SUM(T174:T176)</f>
        <v>2</v>
      </c>
      <c r="U173" s="16">
        <f>SUM(U174:U176)</f>
        <v>0</v>
      </c>
      <c r="V173" s="17">
        <f>IFERROR(D173/T173,0)</f>
        <v>56481.5</v>
      </c>
      <c r="W173" s="17">
        <f>IFERROR(D173/U173,0)</f>
        <v>0</v>
      </c>
      <c r="X173" s="17">
        <f>IFERROR(W173*커버링B2C요약!$AD$8/(커버링B2C요약!$AE$5/커버링B2C요약!$AD$5),0)</f>
        <v>0</v>
      </c>
      <c r="Y173" s="17">
        <f>Y174</f>
        <v>30000</v>
      </c>
      <c r="Z173" s="17">
        <v>0</v>
      </c>
    </row>
    <row r="174" spans="2:27" s="43" customFormat="1">
      <c r="B174" s="22" t="str">
        <f>VLOOKUP(C174,'메타 RAW'!A:G,2,0)</f>
        <v>ios(Web2App)_purchase_lookalike(7%)_vd_신주목/100%(대형폐기물)_mk1_26.04.03</v>
      </c>
      <c r="C174" s="22" t="s">
        <v>1153</v>
      </c>
      <c r="D174" s="22">
        <f>VLOOKUP($C174,'메타 RAW'!$A:$G,3,0)</f>
        <v>111335</v>
      </c>
      <c r="E174" s="22">
        <f>VLOOKUP($C174,'메타 RAW'!$A:$G,4,0)</f>
        <v>4255</v>
      </c>
      <c r="F174" s="22">
        <f>VLOOKUP($C174,'메타 RAW'!$A:$G,5,0)</f>
        <v>51</v>
      </c>
      <c r="G174" s="22">
        <f>VLOOKUP($C174,'메타 RAW'!$A:$G,6,0)</f>
        <v>2</v>
      </c>
      <c r="H174" s="22">
        <f>VLOOKUP($C174,'메타 RAW'!$A:$I,7,0)</f>
        <v>1</v>
      </c>
      <c r="I174" s="22">
        <f>VLOOKUP($C174,'메타 RAW'!$A:$I,8,0)</f>
        <v>10</v>
      </c>
      <c r="J174" s="23">
        <f>IFERROR(D174/E174*1000,0)</f>
        <v>26165.687426556993</v>
      </c>
      <c r="K174" s="23">
        <f>IFERROR(D174/F174,0)</f>
        <v>2183.0392156862745</v>
      </c>
      <c r="L174" s="24">
        <f t="shared" ref="L174:M176" si="98">IFERROR(F174/E174,0)</f>
        <v>1.1985898942420681E-2</v>
      </c>
      <c r="M174" s="24">
        <f t="shared" si="98"/>
        <v>3.9215686274509803E-2</v>
      </c>
      <c r="N174" s="24">
        <f>IFERROR(H174/F174,0)</f>
        <v>1.9607843137254902E-2</v>
      </c>
      <c r="O174" s="24">
        <f>IFERROR(I174/F174,0)</f>
        <v>0.19607843137254902</v>
      </c>
      <c r="P174" s="22">
        <f>IFERROR(D174/G174,0)</f>
        <v>55667.5</v>
      </c>
      <c r="Q174" s="22">
        <f>IFERROR(D174/H174,0)</f>
        <v>111335</v>
      </c>
      <c r="R174" s="22">
        <f>IFERROR(D174/I174,0)</f>
        <v>11133.5</v>
      </c>
      <c r="S174" s="22">
        <f>IFERROR(VLOOKUP($C174,'메타 RAW (MMP)'!$B:$G,3,0),0)</f>
        <v>3</v>
      </c>
      <c r="T174" s="22">
        <f>IFERROR(VLOOKUP($C174,'메타 RAW (MMP)'!$B:$G,5,0),0)</f>
        <v>2</v>
      </c>
      <c r="U174" s="22">
        <f>IFERROR(VLOOKUP($C174,'메타 RAW (MMP)'!$B:$G,6,0),0)</f>
        <v>0</v>
      </c>
      <c r="V174" s="22">
        <f>IFERROR(D174/T174,0)</f>
        <v>55667.5</v>
      </c>
      <c r="W174" s="22">
        <f>IFERROR(D174/U174,0)</f>
        <v>0</v>
      </c>
      <c r="X174" s="22">
        <f>IFERROR(W174*커버링B2C요약!$AD$8/(커버링B2C요약!$AE$5/커버링B2C요약!$AD$5),0)</f>
        <v>0</v>
      </c>
      <c r="Y174" s="22">
        <f>VLOOKUP($C174,'메타 RAW'!$A:$I,9,0)</f>
        <v>30000</v>
      </c>
    </row>
    <row r="175" spans="2:27" s="43" customFormat="1">
      <c r="B175" s="22" t="str">
        <f>VLOOKUP(C175,'메타 RAW'!A:G,2,0)</f>
        <v>ios(Web2App)_purchase_lookalike(7%)_vd_신주목/100%(대형폐기물)_mk1_26.04.03</v>
      </c>
      <c r="C175" s="22" t="s">
        <v>1154</v>
      </c>
      <c r="D175" s="22">
        <f>VLOOKUP($C175,'메타 RAW'!$A:$G,3,0)</f>
        <v>887</v>
      </c>
      <c r="E175" s="22">
        <f>VLOOKUP($C175,'메타 RAW'!$A:$G,4,0)</f>
        <v>22</v>
      </c>
      <c r="F175" s="22">
        <f>VLOOKUP($C175,'메타 RAW'!$A:$G,5,0)</f>
        <v>0</v>
      </c>
      <c r="G175" s="22">
        <f>VLOOKUP($C175,'메타 RAW'!$A:$G,6,0)</f>
        <v>0</v>
      </c>
      <c r="H175" s="22">
        <f>VLOOKUP($C175,'메타 RAW'!$A:$I,7,0)</f>
        <v>0</v>
      </c>
      <c r="I175" s="22">
        <f>VLOOKUP($C175,'메타 RAW'!$A:$I,8,0)</f>
        <v>0</v>
      </c>
      <c r="J175" s="23">
        <f>IFERROR(D175/E175*1000,0)</f>
        <v>40318.181818181823</v>
      </c>
      <c r="K175" s="23">
        <f>IFERROR(D175/F175,0)</f>
        <v>0</v>
      </c>
      <c r="L175" s="24">
        <f t="shared" si="98"/>
        <v>0</v>
      </c>
      <c r="M175" s="24">
        <f t="shared" si="98"/>
        <v>0</v>
      </c>
      <c r="N175" s="24">
        <f>IFERROR(H175/F175,0)</f>
        <v>0</v>
      </c>
      <c r="O175" s="24">
        <f>IFERROR(I175/F175,0)</f>
        <v>0</v>
      </c>
      <c r="P175" s="22">
        <f>IFERROR(D175/G175,0)</f>
        <v>0</v>
      </c>
      <c r="Q175" s="22">
        <f>IFERROR(D175/H175,0)</f>
        <v>0</v>
      </c>
      <c r="R175" s="22">
        <f>IFERROR(D175/I175,0)</f>
        <v>0</v>
      </c>
      <c r="S175" s="22">
        <f>IFERROR(VLOOKUP($C175,'메타 RAW (MMP)'!$B:$G,3,0),0)</f>
        <v>0</v>
      </c>
      <c r="T175" s="22">
        <f>IFERROR(VLOOKUP($C175,'메타 RAW (MMP)'!$B:$G,5,0),0)</f>
        <v>0</v>
      </c>
      <c r="U175" s="22">
        <f>IFERROR(VLOOKUP($C175,'메타 RAW (MMP)'!$B:$G,6,0),0)</f>
        <v>0</v>
      </c>
      <c r="V175" s="22">
        <f>IFERROR(D175/T175,0)</f>
        <v>0</v>
      </c>
      <c r="W175" s="22">
        <f>IFERROR(D175/U175,0)</f>
        <v>0</v>
      </c>
      <c r="X175" s="22">
        <f>IFERROR(W175*커버링B2C요약!$AD$8/(커버링B2C요약!$AE$5/커버링B2C요약!$AD$5),0)</f>
        <v>0</v>
      </c>
      <c r="Y175" s="22">
        <f>VLOOKUP($C175,'메타 RAW'!$A:$I,9,0)</f>
        <v>30000</v>
      </c>
    </row>
    <row r="176" spans="2:27" s="43" customFormat="1">
      <c r="B176" s="22" t="str">
        <f>VLOOKUP(C176,'메타 RAW'!A:G,2,0)</f>
        <v>ios(Web2App)_purchase_lookalike(7%)_vd_신주목/100%(대형폐기물)_mk1_26.04.03</v>
      </c>
      <c r="C176" s="22" t="s">
        <v>1155</v>
      </c>
      <c r="D176" s="22">
        <f>VLOOKUP($C176,'메타 RAW'!$A:$G,3,0)</f>
        <v>741</v>
      </c>
      <c r="E176" s="22">
        <f>VLOOKUP($C176,'메타 RAW'!$A:$G,4,0)</f>
        <v>25</v>
      </c>
      <c r="F176" s="22">
        <f>VLOOKUP($C176,'메타 RAW'!$A:$G,5,0)</f>
        <v>0</v>
      </c>
      <c r="G176" s="22">
        <f>VLOOKUP($C176,'메타 RAW'!$A:$G,6,0)</f>
        <v>0</v>
      </c>
      <c r="H176" s="22">
        <f>VLOOKUP($C176,'메타 RAW'!$A:$I,7,0)</f>
        <v>0</v>
      </c>
      <c r="I176" s="22">
        <f>VLOOKUP($C176,'메타 RAW'!$A:$I,8,0)</f>
        <v>0</v>
      </c>
      <c r="J176" s="23">
        <f>IFERROR(D176/E176*1000,0)</f>
        <v>29640</v>
      </c>
      <c r="K176" s="23">
        <f>IFERROR(D176/F176,0)</f>
        <v>0</v>
      </c>
      <c r="L176" s="24">
        <f t="shared" si="98"/>
        <v>0</v>
      </c>
      <c r="M176" s="24">
        <f t="shared" si="98"/>
        <v>0</v>
      </c>
      <c r="N176" s="24">
        <f>IFERROR(H176/F176,0)</f>
        <v>0</v>
      </c>
      <c r="O176" s="24">
        <f>IFERROR(I176/F176,0)</f>
        <v>0</v>
      </c>
      <c r="P176" s="22">
        <f>IFERROR(D176/G176,0)</f>
        <v>0</v>
      </c>
      <c r="Q176" s="22">
        <f>IFERROR(D176/H176,0)</f>
        <v>0</v>
      </c>
      <c r="R176" s="22">
        <f>IFERROR(D176/I176,0)</f>
        <v>0</v>
      </c>
      <c r="S176" s="22">
        <f>IFERROR(VLOOKUP($C176,'메타 RAW (MMP)'!$B:$G,3,0),0)</f>
        <v>0</v>
      </c>
      <c r="T176" s="22">
        <f>IFERROR(VLOOKUP($C176,'메타 RAW (MMP)'!$B:$G,5,0),0)</f>
        <v>0</v>
      </c>
      <c r="U176" s="22">
        <f>IFERROR(VLOOKUP($C176,'메타 RAW (MMP)'!$B:$G,6,0),0)</f>
        <v>0</v>
      </c>
      <c r="V176" s="22">
        <f>IFERROR(D176/T176,0)</f>
        <v>0</v>
      </c>
      <c r="W176" s="22">
        <f>IFERROR(D176/U176,0)</f>
        <v>0</v>
      </c>
      <c r="X176" s="22">
        <f>IFERROR(W176*커버링B2C요약!$AD$8/(커버링B2C요약!$AE$5/커버링B2C요약!$AD$5),0)</f>
        <v>0</v>
      </c>
      <c r="Y176" s="22">
        <f>VLOOKUP($C176,'메타 RAW'!$A:$I,9,0)</f>
        <v>30000</v>
      </c>
    </row>
    <row r="177" spans="2:27">
      <c r="AA177" s="43"/>
    </row>
    <row r="178" spans="2:27" hidden="1">
      <c r="B178" s="19" t="s">
        <v>440</v>
      </c>
      <c r="C178" s="20" t="s">
        <v>451</v>
      </c>
      <c r="D178" s="20"/>
    </row>
    <row r="179" spans="2:27" hidden="1">
      <c r="B179" s="11" t="s">
        <v>436</v>
      </c>
      <c r="C179" s="11" t="s">
        <v>22</v>
      </c>
      <c r="D179" s="12" t="s">
        <v>23</v>
      </c>
      <c r="E179" s="12" t="s">
        <v>24</v>
      </c>
      <c r="F179" s="12" t="s">
        <v>25</v>
      </c>
      <c r="G179" s="12" t="s">
        <v>26</v>
      </c>
      <c r="H179" s="12" t="s">
        <v>27</v>
      </c>
      <c r="I179" s="12" t="s">
        <v>28</v>
      </c>
      <c r="J179" s="13" t="s">
        <v>29</v>
      </c>
      <c r="K179" s="13" t="s">
        <v>30</v>
      </c>
      <c r="L179" s="13" t="s">
        <v>31</v>
      </c>
      <c r="M179" s="13" t="s">
        <v>32</v>
      </c>
      <c r="N179" s="13" t="s">
        <v>33</v>
      </c>
      <c r="O179" s="13" t="s">
        <v>34</v>
      </c>
      <c r="P179" s="13" t="s">
        <v>35</v>
      </c>
      <c r="Q179" s="13" t="s">
        <v>36</v>
      </c>
      <c r="R179" s="13" t="s">
        <v>37</v>
      </c>
      <c r="S179" s="14" t="s">
        <v>38</v>
      </c>
      <c r="T179" s="14" t="s">
        <v>27</v>
      </c>
      <c r="U179" s="14" t="s">
        <v>28</v>
      </c>
      <c r="V179" s="14" t="s">
        <v>36</v>
      </c>
      <c r="W179" s="14" t="s">
        <v>37</v>
      </c>
      <c r="X179" s="14" t="s">
        <v>437</v>
      </c>
      <c r="Y179" s="13" t="s">
        <v>40</v>
      </c>
      <c r="Z179" s="14" t="s">
        <v>41</v>
      </c>
      <c r="AA179" s="43"/>
    </row>
    <row r="180" spans="2:27" hidden="1">
      <c r="B180" s="15"/>
      <c r="C180" s="9" t="s">
        <v>435</v>
      </c>
      <c r="D180" s="16">
        <f t="shared" ref="D180:I180" si="99">SUM(D181:D183)</f>
        <v>0</v>
      </c>
      <c r="E180" s="16">
        <f t="shared" si="99"/>
        <v>0</v>
      </c>
      <c r="F180" s="16">
        <f t="shared" si="99"/>
        <v>0</v>
      </c>
      <c r="G180" s="16">
        <f t="shared" si="99"/>
        <v>0</v>
      </c>
      <c r="H180" s="16">
        <f t="shared" si="99"/>
        <v>0</v>
      </c>
      <c r="I180" s="16">
        <f t="shared" si="99"/>
        <v>0</v>
      </c>
      <c r="J180" s="17" t="e">
        <f>D180*1000/E180</f>
        <v>#DIV/0!</v>
      </c>
      <c r="K180" s="17">
        <f>IFERROR(D180/F180,0)</f>
        <v>0</v>
      </c>
      <c r="L180" s="18">
        <f t="shared" ref="L180:M183" si="100">IFERROR(F180/E180,0)</f>
        <v>0</v>
      </c>
      <c r="M180" s="42">
        <f t="shared" si="100"/>
        <v>0</v>
      </c>
      <c r="N180" s="42">
        <f>IFERROR(H180/F180,0)</f>
        <v>0</v>
      </c>
      <c r="O180" s="42">
        <f>IFERROR(I180/F180,0)</f>
        <v>0</v>
      </c>
      <c r="P180" s="17">
        <f>IFERROR(D180/G180,0)</f>
        <v>0</v>
      </c>
      <c r="Q180" s="17">
        <f>IFERROR(D180/H180,0)</f>
        <v>0</v>
      </c>
      <c r="R180" s="17">
        <f>IFERROR(D180/I180,0)</f>
        <v>0</v>
      </c>
      <c r="S180" s="16">
        <f>SUM(S181:S183)</f>
        <v>0</v>
      </c>
      <c r="T180" s="16">
        <f>SUM(T181:T183)</f>
        <v>0</v>
      </c>
      <c r="U180" s="16">
        <f>SUM(U181:U183)</f>
        <v>0</v>
      </c>
      <c r="V180" s="17">
        <f>IFERROR(D180/T180,0)</f>
        <v>0</v>
      </c>
      <c r="W180" s="17">
        <f>IFERROR(D180/U180,0)</f>
        <v>0</v>
      </c>
      <c r="X180" s="17">
        <f>IFERROR(W180*커버링B2C요약!$AD$8/(커버링B2C요약!$AE$5/커버링B2C요약!$AD$5),0)</f>
        <v>0</v>
      </c>
      <c r="Y180" s="17">
        <f>Y181</f>
        <v>0</v>
      </c>
      <c r="Z180" s="17">
        <v>0</v>
      </c>
    </row>
    <row r="181" spans="2:27" s="43" customFormat="1" hidden="1">
      <c r="B181" s="22" t="str">
        <f>VLOOKUP(C181,'메타 RAW'!A:G,2,0)</f>
        <v>ios(Web2App)_purchase_lookalike(7%)_vd_신부럽다2500(음식물)_nk1_26.04.03</v>
      </c>
      <c r="C181" s="22" t="s">
        <v>1156</v>
      </c>
      <c r="D181" s="22">
        <f>VLOOKUP($C181,'메타 RAW'!$A:$G,3,0)</f>
        <v>0</v>
      </c>
      <c r="E181" s="22">
        <f>VLOOKUP($C181,'메타 RAW'!$A:$G,4,0)</f>
        <v>0</v>
      </c>
      <c r="F181" s="22">
        <f>VLOOKUP($C181,'메타 RAW'!$A:$G,5,0)</f>
        <v>0</v>
      </c>
      <c r="G181" s="22">
        <f>VLOOKUP($C181,'메타 RAW'!$A:$G,6,0)</f>
        <v>0</v>
      </c>
      <c r="H181" s="22">
        <f>VLOOKUP($C181,'메타 RAW'!$A:$I,7,0)</f>
        <v>0</v>
      </c>
      <c r="I181" s="22">
        <f>VLOOKUP($C181,'메타 RAW'!$A:$I,8,0)</f>
        <v>0</v>
      </c>
      <c r="J181" s="23">
        <f>IFERROR(D181/E181*1000,0)</f>
        <v>0</v>
      </c>
      <c r="K181" s="23">
        <f>IFERROR(D181/F181,0)</f>
        <v>0</v>
      </c>
      <c r="L181" s="24">
        <f t="shared" si="100"/>
        <v>0</v>
      </c>
      <c r="M181" s="24">
        <f t="shared" si="100"/>
        <v>0</v>
      </c>
      <c r="N181" s="24">
        <f>IFERROR(H181/F181,0)</f>
        <v>0</v>
      </c>
      <c r="O181" s="24">
        <f>IFERROR(I181/F181,0)</f>
        <v>0</v>
      </c>
      <c r="P181" s="22">
        <f>IFERROR(D181/G181,0)</f>
        <v>0</v>
      </c>
      <c r="Q181" s="22">
        <f>IFERROR(D181/H181,0)</f>
        <v>0</v>
      </c>
      <c r="R181" s="22">
        <f>IFERROR(D181/I181,0)</f>
        <v>0</v>
      </c>
      <c r="S181" s="22">
        <f>IFERROR(VLOOKUP($C181,'메타 RAW (MMP)'!$B:$G,3,0),0)</f>
        <v>0</v>
      </c>
      <c r="T181" s="22">
        <f>IFERROR(VLOOKUP($C181,'메타 RAW (MMP)'!$B:$G,5,0),0)</f>
        <v>0</v>
      </c>
      <c r="U181" s="22">
        <f>IFERROR(VLOOKUP($C181,'메타 RAW (MMP)'!$B:$G,6,0),0)</f>
        <v>0</v>
      </c>
      <c r="V181" s="22">
        <f>IFERROR(D181/T181,0)</f>
        <v>0</v>
      </c>
      <c r="W181" s="22">
        <f>IFERROR(D181/U181,0)</f>
        <v>0</v>
      </c>
      <c r="X181" s="22">
        <f>IFERROR(W181*커버링B2C요약!$AD$8/(커버링B2C요약!$AE$5/커버링B2C요약!$AD$5),0)</f>
        <v>0</v>
      </c>
      <c r="Y181" s="22">
        <v>0</v>
      </c>
    </row>
    <row r="182" spans="2:27" s="43" customFormat="1" hidden="1">
      <c r="B182" s="22" t="str">
        <f>VLOOKUP(C182,'메타 RAW'!A:G,2,0)</f>
        <v>ios(Web2App)_purchase_lookalike(7%)_vd_신부럽다2500(음식물)_nk1_26.04.03</v>
      </c>
      <c r="C182" s="22" t="s">
        <v>1157</v>
      </c>
      <c r="D182" s="22">
        <f>VLOOKUP($C182,'메타 RAW'!$A:$G,3,0)</f>
        <v>0</v>
      </c>
      <c r="E182" s="22">
        <f>VLOOKUP($C182,'메타 RAW'!$A:$G,4,0)</f>
        <v>0</v>
      </c>
      <c r="F182" s="22">
        <f>VLOOKUP($C182,'메타 RAW'!$A:$G,5,0)</f>
        <v>0</v>
      </c>
      <c r="G182" s="22">
        <f>VLOOKUP($C182,'메타 RAW'!$A:$G,6,0)</f>
        <v>0</v>
      </c>
      <c r="H182" s="22">
        <f>VLOOKUP($C182,'메타 RAW'!$A:$I,7,0)</f>
        <v>0</v>
      </c>
      <c r="I182" s="22">
        <f>VLOOKUP($C182,'메타 RAW'!$A:$I,8,0)</f>
        <v>0</v>
      </c>
      <c r="J182" s="23">
        <f>IFERROR(D182/E182*1000,0)</f>
        <v>0</v>
      </c>
      <c r="K182" s="23">
        <f>IFERROR(D182/F182,0)</f>
        <v>0</v>
      </c>
      <c r="L182" s="24">
        <f t="shared" si="100"/>
        <v>0</v>
      </c>
      <c r="M182" s="24">
        <f t="shared" si="100"/>
        <v>0</v>
      </c>
      <c r="N182" s="24">
        <f>IFERROR(H182/F182,0)</f>
        <v>0</v>
      </c>
      <c r="O182" s="24">
        <f>IFERROR(I182/F182,0)</f>
        <v>0</v>
      </c>
      <c r="P182" s="22">
        <f>IFERROR(D182/G182,0)</f>
        <v>0</v>
      </c>
      <c r="Q182" s="22">
        <f>IFERROR(D182/H182,0)</f>
        <v>0</v>
      </c>
      <c r="R182" s="22">
        <f>IFERROR(D182/I182,0)</f>
        <v>0</v>
      </c>
      <c r="S182" s="22">
        <f>IFERROR(VLOOKUP($C182,'메타 RAW (MMP)'!$B:$G,3,0),0)</f>
        <v>0</v>
      </c>
      <c r="T182" s="22">
        <f>IFERROR(VLOOKUP($C182,'메타 RAW (MMP)'!$B:$G,5,0),0)</f>
        <v>0</v>
      </c>
      <c r="U182" s="22">
        <f>IFERROR(VLOOKUP($C182,'메타 RAW (MMP)'!$B:$G,6,0),0)</f>
        <v>0</v>
      </c>
      <c r="V182" s="22">
        <f>IFERROR(D182/T182,0)</f>
        <v>0</v>
      </c>
      <c r="W182" s="22">
        <f>IFERROR(D182/U182,0)</f>
        <v>0</v>
      </c>
      <c r="X182" s="22">
        <f>IFERROR(W182*커버링B2C요약!$AD$8/(커버링B2C요약!$AE$5/커버링B2C요약!$AD$5),0)</f>
        <v>0</v>
      </c>
      <c r="Y182" s="22">
        <f>VLOOKUP($C182,'메타 RAW'!$A:$I,9,0)</f>
        <v>30000</v>
      </c>
    </row>
    <row r="183" spans="2:27" s="43" customFormat="1" hidden="1">
      <c r="B183" s="22" t="str">
        <f>VLOOKUP(C183,'메타 RAW'!A:G,2,0)</f>
        <v>ios(Web2App)_purchase_lookalike(7%)_vd_신부럽다2500(음식물)_nk1_26.04.03</v>
      </c>
      <c r="C183" s="22" t="s">
        <v>1158</v>
      </c>
      <c r="D183" s="22">
        <f>VLOOKUP($C183,'메타 RAW'!$A:$G,3,0)</f>
        <v>0</v>
      </c>
      <c r="E183" s="22">
        <f>VLOOKUP($C183,'메타 RAW'!$A:$G,4,0)</f>
        <v>0</v>
      </c>
      <c r="F183" s="22">
        <f>VLOOKUP($C183,'메타 RAW'!$A:$G,5,0)</f>
        <v>0</v>
      </c>
      <c r="G183" s="22">
        <f>VLOOKUP($C183,'메타 RAW'!$A:$G,6,0)</f>
        <v>0</v>
      </c>
      <c r="H183" s="22">
        <f>VLOOKUP($C183,'메타 RAW'!$A:$I,7,0)</f>
        <v>0</v>
      </c>
      <c r="I183" s="22">
        <f>VLOOKUP($C183,'메타 RAW'!$A:$I,8,0)</f>
        <v>0</v>
      </c>
      <c r="J183" s="23">
        <f>IFERROR(D183/E183*1000,0)</f>
        <v>0</v>
      </c>
      <c r="K183" s="23">
        <f>IFERROR(D183/F183,0)</f>
        <v>0</v>
      </c>
      <c r="L183" s="24">
        <f t="shared" si="100"/>
        <v>0</v>
      </c>
      <c r="M183" s="24">
        <f t="shared" si="100"/>
        <v>0</v>
      </c>
      <c r="N183" s="24">
        <f>IFERROR(H183/F183,0)</f>
        <v>0</v>
      </c>
      <c r="O183" s="24">
        <f>IFERROR(I183/F183,0)</f>
        <v>0</v>
      </c>
      <c r="P183" s="22">
        <f>IFERROR(D183/G183,0)</f>
        <v>0</v>
      </c>
      <c r="Q183" s="22">
        <f>IFERROR(D183/H183,0)</f>
        <v>0</v>
      </c>
      <c r="R183" s="22">
        <f>IFERROR(D183/I183,0)</f>
        <v>0</v>
      </c>
      <c r="S183" s="22">
        <f>IFERROR(VLOOKUP($C183,'메타 RAW (MMP)'!$B:$G,3,0),0)</f>
        <v>0</v>
      </c>
      <c r="T183" s="22">
        <f>IFERROR(VLOOKUP($C183,'메타 RAW (MMP)'!$B:$G,5,0),0)</f>
        <v>0</v>
      </c>
      <c r="U183" s="22">
        <f>IFERROR(VLOOKUP($C183,'메타 RAW (MMP)'!$B:$G,6,0),0)</f>
        <v>0</v>
      </c>
      <c r="V183" s="22">
        <f>IFERROR(D183/T183,0)</f>
        <v>0</v>
      </c>
      <c r="W183" s="22">
        <f>IFERROR(D183/U183,0)</f>
        <v>0</v>
      </c>
      <c r="X183" s="22">
        <f>IFERROR(W183*커버링B2C요약!$AD$8/(커버링B2C요약!$AE$5/커버링B2C요약!$AD$5),0)</f>
        <v>0</v>
      </c>
      <c r="Y183" s="22">
        <f>VLOOKUP($C183,'메타 RAW'!$A:$I,9,0)</f>
        <v>30000</v>
      </c>
    </row>
    <row r="184" spans="2:27">
      <c r="B184" s="19" t="s">
        <v>440</v>
      </c>
      <c r="C184" s="20" t="s">
        <v>4293</v>
      </c>
      <c r="D184" s="20"/>
    </row>
    <row r="185" spans="2:27">
      <c r="B185" s="11" t="s">
        <v>436</v>
      </c>
      <c r="C185" s="11" t="s">
        <v>22</v>
      </c>
      <c r="D185" s="12" t="s">
        <v>23</v>
      </c>
      <c r="E185" s="12" t="s">
        <v>24</v>
      </c>
      <c r="F185" s="12" t="s">
        <v>25</v>
      </c>
      <c r="G185" s="12" t="s">
        <v>26</v>
      </c>
      <c r="H185" s="12" t="s">
        <v>27</v>
      </c>
      <c r="I185" s="12" t="s">
        <v>28</v>
      </c>
      <c r="J185" s="13" t="s">
        <v>29</v>
      </c>
      <c r="K185" s="13" t="s">
        <v>30</v>
      </c>
      <c r="L185" s="13" t="s">
        <v>31</v>
      </c>
      <c r="M185" s="13" t="s">
        <v>32</v>
      </c>
      <c r="N185" s="13" t="s">
        <v>33</v>
      </c>
      <c r="O185" s="13" t="s">
        <v>34</v>
      </c>
      <c r="P185" s="13" t="s">
        <v>35</v>
      </c>
      <c r="Q185" s="13" t="s">
        <v>36</v>
      </c>
      <c r="R185" s="13" t="s">
        <v>37</v>
      </c>
      <c r="S185" s="14" t="s">
        <v>38</v>
      </c>
      <c r="T185" s="14" t="s">
        <v>27</v>
      </c>
      <c r="U185" s="14" t="s">
        <v>28</v>
      </c>
      <c r="V185" s="14" t="s">
        <v>36</v>
      </c>
      <c r="W185" s="14" t="s">
        <v>37</v>
      </c>
      <c r="X185" s="14" t="s">
        <v>437</v>
      </c>
      <c r="Y185" s="13" t="s">
        <v>40</v>
      </c>
      <c r="Z185" s="14" t="s">
        <v>41</v>
      </c>
      <c r="AA185" s="43"/>
    </row>
    <row r="186" spans="2:27">
      <c r="B186" s="15"/>
      <c r="C186" s="9" t="s">
        <v>435</v>
      </c>
      <c r="D186" s="16">
        <f t="shared" ref="D186:I186" si="101">SUM(D187:D189)</f>
        <v>1409541</v>
      </c>
      <c r="E186" s="16">
        <f t="shared" si="101"/>
        <v>87166</v>
      </c>
      <c r="F186" s="16">
        <f t="shared" si="101"/>
        <v>761</v>
      </c>
      <c r="G186" s="16">
        <f t="shared" si="101"/>
        <v>76</v>
      </c>
      <c r="H186" s="16">
        <f t="shared" si="101"/>
        <v>7</v>
      </c>
      <c r="I186" s="16">
        <f t="shared" si="101"/>
        <v>291</v>
      </c>
      <c r="J186" s="17">
        <f>D186*1000/E186</f>
        <v>16170.766124406306</v>
      </c>
      <c r="K186" s="17">
        <f>IFERROR(D186/F186,0)</f>
        <v>1852.2220762155059</v>
      </c>
      <c r="L186" s="18">
        <f t="shared" ref="L186:M186" si="102">IFERROR(F186/E186,0)</f>
        <v>8.7304683018608175E-3</v>
      </c>
      <c r="M186" s="42">
        <f t="shared" si="102"/>
        <v>9.9868593955321938E-2</v>
      </c>
      <c r="N186" s="42">
        <f>IFERROR(H186/F186,0)</f>
        <v>9.1984231274638631E-3</v>
      </c>
      <c r="O186" s="42">
        <f>IFERROR(I186/F186,0)</f>
        <v>0.3823915900131406</v>
      </c>
      <c r="P186" s="17">
        <f>IFERROR(D186/G186,0)</f>
        <v>18546.592105263157</v>
      </c>
      <c r="Q186" s="17">
        <f>IFERROR(D186/H186,0)</f>
        <v>201363</v>
      </c>
      <c r="R186" s="17">
        <f>IFERROR(D186/I186,0)</f>
        <v>4843.783505154639</v>
      </c>
      <c r="S186" s="16">
        <f>SUM(S187:S189)</f>
        <v>129</v>
      </c>
      <c r="T186" s="16">
        <f>SUM(T187:T189)</f>
        <v>115</v>
      </c>
      <c r="U186" s="16">
        <f>SUM(U187:U189)</f>
        <v>22</v>
      </c>
      <c r="V186" s="17">
        <f>IFERROR(D186/T186,0)</f>
        <v>12256.878260869566</v>
      </c>
      <c r="W186" s="17">
        <f>IFERROR(D186/U186,0)</f>
        <v>64070.045454545456</v>
      </c>
      <c r="X186" s="17">
        <f>IFERROR(W186*커버링B2C요약!$AD$8/(커버링B2C요약!$AE$5/커버링B2C요약!$AD$5),0)</f>
        <v>25500.166109314185</v>
      </c>
      <c r="Y186" s="17">
        <f>Y187</f>
        <v>240000</v>
      </c>
      <c r="Z186" s="17">
        <v>340000</v>
      </c>
    </row>
    <row r="187" spans="2:27">
      <c r="B187" s="28" t="str">
        <f>VLOOKUP(C187,'메타 RAW'!A:G,2,0)</f>
        <v>ios(Web2App)_purchase_lookalike(7%)_vd_신부럽다/50%(음식물)_nk1_26.04.03</v>
      </c>
      <c r="C187" s="28" t="s">
        <v>1159</v>
      </c>
      <c r="D187" s="28">
        <f>VLOOKUP($C187,'메타 RAW'!$A:$G,3,0)</f>
        <v>1359982</v>
      </c>
      <c r="E187" s="28">
        <f>VLOOKUP($C187,'메타 RAW'!$A:$G,4,0)</f>
        <v>85157</v>
      </c>
      <c r="F187" s="28">
        <f>VLOOKUP($C187,'메타 RAW'!$A:$G,5,0)</f>
        <v>741</v>
      </c>
      <c r="G187" s="28">
        <f>VLOOKUP($C187,'메타 RAW'!$A:$G,6,0)</f>
        <v>75</v>
      </c>
      <c r="H187" s="28">
        <f>VLOOKUP($C187,'메타 RAW'!$A:$I,7,0)</f>
        <v>7</v>
      </c>
      <c r="I187" s="28">
        <f>VLOOKUP($C187,'메타 RAW'!$A:$I,8,0)</f>
        <v>289</v>
      </c>
      <c r="J187" s="29">
        <f>IFERROR(D187/E187*1000,0)</f>
        <v>15970.29016992144</v>
      </c>
      <c r="K187" s="29">
        <f>IFERROR(D187/F187,0)</f>
        <v>1835.3333333333333</v>
      </c>
      <c r="L187" s="30">
        <f t="shared" ref="L187:M189" si="103">IFERROR(F187/E187,0)</f>
        <v>8.7015747384243218E-3</v>
      </c>
      <c r="M187" s="30">
        <f t="shared" si="103"/>
        <v>0.10121457489878542</v>
      </c>
      <c r="N187" s="30">
        <f>IFERROR(H187/F187,0)</f>
        <v>9.4466936572199737E-3</v>
      </c>
      <c r="O187" s="30">
        <f>IFERROR(I187/F187,0)</f>
        <v>0.39001349527665319</v>
      </c>
      <c r="P187" s="28">
        <f>IFERROR(D187/G187,0)</f>
        <v>18133.093333333334</v>
      </c>
      <c r="Q187" s="28">
        <f>IFERROR(D187/H187,0)</f>
        <v>194283.14285714287</v>
      </c>
      <c r="R187" s="28">
        <f>IFERROR(D187/I187,0)</f>
        <v>4705.8200692041519</v>
      </c>
      <c r="S187" s="28">
        <f>IFERROR(VLOOKUP($C187,'메타 RAW (MMP)'!$B:$G,3,0),0)</f>
        <v>128</v>
      </c>
      <c r="T187" s="28">
        <f>IFERROR(VLOOKUP($C187,'메타 RAW (MMP)'!$B:$G,5,0),0)</f>
        <v>114</v>
      </c>
      <c r="U187" s="28">
        <f>IFERROR(VLOOKUP($C187,'메타 RAW (MMP)'!$B:$G,6,0),0)</f>
        <v>22</v>
      </c>
      <c r="V187" s="28">
        <f>IFERROR(D187/T187,0)</f>
        <v>11929.666666666666</v>
      </c>
      <c r="W187" s="28">
        <f>IFERROR(D187/U187,0)</f>
        <v>61817.36363636364</v>
      </c>
      <c r="X187" s="28">
        <f>IFERROR(W187*커버링B2C요약!$AD$8/(커버링B2C요약!$AE$5/커버링B2C요약!$AD$5),0)</f>
        <v>24603.588619045011</v>
      </c>
      <c r="Y187" s="28">
        <f>VLOOKUP($C187,'메타 RAW'!$A:$I,9,0)</f>
        <v>240000</v>
      </c>
      <c r="Z187" s="62"/>
      <c r="AA187" s="43"/>
    </row>
    <row r="188" spans="2:27">
      <c r="B188" s="28" t="str">
        <f>VLOOKUP(C188,'메타 RAW'!A:G,2,0)</f>
        <v>ios(Web2App)_purchase_lookalike(7%)_vd_신부럽다/50%(음식물)_nk1_26.04.03</v>
      </c>
      <c r="C188" s="28" t="s">
        <v>1161</v>
      </c>
      <c r="D188" s="28">
        <f>VLOOKUP($C188,'메타 RAW'!$A:$G,3,0)</f>
        <v>42043</v>
      </c>
      <c r="E188" s="28">
        <f>VLOOKUP($C188,'메타 RAW'!$A:$G,4,0)</f>
        <v>1724</v>
      </c>
      <c r="F188" s="28">
        <f>VLOOKUP($C188,'메타 RAW'!$A:$G,5,0)</f>
        <v>19</v>
      </c>
      <c r="G188" s="28">
        <f>VLOOKUP($C188,'메타 RAW'!$A:$G,6,0)</f>
        <v>1</v>
      </c>
      <c r="H188" s="28">
        <f>VLOOKUP($C188,'메타 RAW'!$A:$I,7,0)</f>
        <v>0</v>
      </c>
      <c r="I188" s="28">
        <f>VLOOKUP($C188,'메타 RAW'!$A:$I,8,0)</f>
        <v>2</v>
      </c>
      <c r="J188" s="29">
        <f>IFERROR(D188/E188*1000,0)</f>
        <v>24386.890951276102</v>
      </c>
      <c r="K188" s="29">
        <f>IFERROR(D188/F188,0)</f>
        <v>2212.7894736842104</v>
      </c>
      <c r="L188" s="30">
        <f t="shared" si="103"/>
        <v>1.1020881670533642E-2</v>
      </c>
      <c r="M188" s="30">
        <f t="shared" si="103"/>
        <v>5.2631578947368418E-2</v>
      </c>
      <c r="N188" s="30">
        <f>IFERROR(H188/F188,0)</f>
        <v>0</v>
      </c>
      <c r="O188" s="30">
        <f>IFERROR(I188/F188,0)</f>
        <v>0.10526315789473684</v>
      </c>
      <c r="P188" s="28">
        <f>IFERROR(D188/G188,0)</f>
        <v>42043</v>
      </c>
      <c r="Q188" s="28">
        <f>IFERROR(D188/H188,0)</f>
        <v>0</v>
      </c>
      <c r="R188" s="28">
        <f>IFERROR(D188/I188,0)</f>
        <v>21021.5</v>
      </c>
      <c r="S188" s="28">
        <f>IFERROR(VLOOKUP($C188,'메타 RAW (MMP)'!$B:$G,3,0),0)</f>
        <v>1</v>
      </c>
      <c r="T188" s="28">
        <f>IFERROR(VLOOKUP($C188,'메타 RAW (MMP)'!$B:$G,5,0),0)</f>
        <v>1</v>
      </c>
      <c r="U188" s="28">
        <f>IFERROR(VLOOKUP($C188,'메타 RAW (MMP)'!$B:$G,6,0),0)</f>
        <v>0</v>
      </c>
      <c r="V188" s="28">
        <f>IFERROR(D188/T188,0)</f>
        <v>42043</v>
      </c>
      <c r="W188" s="28">
        <f>IFERROR(D188/U188,0)</f>
        <v>0</v>
      </c>
      <c r="X188" s="28">
        <f>IFERROR(W188*커버링B2C요약!$AD$8/(커버링B2C요약!$AE$5/커버링B2C요약!$AD$5),0)</f>
        <v>0</v>
      </c>
      <c r="Y188" s="28">
        <f>VLOOKUP($C188,'메타 RAW'!$A:$I,9,0)</f>
        <v>240000</v>
      </c>
      <c r="Z188" s="62"/>
      <c r="AA188" s="43"/>
    </row>
    <row r="189" spans="2:27">
      <c r="B189" s="28" t="str">
        <f>VLOOKUP(C189,'메타 RAW'!A:G,2,0)</f>
        <v>ios(Web2App)_purchase_lookalike(7%)_vd_신부럽다/50%(음식물)_nk1_26.04.03</v>
      </c>
      <c r="C189" s="28" t="s">
        <v>1160</v>
      </c>
      <c r="D189" s="28">
        <f>VLOOKUP($C189,'메타 RAW'!$A:$G,3,0)</f>
        <v>7516</v>
      </c>
      <c r="E189" s="28">
        <f>VLOOKUP($C189,'메타 RAW'!$A:$G,4,0)</f>
        <v>285</v>
      </c>
      <c r="F189" s="28">
        <f>VLOOKUP($C189,'메타 RAW'!$A:$G,5,0)</f>
        <v>1</v>
      </c>
      <c r="G189" s="28">
        <f>VLOOKUP($C189,'메타 RAW'!$A:$G,6,0)</f>
        <v>0</v>
      </c>
      <c r="H189" s="28">
        <f>VLOOKUP($C189,'메타 RAW'!$A:$I,7,0)</f>
        <v>0</v>
      </c>
      <c r="I189" s="28">
        <f>VLOOKUP($C189,'메타 RAW'!$A:$I,8,0)</f>
        <v>0</v>
      </c>
      <c r="J189" s="29">
        <f>IFERROR(D189/E189*1000,0)</f>
        <v>26371.929824561401</v>
      </c>
      <c r="K189" s="29">
        <f>IFERROR(D189/F189,0)</f>
        <v>7516</v>
      </c>
      <c r="L189" s="30">
        <f t="shared" si="103"/>
        <v>3.5087719298245615E-3</v>
      </c>
      <c r="M189" s="30">
        <f t="shared" si="103"/>
        <v>0</v>
      </c>
      <c r="N189" s="30">
        <f>IFERROR(H189/F189,0)</f>
        <v>0</v>
      </c>
      <c r="O189" s="30">
        <f>IFERROR(I189/F189,0)</f>
        <v>0</v>
      </c>
      <c r="P189" s="28">
        <f>IFERROR(D189/G189,0)</f>
        <v>0</v>
      </c>
      <c r="Q189" s="28">
        <f>IFERROR(D189/H189,0)</f>
        <v>0</v>
      </c>
      <c r="R189" s="28">
        <f>IFERROR(D189/I189,0)</f>
        <v>0</v>
      </c>
      <c r="S189" s="28">
        <f>IFERROR(VLOOKUP($C189,'메타 RAW (MMP)'!$B:$G,3,0),0)</f>
        <v>0</v>
      </c>
      <c r="T189" s="28">
        <f>IFERROR(VLOOKUP($C189,'메타 RAW (MMP)'!$B:$G,5,0),0)</f>
        <v>0</v>
      </c>
      <c r="U189" s="28">
        <f>IFERROR(VLOOKUP($C189,'메타 RAW (MMP)'!$B:$G,6,0),0)</f>
        <v>0</v>
      </c>
      <c r="V189" s="28">
        <f>IFERROR(D189/T189,0)</f>
        <v>0</v>
      </c>
      <c r="W189" s="28">
        <f>IFERROR(D189/U189,0)</f>
        <v>0</v>
      </c>
      <c r="X189" s="28">
        <f>IFERROR(W189*커버링B2C요약!$AD$8/(커버링B2C요약!$AE$5/커버링B2C요약!$AD$5),0)</f>
        <v>0</v>
      </c>
      <c r="Y189" s="28">
        <f>VLOOKUP($C189,'메타 RAW'!$A:$I,9,0)</f>
        <v>240000</v>
      </c>
      <c r="Z189" s="62"/>
      <c r="AA189" s="43"/>
    </row>
    <row r="190" spans="2:27">
      <c r="AA190" s="43"/>
    </row>
    <row r="191" spans="2:27">
      <c r="B191" s="19" t="s">
        <v>440</v>
      </c>
      <c r="C191" s="20" t="s">
        <v>4250</v>
      </c>
      <c r="D191" s="20"/>
    </row>
    <row r="192" spans="2:27">
      <c r="B192" s="11" t="s">
        <v>436</v>
      </c>
      <c r="C192" s="11" t="s">
        <v>22</v>
      </c>
      <c r="D192" s="12" t="s">
        <v>23</v>
      </c>
      <c r="E192" s="12" t="s">
        <v>24</v>
      </c>
      <c r="F192" s="12" t="s">
        <v>25</v>
      </c>
      <c r="G192" s="12" t="s">
        <v>26</v>
      </c>
      <c r="H192" s="12" t="s">
        <v>27</v>
      </c>
      <c r="I192" s="12" t="s">
        <v>28</v>
      </c>
      <c r="J192" s="13" t="s">
        <v>29</v>
      </c>
      <c r="K192" s="13" t="s">
        <v>30</v>
      </c>
      <c r="L192" s="13" t="s">
        <v>31</v>
      </c>
      <c r="M192" s="13" t="s">
        <v>32</v>
      </c>
      <c r="N192" s="13" t="s">
        <v>33</v>
      </c>
      <c r="O192" s="13" t="s">
        <v>34</v>
      </c>
      <c r="P192" s="13" t="s">
        <v>35</v>
      </c>
      <c r="Q192" s="13" t="s">
        <v>36</v>
      </c>
      <c r="R192" s="13" t="s">
        <v>37</v>
      </c>
      <c r="S192" s="14" t="s">
        <v>38</v>
      </c>
      <c r="T192" s="14" t="s">
        <v>27</v>
      </c>
      <c r="U192" s="14" t="s">
        <v>28</v>
      </c>
      <c r="V192" s="14" t="s">
        <v>36</v>
      </c>
      <c r="W192" s="14" t="s">
        <v>37</v>
      </c>
      <c r="X192" s="14" t="s">
        <v>437</v>
      </c>
      <c r="Y192" s="13" t="s">
        <v>40</v>
      </c>
      <c r="Z192" s="14" t="s">
        <v>41</v>
      </c>
      <c r="AA192" s="43"/>
    </row>
    <row r="193" spans="2:27">
      <c r="B193" s="15"/>
      <c r="C193" s="9" t="s">
        <v>435</v>
      </c>
      <c r="D193" s="16">
        <f t="shared" ref="D193:I193" si="104">SUM(D194:D196)</f>
        <v>19810</v>
      </c>
      <c r="E193" s="16">
        <f t="shared" si="104"/>
        <v>994</v>
      </c>
      <c r="F193" s="16">
        <f t="shared" si="104"/>
        <v>4</v>
      </c>
      <c r="G193" s="16">
        <f t="shared" si="104"/>
        <v>0</v>
      </c>
      <c r="H193" s="16">
        <f t="shared" si="104"/>
        <v>0</v>
      </c>
      <c r="I193" s="16">
        <f t="shared" si="104"/>
        <v>1</v>
      </c>
      <c r="J193" s="17">
        <f>D193*1000/E193</f>
        <v>19929.577464788734</v>
      </c>
      <c r="K193" s="17">
        <f>IFERROR(D193/F193,0)</f>
        <v>4952.5</v>
      </c>
      <c r="L193" s="18">
        <f t="shared" ref="L193:M193" si="105">IFERROR(F193/E193,0)</f>
        <v>4.0241448692152921E-3</v>
      </c>
      <c r="M193" s="42">
        <f t="shared" si="105"/>
        <v>0</v>
      </c>
      <c r="N193" s="42">
        <f>IFERROR(H193/F193,0)</f>
        <v>0</v>
      </c>
      <c r="O193" s="42">
        <f>IFERROR(I193/F193,0)</f>
        <v>0.25</v>
      </c>
      <c r="P193" s="17">
        <f>IFERROR(D193/G193,0)</f>
        <v>0</v>
      </c>
      <c r="Q193" s="17">
        <f>IFERROR(D193/H193,0)</f>
        <v>0</v>
      </c>
      <c r="R193" s="17">
        <f>IFERROR(D193/I193,0)</f>
        <v>19810</v>
      </c>
      <c r="S193" s="16">
        <f>SUM(S194:S196)</f>
        <v>0</v>
      </c>
      <c r="T193" s="16">
        <f>SUM(T194:T196)</f>
        <v>0</v>
      </c>
      <c r="U193" s="16">
        <f>SUM(U194:U196)</f>
        <v>0</v>
      </c>
      <c r="V193" s="17">
        <f>IFERROR(D193/T193,0)</f>
        <v>0</v>
      </c>
      <c r="W193" s="17">
        <f>IFERROR(D193/U193,0)</f>
        <v>0</v>
      </c>
      <c r="X193" s="17">
        <f>IFERROR(W193*커버링B2C요약!$AD$8/(커버링B2C요약!$AE$5/커버링B2C요약!$AD$5),0)</f>
        <v>0</v>
      </c>
      <c r="Y193" s="17">
        <f>Y194</f>
        <v>0</v>
      </c>
      <c r="Z193" s="17">
        <v>0</v>
      </c>
    </row>
    <row r="194" spans="2:27" s="43" customFormat="1">
      <c r="B194" s="22" t="str">
        <f>VLOOKUP(C194,'메타 RAW'!A:G,2,0)</f>
        <v>ios(Web2App)_purchase_lookalike(7%)_vd_신부럽다/100%(음식물)_nk1_26.04.03</v>
      </c>
      <c r="C194" s="22" t="s">
        <v>1164</v>
      </c>
      <c r="D194" s="22">
        <f>VLOOKUP($C194,'메타 RAW'!$A:$G,3,0)</f>
        <v>14177</v>
      </c>
      <c r="E194" s="22">
        <f>VLOOKUP($C194,'메타 RAW'!$A:$G,4,0)</f>
        <v>722</v>
      </c>
      <c r="F194" s="22">
        <f>VLOOKUP($C194,'메타 RAW'!$A:$G,5,0)</f>
        <v>3</v>
      </c>
      <c r="G194" s="22">
        <f>VLOOKUP($C194,'메타 RAW'!$A:$G,6,0)</f>
        <v>0</v>
      </c>
      <c r="H194" s="22">
        <f>VLOOKUP($C194,'메타 RAW'!$A:$I,7,0)</f>
        <v>0</v>
      </c>
      <c r="I194" s="22">
        <f>VLOOKUP($C194,'메타 RAW'!$A:$I,8,0)</f>
        <v>0</v>
      </c>
      <c r="J194" s="23">
        <f>IFERROR(D194/E194*1000,0)</f>
        <v>19635.734072022162</v>
      </c>
      <c r="K194" s="23">
        <f>IFERROR(D194/F194,0)</f>
        <v>4725.666666666667</v>
      </c>
      <c r="L194" s="24">
        <f t="shared" ref="L194:M196" si="106">IFERROR(F194/E194,0)</f>
        <v>4.1551246537396124E-3</v>
      </c>
      <c r="M194" s="24">
        <f t="shared" si="106"/>
        <v>0</v>
      </c>
      <c r="N194" s="24">
        <f>IFERROR(H194/F194,0)</f>
        <v>0</v>
      </c>
      <c r="O194" s="24">
        <f>IFERROR(I194/F194,0)</f>
        <v>0</v>
      </c>
      <c r="P194" s="22">
        <f>IFERROR(D194/G194,0)</f>
        <v>0</v>
      </c>
      <c r="Q194" s="22">
        <f>IFERROR(D194/H194,0)</f>
        <v>0</v>
      </c>
      <c r="R194" s="22">
        <f>IFERROR(D194/I194,0)</f>
        <v>0</v>
      </c>
      <c r="S194" s="22">
        <f>IFERROR(VLOOKUP($C194,'메타 RAW (MMP)'!$B:$G,3,0),0)</f>
        <v>0</v>
      </c>
      <c r="T194" s="22">
        <f>IFERROR(VLOOKUP($C194,'메타 RAW (MMP)'!$B:$G,5,0),0)</f>
        <v>0</v>
      </c>
      <c r="U194" s="22">
        <f>IFERROR(VLOOKUP($C194,'메타 RAW (MMP)'!$B:$G,6,0),0)</f>
        <v>0</v>
      </c>
      <c r="V194" s="22">
        <f>IFERROR(D194/T194,0)</f>
        <v>0</v>
      </c>
      <c r="W194" s="22">
        <f>IFERROR(D194/U194,0)</f>
        <v>0</v>
      </c>
      <c r="X194" s="22">
        <f>IFERROR(W194*커버링B2C요약!$AD$8/(커버링B2C요약!$AE$5/커버링B2C요약!$AD$5),0)</f>
        <v>0</v>
      </c>
      <c r="Y194" s="22">
        <v>0</v>
      </c>
      <c r="Z194" s="62"/>
    </row>
    <row r="195" spans="2:27">
      <c r="B195" s="22" t="str">
        <f>VLOOKUP(C195,'메타 RAW'!A:G,2,0)</f>
        <v>ios(Web2App)_purchase_lookalike(7%)_vd_신부럽다/100%(음식물)_nk1_26.04.03</v>
      </c>
      <c r="C195" s="22" t="s">
        <v>1163</v>
      </c>
      <c r="D195" s="22">
        <f>VLOOKUP($C195,'메타 RAW'!$A:$G,3,0)</f>
        <v>5633</v>
      </c>
      <c r="E195" s="22">
        <f>VLOOKUP($C195,'메타 RAW'!$A:$G,4,0)</f>
        <v>272</v>
      </c>
      <c r="F195" s="22">
        <f>VLOOKUP($C195,'메타 RAW'!$A:$G,5,0)</f>
        <v>1</v>
      </c>
      <c r="G195" s="22">
        <f>VLOOKUP($C195,'메타 RAW'!$A:$G,6,0)</f>
        <v>0</v>
      </c>
      <c r="H195" s="22">
        <f>VLOOKUP($C195,'메타 RAW'!$A:$I,7,0)</f>
        <v>0</v>
      </c>
      <c r="I195" s="22">
        <f>VLOOKUP($C195,'메타 RAW'!$A:$I,8,0)</f>
        <v>1</v>
      </c>
      <c r="J195" s="23">
        <f>IFERROR(D195/E195*1000,0)</f>
        <v>20709.558823529413</v>
      </c>
      <c r="K195" s="23">
        <f>IFERROR(D195/F195,0)</f>
        <v>5633</v>
      </c>
      <c r="L195" s="24">
        <f t="shared" si="106"/>
        <v>3.6764705882352941E-3</v>
      </c>
      <c r="M195" s="24">
        <f t="shared" si="106"/>
        <v>0</v>
      </c>
      <c r="N195" s="24">
        <f>IFERROR(H195/F195,0)</f>
        <v>0</v>
      </c>
      <c r="O195" s="24">
        <f>IFERROR(I195/F195,0)</f>
        <v>1</v>
      </c>
      <c r="P195" s="22">
        <f>IFERROR(D195/G195,0)</f>
        <v>0</v>
      </c>
      <c r="Q195" s="22">
        <f>IFERROR(D195/H195,0)</f>
        <v>0</v>
      </c>
      <c r="R195" s="22">
        <f>IFERROR(D195/I195,0)</f>
        <v>5633</v>
      </c>
      <c r="S195" s="22">
        <f>IFERROR(VLOOKUP($C195,'메타 RAW (MMP)'!$B:$G,3,0),0)</f>
        <v>0</v>
      </c>
      <c r="T195" s="22">
        <f>IFERROR(VLOOKUP($C195,'메타 RAW (MMP)'!$B:$G,5,0),0)</f>
        <v>0</v>
      </c>
      <c r="U195" s="22">
        <f>IFERROR(VLOOKUP($C195,'메타 RAW (MMP)'!$B:$G,6,0),0)</f>
        <v>0</v>
      </c>
      <c r="V195" s="22">
        <f>IFERROR(D195/T195,0)</f>
        <v>0</v>
      </c>
      <c r="W195" s="22">
        <f>IFERROR(D195/U195,0)</f>
        <v>0</v>
      </c>
      <c r="X195" s="22">
        <f>IFERROR(W195*커버링B2C요약!$AD$8/(커버링B2C요약!$AE$5/커버링B2C요약!$AD$5),0)</f>
        <v>0</v>
      </c>
      <c r="Y195" s="22">
        <f>VLOOKUP($C195,'메타 RAW'!$A:$I,9,0)</f>
        <v>30000</v>
      </c>
      <c r="Z195" s="62"/>
      <c r="AA195" s="43"/>
    </row>
    <row r="196" spans="2:27">
      <c r="B196" s="22" t="str">
        <f>VLOOKUP(C196,'메타 RAW'!A:G,2,0)</f>
        <v>ios(Web2App)_purchase_lookalike(7%)_vd_신부럽다/100%(음식물)_nk1_26.04.03</v>
      </c>
      <c r="C196" s="22" t="s">
        <v>1162</v>
      </c>
      <c r="D196" s="22">
        <f>VLOOKUP($C196,'메타 RAW'!$A:$G,3,0)</f>
        <v>0</v>
      </c>
      <c r="E196" s="22">
        <f>VLOOKUP($C196,'메타 RAW'!$A:$G,4,0)</f>
        <v>0</v>
      </c>
      <c r="F196" s="22">
        <f>VLOOKUP($C196,'메타 RAW'!$A:$G,5,0)</f>
        <v>0</v>
      </c>
      <c r="G196" s="22">
        <f>VLOOKUP($C196,'메타 RAW'!$A:$G,6,0)</f>
        <v>0</v>
      </c>
      <c r="H196" s="22">
        <f>VLOOKUP($C196,'메타 RAW'!$A:$I,7,0)</f>
        <v>0</v>
      </c>
      <c r="I196" s="22">
        <f>VLOOKUP($C196,'메타 RAW'!$A:$I,8,0)</f>
        <v>0</v>
      </c>
      <c r="J196" s="23">
        <f>IFERROR(D196/E196*1000,0)</f>
        <v>0</v>
      </c>
      <c r="K196" s="23">
        <f>IFERROR(D196/F196,0)</f>
        <v>0</v>
      </c>
      <c r="L196" s="24">
        <f t="shared" si="106"/>
        <v>0</v>
      </c>
      <c r="M196" s="24">
        <f t="shared" si="106"/>
        <v>0</v>
      </c>
      <c r="N196" s="24">
        <f>IFERROR(H196/F196,0)</f>
        <v>0</v>
      </c>
      <c r="O196" s="24">
        <f>IFERROR(I196/F196,0)</f>
        <v>0</v>
      </c>
      <c r="P196" s="22">
        <f>IFERROR(D196/G196,0)</f>
        <v>0</v>
      </c>
      <c r="Q196" s="22">
        <f>IFERROR(D196/H196,0)</f>
        <v>0</v>
      </c>
      <c r="R196" s="22">
        <f>IFERROR(D196/I196,0)</f>
        <v>0</v>
      </c>
      <c r="S196" s="22">
        <f>IFERROR(VLOOKUP($C196,'메타 RAW (MMP)'!$B:$G,3,0),0)</f>
        <v>0</v>
      </c>
      <c r="T196" s="22">
        <f>IFERROR(VLOOKUP($C196,'메타 RAW (MMP)'!$B:$G,5,0),0)</f>
        <v>0</v>
      </c>
      <c r="U196" s="22">
        <f>IFERROR(VLOOKUP($C196,'메타 RAW (MMP)'!$B:$G,6,0),0)</f>
        <v>0</v>
      </c>
      <c r="V196" s="22">
        <f>IFERROR(D196/T196,0)</f>
        <v>0</v>
      </c>
      <c r="W196" s="22">
        <f>IFERROR(D196/U196,0)</f>
        <v>0</v>
      </c>
      <c r="X196" s="22">
        <f>IFERROR(W196*커버링B2C요약!$AD$8/(커버링B2C요약!$AE$5/커버링B2C요약!$AD$5),0)</f>
        <v>0</v>
      </c>
      <c r="Y196" s="22">
        <f>VLOOKUP($C196,'메타 RAW'!$A:$I,9,0)</f>
        <v>30000</v>
      </c>
      <c r="Z196" s="43"/>
      <c r="AA196" s="43"/>
    </row>
    <row r="197" spans="2:27">
      <c r="AA197" s="43"/>
    </row>
    <row r="198" spans="2:27">
      <c r="B198" s="19" t="s">
        <v>440</v>
      </c>
      <c r="C198" s="20" t="s">
        <v>4294</v>
      </c>
      <c r="D198" s="20"/>
    </row>
    <row r="199" spans="2:27">
      <c r="B199" s="11" t="s">
        <v>436</v>
      </c>
      <c r="C199" s="11" t="s">
        <v>22</v>
      </c>
      <c r="D199" s="12" t="s">
        <v>23</v>
      </c>
      <c r="E199" s="12" t="s">
        <v>24</v>
      </c>
      <c r="F199" s="12" t="s">
        <v>25</v>
      </c>
      <c r="G199" s="12" t="s">
        <v>26</v>
      </c>
      <c r="H199" s="12" t="s">
        <v>27</v>
      </c>
      <c r="I199" s="12" t="s">
        <v>28</v>
      </c>
      <c r="J199" s="13" t="s">
        <v>29</v>
      </c>
      <c r="K199" s="13" t="s">
        <v>30</v>
      </c>
      <c r="L199" s="13" t="s">
        <v>31</v>
      </c>
      <c r="M199" s="13" t="s">
        <v>32</v>
      </c>
      <c r="N199" s="13" t="s">
        <v>33</v>
      </c>
      <c r="O199" s="13" t="s">
        <v>34</v>
      </c>
      <c r="P199" s="13" t="s">
        <v>35</v>
      </c>
      <c r="Q199" s="13" t="s">
        <v>36</v>
      </c>
      <c r="R199" s="13" t="s">
        <v>37</v>
      </c>
      <c r="S199" s="14" t="s">
        <v>38</v>
      </c>
      <c r="T199" s="14" t="s">
        <v>27</v>
      </c>
      <c r="U199" s="14" t="s">
        <v>28</v>
      </c>
      <c r="V199" s="14" t="s">
        <v>36</v>
      </c>
      <c r="W199" s="14" t="s">
        <v>37</v>
      </c>
      <c r="X199" s="14" t="s">
        <v>437</v>
      </c>
      <c r="Y199" s="13" t="s">
        <v>40</v>
      </c>
      <c r="Z199" s="14" t="s">
        <v>41</v>
      </c>
      <c r="AA199" s="43"/>
    </row>
    <row r="200" spans="2:27">
      <c r="B200" s="15"/>
      <c r="C200" s="9" t="s">
        <v>435</v>
      </c>
      <c r="D200" s="16">
        <f t="shared" ref="D200:I200" si="107">SUM(D201:D203)</f>
        <v>331879</v>
      </c>
      <c r="E200" s="16">
        <f t="shared" si="107"/>
        <v>15005</v>
      </c>
      <c r="F200" s="16">
        <f t="shared" si="107"/>
        <v>140</v>
      </c>
      <c r="G200" s="16">
        <f t="shared" si="107"/>
        <v>4</v>
      </c>
      <c r="H200" s="16">
        <f t="shared" si="107"/>
        <v>3</v>
      </c>
      <c r="I200" s="16">
        <f t="shared" si="107"/>
        <v>15</v>
      </c>
      <c r="J200" s="17">
        <f>D200*1000/E200</f>
        <v>22117.894035321558</v>
      </c>
      <c r="K200" s="17">
        <f>IFERROR(D200/F200,0)</f>
        <v>2370.5642857142857</v>
      </c>
      <c r="L200" s="18">
        <f t="shared" ref="L200:M200" si="108">IFERROR(F200/E200,0)</f>
        <v>9.3302232589136946E-3</v>
      </c>
      <c r="M200" s="42">
        <f t="shared" si="108"/>
        <v>2.8571428571428571E-2</v>
      </c>
      <c r="N200" s="42">
        <f>IFERROR(H200/F200,0)</f>
        <v>2.1428571428571429E-2</v>
      </c>
      <c r="O200" s="42">
        <f>IFERROR(I200/F200,0)</f>
        <v>0.10714285714285714</v>
      </c>
      <c r="P200" s="17">
        <f>IFERROR(D200/G200,0)</f>
        <v>82969.75</v>
      </c>
      <c r="Q200" s="17">
        <f>IFERROR(D200/H200,0)</f>
        <v>110626.33333333333</v>
      </c>
      <c r="R200" s="17">
        <f>IFERROR(D200/I200,0)</f>
        <v>22125.266666666666</v>
      </c>
      <c r="S200" s="16">
        <f>SUM(S201:S203)</f>
        <v>8</v>
      </c>
      <c r="T200" s="16">
        <f>SUM(T201:T203)</f>
        <v>5</v>
      </c>
      <c r="U200" s="16">
        <f>SUM(U201:U203)</f>
        <v>3</v>
      </c>
      <c r="V200" s="17">
        <f>IFERROR(D200/T200,0)</f>
        <v>66375.8</v>
      </c>
      <c r="W200" s="17">
        <f>IFERROR(D200/U200,0)</f>
        <v>110626.33333333333</v>
      </c>
      <c r="X200" s="17">
        <f>IFERROR(W200*커버링B2C요약!$AD$8/(커버링B2C요약!$AE$5/커버링B2C요약!$AD$5),0)</f>
        <v>44029.777972698867</v>
      </c>
      <c r="Y200" s="17">
        <f>Y201</f>
        <v>50000</v>
      </c>
      <c r="Z200" s="17">
        <v>80000</v>
      </c>
    </row>
    <row r="201" spans="2:27">
      <c r="B201" s="28" t="str">
        <f>VLOOKUP(C201,'메타 RAW'!A:G,2,0)</f>
        <v>ios(Web2App)_purchase_lookalike(7%)_vd_사투리/50(음식물)_cr1_26.04.04</v>
      </c>
      <c r="C201" s="28" t="s">
        <v>1165</v>
      </c>
      <c r="D201" s="28">
        <f>VLOOKUP($C201,'메타 RAW'!$A:$G,3,0)</f>
        <v>324385</v>
      </c>
      <c r="E201" s="28">
        <f>VLOOKUP($C201,'메타 RAW'!$A:$G,4,0)</f>
        <v>14676</v>
      </c>
      <c r="F201" s="28">
        <f>VLOOKUP($C201,'메타 RAW'!$A:$G,5,0)</f>
        <v>140</v>
      </c>
      <c r="G201" s="28">
        <f>VLOOKUP($C201,'메타 RAW'!$A:$G,6,0)</f>
        <v>4</v>
      </c>
      <c r="H201" s="28">
        <f>VLOOKUP($C201,'메타 RAW'!$A:$I,7,0)</f>
        <v>3</v>
      </c>
      <c r="I201" s="28">
        <f>VLOOKUP($C201,'메타 RAW'!$A:$I,8,0)</f>
        <v>15</v>
      </c>
      <c r="J201" s="29">
        <f>IFERROR(D201/E201*1000,0)</f>
        <v>22103.093485963476</v>
      </c>
      <c r="K201" s="29">
        <f>IFERROR(D201/F201,0)</f>
        <v>2317.0357142857142</v>
      </c>
      <c r="L201" s="30">
        <f t="shared" ref="L201:M203" si="109">IFERROR(F201/E201,0)</f>
        <v>9.5393840283455981E-3</v>
      </c>
      <c r="M201" s="30">
        <f t="shared" si="109"/>
        <v>2.8571428571428571E-2</v>
      </c>
      <c r="N201" s="30">
        <f>IFERROR(H201/F201,0)</f>
        <v>2.1428571428571429E-2</v>
      </c>
      <c r="O201" s="30">
        <f>IFERROR(I201/F201,0)</f>
        <v>0.10714285714285714</v>
      </c>
      <c r="P201" s="28">
        <f>IFERROR(D201/G201,0)</f>
        <v>81096.25</v>
      </c>
      <c r="Q201" s="28">
        <f>IFERROR(D201/H201,0)</f>
        <v>108128.33333333333</v>
      </c>
      <c r="R201" s="28">
        <f>IFERROR(D201/I201,0)</f>
        <v>21625.666666666668</v>
      </c>
      <c r="S201" s="28">
        <f>IFERROR(VLOOKUP($C201,'메타 RAW (MMP)'!$B:$G,3,0),0)</f>
        <v>8</v>
      </c>
      <c r="T201" s="28">
        <f>IFERROR(VLOOKUP($C201,'메타 RAW (MMP)'!$B:$G,5,0),0)</f>
        <v>5</v>
      </c>
      <c r="U201" s="28">
        <f>IFERROR(VLOOKUP($C201,'메타 RAW (MMP)'!$B:$G,6,0),0)</f>
        <v>3</v>
      </c>
      <c r="V201" s="28">
        <f>IFERROR(D201/T201,0)</f>
        <v>64877</v>
      </c>
      <c r="W201" s="28">
        <f>IFERROR(D201/U201,0)</f>
        <v>108128.33333333333</v>
      </c>
      <c r="X201" s="28">
        <f>IFERROR(W201*커버링B2C요약!$AD$8/(커버링B2C요약!$AE$5/커버링B2C요약!$AD$5),0)</f>
        <v>43035.562743270653</v>
      </c>
      <c r="Y201" s="28">
        <f>VLOOKUP($C201,'메타 RAW'!$A:$I,9,0)</f>
        <v>50000</v>
      </c>
      <c r="Z201" s="62"/>
      <c r="AA201" s="43"/>
    </row>
    <row r="202" spans="2:27">
      <c r="B202" s="28" t="str">
        <f>VLOOKUP(C202,'메타 RAW'!A:G,2,0)</f>
        <v>ios(Web2App)_purchase_lookalike(7%)_vd_사투리/50(음식물)_cr1_26.04.04</v>
      </c>
      <c r="C202" s="28" t="s">
        <v>1167</v>
      </c>
      <c r="D202" s="28">
        <f>VLOOKUP($C202,'메타 RAW'!$A:$G,3,0)</f>
        <v>6839</v>
      </c>
      <c r="E202" s="28">
        <f>VLOOKUP($C202,'메타 RAW'!$A:$G,4,0)</f>
        <v>301</v>
      </c>
      <c r="F202" s="28">
        <f>VLOOKUP($C202,'메타 RAW'!$A:$G,5,0)</f>
        <v>0</v>
      </c>
      <c r="G202" s="28">
        <f>VLOOKUP($C202,'메타 RAW'!$A:$G,6,0)</f>
        <v>0</v>
      </c>
      <c r="H202" s="28">
        <f>VLOOKUP($C202,'메타 RAW'!$A:$I,7,0)</f>
        <v>0</v>
      </c>
      <c r="I202" s="28">
        <f>VLOOKUP($C202,'메타 RAW'!$A:$I,8,0)</f>
        <v>0</v>
      </c>
      <c r="J202" s="29">
        <f>IFERROR(D202/E202*1000,0)</f>
        <v>22720.930232558138</v>
      </c>
      <c r="K202" s="29">
        <f>IFERROR(D202/F202,0)</f>
        <v>0</v>
      </c>
      <c r="L202" s="30">
        <f t="shared" si="109"/>
        <v>0</v>
      </c>
      <c r="M202" s="30">
        <f t="shared" si="109"/>
        <v>0</v>
      </c>
      <c r="N202" s="30">
        <f>IFERROR(H202/F202,0)</f>
        <v>0</v>
      </c>
      <c r="O202" s="30">
        <f>IFERROR(I202/F202,0)</f>
        <v>0</v>
      </c>
      <c r="P202" s="28">
        <f>IFERROR(D202/G202,0)</f>
        <v>0</v>
      </c>
      <c r="Q202" s="28">
        <f>IFERROR(D202/H202,0)</f>
        <v>0</v>
      </c>
      <c r="R202" s="28">
        <f>IFERROR(D202/I202,0)</f>
        <v>0</v>
      </c>
      <c r="S202" s="28">
        <f>IFERROR(VLOOKUP($C202,'메타 RAW (MMP)'!$B:$G,3,0),0)</f>
        <v>0</v>
      </c>
      <c r="T202" s="28">
        <f>IFERROR(VLOOKUP($C202,'메타 RAW (MMP)'!$B:$G,5,0),0)</f>
        <v>0</v>
      </c>
      <c r="U202" s="28">
        <f>IFERROR(VLOOKUP($C202,'메타 RAW (MMP)'!$B:$G,6,0),0)</f>
        <v>0</v>
      </c>
      <c r="V202" s="28">
        <f>IFERROR(D202/T202,0)</f>
        <v>0</v>
      </c>
      <c r="W202" s="28">
        <f>IFERROR(D202/U202,0)</f>
        <v>0</v>
      </c>
      <c r="X202" s="28">
        <f>IFERROR(W202*커버링B2C요약!$AD$8/(커버링B2C요약!$AE$5/커버링B2C요약!$AD$5),0)</f>
        <v>0</v>
      </c>
      <c r="Y202" s="28">
        <f>VLOOKUP($C202,'메타 RAW'!$A:$I,9,0)</f>
        <v>50000</v>
      </c>
      <c r="Z202" s="62"/>
      <c r="AA202" s="43"/>
    </row>
    <row r="203" spans="2:27">
      <c r="B203" s="28" t="str">
        <f>VLOOKUP(C203,'메타 RAW'!A:G,2,0)</f>
        <v>ios(Web2App)_purchase_lookalike(7%)_vd_사투리/50(음식물)_cr1_26.04.04</v>
      </c>
      <c r="C203" s="28" t="s">
        <v>1166</v>
      </c>
      <c r="D203" s="28">
        <f>VLOOKUP($C203,'메타 RAW'!$A:$G,3,0)</f>
        <v>655</v>
      </c>
      <c r="E203" s="28">
        <f>VLOOKUP($C203,'메타 RAW'!$A:$G,4,0)</f>
        <v>28</v>
      </c>
      <c r="F203" s="28">
        <f>VLOOKUP($C203,'메타 RAW'!$A:$G,5,0)</f>
        <v>0</v>
      </c>
      <c r="G203" s="28">
        <f>VLOOKUP($C203,'메타 RAW'!$A:$G,6,0)</f>
        <v>0</v>
      </c>
      <c r="H203" s="28">
        <f>VLOOKUP($C203,'메타 RAW'!$A:$I,7,0)</f>
        <v>0</v>
      </c>
      <c r="I203" s="28">
        <f>VLOOKUP($C203,'메타 RAW'!$A:$I,8,0)</f>
        <v>0</v>
      </c>
      <c r="J203" s="29">
        <f>IFERROR(D203/E203*1000,0)</f>
        <v>23392.857142857141</v>
      </c>
      <c r="K203" s="29">
        <f>IFERROR(D203/F203,0)</f>
        <v>0</v>
      </c>
      <c r="L203" s="30">
        <f t="shared" si="109"/>
        <v>0</v>
      </c>
      <c r="M203" s="30">
        <f t="shared" si="109"/>
        <v>0</v>
      </c>
      <c r="N203" s="30">
        <f>IFERROR(H203/F203,0)</f>
        <v>0</v>
      </c>
      <c r="O203" s="30">
        <f>IFERROR(I203/F203,0)</f>
        <v>0</v>
      </c>
      <c r="P203" s="28">
        <f>IFERROR(D203/G203,0)</f>
        <v>0</v>
      </c>
      <c r="Q203" s="28">
        <f>IFERROR(D203/H203,0)</f>
        <v>0</v>
      </c>
      <c r="R203" s="28">
        <f>IFERROR(D203/I203,0)</f>
        <v>0</v>
      </c>
      <c r="S203" s="28">
        <f>IFERROR(VLOOKUP($C203,'메타 RAW (MMP)'!$B:$G,3,0),0)</f>
        <v>0</v>
      </c>
      <c r="T203" s="28">
        <f>IFERROR(VLOOKUP($C203,'메타 RAW (MMP)'!$B:$G,5,0),0)</f>
        <v>0</v>
      </c>
      <c r="U203" s="28">
        <f>IFERROR(VLOOKUP($C203,'메타 RAW (MMP)'!$B:$G,6,0),0)</f>
        <v>0</v>
      </c>
      <c r="V203" s="28">
        <f>IFERROR(D203/T203,0)</f>
        <v>0</v>
      </c>
      <c r="W203" s="28">
        <f>IFERROR(D203/U203,0)</f>
        <v>0</v>
      </c>
      <c r="X203" s="28">
        <f>IFERROR(W203*커버링B2C요약!$AD$8/(커버링B2C요약!$AE$5/커버링B2C요약!$AD$5),0)</f>
        <v>0</v>
      </c>
      <c r="Y203" s="28">
        <f>VLOOKUP($C203,'메타 RAW'!$A:$I,9,0)</f>
        <v>50000</v>
      </c>
      <c r="Z203" s="62"/>
      <c r="AA203" s="43"/>
    </row>
    <row r="204" spans="2:27">
      <c r="AA204" s="43"/>
    </row>
    <row r="205" spans="2:27">
      <c r="B205" s="19" t="s">
        <v>440</v>
      </c>
      <c r="C205" s="20" t="s">
        <v>4256</v>
      </c>
      <c r="D205" s="20"/>
    </row>
    <row r="206" spans="2:27">
      <c r="B206" s="11" t="s">
        <v>436</v>
      </c>
      <c r="C206" s="11" t="s">
        <v>22</v>
      </c>
      <c r="D206" s="12" t="s">
        <v>23</v>
      </c>
      <c r="E206" s="12" t="s">
        <v>24</v>
      </c>
      <c r="F206" s="12" t="s">
        <v>25</v>
      </c>
      <c r="G206" s="12" t="s">
        <v>26</v>
      </c>
      <c r="H206" s="12" t="s">
        <v>27</v>
      </c>
      <c r="I206" s="12" t="s">
        <v>28</v>
      </c>
      <c r="J206" s="13" t="s">
        <v>29</v>
      </c>
      <c r="K206" s="13" t="s">
        <v>30</v>
      </c>
      <c r="L206" s="13" t="s">
        <v>31</v>
      </c>
      <c r="M206" s="13" t="s">
        <v>32</v>
      </c>
      <c r="N206" s="13" t="s">
        <v>33</v>
      </c>
      <c r="O206" s="13" t="s">
        <v>34</v>
      </c>
      <c r="P206" s="13" t="s">
        <v>35</v>
      </c>
      <c r="Q206" s="13" t="s">
        <v>36</v>
      </c>
      <c r="R206" s="13" t="s">
        <v>37</v>
      </c>
      <c r="S206" s="14" t="s">
        <v>38</v>
      </c>
      <c r="T206" s="14" t="s">
        <v>27</v>
      </c>
      <c r="U206" s="14" t="s">
        <v>28</v>
      </c>
      <c r="V206" s="14" t="s">
        <v>36</v>
      </c>
      <c r="W206" s="14" t="s">
        <v>37</v>
      </c>
      <c r="X206" s="14" t="s">
        <v>437</v>
      </c>
      <c r="Y206" s="13" t="s">
        <v>40</v>
      </c>
      <c r="Z206" s="14" t="s">
        <v>41</v>
      </c>
      <c r="AA206" s="43"/>
    </row>
    <row r="207" spans="2:27">
      <c r="B207" s="15"/>
      <c r="C207" s="9" t="s">
        <v>435</v>
      </c>
      <c r="D207" s="16">
        <f t="shared" ref="D207:I207" si="110">SUM(D208:D210)</f>
        <v>517697</v>
      </c>
      <c r="E207" s="16">
        <f t="shared" si="110"/>
        <v>25511</v>
      </c>
      <c r="F207" s="16">
        <f t="shared" si="110"/>
        <v>192</v>
      </c>
      <c r="G207" s="16">
        <f t="shared" si="110"/>
        <v>6</v>
      </c>
      <c r="H207" s="16">
        <f t="shared" si="110"/>
        <v>4</v>
      </c>
      <c r="I207" s="16">
        <f t="shared" si="110"/>
        <v>22</v>
      </c>
      <c r="J207" s="17">
        <f>D207*1000/E207</f>
        <v>20293.089255615225</v>
      </c>
      <c r="K207" s="17">
        <f>IFERROR(D207/F207,0)</f>
        <v>2696.3385416666665</v>
      </c>
      <c r="L207" s="18">
        <f t="shared" ref="L207:M210" si="111">IFERROR(F207/E207,0)</f>
        <v>7.5261651836462705E-3</v>
      </c>
      <c r="M207" s="42">
        <f t="shared" si="111"/>
        <v>3.125E-2</v>
      </c>
      <c r="N207" s="42">
        <f>IFERROR(H207/F207,0)</f>
        <v>2.0833333333333332E-2</v>
      </c>
      <c r="O207" s="42">
        <f>IFERROR(I207/F207,0)</f>
        <v>0.11458333333333333</v>
      </c>
      <c r="P207" s="17">
        <f>IFERROR(D207/G207,0)</f>
        <v>86282.833333333328</v>
      </c>
      <c r="Q207" s="17">
        <f>IFERROR(D207/H207,0)</f>
        <v>129424.25</v>
      </c>
      <c r="R207" s="17">
        <f>IFERROR(D207/I207,0)</f>
        <v>23531.68181818182</v>
      </c>
      <c r="S207" s="16">
        <f>SUM(S208:S210)</f>
        <v>10</v>
      </c>
      <c r="T207" s="16">
        <f>SUM(T208:T210)</f>
        <v>9</v>
      </c>
      <c r="U207" s="16">
        <f>SUM(U208:U210)</f>
        <v>1</v>
      </c>
      <c r="V207" s="17">
        <f>IFERROR(D207/T207,0)</f>
        <v>57521.888888888891</v>
      </c>
      <c r="W207" s="17">
        <f>IFERROR(D207/U207,0)</f>
        <v>517697</v>
      </c>
      <c r="X207" s="17">
        <f>IFERROR(W207*커버링B2C요약!$AD$8/(커버링B2C요약!$AE$5/커버링B2C요약!$AD$5),0)</f>
        <v>206045.7332383093</v>
      </c>
      <c r="Y207" s="17">
        <f>Y208</f>
        <v>64000</v>
      </c>
      <c r="Z207" s="17">
        <v>0</v>
      </c>
    </row>
    <row r="208" spans="2:27" s="43" customFormat="1">
      <c r="B208" s="22" t="str">
        <f>VLOOKUP(C208,'메타 RAW'!A:G,2,0)</f>
        <v>ios(Web2App)_purchase_lookalike(7%)_vd_사투리/2500(음식물)_cr1_26.04.04</v>
      </c>
      <c r="C208" s="22" t="s">
        <v>1168</v>
      </c>
      <c r="D208" s="22">
        <f>VLOOKUP($C208,'메타 RAW'!$A:$G,3,0)</f>
        <v>494714</v>
      </c>
      <c r="E208" s="22">
        <f>VLOOKUP($C208,'메타 RAW'!$A:$G,4,0)</f>
        <v>24739</v>
      </c>
      <c r="F208" s="22">
        <f>VLOOKUP($C208,'메타 RAW'!$A:$G,5,0)</f>
        <v>189</v>
      </c>
      <c r="G208" s="22">
        <f>VLOOKUP($C208,'메타 RAW'!$A:$G,6,0)</f>
        <v>6</v>
      </c>
      <c r="H208" s="22">
        <f>VLOOKUP($C208,'메타 RAW'!$A:$I,7,0)</f>
        <v>4</v>
      </c>
      <c r="I208" s="22">
        <f>VLOOKUP($C208,'메타 RAW'!$A:$I,8,0)</f>
        <v>22</v>
      </c>
      <c r="J208" s="23">
        <f>IFERROR(D208/E208*1000,0)</f>
        <v>19997.332147621164</v>
      </c>
      <c r="K208" s="23">
        <f>IFERROR(D208/F208,0)</f>
        <v>2617.5343915343915</v>
      </c>
      <c r="L208" s="24">
        <f t="shared" si="111"/>
        <v>7.6397590848457904E-3</v>
      </c>
      <c r="M208" s="24">
        <f t="shared" si="111"/>
        <v>3.1746031746031744E-2</v>
      </c>
      <c r="N208" s="24">
        <f>IFERROR(H208/F208,0)</f>
        <v>2.1164021164021163E-2</v>
      </c>
      <c r="O208" s="24">
        <f>IFERROR(I208/F208,0)</f>
        <v>0.1164021164021164</v>
      </c>
      <c r="P208" s="22">
        <f>IFERROR(D208/G208,0)</f>
        <v>82452.333333333328</v>
      </c>
      <c r="Q208" s="22">
        <f>IFERROR(D208/H208,0)</f>
        <v>123678.5</v>
      </c>
      <c r="R208" s="22">
        <f>IFERROR(D208/I208,0)</f>
        <v>22487</v>
      </c>
      <c r="S208" s="22">
        <f>IFERROR(VLOOKUP($C208,'메타 RAW (MMP)'!$B:$G,3,0),0)</f>
        <v>10</v>
      </c>
      <c r="T208" s="22">
        <f>IFERROR(VLOOKUP($C208,'메타 RAW (MMP)'!$B:$G,5,0),0)</f>
        <v>9</v>
      </c>
      <c r="U208" s="22">
        <f>IFERROR(VLOOKUP($C208,'메타 RAW (MMP)'!$B:$G,6,0),0)</f>
        <v>1</v>
      </c>
      <c r="V208" s="22">
        <f>IFERROR(D208/T208,0)</f>
        <v>54968.222222222219</v>
      </c>
      <c r="W208" s="22">
        <f>IFERROR(D208/U208,0)</f>
        <v>494714</v>
      </c>
      <c r="X208" s="22">
        <f>IFERROR(W208*커버링B2C요약!$AD$8/(커버링B2C요약!$AE$5/커버링B2C요약!$AD$5),0)</f>
        <v>196898.39592127624</v>
      </c>
      <c r="Y208" s="22">
        <f>VLOOKUP($C208,'메타 RAW'!$A:$I,9,0)</f>
        <v>64000</v>
      </c>
    </row>
    <row r="209" spans="2:27" s="43" customFormat="1">
      <c r="B209" s="22" t="str">
        <f>VLOOKUP(C209,'메타 RAW'!A:G,2,0)</f>
        <v>ios(Web2App)_purchase_lookalike(7%)_vd_사투리/2500(음식물)_cr1_26.04.04</v>
      </c>
      <c r="C209" s="22" t="s">
        <v>1169</v>
      </c>
      <c r="D209" s="22">
        <f>VLOOKUP($C209,'메타 RAW'!$A:$G,3,0)</f>
        <v>17081</v>
      </c>
      <c r="E209" s="22">
        <f>VLOOKUP($C209,'메타 RAW'!$A:$G,4,0)</f>
        <v>563</v>
      </c>
      <c r="F209" s="22">
        <f>VLOOKUP($C209,'메타 RAW'!$A:$G,5,0)</f>
        <v>3</v>
      </c>
      <c r="G209" s="22">
        <f>VLOOKUP($C209,'메타 RAW'!$A:$G,6,0)</f>
        <v>0</v>
      </c>
      <c r="H209" s="22">
        <f>VLOOKUP($C209,'메타 RAW'!$A:$I,7,0)</f>
        <v>0</v>
      </c>
      <c r="I209" s="22">
        <f>VLOOKUP($C209,'메타 RAW'!$A:$I,8,0)</f>
        <v>0</v>
      </c>
      <c r="J209" s="23">
        <f>IFERROR(D209/E209*1000,0)</f>
        <v>30339.253996447602</v>
      </c>
      <c r="K209" s="23">
        <f>IFERROR(D209/F209,0)</f>
        <v>5693.666666666667</v>
      </c>
      <c r="L209" s="24">
        <f t="shared" si="111"/>
        <v>5.3285968028419185E-3</v>
      </c>
      <c r="M209" s="24">
        <f t="shared" si="111"/>
        <v>0</v>
      </c>
      <c r="N209" s="24">
        <f>IFERROR(H209/F209,0)</f>
        <v>0</v>
      </c>
      <c r="O209" s="24">
        <f>IFERROR(I209/F209,0)</f>
        <v>0</v>
      </c>
      <c r="P209" s="22">
        <f>IFERROR(D209/G209,0)</f>
        <v>0</v>
      </c>
      <c r="Q209" s="22">
        <f>IFERROR(D209/H209,0)</f>
        <v>0</v>
      </c>
      <c r="R209" s="22">
        <f>IFERROR(D209/I209,0)</f>
        <v>0</v>
      </c>
      <c r="S209" s="22">
        <f>IFERROR(VLOOKUP($C209,'메타 RAW (MMP)'!$B:$G,3,0),0)</f>
        <v>0</v>
      </c>
      <c r="T209" s="22">
        <f>IFERROR(VLOOKUP($C209,'메타 RAW (MMP)'!$B:$G,5,0),0)</f>
        <v>0</v>
      </c>
      <c r="U209" s="22">
        <f>IFERROR(VLOOKUP($C209,'메타 RAW (MMP)'!$B:$G,6,0),0)</f>
        <v>0</v>
      </c>
      <c r="V209" s="22">
        <f>IFERROR(D209/T209,0)</f>
        <v>0</v>
      </c>
      <c r="W209" s="22">
        <f>IFERROR(D209/U209,0)</f>
        <v>0</v>
      </c>
      <c r="X209" s="22">
        <f>IFERROR(W209*커버링B2C요약!$AD$8/(커버링B2C요약!$AE$5/커버링B2C요약!$AD$5),0)</f>
        <v>0</v>
      </c>
      <c r="Y209" s="22">
        <f>VLOOKUP($C209,'메타 RAW'!$A:$I,9,0)</f>
        <v>64000</v>
      </c>
    </row>
    <row r="210" spans="2:27" s="43" customFormat="1">
      <c r="B210" s="22" t="str">
        <f>VLOOKUP(C210,'메타 RAW'!A:G,2,0)</f>
        <v>ios(Web2App)_purchase_lookalike(7%)_vd_사투리/2500(음식물)_cr1_26.04.04</v>
      </c>
      <c r="C210" s="22" t="s">
        <v>1170</v>
      </c>
      <c r="D210" s="22">
        <f>VLOOKUP($C210,'메타 RAW'!$A:$G,3,0)</f>
        <v>5902</v>
      </c>
      <c r="E210" s="22">
        <f>VLOOKUP($C210,'메타 RAW'!$A:$G,4,0)</f>
        <v>209</v>
      </c>
      <c r="F210" s="22">
        <f>VLOOKUP($C210,'메타 RAW'!$A:$G,5,0)</f>
        <v>0</v>
      </c>
      <c r="G210" s="22">
        <f>VLOOKUP($C210,'메타 RAW'!$A:$G,6,0)</f>
        <v>0</v>
      </c>
      <c r="H210" s="22">
        <f>VLOOKUP($C210,'메타 RAW'!$A:$I,7,0)</f>
        <v>0</v>
      </c>
      <c r="I210" s="22">
        <f>VLOOKUP($C210,'메타 RAW'!$A:$I,8,0)</f>
        <v>0</v>
      </c>
      <c r="J210" s="23">
        <f>IFERROR(D210/E210*1000,0)</f>
        <v>28239.234449760766</v>
      </c>
      <c r="K210" s="23">
        <f>IFERROR(D210/F210,0)</f>
        <v>0</v>
      </c>
      <c r="L210" s="24">
        <f t="shared" si="111"/>
        <v>0</v>
      </c>
      <c r="M210" s="24">
        <f t="shared" si="111"/>
        <v>0</v>
      </c>
      <c r="N210" s="24">
        <f>IFERROR(H210/F210,0)</f>
        <v>0</v>
      </c>
      <c r="O210" s="24">
        <f>IFERROR(I210/F210,0)</f>
        <v>0</v>
      </c>
      <c r="P210" s="22">
        <f>IFERROR(D210/G210,0)</f>
        <v>0</v>
      </c>
      <c r="Q210" s="22">
        <f>IFERROR(D210/H210,0)</f>
        <v>0</v>
      </c>
      <c r="R210" s="22">
        <f>IFERROR(D210/I210,0)</f>
        <v>0</v>
      </c>
      <c r="S210" s="22">
        <f>IFERROR(VLOOKUP($C210,'메타 RAW (MMP)'!$B:$G,3,0),0)</f>
        <v>0</v>
      </c>
      <c r="T210" s="22">
        <f>IFERROR(VLOOKUP($C210,'메타 RAW (MMP)'!$B:$G,5,0),0)</f>
        <v>0</v>
      </c>
      <c r="U210" s="22">
        <f>IFERROR(VLOOKUP($C210,'메타 RAW (MMP)'!$B:$G,6,0),0)</f>
        <v>0</v>
      </c>
      <c r="V210" s="22">
        <f>IFERROR(D210/T210,0)</f>
        <v>0</v>
      </c>
      <c r="W210" s="22">
        <f>IFERROR(D210/U210,0)</f>
        <v>0</v>
      </c>
      <c r="X210" s="22">
        <f>IFERROR(W210*커버링B2C요약!$AD$8/(커버링B2C요약!$AE$5/커버링B2C요약!$AD$5),0)</f>
        <v>0</v>
      </c>
      <c r="Y210" s="22">
        <f>VLOOKUP($C210,'메타 RAW'!$A:$I,9,0)</f>
        <v>64000</v>
      </c>
    </row>
    <row r="211" spans="2:27">
      <c r="AA211" s="43"/>
    </row>
    <row r="212" spans="2:27">
      <c r="B212" s="19" t="s">
        <v>440</v>
      </c>
      <c r="C212" s="20" t="s">
        <v>4295</v>
      </c>
      <c r="D212" s="20"/>
    </row>
    <row r="213" spans="2:27">
      <c r="B213" s="11" t="s">
        <v>436</v>
      </c>
      <c r="C213" s="11" t="s">
        <v>22</v>
      </c>
      <c r="D213" s="12" t="s">
        <v>23</v>
      </c>
      <c r="E213" s="12" t="s">
        <v>24</v>
      </c>
      <c r="F213" s="12" t="s">
        <v>25</v>
      </c>
      <c r="G213" s="12" t="s">
        <v>26</v>
      </c>
      <c r="H213" s="12" t="s">
        <v>27</v>
      </c>
      <c r="I213" s="12" t="s">
        <v>28</v>
      </c>
      <c r="J213" s="13" t="s">
        <v>29</v>
      </c>
      <c r="K213" s="13" t="s">
        <v>30</v>
      </c>
      <c r="L213" s="13" t="s">
        <v>31</v>
      </c>
      <c r="M213" s="13" t="s">
        <v>32</v>
      </c>
      <c r="N213" s="13" t="s">
        <v>33</v>
      </c>
      <c r="O213" s="13" t="s">
        <v>34</v>
      </c>
      <c r="P213" s="13" t="s">
        <v>35</v>
      </c>
      <c r="Q213" s="13" t="s">
        <v>36</v>
      </c>
      <c r="R213" s="13" t="s">
        <v>37</v>
      </c>
      <c r="S213" s="14" t="s">
        <v>38</v>
      </c>
      <c r="T213" s="14" t="s">
        <v>27</v>
      </c>
      <c r="U213" s="14" t="s">
        <v>28</v>
      </c>
      <c r="V213" s="14" t="s">
        <v>36</v>
      </c>
      <c r="W213" s="14" t="s">
        <v>37</v>
      </c>
      <c r="X213" s="14" t="s">
        <v>437</v>
      </c>
      <c r="Y213" s="13" t="s">
        <v>40</v>
      </c>
      <c r="Z213" s="14" t="s">
        <v>41</v>
      </c>
      <c r="AA213" s="43"/>
    </row>
    <row r="214" spans="2:27">
      <c r="B214" s="15"/>
      <c r="C214" s="9" t="s">
        <v>435</v>
      </c>
      <c r="D214" s="16">
        <f t="shared" ref="D214:I214" si="112">SUM(D215:D217)</f>
        <v>216618</v>
      </c>
      <c r="E214" s="16">
        <f t="shared" si="112"/>
        <v>11194</v>
      </c>
      <c r="F214" s="16">
        <f t="shared" si="112"/>
        <v>105</v>
      </c>
      <c r="G214" s="16">
        <f t="shared" si="112"/>
        <v>4</v>
      </c>
      <c r="H214" s="16">
        <f t="shared" si="112"/>
        <v>1</v>
      </c>
      <c r="I214" s="16">
        <f t="shared" si="112"/>
        <v>13</v>
      </c>
      <c r="J214" s="17">
        <f>D214*1000/E214</f>
        <v>19351.259603358943</v>
      </c>
      <c r="K214" s="17">
        <f>IFERROR(D214/F214,0)</f>
        <v>2063.0285714285715</v>
      </c>
      <c r="L214" s="18">
        <f t="shared" ref="L214:M214" si="113">IFERROR(F214/E214,0)</f>
        <v>9.3800250134000365E-3</v>
      </c>
      <c r="M214" s="42">
        <f t="shared" si="113"/>
        <v>3.8095238095238099E-2</v>
      </c>
      <c r="N214" s="42">
        <f>IFERROR(H214/F214,0)</f>
        <v>9.5238095238095247E-3</v>
      </c>
      <c r="O214" s="42">
        <f>IFERROR(I214/F214,0)</f>
        <v>0.12380952380952381</v>
      </c>
      <c r="P214" s="17">
        <f>IFERROR(D214/G214,0)</f>
        <v>54154.5</v>
      </c>
      <c r="Q214" s="17">
        <f>IFERROR(D214/H214,0)</f>
        <v>216618</v>
      </c>
      <c r="R214" s="17">
        <f>IFERROR(D214/I214,0)</f>
        <v>16662.923076923078</v>
      </c>
      <c r="S214" s="16">
        <f>SUM(S215:S217)</f>
        <v>8</v>
      </c>
      <c r="T214" s="16">
        <f>SUM(T215:T217)</f>
        <v>7</v>
      </c>
      <c r="U214" s="16">
        <f>SUM(U215:U217)</f>
        <v>0</v>
      </c>
      <c r="V214" s="17">
        <f>IFERROR(D214/T214,0)</f>
        <v>30945.428571428572</v>
      </c>
      <c r="W214" s="17">
        <f>IFERROR(D214/U214,0)</f>
        <v>0</v>
      </c>
      <c r="X214" s="17">
        <f>IFERROR(W214*커버링B2C요약!$AD$8/(커버링B2C요약!$AE$5/커버링B2C요약!$AD$5),0)</f>
        <v>0</v>
      </c>
      <c r="Y214" s="17">
        <f>Y215</f>
        <v>30000</v>
      </c>
      <c r="Z214" s="17">
        <v>0</v>
      </c>
    </row>
    <row r="215" spans="2:27" s="43" customFormat="1">
      <c r="B215" s="22" t="str">
        <f>VLOOKUP(C215,'메타 RAW'!A:G,2,0)</f>
        <v>ios(Web2App)_purchase_lookalike(7%)_vd_사투리/100(음식물)_cr1_26.04.04</v>
      </c>
      <c r="C215" s="22" t="s">
        <v>1172</v>
      </c>
      <c r="D215" s="22">
        <f>VLOOKUP($C215,'메타 RAW'!$A:$G,3,0)</f>
        <v>199288</v>
      </c>
      <c r="E215" s="22">
        <f>VLOOKUP($C215,'메타 RAW'!$A:$G,4,0)</f>
        <v>10522</v>
      </c>
      <c r="F215" s="22">
        <f>VLOOKUP($C215,'메타 RAW'!$A:$G,5,0)</f>
        <v>104</v>
      </c>
      <c r="G215" s="22">
        <f>VLOOKUP($C215,'메타 RAW'!$A:$G,6,0)</f>
        <v>4</v>
      </c>
      <c r="H215" s="22">
        <f>VLOOKUP($C215,'메타 RAW'!$A:$I,7,0)</f>
        <v>1</v>
      </c>
      <c r="I215" s="22">
        <f>VLOOKUP($C215,'메타 RAW'!$A:$I,8,0)</f>
        <v>13</v>
      </c>
      <c r="J215" s="23">
        <f>IFERROR(D215/E215*1000,0)</f>
        <v>18940.125451435088</v>
      </c>
      <c r="K215" s="23">
        <f>IFERROR(D215/F215,0)</f>
        <v>1916.2307692307693</v>
      </c>
      <c r="L215" s="24">
        <f t="shared" ref="L215:M217" si="114">IFERROR(F215/E215,0)</f>
        <v>9.8840524615092188E-3</v>
      </c>
      <c r="M215" s="24">
        <f t="shared" si="114"/>
        <v>3.8461538461538464E-2</v>
      </c>
      <c r="N215" s="24">
        <f>IFERROR(H215/F215,0)</f>
        <v>9.6153846153846159E-3</v>
      </c>
      <c r="O215" s="24">
        <f>IFERROR(I215/F215,0)</f>
        <v>0.125</v>
      </c>
      <c r="P215" s="22">
        <f>IFERROR(D215/G215,0)</f>
        <v>49822</v>
      </c>
      <c r="Q215" s="22">
        <f>IFERROR(D215/H215,0)</f>
        <v>199288</v>
      </c>
      <c r="R215" s="22">
        <f>IFERROR(D215/I215,0)</f>
        <v>15329.846153846154</v>
      </c>
      <c r="S215" s="22">
        <f>IFERROR(VLOOKUP($C215,'메타 RAW (MMP)'!$B:$G,3,0),0)</f>
        <v>8</v>
      </c>
      <c r="T215" s="22">
        <f>IFERROR(VLOOKUP($C215,'메타 RAW (MMP)'!$B:$G,5,0),0)</f>
        <v>7</v>
      </c>
      <c r="U215" s="22">
        <f>IFERROR(VLOOKUP($C215,'메타 RAW (MMP)'!$B:$G,6,0),0)</f>
        <v>0</v>
      </c>
      <c r="V215" s="22">
        <f>IFERROR(D215/T215,0)</f>
        <v>28469.714285714286</v>
      </c>
      <c r="W215" s="22">
        <f>IFERROR(D215/U215,0)</f>
        <v>0</v>
      </c>
      <c r="X215" s="22">
        <f>IFERROR(W215*커버링B2C요약!$AD$8/(커버링B2C요약!$AE$5/커버링B2C요약!$AD$5),0)</f>
        <v>0</v>
      </c>
      <c r="Y215" s="22">
        <f>VLOOKUP($C215,'메타 RAW'!$A:$I,9,0)</f>
        <v>30000</v>
      </c>
    </row>
    <row r="216" spans="2:27" s="43" customFormat="1">
      <c r="B216" s="22" t="str">
        <f>VLOOKUP(C216,'메타 RAW'!A:G,2,0)</f>
        <v>ios(Web2App)_purchase_lookalike(7%)_vd_사투리/100(음식물)_cr1_26.04.04</v>
      </c>
      <c r="C216" s="22" t="s">
        <v>1171</v>
      </c>
      <c r="D216" s="22">
        <f>VLOOKUP($C216,'메타 RAW'!$A:$G,3,0)</f>
        <v>17330</v>
      </c>
      <c r="E216" s="22">
        <f>VLOOKUP($C216,'메타 RAW'!$A:$G,4,0)</f>
        <v>672</v>
      </c>
      <c r="F216" s="22">
        <f>VLOOKUP($C216,'메타 RAW'!$A:$G,5,0)</f>
        <v>1</v>
      </c>
      <c r="G216" s="22">
        <f>VLOOKUP($C216,'메타 RAW'!$A:$G,6,0)</f>
        <v>0</v>
      </c>
      <c r="H216" s="22">
        <f>VLOOKUP($C216,'메타 RAW'!$A:$I,7,0)</f>
        <v>0</v>
      </c>
      <c r="I216" s="22">
        <f>VLOOKUP($C216,'메타 RAW'!$A:$I,8,0)</f>
        <v>0</v>
      </c>
      <c r="J216" s="23">
        <f>IFERROR(D216/E216*1000,0)</f>
        <v>25788.690476190473</v>
      </c>
      <c r="K216" s="23">
        <f>IFERROR(D216/F216,0)</f>
        <v>17330</v>
      </c>
      <c r="L216" s="24">
        <f t="shared" si="114"/>
        <v>1.488095238095238E-3</v>
      </c>
      <c r="M216" s="24">
        <f t="shared" si="114"/>
        <v>0</v>
      </c>
      <c r="N216" s="24">
        <f>IFERROR(H216/F216,0)</f>
        <v>0</v>
      </c>
      <c r="O216" s="24">
        <f>IFERROR(I216/F216,0)</f>
        <v>0</v>
      </c>
      <c r="P216" s="22">
        <f>IFERROR(D216/G216,0)</f>
        <v>0</v>
      </c>
      <c r="Q216" s="22">
        <f>IFERROR(D216/H216,0)</f>
        <v>0</v>
      </c>
      <c r="R216" s="22">
        <f>IFERROR(D216/I216,0)</f>
        <v>0</v>
      </c>
      <c r="S216" s="22">
        <f>IFERROR(VLOOKUP($C216,'메타 RAW (MMP)'!$B:$G,3,0),0)</f>
        <v>0</v>
      </c>
      <c r="T216" s="22">
        <f>IFERROR(VLOOKUP($C216,'메타 RAW (MMP)'!$B:$G,5,0),0)</f>
        <v>0</v>
      </c>
      <c r="U216" s="22">
        <f>IFERROR(VLOOKUP($C216,'메타 RAW (MMP)'!$B:$G,6,0),0)</f>
        <v>0</v>
      </c>
      <c r="V216" s="22">
        <f>IFERROR(D216/T216,0)</f>
        <v>0</v>
      </c>
      <c r="W216" s="22">
        <f>IFERROR(D216/U216,0)</f>
        <v>0</v>
      </c>
      <c r="X216" s="22">
        <f>IFERROR(W216*커버링B2C요약!$AD$8/(커버링B2C요약!$AE$5/커버링B2C요약!$AD$5),0)</f>
        <v>0</v>
      </c>
      <c r="Y216" s="22">
        <f>VLOOKUP($C216,'메타 RAW'!$A:$I,9,0)</f>
        <v>30000</v>
      </c>
    </row>
    <row r="217" spans="2:27" s="43" customFormat="1">
      <c r="B217" s="22" t="str">
        <f>VLOOKUP(C217,'메타 RAW'!A:G,2,0)</f>
        <v>ios(Web2App)_purchase_lookalike(7%)_vd_사투리/100(음식물)_cr1_26.04.04</v>
      </c>
      <c r="C217" s="22" t="s">
        <v>1173</v>
      </c>
      <c r="D217" s="22">
        <f>VLOOKUP($C217,'메타 RAW'!$A:$G,3,0)</f>
        <v>0</v>
      </c>
      <c r="E217" s="22">
        <f>VLOOKUP($C217,'메타 RAW'!$A:$G,4,0)</f>
        <v>0</v>
      </c>
      <c r="F217" s="22">
        <f>VLOOKUP($C217,'메타 RAW'!$A:$G,5,0)</f>
        <v>0</v>
      </c>
      <c r="G217" s="22">
        <f>VLOOKUP($C217,'메타 RAW'!$A:$G,6,0)</f>
        <v>0</v>
      </c>
      <c r="H217" s="22">
        <f>VLOOKUP($C217,'메타 RAW'!$A:$I,7,0)</f>
        <v>0</v>
      </c>
      <c r="I217" s="22">
        <f>VLOOKUP($C217,'메타 RAW'!$A:$I,8,0)</f>
        <v>0</v>
      </c>
      <c r="J217" s="23">
        <f>IFERROR(D217/E217*1000,0)</f>
        <v>0</v>
      </c>
      <c r="K217" s="23">
        <f>IFERROR(D217/F217,0)</f>
        <v>0</v>
      </c>
      <c r="L217" s="24">
        <f t="shared" si="114"/>
        <v>0</v>
      </c>
      <c r="M217" s="24">
        <f t="shared" si="114"/>
        <v>0</v>
      </c>
      <c r="N217" s="24">
        <f>IFERROR(H217/F217,0)</f>
        <v>0</v>
      </c>
      <c r="O217" s="24">
        <f>IFERROR(I217/F217,0)</f>
        <v>0</v>
      </c>
      <c r="P217" s="22">
        <f>IFERROR(D217/G217,0)</f>
        <v>0</v>
      </c>
      <c r="Q217" s="22">
        <f>IFERROR(D217/H217,0)</f>
        <v>0</v>
      </c>
      <c r="R217" s="22">
        <f>IFERROR(D217/I217,0)</f>
        <v>0</v>
      </c>
      <c r="S217" s="22">
        <f>IFERROR(VLOOKUP($C217,'메타 RAW (MMP)'!$B:$G,3,0),0)</f>
        <v>0</v>
      </c>
      <c r="T217" s="22">
        <f>IFERROR(VLOOKUP($C217,'메타 RAW (MMP)'!$B:$G,5,0),0)</f>
        <v>0</v>
      </c>
      <c r="U217" s="22">
        <f>IFERROR(VLOOKUP($C217,'메타 RAW (MMP)'!$B:$G,6,0),0)</f>
        <v>0</v>
      </c>
      <c r="V217" s="22">
        <f>IFERROR(D217/T217,0)</f>
        <v>0</v>
      </c>
      <c r="W217" s="22">
        <f>IFERROR(D217/U217,0)</f>
        <v>0</v>
      </c>
      <c r="X217" s="22">
        <f>IFERROR(W217*커버링B2C요약!$AD$8/(커버링B2C요약!$AE$5/커버링B2C요약!$AD$5),0)</f>
        <v>0</v>
      </c>
      <c r="Y217" s="22">
        <f>VLOOKUP($C217,'메타 RAW'!$A:$I,9,0)</f>
        <v>30000</v>
      </c>
    </row>
    <row r="218" spans="2:27">
      <c r="AA218" s="43"/>
    </row>
    <row r="219" spans="2:27" hidden="1">
      <c r="B219" s="19" t="s">
        <v>440</v>
      </c>
      <c r="C219" s="20" t="s">
        <v>4258</v>
      </c>
      <c r="D219" s="20"/>
      <c r="AA219" s="3"/>
    </row>
    <row r="220" spans="2:27" hidden="1">
      <c r="B220" s="11" t="s">
        <v>436</v>
      </c>
      <c r="C220" s="11" t="s">
        <v>22</v>
      </c>
      <c r="D220" s="12" t="s">
        <v>23</v>
      </c>
      <c r="E220" s="12" t="s">
        <v>24</v>
      </c>
      <c r="F220" s="12" t="s">
        <v>25</v>
      </c>
      <c r="G220" s="12" t="s">
        <v>26</v>
      </c>
      <c r="H220" s="12" t="s">
        <v>27</v>
      </c>
      <c r="I220" s="12" t="s">
        <v>28</v>
      </c>
      <c r="J220" s="13" t="s">
        <v>29</v>
      </c>
      <c r="K220" s="13" t="s">
        <v>30</v>
      </c>
      <c r="L220" s="13" t="s">
        <v>31</v>
      </c>
      <c r="M220" s="13" t="s">
        <v>32</v>
      </c>
      <c r="N220" s="13" t="s">
        <v>33</v>
      </c>
      <c r="O220" s="13" t="s">
        <v>34</v>
      </c>
      <c r="P220" s="13" t="s">
        <v>35</v>
      </c>
      <c r="Q220" s="13" t="s">
        <v>36</v>
      </c>
      <c r="R220" s="13" t="s">
        <v>37</v>
      </c>
      <c r="S220" s="14" t="s">
        <v>38</v>
      </c>
      <c r="T220" s="14" t="s">
        <v>27</v>
      </c>
      <c r="U220" s="14" t="s">
        <v>28</v>
      </c>
      <c r="V220" s="14" t="s">
        <v>36</v>
      </c>
      <c r="W220" s="14" t="s">
        <v>37</v>
      </c>
      <c r="X220" s="14" t="s">
        <v>437</v>
      </c>
      <c r="Y220" s="13" t="s">
        <v>40</v>
      </c>
      <c r="Z220" s="14" t="s">
        <v>41</v>
      </c>
      <c r="AA220" s="3"/>
    </row>
    <row r="221" spans="2:27" hidden="1">
      <c r="B221" s="15"/>
      <c r="C221" s="9" t="s">
        <v>435</v>
      </c>
      <c r="D221" s="16">
        <f t="shared" ref="D221:I221" si="115">SUM(D222:D224)</f>
        <v>17668</v>
      </c>
      <c r="E221" s="16">
        <f t="shared" si="115"/>
        <v>2527</v>
      </c>
      <c r="F221" s="16">
        <f t="shared" si="115"/>
        <v>9</v>
      </c>
      <c r="G221" s="16">
        <f t="shared" si="115"/>
        <v>0</v>
      </c>
      <c r="H221" s="16">
        <f t="shared" si="115"/>
        <v>0</v>
      </c>
      <c r="I221" s="16">
        <f t="shared" si="115"/>
        <v>0</v>
      </c>
      <c r="J221" s="17">
        <f>D221*1000/E221</f>
        <v>6991.6897506925206</v>
      </c>
      <c r="K221" s="17">
        <f>IFERROR(D221/F221,0)</f>
        <v>1963.1111111111111</v>
      </c>
      <c r="L221" s="18">
        <f t="shared" ref="L221:M224" si="116">IFERROR(F221/E221,0)</f>
        <v>3.5615354174910962E-3</v>
      </c>
      <c r="M221" s="42">
        <f t="shared" si="116"/>
        <v>0</v>
      </c>
      <c r="N221" s="42">
        <f>IFERROR(H221/F221,0)</f>
        <v>0</v>
      </c>
      <c r="O221" s="42">
        <f>IFERROR(I221/F221,0)</f>
        <v>0</v>
      </c>
      <c r="P221" s="17">
        <f>IFERROR(D221/G221,0)</f>
        <v>0</v>
      </c>
      <c r="Q221" s="17">
        <f>IFERROR(D221/H221,0)</f>
        <v>0</v>
      </c>
      <c r="R221" s="17">
        <f>IFERROR(D221/I221,0)</f>
        <v>0</v>
      </c>
      <c r="S221" s="16">
        <f>SUM(S222:S224)</f>
        <v>0</v>
      </c>
      <c r="T221" s="16">
        <f>SUM(T222:T224)</f>
        <v>0</v>
      </c>
      <c r="U221" s="16">
        <f>SUM(U222:U224)</f>
        <v>0</v>
      </c>
      <c r="V221" s="17">
        <f>IFERROR(D221/T221,0)</f>
        <v>0</v>
      </c>
      <c r="W221" s="17">
        <f>IFERROR(D221/U221,0)</f>
        <v>0</v>
      </c>
      <c r="X221" s="17">
        <f>IFERROR(W221*커버링B2C요약!$AD$8/(커버링B2C요약!$AE$5/커버링B2C요약!$AD$5),0)</f>
        <v>0</v>
      </c>
      <c r="Y221" s="17">
        <f>Y222</f>
        <v>0</v>
      </c>
      <c r="Z221" s="17">
        <v>0</v>
      </c>
      <c r="AA221" s="3"/>
    </row>
    <row r="222" spans="2:27" s="43" customFormat="1" hidden="1">
      <c r="B222" s="22" t="str">
        <f>VLOOKUP(C222,'메타 RAW'!A:G,2,0)</f>
        <v>ios(Web2App)_purchase_all_vd_잘들어(천안)_hn1_26.04.10</v>
      </c>
      <c r="C222" s="22" t="s">
        <v>1174</v>
      </c>
      <c r="D222" s="22">
        <f>VLOOKUP($C222,'메타 RAW'!$A:$G,3,0)</f>
        <v>1993</v>
      </c>
      <c r="E222" s="22">
        <f>VLOOKUP($C222,'메타 RAW'!$A:$G,4,0)</f>
        <v>216</v>
      </c>
      <c r="F222" s="22">
        <f>VLOOKUP($C222,'메타 RAW'!$A:$G,5,0)</f>
        <v>1</v>
      </c>
      <c r="G222" s="22">
        <f>VLOOKUP($C222,'메타 RAW'!$A:$G,6,0)</f>
        <v>0</v>
      </c>
      <c r="H222" s="22">
        <f>VLOOKUP($C222,'메타 RAW'!$A:$I,7,0)</f>
        <v>0</v>
      </c>
      <c r="I222" s="22">
        <f>VLOOKUP($C222,'메타 RAW'!$A:$I,8,0)</f>
        <v>0</v>
      </c>
      <c r="J222" s="23">
        <f>IFERROR(D222/E222*1000,0)</f>
        <v>9226.8518518518504</v>
      </c>
      <c r="K222" s="23">
        <f>IFERROR(D222/F222,0)</f>
        <v>1993</v>
      </c>
      <c r="L222" s="24">
        <f t="shared" si="116"/>
        <v>4.6296296296296294E-3</v>
      </c>
      <c r="M222" s="24">
        <f t="shared" si="116"/>
        <v>0</v>
      </c>
      <c r="N222" s="24">
        <f>IFERROR(H222/F222,0)</f>
        <v>0</v>
      </c>
      <c r="O222" s="24">
        <f>IFERROR(I222/F222,0)</f>
        <v>0</v>
      </c>
      <c r="P222" s="22">
        <f>IFERROR(D222/G222,0)</f>
        <v>0</v>
      </c>
      <c r="Q222" s="22">
        <f>IFERROR(D222/H222,0)</f>
        <v>0</v>
      </c>
      <c r="R222" s="22">
        <f>IFERROR(D222/I222,0)</f>
        <v>0</v>
      </c>
      <c r="S222" s="22">
        <f>IFERROR(VLOOKUP($C222,'메타 RAW (MMP)'!$B:$G,3,0),0)</f>
        <v>0</v>
      </c>
      <c r="T222" s="22">
        <f>IFERROR(VLOOKUP($C222,'메타 RAW (MMP)'!$B:$G,5,0),0)</f>
        <v>0</v>
      </c>
      <c r="U222" s="22">
        <f>IFERROR(VLOOKUP($C222,'메타 RAW (MMP)'!$B:$G,6,0),0)</f>
        <v>0</v>
      </c>
      <c r="V222" s="22">
        <f>IFERROR(D222/T222,0)</f>
        <v>0</v>
      </c>
      <c r="W222" s="22">
        <f>IFERROR(D222/U222,0)</f>
        <v>0</v>
      </c>
      <c r="X222" s="22">
        <f>IFERROR(W222*커버링B2C요약!$AD$8/(커버링B2C요약!$AE$5/커버링B2C요약!$AD$5),0)</f>
        <v>0</v>
      </c>
      <c r="Y222" s="22">
        <v>0</v>
      </c>
      <c r="AA222" s="148"/>
    </row>
    <row r="223" spans="2:27" s="43" customFormat="1" hidden="1">
      <c r="B223" s="22" t="str">
        <f>VLOOKUP(C223,'메타 RAW'!A:G,2,0)</f>
        <v>ios(Web2App)_purchase_all_vd_잘들어(천안)_hn1_26.04.10</v>
      </c>
      <c r="C223" s="22" t="s">
        <v>1175</v>
      </c>
      <c r="D223" s="22">
        <f>VLOOKUP($C223,'메타 RAW'!$A:$G,3,0)</f>
        <v>12861</v>
      </c>
      <c r="E223" s="22">
        <f>VLOOKUP($C223,'메타 RAW'!$A:$G,4,0)</f>
        <v>1870</v>
      </c>
      <c r="F223" s="22">
        <f>VLOOKUP($C223,'메타 RAW'!$A:$G,5,0)</f>
        <v>6</v>
      </c>
      <c r="G223" s="22">
        <f>VLOOKUP($C223,'메타 RAW'!$A:$G,6,0)</f>
        <v>0</v>
      </c>
      <c r="H223" s="22">
        <f>VLOOKUP($C223,'메타 RAW'!$A:$I,7,0)</f>
        <v>0</v>
      </c>
      <c r="I223" s="22">
        <f>VLOOKUP($C223,'메타 RAW'!$A:$I,8,0)</f>
        <v>0</v>
      </c>
      <c r="J223" s="23">
        <f>IFERROR(D223/E223*1000,0)</f>
        <v>6877.5401069518721</v>
      </c>
      <c r="K223" s="23">
        <f>IFERROR(D223/F223,0)</f>
        <v>2143.5</v>
      </c>
      <c r="L223" s="24">
        <f t="shared" si="116"/>
        <v>3.2085561497326204E-3</v>
      </c>
      <c r="M223" s="24">
        <f t="shared" si="116"/>
        <v>0</v>
      </c>
      <c r="N223" s="24">
        <f>IFERROR(H223/F223,0)</f>
        <v>0</v>
      </c>
      <c r="O223" s="24">
        <f>IFERROR(I223/F223,0)</f>
        <v>0</v>
      </c>
      <c r="P223" s="22">
        <f>IFERROR(D223/G223,0)</f>
        <v>0</v>
      </c>
      <c r="Q223" s="22">
        <f>IFERROR(D223/H223,0)</f>
        <v>0</v>
      </c>
      <c r="R223" s="22">
        <f>IFERROR(D223/I223,0)</f>
        <v>0</v>
      </c>
      <c r="S223" s="22">
        <f>IFERROR(VLOOKUP($C223,'메타 RAW (MMP)'!$B:$G,3,0),0)</f>
        <v>0</v>
      </c>
      <c r="T223" s="22">
        <f>IFERROR(VLOOKUP($C223,'메타 RAW (MMP)'!$B:$G,5,0),0)</f>
        <v>0</v>
      </c>
      <c r="U223" s="22">
        <f>IFERROR(VLOOKUP($C223,'메타 RAW (MMP)'!$B:$G,6,0),0)</f>
        <v>0</v>
      </c>
      <c r="V223" s="22">
        <f>IFERROR(D223/T223,0)</f>
        <v>0</v>
      </c>
      <c r="W223" s="22">
        <f>IFERROR(D223/U223,0)</f>
        <v>0</v>
      </c>
      <c r="X223" s="22">
        <f>IFERROR(W223*커버링B2C요약!$AD$8/(커버링B2C요약!$AE$5/커버링B2C요약!$AD$5),0)</f>
        <v>0</v>
      </c>
      <c r="Y223" s="22">
        <f>VLOOKUP($C223,'메타 RAW'!$A:$I,9,0)</f>
        <v>30000</v>
      </c>
      <c r="AA223" s="148"/>
    </row>
    <row r="224" spans="2:27" s="43" customFormat="1" hidden="1">
      <c r="B224" s="22" t="str">
        <f>VLOOKUP(C224,'메타 RAW'!A:G,2,0)</f>
        <v>ios(Web2App)_purchase_all_vd_잘들어(천안)_hn1_26.04.10</v>
      </c>
      <c r="C224" s="22" t="s">
        <v>1176</v>
      </c>
      <c r="D224" s="22">
        <f>VLOOKUP($C224,'메타 RAW'!$A:$G,3,0)</f>
        <v>2814</v>
      </c>
      <c r="E224" s="22">
        <f>VLOOKUP($C224,'메타 RAW'!$A:$G,4,0)</f>
        <v>441</v>
      </c>
      <c r="F224" s="22">
        <f>VLOOKUP($C224,'메타 RAW'!$A:$G,5,0)</f>
        <v>2</v>
      </c>
      <c r="G224" s="22">
        <f>VLOOKUP($C224,'메타 RAW'!$A:$G,6,0)</f>
        <v>0</v>
      </c>
      <c r="H224" s="22">
        <f>VLOOKUP($C224,'메타 RAW'!$A:$I,7,0)</f>
        <v>0</v>
      </c>
      <c r="I224" s="22">
        <f>VLOOKUP($C224,'메타 RAW'!$A:$I,8,0)</f>
        <v>0</v>
      </c>
      <c r="J224" s="23">
        <f>IFERROR(D224/E224*1000,0)</f>
        <v>6380.9523809523816</v>
      </c>
      <c r="K224" s="23">
        <f>IFERROR(D224/F224,0)</f>
        <v>1407</v>
      </c>
      <c r="L224" s="24">
        <f t="shared" si="116"/>
        <v>4.5351473922902496E-3</v>
      </c>
      <c r="M224" s="24">
        <f t="shared" si="116"/>
        <v>0</v>
      </c>
      <c r="N224" s="24">
        <f>IFERROR(H224/F224,0)</f>
        <v>0</v>
      </c>
      <c r="O224" s="24">
        <f>IFERROR(I224/F224,0)</f>
        <v>0</v>
      </c>
      <c r="P224" s="22">
        <f>IFERROR(D224/G224,0)</f>
        <v>0</v>
      </c>
      <c r="Q224" s="22">
        <f>IFERROR(D224/H224,0)</f>
        <v>0</v>
      </c>
      <c r="R224" s="22">
        <f>IFERROR(D224/I224,0)</f>
        <v>0</v>
      </c>
      <c r="S224" s="22">
        <f>IFERROR(VLOOKUP($C224,'메타 RAW (MMP)'!$B:$G,3,0),0)</f>
        <v>0</v>
      </c>
      <c r="T224" s="22">
        <f>IFERROR(VLOOKUP($C224,'메타 RAW (MMP)'!$B:$G,5,0),0)</f>
        <v>0</v>
      </c>
      <c r="U224" s="22">
        <f>IFERROR(VLOOKUP($C224,'메타 RAW (MMP)'!$B:$G,6,0),0)</f>
        <v>0</v>
      </c>
      <c r="V224" s="22">
        <f>IFERROR(D224/T224,0)</f>
        <v>0</v>
      </c>
      <c r="W224" s="22">
        <f>IFERROR(D224/U224,0)</f>
        <v>0</v>
      </c>
      <c r="X224" s="22">
        <f>IFERROR(W224*커버링B2C요약!$AD$8/(커버링B2C요약!$AE$5/커버링B2C요약!$AD$5),0)</f>
        <v>0</v>
      </c>
      <c r="Y224" s="22">
        <f>VLOOKUP($C224,'메타 RAW'!$A:$I,9,0)</f>
        <v>30000</v>
      </c>
      <c r="AA224" s="148"/>
    </row>
    <row r="225" spans="2:27" hidden="1"/>
    <row r="226" spans="2:27" hidden="1">
      <c r="B226" s="19" t="s">
        <v>440</v>
      </c>
      <c r="C226" s="20" t="s">
        <v>658</v>
      </c>
      <c r="D226" s="20"/>
      <c r="AA226" s="3"/>
    </row>
    <row r="227" spans="2:27" hidden="1">
      <c r="B227" s="11" t="s">
        <v>436</v>
      </c>
      <c r="C227" s="11" t="s">
        <v>22</v>
      </c>
      <c r="D227" s="12" t="s">
        <v>23</v>
      </c>
      <c r="E227" s="12" t="s">
        <v>24</v>
      </c>
      <c r="F227" s="12" t="s">
        <v>25</v>
      </c>
      <c r="G227" s="12" t="s">
        <v>26</v>
      </c>
      <c r="H227" s="12" t="s">
        <v>27</v>
      </c>
      <c r="I227" s="12" t="s">
        <v>28</v>
      </c>
      <c r="J227" s="13" t="s">
        <v>29</v>
      </c>
      <c r="K227" s="13" t="s">
        <v>30</v>
      </c>
      <c r="L227" s="13" t="s">
        <v>31</v>
      </c>
      <c r="M227" s="13" t="s">
        <v>32</v>
      </c>
      <c r="N227" s="13" t="s">
        <v>33</v>
      </c>
      <c r="O227" s="13" t="s">
        <v>34</v>
      </c>
      <c r="P227" s="13" t="s">
        <v>35</v>
      </c>
      <c r="Q227" s="13" t="s">
        <v>36</v>
      </c>
      <c r="R227" s="13" t="s">
        <v>37</v>
      </c>
      <c r="S227" s="14" t="s">
        <v>38</v>
      </c>
      <c r="T227" s="14" t="s">
        <v>27</v>
      </c>
      <c r="U227" s="14" t="s">
        <v>28</v>
      </c>
      <c r="V227" s="14" t="s">
        <v>36</v>
      </c>
      <c r="W227" s="14" t="s">
        <v>37</v>
      </c>
      <c r="X227" s="14" t="s">
        <v>437</v>
      </c>
      <c r="Y227" s="13" t="s">
        <v>40</v>
      </c>
      <c r="Z227" s="14" t="s">
        <v>41</v>
      </c>
      <c r="AA227" s="3"/>
    </row>
    <row r="228" spans="2:27" hidden="1">
      <c r="B228" s="15"/>
      <c r="C228" s="9" t="s">
        <v>435</v>
      </c>
      <c r="D228" s="16">
        <f t="shared" ref="D228:I228" si="117">SUM(D229:D231)</f>
        <v>575</v>
      </c>
      <c r="E228" s="16">
        <f t="shared" si="117"/>
        <v>64</v>
      </c>
      <c r="F228" s="16">
        <f t="shared" si="117"/>
        <v>2</v>
      </c>
      <c r="G228" s="16">
        <f t="shared" si="117"/>
        <v>0</v>
      </c>
      <c r="H228" s="16">
        <f t="shared" si="117"/>
        <v>0</v>
      </c>
      <c r="I228" s="16">
        <f t="shared" si="117"/>
        <v>0</v>
      </c>
      <c r="J228" s="17">
        <f>D228*1000/E228</f>
        <v>8984.375</v>
      </c>
      <c r="K228" s="17">
        <f>IFERROR(D228/F228,0)</f>
        <v>287.5</v>
      </c>
      <c r="L228" s="18">
        <f t="shared" ref="L228:M231" si="118">IFERROR(F228/E228,0)</f>
        <v>3.125E-2</v>
      </c>
      <c r="M228" s="42">
        <f t="shared" si="118"/>
        <v>0</v>
      </c>
      <c r="N228" s="42">
        <f>IFERROR(H228/F228,0)</f>
        <v>0</v>
      </c>
      <c r="O228" s="42">
        <f>IFERROR(I228/F228,0)</f>
        <v>0</v>
      </c>
      <c r="P228" s="17">
        <f>IFERROR(D228/G228,0)</f>
        <v>0</v>
      </c>
      <c r="Q228" s="17">
        <f>IFERROR(D228/H228,0)</f>
        <v>0</v>
      </c>
      <c r="R228" s="17">
        <f>IFERROR(D228/I228,0)</f>
        <v>0</v>
      </c>
      <c r="S228" s="16">
        <f>SUM(S229:S231)</f>
        <v>0</v>
      </c>
      <c r="T228" s="16">
        <f>SUM(T229:T231)</f>
        <v>0</v>
      </c>
      <c r="U228" s="16">
        <f>SUM(U229:U231)</f>
        <v>0</v>
      </c>
      <c r="V228" s="17">
        <f>IFERROR(D228/T228,0)</f>
        <v>0</v>
      </c>
      <c r="W228" s="17">
        <f>IFERROR(D228/U228,0)</f>
        <v>0</v>
      </c>
      <c r="X228" s="17">
        <f>IFERROR(W228*커버링B2C요약!$AD$8/(커버링B2C요약!$AE$5/커버링B2C요약!$AD$5),0)</f>
        <v>0</v>
      </c>
      <c r="Y228" s="17">
        <f>Y229</f>
        <v>0</v>
      </c>
      <c r="Z228" s="17">
        <v>0</v>
      </c>
      <c r="AA228" s="3"/>
    </row>
    <row r="229" spans="2:27" s="43" customFormat="1" hidden="1">
      <c r="B229" s="22" t="str">
        <f>VLOOKUP(C229,'메타 RAW'!A:G,2,0)</f>
        <v>ios(Web2App)_purchase_all_vd_잘들어(아산)_hn1_26.04.10</v>
      </c>
      <c r="C229" s="22" t="s">
        <v>1177</v>
      </c>
      <c r="D229" s="22">
        <f>VLOOKUP($C229,'메타 RAW'!$A:$G,3,0)</f>
        <v>53</v>
      </c>
      <c r="E229" s="22">
        <f>VLOOKUP($C229,'메타 RAW'!$A:$G,4,0)</f>
        <v>6</v>
      </c>
      <c r="F229" s="22">
        <f>VLOOKUP($C229,'메타 RAW'!$A:$G,5,0)</f>
        <v>0</v>
      </c>
      <c r="G229" s="22">
        <f>VLOOKUP($C229,'메타 RAW'!$A:$G,6,0)</f>
        <v>0</v>
      </c>
      <c r="H229" s="22">
        <f>VLOOKUP($C229,'메타 RAW'!$A:$I,7,0)</f>
        <v>0</v>
      </c>
      <c r="I229" s="22">
        <f>VLOOKUP($C229,'메타 RAW'!$A:$I,8,0)</f>
        <v>0</v>
      </c>
      <c r="J229" s="23">
        <f>IFERROR(D229/E229*1000,0)</f>
        <v>8833.3333333333339</v>
      </c>
      <c r="K229" s="23">
        <f>IFERROR(D229/F229,0)</f>
        <v>0</v>
      </c>
      <c r="L229" s="24">
        <f t="shared" si="118"/>
        <v>0</v>
      </c>
      <c r="M229" s="24">
        <f t="shared" si="118"/>
        <v>0</v>
      </c>
      <c r="N229" s="24">
        <f>IFERROR(H229/F229,0)</f>
        <v>0</v>
      </c>
      <c r="O229" s="24">
        <f>IFERROR(I229/F229,0)</f>
        <v>0</v>
      </c>
      <c r="P229" s="22">
        <f>IFERROR(D229/G229,0)</f>
        <v>0</v>
      </c>
      <c r="Q229" s="22">
        <f>IFERROR(D229/H229,0)</f>
        <v>0</v>
      </c>
      <c r="R229" s="22">
        <f>IFERROR(D229/I229,0)</f>
        <v>0</v>
      </c>
      <c r="S229" s="22">
        <f>IFERROR(VLOOKUP($C229,'메타 RAW (MMP)'!$B:$G,3,0),0)</f>
        <v>0</v>
      </c>
      <c r="T229" s="22">
        <f>IFERROR(VLOOKUP($C229,'메타 RAW (MMP)'!$B:$G,5,0),0)</f>
        <v>0</v>
      </c>
      <c r="U229" s="22">
        <f>IFERROR(VLOOKUP($C229,'메타 RAW (MMP)'!$B:$G,6,0),0)</f>
        <v>0</v>
      </c>
      <c r="V229" s="22">
        <f>IFERROR(D229/T229,0)</f>
        <v>0</v>
      </c>
      <c r="W229" s="22">
        <f>IFERROR(D229/U229,0)</f>
        <v>0</v>
      </c>
      <c r="X229" s="22">
        <f>IFERROR(W229*커버링B2C요약!$AD$8/(커버링B2C요약!$AE$5/커버링B2C요약!$AD$5),0)</f>
        <v>0</v>
      </c>
      <c r="Y229" s="22">
        <v>0</v>
      </c>
      <c r="AA229" s="148"/>
    </row>
    <row r="230" spans="2:27" s="43" customFormat="1" hidden="1">
      <c r="B230" s="22" t="str">
        <f>VLOOKUP(C230,'메타 RAW'!A:G,2,0)</f>
        <v>ios(Web2App)_purchase_all_vd_잘들어(아산)_hn1_26.04.10</v>
      </c>
      <c r="C230" s="22" t="s">
        <v>1178</v>
      </c>
      <c r="D230" s="22">
        <f>VLOOKUP($C230,'메타 RAW'!$A:$G,3,0)</f>
        <v>429</v>
      </c>
      <c r="E230" s="22">
        <f>VLOOKUP($C230,'메타 RAW'!$A:$G,4,0)</f>
        <v>49</v>
      </c>
      <c r="F230" s="22">
        <f>VLOOKUP($C230,'메타 RAW'!$A:$G,5,0)</f>
        <v>2</v>
      </c>
      <c r="G230" s="22">
        <f>VLOOKUP($C230,'메타 RAW'!$A:$G,6,0)</f>
        <v>0</v>
      </c>
      <c r="H230" s="22">
        <f>VLOOKUP($C230,'메타 RAW'!$A:$I,7,0)</f>
        <v>0</v>
      </c>
      <c r="I230" s="22">
        <f>VLOOKUP($C230,'메타 RAW'!$A:$I,8,0)</f>
        <v>0</v>
      </c>
      <c r="J230" s="23">
        <f>IFERROR(D230/E230*1000,0)</f>
        <v>8755.1020408163276</v>
      </c>
      <c r="K230" s="23">
        <f>IFERROR(D230/F230,0)</f>
        <v>214.5</v>
      </c>
      <c r="L230" s="24">
        <f t="shared" si="118"/>
        <v>4.0816326530612242E-2</v>
      </c>
      <c r="M230" s="24">
        <f t="shared" si="118"/>
        <v>0</v>
      </c>
      <c r="N230" s="24">
        <f>IFERROR(H230/F230,0)</f>
        <v>0</v>
      </c>
      <c r="O230" s="24">
        <f>IFERROR(I230/F230,0)</f>
        <v>0</v>
      </c>
      <c r="P230" s="22">
        <f>IFERROR(D230/G230,0)</f>
        <v>0</v>
      </c>
      <c r="Q230" s="22">
        <f>IFERROR(D230/H230,0)</f>
        <v>0</v>
      </c>
      <c r="R230" s="22">
        <f>IFERROR(D230/I230,0)</f>
        <v>0</v>
      </c>
      <c r="S230" s="22">
        <f>IFERROR(VLOOKUP($C230,'메타 RAW (MMP)'!$B:$G,3,0),0)</f>
        <v>0</v>
      </c>
      <c r="T230" s="22">
        <f>IFERROR(VLOOKUP($C230,'메타 RAW (MMP)'!$B:$G,5,0),0)</f>
        <v>0</v>
      </c>
      <c r="U230" s="22">
        <f>IFERROR(VLOOKUP($C230,'메타 RAW (MMP)'!$B:$G,6,0),0)</f>
        <v>0</v>
      </c>
      <c r="V230" s="22">
        <f>IFERROR(D230/T230,0)</f>
        <v>0</v>
      </c>
      <c r="W230" s="22">
        <f>IFERROR(D230/U230,0)</f>
        <v>0</v>
      </c>
      <c r="X230" s="22">
        <f>IFERROR(W230*커버링B2C요약!$AD$8/(커버링B2C요약!$AE$5/커버링B2C요약!$AD$5),0)</f>
        <v>0</v>
      </c>
      <c r="Y230" s="22">
        <f>VLOOKUP($C230,'메타 RAW'!$A:$I,9,0)</f>
        <v>30000</v>
      </c>
      <c r="AA230" s="148"/>
    </row>
    <row r="231" spans="2:27" s="43" customFormat="1" hidden="1">
      <c r="B231" s="22" t="str">
        <f>VLOOKUP(C231,'메타 RAW'!A:G,2,0)</f>
        <v>ios(Web2App)_purchase_all_vd_잘들어(아산)_hn1_26.04.10</v>
      </c>
      <c r="C231" s="22" t="s">
        <v>1179</v>
      </c>
      <c r="D231" s="22">
        <f>VLOOKUP($C231,'메타 RAW'!$A:$G,3,0)</f>
        <v>93</v>
      </c>
      <c r="E231" s="22">
        <f>VLOOKUP($C231,'메타 RAW'!$A:$G,4,0)</f>
        <v>9</v>
      </c>
      <c r="F231" s="22">
        <f>VLOOKUP($C231,'메타 RAW'!$A:$G,5,0)</f>
        <v>0</v>
      </c>
      <c r="G231" s="22">
        <f>VLOOKUP($C231,'메타 RAW'!$A:$G,6,0)</f>
        <v>0</v>
      </c>
      <c r="H231" s="22">
        <f>VLOOKUP($C231,'메타 RAW'!$A:$I,7,0)</f>
        <v>0</v>
      </c>
      <c r="I231" s="22">
        <f>VLOOKUP($C231,'메타 RAW'!$A:$I,8,0)</f>
        <v>0</v>
      </c>
      <c r="J231" s="23">
        <f>IFERROR(D231/E231*1000,0)</f>
        <v>10333.333333333334</v>
      </c>
      <c r="K231" s="23">
        <f>IFERROR(D231/F231,0)</f>
        <v>0</v>
      </c>
      <c r="L231" s="24">
        <f t="shared" si="118"/>
        <v>0</v>
      </c>
      <c r="M231" s="24">
        <f t="shared" si="118"/>
        <v>0</v>
      </c>
      <c r="N231" s="24">
        <f>IFERROR(H231/F231,0)</f>
        <v>0</v>
      </c>
      <c r="O231" s="24">
        <f>IFERROR(I231/F231,0)</f>
        <v>0</v>
      </c>
      <c r="P231" s="22">
        <f>IFERROR(D231/G231,0)</f>
        <v>0</v>
      </c>
      <c r="Q231" s="22">
        <f>IFERROR(D231/H231,0)</f>
        <v>0</v>
      </c>
      <c r="R231" s="22">
        <f>IFERROR(D231/I231,0)</f>
        <v>0</v>
      </c>
      <c r="S231" s="22">
        <f>IFERROR(VLOOKUP($C231,'메타 RAW (MMP)'!$B:$G,3,0),0)</f>
        <v>0</v>
      </c>
      <c r="T231" s="22">
        <f>IFERROR(VLOOKUP($C231,'메타 RAW (MMP)'!$B:$G,5,0),0)</f>
        <v>0</v>
      </c>
      <c r="U231" s="22">
        <f>IFERROR(VLOOKUP($C231,'메타 RAW (MMP)'!$B:$G,6,0),0)</f>
        <v>0</v>
      </c>
      <c r="V231" s="22">
        <f>IFERROR(D231/T231,0)</f>
        <v>0</v>
      </c>
      <c r="W231" s="22">
        <f>IFERROR(D231/U231,0)</f>
        <v>0</v>
      </c>
      <c r="X231" s="22">
        <f>IFERROR(W231*커버링B2C요약!$AD$8/(커버링B2C요약!$AE$5/커버링B2C요약!$AD$5),0)</f>
        <v>0</v>
      </c>
      <c r="Y231" s="22">
        <f>VLOOKUP($C231,'메타 RAW'!$A:$I,9,0)</f>
        <v>30000</v>
      </c>
      <c r="AA231" s="148"/>
    </row>
    <row r="232" spans="2:27">
      <c r="B232" s="19" t="s">
        <v>440</v>
      </c>
      <c r="C232" s="20" t="s">
        <v>4296</v>
      </c>
      <c r="D232" s="20"/>
    </row>
    <row r="233" spans="2:27">
      <c r="B233" s="11" t="s">
        <v>436</v>
      </c>
      <c r="C233" s="11" t="s">
        <v>22</v>
      </c>
      <c r="D233" s="12" t="s">
        <v>23</v>
      </c>
      <c r="E233" s="12" t="s">
        <v>24</v>
      </c>
      <c r="F233" s="12" t="s">
        <v>25</v>
      </c>
      <c r="G233" s="12" t="s">
        <v>26</v>
      </c>
      <c r="H233" s="12" t="s">
        <v>27</v>
      </c>
      <c r="I233" s="12" t="s">
        <v>28</v>
      </c>
      <c r="J233" s="13" t="s">
        <v>29</v>
      </c>
      <c r="K233" s="13" t="s">
        <v>30</v>
      </c>
      <c r="L233" s="13" t="s">
        <v>31</v>
      </c>
      <c r="M233" s="13" t="s">
        <v>32</v>
      </c>
      <c r="N233" s="13" t="s">
        <v>33</v>
      </c>
      <c r="O233" s="13" t="s">
        <v>34</v>
      </c>
      <c r="P233" s="13" t="s">
        <v>35</v>
      </c>
      <c r="Q233" s="13" t="s">
        <v>36</v>
      </c>
      <c r="R233" s="13" t="s">
        <v>37</v>
      </c>
      <c r="S233" s="14" t="s">
        <v>38</v>
      </c>
      <c r="T233" s="14" t="s">
        <v>27</v>
      </c>
      <c r="U233" s="14" t="s">
        <v>28</v>
      </c>
      <c r="V233" s="14" t="s">
        <v>36</v>
      </c>
      <c r="W233" s="14" t="s">
        <v>37</v>
      </c>
      <c r="X233" s="14" t="s">
        <v>437</v>
      </c>
      <c r="Y233" s="13" t="s">
        <v>40</v>
      </c>
      <c r="Z233" s="14" t="s">
        <v>41</v>
      </c>
      <c r="AA233" s="43"/>
    </row>
    <row r="234" spans="2:27">
      <c r="B234" s="15"/>
      <c r="C234" s="9" t="s">
        <v>435</v>
      </c>
      <c r="D234" s="16">
        <f t="shared" ref="D234:I234" si="119">SUM(D235:D237)</f>
        <v>309527</v>
      </c>
      <c r="E234" s="16">
        <f t="shared" si="119"/>
        <v>31023</v>
      </c>
      <c r="F234" s="16">
        <f t="shared" si="119"/>
        <v>288</v>
      </c>
      <c r="G234" s="16">
        <f t="shared" si="119"/>
        <v>0</v>
      </c>
      <c r="H234" s="16">
        <f t="shared" si="119"/>
        <v>126</v>
      </c>
      <c r="I234" s="16">
        <f t="shared" si="119"/>
        <v>8</v>
      </c>
      <c r="J234" s="17">
        <f>D234*1000/E234</f>
        <v>9977.3393933533189</v>
      </c>
      <c r="K234" s="17">
        <f>IFERROR(D234/F234,0)</f>
        <v>1074.7465277777778</v>
      </c>
      <c r="L234" s="18">
        <f t="shared" ref="L234:M234" si="120">IFERROR(F234/E234,0)</f>
        <v>9.2834348709022341E-3</v>
      </c>
      <c r="M234" s="42">
        <f t="shared" si="120"/>
        <v>0</v>
      </c>
      <c r="N234" s="42">
        <f>IFERROR(H234/F234,0)</f>
        <v>0.4375</v>
      </c>
      <c r="O234" s="42">
        <f>IFERROR(I234/F234,0)</f>
        <v>2.7777777777777776E-2</v>
      </c>
      <c r="P234" s="17">
        <f>IFERROR(D234/G234,0)</f>
        <v>0</v>
      </c>
      <c r="Q234" s="17">
        <f>IFERROR(D234/H234,0)</f>
        <v>2456.563492063492</v>
      </c>
      <c r="R234" s="17">
        <f>IFERROR(D234/I234,0)</f>
        <v>38690.875</v>
      </c>
      <c r="S234" s="16">
        <f>SUM(S235:S237)</f>
        <v>1</v>
      </c>
      <c r="T234" s="16">
        <f>SUM(T235:T237)</f>
        <v>0</v>
      </c>
      <c r="U234" s="16">
        <f>SUM(U235:U237)</f>
        <v>0</v>
      </c>
      <c r="V234" s="17">
        <f>IFERROR(D234/T234,0)</f>
        <v>0</v>
      </c>
      <c r="W234" s="17">
        <f>IFERROR(D234/U234,0)</f>
        <v>0</v>
      </c>
      <c r="X234" s="17">
        <f>IFERROR(W234*커버링B2C요약!$AD$8/(커버링B2C요약!$AE$5/커버링B2C요약!$AD$5),0)</f>
        <v>0</v>
      </c>
      <c r="Y234" s="17">
        <f>Y235</f>
        <v>50000</v>
      </c>
      <c r="Z234" s="17">
        <v>30000</v>
      </c>
    </row>
    <row r="235" spans="2:27" s="43" customFormat="1">
      <c r="B235" s="22" t="str">
        <f>VLOOKUP(C235,'메타 RAW'!A:G,2,0)</f>
        <v>ios(Web2App)_purchase_all_vd_지구의날프로모션(복합)_mk1_26.04.22</v>
      </c>
      <c r="C235" s="22" t="s">
        <v>1180</v>
      </c>
      <c r="D235" s="22">
        <f>VLOOKUP($C235,'메타 RAW'!$A:$G,3,0)</f>
        <v>232522</v>
      </c>
      <c r="E235" s="22">
        <f>VLOOKUP($C235,'메타 RAW'!$A:$G,4,0)</f>
        <v>23265</v>
      </c>
      <c r="F235" s="22">
        <f>VLOOKUP($C235,'메타 RAW'!$A:$G,5,0)</f>
        <v>228</v>
      </c>
      <c r="G235" s="22">
        <f>VLOOKUP($C235,'메타 RAW'!$A:$G,6,0)</f>
        <v>0</v>
      </c>
      <c r="H235" s="22">
        <f>VLOOKUP($C235,'메타 RAW'!$A:$I,7,0)</f>
        <v>88</v>
      </c>
      <c r="I235" s="22">
        <f>VLOOKUP($C235,'메타 RAW'!$A:$I,8,0)</f>
        <v>8</v>
      </c>
      <c r="J235" s="23">
        <f>IFERROR(D235/E235*1000,0)</f>
        <v>9994.4981732215783</v>
      </c>
      <c r="K235" s="23">
        <f>IFERROR(D235/F235,0)</f>
        <v>1019.8333333333334</v>
      </c>
      <c r="L235" s="24">
        <f t="shared" ref="L235:M237" si="121">IFERROR(F235/E235,0)</f>
        <v>9.8001289490651199E-3</v>
      </c>
      <c r="M235" s="24">
        <f t="shared" si="121"/>
        <v>0</v>
      </c>
      <c r="N235" s="24">
        <f>IFERROR(H235/F235,0)</f>
        <v>0.38596491228070173</v>
      </c>
      <c r="O235" s="24">
        <f>IFERROR(I235/F235,0)</f>
        <v>3.5087719298245612E-2</v>
      </c>
      <c r="P235" s="22">
        <f>IFERROR(D235/G235,0)</f>
        <v>0</v>
      </c>
      <c r="Q235" s="22">
        <f>IFERROR(D235/H235,0)</f>
        <v>2642.2954545454545</v>
      </c>
      <c r="R235" s="22">
        <f>IFERROR(D235/I235,0)</f>
        <v>29065.25</v>
      </c>
      <c r="S235" s="22">
        <f>IFERROR(VLOOKUP($C235,'메타 RAW (MMP)'!$B:$G,3,0),0)</f>
        <v>1</v>
      </c>
      <c r="T235" s="22">
        <f>IFERROR(VLOOKUP($C235,'메타 RAW (MMP)'!$B:$G,5,0),0)</f>
        <v>0</v>
      </c>
      <c r="U235" s="22">
        <f>IFERROR(VLOOKUP($C235,'메타 RAW (MMP)'!$B:$G,6,0),0)</f>
        <v>0</v>
      </c>
      <c r="V235" s="22">
        <f>IFERROR(D235/T235,0)</f>
        <v>0</v>
      </c>
      <c r="W235" s="22">
        <f>IFERROR(D235/U235,0)</f>
        <v>0</v>
      </c>
      <c r="X235" s="22">
        <f>IFERROR(W235*커버링B2C요약!$AD$8/(커버링B2C요약!$AE$5/커버링B2C요약!$AD$5),0)</f>
        <v>0</v>
      </c>
      <c r="Y235" s="22">
        <f>VLOOKUP($C235,'메타 RAW'!$A:$I,9,0)</f>
        <v>50000</v>
      </c>
    </row>
    <row r="236" spans="2:27">
      <c r="B236" s="28" t="str">
        <f>VLOOKUP(C236,'메타 RAW'!A:G,2,0)</f>
        <v>ios(Web2App)_purchase_all_vd_지구의날프로모션(복합)_mk1_26.04.22</v>
      </c>
      <c r="C236" s="28" t="s">
        <v>1181</v>
      </c>
      <c r="D236" s="28">
        <f>VLOOKUP($C236,'메타 RAW'!$A:$G,3,0)</f>
        <v>42796</v>
      </c>
      <c r="E236" s="28">
        <f>VLOOKUP($C236,'메타 RAW'!$A:$G,4,0)</f>
        <v>4151</v>
      </c>
      <c r="F236" s="28">
        <f>VLOOKUP($C236,'메타 RAW'!$A:$G,5,0)</f>
        <v>41</v>
      </c>
      <c r="G236" s="28">
        <f>VLOOKUP($C236,'메타 RAW'!$A:$G,6,0)</f>
        <v>0</v>
      </c>
      <c r="H236" s="28">
        <f>VLOOKUP($C236,'메타 RAW'!$A:$I,7,0)</f>
        <v>27</v>
      </c>
      <c r="I236" s="28">
        <f>VLOOKUP($C236,'메타 RAW'!$A:$I,8,0)</f>
        <v>0</v>
      </c>
      <c r="J236" s="29">
        <f>IFERROR(D236/E236*1000,0)</f>
        <v>10309.804866297278</v>
      </c>
      <c r="K236" s="29">
        <f>IFERROR(D236/F236,0)</f>
        <v>1043.8048780487804</v>
      </c>
      <c r="L236" s="30">
        <f t="shared" si="121"/>
        <v>9.8771380390267408E-3</v>
      </c>
      <c r="M236" s="30">
        <f t="shared" si="121"/>
        <v>0</v>
      </c>
      <c r="N236" s="30">
        <f>IFERROR(H236/F236,0)</f>
        <v>0.65853658536585369</v>
      </c>
      <c r="O236" s="30">
        <f>IFERROR(I236/F236,0)</f>
        <v>0</v>
      </c>
      <c r="P236" s="28">
        <f>IFERROR(D236/G236,0)</f>
        <v>0</v>
      </c>
      <c r="Q236" s="28">
        <f>IFERROR(D236/H236,0)</f>
        <v>1585.037037037037</v>
      </c>
      <c r="R236" s="28">
        <f>IFERROR(D236/I236,0)</f>
        <v>0</v>
      </c>
      <c r="S236" s="28">
        <f>IFERROR(VLOOKUP($C236,'메타 RAW (MMP)'!$B:$G,3,0),0)</f>
        <v>0</v>
      </c>
      <c r="T236" s="28">
        <f>IFERROR(VLOOKUP($C236,'메타 RAW (MMP)'!$B:$G,5,0),0)</f>
        <v>0</v>
      </c>
      <c r="U236" s="28">
        <f>IFERROR(VLOOKUP($C236,'메타 RAW (MMP)'!$B:$G,6,0),0)</f>
        <v>0</v>
      </c>
      <c r="V236" s="28">
        <f>IFERROR(D236/T236,0)</f>
        <v>0</v>
      </c>
      <c r="W236" s="28">
        <f>IFERROR(D236/U236,0)</f>
        <v>0</v>
      </c>
      <c r="X236" s="28">
        <f>IFERROR(W236*커버링B2C요약!$AD$8/(커버링B2C요약!$AE$5/커버링B2C요약!$AD$5),0)</f>
        <v>0</v>
      </c>
      <c r="Y236" s="28">
        <f>VLOOKUP($C236,'메타 RAW'!$A:$I,9,0)</f>
        <v>50000</v>
      </c>
      <c r="Z236" s="62"/>
      <c r="AA236" s="43"/>
    </row>
    <row r="237" spans="2:27">
      <c r="B237" s="28" t="str">
        <f>VLOOKUP(C237,'메타 RAW'!A:G,2,0)</f>
        <v>ios(Web2App)_purchase_all_vd_지구의날프로모션(복합)_mk1_26.04.22</v>
      </c>
      <c r="C237" s="28" t="s">
        <v>1182</v>
      </c>
      <c r="D237" s="28">
        <f>VLOOKUP($C237,'메타 RAW'!$A:$G,3,0)</f>
        <v>34209</v>
      </c>
      <c r="E237" s="28">
        <f>VLOOKUP($C237,'메타 RAW'!$A:$G,4,0)</f>
        <v>3607</v>
      </c>
      <c r="F237" s="28">
        <f>VLOOKUP($C237,'메타 RAW'!$A:$G,5,0)</f>
        <v>19</v>
      </c>
      <c r="G237" s="28">
        <f>VLOOKUP($C237,'메타 RAW'!$A:$G,6,0)</f>
        <v>0</v>
      </c>
      <c r="H237" s="28">
        <f>VLOOKUP($C237,'메타 RAW'!$A:$I,7,0)</f>
        <v>11</v>
      </c>
      <c r="I237" s="28">
        <f>VLOOKUP($C237,'메타 RAW'!$A:$I,8,0)</f>
        <v>0</v>
      </c>
      <c r="J237" s="29">
        <f>IFERROR(D237/E237*1000,0)</f>
        <v>9484.0587746049332</v>
      </c>
      <c r="K237" s="29">
        <f>IFERROR(D237/F237,0)</f>
        <v>1800.4736842105262</v>
      </c>
      <c r="L237" s="30">
        <f t="shared" si="121"/>
        <v>5.2675353479345721E-3</v>
      </c>
      <c r="M237" s="30">
        <f t="shared" si="121"/>
        <v>0</v>
      </c>
      <c r="N237" s="30">
        <f>IFERROR(H237/F237,0)</f>
        <v>0.57894736842105265</v>
      </c>
      <c r="O237" s="30">
        <f>IFERROR(I237/F237,0)</f>
        <v>0</v>
      </c>
      <c r="P237" s="28">
        <f>IFERROR(D237/G237,0)</f>
        <v>0</v>
      </c>
      <c r="Q237" s="28">
        <f>IFERROR(D237/H237,0)</f>
        <v>3109.909090909091</v>
      </c>
      <c r="R237" s="28">
        <f>IFERROR(D237/I237,0)</f>
        <v>0</v>
      </c>
      <c r="S237" s="28">
        <f>IFERROR(VLOOKUP($C237,'메타 RAW (MMP)'!$B:$G,3,0),0)</f>
        <v>0</v>
      </c>
      <c r="T237" s="28">
        <f>IFERROR(VLOOKUP($C237,'메타 RAW (MMP)'!$B:$G,5,0),0)</f>
        <v>0</v>
      </c>
      <c r="U237" s="28">
        <f>IFERROR(VLOOKUP($C237,'메타 RAW (MMP)'!$B:$G,6,0),0)</f>
        <v>0</v>
      </c>
      <c r="V237" s="28">
        <f>IFERROR(D237/T237,0)</f>
        <v>0</v>
      </c>
      <c r="W237" s="28">
        <f>IFERROR(D237/U237,0)</f>
        <v>0</v>
      </c>
      <c r="X237" s="28">
        <f>IFERROR(W237*커버링B2C요약!$AD$8/(커버링B2C요약!$AE$5/커버링B2C요약!$AD$5),0)</f>
        <v>0</v>
      </c>
      <c r="Y237" s="28">
        <f>VLOOKUP($C237,'메타 RAW'!$A:$I,9,0)</f>
        <v>50000</v>
      </c>
      <c r="Z237" s="62"/>
      <c r="AA237" s="43"/>
    </row>
    <row r="238" spans="2:27">
      <c r="B238" s="28"/>
      <c r="C238" s="28"/>
      <c r="D238" s="28"/>
      <c r="E238" s="28"/>
      <c r="F238" s="28"/>
      <c r="G238" s="28"/>
      <c r="H238" s="28"/>
      <c r="I238" s="28"/>
      <c r="J238" s="29"/>
      <c r="K238" s="29"/>
      <c r="L238" s="30"/>
      <c r="M238" s="30"/>
      <c r="N238" s="30"/>
      <c r="O238" s="30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62"/>
      <c r="AA238" s="43"/>
    </row>
    <row r="239" spans="2:27">
      <c r="B239" s="19" t="s">
        <v>440</v>
      </c>
      <c r="C239" s="20" t="s">
        <v>4297</v>
      </c>
      <c r="D239" s="20"/>
    </row>
    <row r="240" spans="2:27">
      <c r="B240" s="11" t="s">
        <v>436</v>
      </c>
      <c r="C240" s="11" t="s">
        <v>22</v>
      </c>
      <c r="D240" s="12" t="s">
        <v>23</v>
      </c>
      <c r="E240" s="12" t="s">
        <v>24</v>
      </c>
      <c r="F240" s="12" t="s">
        <v>25</v>
      </c>
      <c r="G240" s="12" t="s">
        <v>26</v>
      </c>
      <c r="H240" s="12" t="s">
        <v>27</v>
      </c>
      <c r="I240" s="12" t="s">
        <v>28</v>
      </c>
      <c r="J240" s="13" t="s">
        <v>29</v>
      </c>
      <c r="K240" s="13" t="s">
        <v>30</v>
      </c>
      <c r="L240" s="13" t="s">
        <v>31</v>
      </c>
      <c r="M240" s="13" t="s">
        <v>32</v>
      </c>
      <c r="N240" s="13" t="s">
        <v>33</v>
      </c>
      <c r="O240" s="13" t="s">
        <v>34</v>
      </c>
      <c r="P240" s="13" t="s">
        <v>35</v>
      </c>
      <c r="Q240" s="13" t="s">
        <v>36</v>
      </c>
      <c r="R240" s="13" t="s">
        <v>37</v>
      </c>
      <c r="S240" s="14" t="s">
        <v>38</v>
      </c>
      <c r="T240" s="14" t="s">
        <v>27</v>
      </c>
      <c r="U240" s="14" t="s">
        <v>28</v>
      </c>
      <c r="V240" s="14" t="s">
        <v>36</v>
      </c>
      <c r="W240" s="14" t="s">
        <v>37</v>
      </c>
      <c r="X240" s="14" t="s">
        <v>437</v>
      </c>
      <c r="Y240" s="13" t="s">
        <v>40</v>
      </c>
      <c r="Z240" s="14" t="s">
        <v>41</v>
      </c>
      <c r="AA240" s="43"/>
    </row>
    <row r="241" spans="2:27">
      <c r="B241" s="15"/>
      <c r="C241" s="9" t="s">
        <v>435</v>
      </c>
      <c r="D241" s="16">
        <f t="shared" ref="D241:I241" si="122">SUM(D242:D244)</f>
        <v>322966</v>
      </c>
      <c r="E241" s="16">
        <f t="shared" si="122"/>
        <v>34010</v>
      </c>
      <c r="F241" s="16">
        <f t="shared" si="122"/>
        <v>332</v>
      </c>
      <c r="G241" s="16">
        <f t="shared" si="122"/>
        <v>0</v>
      </c>
      <c r="H241" s="16">
        <f t="shared" si="122"/>
        <v>121</v>
      </c>
      <c r="I241" s="16">
        <f t="shared" si="122"/>
        <v>8</v>
      </c>
      <c r="J241" s="17">
        <f>D241*1000/E241</f>
        <v>9496.2069979417811</v>
      </c>
      <c r="K241" s="17">
        <f>IFERROR(D241/F241,0)</f>
        <v>972.78915662650604</v>
      </c>
      <c r="L241" s="18">
        <f t="shared" ref="L241:M241" si="123">IFERROR(F241/E241,0)</f>
        <v>9.7618347544839758E-3</v>
      </c>
      <c r="M241" s="42">
        <f t="shared" si="123"/>
        <v>0</v>
      </c>
      <c r="N241" s="42">
        <f>IFERROR(H241/F241,0)</f>
        <v>0.36445783132530118</v>
      </c>
      <c r="O241" s="42">
        <f>IFERROR(I241/F241,0)</f>
        <v>2.4096385542168676E-2</v>
      </c>
      <c r="P241" s="17">
        <f>IFERROR(D241/G241,0)</f>
        <v>0</v>
      </c>
      <c r="Q241" s="17">
        <f>IFERROR(D241/H241,0)</f>
        <v>2669.1404958677685</v>
      </c>
      <c r="R241" s="17">
        <f>IFERROR(D241/I241,0)</f>
        <v>40370.75</v>
      </c>
      <c r="S241" s="16">
        <f>SUM(S242:S244)</f>
        <v>2</v>
      </c>
      <c r="T241" s="16">
        <f>SUM(T242:T244)</f>
        <v>1</v>
      </c>
      <c r="U241" s="16">
        <f>SUM(U242:U244)</f>
        <v>2</v>
      </c>
      <c r="V241" s="17">
        <f>IFERROR(D241/T241,0)</f>
        <v>322966</v>
      </c>
      <c r="W241" s="17">
        <f>IFERROR(D241/U241,0)</f>
        <v>161483</v>
      </c>
      <c r="X241" s="17">
        <f>IFERROR(W241*커버링B2C요약!$AD$8/(커버링B2C요약!$AE$5/커버링B2C요약!$AD$5),0)</f>
        <v>64270.959925442687</v>
      </c>
      <c r="Y241" s="17">
        <f>Y242</f>
        <v>50000</v>
      </c>
      <c r="Z241" s="17">
        <v>30000</v>
      </c>
    </row>
    <row r="242" spans="2:27" s="43" customFormat="1">
      <c r="B242" s="22" t="str">
        <f>VLOOKUP(C242,'메타 RAW'!A:G,2,0)</f>
        <v>ios(Web2App)_purchase_all_vd_지구의날프로모션(복합)_cr1_26.04.22</v>
      </c>
      <c r="C242" s="22" t="s">
        <v>1183</v>
      </c>
      <c r="D242" s="22">
        <f>VLOOKUP($C242,'메타 RAW'!$A:$G,3,0)</f>
        <v>246516</v>
      </c>
      <c r="E242" s="22">
        <f>VLOOKUP($C242,'메타 RAW'!$A:$G,4,0)</f>
        <v>27089</v>
      </c>
      <c r="F242" s="22">
        <f>VLOOKUP($C242,'메타 RAW'!$A:$G,5,0)</f>
        <v>256</v>
      </c>
      <c r="G242" s="22">
        <f>VLOOKUP($C242,'메타 RAW'!$A:$G,6,0)</f>
        <v>0</v>
      </c>
      <c r="H242" s="22">
        <f>VLOOKUP($C242,'메타 RAW'!$A:$I,7,0)</f>
        <v>81</v>
      </c>
      <c r="I242" s="22">
        <f>VLOOKUP($C242,'메타 RAW'!$A:$I,8,0)</f>
        <v>7</v>
      </c>
      <c r="J242" s="23">
        <f>IFERROR(D242/E242*1000,0)</f>
        <v>9100.2251836538817</v>
      </c>
      <c r="K242" s="23">
        <f>IFERROR(D242/F242,0)</f>
        <v>962.953125</v>
      </c>
      <c r="L242" s="24">
        <f t="shared" ref="L242:M244" si="124">IFERROR(F242/E242,0)</f>
        <v>9.4503303924102031E-3</v>
      </c>
      <c r="M242" s="24">
        <f t="shared" si="124"/>
        <v>0</v>
      </c>
      <c r="N242" s="24">
        <f>IFERROR(H242/F242,0)</f>
        <v>0.31640625</v>
      </c>
      <c r="O242" s="24">
        <f>IFERROR(I242/F242,0)</f>
        <v>2.734375E-2</v>
      </c>
      <c r="P242" s="22">
        <f>IFERROR(D242/G242,0)</f>
        <v>0</v>
      </c>
      <c r="Q242" s="22">
        <f>IFERROR(D242/H242,0)</f>
        <v>3043.4074074074074</v>
      </c>
      <c r="R242" s="22">
        <f>IFERROR(D242/I242,0)</f>
        <v>35216.571428571428</v>
      </c>
      <c r="S242" s="22">
        <f>IFERROR(VLOOKUP($C242,'메타 RAW (MMP)'!$B:$G,3,0),0)</f>
        <v>2</v>
      </c>
      <c r="T242" s="22">
        <f>IFERROR(VLOOKUP($C242,'메타 RAW (MMP)'!$B:$G,5,0),0)</f>
        <v>1</v>
      </c>
      <c r="U242" s="22">
        <f>IFERROR(VLOOKUP($C242,'메타 RAW (MMP)'!$B:$G,6,0),0)</f>
        <v>1</v>
      </c>
      <c r="V242" s="22">
        <f>IFERROR(D242/T242,0)</f>
        <v>246516</v>
      </c>
      <c r="W242" s="22">
        <f>IFERROR(D242/U242,0)</f>
        <v>246516</v>
      </c>
      <c r="X242" s="22">
        <f>IFERROR(W242*커버링B2C요약!$AD$8/(커버링B2C요약!$AE$5/커버링B2C요약!$AD$5),0)</f>
        <v>98114.476180033991</v>
      </c>
      <c r="Y242" s="22">
        <f>VLOOKUP($C242,'메타 RAW'!$A:$I,9,0)</f>
        <v>50000</v>
      </c>
    </row>
    <row r="243" spans="2:27" s="43" customFormat="1">
      <c r="B243" s="22" t="str">
        <f>VLOOKUP(C243,'메타 RAW'!A:G,2,0)</f>
        <v>ios(Web2App)_purchase_all_vd_지구의날프로모션(복합)_cr1_26.04.22</v>
      </c>
      <c r="C243" s="22" t="s">
        <v>1184</v>
      </c>
      <c r="D243" s="22">
        <f>VLOOKUP($C243,'메타 RAW'!$A:$G,3,0)</f>
        <v>46697</v>
      </c>
      <c r="E243" s="22">
        <f>VLOOKUP($C243,'메타 RAW'!$A:$G,4,0)</f>
        <v>4400</v>
      </c>
      <c r="F243" s="22">
        <f>VLOOKUP($C243,'메타 RAW'!$A:$G,5,0)</f>
        <v>49</v>
      </c>
      <c r="G243" s="22">
        <f>VLOOKUP($C243,'메타 RAW'!$A:$G,6,0)</f>
        <v>0</v>
      </c>
      <c r="H243" s="22">
        <f>VLOOKUP($C243,'메타 RAW'!$A:$I,7,0)</f>
        <v>29</v>
      </c>
      <c r="I243" s="22">
        <f>VLOOKUP($C243,'메타 RAW'!$A:$I,8,0)</f>
        <v>1</v>
      </c>
      <c r="J243" s="23">
        <f>IFERROR(D243/E243*1000,0)</f>
        <v>10612.954545454546</v>
      </c>
      <c r="K243" s="23">
        <f>IFERROR(D243/F243,0)</f>
        <v>953</v>
      </c>
      <c r="L243" s="24">
        <f t="shared" si="124"/>
        <v>1.1136363636363637E-2</v>
      </c>
      <c r="M243" s="24">
        <f t="shared" si="124"/>
        <v>0</v>
      </c>
      <c r="N243" s="24">
        <f>IFERROR(H243/F243,0)</f>
        <v>0.59183673469387754</v>
      </c>
      <c r="O243" s="24">
        <f>IFERROR(I243/F243,0)</f>
        <v>2.0408163265306121E-2</v>
      </c>
      <c r="P243" s="22">
        <f>IFERROR(D243/G243,0)</f>
        <v>0</v>
      </c>
      <c r="Q243" s="22">
        <f>IFERROR(D243/H243,0)</f>
        <v>1610.2413793103449</v>
      </c>
      <c r="R243" s="22">
        <f>IFERROR(D243/I243,0)</f>
        <v>46697</v>
      </c>
      <c r="S243" s="22">
        <f>IFERROR(VLOOKUP($C243,'메타 RAW (MMP)'!$B:$G,3,0),0)</f>
        <v>0</v>
      </c>
      <c r="T243" s="22">
        <f>IFERROR(VLOOKUP($C243,'메타 RAW (MMP)'!$B:$G,5,0),0)</f>
        <v>0</v>
      </c>
      <c r="U243" s="22">
        <f>IFERROR(VLOOKUP($C243,'메타 RAW (MMP)'!$B:$G,6,0),0)</f>
        <v>0</v>
      </c>
      <c r="V243" s="22">
        <f>IFERROR(D243/T243,0)</f>
        <v>0</v>
      </c>
      <c r="W243" s="22">
        <f>IFERROR(D243/U243,0)</f>
        <v>0</v>
      </c>
      <c r="X243" s="22">
        <f>IFERROR(W243*커버링B2C요약!$AD$8/(커버링B2C요약!$AE$5/커버링B2C요약!$AD$5),0)</f>
        <v>0</v>
      </c>
      <c r="Y243" s="22">
        <f>VLOOKUP($C243,'메타 RAW'!$A:$I,9,0)</f>
        <v>50000</v>
      </c>
    </row>
    <row r="244" spans="2:27">
      <c r="B244" s="28" t="str">
        <f>VLOOKUP(C244,'메타 RAW'!A:G,2,0)</f>
        <v>ios(Web2App)_purchase_all_vd_지구의날프로모션(복합)_cr1_26.04.22</v>
      </c>
      <c r="C244" s="28" t="s">
        <v>1185</v>
      </c>
      <c r="D244" s="28">
        <f>VLOOKUP($C244,'메타 RAW'!$A:$G,3,0)</f>
        <v>29753</v>
      </c>
      <c r="E244" s="28">
        <f>VLOOKUP($C244,'메타 RAW'!$A:$G,4,0)</f>
        <v>2521</v>
      </c>
      <c r="F244" s="28">
        <f>VLOOKUP($C244,'메타 RAW'!$A:$G,5,0)</f>
        <v>27</v>
      </c>
      <c r="G244" s="28">
        <f>VLOOKUP($C244,'메타 RAW'!$A:$G,6,0)</f>
        <v>0</v>
      </c>
      <c r="H244" s="28">
        <f>VLOOKUP($C244,'메타 RAW'!$A:$I,7,0)</f>
        <v>11</v>
      </c>
      <c r="I244" s="28">
        <f>VLOOKUP($C244,'메타 RAW'!$A:$I,8,0)</f>
        <v>0</v>
      </c>
      <c r="J244" s="29">
        <f>IFERROR(D244/E244*1000,0)</f>
        <v>11802.062673542245</v>
      </c>
      <c r="K244" s="29">
        <f>IFERROR(D244/F244,0)</f>
        <v>1101.962962962963</v>
      </c>
      <c r="L244" s="30">
        <f t="shared" si="124"/>
        <v>1.0710035700119001E-2</v>
      </c>
      <c r="M244" s="30">
        <f t="shared" si="124"/>
        <v>0</v>
      </c>
      <c r="N244" s="30">
        <f>IFERROR(H244/F244,0)</f>
        <v>0.40740740740740738</v>
      </c>
      <c r="O244" s="30">
        <f>IFERROR(I244/F244,0)</f>
        <v>0</v>
      </c>
      <c r="P244" s="28">
        <f>IFERROR(D244/G244,0)</f>
        <v>0</v>
      </c>
      <c r="Q244" s="28">
        <f>IFERROR(D244/H244,0)</f>
        <v>2704.818181818182</v>
      </c>
      <c r="R244" s="28">
        <f>IFERROR(D244/I244,0)</f>
        <v>0</v>
      </c>
      <c r="S244" s="28">
        <f>IFERROR(VLOOKUP($C244,'메타 RAW (MMP)'!$B:$G,3,0),0)</f>
        <v>0</v>
      </c>
      <c r="T244" s="28">
        <f>IFERROR(VLOOKUP($C244,'메타 RAW (MMP)'!$B:$G,5,0),0)</f>
        <v>0</v>
      </c>
      <c r="U244" s="28">
        <f>IFERROR(VLOOKUP($C244,'메타 RAW (MMP)'!$B:$G,6,0),0)</f>
        <v>1</v>
      </c>
      <c r="V244" s="28">
        <f>IFERROR(D244/T244,0)</f>
        <v>0</v>
      </c>
      <c r="W244" s="28">
        <f>IFERROR(D244/U244,0)</f>
        <v>29753</v>
      </c>
      <c r="X244" s="28">
        <f>IFERROR(W244*커버링B2C요약!$AD$8/(커버링B2C요약!$AE$5/커버링B2C요약!$AD$5),0)</f>
        <v>11841.827750671566</v>
      </c>
      <c r="Y244" s="28">
        <f>VLOOKUP($C244,'메타 RAW'!$A:$I,9,0)</f>
        <v>50000</v>
      </c>
      <c r="Z244" s="43"/>
      <c r="AA244" s="43"/>
    </row>
    <row r="246" spans="2:27">
      <c r="B246" s="19" t="s">
        <v>440</v>
      </c>
      <c r="C246" s="20" t="s">
        <v>4298</v>
      </c>
      <c r="D246" s="20"/>
    </row>
    <row r="247" spans="2:27">
      <c r="B247" s="11" t="s">
        <v>436</v>
      </c>
      <c r="C247" s="11" t="s">
        <v>22</v>
      </c>
      <c r="D247" s="12" t="s">
        <v>23</v>
      </c>
      <c r="E247" s="12" t="s">
        <v>24</v>
      </c>
      <c r="F247" s="12" t="s">
        <v>25</v>
      </c>
      <c r="G247" s="12" t="s">
        <v>26</v>
      </c>
      <c r="H247" s="12" t="s">
        <v>27</v>
      </c>
      <c r="I247" s="12" t="s">
        <v>28</v>
      </c>
      <c r="J247" s="13" t="s">
        <v>29</v>
      </c>
      <c r="K247" s="13" t="s">
        <v>30</v>
      </c>
      <c r="L247" s="13" t="s">
        <v>31</v>
      </c>
      <c r="M247" s="13" t="s">
        <v>32</v>
      </c>
      <c r="N247" s="13" t="s">
        <v>33</v>
      </c>
      <c r="O247" s="13" t="s">
        <v>34</v>
      </c>
      <c r="P247" s="13" t="s">
        <v>35</v>
      </c>
      <c r="Q247" s="13" t="s">
        <v>36</v>
      </c>
      <c r="R247" s="13" t="s">
        <v>37</v>
      </c>
      <c r="S247" s="14" t="s">
        <v>38</v>
      </c>
      <c r="T247" s="14" t="s">
        <v>27</v>
      </c>
      <c r="U247" s="14" t="s">
        <v>28</v>
      </c>
      <c r="V247" s="14" t="s">
        <v>36</v>
      </c>
      <c r="W247" s="14" t="s">
        <v>37</v>
      </c>
      <c r="X247" s="14" t="s">
        <v>437</v>
      </c>
      <c r="Y247" s="13" t="s">
        <v>40</v>
      </c>
      <c r="Z247" s="14" t="s">
        <v>41</v>
      </c>
      <c r="AA247" s="43"/>
    </row>
    <row r="248" spans="2:27">
      <c r="B248" s="15"/>
      <c r="C248" s="9" t="s">
        <v>435</v>
      </c>
      <c r="D248" s="16">
        <f t="shared" ref="D248:I248" si="125">SUM(D249:D251)</f>
        <v>210502</v>
      </c>
      <c r="E248" s="16">
        <f t="shared" si="125"/>
        <v>9627</v>
      </c>
      <c r="F248" s="16">
        <f t="shared" si="125"/>
        <v>80</v>
      </c>
      <c r="G248" s="16">
        <f t="shared" si="125"/>
        <v>1</v>
      </c>
      <c r="H248" s="16">
        <f t="shared" si="125"/>
        <v>103</v>
      </c>
      <c r="I248" s="16">
        <f t="shared" si="125"/>
        <v>2</v>
      </c>
      <c r="J248" s="17">
        <f>D248*1000/E248</f>
        <v>21865.79412070219</v>
      </c>
      <c r="K248" s="17">
        <f>IFERROR(D248/F248,0)</f>
        <v>2631.2750000000001</v>
      </c>
      <c r="L248" s="18">
        <f t="shared" ref="L248:M248" si="126">IFERROR(F248/E248,0)</f>
        <v>8.3099615664277548E-3</v>
      </c>
      <c r="M248" s="42">
        <f t="shared" si="126"/>
        <v>1.2500000000000001E-2</v>
      </c>
      <c r="N248" s="42">
        <f>IFERROR(H248/F248,0)</f>
        <v>1.2875000000000001</v>
      </c>
      <c r="O248" s="42">
        <f>IFERROR(I248/F248,0)</f>
        <v>2.5000000000000001E-2</v>
      </c>
      <c r="P248" s="17">
        <f>IFERROR(D248/G248,0)</f>
        <v>210502</v>
      </c>
      <c r="Q248" s="17">
        <f>IFERROR(D248/H248,0)</f>
        <v>2043.7087378640776</v>
      </c>
      <c r="R248" s="17">
        <f>IFERROR(D248/I248,0)</f>
        <v>105251</v>
      </c>
      <c r="S248" s="16">
        <f>SUM(S249:S251)</f>
        <v>2</v>
      </c>
      <c r="T248" s="16">
        <f>SUM(T249:T251)</f>
        <v>1</v>
      </c>
      <c r="U248" s="16">
        <f>SUM(U249:U251)</f>
        <v>3</v>
      </c>
      <c r="V248" s="17">
        <f>IFERROR(D248/T248,0)</f>
        <v>210502</v>
      </c>
      <c r="W248" s="17">
        <f>IFERROR(D248/U248,0)</f>
        <v>70167.333333333328</v>
      </c>
      <c r="X248" s="17">
        <f>IFERROR(W248*커버링B2C요약!$AD$8/(커버링B2C요약!$AE$5/커버링B2C요약!$AD$5),0)</f>
        <v>27926.914094622003</v>
      </c>
      <c r="Y248" s="17">
        <f>Y249</f>
        <v>50000</v>
      </c>
      <c r="Z248" s="17">
        <v>100000</v>
      </c>
    </row>
    <row r="249" spans="2:27" s="43" customFormat="1">
      <c r="B249" s="22" t="str">
        <f>VLOOKUP(C249,'메타 RAW'!A:G,2,0)</f>
        <v>ios(Web2App)_purchase_all_vd_pa_지구의날프로모션(환경)_mk1_26.04.23</v>
      </c>
      <c r="C249" s="22" t="s">
        <v>1186</v>
      </c>
      <c r="D249" s="22">
        <f>VLOOKUP($C249,'메타 RAW'!$A:$G,3,0)</f>
        <v>119136</v>
      </c>
      <c r="E249" s="22">
        <f>VLOOKUP($C249,'메타 RAW'!$A:$G,4,0)</f>
        <v>5236</v>
      </c>
      <c r="F249" s="22">
        <f>VLOOKUP($C249,'메타 RAW'!$A:$G,5,0)</f>
        <v>45</v>
      </c>
      <c r="G249" s="22">
        <f>VLOOKUP($C249,'메타 RAW'!$A:$G,6,0)</f>
        <v>0</v>
      </c>
      <c r="H249" s="22">
        <f>VLOOKUP($C249,'메타 RAW'!$A:$I,7,0)</f>
        <v>50</v>
      </c>
      <c r="I249" s="22">
        <f>VLOOKUP($C249,'메타 RAW'!$A:$I,8,0)</f>
        <v>1</v>
      </c>
      <c r="J249" s="23">
        <f>IFERROR(D249/E249*1000,0)</f>
        <v>22753.246753246753</v>
      </c>
      <c r="K249" s="23">
        <f>IFERROR(D249/F249,0)</f>
        <v>2647.4666666666667</v>
      </c>
      <c r="L249" s="24">
        <f t="shared" ref="L249:M251" si="127">IFERROR(F249/E249,0)</f>
        <v>8.5943468296409472E-3</v>
      </c>
      <c r="M249" s="24">
        <f t="shared" si="127"/>
        <v>0</v>
      </c>
      <c r="N249" s="24">
        <f>IFERROR(H249/F249,0)</f>
        <v>1.1111111111111112</v>
      </c>
      <c r="O249" s="24">
        <f>IFERROR(I249/F249,0)</f>
        <v>2.2222222222222223E-2</v>
      </c>
      <c r="P249" s="22">
        <f>IFERROR(D249/G249,0)</f>
        <v>0</v>
      </c>
      <c r="Q249" s="22">
        <f>IFERROR(D249/H249,0)</f>
        <v>2382.7199999999998</v>
      </c>
      <c r="R249" s="22">
        <f>IFERROR(D249/I249,0)</f>
        <v>119136</v>
      </c>
      <c r="S249" s="22">
        <f>IFERROR(VLOOKUP($C249,'메타 RAW (MMP)'!$B:$G,3,0),0)</f>
        <v>0</v>
      </c>
      <c r="T249" s="22">
        <f>IFERROR(VLOOKUP($C249,'메타 RAW (MMP)'!$B:$G,5,0),0)</f>
        <v>0</v>
      </c>
      <c r="U249" s="22">
        <f>IFERROR(VLOOKUP($C249,'메타 RAW (MMP)'!$B:$G,6,0),0)</f>
        <v>0</v>
      </c>
      <c r="V249" s="22">
        <f>IFERROR(D249/T249,0)</f>
        <v>0</v>
      </c>
      <c r="W249" s="22">
        <f>IFERROR(D249/U249,0)</f>
        <v>0</v>
      </c>
      <c r="X249" s="22">
        <f>IFERROR(W249*커버링B2C요약!$AD$8/(커버링B2C요약!$AE$5/커버링B2C요약!$AD$5),0)</f>
        <v>0</v>
      </c>
      <c r="Y249" s="22">
        <f>VLOOKUP($C249,'메타 RAW'!$A:$I,9,0)</f>
        <v>50000</v>
      </c>
    </row>
    <row r="250" spans="2:27" s="43" customFormat="1">
      <c r="B250" s="28" t="str">
        <f>VLOOKUP(C250,'메타 RAW'!A:G,2,0)</f>
        <v>ios(Web2App)_purchase_all_vd_pa_지구의날프로모션(환경)_mk1_26.04.23</v>
      </c>
      <c r="C250" s="28" t="s">
        <v>1187</v>
      </c>
      <c r="D250" s="28">
        <f>VLOOKUP($C250,'메타 RAW'!$A:$G,3,0)</f>
        <v>50579</v>
      </c>
      <c r="E250" s="28">
        <f>VLOOKUP($C250,'메타 RAW'!$A:$G,4,0)</f>
        <v>2331</v>
      </c>
      <c r="F250" s="28">
        <f>VLOOKUP($C250,'메타 RAW'!$A:$G,5,0)</f>
        <v>25</v>
      </c>
      <c r="G250" s="28">
        <f>VLOOKUP($C250,'메타 RAW'!$A:$G,6,0)</f>
        <v>1</v>
      </c>
      <c r="H250" s="28">
        <f>VLOOKUP($C250,'메타 RAW'!$A:$I,7,0)</f>
        <v>41</v>
      </c>
      <c r="I250" s="28">
        <f>VLOOKUP($C250,'메타 RAW'!$A:$I,8,0)</f>
        <v>1</v>
      </c>
      <c r="J250" s="29">
        <f>IFERROR(D250/E250*1000,0)</f>
        <v>21698.4126984127</v>
      </c>
      <c r="K250" s="29">
        <f>IFERROR(D250/F250,0)</f>
        <v>2023.16</v>
      </c>
      <c r="L250" s="30">
        <f t="shared" si="127"/>
        <v>1.0725010725010725E-2</v>
      </c>
      <c r="M250" s="30">
        <f t="shared" si="127"/>
        <v>0.04</v>
      </c>
      <c r="N250" s="30">
        <f>IFERROR(H250/F250,0)</f>
        <v>1.64</v>
      </c>
      <c r="O250" s="30">
        <f>IFERROR(I250/F250,0)</f>
        <v>0.04</v>
      </c>
      <c r="P250" s="28">
        <f>IFERROR(D250/G250,0)</f>
        <v>50579</v>
      </c>
      <c r="Q250" s="28">
        <f>IFERROR(D250/H250,0)</f>
        <v>1233.6341463414635</v>
      </c>
      <c r="R250" s="28">
        <f>IFERROR(D250/I250,0)</f>
        <v>50579</v>
      </c>
      <c r="S250" s="28">
        <f>IFERROR(VLOOKUP($C250,'메타 RAW (MMP)'!$B:$G,3,0),0)</f>
        <v>1</v>
      </c>
      <c r="T250" s="28">
        <f>IFERROR(VLOOKUP($C250,'메타 RAW (MMP)'!$B:$G,5,0),0)</f>
        <v>1</v>
      </c>
      <c r="U250" s="28">
        <f>IFERROR(VLOOKUP($C250,'메타 RAW (MMP)'!$B:$G,6,0),0)</f>
        <v>2</v>
      </c>
      <c r="V250" s="28">
        <f>IFERROR(D250/T250,0)</f>
        <v>50579</v>
      </c>
      <c r="W250" s="28">
        <f>IFERROR(D250/U250,0)</f>
        <v>25289.5</v>
      </c>
      <c r="X250" s="28">
        <f>IFERROR(W250*커버링B2C요약!$AD$8/(커버링B2C요약!$AE$5/커버링B2C요약!$AD$5),0)</f>
        <v>10065.334685598378</v>
      </c>
      <c r="Y250" s="28">
        <f>VLOOKUP($C250,'메타 RAW'!$A:$I,9,0)</f>
        <v>50000</v>
      </c>
      <c r="Z250" s="62"/>
    </row>
    <row r="251" spans="2:27">
      <c r="B251" s="28" t="str">
        <f>VLOOKUP(C251,'메타 RAW'!A:G,2,0)</f>
        <v>ios(Web2App)_purchase_all_vd_pa_지구의날프로모션(환경)_mk1_26.04.23</v>
      </c>
      <c r="C251" s="28" t="s">
        <v>1188</v>
      </c>
      <c r="D251" s="28">
        <f>VLOOKUP($C251,'메타 RAW'!$A:$G,3,0)</f>
        <v>40787</v>
      </c>
      <c r="E251" s="28">
        <f>VLOOKUP($C251,'메타 RAW'!$A:$G,4,0)</f>
        <v>2060</v>
      </c>
      <c r="F251" s="28">
        <f>VLOOKUP($C251,'메타 RAW'!$A:$G,5,0)</f>
        <v>10</v>
      </c>
      <c r="G251" s="28">
        <f>VLOOKUP($C251,'메타 RAW'!$A:$G,6,0)</f>
        <v>0</v>
      </c>
      <c r="H251" s="28">
        <f>VLOOKUP($C251,'메타 RAW'!$A:$I,7,0)</f>
        <v>12</v>
      </c>
      <c r="I251" s="28">
        <f>VLOOKUP($C251,'메타 RAW'!$A:$I,8,0)</f>
        <v>0</v>
      </c>
      <c r="J251" s="29">
        <f>IFERROR(D251/E251*1000,0)</f>
        <v>19799.514563106797</v>
      </c>
      <c r="K251" s="29">
        <f>IFERROR(D251/F251,0)</f>
        <v>4078.7</v>
      </c>
      <c r="L251" s="30">
        <f t="shared" si="127"/>
        <v>4.8543689320388345E-3</v>
      </c>
      <c r="M251" s="30">
        <f t="shared" si="127"/>
        <v>0</v>
      </c>
      <c r="N251" s="30">
        <f>IFERROR(H251/F251,0)</f>
        <v>1.2</v>
      </c>
      <c r="O251" s="30">
        <f>IFERROR(I251/F251,0)</f>
        <v>0</v>
      </c>
      <c r="P251" s="28">
        <f>IFERROR(D251/G251,0)</f>
        <v>0</v>
      </c>
      <c r="Q251" s="28">
        <f>IFERROR(D251/H251,0)</f>
        <v>3398.9166666666665</v>
      </c>
      <c r="R251" s="28">
        <f>IFERROR(D251/I251,0)</f>
        <v>0</v>
      </c>
      <c r="S251" s="28">
        <f>IFERROR(VLOOKUP($C251,'메타 RAW (MMP)'!$B:$G,3,0),0)</f>
        <v>1</v>
      </c>
      <c r="T251" s="28">
        <f>IFERROR(VLOOKUP($C251,'메타 RAW (MMP)'!$B:$G,5,0),0)</f>
        <v>0</v>
      </c>
      <c r="U251" s="28">
        <f>IFERROR(VLOOKUP($C251,'메타 RAW (MMP)'!$B:$G,6,0),0)</f>
        <v>1</v>
      </c>
      <c r="V251" s="28">
        <f>IFERROR(D251/T251,0)</f>
        <v>0</v>
      </c>
      <c r="W251" s="28">
        <f>IFERROR(D251/U251,0)</f>
        <v>40787</v>
      </c>
      <c r="X251" s="28">
        <f>IFERROR(W251*커버링B2C요약!$AD$8/(커버링B2C요약!$AE$5/커버링B2C요약!$AD$5),0)</f>
        <v>16233.409352557426</v>
      </c>
      <c r="Y251" s="28">
        <f>VLOOKUP($C251,'메타 RAW'!$A:$I,9,0)</f>
        <v>50000</v>
      </c>
      <c r="Z251" s="43"/>
      <c r="AA251" s="43"/>
    </row>
    <row r="253" spans="2:27">
      <c r="B253" s="19" t="s">
        <v>440</v>
      </c>
      <c r="C253" s="20" t="s">
        <v>4266</v>
      </c>
      <c r="D253" s="20"/>
    </row>
    <row r="254" spans="2:27">
      <c r="B254" s="11" t="s">
        <v>436</v>
      </c>
      <c r="C254" s="11" t="s">
        <v>22</v>
      </c>
      <c r="D254" s="12" t="s">
        <v>23</v>
      </c>
      <c r="E254" s="12" t="s">
        <v>24</v>
      </c>
      <c r="F254" s="12" t="s">
        <v>25</v>
      </c>
      <c r="G254" s="12" t="s">
        <v>26</v>
      </c>
      <c r="H254" s="12" t="s">
        <v>27</v>
      </c>
      <c r="I254" s="12" t="s">
        <v>28</v>
      </c>
      <c r="J254" s="13" t="s">
        <v>29</v>
      </c>
      <c r="K254" s="13" t="s">
        <v>30</v>
      </c>
      <c r="L254" s="13" t="s">
        <v>31</v>
      </c>
      <c r="M254" s="13" t="s">
        <v>32</v>
      </c>
      <c r="N254" s="13" t="s">
        <v>33</v>
      </c>
      <c r="O254" s="13" t="s">
        <v>34</v>
      </c>
      <c r="P254" s="13" t="s">
        <v>35</v>
      </c>
      <c r="Q254" s="13" t="s">
        <v>36</v>
      </c>
      <c r="R254" s="13" t="s">
        <v>37</v>
      </c>
      <c r="S254" s="14" t="s">
        <v>38</v>
      </c>
      <c r="T254" s="14" t="s">
        <v>27</v>
      </c>
      <c r="U254" s="14" t="s">
        <v>28</v>
      </c>
      <c r="V254" s="14" t="s">
        <v>36</v>
      </c>
      <c r="W254" s="14" t="s">
        <v>37</v>
      </c>
      <c r="X254" s="14" t="s">
        <v>437</v>
      </c>
      <c r="Y254" s="13" t="s">
        <v>40</v>
      </c>
      <c r="Z254" s="14" t="s">
        <v>41</v>
      </c>
      <c r="AA254" s="43"/>
    </row>
    <row r="255" spans="2:27">
      <c r="B255" s="15"/>
      <c r="C255" s="9" t="s">
        <v>435</v>
      </c>
      <c r="D255" s="16">
        <f t="shared" ref="D255:I255" si="128">SUM(D256:D259)</f>
        <v>222012</v>
      </c>
      <c r="E255" s="16">
        <f t="shared" si="128"/>
        <v>9305</v>
      </c>
      <c r="F255" s="16">
        <f t="shared" si="128"/>
        <v>108</v>
      </c>
      <c r="G255" s="16">
        <f t="shared" si="128"/>
        <v>0</v>
      </c>
      <c r="H255" s="16">
        <f t="shared" si="128"/>
        <v>93</v>
      </c>
      <c r="I255" s="16">
        <f t="shared" si="128"/>
        <v>6</v>
      </c>
      <c r="J255" s="17">
        <f>D255*1000/E255</f>
        <v>23859.430413756047</v>
      </c>
      <c r="K255" s="17">
        <f>IFERROR(D255/F255,0)</f>
        <v>2055.6666666666665</v>
      </c>
      <c r="L255" s="18">
        <f t="shared" ref="L255:M255" si="129">IFERROR(F255/E255,0)</f>
        <v>1.1606663084363245E-2</v>
      </c>
      <c r="M255" s="42">
        <f t="shared" si="129"/>
        <v>0</v>
      </c>
      <c r="N255" s="42">
        <f>IFERROR(H255/F255,0)</f>
        <v>0.86111111111111116</v>
      </c>
      <c r="O255" s="42">
        <f>IFERROR(I255/F255,0)</f>
        <v>5.5555555555555552E-2</v>
      </c>
      <c r="P255" s="17">
        <f>IFERROR(D255/G255,0)</f>
        <v>0</v>
      </c>
      <c r="Q255" s="17">
        <f>IFERROR(D255/H255,0)</f>
        <v>2387.2258064516127</v>
      </c>
      <c r="R255" s="17">
        <f>IFERROR(D255/I255,0)</f>
        <v>37002</v>
      </c>
      <c r="S255" s="16">
        <f>SUM(S256:S259)</f>
        <v>1</v>
      </c>
      <c r="T255" s="16">
        <f>SUM(T256:T259)</f>
        <v>0</v>
      </c>
      <c r="U255" s="16">
        <f>SUM(U256:U259)</f>
        <v>1</v>
      </c>
      <c r="V255" s="17">
        <f>IFERROR(D255/T255,0)</f>
        <v>0</v>
      </c>
      <c r="W255" s="17">
        <f>IFERROR(D255/U255,0)</f>
        <v>222012</v>
      </c>
      <c r="X255" s="17">
        <f>IFERROR(W255*커버링B2C요약!$AD$8/(커버링B2C요약!$AE$5/커버링B2C요약!$AD$5),0)</f>
        <v>88361.774025546838</v>
      </c>
      <c r="Y255" s="17">
        <f>Y256</f>
        <v>50000</v>
      </c>
      <c r="Z255" s="17">
        <v>50000</v>
      </c>
    </row>
    <row r="256" spans="2:27" s="43" customFormat="1">
      <c r="B256" s="22" t="str">
        <f>VLOOKUP(C256,'메타 RAW'!A:G,2,0)</f>
        <v>ios(Web2App)_purchase_all_vd_pa_지구의날프로모션(육아)_mk1_26.04.23</v>
      </c>
      <c r="C256" s="22" t="s">
        <v>1189</v>
      </c>
      <c r="D256" s="22">
        <f>VLOOKUP($C256,'메타 RAW'!$A:$G,3,0)</f>
        <v>141969</v>
      </c>
      <c r="E256" s="22">
        <f>VLOOKUP($C256,'메타 RAW'!$A:$G,4,0)</f>
        <v>5619</v>
      </c>
      <c r="F256" s="22">
        <f>VLOOKUP($C256,'메타 RAW'!$A:$G,5,0)</f>
        <v>69</v>
      </c>
      <c r="G256" s="22">
        <f>VLOOKUP($C256,'메타 RAW'!$A:$G,6,0)</f>
        <v>0</v>
      </c>
      <c r="H256" s="22">
        <f>VLOOKUP($C256,'메타 RAW'!$A:$I,7,0)</f>
        <v>65</v>
      </c>
      <c r="I256" s="22">
        <f>VLOOKUP($C256,'메타 RAW'!$A:$I,8,0)</f>
        <v>3</v>
      </c>
      <c r="J256" s="23">
        <f>IFERROR(D256/E256*1000,0)</f>
        <v>25265.883609183129</v>
      </c>
      <c r="K256" s="23">
        <f>IFERROR(D256/F256,0)</f>
        <v>2057.521739130435</v>
      </c>
      <c r="L256" s="24">
        <f t="shared" ref="L256:M259" si="130">IFERROR(F256/E256,0)</f>
        <v>1.2279765082754938E-2</v>
      </c>
      <c r="M256" s="24">
        <f t="shared" si="130"/>
        <v>0</v>
      </c>
      <c r="N256" s="24">
        <f>IFERROR(H256/F256,0)</f>
        <v>0.94202898550724634</v>
      </c>
      <c r="O256" s="24">
        <f>IFERROR(I256/F256,0)</f>
        <v>4.3478260869565216E-2</v>
      </c>
      <c r="P256" s="22">
        <f>IFERROR(D256/G256,0)</f>
        <v>0</v>
      </c>
      <c r="Q256" s="22">
        <f>IFERROR(D256/H256,0)</f>
        <v>2184.1384615384613</v>
      </c>
      <c r="R256" s="22">
        <f>IFERROR(D256/I256,0)</f>
        <v>47323</v>
      </c>
      <c r="S256" s="22">
        <f>IFERROR(VLOOKUP($C256,'메타 RAW (MMP)'!$B:$G,3,0),0)</f>
        <v>0</v>
      </c>
      <c r="T256" s="22">
        <f>IFERROR(VLOOKUP($C256,'메타 RAW (MMP)'!$B:$G,5,0),0)</f>
        <v>0</v>
      </c>
      <c r="U256" s="22">
        <f>IFERROR(VLOOKUP($C256,'메타 RAW (MMP)'!$B:$G,6,0),0)</f>
        <v>1</v>
      </c>
      <c r="V256" s="22">
        <f>IFERROR(D256/T256,0)</f>
        <v>0</v>
      </c>
      <c r="W256" s="22">
        <f>IFERROR(D256/U256,0)</f>
        <v>141969</v>
      </c>
      <c r="X256" s="22">
        <f>IFERROR(W256*커버링B2C요약!$AD$8/(커버링B2C요약!$AE$5/커버링B2C요약!$AD$5),0)</f>
        <v>56504.30020283976</v>
      </c>
      <c r="Y256" s="22">
        <f>VLOOKUP($C256,'메타 RAW'!$A:$I,9,0)</f>
        <v>50000</v>
      </c>
    </row>
    <row r="257" spans="2:27">
      <c r="B257" s="28" t="str">
        <f>VLOOKUP(C257,'메타 RAW'!A:G,2,0)</f>
        <v>ios(Web2App)_purchase_all_vd_pa_지구의날프로모션(육아)_mk1_26.04.23</v>
      </c>
      <c r="C257" s="28" t="s">
        <v>1190</v>
      </c>
      <c r="D257" s="28">
        <f>VLOOKUP($C257,'메타 RAW'!$A:$G,3,0)</f>
        <v>39054</v>
      </c>
      <c r="E257" s="28">
        <f>VLOOKUP($C257,'메타 RAW'!$A:$G,4,0)</f>
        <v>1720</v>
      </c>
      <c r="F257" s="28">
        <f>VLOOKUP($C257,'메타 RAW'!$A:$G,5,0)</f>
        <v>12</v>
      </c>
      <c r="G257" s="28">
        <f>VLOOKUP($C257,'메타 RAW'!$A:$G,6,0)</f>
        <v>0</v>
      </c>
      <c r="H257" s="28">
        <f>VLOOKUP($C257,'메타 RAW'!$A:$I,7,0)</f>
        <v>17</v>
      </c>
      <c r="I257" s="28">
        <f>VLOOKUP($C257,'메타 RAW'!$A:$I,8,0)</f>
        <v>1</v>
      </c>
      <c r="J257" s="29">
        <f>IFERROR(D257/E257*1000,0)</f>
        <v>22705.813953488374</v>
      </c>
      <c r="K257" s="29">
        <f>IFERROR(D257/F257,0)</f>
        <v>3254.5</v>
      </c>
      <c r="L257" s="30">
        <f t="shared" si="130"/>
        <v>6.9767441860465115E-3</v>
      </c>
      <c r="M257" s="30">
        <f t="shared" si="130"/>
        <v>0</v>
      </c>
      <c r="N257" s="30">
        <f>IFERROR(H257/F257,0)</f>
        <v>1.4166666666666667</v>
      </c>
      <c r="O257" s="30">
        <f>IFERROR(I257/F257,0)</f>
        <v>8.3333333333333329E-2</v>
      </c>
      <c r="P257" s="28">
        <f>IFERROR(D257/G257,0)</f>
        <v>0</v>
      </c>
      <c r="Q257" s="28">
        <f>IFERROR(D257/H257,0)</f>
        <v>2297.294117647059</v>
      </c>
      <c r="R257" s="28">
        <f>IFERROR(D257/I257,0)</f>
        <v>39054</v>
      </c>
      <c r="S257" s="28">
        <f>IFERROR(VLOOKUP($C257,'메타 RAW (MMP)'!$B:$G,3,0),0)</f>
        <v>1</v>
      </c>
      <c r="T257" s="28">
        <f>IFERROR(VLOOKUP($C257,'메타 RAW (MMP)'!$B:$G,5,0),0)</f>
        <v>0</v>
      </c>
      <c r="U257" s="28">
        <f>IFERROR(VLOOKUP($C257,'메타 RAW (MMP)'!$B:$G,6,0),0)</f>
        <v>0</v>
      </c>
      <c r="V257" s="28">
        <f>IFERROR(D257/T257,0)</f>
        <v>0</v>
      </c>
      <c r="W257" s="28">
        <f>IFERROR(D257/U257,0)</f>
        <v>0</v>
      </c>
      <c r="X257" s="28">
        <f>IFERROR(W257*커버링B2C요약!$AD$8/(커버링B2C요약!$AE$5/커버링B2C요약!$AD$5),0)</f>
        <v>0</v>
      </c>
      <c r="Y257" s="28">
        <f>VLOOKUP($C257,'메타 RAW'!$A:$I,9,0)</f>
        <v>50000</v>
      </c>
      <c r="Z257" s="62"/>
      <c r="AA257" s="43"/>
    </row>
    <row r="258" spans="2:27" s="43" customFormat="1">
      <c r="B258" s="28" t="str">
        <f>VLOOKUP(C258,'메타 RAW'!A:G,2,0)</f>
        <v>ios(Web2App)_purchase_all_vd_pa_지구의날프로모션(육아)_mk1_26.04.23</v>
      </c>
      <c r="C258" s="28" t="s">
        <v>1191</v>
      </c>
      <c r="D258" s="28">
        <f>VLOOKUP($C258,'메타 RAW'!$A:$G,3,0)</f>
        <v>32303</v>
      </c>
      <c r="E258" s="28">
        <f>VLOOKUP($C258,'메타 RAW'!$A:$G,4,0)</f>
        <v>1501</v>
      </c>
      <c r="F258" s="28">
        <f>VLOOKUP($C258,'메타 RAW'!$A:$G,5,0)</f>
        <v>26</v>
      </c>
      <c r="G258" s="28">
        <f>VLOOKUP($C258,'메타 RAW'!$A:$G,6,0)</f>
        <v>0</v>
      </c>
      <c r="H258" s="28">
        <f>VLOOKUP($C258,'메타 RAW'!$A:$I,7,0)</f>
        <v>7</v>
      </c>
      <c r="I258" s="28">
        <f>VLOOKUP($C258,'메타 RAW'!$A:$I,8,0)</f>
        <v>1</v>
      </c>
      <c r="J258" s="29">
        <f>IFERROR(D258/E258*1000,0)</f>
        <v>21520.986009327113</v>
      </c>
      <c r="K258" s="29">
        <f>IFERROR(D258/F258,0)</f>
        <v>1242.4230769230769</v>
      </c>
      <c r="L258" s="30">
        <f t="shared" si="130"/>
        <v>1.7321785476349102E-2</v>
      </c>
      <c r="M258" s="30">
        <f t="shared" si="130"/>
        <v>0</v>
      </c>
      <c r="N258" s="30">
        <f>IFERROR(H258/F258,0)</f>
        <v>0.26923076923076922</v>
      </c>
      <c r="O258" s="30">
        <f>IFERROR(I258/F258,0)</f>
        <v>3.8461538461538464E-2</v>
      </c>
      <c r="P258" s="28">
        <f>IFERROR(D258/G258,0)</f>
        <v>0</v>
      </c>
      <c r="Q258" s="28">
        <f>IFERROR(D258/H258,0)</f>
        <v>4614.7142857142853</v>
      </c>
      <c r="R258" s="28">
        <f>IFERROR(D258/I258,0)</f>
        <v>32303</v>
      </c>
      <c r="S258" s="28">
        <f>IFERROR(VLOOKUP($C258,'메타 RAW (MMP)'!$B:$G,3,0),0)</f>
        <v>0</v>
      </c>
      <c r="T258" s="28">
        <f>IFERROR(VLOOKUP($C258,'메타 RAW (MMP)'!$B:$G,5,0),0)</f>
        <v>0</v>
      </c>
      <c r="U258" s="28">
        <f>IFERROR(VLOOKUP($C258,'메타 RAW (MMP)'!$B:$G,6,0),0)</f>
        <v>0</v>
      </c>
      <c r="V258" s="28">
        <f>IFERROR(D258/T258,0)</f>
        <v>0</v>
      </c>
      <c r="W258" s="28">
        <f>IFERROR(D258/U258,0)</f>
        <v>0</v>
      </c>
      <c r="X258" s="28">
        <f>IFERROR(W258*커버링B2C요약!$AD$8/(커버링B2C요약!$AE$5/커버링B2C요약!$AD$5),0)</f>
        <v>0</v>
      </c>
      <c r="Y258" s="28">
        <f>VLOOKUP($C258,'메타 RAW'!$A:$I,9,0)</f>
        <v>50000</v>
      </c>
      <c r="Z258" s="62"/>
    </row>
    <row r="259" spans="2:27">
      <c r="B259" s="28" t="str">
        <f>VLOOKUP(C259,'메타 RAW'!A:G,2,0)</f>
        <v>ios(Web2App)_purchase_all_vd_pa_지구의날프로모션(육아)_mk1_26.04.23</v>
      </c>
      <c r="C259" s="28" t="s">
        <v>1192</v>
      </c>
      <c r="D259" s="28">
        <f>VLOOKUP($C259,'메타 RAW'!$A:$G,3,0)</f>
        <v>8686</v>
      </c>
      <c r="E259" s="28">
        <f>VLOOKUP($C259,'메타 RAW'!$A:$G,4,0)</f>
        <v>465</v>
      </c>
      <c r="F259" s="28">
        <f>VLOOKUP($C259,'메타 RAW'!$A:$G,5,0)</f>
        <v>1</v>
      </c>
      <c r="G259" s="28">
        <f>VLOOKUP($C259,'메타 RAW'!$A:$G,6,0)</f>
        <v>0</v>
      </c>
      <c r="H259" s="28">
        <f>VLOOKUP($C259,'메타 RAW'!$A:$I,7,0)</f>
        <v>4</v>
      </c>
      <c r="I259" s="28">
        <f>VLOOKUP($C259,'메타 RAW'!$A:$I,8,0)</f>
        <v>1</v>
      </c>
      <c r="J259" s="29">
        <f>IFERROR(D259/E259*1000,0)</f>
        <v>18679.569892473119</v>
      </c>
      <c r="K259" s="29">
        <f>IFERROR(D259/F259,0)</f>
        <v>8686</v>
      </c>
      <c r="L259" s="30">
        <f t="shared" si="130"/>
        <v>2.1505376344086021E-3</v>
      </c>
      <c r="M259" s="30">
        <f t="shared" si="130"/>
        <v>0</v>
      </c>
      <c r="N259" s="30">
        <f>IFERROR(H259/F259,0)</f>
        <v>4</v>
      </c>
      <c r="O259" s="30">
        <f>IFERROR(I259/F259,0)</f>
        <v>1</v>
      </c>
      <c r="P259" s="28">
        <f>IFERROR(D259/G259,0)</f>
        <v>0</v>
      </c>
      <c r="Q259" s="28">
        <f>IFERROR(D259/H259,0)</f>
        <v>2171.5</v>
      </c>
      <c r="R259" s="28">
        <f>IFERROR(D259/I259,0)</f>
        <v>8686</v>
      </c>
      <c r="S259" s="28">
        <f>IFERROR(VLOOKUP($C259,'메타 RAW (MMP)'!$B:$G,3,0),0)</f>
        <v>0</v>
      </c>
      <c r="T259" s="28">
        <f>IFERROR(VLOOKUP($C259,'메타 RAW (MMP)'!$B:$G,5,0),0)</f>
        <v>0</v>
      </c>
      <c r="U259" s="28">
        <f>IFERROR(VLOOKUP($C259,'메타 RAW (MMP)'!$B:$G,6,0),0)</f>
        <v>0</v>
      </c>
      <c r="V259" s="28">
        <f>IFERROR(D259/T259,0)</f>
        <v>0</v>
      </c>
      <c r="W259" s="28">
        <f>IFERROR(D259/U259,0)</f>
        <v>0</v>
      </c>
      <c r="X259" s="28">
        <f>IFERROR(W259*커버링B2C요약!$AD$8/(커버링B2C요약!$AE$5/커버링B2C요약!$AD$5),0)</f>
        <v>0</v>
      </c>
      <c r="Y259" s="28">
        <f>VLOOKUP($C259,'메타 RAW'!$A:$I,9,0)</f>
        <v>50000</v>
      </c>
      <c r="Z259" s="43"/>
      <c r="AA259" s="43"/>
    </row>
    <row r="261" spans="2:27">
      <c r="B261" s="19" t="s">
        <v>440</v>
      </c>
      <c r="C261" s="20" t="s">
        <v>4299</v>
      </c>
      <c r="D261" s="20"/>
    </row>
    <row r="262" spans="2:27">
      <c r="B262" s="11" t="s">
        <v>436</v>
      </c>
      <c r="C262" s="11" t="s">
        <v>22</v>
      </c>
      <c r="D262" s="12" t="s">
        <v>23</v>
      </c>
      <c r="E262" s="12" t="s">
        <v>24</v>
      </c>
      <c r="F262" s="12" t="s">
        <v>25</v>
      </c>
      <c r="G262" s="12" t="s">
        <v>26</v>
      </c>
      <c r="H262" s="12" t="s">
        <v>27</v>
      </c>
      <c r="I262" s="12" t="s">
        <v>28</v>
      </c>
      <c r="J262" s="13" t="s">
        <v>29</v>
      </c>
      <c r="K262" s="13" t="s">
        <v>30</v>
      </c>
      <c r="L262" s="13" t="s">
        <v>31</v>
      </c>
      <c r="M262" s="13" t="s">
        <v>32</v>
      </c>
      <c r="N262" s="13" t="s">
        <v>33</v>
      </c>
      <c r="O262" s="13" t="s">
        <v>34</v>
      </c>
      <c r="P262" s="13" t="s">
        <v>35</v>
      </c>
      <c r="Q262" s="13" t="s">
        <v>36</v>
      </c>
      <c r="R262" s="13" t="s">
        <v>37</v>
      </c>
      <c r="S262" s="14" t="s">
        <v>38</v>
      </c>
      <c r="T262" s="14" t="s">
        <v>27</v>
      </c>
      <c r="U262" s="14" t="s">
        <v>28</v>
      </c>
      <c r="V262" s="14" t="s">
        <v>36</v>
      </c>
      <c r="W262" s="14" t="s">
        <v>37</v>
      </c>
      <c r="X262" s="14" t="s">
        <v>437</v>
      </c>
      <c r="Y262" s="13" t="s">
        <v>40</v>
      </c>
      <c r="Z262" s="14" t="s">
        <v>41</v>
      </c>
      <c r="AA262" s="43"/>
    </row>
    <row r="263" spans="2:27">
      <c r="B263" s="15"/>
      <c r="C263" s="9" t="s">
        <v>435</v>
      </c>
      <c r="D263" s="16">
        <f t="shared" ref="D263:I263" si="131">SUM(D264:D267)</f>
        <v>312805</v>
      </c>
      <c r="E263" s="16">
        <f t="shared" si="131"/>
        <v>12702</v>
      </c>
      <c r="F263" s="16">
        <f t="shared" si="131"/>
        <v>154</v>
      </c>
      <c r="G263" s="16">
        <f t="shared" si="131"/>
        <v>1</v>
      </c>
      <c r="H263" s="16">
        <f t="shared" si="131"/>
        <v>178</v>
      </c>
      <c r="I263" s="16">
        <f t="shared" si="131"/>
        <v>9</v>
      </c>
      <c r="J263" s="17">
        <f>D263*1000/E263</f>
        <v>24626.436781609194</v>
      </c>
      <c r="K263" s="17">
        <f>IFERROR(D263/F263,0)</f>
        <v>2031.2012987012988</v>
      </c>
      <c r="L263" s="18">
        <f t="shared" ref="L263:M267" si="132">IFERROR(F263/E263,0)</f>
        <v>1.2124074948826957E-2</v>
      </c>
      <c r="M263" s="42">
        <f t="shared" si="132"/>
        <v>6.4935064935064939E-3</v>
      </c>
      <c r="N263" s="42">
        <f>IFERROR(H263/F263,0)</f>
        <v>1.1558441558441559</v>
      </c>
      <c r="O263" s="42">
        <f>IFERROR(I263/F263,0)</f>
        <v>5.844155844155844E-2</v>
      </c>
      <c r="P263" s="17">
        <f>IFERROR(D263/G263,0)</f>
        <v>312805</v>
      </c>
      <c r="Q263" s="17">
        <f>IFERROR(D263/H263,0)</f>
        <v>1757.3314606741574</v>
      </c>
      <c r="R263" s="17">
        <f>IFERROR(D263/I263,0)</f>
        <v>34756.111111111109</v>
      </c>
      <c r="S263" s="16">
        <f>SUM(S264:S267)</f>
        <v>1</v>
      </c>
      <c r="T263" s="16">
        <f>SUM(T264:T267)</f>
        <v>0</v>
      </c>
      <c r="U263" s="16">
        <f>SUM(U264:U267)</f>
        <v>1</v>
      </c>
      <c r="V263" s="17">
        <f>IFERROR(D263/T263,0)</f>
        <v>0</v>
      </c>
      <c r="W263" s="17">
        <f>IFERROR(D263/U263,0)</f>
        <v>312805</v>
      </c>
      <c r="X263" s="17">
        <f>IFERROR(W263*커버링B2C요약!$AD$8/(커버링B2C요약!$AE$5/커버링B2C요약!$AD$5),0)</f>
        <v>124497.79617345541</v>
      </c>
      <c r="Y263" s="17">
        <f>Y264</f>
        <v>50000</v>
      </c>
      <c r="Z263" s="17">
        <v>30000</v>
      </c>
    </row>
    <row r="264" spans="2:27" s="43" customFormat="1">
      <c r="B264" s="22" t="str">
        <f>VLOOKUP(C264,'메타 RAW'!A:G,2,0)</f>
        <v>ios(Web2App)_purchase_all_im_봄맞이프로모션(복합)_sj1_26.04.22</v>
      </c>
      <c r="C264" s="22" t="s">
        <v>1193</v>
      </c>
      <c r="D264" s="22">
        <f>VLOOKUP($C264,'메타 RAW'!$A:$G,3,0)</f>
        <v>213579</v>
      </c>
      <c r="E264" s="22">
        <f>VLOOKUP($C264,'메타 RAW'!$A:$G,4,0)</f>
        <v>8791</v>
      </c>
      <c r="F264" s="22">
        <f>VLOOKUP($C264,'메타 RAW'!$A:$G,5,0)</f>
        <v>122</v>
      </c>
      <c r="G264" s="22">
        <f>VLOOKUP($C264,'메타 RAW'!$A:$G,6,0)</f>
        <v>1</v>
      </c>
      <c r="H264" s="22">
        <f>VLOOKUP($C264,'메타 RAW'!$A:$I,7,0)</f>
        <v>145</v>
      </c>
      <c r="I264" s="22">
        <f>VLOOKUP($C264,'메타 RAW'!$A:$I,8,0)</f>
        <v>8</v>
      </c>
      <c r="J264" s="23">
        <f>IFERROR(D264/E264*1000,0)</f>
        <v>24295.188260721192</v>
      </c>
      <c r="K264" s="23">
        <f>IFERROR(D264/F264,0)</f>
        <v>1750.6475409836066</v>
      </c>
      <c r="L264" s="24">
        <f t="shared" si="132"/>
        <v>1.3877829598452964E-2</v>
      </c>
      <c r="M264" s="24">
        <f t="shared" si="132"/>
        <v>8.1967213114754103E-3</v>
      </c>
      <c r="N264" s="24">
        <f>IFERROR(H264/F264,0)</f>
        <v>1.1885245901639345</v>
      </c>
      <c r="O264" s="24">
        <f>IFERROR(I264/F264,0)</f>
        <v>6.5573770491803282E-2</v>
      </c>
      <c r="P264" s="22">
        <f>IFERROR(D264/G264,0)</f>
        <v>213579</v>
      </c>
      <c r="Q264" s="22">
        <f>IFERROR(D264/H264,0)</f>
        <v>1472.9586206896552</v>
      </c>
      <c r="R264" s="22">
        <f>IFERROR(D264/I264,0)</f>
        <v>26697.375</v>
      </c>
      <c r="S264" s="22">
        <f>IFERROR(VLOOKUP($C264,'메타 RAW (MMP)'!$B:$G,3,0),0)</f>
        <v>1</v>
      </c>
      <c r="T264" s="22">
        <f>IFERROR(VLOOKUP($C264,'메타 RAW (MMP)'!$B:$G,5,0),0)</f>
        <v>0</v>
      </c>
      <c r="U264" s="22">
        <f>IFERROR(VLOOKUP($C264,'메타 RAW (MMP)'!$B:$G,6,0),0)</f>
        <v>1</v>
      </c>
      <c r="V264" s="22">
        <f>IFERROR(D264/T264,0)</f>
        <v>0</v>
      </c>
      <c r="W264" s="22">
        <f>IFERROR(D264/U264,0)</f>
        <v>213579</v>
      </c>
      <c r="X264" s="22">
        <f>IFERROR(W264*커버링B2C요약!$AD$8/(커버링B2C요약!$AE$5/커버링B2C요약!$AD$5),0)</f>
        <v>85005.402116112062</v>
      </c>
      <c r="Y264" s="22">
        <f>VLOOKUP($C264,'메타 RAW'!$A:$I,9,0)</f>
        <v>50000</v>
      </c>
    </row>
    <row r="265" spans="2:27">
      <c r="B265" s="28" t="str">
        <f>VLOOKUP(C265,'메타 RAW'!A:G,2,0)</f>
        <v>ios(Web2App)_purchase_all_im_봄맞이프로모션(복합)_sj1_26.04.22</v>
      </c>
      <c r="C265" s="28" t="s">
        <v>1194</v>
      </c>
      <c r="D265" s="28">
        <f>VLOOKUP($C265,'메타 RAW'!$A:$G,3,0)</f>
        <v>49247</v>
      </c>
      <c r="E265" s="28">
        <f>VLOOKUP($C265,'메타 RAW'!$A:$G,4,0)</f>
        <v>1805</v>
      </c>
      <c r="F265" s="28">
        <f>VLOOKUP($C265,'메타 RAW'!$A:$G,5,0)</f>
        <v>12</v>
      </c>
      <c r="G265" s="28">
        <f>VLOOKUP($C265,'메타 RAW'!$A:$G,6,0)</f>
        <v>0</v>
      </c>
      <c r="H265" s="28">
        <f>VLOOKUP($C265,'메타 RAW'!$A:$I,7,0)</f>
        <v>18</v>
      </c>
      <c r="I265" s="28">
        <f>VLOOKUP($C265,'메타 RAW'!$A:$I,8,0)</f>
        <v>0</v>
      </c>
      <c r="J265" s="29">
        <f>IFERROR(D265/E265*1000,0)</f>
        <v>27283.656509695291</v>
      </c>
      <c r="K265" s="29">
        <f>IFERROR(D265/F265,0)</f>
        <v>4103.916666666667</v>
      </c>
      <c r="L265" s="30">
        <f t="shared" si="132"/>
        <v>6.6481994459833792E-3</v>
      </c>
      <c r="M265" s="30">
        <f t="shared" si="132"/>
        <v>0</v>
      </c>
      <c r="N265" s="30">
        <f>IFERROR(H265/F265,0)</f>
        <v>1.5</v>
      </c>
      <c r="O265" s="30">
        <f>IFERROR(I265/F265,0)</f>
        <v>0</v>
      </c>
      <c r="P265" s="28">
        <f>IFERROR(D265/G265,0)</f>
        <v>0</v>
      </c>
      <c r="Q265" s="28">
        <f>IFERROR(D265/H265,0)</f>
        <v>2735.9444444444443</v>
      </c>
      <c r="R265" s="28">
        <f>IFERROR(D265/I265,0)</f>
        <v>0</v>
      </c>
      <c r="S265" s="28">
        <f>IFERROR(VLOOKUP($C265,'메타 RAW (MMP)'!$B:$G,3,0),0)</f>
        <v>0</v>
      </c>
      <c r="T265" s="28">
        <f>IFERROR(VLOOKUP($C265,'메타 RAW (MMP)'!$B:$G,5,0),0)</f>
        <v>0</v>
      </c>
      <c r="U265" s="28">
        <f>IFERROR(VLOOKUP($C265,'메타 RAW (MMP)'!$B:$G,6,0),0)</f>
        <v>0</v>
      </c>
      <c r="V265" s="28">
        <f>IFERROR(D265/T265,0)</f>
        <v>0</v>
      </c>
      <c r="W265" s="28">
        <f>IFERROR(D265/U265,0)</f>
        <v>0</v>
      </c>
      <c r="X265" s="28">
        <f>IFERROR(W265*커버링B2C요약!$AD$8/(커버링B2C요약!$AE$5/커버링B2C요약!$AD$5),0)</f>
        <v>0</v>
      </c>
      <c r="Y265" s="28">
        <f>VLOOKUP($C265,'메타 RAW'!$A:$I,9,0)</f>
        <v>50000</v>
      </c>
      <c r="Z265" s="62"/>
      <c r="AA265" s="43"/>
    </row>
    <row r="266" spans="2:27" s="43" customFormat="1">
      <c r="B266" s="28" t="str">
        <f>VLOOKUP(C266,'메타 RAW'!A:G,2,0)</f>
        <v>ios(Web2App)_purchase_all_im_봄맞이프로모션(복합)_sj1_26.04.22</v>
      </c>
      <c r="C266" s="28" t="s">
        <v>1195</v>
      </c>
      <c r="D266" s="28">
        <f>VLOOKUP($C266,'메타 RAW'!$A:$G,3,0)</f>
        <v>29921</v>
      </c>
      <c r="E266" s="28">
        <f>VLOOKUP($C266,'메타 RAW'!$A:$G,4,0)</f>
        <v>1084</v>
      </c>
      <c r="F266" s="28">
        <f>VLOOKUP($C266,'메타 RAW'!$A:$G,5,0)</f>
        <v>9</v>
      </c>
      <c r="G266" s="28">
        <f>VLOOKUP($C266,'메타 RAW'!$A:$G,6,0)</f>
        <v>0</v>
      </c>
      <c r="H266" s="28">
        <f>VLOOKUP($C266,'메타 RAW'!$A:$I,7,0)</f>
        <v>6</v>
      </c>
      <c r="I266" s="28">
        <f>VLOOKUP($C266,'메타 RAW'!$A:$I,8,0)</f>
        <v>0</v>
      </c>
      <c r="J266" s="29">
        <f>IFERROR(D266/E266*1000,0)</f>
        <v>27602.398523985241</v>
      </c>
      <c r="K266" s="29">
        <f>IFERROR(D266/F266,0)</f>
        <v>3324.5555555555557</v>
      </c>
      <c r="L266" s="30">
        <f t="shared" si="132"/>
        <v>8.3025830258302586E-3</v>
      </c>
      <c r="M266" s="30">
        <f t="shared" si="132"/>
        <v>0</v>
      </c>
      <c r="N266" s="30">
        <f>IFERROR(H266/F266,0)</f>
        <v>0.66666666666666663</v>
      </c>
      <c r="O266" s="30">
        <f>IFERROR(I266/F266,0)</f>
        <v>0</v>
      </c>
      <c r="P266" s="28">
        <f>IFERROR(D266/G266,0)</f>
        <v>0</v>
      </c>
      <c r="Q266" s="28">
        <f>IFERROR(D266/H266,0)</f>
        <v>4986.833333333333</v>
      </c>
      <c r="R266" s="28">
        <f>IFERROR(D266/I266,0)</f>
        <v>0</v>
      </c>
      <c r="S266" s="28">
        <f>IFERROR(VLOOKUP($C266,'메타 RAW (MMP)'!$B:$G,3,0),0)</f>
        <v>0</v>
      </c>
      <c r="T266" s="28">
        <f>IFERROR(VLOOKUP($C266,'메타 RAW (MMP)'!$B:$G,5,0),0)</f>
        <v>0</v>
      </c>
      <c r="U266" s="28">
        <f>IFERROR(VLOOKUP($C266,'메타 RAW (MMP)'!$B:$G,6,0),0)</f>
        <v>0</v>
      </c>
      <c r="V266" s="28">
        <f>IFERROR(D266/T266,0)</f>
        <v>0</v>
      </c>
      <c r="W266" s="28">
        <f>IFERROR(D266/U266,0)</f>
        <v>0</v>
      </c>
      <c r="X266" s="28">
        <f>IFERROR(W266*커버링B2C요약!$AD$8/(커버링B2C요약!$AE$5/커버링B2C요약!$AD$5),0)</f>
        <v>0</v>
      </c>
      <c r="Y266" s="28">
        <f>VLOOKUP($C266,'메타 RAW'!$A:$I,9,0)</f>
        <v>50000</v>
      </c>
      <c r="Z266" s="62"/>
    </row>
    <row r="267" spans="2:27">
      <c r="B267" s="28" t="str">
        <f>VLOOKUP(C267,'메타 RAW'!A:G,2,0)</f>
        <v>ios(Web2App)_purchase_all_im_봄맞이프로모션(복합)_sj1_26.04.22</v>
      </c>
      <c r="C267" s="28" t="s">
        <v>1196</v>
      </c>
      <c r="D267" s="28">
        <f>VLOOKUP($C267,'메타 RAW'!$A:$G,3,0)</f>
        <v>20058</v>
      </c>
      <c r="E267" s="28">
        <f>VLOOKUP($C267,'메타 RAW'!$A:$G,4,0)</f>
        <v>1022</v>
      </c>
      <c r="F267" s="28">
        <f>VLOOKUP($C267,'메타 RAW'!$A:$G,5,0)</f>
        <v>11</v>
      </c>
      <c r="G267" s="28">
        <f>VLOOKUP($C267,'메타 RAW'!$A:$G,6,0)</f>
        <v>0</v>
      </c>
      <c r="H267" s="28">
        <f>VLOOKUP($C267,'메타 RAW'!$A:$I,7,0)</f>
        <v>9</v>
      </c>
      <c r="I267" s="28">
        <f>VLOOKUP($C267,'메타 RAW'!$A:$I,8,0)</f>
        <v>1</v>
      </c>
      <c r="J267" s="29">
        <f>IFERROR(D267/E267*1000,0)</f>
        <v>19626.223091976517</v>
      </c>
      <c r="K267" s="29">
        <f>IFERROR(D267/F267,0)</f>
        <v>1823.4545454545455</v>
      </c>
      <c r="L267" s="30">
        <f t="shared" si="132"/>
        <v>1.0763209393346379E-2</v>
      </c>
      <c r="M267" s="30">
        <f t="shared" si="132"/>
        <v>0</v>
      </c>
      <c r="N267" s="30">
        <f>IFERROR(H267/F267,0)</f>
        <v>0.81818181818181823</v>
      </c>
      <c r="O267" s="30">
        <f>IFERROR(I267/F267,0)</f>
        <v>9.0909090909090912E-2</v>
      </c>
      <c r="P267" s="28">
        <f>IFERROR(D267/G267,0)</f>
        <v>0</v>
      </c>
      <c r="Q267" s="28">
        <f>IFERROR(D267/H267,0)</f>
        <v>2228.6666666666665</v>
      </c>
      <c r="R267" s="28">
        <f>IFERROR(D267/I267,0)</f>
        <v>20058</v>
      </c>
      <c r="S267" s="28">
        <f>IFERROR(VLOOKUP($C267,'메타 RAW (MMP)'!$B:$G,3,0),0)</f>
        <v>0</v>
      </c>
      <c r="T267" s="28">
        <f>IFERROR(VLOOKUP($C267,'메타 RAW (MMP)'!$B:$G,5,0),0)</f>
        <v>0</v>
      </c>
      <c r="U267" s="28">
        <f>IFERROR(VLOOKUP($C267,'메타 RAW (MMP)'!$B:$G,6,0),0)</f>
        <v>0</v>
      </c>
      <c r="V267" s="28">
        <f>IFERROR(D267/T267,0)</f>
        <v>0</v>
      </c>
      <c r="W267" s="28">
        <f>IFERROR(D267/U267,0)</f>
        <v>0</v>
      </c>
      <c r="X267" s="28">
        <f>IFERROR(W267*커버링B2C요약!$AD$8/(커버링B2C요약!$AE$5/커버링B2C요약!$AD$5),0)</f>
        <v>0</v>
      </c>
      <c r="Y267" s="28">
        <f>VLOOKUP($C267,'메타 RAW'!$A:$I,9,0)</f>
        <v>50000</v>
      </c>
      <c r="Z267" s="43"/>
      <c r="AA267" s="43"/>
    </row>
    <row r="269" spans="2:27">
      <c r="B269" s="19" t="s">
        <v>440</v>
      </c>
      <c r="C269" s="20" t="s">
        <v>4300</v>
      </c>
      <c r="D269" s="20"/>
    </row>
    <row r="270" spans="2:27">
      <c r="B270" s="11" t="s">
        <v>436</v>
      </c>
      <c r="C270" s="11" t="s">
        <v>22</v>
      </c>
      <c r="D270" s="12" t="s">
        <v>23</v>
      </c>
      <c r="E270" s="12" t="s">
        <v>24</v>
      </c>
      <c r="F270" s="12" t="s">
        <v>25</v>
      </c>
      <c r="G270" s="12" t="s">
        <v>26</v>
      </c>
      <c r="H270" s="12" t="s">
        <v>27</v>
      </c>
      <c r="I270" s="12" t="s">
        <v>28</v>
      </c>
      <c r="J270" s="13" t="s">
        <v>29</v>
      </c>
      <c r="K270" s="13" t="s">
        <v>30</v>
      </c>
      <c r="L270" s="13" t="s">
        <v>31</v>
      </c>
      <c r="M270" s="13" t="s">
        <v>32</v>
      </c>
      <c r="N270" s="13" t="s">
        <v>33</v>
      </c>
      <c r="O270" s="13" t="s">
        <v>34</v>
      </c>
      <c r="P270" s="13" t="s">
        <v>35</v>
      </c>
      <c r="Q270" s="13" t="s">
        <v>36</v>
      </c>
      <c r="R270" s="13" t="s">
        <v>37</v>
      </c>
      <c r="S270" s="14" t="s">
        <v>38</v>
      </c>
      <c r="T270" s="14" t="s">
        <v>27</v>
      </c>
      <c r="U270" s="14" t="s">
        <v>28</v>
      </c>
      <c r="V270" s="14" t="s">
        <v>36</v>
      </c>
      <c r="W270" s="14" t="s">
        <v>37</v>
      </c>
      <c r="X270" s="14" t="s">
        <v>437</v>
      </c>
      <c r="Y270" s="13" t="s">
        <v>40</v>
      </c>
      <c r="Z270" s="14" t="s">
        <v>41</v>
      </c>
      <c r="AA270" s="43"/>
    </row>
    <row r="271" spans="2:27">
      <c r="B271" s="15"/>
      <c r="C271" s="9" t="s">
        <v>435</v>
      </c>
      <c r="D271" s="16">
        <f t="shared" ref="D271:I271" si="133">SUM(D272:D274)</f>
        <v>314167</v>
      </c>
      <c r="E271" s="16">
        <f t="shared" si="133"/>
        <v>33973</v>
      </c>
      <c r="F271" s="16">
        <f t="shared" si="133"/>
        <v>400</v>
      </c>
      <c r="G271" s="16">
        <f t="shared" si="133"/>
        <v>4</v>
      </c>
      <c r="H271" s="16">
        <f t="shared" si="133"/>
        <v>194</v>
      </c>
      <c r="I271" s="16">
        <f t="shared" si="133"/>
        <v>10</v>
      </c>
      <c r="J271" s="17">
        <f>D271*1000/E271</f>
        <v>9247.5495246224946</v>
      </c>
      <c r="K271" s="17">
        <f>IFERROR(D271/F271,0)</f>
        <v>785.41750000000002</v>
      </c>
      <c r="L271" s="18">
        <f t="shared" ref="L271" si="134">IFERROR(F271/E271,0)</f>
        <v>1.1774055867895093E-2</v>
      </c>
      <c r="M271" s="42">
        <f t="shared" ref="M271" si="135">IFERROR(G271/F271,0)</f>
        <v>0.01</v>
      </c>
      <c r="N271" s="42">
        <f>IFERROR(H271/F271,0)</f>
        <v>0.48499999999999999</v>
      </c>
      <c r="O271" s="42">
        <f>IFERROR(I271/F271,0)</f>
        <v>2.5000000000000001E-2</v>
      </c>
      <c r="P271" s="17">
        <f>IFERROR(D271/G271,0)</f>
        <v>78541.75</v>
      </c>
      <c r="Q271" s="17">
        <f>IFERROR(D271/H271,0)</f>
        <v>1619.4175257731958</v>
      </c>
      <c r="R271" s="17">
        <f>IFERROR(D271/I271,0)</f>
        <v>31416.7</v>
      </c>
      <c r="S271" s="16">
        <f>SUM(S272:S274)</f>
        <v>0</v>
      </c>
      <c r="T271" s="16">
        <f>SUM(T272:T274)</f>
        <v>0</v>
      </c>
      <c r="U271" s="16">
        <f>SUM(U272:U274)</f>
        <v>0</v>
      </c>
      <c r="V271" s="17">
        <f>IFERROR(D271/T271,0)</f>
        <v>0</v>
      </c>
      <c r="W271" s="17">
        <f>IFERROR(D271/U271,0)</f>
        <v>0</v>
      </c>
      <c r="X271" s="17">
        <f>IFERROR(W271*커버링B2C요약!$AD$8/(커버링B2C요약!$AE$5/커버링B2C요약!$AD$5),0)</f>
        <v>0</v>
      </c>
      <c r="Y271" s="17">
        <f>Y272</f>
        <v>50000</v>
      </c>
      <c r="Z271" s="17">
        <v>30000</v>
      </c>
    </row>
    <row r="272" spans="2:27" s="43" customFormat="1">
      <c r="B272" s="22" t="str">
        <f>VLOOKUP(C272,'메타 RAW'!A:G,2,0)</f>
        <v>ios(Web2App)_purchase_all_vd_봄맞이프로모션(복합)_cr1_26.04.22</v>
      </c>
      <c r="C272" s="22" t="s">
        <v>1607</v>
      </c>
      <c r="D272" s="22">
        <f>VLOOKUP($C272,'메타 RAW'!$A:$G,3,0)</f>
        <v>259176</v>
      </c>
      <c r="E272" s="22">
        <f>VLOOKUP($C272,'메타 RAW'!$A:$G,4,0)</f>
        <v>28013</v>
      </c>
      <c r="F272" s="22">
        <f>VLOOKUP($C272,'메타 RAW'!$A:$G,5,0)</f>
        <v>334</v>
      </c>
      <c r="G272" s="22">
        <f>VLOOKUP($C272,'메타 RAW'!$A:$G,6,0)</f>
        <v>3</v>
      </c>
      <c r="H272" s="22">
        <f>VLOOKUP($C272,'메타 RAW'!$A:$I,7,0)</f>
        <v>168</v>
      </c>
      <c r="I272" s="22">
        <f>VLOOKUP($C272,'메타 RAW'!$A:$I,8,0)</f>
        <v>8</v>
      </c>
      <c r="J272" s="23">
        <f>IFERROR(D272/E272*1000,0)</f>
        <v>9251.9901474315484</v>
      </c>
      <c r="K272" s="23">
        <f>IFERROR(D272/F272,0)</f>
        <v>775.97604790419166</v>
      </c>
      <c r="L272" s="24">
        <f t="shared" ref="L272:M274" si="136">IFERROR(F272/E272,0)</f>
        <v>1.1923035733409488E-2</v>
      </c>
      <c r="M272" s="24">
        <f t="shared" si="136"/>
        <v>8.9820359281437123E-3</v>
      </c>
      <c r="N272" s="24">
        <f>IFERROR(H272/F272,0)</f>
        <v>0.50299401197604787</v>
      </c>
      <c r="O272" s="24">
        <f>IFERROR(I272/F272,0)</f>
        <v>2.3952095808383235E-2</v>
      </c>
      <c r="P272" s="22">
        <f>IFERROR(D272/G272,0)</f>
        <v>86392</v>
      </c>
      <c r="Q272" s="22">
        <f>IFERROR(D272/H272,0)</f>
        <v>1542.7142857142858</v>
      </c>
      <c r="R272" s="22">
        <f>IFERROR(D272/I272,0)</f>
        <v>32397</v>
      </c>
      <c r="S272" s="22">
        <f>IFERROR(VLOOKUP($C272,'메타 RAW (MMP)'!$B:$G,3,0),0)</f>
        <v>0</v>
      </c>
      <c r="T272" s="22">
        <f>IFERROR(VLOOKUP($C272,'메타 RAW (MMP)'!$B:$G,5,0),0)</f>
        <v>0</v>
      </c>
      <c r="U272" s="22">
        <f>IFERROR(VLOOKUP($C272,'메타 RAW (MMP)'!$B:$G,6,0),0)</f>
        <v>0</v>
      </c>
      <c r="V272" s="22">
        <f>IFERROR(D272/T272,0)</f>
        <v>0</v>
      </c>
      <c r="W272" s="22">
        <f>IFERROR(D272/U272,0)</f>
        <v>0</v>
      </c>
      <c r="X272" s="22">
        <f>IFERROR(W272*커버링B2C요약!$AD$8/(커버링B2C요약!$AE$5/커버링B2C요약!$AD$5),0)</f>
        <v>0</v>
      </c>
      <c r="Y272" s="22">
        <f>VLOOKUP($C272,'메타 RAW'!$A:$I,9,0)</f>
        <v>50000</v>
      </c>
    </row>
    <row r="273" spans="2:27">
      <c r="B273" s="28" t="str">
        <f>VLOOKUP(C273,'메타 RAW'!A:G,2,0)</f>
        <v>ios(Web2App)_purchase_all_vd_봄맞이프로모션(복합)_cr1_26.04.22</v>
      </c>
      <c r="C273" s="28" t="s">
        <v>1662</v>
      </c>
      <c r="D273" s="28">
        <f>VLOOKUP($C273,'메타 RAW'!$A:$G,3,0)</f>
        <v>40023</v>
      </c>
      <c r="E273" s="28">
        <f>VLOOKUP($C273,'메타 RAW'!$A:$G,4,0)</f>
        <v>4241</v>
      </c>
      <c r="F273" s="28">
        <f>VLOOKUP($C273,'메타 RAW'!$A:$G,5,0)</f>
        <v>53</v>
      </c>
      <c r="G273" s="28">
        <f>VLOOKUP($C273,'메타 RAW'!$A:$G,6,0)</f>
        <v>1</v>
      </c>
      <c r="H273" s="28">
        <f>VLOOKUP($C273,'메타 RAW'!$A:$I,7,0)</f>
        <v>20</v>
      </c>
      <c r="I273" s="28">
        <f>VLOOKUP($C273,'메타 RAW'!$A:$I,8,0)</f>
        <v>2</v>
      </c>
      <c r="J273" s="29">
        <f>IFERROR(D273/E273*1000,0)</f>
        <v>9437.1610469228963</v>
      </c>
      <c r="K273" s="29">
        <f>IFERROR(D273/F273,0)</f>
        <v>755.15094339622647</v>
      </c>
      <c r="L273" s="30">
        <f t="shared" si="136"/>
        <v>1.2497052581938221E-2</v>
      </c>
      <c r="M273" s="30">
        <f t="shared" si="136"/>
        <v>1.8867924528301886E-2</v>
      </c>
      <c r="N273" s="30">
        <f>IFERROR(H273/F273,0)</f>
        <v>0.37735849056603776</v>
      </c>
      <c r="O273" s="30">
        <f>IFERROR(I273/F273,0)</f>
        <v>3.7735849056603772E-2</v>
      </c>
      <c r="P273" s="28">
        <f>IFERROR(D273/G273,0)</f>
        <v>40023</v>
      </c>
      <c r="Q273" s="28">
        <f>IFERROR(D273/H273,0)</f>
        <v>2001.15</v>
      </c>
      <c r="R273" s="28">
        <f>IFERROR(D273/I273,0)</f>
        <v>20011.5</v>
      </c>
      <c r="S273" s="28">
        <f>IFERROR(VLOOKUP($C273,'메타 RAW (MMP)'!$B:$G,3,0),0)</f>
        <v>0</v>
      </c>
      <c r="T273" s="28">
        <f>IFERROR(VLOOKUP($C273,'메타 RAW (MMP)'!$B:$G,5,0),0)</f>
        <v>0</v>
      </c>
      <c r="U273" s="28">
        <f>IFERROR(VLOOKUP($C273,'메타 RAW (MMP)'!$B:$G,6,0),0)</f>
        <v>0</v>
      </c>
      <c r="V273" s="28">
        <f>IFERROR(D273/T273,0)</f>
        <v>0</v>
      </c>
      <c r="W273" s="28">
        <f>IFERROR(D273/U273,0)</f>
        <v>0</v>
      </c>
      <c r="X273" s="28">
        <f>IFERROR(W273*커버링B2C요약!$AD$8/(커버링B2C요약!$AE$5/커버링B2C요약!$AD$5),0)</f>
        <v>0</v>
      </c>
      <c r="Y273" s="28">
        <f>VLOOKUP($C273,'메타 RAW'!$A:$I,9,0)</f>
        <v>50000</v>
      </c>
      <c r="Z273" s="62"/>
      <c r="AA273" s="43"/>
    </row>
    <row r="274" spans="2:27">
      <c r="B274" s="28" t="str">
        <f>VLOOKUP(C274,'메타 RAW'!A:G,2,0)</f>
        <v>ios(Web2App)_purchase_all_vd_봄맞이프로모션(복합)_cr1_26.04.22</v>
      </c>
      <c r="C274" s="28" t="s">
        <v>1665</v>
      </c>
      <c r="D274" s="28">
        <f>VLOOKUP($C274,'메타 RAW'!$A:$G,3,0)</f>
        <v>14968</v>
      </c>
      <c r="E274" s="28">
        <f>VLOOKUP($C274,'메타 RAW'!$A:$G,4,0)</f>
        <v>1719</v>
      </c>
      <c r="F274" s="28">
        <f>VLOOKUP($C274,'메타 RAW'!$A:$G,5,0)</f>
        <v>13</v>
      </c>
      <c r="G274" s="28">
        <f>VLOOKUP($C274,'메타 RAW'!$A:$G,6,0)</f>
        <v>0</v>
      </c>
      <c r="H274" s="28">
        <f>VLOOKUP($C274,'메타 RAW'!$A:$I,7,0)</f>
        <v>6</v>
      </c>
      <c r="I274" s="28">
        <f>VLOOKUP($C274,'메타 RAW'!$A:$I,8,0)</f>
        <v>0</v>
      </c>
      <c r="J274" s="29">
        <f>IFERROR(D274/E274*1000,0)</f>
        <v>8707.3880162885398</v>
      </c>
      <c r="K274" s="29">
        <f>IFERROR(D274/F274,0)</f>
        <v>1151.3846153846155</v>
      </c>
      <c r="L274" s="30">
        <f t="shared" si="136"/>
        <v>7.5625363583478765E-3</v>
      </c>
      <c r="M274" s="30">
        <f t="shared" si="136"/>
        <v>0</v>
      </c>
      <c r="N274" s="30">
        <f>IFERROR(H274/F274,0)</f>
        <v>0.46153846153846156</v>
      </c>
      <c r="O274" s="30">
        <f>IFERROR(I274/F274,0)</f>
        <v>0</v>
      </c>
      <c r="P274" s="28">
        <f>IFERROR(D274/G274,0)</f>
        <v>0</v>
      </c>
      <c r="Q274" s="28">
        <f>IFERROR(D274/H274,0)</f>
        <v>2494.6666666666665</v>
      </c>
      <c r="R274" s="28">
        <f>IFERROR(D274/I274,0)</f>
        <v>0</v>
      </c>
      <c r="S274" s="28">
        <f>IFERROR(VLOOKUP($C274,'메타 RAW (MMP)'!$B:$G,3,0),0)</f>
        <v>0</v>
      </c>
      <c r="T274" s="28">
        <f>IFERROR(VLOOKUP($C274,'메타 RAW (MMP)'!$B:$G,5,0),0)</f>
        <v>0</v>
      </c>
      <c r="U274" s="28">
        <f>IFERROR(VLOOKUP($C274,'메타 RAW (MMP)'!$B:$G,6,0),0)</f>
        <v>0</v>
      </c>
      <c r="V274" s="28">
        <f>IFERROR(D274/T274,0)</f>
        <v>0</v>
      </c>
      <c r="W274" s="28">
        <f>IFERROR(D274/U274,0)</f>
        <v>0</v>
      </c>
      <c r="X274" s="28">
        <f>IFERROR(W274*커버링B2C요약!$AD$8/(커버링B2C요약!$AE$5/커버링B2C요약!$AD$5),0)</f>
        <v>0</v>
      </c>
      <c r="Y274" s="28">
        <f>VLOOKUP($C274,'메타 RAW'!$A:$I,9,0)</f>
        <v>50000</v>
      </c>
      <c r="Z274" s="43"/>
      <c r="AA274" s="43"/>
    </row>
    <row r="276" spans="2:27">
      <c r="B276" s="19" t="s">
        <v>440</v>
      </c>
      <c r="C276" s="20" t="s">
        <v>4301</v>
      </c>
      <c r="D276" s="20"/>
    </row>
    <row r="277" spans="2:27">
      <c r="B277" s="11" t="s">
        <v>436</v>
      </c>
      <c r="C277" s="11" t="s">
        <v>22</v>
      </c>
      <c r="D277" s="12" t="s">
        <v>23</v>
      </c>
      <c r="E277" s="12" t="s">
        <v>24</v>
      </c>
      <c r="F277" s="12" t="s">
        <v>25</v>
      </c>
      <c r="G277" s="12" t="s">
        <v>26</v>
      </c>
      <c r="H277" s="12" t="s">
        <v>27</v>
      </c>
      <c r="I277" s="12" t="s">
        <v>28</v>
      </c>
      <c r="J277" s="13" t="s">
        <v>29</v>
      </c>
      <c r="K277" s="13" t="s">
        <v>30</v>
      </c>
      <c r="L277" s="13" t="s">
        <v>31</v>
      </c>
      <c r="M277" s="13" t="s">
        <v>32</v>
      </c>
      <c r="N277" s="13" t="s">
        <v>33</v>
      </c>
      <c r="O277" s="13" t="s">
        <v>34</v>
      </c>
      <c r="P277" s="13" t="s">
        <v>35</v>
      </c>
      <c r="Q277" s="13" t="s">
        <v>36</v>
      </c>
      <c r="R277" s="13" t="s">
        <v>37</v>
      </c>
      <c r="S277" s="14" t="s">
        <v>38</v>
      </c>
      <c r="T277" s="14" t="s">
        <v>27</v>
      </c>
      <c r="U277" s="14" t="s">
        <v>28</v>
      </c>
      <c r="V277" s="14" t="s">
        <v>36</v>
      </c>
      <c r="W277" s="14" t="s">
        <v>37</v>
      </c>
      <c r="X277" s="14" t="s">
        <v>437</v>
      </c>
      <c r="Y277" s="13" t="s">
        <v>40</v>
      </c>
      <c r="Z277" s="14" t="s">
        <v>41</v>
      </c>
      <c r="AA277" s="43"/>
    </row>
    <row r="278" spans="2:27">
      <c r="B278" s="15"/>
      <c r="C278" s="9" t="s">
        <v>435</v>
      </c>
      <c r="D278" s="16">
        <f t="shared" ref="D278:I278" si="137">SUM(D279:D282)</f>
        <v>312168</v>
      </c>
      <c r="E278" s="16">
        <f t="shared" si="137"/>
        <v>11350</v>
      </c>
      <c r="F278" s="16">
        <f t="shared" si="137"/>
        <v>87</v>
      </c>
      <c r="G278" s="16">
        <f t="shared" si="137"/>
        <v>0</v>
      </c>
      <c r="H278" s="16">
        <f t="shared" si="137"/>
        <v>99</v>
      </c>
      <c r="I278" s="16">
        <f t="shared" si="137"/>
        <v>14</v>
      </c>
      <c r="J278" s="17">
        <f>D278*1000/E278</f>
        <v>27503.788546255506</v>
      </c>
      <c r="K278" s="17">
        <f>IFERROR(D278/F278,0)</f>
        <v>3588.1379310344828</v>
      </c>
      <c r="L278" s="18">
        <f t="shared" ref="L278" si="138">IFERROR(F278/E278,0)</f>
        <v>7.6651982378854629E-3</v>
      </c>
      <c r="M278" s="42">
        <f t="shared" ref="M278" si="139">IFERROR(G278/F278,0)</f>
        <v>0</v>
      </c>
      <c r="N278" s="42">
        <f>IFERROR(H278/F278,0)</f>
        <v>1.1379310344827587</v>
      </c>
      <c r="O278" s="42">
        <f>IFERROR(I278/F278,0)</f>
        <v>0.16091954022988506</v>
      </c>
      <c r="P278" s="17">
        <f>IFERROR(D278/G278,0)</f>
        <v>0</v>
      </c>
      <c r="Q278" s="17">
        <f>IFERROR(D278/H278,0)</f>
        <v>3153.212121212121</v>
      </c>
      <c r="R278" s="17">
        <f>IFERROR(D278/I278,0)</f>
        <v>22297.714285714286</v>
      </c>
      <c r="S278" s="16">
        <f>SUM(S279:S282)</f>
        <v>0</v>
      </c>
      <c r="T278" s="16">
        <f>SUM(T279:T282)</f>
        <v>0</v>
      </c>
      <c r="U278" s="16">
        <f>SUM(U279:U282)</f>
        <v>0</v>
      </c>
      <c r="V278" s="17">
        <f>IFERROR(D278/T278,0)</f>
        <v>0</v>
      </c>
      <c r="W278" s="17">
        <f>IFERROR(D278/U278,0)</f>
        <v>0</v>
      </c>
      <c r="X278" s="17">
        <f>IFERROR(W278*커버링B2C요약!$AD$8/(커버링B2C요약!$AE$5/커버링B2C요약!$AD$5),0)</f>
        <v>0</v>
      </c>
      <c r="Y278" s="17">
        <f>Y279</f>
        <v>50000</v>
      </c>
      <c r="Z278" s="17">
        <v>30000</v>
      </c>
    </row>
    <row r="279" spans="2:27" s="43" customFormat="1">
      <c r="B279" s="22" t="str">
        <f>VLOOKUP(C279,'메타 RAW'!A:G,2,0)</f>
        <v>ios(Web2App)_purchase_all_im_지구의날프로모션(복합)_sj1_26.04.22</v>
      </c>
      <c r="C279" s="22" t="s">
        <v>1642</v>
      </c>
      <c r="D279" s="22">
        <f>VLOOKUP($C279,'메타 RAW'!$A:$G,3,0)</f>
        <v>224703</v>
      </c>
      <c r="E279" s="22">
        <f>VLOOKUP($C279,'메타 RAW'!$A:$G,4,0)</f>
        <v>8411</v>
      </c>
      <c r="F279" s="22">
        <f>VLOOKUP($C279,'메타 RAW'!$A:$G,5,0)</f>
        <v>65</v>
      </c>
      <c r="G279" s="22">
        <f>VLOOKUP($C279,'메타 RAW'!$A:$G,6,0)</f>
        <v>0</v>
      </c>
      <c r="H279" s="22">
        <f>VLOOKUP($C279,'메타 RAW'!$A:$I,7,0)</f>
        <v>81</v>
      </c>
      <c r="I279" s="22">
        <f>VLOOKUP($C279,'메타 RAW'!$A:$I,8,0)</f>
        <v>12</v>
      </c>
      <c r="J279" s="23">
        <f>IFERROR(D279/E279*1000,0)</f>
        <v>26715.37272619189</v>
      </c>
      <c r="K279" s="23">
        <f>IFERROR(D279/F279,0)</f>
        <v>3456.9692307692308</v>
      </c>
      <c r="L279" s="24">
        <f t="shared" ref="L279:M282" si="140">IFERROR(F279/E279,0)</f>
        <v>7.7279752704791345E-3</v>
      </c>
      <c r="M279" s="24">
        <f t="shared" si="140"/>
        <v>0</v>
      </c>
      <c r="N279" s="24">
        <f>IFERROR(H279/F279,0)</f>
        <v>1.2461538461538462</v>
      </c>
      <c r="O279" s="24">
        <f>IFERROR(I279/F279,0)</f>
        <v>0.18461538461538463</v>
      </c>
      <c r="P279" s="22">
        <f>IFERROR(D279/G279,0)</f>
        <v>0</v>
      </c>
      <c r="Q279" s="22">
        <f>IFERROR(D279/H279,0)</f>
        <v>2774.1111111111113</v>
      </c>
      <c r="R279" s="22">
        <f>IFERROR(D279/I279,0)</f>
        <v>18725.25</v>
      </c>
      <c r="S279" s="22">
        <f>IFERROR(VLOOKUP($C279,'메타 RAW (MMP)'!$B:$G,3,0),0)</f>
        <v>0</v>
      </c>
      <c r="T279" s="22">
        <f>IFERROR(VLOOKUP($C279,'메타 RAW (MMP)'!$B:$G,5,0),0)</f>
        <v>0</v>
      </c>
      <c r="U279" s="22">
        <f>IFERROR(VLOOKUP($C279,'메타 RAW (MMP)'!$B:$G,6,0),0)</f>
        <v>0</v>
      </c>
      <c r="V279" s="22">
        <f>IFERROR(D279/T279,0)</f>
        <v>0</v>
      </c>
      <c r="W279" s="22">
        <f>IFERROR(D279/U279,0)</f>
        <v>0</v>
      </c>
      <c r="X279" s="22">
        <f>IFERROR(W279*커버링B2C요약!$AD$8/(커버링B2C요약!$AE$5/커버링B2C요약!$AD$5),0)</f>
        <v>0</v>
      </c>
      <c r="Y279" s="22">
        <f>VLOOKUP($C279,'메타 RAW'!$A:$I,9,0)</f>
        <v>50000</v>
      </c>
    </row>
    <row r="280" spans="2:27">
      <c r="B280" s="28" t="str">
        <f>VLOOKUP(C280,'메타 RAW'!A:G,2,0)</f>
        <v>ios(Web2App)_purchase_all_im_지구의날프로모션(복합)_sj1_26.04.22</v>
      </c>
      <c r="C280" s="28" t="s">
        <v>1671</v>
      </c>
      <c r="D280" s="28">
        <f>VLOOKUP($C280,'메타 RAW'!$A:$G,3,0)</f>
        <v>37012</v>
      </c>
      <c r="E280" s="28">
        <f>VLOOKUP($C280,'메타 RAW'!$A:$G,4,0)</f>
        <v>1087</v>
      </c>
      <c r="F280" s="28">
        <f>VLOOKUP($C280,'메타 RAW'!$A:$G,5,0)</f>
        <v>8</v>
      </c>
      <c r="G280" s="28">
        <f>VLOOKUP($C280,'메타 RAW'!$A:$G,6,0)</f>
        <v>0</v>
      </c>
      <c r="H280" s="28">
        <f>VLOOKUP($C280,'메타 RAW'!$A:$I,7,0)</f>
        <v>4</v>
      </c>
      <c r="I280" s="28">
        <f>VLOOKUP($C280,'메타 RAW'!$A:$I,8,0)</f>
        <v>2</v>
      </c>
      <c r="J280" s="29">
        <f>IFERROR(D280/E280*1000,0)</f>
        <v>34049.678012879485</v>
      </c>
      <c r="K280" s="29">
        <f>IFERROR(D280/F280,0)</f>
        <v>4626.5</v>
      </c>
      <c r="L280" s="30">
        <f t="shared" si="140"/>
        <v>7.3597056117755289E-3</v>
      </c>
      <c r="M280" s="30">
        <f t="shared" si="140"/>
        <v>0</v>
      </c>
      <c r="N280" s="30">
        <f>IFERROR(H280/F280,0)</f>
        <v>0.5</v>
      </c>
      <c r="O280" s="30">
        <f>IFERROR(I280/F280,0)</f>
        <v>0.25</v>
      </c>
      <c r="P280" s="28">
        <f>IFERROR(D280/G280,0)</f>
        <v>0</v>
      </c>
      <c r="Q280" s="28">
        <f>IFERROR(D280/H280,0)</f>
        <v>9253</v>
      </c>
      <c r="R280" s="28">
        <f>IFERROR(D280/I280,0)</f>
        <v>18506</v>
      </c>
      <c r="S280" s="28">
        <f>IFERROR(VLOOKUP($C280,'메타 RAW (MMP)'!$B:$G,3,0),0)</f>
        <v>0</v>
      </c>
      <c r="T280" s="28">
        <f>IFERROR(VLOOKUP($C280,'메타 RAW (MMP)'!$B:$G,5,0),0)</f>
        <v>0</v>
      </c>
      <c r="U280" s="28">
        <f>IFERROR(VLOOKUP($C280,'메타 RAW (MMP)'!$B:$G,6,0),0)</f>
        <v>0</v>
      </c>
      <c r="V280" s="28">
        <f>IFERROR(D280/T280,0)</f>
        <v>0</v>
      </c>
      <c r="W280" s="28">
        <f>IFERROR(D280/U280,0)</f>
        <v>0</v>
      </c>
      <c r="X280" s="28">
        <f>IFERROR(W280*커버링B2C요약!$AD$8/(커버링B2C요약!$AE$5/커버링B2C요약!$AD$5),0)</f>
        <v>0</v>
      </c>
      <c r="Y280" s="28">
        <f>VLOOKUP($C280,'메타 RAW'!$A:$I,9,0)</f>
        <v>50000</v>
      </c>
      <c r="Z280" s="62"/>
      <c r="AA280" s="43"/>
    </row>
    <row r="281" spans="2:27">
      <c r="B281" s="28" t="str">
        <f>VLOOKUP(C281,'메타 RAW'!A:G,2,0)</f>
        <v>ios(Web2App)_purchase_all_im_지구의날프로모션(복합)_sj1_26.04.22</v>
      </c>
      <c r="C281" s="28" t="s">
        <v>1670</v>
      </c>
      <c r="D281" s="28">
        <f>VLOOKUP($C281,'메타 RAW'!$A:$G,3,0)</f>
        <v>28152</v>
      </c>
      <c r="E281" s="28">
        <f>VLOOKUP($C281,'메타 RAW'!$A:$G,4,0)</f>
        <v>1146</v>
      </c>
      <c r="F281" s="28">
        <f>VLOOKUP($C281,'메타 RAW'!$A:$G,5,0)</f>
        <v>10</v>
      </c>
      <c r="G281" s="28">
        <f>VLOOKUP($C281,'메타 RAW'!$A:$G,6,0)</f>
        <v>0</v>
      </c>
      <c r="H281" s="28">
        <f>VLOOKUP($C281,'메타 RAW'!$A:$I,7,0)</f>
        <v>8</v>
      </c>
      <c r="I281" s="28">
        <f>VLOOKUP($C281,'메타 RAW'!$A:$I,8,0)</f>
        <v>0</v>
      </c>
      <c r="J281" s="29">
        <f>IFERROR(D281/E281*1000,0)</f>
        <v>24565.445026178011</v>
      </c>
      <c r="K281" s="29">
        <f>IFERROR(D281/F281,0)</f>
        <v>2815.2</v>
      </c>
      <c r="L281" s="30">
        <f t="shared" si="140"/>
        <v>8.7260034904013961E-3</v>
      </c>
      <c r="M281" s="30">
        <f t="shared" si="140"/>
        <v>0</v>
      </c>
      <c r="N281" s="30">
        <f>IFERROR(H281/F281,0)</f>
        <v>0.8</v>
      </c>
      <c r="O281" s="30">
        <f>IFERROR(I281/F281,0)</f>
        <v>0</v>
      </c>
      <c r="P281" s="28">
        <f>IFERROR(D281/G281,0)</f>
        <v>0</v>
      </c>
      <c r="Q281" s="28">
        <f>IFERROR(D281/H281,0)</f>
        <v>3519</v>
      </c>
      <c r="R281" s="28">
        <f>IFERROR(D281/I281,0)</f>
        <v>0</v>
      </c>
      <c r="S281" s="28">
        <f>IFERROR(VLOOKUP($C281,'메타 RAW (MMP)'!$B:$G,3,0),0)</f>
        <v>0</v>
      </c>
      <c r="T281" s="28">
        <f>IFERROR(VLOOKUP($C281,'메타 RAW (MMP)'!$B:$G,5,0),0)</f>
        <v>0</v>
      </c>
      <c r="U281" s="28">
        <f>IFERROR(VLOOKUP($C281,'메타 RAW (MMP)'!$B:$G,6,0),0)</f>
        <v>0</v>
      </c>
      <c r="V281" s="28">
        <f>IFERROR(D281/T281,0)</f>
        <v>0</v>
      </c>
      <c r="W281" s="28">
        <f>IFERROR(D281/U281,0)</f>
        <v>0</v>
      </c>
      <c r="X281" s="28">
        <f>IFERROR(W281*커버링B2C요약!$AD$8/(커버링B2C요약!$AE$5/커버링B2C요약!$AD$5),0)</f>
        <v>0</v>
      </c>
      <c r="Y281" s="28">
        <f>VLOOKUP($C281,'메타 RAW'!$A:$I,9,0)</f>
        <v>50000</v>
      </c>
      <c r="Z281" s="43"/>
      <c r="AA281" s="43"/>
    </row>
    <row r="282" spans="2:27">
      <c r="B282" s="28" t="str">
        <f>VLOOKUP(C282,'메타 RAW'!A:G,2,0)</f>
        <v>ios(Web2App)_purchase_all_im_지구의날프로모션(복합)_sj1_26.04.22</v>
      </c>
      <c r="C282" s="28" t="s">
        <v>1674</v>
      </c>
      <c r="D282" s="28">
        <f>VLOOKUP($C282,'메타 RAW'!$A:$G,3,0)</f>
        <v>22301</v>
      </c>
      <c r="E282" s="28">
        <f>VLOOKUP($C282,'메타 RAW'!$A:$G,4,0)</f>
        <v>706</v>
      </c>
      <c r="F282" s="28">
        <f>VLOOKUP($C282,'메타 RAW'!$A:$G,5,0)</f>
        <v>4</v>
      </c>
      <c r="G282" s="28">
        <f>VLOOKUP($C282,'메타 RAW'!$A:$G,6,0)</f>
        <v>0</v>
      </c>
      <c r="H282" s="28">
        <f>VLOOKUP($C282,'메타 RAW'!$A:$I,7,0)</f>
        <v>6</v>
      </c>
      <c r="I282" s="28">
        <f>VLOOKUP($C282,'메타 RAW'!$A:$I,8,0)</f>
        <v>0</v>
      </c>
      <c r="J282" s="29">
        <f>IFERROR(D282/E282*1000,0)</f>
        <v>31587.818696883853</v>
      </c>
      <c r="K282" s="29">
        <f>IFERROR(D282/F282,0)</f>
        <v>5575.25</v>
      </c>
      <c r="L282" s="30">
        <f t="shared" si="140"/>
        <v>5.6657223796033997E-3</v>
      </c>
      <c r="M282" s="30">
        <f t="shared" si="140"/>
        <v>0</v>
      </c>
      <c r="N282" s="30">
        <f>IFERROR(H282/F282,0)</f>
        <v>1.5</v>
      </c>
      <c r="O282" s="30">
        <f>IFERROR(I282/F282,0)</f>
        <v>0</v>
      </c>
      <c r="P282" s="28">
        <f>IFERROR(D282/G282,0)</f>
        <v>0</v>
      </c>
      <c r="Q282" s="28">
        <f>IFERROR(D282/H282,0)</f>
        <v>3716.8333333333335</v>
      </c>
      <c r="R282" s="28">
        <f>IFERROR(D282/I282,0)</f>
        <v>0</v>
      </c>
      <c r="S282" s="28">
        <f>IFERROR(VLOOKUP($C282,'메타 RAW (MMP)'!$B:$G,3,0),0)</f>
        <v>0</v>
      </c>
      <c r="T282" s="28">
        <f>IFERROR(VLOOKUP($C282,'메타 RAW (MMP)'!$B:$G,5,0),0)</f>
        <v>0</v>
      </c>
      <c r="U282" s="28">
        <f>IFERROR(VLOOKUP($C282,'메타 RAW (MMP)'!$B:$G,6,0),0)</f>
        <v>0</v>
      </c>
      <c r="V282" s="28">
        <f>IFERROR(D282/T282,0)</f>
        <v>0</v>
      </c>
      <c r="W282" s="28">
        <f>IFERROR(D282/U282,0)</f>
        <v>0</v>
      </c>
      <c r="X282" s="28">
        <f>IFERROR(W282*커버링B2C요약!$AD$8/(커버링B2C요약!$AE$5/커버링B2C요약!$AD$5),0)</f>
        <v>0</v>
      </c>
      <c r="Y282" s="28">
        <f>VLOOKUP($C282,'메타 RAW'!$A:$I,9,0)</f>
        <v>50000</v>
      </c>
      <c r="Z282" s="62"/>
      <c r="AA282" s="43"/>
    </row>
  </sheetData>
  <phoneticPr fontId="2" type="noConversion"/>
  <conditionalFormatting sqref="B1:B55 B93 B118 B144 B151 B170 B177 B190 B197 B204 B211 B218 B225 B245 B252 B260 B268 B275 B283:B1048576">
    <cfRule type="containsText" dxfId="566" priority="230" operator="containsText" text="WEB">
      <formula>NOT(ISERROR(SEARCH("WEB",B1)))</formula>
    </cfRule>
    <cfRule type="containsText" dxfId="565" priority="231" operator="containsText" text="regist">
      <formula>NOT(ISERROR(SEARCH("regist",B1)))</formula>
    </cfRule>
  </conditionalFormatting>
  <conditionalFormatting sqref="B56:B92 B269:B274">
    <cfRule type="containsText" dxfId="564" priority="190" operator="containsText" text="registration">
      <formula>NOT(ISERROR(SEARCH("registration",B56)))</formula>
    </cfRule>
    <cfRule type="containsText" dxfId="563" priority="189" operator="containsText" text="web">
      <formula>NOT(ISERROR(SEARCH("web",B56)))</formula>
    </cfRule>
  </conditionalFormatting>
  <conditionalFormatting sqref="B94:B117">
    <cfRule type="containsText" dxfId="562" priority="159" operator="containsText" text="registration">
      <formula>NOT(ISERROR(SEARCH("registration",B94)))</formula>
    </cfRule>
    <cfRule type="containsText" dxfId="561" priority="158" operator="containsText" text="web">
      <formula>NOT(ISERROR(SEARCH("web",B94)))</formula>
    </cfRule>
  </conditionalFormatting>
  <conditionalFormatting sqref="B119:B143">
    <cfRule type="containsText" dxfId="560" priority="142" operator="containsText" text="web">
      <formula>NOT(ISERROR(SEARCH("web",B119)))</formula>
    </cfRule>
    <cfRule type="containsText" dxfId="559" priority="143" operator="containsText" text="registration">
      <formula>NOT(ISERROR(SEARCH("registration",B119)))</formula>
    </cfRule>
  </conditionalFormatting>
  <conditionalFormatting sqref="B145:B150">
    <cfRule type="containsText" dxfId="558" priority="139" operator="containsText" text="registration">
      <formula>NOT(ISERROR(SEARCH("registration",B145)))</formula>
    </cfRule>
    <cfRule type="containsText" dxfId="557" priority="138" operator="containsText" text="web">
      <formula>NOT(ISERROR(SEARCH("web",B145)))</formula>
    </cfRule>
  </conditionalFormatting>
  <conditionalFormatting sqref="B152:B169">
    <cfRule type="containsText" dxfId="556" priority="123" operator="containsText" text="registration">
      <formula>NOT(ISERROR(SEARCH("registration",B152)))</formula>
    </cfRule>
    <cfRule type="containsText" dxfId="555" priority="122" operator="containsText" text="web">
      <formula>NOT(ISERROR(SEARCH("web",B152)))</formula>
    </cfRule>
  </conditionalFormatting>
  <conditionalFormatting sqref="B171:B176">
    <cfRule type="containsText" dxfId="554" priority="118" operator="containsText" text="web">
      <formula>NOT(ISERROR(SEARCH("web",B171)))</formula>
    </cfRule>
    <cfRule type="containsText" dxfId="553" priority="119" operator="containsText" text="registration">
      <formula>NOT(ISERROR(SEARCH("registration",B171)))</formula>
    </cfRule>
  </conditionalFormatting>
  <conditionalFormatting sqref="B178:B189">
    <cfRule type="containsText" dxfId="552" priority="111" operator="containsText" text="registration">
      <formula>NOT(ISERROR(SEARCH("registration",B178)))</formula>
    </cfRule>
    <cfRule type="containsText" dxfId="551" priority="110" operator="containsText" text="web">
      <formula>NOT(ISERROR(SEARCH("web",B178)))</formula>
    </cfRule>
  </conditionalFormatting>
  <conditionalFormatting sqref="B191:B196">
    <cfRule type="containsText" dxfId="550" priority="107" operator="containsText" text="registration">
      <formula>NOT(ISERROR(SEARCH("registration",B191)))</formula>
    </cfRule>
    <cfRule type="containsText" dxfId="549" priority="106" operator="containsText" text="web">
      <formula>NOT(ISERROR(SEARCH("web",B191)))</formula>
    </cfRule>
  </conditionalFormatting>
  <conditionalFormatting sqref="B198:B203">
    <cfRule type="containsText" dxfId="548" priority="102" operator="containsText" text="web">
      <formula>NOT(ISERROR(SEARCH("web",B198)))</formula>
    </cfRule>
    <cfRule type="containsText" dxfId="547" priority="103" operator="containsText" text="registration">
      <formula>NOT(ISERROR(SEARCH("registration",B198)))</formula>
    </cfRule>
  </conditionalFormatting>
  <conditionalFormatting sqref="B205:B210">
    <cfRule type="containsText" dxfId="546" priority="99" operator="containsText" text="registration">
      <formula>NOT(ISERROR(SEARCH("registration",B205)))</formula>
    </cfRule>
    <cfRule type="containsText" dxfId="545" priority="98" operator="containsText" text="web">
      <formula>NOT(ISERROR(SEARCH("web",B205)))</formula>
    </cfRule>
  </conditionalFormatting>
  <conditionalFormatting sqref="B212:B217">
    <cfRule type="containsText" dxfId="544" priority="94" operator="containsText" text="web">
      <formula>NOT(ISERROR(SEARCH("web",B212)))</formula>
    </cfRule>
    <cfRule type="containsText" dxfId="543" priority="95" operator="containsText" text="registration">
      <formula>NOT(ISERROR(SEARCH("registration",B212)))</formula>
    </cfRule>
  </conditionalFormatting>
  <conditionalFormatting sqref="B219:B224">
    <cfRule type="containsText" dxfId="542" priority="55" operator="containsText" text="registration">
      <formula>NOT(ISERROR(SEARCH("registration",B219)))</formula>
    </cfRule>
    <cfRule type="containsText" dxfId="541" priority="54" operator="containsText" text="web">
      <formula>NOT(ISERROR(SEARCH("web",B219)))</formula>
    </cfRule>
  </conditionalFormatting>
  <conditionalFormatting sqref="B226:B244">
    <cfRule type="containsText" dxfId="540" priority="50" operator="containsText" text="registration">
      <formula>NOT(ISERROR(SEARCH("registration",B226)))</formula>
    </cfRule>
    <cfRule type="containsText" dxfId="539" priority="49" operator="containsText" text="web">
      <formula>NOT(ISERROR(SEARCH("web",B226)))</formula>
    </cfRule>
  </conditionalFormatting>
  <conditionalFormatting sqref="B246:B251">
    <cfRule type="containsText" dxfId="538" priority="28" operator="containsText" text="web">
      <formula>NOT(ISERROR(SEARCH("web",B246)))</formula>
    </cfRule>
    <cfRule type="containsText" dxfId="537" priority="29" operator="containsText" text="registration">
      <formula>NOT(ISERROR(SEARCH("registration",B246)))</formula>
    </cfRule>
  </conditionalFormatting>
  <conditionalFormatting sqref="B253:B259">
    <cfRule type="containsText" dxfId="536" priority="22" operator="containsText" text="web">
      <formula>NOT(ISERROR(SEARCH("web",B253)))</formula>
    </cfRule>
    <cfRule type="containsText" dxfId="535" priority="23" operator="containsText" text="registration">
      <formula>NOT(ISERROR(SEARCH("registration",B253)))</formula>
    </cfRule>
  </conditionalFormatting>
  <conditionalFormatting sqref="B261:B267">
    <cfRule type="containsText" dxfId="534" priority="16" operator="containsText" text="web">
      <formula>NOT(ISERROR(SEARCH("web",B261)))</formula>
    </cfRule>
    <cfRule type="containsText" dxfId="533" priority="17" operator="containsText" text="registration">
      <formula>NOT(ISERROR(SEARCH("registration",B261)))</formula>
    </cfRule>
  </conditionalFormatting>
  <conditionalFormatting sqref="B276:B282">
    <cfRule type="containsText" dxfId="532" priority="3" operator="containsText" text="web">
      <formula>NOT(ISERROR(SEARCH("web",B276)))</formula>
    </cfRule>
    <cfRule type="containsText" dxfId="531" priority="4" operator="containsText" text="registration">
      <formula>NOT(ISERROR(SEARCH("registration",B276)))</formula>
    </cfRule>
  </conditionalFormatting>
  <conditionalFormatting sqref="C56:C61">
    <cfRule type="duplicateValues" dxfId="530" priority="226"/>
  </conditionalFormatting>
  <conditionalFormatting sqref="C62:C67">
    <cfRule type="duplicateValues" dxfId="529" priority="222"/>
  </conditionalFormatting>
  <conditionalFormatting sqref="C68:C73">
    <cfRule type="duplicateValues" dxfId="528" priority="219"/>
  </conditionalFormatting>
  <conditionalFormatting sqref="C74:C80">
    <cfRule type="duplicateValues" dxfId="527" priority="216"/>
  </conditionalFormatting>
  <conditionalFormatting sqref="C81:C86">
    <cfRule type="duplicateValues" dxfId="526" priority="192"/>
    <cfRule type="duplicateValues" dxfId="525" priority="191"/>
  </conditionalFormatting>
  <conditionalFormatting sqref="C87:C92">
    <cfRule type="duplicateValues" dxfId="524" priority="188"/>
    <cfRule type="duplicateValues" dxfId="523" priority="187"/>
  </conditionalFormatting>
  <conditionalFormatting sqref="C94:C105">
    <cfRule type="duplicateValues" dxfId="522" priority="6344"/>
    <cfRule type="duplicateValues" dxfId="521" priority="6343"/>
  </conditionalFormatting>
  <conditionalFormatting sqref="C106:C111">
    <cfRule type="duplicateValues" dxfId="520" priority="161"/>
    <cfRule type="duplicateValues" dxfId="519" priority="160"/>
  </conditionalFormatting>
  <conditionalFormatting sqref="C112:C117">
    <cfRule type="duplicateValues" dxfId="518" priority="157"/>
    <cfRule type="duplicateValues" dxfId="517" priority="156"/>
  </conditionalFormatting>
  <conditionalFormatting sqref="C119">
    <cfRule type="duplicateValues" dxfId="516" priority="67"/>
    <cfRule type="duplicateValues" dxfId="515" priority="68"/>
  </conditionalFormatting>
  <conditionalFormatting sqref="C119:C124">
    <cfRule type="duplicateValues" dxfId="514" priority="152"/>
    <cfRule type="duplicateValues" dxfId="513" priority="153"/>
  </conditionalFormatting>
  <conditionalFormatting sqref="C125">
    <cfRule type="duplicateValues" dxfId="512" priority="63"/>
    <cfRule type="duplicateValues" dxfId="511" priority="64"/>
    <cfRule type="duplicateValues" dxfId="510" priority="65"/>
    <cfRule type="duplicateValues" dxfId="509" priority="66"/>
  </conditionalFormatting>
  <conditionalFormatting sqref="C125:C131">
    <cfRule type="duplicateValues" dxfId="508" priority="148"/>
    <cfRule type="duplicateValues" dxfId="507" priority="149"/>
  </conditionalFormatting>
  <conditionalFormatting sqref="C132">
    <cfRule type="duplicateValues" dxfId="506" priority="59"/>
    <cfRule type="duplicateValues" dxfId="505" priority="60"/>
    <cfRule type="duplicateValues" dxfId="504" priority="58"/>
    <cfRule type="duplicateValues" dxfId="503" priority="61"/>
    <cfRule type="duplicateValues" dxfId="502" priority="57"/>
    <cfRule type="duplicateValues" dxfId="501" priority="62"/>
  </conditionalFormatting>
  <conditionalFormatting sqref="C132:C137">
    <cfRule type="duplicateValues" dxfId="500" priority="145"/>
    <cfRule type="duplicateValues" dxfId="499" priority="144"/>
  </conditionalFormatting>
  <conditionalFormatting sqref="C138:C143">
    <cfRule type="duplicateValues" dxfId="498" priority="141"/>
    <cfRule type="duplicateValues" dxfId="497" priority="140"/>
  </conditionalFormatting>
  <conditionalFormatting sqref="C145">
    <cfRule type="duplicateValues" dxfId="496" priority="89"/>
    <cfRule type="duplicateValues" dxfId="495" priority="90"/>
  </conditionalFormatting>
  <conditionalFormatting sqref="C145:C150">
    <cfRule type="duplicateValues" dxfId="494" priority="136"/>
    <cfRule type="duplicateValues" dxfId="493" priority="137"/>
  </conditionalFormatting>
  <conditionalFormatting sqref="C152">
    <cfRule type="duplicateValues" dxfId="492" priority="87"/>
    <cfRule type="duplicateValues" dxfId="491" priority="88"/>
  </conditionalFormatting>
  <conditionalFormatting sqref="C152:C157">
    <cfRule type="duplicateValues" dxfId="490" priority="129"/>
    <cfRule type="duplicateValues" dxfId="489" priority="128"/>
  </conditionalFormatting>
  <conditionalFormatting sqref="C158">
    <cfRule type="duplicateValues" dxfId="488" priority="85"/>
    <cfRule type="duplicateValues" dxfId="487" priority="86"/>
  </conditionalFormatting>
  <conditionalFormatting sqref="C158:C163">
    <cfRule type="duplicateValues" dxfId="486" priority="125"/>
    <cfRule type="duplicateValues" dxfId="485" priority="124"/>
  </conditionalFormatting>
  <conditionalFormatting sqref="C164">
    <cfRule type="duplicateValues" dxfId="484" priority="84"/>
    <cfRule type="duplicateValues" dxfId="483" priority="83"/>
  </conditionalFormatting>
  <conditionalFormatting sqref="C164:C169">
    <cfRule type="duplicateValues" dxfId="482" priority="120"/>
    <cfRule type="duplicateValues" dxfId="481" priority="121"/>
  </conditionalFormatting>
  <conditionalFormatting sqref="C171">
    <cfRule type="duplicateValues" dxfId="480" priority="81"/>
    <cfRule type="duplicateValues" dxfId="479" priority="82"/>
  </conditionalFormatting>
  <conditionalFormatting sqref="C171:C176">
    <cfRule type="duplicateValues" dxfId="478" priority="117"/>
    <cfRule type="duplicateValues" dxfId="477" priority="116"/>
  </conditionalFormatting>
  <conditionalFormatting sqref="C178">
    <cfRule type="duplicateValues" dxfId="476" priority="79"/>
    <cfRule type="duplicateValues" dxfId="475" priority="80"/>
  </conditionalFormatting>
  <conditionalFormatting sqref="C178:C183">
    <cfRule type="duplicateValues" dxfId="474" priority="113"/>
    <cfRule type="duplicateValues" dxfId="473" priority="112"/>
  </conditionalFormatting>
  <conditionalFormatting sqref="C184">
    <cfRule type="duplicateValues" dxfId="472" priority="77"/>
    <cfRule type="duplicateValues" dxfId="471" priority="78"/>
  </conditionalFormatting>
  <conditionalFormatting sqref="C184:C189">
    <cfRule type="duplicateValues" dxfId="470" priority="108"/>
    <cfRule type="duplicateValues" dxfId="469" priority="109"/>
  </conditionalFormatting>
  <conditionalFormatting sqref="C191">
    <cfRule type="duplicateValues" dxfId="468" priority="76"/>
    <cfRule type="duplicateValues" dxfId="467" priority="75"/>
  </conditionalFormatting>
  <conditionalFormatting sqref="C191:C196">
    <cfRule type="duplicateValues" dxfId="466" priority="104"/>
    <cfRule type="duplicateValues" dxfId="465" priority="105"/>
  </conditionalFormatting>
  <conditionalFormatting sqref="C198">
    <cfRule type="duplicateValues" dxfId="464" priority="74"/>
    <cfRule type="duplicateValues" dxfId="463" priority="73"/>
  </conditionalFormatting>
  <conditionalFormatting sqref="C198:C203">
    <cfRule type="duplicateValues" dxfId="462" priority="101"/>
    <cfRule type="duplicateValues" dxfId="461" priority="100"/>
  </conditionalFormatting>
  <conditionalFormatting sqref="C205">
    <cfRule type="duplicateValues" dxfId="460" priority="71"/>
    <cfRule type="duplicateValues" dxfId="459" priority="72"/>
  </conditionalFormatting>
  <conditionalFormatting sqref="C205:C210">
    <cfRule type="duplicateValues" dxfId="458" priority="96"/>
    <cfRule type="duplicateValues" dxfId="457" priority="97"/>
  </conditionalFormatting>
  <conditionalFormatting sqref="C212">
    <cfRule type="duplicateValues" dxfId="456" priority="70"/>
    <cfRule type="duplicateValues" dxfId="455" priority="69"/>
  </conditionalFormatting>
  <conditionalFormatting sqref="C212:C217">
    <cfRule type="duplicateValues" dxfId="454" priority="93"/>
    <cfRule type="duplicateValues" dxfId="453" priority="92"/>
  </conditionalFormatting>
  <conditionalFormatting sqref="C219:C224">
    <cfRule type="duplicateValues" dxfId="452" priority="53"/>
    <cfRule type="duplicateValues" dxfId="451" priority="52"/>
    <cfRule type="duplicateValues" dxfId="450" priority="56"/>
  </conditionalFormatting>
  <conditionalFormatting sqref="C226">
    <cfRule type="duplicateValues" dxfId="449" priority="43"/>
    <cfRule type="duplicateValues" dxfId="448" priority="45"/>
    <cfRule type="duplicateValues" dxfId="447" priority="44"/>
    <cfRule type="duplicateValues" dxfId="446" priority="42"/>
    <cfRule type="duplicateValues" dxfId="445" priority="41"/>
    <cfRule type="duplicateValues" dxfId="444" priority="40"/>
  </conditionalFormatting>
  <conditionalFormatting sqref="C226:C231">
    <cfRule type="duplicateValues" dxfId="443" priority="48"/>
    <cfRule type="duplicateValues" dxfId="442" priority="51"/>
    <cfRule type="duplicateValues" dxfId="441" priority="47"/>
  </conditionalFormatting>
  <conditionalFormatting sqref="C232">
    <cfRule type="duplicateValues" dxfId="440" priority="34"/>
    <cfRule type="duplicateValues" dxfId="439" priority="35"/>
  </conditionalFormatting>
  <conditionalFormatting sqref="C232:C244">
    <cfRule type="duplicateValues" dxfId="438" priority="6415"/>
    <cfRule type="duplicateValues" dxfId="437" priority="6414"/>
  </conditionalFormatting>
  <conditionalFormatting sqref="C239">
    <cfRule type="duplicateValues" dxfId="436" priority="33"/>
    <cfRule type="duplicateValues" dxfId="435" priority="32"/>
  </conditionalFormatting>
  <conditionalFormatting sqref="C246">
    <cfRule type="duplicateValues" dxfId="434" priority="27"/>
    <cfRule type="duplicateValues" dxfId="433" priority="26"/>
  </conditionalFormatting>
  <conditionalFormatting sqref="C246:C251">
    <cfRule type="duplicateValues" dxfId="432" priority="30"/>
    <cfRule type="duplicateValues" dxfId="431" priority="31"/>
  </conditionalFormatting>
  <conditionalFormatting sqref="C253">
    <cfRule type="duplicateValues" dxfId="430" priority="21"/>
    <cfRule type="duplicateValues" dxfId="429" priority="20"/>
  </conditionalFormatting>
  <conditionalFormatting sqref="C253:C259">
    <cfRule type="duplicateValues" dxfId="428" priority="24"/>
    <cfRule type="duplicateValues" dxfId="427" priority="25"/>
  </conditionalFormatting>
  <conditionalFormatting sqref="C261">
    <cfRule type="duplicateValues" dxfId="426" priority="15"/>
    <cfRule type="duplicateValues" dxfId="425" priority="14"/>
  </conditionalFormatting>
  <conditionalFormatting sqref="C261:C267">
    <cfRule type="duplicateValues" dxfId="424" priority="19"/>
    <cfRule type="duplicateValues" dxfId="423" priority="18"/>
  </conditionalFormatting>
  <conditionalFormatting sqref="C269">
    <cfRule type="duplicateValues" dxfId="422" priority="8"/>
    <cfRule type="duplicateValues" dxfId="421" priority="7"/>
  </conditionalFormatting>
  <conditionalFormatting sqref="C269:C274">
    <cfRule type="duplicateValues" dxfId="420" priority="6672"/>
    <cfRule type="duplicateValues" dxfId="419" priority="6671"/>
  </conditionalFormatting>
  <conditionalFormatting sqref="C276">
    <cfRule type="duplicateValues" dxfId="418" priority="2"/>
    <cfRule type="duplicateValues" dxfId="417" priority="1"/>
  </conditionalFormatting>
  <conditionalFormatting sqref="C276:C282">
    <cfRule type="duplicateValues" dxfId="416" priority="6"/>
    <cfRule type="duplicateValues" dxfId="415" priority="5"/>
  </conditionalFormatting>
  <conditionalFormatting sqref="C276:C1048576 C1:C274">
    <cfRule type="duplicateValues" dxfId="414" priority="46"/>
    <cfRule type="duplicateValues" dxfId="413" priority="13"/>
  </conditionalFormatting>
  <conditionalFormatting sqref="C276:C1048576 C225 C1:C218 C232:C274">
    <cfRule type="duplicateValues" dxfId="412" priority="91"/>
  </conditionalFormatting>
  <conditionalFormatting sqref="C283:C1048576 C1:C55 C93 C118 C144 C151 C170 C177 C190 C197 C204 C211 C218 C225 C245 C252 C260 C268">
    <cfRule type="duplicateValues" dxfId="411" priority="229"/>
  </conditionalFormatting>
  <conditionalFormatting sqref="AC225 AC1:AC218 AC232:AC1048576">
    <cfRule type="duplicateValues" dxfId="410" priority="17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70"/>
  <sheetViews>
    <sheetView zoomScale="85" zoomScaleNormal="85" workbookViewId="0">
      <pane ySplit="4" topLeftCell="A20" activePane="bottomLeft" state="frozen"/>
      <selection activeCell="G19" sqref="G19"/>
      <selection pane="bottomLeft" activeCell="C167" sqref="C167"/>
    </sheetView>
  </sheetViews>
  <sheetFormatPr defaultRowHeight="16.5"/>
  <cols>
    <col min="2" max="2" width="40.375" style="242" customWidth="1"/>
    <col min="3" max="3" width="30.375" style="242" customWidth="1"/>
    <col min="4" max="8" width="9.375" style="242" bestFit="1" customWidth="1"/>
    <col min="9" max="9" width="9.25" style="242" bestFit="1" customWidth="1"/>
    <col min="10" max="13" width="9.375" style="242" bestFit="1" customWidth="1"/>
    <col min="14" max="14" width="11.375" style="242" bestFit="1" customWidth="1"/>
    <col min="15" max="15" width="11" style="242" customWidth="1"/>
    <col min="16" max="16" width="7.75" style="242" bestFit="1" customWidth="1"/>
    <col min="17" max="17" width="11.375" style="242" bestFit="1" customWidth="1"/>
    <col min="18" max="18" width="8.25" style="242" bestFit="1" customWidth="1"/>
    <col min="19" max="19" width="6.375" style="242" bestFit="1" customWidth="1"/>
    <col min="20" max="20" width="7.875" style="242" bestFit="1" customWidth="1"/>
    <col min="21" max="21" width="4.875" style="242" bestFit="1" customWidth="1"/>
    <col min="22" max="22" width="11.25" style="242" bestFit="1" customWidth="1"/>
    <col min="23" max="23" width="8.625" style="242" bestFit="1" customWidth="1"/>
    <col min="24" max="24" width="12" style="242" bestFit="1" customWidth="1"/>
    <col min="25" max="25" width="9.375" style="242" bestFit="1" customWidth="1"/>
    <col min="27" max="27" width="15" style="242" bestFit="1" customWidth="1"/>
  </cols>
  <sheetData>
    <row r="1" spans="1:30" ht="16.5" customHeight="1">
      <c r="B1" s="26">
        <f>커버링B2C요약!C2</f>
        <v>46133</v>
      </c>
      <c r="C1" s="26">
        <f>커버링B2C요약!D2</f>
        <v>46139</v>
      </c>
    </row>
    <row r="2" spans="1:30" ht="16.5" customHeight="1">
      <c r="B2" s="9" t="s">
        <v>435</v>
      </c>
      <c r="D2" s="10"/>
    </row>
    <row r="3" spans="1:30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A3" s="14" t="s">
        <v>438</v>
      </c>
    </row>
    <row r="4" spans="1:30" s="70" customFormat="1" ht="16.5" customHeight="1">
      <c r="B4" s="71" t="s">
        <v>1197</v>
      </c>
      <c r="C4" s="72" t="s">
        <v>47</v>
      </c>
      <c r="D4" s="73">
        <f>SUMIF($C:$C,$B$2,$D:$D)</f>
        <v>5381468</v>
      </c>
      <c r="E4" s="73">
        <f>SUMIF($C:$C,$B$2,E:E)</f>
        <v>368066</v>
      </c>
      <c r="F4" s="73">
        <f>SUMIF($C:$C,$B$2,F:F)</f>
        <v>3274</v>
      </c>
      <c r="G4" s="73">
        <f>SUMIF($C:$C,$B$2,G:G)</f>
        <v>520</v>
      </c>
      <c r="H4" s="73">
        <f>SUMIF($C:$C,$B$2,H:H)</f>
        <v>147</v>
      </c>
      <c r="I4" s="73">
        <f>SUMIF($C:$C,$B$2,I:I)</f>
        <v>337</v>
      </c>
      <c r="J4" s="74">
        <f>D4*1000/E4</f>
        <v>14620.932115435819</v>
      </c>
      <c r="K4" s="74">
        <f>IFERROR(D4/F4,0)</f>
        <v>1643.6982284667074</v>
      </c>
      <c r="L4" s="75">
        <f>IFERROR(F4/E4,0)</f>
        <v>8.8951438057304939E-3</v>
      </c>
      <c r="M4" s="76">
        <f>IFERROR(G4/F4,0)</f>
        <v>0.15882712278558339</v>
      </c>
      <c r="N4" s="76">
        <f>IFERROR(H4/F4,0)</f>
        <v>4.4899205864386074E-2</v>
      </c>
      <c r="O4" s="76">
        <f>IFERROR(I4/F4,0)</f>
        <v>0.10293219303604154</v>
      </c>
      <c r="P4" s="74">
        <f>IFERROR(D4/G4,0)</f>
        <v>10348.976923076923</v>
      </c>
      <c r="Q4" s="74">
        <f>IFERROR(D4/H4,0)</f>
        <v>36608.625850340133</v>
      </c>
      <c r="R4" s="74">
        <f>IFERROR(D4/I4,0)</f>
        <v>15968.747774480713</v>
      </c>
      <c r="S4" s="73">
        <f>SUMIF($C:$C,$B$2,S:S)</f>
        <v>484</v>
      </c>
      <c r="T4" s="73">
        <f>SUMIF($C:$C,$B$2,T:T)</f>
        <v>388</v>
      </c>
      <c r="U4" s="73">
        <f>SUMIF($C:$C,$B$2,U:U)</f>
        <v>73</v>
      </c>
      <c r="V4" s="73">
        <f>IFERROR(D4/T4,0)</f>
        <v>13869.762886597939</v>
      </c>
      <c r="W4" s="73">
        <f>IFERROR(D4/U4,0)</f>
        <v>73718.739726027401</v>
      </c>
      <c r="X4" s="73">
        <f>IFERROR(W4*커버링B2C요약!$AD$8/(커버링B2C요약!$AE$5/커버링B2C요약!$AD$5),0)</f>
        <v>29340.389803791404</v>
      </c>
      <c r="Y4" s="73">
        <f>SUMIF($C:$C,$B$2,Y:Y)</f>
        <v>803552</v>
      </c>
      <c r="Z4" s="73">
        <f>SUMIF($C:$C,$B$2,Z:Z)</f>
        <v>1223552</v>
      </c>
      <c r="AA4" s="143">
        <v>11640</v>
      </c>
    </row>
    <row r="5" spans="1:30" ht="16.5" customHeight="1"/>
    <row r="6" spans="1:30" ht="16.5" hidden="1" customHeight="1">
      <c r="B6" s="19" t="s">
        <v>440</v>
      </c>
      <c r="C6" s="20" t="s">
        <v>451</v>
      </c>
      <c r="D6" s="20"/>
    </row>
    <row r="7" spans="1:30" ht="16.5" hidden="1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1:30" ht="16.5" hidden="1" customHeight="1">
      <c r="B8" s="15"/>
      <c r="C8" s="9" t="s">
        <v>435</v>
      </c>
      <c r="D8" s="16">
        <f t="shared" ref="D8:I8" si="0">SUM(D9:D14)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 t="shared" ref="K8:K14" si="1">IFERROR(D8/F8,0)</f>
        <v>0</v>
      </c>
      <c r="L8" s="18">
        <f t="shared" ref="L8:M14" si="2">IFERROR(F8/E8,0)</f>
        <v>0</v>
      </c>
      <c r="M8" s="42">
        <f t="shared" si="2"/>
        <v>0</v>
      </c>
      <c r="N8" s="42">
        <f t="shared" ref="N8:N14" si="3">IFERROR(H8/F8,0)</f>
        <v>0</v>
      </c>
      <c r="O8" s="42">
        <f t="shared" ref="O8:O14" si="4">IFERROR(I8/F8,0)</f>
        <v>0</v>
      </c>
      <c r="P8" s="17">
        <f t="shared" ref="P8:P14" si="5">IFERROR(D8/G8,0)</f>
        <v>0</v>
      </c>
      <c r="Q8" s="17">
        <f t="shared" ref="Q8:Q14" si="6">IFERROR(D8/H8,0)</f>
        <v>0</v>
      </c>
      <c r="R8" s="17">
        <f t="shared" ref="R8:R14" si="7">IFERROR(D8/I8,0)</f>
        <v>0</v>
      </c>
      <c r="S8" s="16">
        <f>SUM(S9:S14)</f>
        <v>0</v>
      </c>
      <c r="T8" s="16">
        <f>SUM(T9:T14)</f>
        <v>0</v>
      </c>
      <c r="U8" s="16">
        <f>SUM(U9:U14)</f>
        <v>0</v>
      </c>
      <c r="V8" s="17">
        <f t="shared" ref="V8:V14" si="8">IFERROR(D8/T8,0)</f>
        <v>0</v>
      </c>
      <c r="W8" s="17">
        <f t="shared" ref="W8:W14" si="9">IFERROR(D8/U8,0)</f>
        <v>0</v>
      </c>
      <c r="X8" s="17">
        <f>IFERROR(W8*커버링B2C요약!$AD$8/(커버링B2C요약!$AE$5/커버링B2C요약!$AD$5),0)</f>
        <v>0</v>
      </c>
      <c r="Y8" s="17">
        <f>Y9</f>
        <v>0</v>
      </c>
      <c r="Z8" s="17">
        <v>0</v>
      </c>
      <c r="AA8" s="166"/>
    </row>
    <row r="9" spans="1:30" s="167" customFormat="1" hidden="1">
      <c r="B9" s="228" t="str">
        <f>VLOOKUP(C9,'메타 RAW'!A:G,2,0)</f>
        <v>ios_registration_lookalike_vd_화해했어요(음식물)_nk1_26.02.02</v>
      </c>
      <c r="C9" s="228" t="s">
        <v>1198</v>
      </c>
      <c r="D9" s="228">
        <f>VLOOKUP($C9,'메타 RAW'!$A:$G,3,0)</f>
        <v>0</v>
      </c>
      <c r="E9" s="228">
        <f>VLOOKUP($C9,'메타 RAW'!$A:$G,4,0)</f>
        <v>0</v>
      </c>
      <c r="F9" s="228">
        <f>VLOOKUP($C9,'메타 RAW'!$A:$G,5,0)</f>
        <v>0</v>
      </c>
      <c r="G9" s="228">
        <f>VLOOKUP($C9,'메타 RAW'!$A:$G,6,0)</f>
        <v>0</v>
      </c>
      <c r="H9" s="228">
        <f>VLOOKUP($C9,'메타 RAW'!$A:$I,7,0)</f>
        <v>0</v>
      </c>
      <c r="I9" s="228">
        <f>VLOOKUP($C9,'메타 RAW'!$A:$I,8,0)</f>
        <v>0</v>
      </c>
      <c r="J9" s="229">
        <f t="shared" ref="J9:J14" si="10">IFERROR(D9/E9*1000,0)</f>
        <v>0</v>
      </c>
      <c r="K9" s="229">
        <f t="shared" si="1"/>
        <v>0</v>
      </c>
      <c r="L9" s="230">
        <f t="shared" si="2"/>
        <v>0</v>
      </c>
      <c r="M9" s="230">
        <f t="shared" si="2"/>
        <v>0</v>
      </c>
      <c r="N9" s="230">
        <f t="shared" si="3"/>
        <v>0</v>
      </c>
      <c r="O9" s="230">
        <f t="shared" si="4"/>
        <v>0</v>
      </c>
      <c r="P9" s="228">
        <f t="shared" si="5"/>
        <v>0</v>
      </c>
      <c r="Q9" s="228">
        <f t="shared" si="6"/>
        <v>0</v>
      </c>
      <c r="R9" s="228">
        <f t="shared" si="7"/>
        <v>0</v>
      </c>
      <c r="S9" s="228">
        <f>IFERROR(VLOOKUP($C9,'메타 RAW (MMP)'!$B:$G,3,0),0)</f>
        <v>0</v>
      </c>
      <c r="T9" s="228">
        <f>IFERROR(VLOOKUP($C9,'메타 RAW (MMP)'!$B:$G,5,0),0)</f>
        <v>0</v>
      </c>
      <c r="U9" s="228">
        <f>IFERROR(VLOOKUP($C9,'메타 RAW (MMP)'!$B:$G,6,0),0)</f>
        <v>0</v>
      </c>
      <c r="V9" s="228">
        <f t="shared" si="8"/>
        <v>0</v>
      </c>
      <c r="W9" s="228">
        <f t="shared" si="9"/>
        <v>0</v>
      </c>
      <c r="X9" s="228">
        <f>IFERROR(W9*커버링B2C요약!$AD$8/(커버링B2C요약!$AE$5/커버링B2C요약!$AD$5),0)</f>
        <v>0</v>
      </c>
      <c r="Y9" s="228">
        <v>0</v>
      </c>
    </row>
    <row r="10" spans="1:30" s="43" customFormat="1" hidden="1">
      <c r="B10" s="22" t="str">
        <f>VLOOKUP(C10,'메타 RAW'!A:G,2,0)</f>
        <v>ios_registration_lookalike_vd_화해했어요(음식물)_nk1_26.02.02</v>
      </c>
      <c r="C10" s="22" t="s">
        <v>1199</v>
      </c>
      <c r="D10" s="22">
        <f>VLOOKUP($C10,'메타 RAW'!$A:$G,3,0)</f>
        <v>0</v>
      </c>
      <c r="E10" s="22">
        <f>VLOOKUP($C10,'메타 RAW'!$A:$G,4,0)</f>
        <v>0</v>
      </c>
      <c r="F10" s="22">
        <f>VLOOKUP($C10,'메타 RAW'!$A:$G,5,0)</f>
        <v>0</v>
      </c>
      <c r="G10" s="22">
        <f>VLOOKUP($C10,'메타 RAW'!$A:$G,6,0)</f>
        <v>0</v>
      </c>
      <c r="H10" s="22">
        <f>VLOOKUP($C10,'메타 RAW'!$A:$I,7,0)</f>
        <v>0</v>
      </c>
      <c r="I10" s="22">
        <f>VLOOKUP($C10,'메타 RAW'!$A:$I,8,0)</f>
        <v>0</v>
      </c>
      <c r="J10" s="23">
        <f t="shared" si="10"/>
        <v>0</v>
      </c>
      <c r="K10" s="23">
        <f t="shared" si="1"/>
        <v>0</v>
      </c>
      <c r="L10" s="24">
        <f t="shared" si="2"/>
        <v>0</v>
      </c>
      <c r="M10" s="24">
        <f t="shared" si="2"/>
        <v>0</v>
      </c>
      <c r="N10" s="24">
        <f t="shared" si="3"/>
        <v>0</v>
      </c>
      <c r="O10" s="24">
        <f t="shared" si="4"/>
        <v>0</v>
      </c>
      <c r="P10" s="22">
        <f t="shared" si="5"/>
        <v>0</v>
      </c>
      <c r="Q10" s="22">
        <f t="shared" si="6"/>
        <v>0</v>
      </c>
      <c r="R10" s="22">
        <f t="shared" si="7"/>
        <v>0</v>
      </c>
      <c r="S10" s="22">
        <f>IFERROR(VLOOKUP($C10,'메타 RAW (MMP)'!$B:$G,3,0),0)</f>
        <v>0</v>
      </c>
      <c r="T10" s="22">
        <f>IFERROR(VLOOKUP($C10,'메타 RAW (MMP)'!$B:$G,5,0),0)</f>
        <v>0</v>
      </c>
      <c r="U10" s="22">
        <f>IFERROR(VLOOKUP($C10,'메타 RAW (MMP)'!$B:$G,6,0),0)</f>
        <v>0</v>
      </c>
      <c r="V10" s="22">
        <f t="shared" si="8"/>
        <v>0</v>
      </c>
      <c r="W10" s="22">
        <f t="shared" si="9"/>
        <v>0</v>
      </c>
      <c r="X10" s="22">
        <f>IFERROR(W10*커버링B2C요약!$AD$8/(커버링B2C요약!$AE$5/커버링B2C요약!$AD$5),0)</f>
        <v>0</v>
      </c>
      <c r="Y10" s="22">
        <f>VLOOKUP($C10,'메타 RAW'!$A:$I,9,0)</f>
        <v>50000</v>
      </c>
    </row>
    <row r="11" spans="1:30" s="62" customFormat="1" hidden="1">
      <c r="A11" s="43"/>
      <c r="B11" s="22" t="str">
        <f>VLOOKUP(C11,'메타 RAW'!A:G,2,0)</f>
        <v>ios_registration_lookalike_vd_화해했어요(음식물)_nk1_26.02.02</v>
      </c>
      <c r="C11" s="22" t="s">
        <v>1200</v>
      </c>
      <c r="D11" s="22">
        <f>VLOOKUP($C11,'메타 RAW'!$A:$G,3,0)</f>
        <v>0</v>
      </c>
      <c r="E11" s="22">
        <f>VLOOKUP($C11,'메타 RAW'!$A:$G,4,0)</f>
        <v>0</v>
      </c>
      <c r="F11" s="22">
        <f>VLOOKUP($C11,'메타 RAW'!$A:$G,5,0)</f>
        <v>0</v>
      </c>
      <c r="G11" s="22">
        <f>VLOOKUP($C11,'메타 RAW'!$A:$G,6,0)</f>
        <v>0</v>
      </c>
      <c r="H11" s="22">
        <f>VLOOKUP($C11,'메타 RAW'!$A:$I,7,0)</f>
        <v>0</v>
      </c>
      <c r="I11" s="22">
        <f>VLOOKUP($C11,'메타 RAW'!$A:$I,8,0)</f>
        <v>0</v>
      </c>
      <c r="J11" s="23">
        <f t="shared" si="10"/>
        <v>0</v>
      </c>
      <c r="K11" s="23">
        <f t="shared" si="1"/>
        <v>0</v>
      </c>
      <c r="L11" s="24">
        <f t="shared" si="2"/>
        <v>0</v>
      </c>
      <c r="M11" s="24">
        <f t="shared" si="2"/>
        <v>0</v>
      </c>
      <c r="N11" s="24">
        <f t="shared" si="3"/>
        <v>0</v>
      </c>
      <c r="O11" s="24">
        <f t="shared" si="4"/>
        <v>0</v>
      </c>
      <c r="P11" s="22">
        <f t="shared" si="5"/>
        <v>0</v>
      </c>
      <c r="Q11" s="22">
        <f t="shared" si="6"/>
        <v>0</v>
      </c>
      <c r="R11" s="22">
        <f t="shared" si="7"/>
        <v>0</v>
      </c>
      <c r="S11" s="22">
        <f>IFERROR(VLOOKUP($C11,'메타 RAW (MMP)'!$B:$G,3,0),0)</f>
        <v>0</v>
      </c>
      <c r="T11" s="22">
        <f>IFERROR(VLOOKUP($C11,'메타 RAW (MMP)'!$B:$G,5,0),0)</f>
        <v>0</v>
      </c>
      <c r="U11" s="22">
        <f>IFERROR(VLOOKUP($C11,'메타 RAW (MMP)'!$B:$G,6,0),0)</f>
        <v>0</v>
      </c>
      <c r="V11" s="22">
        <f t="shared" si="8"/>
        <v>0</v>
      </c>
      <c r="W11" s="22">
        <f t="shared" si="9"/>
        <v>0</v>
      </c>
      <c r="X11" s="22">
        <f>IFERROR(W11*커버링B2C요약!$AD$8/(커버링B2C요약!$AE$5/커버링B2C요약!$AD$5),0)</f>
        <v>0</v>
      </c>
      <c r="Y11" s="22">
        <f>VLOOKUP($C11,'메타 RAW'!$A:$I,9,0)</f>
        <v>50000</v>
      </c>
      <c r="Z11" s="43"/>
      <c r="AA11" s="43"/>
      <c r="AB11" s="43"/>
      <c r="AC11" s="43"/>
      <c r="AD11" s="43"/>
    </row>
    <row r="12" spans="1:30" s="43" customFormat="1" hidden="1">
      <c r="B12" s="22">
        <v>0</v>
      </c>
      <c r="C12" s="22" t="s">
        <v>1201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3">
        <f t="shared" si="10"/>
        <v>0</v>
      </c>
      <c r="K12" s="23">
        <f t="shared" si="1"/>
        <v>0</v>
      </c>
      <c r="L12" s="24">
        <f t="shared" si="2"/>
        <v>0</v>
      </c>
      <c r="M12" s="24">
        <f t="shared" si="2"/>
        <v>0</v>
      </c>
      <c r="N12" s="24">
        <f t="shared" si="3"/>
        <v>0</v>
      </c>
      <c r="O12" s="24">
        <f t="shared" si="4"/>
        <v>0</v>
      </c>
      <c r="P12" s="22">
        <f t="shared" si="5"/>
        <v>0</v>
      </c>
      <c r="Q12" s="22">
        <f t="shared" si="6"/>
        <v>0</v>
      </c>
      <c r="R12" s="22">
        <f t="shared" si="7"/>
        <v>0</v>
      </c>
      <c r="S12" s="22">
        <f>IFERROR(VLOOKUP($C12,'메타 RAW (MMP)'!$B:$G,3,0),0)</f>
        <v>0</v>
      </c>
      <c r="T12" s="22">
        <f>IFERROR(VLOOKUP($C12,'메타 RAW (MMP)'!$B:$G,5,0),0)</f>
        <v>0</v>
      </c>
      <c r="U12" s="22">
        <f>IFERROR(VLOOKUP($C12,'메타 RAW (MMP)'!$B:$G,6,0),0)</f>
        <v>0</v>
      </c>
      <c r="V12" s="22">
        <f t="shared" si="8"/>
        <v>0</v>
      </c>
      <c r="W12" s="22">
        <f t="shared" si="9"/>
        <v>0</v>
      </c>
      <c r="X12" s="22">
        <f>IFERROR(W12*커버링B2C요약!$AD$8/(커버링B2C요약!$AE$5/커버링B2C요약!$AD$5),0)</f>
        <v>0</v>
      </c>
      <c r="Y12" s="22">
        <v>0</v>
      </c>
    </row>
    <row r="13" spans="1:30" s="62" customFormat="1" hidden="1">
      <c r="A13" s="43"/>
      <c r="B13" s="22">
        <v>0</v>
      </c>
      <c r="C13" s="22" t="s">
        <v>1202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3">
        <f t="shared" si="10"/>
        <v>0</v>
      </c>
      <c r="K13" s="23">
        <f t="shared" si="1"/>
        <v>0</v>
      </c>
      <c r="L13" s="24">
        <f t="shared" si="2"/>
        <v>0</v>
      </c>
      <c r="M13" s="24">
        <f t="shared" si="2"/>
        <v>0</v>
      </c>
      <c r="N13" s="24">
        <f t="shared" si="3"/>
        <v>0</v>
      </c>
      <c r="O13" s="24">
        <f t="shared" si="4"/>
        <v>0</v>
      </c>
      <c r="P13" s="22">
        <f t="shared" si="5"/>
        <v>0</v>
      </c>
      <c r="Q13" s="22">
        <f t="shared" si="6"/>
        <v>0</v>
      </c>
      <c r="R13" s="22">
        <f t="shared" si="7"/>
        <v>0</v>
      </c>
      <c r="S13" s="22">
        <f>IFERROR(VLOOKUP($C13,'메타 RAW (MMP)'!$B:$G,3,0),0)</f>
        <v>0</v>
      </c>
      <c r="T13" s="22">
        <f>IFERROR(VLOOKUP($C13,'메타 RAW (MMP)'!$B:$G,5,0),0)</f>
        <v>0</v>
      </c>
      <c r="U13" s="22">
        <f>IFERROR(VLOOKUP($C13,'메타 RAW (MMP)'!$B:$G,6,0),0)</f>
        <v>0</v>
      </c>
      <c r="V13" s="22">
        <f t="shared" si="8"/>
        <v>0</v>
      </c>
      <c r="W13" s="22">
        <f t="shared" si="9"/>
        <v>0</v>
      </c>
      <c r="X13" s="22">
        <f>IFERROR(W13*커버링B2C요약!$AD$8/(커버링B2C요약!$AE$5/커버링B2C요약!$AD$5),0)</f>
        <v>0</v>
      </c>
      <c r="Y13" s="22">
        <v>0</v>
      </c>
      <c r="Z13" s="43"/>
      <c r="AA13" s="43"/>
      <c r="AB13" s="43"/>
      <c r="AC13" s="43"/>
      <c r="AD13" s="43"/>
    </row>
    <row r="14" spans="1:30" s="43" customFormat="1" hidden="1">
      <c r="B14" s="22">
        <v>0</v>
      </c>
      <c r="C14" s="22" t="s">
        <v>1203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3">
        <f t="shared" si="10"/>
        <v>0</v>
      </c>
      <c r="K14" s="23">
        <f t="shared" si="1"/>
        <v>0</v>
      </c>
      <c r="L14" s="24">
        <f t="shared" si="2"/>
        <v>0</v>
      </c>
      <c r="M14" s="24">
        <f t="shared" si="2"/>
        <v>0</v>
      </c>
      <c r="N14" s="24">
        <f t="shared" si="3"/>
        <v>0</v>
      </c>
      <c r="O14" s="24">
        <f t="shared" si="4"/>
        <v>0</v>
      </c>
      <c r="P14" s="22">
        <f t="shared" si="5"/>
        <v>0</v>
      </c>
      <c r="Q14" s="22">
        <f t="shared" si="6"/>
        <v>0</v>
      </c>
      <c r="R14" s="22">
        <f t="shared" si="7"/>
        <v>0</v>
      </c>
      <c r="S14" s="22">
        <f>IFERROR(VLOOKUP($C14,'메타 RAW (MMP)'!$B:$G,3,0),0)</f>
        <v>0</v>
      </c>
      <c r="T14" s="22">
        <f>IFERROR(VLOOKUP($C14,'메타 RAW (MMP)'!$B:$G,5,0),0)</f>
        <v>0</v>
      </c>
      <c r="U14" s="22">
        <f>IFERROR(VLOOKUP($C14,'메타 RAW (MMP)'!$B:$G,6,0),0)</f>
        <v>0</v>
      </c>
      <c r="V14" s="22">
        <f t="shared" si="8"/>
        <v>0</v>
      </c>
      <c r="W14" s="22">
        <f t="shared" si="9"/>
        <v>0</v>
      </c>
      <c r="X14" s="22">
        <f>IFERROR(W14*커버링B2C요약!$AD$8/(커버링B2C요약!$AE$5/커버링B2C요약!$AD$5),0)</f>
        <v>0</v>
      </c>
      <c r="Y14" s="22">
        <v>0</v>
      </c>
    </row>
    <row r="15" spans="1:30" ht="16.5" customHeight="1">
      <c r="B15" s="19" t="s">
        <v>440</v>
      </c>
      <c r="C15" s="20" t="s">
        <v>4246</v>
      </c>
      <c r="D15" s="20"/>
      <c r="AA15" s="43"/>
    </row>
    <row r="16" spans="1:30" ht="16.5" customHeight="1">
      <c r="B16" s="11" t="s">
        <v>436</v>
      </c>
      <c r="C16" s="11" t="s">
        <v>22</v>
      </c>
      <c r="D16" s="12" t="s">
        <v>23</v>
      </c>
      <c r="E16" s="12" t="s">
        <v>24</v>
      </c>
      <c r="F16" s="12" t="s">
        <v>25</v>
      </c>
      <c r="G16" s="12" t="s">
        <v>26</v>
      </c>
      <c r="H16" s="12" t="s">
        <v>27</v>
      </c>
      <c r="I16" s="12" t="s">
        <v>28</v>
      </c>
      <c r="J16" s="13" t="s">
        <v>29</v>
      </c>
      <c r="K16" s="13" t="s">
        <v>30</v>
      </c>
      <c r="L16" s="13" t="s">
        <v>31</v>
      </c>
      <c r="M16" s="13" t="s">
        <v>32</v>
      </c>
      <c r="N16" s="13" t="s">
        <v>33</v>
      </c>
      <c r="O16" s="13" t="s">
        <v>34</v>
      </c>
      <c r="P16" s="13" t="s">
        <v>35</v>
      </c>
      <c r="Q16" s="13" t="s">
        <v>36</v>
      </c>
      <c r="R16" s="13" t="s">
        <v>37</v>
      </c>
      <c r="S16" s="14" t="s">
        <v>38</v>
      </c>
      <c r="T16" s="14" t="s">
        <v>27</v>
      </c>
      <c r="U16" s="14" t="s">
        <v>28</v>
      </c>
      <c r="V16" s="14" t="s">
        <v>36</v>
      </c>
      <c r="W16" s="14" t="s">
        <v>37</v>
      </c>
      <c r="X16" s="14" t="s">
        <v>437</v>
      </c>
      <c r="Y16" s="13" t="s">
        <v>40</v>
      </c>
      <c r="Z16" s="14" t="s">
        <v>41</v>
      </c>
      <c r="AA16" s="43"/>
    </row>
    <row r="17" spans="1:30" ht="16.5" customHeight="1">
      <c r="B17" s="15"/>
      <c r="C17" s="9" t="s">
        <v>435</v>
      </c>
      <c r="D17" s="16">
        <f t="shared" ref="D17:I17" si="11">SUM(D18:D24)</f>
        <v>447818</v>
      </c>
      <c r="E17" s="16">
        <f t="shared" si="11"/>
        <v>27005</v>
      </c>
      <c r="F17" s="16">
        <f t="shared" si="11"/>
        <v>423</v>
      </c>
      <c r="G17" s="16">
        <f t="shared" si="11"/>
        <v>46</v>
      </c>
      <c r="H17" s="16">
        <f t="shared" si="11"/>
        <v>17</v>
      </c>
      <c r="I17" s="16">
        <f t="shared" si="11"/>
        <v>31</v>
      </c>
      <c r="J17" s="17">
        <f>D17*1000/E17</f>
        <v>16582.780966487688</v>
      </c>
      <c r="K17" s="17">
        <f t="shared" ref="K17" si="12">IFERROR(D17/F17,0)</f>
        <v>1058.6713947990543</v>
      </c>
      <c r="L17" s="18">
        <f t="shared" ref="L17:M17" si="13">IFERROR(F17/E17,0)</f>
        <v>1.5663765969264953E-2</v>
      </c>
      <c r="M17" s="42">
        <f t="shared" si="13"/>
        <v>0.10874704491725769</v>
      </c>
      <c r="N17" s="42">
        <f t="shared" ref="N17" si="14">IFERROR(H17/F17,0)</f>
        <v>4.0189125295508277E-2</v>
      </c>
      <c r="O17" s="42">
        <f t="shared" ref="O17" si="15">IFERROR(I17/F17,0)</f>
        <v>7.328605200945626E-2</v>
      </c>
      <c r="P17" s="17">
        <f t="shared" ref="P17" si="16">IFERROR(D17/G17,0)</f>
        <v>9735.173913043478</v>
      </c>
      <c r="Q17" s="17">
        <f t="shared" ref="Q17" si="17">IFERROR(D17/H17,0)</f>
        <v>26342.235294117647</v>
      </c>
      <c r="R17" s="17">
        <f t="shared" ref="R17" si="18">IFERROR(D17/I17,0)</f>
        <v>14445.741935483871</v>
      </c>
      <c r="S17" s="16">
        <f>SUM(S18:S24)</f>
        <v>41</v>
      </c>
      <c r="T17" s="16">
        <f>SUM(T18:T24)</f>
        <v>33</v>
      </c>
      <c r="U17" s="16">
        <f>SUM(U18:U24)</f>
        <v>7</v>
      </c>
      <c r="V17" s="17">
        <f t="shared" ref="V17" si="19">IFERROR(D17/T17,0)</f>
        <v>13570.242424242424</v>
      </c>
      <c r="W17" s="17">
        <f t="shared" ref="W17" si="20">IFERROR(D17/U17,0)</f>
        <v>63974</v>
      </c>
      <c r="X17" s="17">
        <f>IFERROR(W17*커버링B2C요약!$AD$8/(커버링B2C요약!$AE$5/커버링B2C요약!$AD$5),0)</f>
        <v>25461.939586645469</v>
      </c>
      <c r="Y17" s="17">
        <f>Y18</f>
        <v>80000</v>
      </c>
      <c r="Z17" s="17">
        <v>130000</v>
      </c>
      <c r="AA17" s="168"/>
    </row>
    <row r="18" spans="1:30" s="43" customFormat="1">
      <c r="A18" s="167"/>
      <c r="B18" s="10" t="str">
        <f>VLOOKUP(C18,'메타 RAW'!A:G,2,0)</f>
        <v>ios_registration_lookalike(7%)_vd_폐기물모음_hn1_26.01.28</v>
      </c>
      <c r="C18" s="10" t="s">
        <v>1204</v>
      </c>
      <c r="D18" s="10">
        <f>VLOOKUP($C18,'메타 RAW'!$A:$G,3,0)</f>
        <v>437848</v>
      </c>
      <c r="E18" s="10">
        <f>VLOOKUP($C18,'메타 RAW'!$A:$G,4,0)</f>
        <v>26100</v>
      </c>
      <c r="F18" s="10">
        <f>VLOOKUP($C18,'메타 RAW'!$A:$G,5,0)</f>
        <v>415</v>
      </c>
      <c r="G18" s="10">
        <f>VLOOKUP($C18,'메타 RAW'!$A:$G,6,0)</f>
        <v>46</v>
      </c>
      <c r="H18" s="10">
        <f>VLOOKUP($C18,'메타 RAW'!$A:$I,7,0)</f>
        <v>16</v>
      </c>
      <c r="I18" s="10">
        <f>VLOOKUP($C18,'메타 RAW'!$A:$I,8,0)</f>
        <v>31</v>
      </c>
      <c r="J18" s="247">
        <f t="shared" ref="J18:J24" si="21">IFERROR(D18/E18*1000,0)</f>
        <v>16775.785440613028</v>
      </c>
      <c r="K18" s="247">
        <f t="shared" ref="K18:K24" si="22">IFERROR(D18/F18,0)</f>
        <v>1055.055421686747</v>
      </c>
      <c r="L18" s="136">
        <f t="shared" ref="L18:M24" si="23">IFERROR(F18/E18,0)</f>
        <v>1.5900383141762453E-2</v>
      </c>
      <c r="M18" s="136">
        <f t="shared" si="23"/>
        <v>0.1108433734939759</v>
      </c>
      <c r="N18" s="136">
        <f t="shared" ref="N18:N24" si="24">IFERROR(H18/F18,0)</f>
        <v>3.8554216867469883E-2</v>
      </c>
      <c r="O18" s="136">
        <f t="shared" ref="O18:O24" si="25">IFERROR(I18/F18,0)</f>
        <v>7.4698795180722893E-2</v>
      </c>
      <c r="P18" s="10">
        <f t="shared" ref="P18:P24" si="26">IFERROR(D18/G18,0)</f>
        <v>9518.434782608696</v>
      </c>
      <c r="Q18" s="10">
        <f t="shared" ref="Q18:Q24" si="27">IFERROR(D18/H18,0)</f>
        <v>27365.5</v>
      </c>
      <c r="R18" s="10">
        <f t="shared" ref="R18:R24" si="28">IFERROR(D18/I18,0)</f>
        <v>14124.129032258064</v>
      </c>
      <c r="S18" s="10">
        <f>IFERROR(VLOOKUP($C18,'메타 RAW (MMP)'!$B:$G,3,0),0)</f>
        <v>39</v>
      </c>
      <c r="T18" s="10">
        <f>IFERROR(VLOOKUP($C18,'메타 RAW (MMP)'!$B:$G,5,0),0)</f>
        <v>31</v>
      </c>
      <c r="U18" s="10">
        <f>IFERROR(VLOOKUP($C18,'메타 RAW (MMP)'!$B:$G,6,0),0)</f>
        <v>5</v>
      </c>
      <c r="V18" s="10">
        <f t="shared" ref="V18:V24" si="29">IFERROR(D18/T18,0)</f>
        <v>14124.129032258064</v>
      </c>
      <c r="W18" s="10">
        <f t="shared" ref="W18:W24" si="30">IFERROR(D18/U18,0)</f>
        <v>87569.600000000006</v>
      </c>
      <c r="X18" s="10">
        <f>IFERROR(W18*커버링B2C요약!$AD$8/(커버링B2C요약!$AE$5/커버링B2C요약!$AD$5),0)</f>
        <v>34853.094457540712</v>
      </c>
      <c r="Y18" s="10">
        <f>VLOOKUP($C18,'메타 RAW'!$A:$I,9,0)</f>
        <v>80000</v>
      </c>
      <c r="Z18" s="167"/>
      <c r="AA18" s="167"/>
      <c r="AB18" s="167"/>
      <c r="AC18" s="167"/>
      <c r="AD18" s="167"/>
    </row>
    <row r="19" spans="1:30" s="43" customFormat="1">
      <c r="A19" s="167"/>
      <c r="B19" s="10" t="str">
        <f>VLOOKUP(C19,'메타 RAW'!A:G,2,0)</f>
        <v>ios_registration_lookalike(7%)_vd_폐기물모음_hn1_26.01.28</v>
      </c>
      <c r="C19" s="10" t="s">
        <v>1205</v>
      </c>
      <c r="D19" s="10">
        <f>VLOOKUP($C19,'메타 RAW'!$A:$G,3,0)</f>
        <v>9699</v>
      </c>
      <c r="E19" s="10">
        <f>VLOOKUP($C19,'메타 RAW'!$A:$G,4,0)</f>
        <v>878</v>
      </c>
      <c r="F19" s="10">
        <f>VLOOKUP($C19,'메타 RAW'!$A:$G,5,0)</f>
        <v>7</v>
      </c>
      <c r="G19" s="10">
        <f>VLOOKUP($C19,'메타 RAW'!$A:$G,6,0)</f>
        <v>0</v>
      </c>
      <c r="H19" s="10">
        <f>VLOOKUP($C19,'메타 RAW'!$A:$I,7,0)</f>
        <v>1</v>
      </c>
      <c r="I19" s="10">
        <f>VLOOKUP($C19,'메타 RAW'!$A:$I,8,0)</f>
        <v>0</v>
      </c>
      <c r="J19" s="247">
        <f t="shared" si="21"/>
        <v>11046.697038724373</v>
      </c>
      <c r="K19" s="247">
        <f t="shared" si="22"/>
        <v>1385.5714285714287</v>
      </c>
      <c r="L19" s="136">
        <f t="shared" si="23"/>
        <v>7.972665148063782E-3</v>
      </c>
      <c r="M19" s="136">
        <f t="shared" si="23"/>
        <v>0</v>
      </c>
      <c r="N19" s="136">
        <f t="shared" si="24"/>
        <v>0.14285714285714285</v>
      </c>
      <c r="O19" s="136">
        <f t="shared" si="25"/>
        <v>0</v>
      </c>
      <c r="P19" s="10">
        <f t="shared" si="26"/>
        <v>0</v>
      </c>
      <c r="Q19" s="10">
        <f t="shared" si="27"/>
        <v>9699</v>
      </c>
      <c r="R19" s="10">
        <f t="shared" si="28"/>
        <v>0</v>
      </c>
      <c r="S19" s="10">
        <f>IFERROR(VLOOKUP($C19,'메타 RAW (MMP)'!$B:$G,3,0),0)</f>
        <v>1</v>
      </c>
      <c r="T19" s="10">
        <f>IFERROR(VLOOKUP($C19,'메타 RAW (MMP)'!$B:$G,5,0),0)</f>
        <v>1</v>
      </c>
      <c r="U19" s="10">
        <f>IFERROR(VLOOKUP($C19,'메타 RAW (MMP)'!$B:$G,6,0),0)</f>
        <v>2</v>
      </c>
      <c r="V19" s="10">
        <f t="shared" si="29"/>
        <v>9699</v>
      </c>
      <c r="W19" s="10">
        <f t="shared" si="30"/>
        <v>4849.5</v>
      </c>
      <c r="X19" s="10">
        <f>IFERROR(W19*커버링B2C요약!$AD$8/(커버링B2C요약!$AE$5/커버링B2C요약!$AD$5),0)</f>
        <v>1930.1228002850721</v>
      </c>
      <c r="Y19" s="10">
        <f>VLOOKUP($C19,'메타 RAW'!$A:$I,9,0)</f>
        <v>80000</v>
      </c>
      <c r="Z19" s="167"/>
      <c r="AA19" s="167"/>
      <c r="AB19" s="167"/>
      <c r="AC19" s="167"/>
      <c r="AD19" s="167"/>
    </row>
    <row r="20" spans="1:30" s="167" customFormat="1">
      <c r="A20" s="62"/>
      <c r="B20" s="28" t="str">
        <f>VLOOKUP(C20,'메타 RAW'!A:G,2,0)</f>
        <v>ios_registration_lookalike(7%)_vd_폐기물모음_hn1_26.01.28</v>
      </c>
      <c r="C20" s="28" t="s">
        <v>1207</v>
      </c>
      <c r="D20" s="28">
        <f>VLOOKUP($C20,'메타 RAW'!$A:$G,3,0)</f>
        <v>271</v>
      </c>
      <c r="E20" s="28">
        <f>VLOOKUP($C20,'메타 RAW'!$A:$G,4,0)</f>
        <v>27</v>
      </c>
      <c r="F20" s="28">
        <f>VLOOKUP($C20,'메타 RAW'!$A:$G,5,0)</f>
        <v>1</v>
      </c>
      <c r="G20" s="28">
        <f>VLOOKUP($C20,'메타 RAW'!$A:$G,6,0)</f>
        <v>0</v>
      </c>
      <c r="H20" s="28">
        <f>VLOOKUP($C20,'메타 RAW'!$A:$I,7,0)</f>
        <v>0</v>
      </c>
      <c r="I20" s="28">
        <f>VLOOKUP($C20,'메타 RAW'!$A:$I,8,0)</f>
        <v>0</v>
      </c>
      <c r="J20" s="29">
        <f t="shared" si="21"/>
        <v>10037.037037037036</v>
      </c>
      <c r="K20" s="29">
        <f t="shared" si="22"/>
        <v>271</v>
      </c>
      <c r="L20" s="30">
        <f t="shared" si="23"/>
        <v>3.7037037037037035E-2</v>
      </c>
      <c r="M20" s="30">
        <f t="shared" si="23"/>
        <v>0</v>
      </c>
      <c r="N20" s="30">
        <f t="shared" si="24"/>
        <v>0</v>
      </c>
      <c r="O20" s="30">
        <f t="shared" si="25"/>
        <v>0</v>
      </c>
      <c r="P20" s="28">
        <f t="shared" si="26"/>
        <v>0</v>
      </c>
      <c r="Q20" s="28">
        <f t="shared" si="27"/>
        <v>0</v>
      </c>
      <c r="R20" s="28">
        <f t="shared" si="28"/>
        <v>0</v>
      </c>
      <c r="S20" s="28">
        <f>IFERROR(VLOOKUP($C20,'메타 RAW (MMP)'!$B:$G,3,0),0)</f>
        <v>1</v>
      </c>
      <c r="T20" s="28">
        <f>IFERROR(VLOOKUP($C20,'메타 RAW (MMP)'!$B:$G,5,0),0)</f>
        <v>1</v>
      </c>
      <c r="U20" s="28">
        <f>IFERROR(VLOOKUP($C20,'메타 RAW (MMP)'!$B:$G,6,0),0)</f>
        <v>0</v>
      </c>
      <c r="V20" s="28">
        <f t="shared" si="29"/>
        <v>271</v>
      </c>
      <c r="W20" s="28">
        <f t="shared" si="30"/>
        <v>0</v>
      </c>
      <c r="X20" s="28">
        <f>IFERROR(W20*커버링B2C요약!$AD$8/(커버링B2C요약!$AE$5/커버링B2C요약!$AD$5),0)</f>
        <v>0</v>
      </c>
      <c r="Y20" s="28">
        <f>VLOOKUP($C20,'메타 RAW'!$A:$I,9,0)</f>
        <v>80000</v>
      </c>
      <c r="Z20" s="62"/>
      <c r="AA20" s="43"/>
      <c r="AB20" s="62"/>
      <c r="AC20" s="62"/>
      <c r="AD20" s="62"/>
    </row>
    <row r="21" spans="1:30" s="43" customFormat="1">
      <c r="B21" s="22" t="str">
        <f>VLOOKUP(C21,'메타 RAW'!A:G,2,0)</f>
        <v>ios_registration_lookalike(7%)_vd_폐기물모음_hn1_26.01.28</v>
      </c>
      <c r="C21" s="22" t="s">
        <v>1206</v>
      </c>
      <c r="D21" s="22">
        <f>VLOOKUP($C21,'메타 RAW'!$A:$G,3,0)</f>
        <v>0</v>
      </c>
      <c r="E21" s="22">
        <f>VLOOKUP($C21,'메타 RAW'!$A:$G,4,0)</f>
        <v>0</v>
      </c>
      <c r="F21" s="22">
        <f>VLOOKUP($C21,'메타 RAW'!$A:$G,5,0)</f>
        <v>0</v>
      </c>
      <c r="G21" s="22">
        <f>VLOOKUP($C21,'메타 RAW'!$A:$G,6,0)</f>
        <v>0</v>
      </c>
      <c r="H21" s="22">
        <f>VLOOKUP($C21,'메타 RAW'!$A:$I,7,0)</f>
        <v>0</v>
      </c>
      <c r="I21" s="22">
        <f>VLOOKUP($C21,'메타 RAW'!$A:$I,8,0)</f>
        <v>0</v>
      </c>
      <c r="J21" s="23">
        <f t="shared" si="21"/>
        <v>0</v>
      </c>
      <c r="K21" s="23">
        <f t="shared" si="22"/>
        <v>0</v>
      </c>
      <c r="L21" s="24">
        <f t="shared" si="23"/>
        <v>0</v>
      </c>
      <c r="M21" s="24">
        <f t="shared" si="23"/>
        <v>0</v>
      </c>
      <c r="N21" s="24">
        <f t="shared" si="24"/>
        <v>0</v>
      </c>
      <c r="O21" s="24">
        <f t="shared" si="25"/>
        <v>0</v>
      </c>
      <c r="P21" s="22">
        <f t="shared" si="26"/>
        <v>0</v>
      </c>
      <c r="Q21" s="22">
        <f t="shared" si="27"/>
        <v>0</v>
      </c>
      <c r="R21" s="22">
        <f t="shared" si="28"/>
        <v>0</v>
      </c>
      <c r="S21" s="22">
        <f>IFERROR(VLOOKUP($C21,'메타 RAW (MMP)'!$B:$G,3,0),0)</f>
        <v>0</v>
      </c>
      <c r="T21" s="22">
        <f>IFERROR(VLOOKUP($C21,'메타 RAW (MMP)'!$B:$G,5,0),0)</f>
        <v>0</v>
      </c>
      <c r="U21" s="22">
        <f>IFERROR(VLOOKUP($C21,'메타 RAW (MMP)'!$B:$G,6,0),0)</f>
        <v>0</v>
      </c>
      <c r="V21" s="22">
        <f t="shared" si="29"/>
        <v>0</v>
      </c>
      <c r="W21" s="22">
        <f t="shared" si="30"/>
        <v>0</v>
      </c>
      <c r="X21" s="22">
        <f>IFERROR(W21*커버링B2C요약!$AD$8/(커버링B2C요약!$AE$5/커버링B2C요약!$AD$5),0)</f>
        <v>0</v>
      </c>
      <c r="Y21" s="22">
        <f>VLOOKUP($C21,'메타 RAW'!$A:$I,9,0)</f>
        <v>80000</v>
      </c>
    </row>
    <row r="22" spans="1:30" s="62" customFormat="1">
      <c r="A22" s="43"/>
      <c r="B22" s="22" t="str">
        <f>VLOOKUP(C22,'메타 RAW'!A:G,2,0)</f>
        <v>ios_registration_lookalike(7%)_vd_폐기물모음_hn1_26.01.28</v>
      </c>
      <c r="C22" s="22" t="s">
        <v>1208</v>
      </c>
      <c r="D22" s="22">
        <f>VLOOKUP($C22,'메타 RAW'!$A:$G,3,0)</f>
        <v>0</v>
      </c>
      <c r="E22" s="22">
        <f>VLOOKUP($C22,'메타 RAW'!$A:$G,4,0)</f>
        <v>0</v>
      </c>
      <c r="F22" s="22">
        <f>VLOOKUP($C22,'메타 RAW'!$A:$G,5,0)</f>
        <v>0</v>
      </c>
      <c r="G22" s="22">
        <f>VLOOKUP($C22,'메타 RAW'!$A:$G,6,0)</f>
        <v>0</v>
      </c>
      <c r="H22" s="22">
        <f>VLOOKUP($C22,'메타 RAW'!$A:$I,7,0)</f>
        <v>0</v>
      </c>
      <c r="I22" s="22">
        <f>VLOOKUP($C22,'메타 RAW'!$A:$I,8,0)</f>
        <v>0</v>
      </c>
      <c r="J22" s="23">
        <f t="shared" si="21"/>
        <v>0</v>
      </c>
      <c r="K22" s="23">
        <f t="shared" si="22"/>
        <v>0</v>
      </c>
      <c r="L22" s="24">
        <f t="shared" si="23"/>
        <v>0</v>
      </c>
      <c r="M22" s="24">
        <f t="shared" si="23"/>
        <v>0</v>
      </c>
      <c r="N22" s="24">
        <f t="shared" si="24"/>
        <v>0</v>
      </c>
      <c r="O22" s="24">
        <f t="shared" si="25"/>
        <v>0</v>
      </c>
      <c r="P22" s="22">
        <f t="shared" si="26"/>
        <v>0</v>
      </c>
      <c r="Q22" s="22">
        <f t="shared" si="27"/>
        <v>0</v>
      </c>
      <c r="R22" s="22">
        <f t="shared" si="28"/>
        <v>0</v>
      </c>
      <c r="S22" s="22">
        <f>IFERROR(VLOOKUP($C22,'메타 RAW (MMP)'!$B:$G,3,0),0)</f>
        <v>0</v>
      </c>
      <c r="T22" s="22">
        <f>IFERROR(VLOOKUP($C22,'메타 RAW (MMP)'!$B:$G,5,0),0)</f>
        <v>0</v>
      </c>
      <c r="U22" s="22">
        <f>IFERROR(VLOOKUP($C22,'메타 RAW (MMP)'!$B:$G,6,0),0)</f>
        <v>0</v>
      </c>
      <c r="V22" s="22">
        <f t="shared" si="29"/>
        <v>0</v>
      </c>
      <c r="W22" s="22">
        <f t="shared" si="30"/>
        <v>0</v>
      </c>
      <c r="X22" s="22">
        <f>IFERROR(W22*커버링B2C요약!$AD$8/(커버링B2C요약!$AE$5/커버링B2C요약!$AD$5),0)</f>
        <v>0</v>
      </c>
      <c r="Y22" s="22">
        <f>VLOOKUP($C22,'메타 RAW'!$A:$I,9,0)</f>
        <v>80000</v>
      </c>
      <c r="Z22" s="43"/>
      <c r="AA22" s="43"/>
      <c r="AB22" s="43"/>
      <c r="AC22" s="43"/>
      <c r="AD22" s="43"/>
    </row>
    <row r="23" spans="1:30" s="62" customFormat="1">
      <c r="A23" s="43"/>
      <c r="B23" s="22" t="str">
        <f>VLOOKUP(C23,'메타 RAW'!A:G,2,0)</f>
        <v>ios_registration_lookalike(7%)_vd_폐기물모음_hn1_26.01.28</v>
      </c>
      <c r="C23" s="22" t="s">
        <v>1209</v>
      </c>
      <c r="D23" s="22">
        <f>VLOOKUP($C23,'메타 RAW'!$A:$G,3,0)</f>
        <v>0</v>
      </c>
      <c r="E23" s="22">
        <f>VLOOKUP($C23,'메타 RAW'!$A:$G,4,0)</f>
        <v>0</v>
      </c>
      <c r="F23" s="22">
        <f>VLOOKUP($C23,'메타 RAW'!$A:$G,5,0)</f>
        <v>0</v>
      </c>
      <c r="G23" s="22">
        <f>VLOOKUP($C23,'메타 RAW'!$A:$G,6,0)</f>
        <v>0</v>
      </c>
      <c r="H23" s="22">
        <f>VLOOKUP($C23,'메타 RAW'!$A:$I,7,0)</f>
        <v>0</v>
      </c>
      <c r="I23" s="22">
        <f>VLOOKUP($C23,'메타 RAW'!$A:$I,8,0)</f>
        <v>0</v>
      </c>
      <c r="J23" s="23">
        <f t="shared" si="21"/>
        <v>0</v>
      </c>
      <c r="K23" s="23">
        <f t="shared" si="22"/>
        <v>0</v>
      </c>
      <c r="L23" s="24">
        <f t="shared" si="23"/>
        <v>0</v>
      </c>
      <c r="M23" s="24">
        <f t="shared" si="23"/>
        <v>0</v>
      </c>
      <c r="N23" s="24">
        <f t="shared" si="24"/>
        <v>0</v>
      </c>
      <c r="O23" s="24">
        <f t="shared" si="25"/>
        <v>0</v>
      </c>
      <c r="P23" s="22">
        <f t="shared" si="26"/>
        <v>0</v>
      </c>
      <c r="Q23" s="22">
        <f t="shared" si="27"/>
        <v>0</v>
      </c>
      <c r="R23" s="22">
        <f t="shared" si="28"/>
        <v>0</v>
      </c>
      <c r="S23" s="22">
        <f>IFERROR(VLOOKUP($C23,'메타 RAW (MMP)'!$B:$G,3,0),0)</f>
        <v>0</v>
      </c>
      <c r="T23" s="22">
        <f>IFERROR(VLOOKUP($C23,'메타 RAW (MMP)'!$B:$G,5,0),0)</f>
        <v>0</v>
      </c>
      <c r="U23" s="22">
        <f>IFERROR(VLOOKUP($C23,'메타 RAW (MMP)'!$B:$G,6,0),0)</f>
        <v>0</v>
      </c>
      <c r="V23" s="22">
        <f t="shared" si="29"/>
        <v>0</v>
      </c>
      <c r="W23" s="22">
        <f t="shared" si="30"/>
        <v>0</v>
      </c>
      <c r="X23" s="22">
        <f>IFERROR(W23*커버링B2C요약!$AD$8/(커버링B2C요약!$AE$5/커버링B2C요약!$AD$5),0)</f>
        <v>0</v>
      </c>
      <c r="Y23" s="22">
        <f>VLOOKUP($C23,'메타 RAW'!$A:$I,9,0)</f>
        <v>80000</v>
      </c>
      <c r="Z23" s="43"/>
      <c r="AA23" s="43"/>
      <c r="AB23" s="43"/>
      <c r="AC23" s="43"/>
      <c r="AD23" s="43"/>
    </row>
    <row r="24" spans="1:30" s="62" customFormat="1">
      <c r="A24" s="43"/>
      <c r="B24" s="22" t="str">
        <f>VLOOKUP(C24,'메타 RAW'!A:G,2,0)</f>
        <v>ios_registration_lookalike(7%)_vd_폐기물모음_hn1_26.01.28</v>
      </c>
      <c r="C24" s="22" t="s">
        <v>1210</v>
      </c>
      <c r="D24" s="22">
        <f>VLOOKUP($C24,'메타 RAW'!$A:$G,3,0)</f>
        <v>0</v>
      </c>
      <c r="E24" s="22">
        <f>VLOOKUP($C24,'메타 RAW'!$A:$G,4,0)</f>
        <v>0</v>
      </c>
      <c r="F24" s="22">
        <f>VLOOKUP($C24,'메타 RAW'!$A:$G,5,0)</f>
        <v>0</v>
      </c>
      <c r="G24" s="22">
        <f>VLOOKUP($C24,'메타 RAW'!$A:$G,6,0)</f>
        <v>0</v>
      </c>
      <c r="H24" s="22">
        <f>VLOOKUP($C24,'메타 RAW'!$A:$I,7,0)</f>
        <v>0</v>
      </c>
      <c r="I24" s="22">
        <f>VLOOKUP($C24,'메타 RAW'!$A:$I,8,0)</f>
        <v>0</v>
      </c>
      <c r="J24" s="23">
        <f t="shared" si="21"/>
        <v>0</v>
      </c>
      <c r="K24" s="23">
        <f t="shared" si="22"/>
        <v>0</v>
      </c>
      <c r="L24" s="24">
        <f t="shared" si="23"/>
        <v>0</v>
      </c>
      <c r="M24" s="24">
        <f t="shared" si="23"/>
        <v>0</v>
      </c>
      <c r="N24" s="24">
        <f t="shared" si="24"/>
        <v>0</v>
      </c>
      <c r="O24" s="24">
        <f t="shared" si="25"/>
        <v>0</v>
      </c>
      <c r="P24" s="22">
        <f t="shared" si="26"/>
        <v>0</v>
      </c>
      <c r="Q24" s="22">
        <f t="shared" si="27"/>
        <v>0</v>
      </c>
      <c r="R24" s="22">
        <f t="shared" si="28"/>
        <v>0</v>
      </c>
      <c r="S24" s="22">
        <f>IFERROR(VLOOKUP($C24,'메타 RAW (MMP)'!$B:$G,3,0),0)</f>
        <v>0</v>
      </c>
      <c r="T24" s="22">
        <f>IFERROR(VLOOKUP($C24,'메타 RAW (MMP)'!$B:$G,5,0),0)</f>
        <v>0</v>
      </c>
      <c r="U24" s="22">
        <f>IFERROR(VLOOKUP($C24,'메타 RAW (MMP)'!$B:$G,6,0),0)</f>
        <v>0</v>
      </c>
      <c r="V24" s="22">
        <f t="shared" si="29"/>
        <v>0</v>
      </c>
      <c r="W24" s="22">
        <f t="shared" si="30"/>
        <v>0</v>
      </c>
      <c r="X24" s="22">
        <f>IFERROR(W24*커버링B2C요약!$AD$8/(커버링B2C요약!$AE$5/커버링B2C요약!$AD$5),0)</f>
        <v>0</v>
      </c>
      <c r="Y24" s="22">
        <f>VLOOKUP($C24,'메타 RAW'!$A:$I,9,0)</f>
        <v>80000</v>
      </c>
      <c r="Z24" s="43"/>
      <c r="AA24" s="43"/>
      <c r="AB24" s="43"/>
      <c r="AC24" s="43"/>
      <c r="AD24" s="43"/>
    </row>
    <row r="25" spans="1:30" ht="16.5" hidden="1" customHeight="1">
      <c r="B25" s="19" t="s">
        <v>440</v>
      </c>
      <c r="C25" s="20" t="s">
        <v>1211</v>
      </c>
      <c r="D25" s="20"/>
      <c r="AA25" s="43"/>
    </row>
    <row r="26" spans="1:30" ht="16.5" hidden="1" customHeight="1">
      <c r="B26" s="11" t="s">
        <v>436</v>
      </c>
      <c r="C26" s="11" t="s">
        <v>22</v>
      </c>
      <c r="D26" s="12" t="s">
        <v>23</v>
      </c>
      <c r="E26" s="12" t="s">
        <v>24</v>
      </c>
      <c r="F26" s="12" t="s">
        <v>25</v>
      </c>
      <c r="G26" s="12" t="s">
        <v>26</v>
      </c>
      <c r="H26" s="12" t="s">
        <v>27</v>
      </c>
      <c r="I26" s="12" t="s">
        <v>28</v>
      </c>
      <c r="J26" s="13" t="s">
        <v>29</v>
      </c>
      <c r="K26" s="13" t="s">
        <v>30</v>
      </c>
      <c r="L26" s="13" t="s">
        <v>31</v>
      </c>
      <c r="M26" s="13" t="s">
        <v>32</v>
      </c>
      <c r="N26" s="13" t="s">
        <v>33</v>
      </c>
      <c r="O26" s="13" t="s">
        <v>34</v>
      </c>
      <c r="P26" s="13" t="s">
        <v>35</v>
      </c>
      <c r="Q26" s="13" t="s">
        <v>36</v>
      </c>
      <c r="R26" s="13" t="s">
        <v>37</v>
      </c>
      <c r="S26" s="14" t="s">
        <v>38</v>
      </c>
      <c r="T26" s="14" t="s">
        <v>27</v>
      </c>
      <c r="U26" s="14" t="s">
        <v>28</v>
      </c>
      <c r="V26" s="14" t="s">
        <v>36</v>
      </c>
      <c r="W26" s="14" t="s">
        <v>37</v>
      </c>
      <c r="X26" s="14" t="s">
        <v>437</v>
      </c>
      <c r="Y26" s="13" t="s">
        <v>40</v>
      </c>
      <c r="Z26" s="14" t="s">
        <v>41</v>
      </c>
      <c r="AA26" s="43"/>
    </row>
    <row r="27" spans="1:30" ht="16.5" hidden="1" customHeight="1">
      <c r="B27" s="15"/>
      <c r="C27" s="9" t="s">
        <v>435</v>
      </c>
      <c r="D27" s="16">
        <f t="shared" ref="D27:I27" si="31">SUM(D28:D32)</f>
        <v>0</v>
      </c>
      <c r="E27" s="16">
        <f t="shared" si="31"/>
        <v>0</v>
      </c>
      <c r="F27" s="16">
        <f t="shared" si="31"/>
        <v>0</v>
      </c>
      <c r="G27" s="16">
        <f t="shared" si="31"/>
        <v>0</v>
      </c>
      <c r="H27" s="16">
        <f t="shared" si="31"/>
        <v>0</v>
      </c>
      <c r="I27" s="16">
        <f t="shared" si="31"/>
        <v>0</v>
      </c>
      <c r="J27" s="17" t="e">
        <f>D27*1000/E27</f>
        <v>#DIV/0!</v>
      </c>
      <c r="K27" s="17">
        <f t="shared" ref="K27:K32" si="32">IFERROR(D27/F27,0)</f>
        <v>0</v>
      </c>
      <c r="L27" s="18">
        <f t="shared" ref="L27:M32" si="33">IFERROR(F27/E27,0)</f>
        <v>0</v>
      </c>
      <c r="M27" s="42">
        <f t="shared" si="33"/>
        <v>0</v>
      </c>
      <c r="N27" s="42">
        <f t="shared" ref="N27:N32" si="34">IFERROR(H27/F27,0)</f>
        <v>0</v>
      </c>
      <c r="O27" s="42">
        <f t="shared" ref="O27:O32" si="35">IFERROR(I27/F27,0)</f>
        <v>0</v>
      </c>
      <c r="P27" s="17">
        <f t="shared" ref="P27:P32" si="36">IFERROR(D27/G27,0)</f>
        <v>0</v>
      </c>
      <c r="Q27" s="17">
        <f t="shared" ref="Q27:Q32" si="37">IFERROR(D27/H27,0)</f>
        <v>0</v>
      </c>
      <c r="R27" s="17">
        <f t="shared" ref="R27:R32" si="38">IFERROR(D27/I27,0)</f>
        <v>0</v>
      </c>
      <c r="S27" s="16">
        <f>SUM(S28:S32)</f>
        <v>0</v>
      </c>
      <c r="T27" s="16">
        <f>SUM(T28:T32)</f>
        <v>0</v>
      </c>
      <c r="U27" s="16">
        <f>SUM(U28:U32)</f>
        <v>0</v>
      </c>
      <c r="V27" s="16">
        <f>SUM(V28:V32)</f>
        <v>0</v>
      </c>
      <c r="W27" s="17">
        <f t="shared" ref="W27:W32" si="39">IFERROR(D27/U27,0)</f>
        <v>0</v>
      </c>
      <c r="X27" s="17">
        <f>IFERROR(W27*커버링B2C요약!$AD$8/(커버링B2C요약!$AE$5/커버링B2C요약!$AD$5),0)</f>
        <v>0</v>
      </c>
      <c r="Y27" s="17">
        <f>Y28</f>
        <v>0</v>
      </c>
      <c r="Z27" s="17">
        <v>0</v>
      </c>
      <c r="AA27" s="43"/>
    </row>
    <row r="28" spans="1:30" s="43" customFormat="1" hidden="1">
      <c r="B28" s="22" t="str">
        <f>VLOOKUP(C28,'메타 RAW'!A:G,2,0)</f>
        <v>ios_registration_lookalike(7%)_vd_인플루언서PA(5)_hn1_26.01.28</v>
      </c>
      <c r="C28" s="22" t="s">
        <v>1212</v>
      </c>
      <c r="D28" s="22">
        <f>VLOOKUP($C28,'메타 RAW'!$A:$G,3,0)</f>
        <v>0</v>
      </c>
      <c r="E28" s="22">
        <f>VLOOKUP($C28,'메타 RAW'!$A:$G,4,0)</f>
        <v>0</v>
      </c>
      <c r="F28" s="22">
        <f>VLOOKUP($C28,'메타 RAW'!$A:$G,5,0)</f>
        <v>0</v>
      </c>
      <c r="G28" s="22">
        <f>VLOOKUP($C28,'메타 RAW'!$A:$G,6,0)</f>
        <v>0</v>
      </c>
      <c r="H28" s="22">
        <f>VLOOKUP($C28,'메타 RAW'!$A:$I,7,0)</f>
        <v>0</v>
      </c>
      <c r="I28" s="22">
        <f>VLOOKUP($C28,'메타 RAW'!$A:$I,8,0)</f>
        <v>0</v>
      </c>
      <c r="J28" s="23">
        <f>IFERROR(D28/E28*1000,0)</f>
        <v>0</v>
      </c>
      <c r="K28" s="23">
        <f t="shared" si="32"/>
        <v>0</v>
      </c>
      <c r="L28" s="24">
        <f t="shared" si="33"/>
        <v>0</v>
      </c>
      <c r="M28" s="24">
        <f t="shared" si="33"/>
        <v>0</v>
      </c>
      <c r="N28" s="24">
        <f t="shared" si="34"/>
        <v>0</v>
      </c>
      <c r="O28" s="24">
        <f t="shared" si="35"/>
        <v>0</v>
      </c>
      <c r="P28" s="22">
        <f t="shared" si="36"/>
        <v>0</v>
      </c>
      <c r="Q28" s="22">
        <f t="shared" si="37"/>
        <v>0</v>
      </c>
      <c r="R28" s="22">
        <f t="shared" si="38"/>
        <v>0</v>
      </c>
      <c r="S28" s="22">
        <f>IFERROR(VLOOKUP($C28,'메타 RAW (MMP)'!$B:$G,3,0),0)</f>
        <v>0</v>
      </c>
      <c r="T28" s="22">
        <f>IFERROR(VLOOKUP($C28,'메타 RAW (MMP)'!$B:$G,5,0),0)</f>
        <v>0</v>
      </c>
      <c r="U28" s="22">
        <f>IFERROR(VLOOKUP($C28,'메타 RAW (MMP)'!$B:$G,6,0),0)</f>
        <v>0</v>
      </c>
      <c r="V28" s="22">
        <f>IFERROR(D28/T28,0)</f>
        <v>0</v>
      </c>
      <c r="W28" s="22">
        <f t="shared" si="39"/>
        <v>0</v>
      </c>
      <c r="X28" s="22">
        <f>IFERROR(W28*커버링B2C요약!$AD$8/(커버링B2C요약!$AE$5/커버링B2C요약!$AD$5),0)</f>
        <v>0</v>
      </c>
      <c r="Y28" s="28">
        <v>0</v>
      </c>
      <c r="Z28" s="62"/>
    </row>
    <row r="29" spans="1:30" s="43" customFormat="1" hidden="1">
      <c r="B29" s="22" t="str">
        <f>VLOOKUP(C29,'메타 RAW'!A:G,2,0)</f>
        <v>ios_registration_lookalike(7%)_vd_인플루언서PA(5)_hn1_26.01.28</v>
      </c>
      <c r="C29" s="22" t="s">
        <v>1213</v>
      </c>
      <c r="D29" s="22">
        <f>VLOOKUP($C29,'메타 RAW'!$A:$G,3,0)</f>
        <v>0</v>
      </c>
      <c r="E29" s="22">
        <f>VLOOKUP($C29,'메타 RAW'!$A:$G,4,0)</f>
        <v>0</v>
      </c>
      <c r="F29" s="22">
        <f>VLOOKUP($C29,'메타 RAW'!$A:$G,5,0)</f>
        <v>0</v>
      </c>
      <c r="G29" s="22">
        <f>VLOOKUP($C29,'메타 RAW'!$A:$G,6,0)</f>
        <v>0</v>
      </c>
      <c r="H29" s="22">
        <f>VLOOKUP($C29,'메타 RAW'!$A:$I,7,0)</f>
        <v>0</v>
      </c>
      <c r="I29" s="22">
        <f>VLOOKUP($C29,'메타 RAW'!$A:$I,8,0)</f>
        <v>0</v>
      </c>
      <c r="J29" s="23">
        <f>IFERROR(D29/E29*1000,0)</f>
        <v>0</v>
      </c>
      <c r="K29" s="23">
        <f t="shared" si="32"/>
        <v>0</v>
      </c>
      <c r="L29" s="24">
        <f t="shared" si="33"/>
        <v>0</v>
      </c>
      <c r="M29" s="24">
        <f t="shared" si="33"/>
        <v>0</v>
      </c>
      <c r="N29" s="24">
        <f t="shared" si="34"/>
        <v>0</v>
      </c>
      <c r="O29" s="24">
        <f t="shared" si="35"/>
        <v>0</v>
      </c>
      <c r="P29" s="22">
        <f t="shared" si="36"/>
        <v>0</v>
      </c>
      <c r="Q29" s="22">
        <f t="shared" si="37"/>
        <v>0</v>
      </c>
      <c r="R29" s="22">
        <f t="shared" si="38"/>
        <v>0</v>
      </c>
      <c r="S29" s="22">
        <f>IFERROR(VLOOKUP($C29,'메타 RAW (MMP)'!$B:$G,3,0),0)</f>
        <v>0</v>
      </c>
      <c r="T29" s="22">
        <f>IFERROR(VLOOKUP($C29,'메타 RAW (MMP)'!$B:$G,5,0),0)</f>
        <v>0</v>
      </c>
      <c r="U29" s="22">
        <f>IFERROR(VLOOKUP($C29,'메타 RAW (MMP)'!$B:$G,6,0),0)</f>
        <v>0</v>
      </c>
      <c r="V29" s="22">
        <f>IFERROR(D29/T29,0)</f>
        <v>0</v>
      </c>
      <c r="W29" s="22">
        <f t="shared" si="39"/>
        <v>0</v>
      </c>
      <c r="X29" s="22">
        <f>IFERROR(W29*커버링B2C요약!$AD$8/(커버링B2C요약!$AE$5/커버링B2C요약!$AD$5),0)</f>
        <v>0</v>
      </c>
      <c r="Y29" s="28">
        <f>VLOOKUP($C29,'메타 RAW'!$A:$I,9,0)</f>
        <v>30000</v>
      </c>
    </row>
    <row r="30" spans="1:30" s="43" customFormat="1" hidden="1">
      <c r="B30" s="22" t="str">
        <f>VLOOKUP(C30,'메타 RAW'!A:G,2,0)</f>
        <v>ios_registration_lookalike(7%)_vd_인플루언서PA(5)_hn1_26.01.28</v>
      </c>
      <c r="C30" s="22" t="s">
        <v>1214</v>
      </c>
      <c r="D30" s="22">
        <f>VLOOKUP($C30,'메타 RAW'!$A:$G,3,0)</f>
        <v>0</v>
      </c>
      <c r="E30" s="22">
        <f>VLOOKUP($C30,'메타 RAW'!$A:$G,4,0)</f>
        <v>0</v>
      </c>
      <c r="F30" s="22">
        <f>VLOOKUP($C30,'메타 RAW'!$A:$G,5,0)</f>
        <v>0</v>
      </c>
      <c r="G30" s="22">
        <f>VLOOKUP($C30,'메타 RAW'!$A:$G,6,0)</f>
        <v>0</v>
      </c>
      <c r="H30" s="22">
        <f>VLOOKUP($C30,'메타 RAW'!$A:$I,7,0)</f>
        <v>0</v>
      </c>
      <c r="I30" s="22">
        <f>VLOOKUP($C30,'메타 RAW'!$A:$I,8,0)</f>
        <v>0</v>
      </c>
      <c r="J30" s="23">
        <f>IFERROR(D30/E30*1000,0)</f>
        <v>0</v>
      </c>
      <c r="K30" s="23">
        <f t="shared" si="32"/>
        <v>0</v>
      </c>
      <c r="L30" s="24">
        <f t="shared" si="33"/>
        <v>0</v>
      </c>
      <c r="M30" s="24">
        <f t="shared" si="33"/>
        <v>0</v>
      </c>
      <c r="N30" s="24">
        <f t="shared" si="34"/>
        <v>0</v>
      </c>
      <c r="O30" s="24">
        <f t="shared" si="35"/>
        <v>0</v>
      </c>
      <c r="P30" s="22">
        <f t="shared" si="36"/>
        <v>0</v>
      </c>
      <c r="Q30" s="22">
        <f t="shared" si="37"/>
        <v>0</v>
      </c>
      <c r="R30" s="22">
        <f t="shared" si="38"/>
        <v>0</v>
      </c>
      <c r="S30" s="22">
        <f>IFERROR(VLOOKUP($C30,'메타 RAW (MMP)'!$B:$G,3,0),0)</f>
        <v>0</v>
      </c>
      <c r="T30" s="22">
        <f>IFERROR(VLOOKUP($C30,'메타 RAW (MMP)'!$B:$G,5,0),0)</f>
        <v>0</v>
      </c>
      <c r="U30" s="22">
        <f>IFERROR(VLOOKUP($C30,'메타 RAW (MMP)'!$B:$G,6,0),0)</f>
        <v>0</v>
      </c>
      <c r="V30" s="22">
        <f>IFERROR(D30/T30,0)</f>
        <v>0</v>
      </c>
      <c r="W30" s="22">
        <f t="shared" si="39"/>
        <v>0</v>
      </c>
      <c r="X30" s="22">
        <f>IFERROR(W30*커버링B2C요약!$AD$8/(커버링B2C요약!$AE$5/커버링B2C요약!$AD$5),0)</f>
        <v>0</v>
      </c>
      <c r="Y30" s="28">
        <f>VLOOKUP($C30,'메타 RAW'!$A:$I,9,0)</f>
        <v>30000</v>
      </c>
    </row>
    <row r="31" spans="1:30" s="43" customFormat="1" hidden="1">
      <c r="B31" s="22" t="str">
        <f>VLOOKUP(C31,'메타 RAW'!A:G,2,0)</f>
        <v>ios_registration_lookalike(7%)_vd_인플루언서PA(5)_hn1_26.01.28</v>
      </c>
      <c r="C31" s="22" t="s">
        <v>1215</v>
      </c>
      <c r="D31" s="22">
        <f>VLOOKUP($C31,'메타 RAW'!$A:$G,3,0)</f>
        <v>0</v>
      </c>
      <c r="E31" s="22">
        <f>VLOOKUP($C31,'메타 RAW'!$A:$G,4,0)</f>
        <v>0</v>
      </c>
      <c r="F31" s="22">
        <f>VLOOKUP($C31,'메타 RAW'!$A:$G,5,0)</f>
        <v>0</v>
      </c>
      <c r="G31" s="22">
        <f>VLOOKUP($C31,'메타 RAW'!$A:$G,6,0)</f>
        <v>0</v>
      </c>
      <c r="H31" s="22">
        <f>VLOOKUP($C31,'메타 RAW'!$A:$I,7,0)</f>
        <v>0</v>
      </c>
      <c r="I31" s="22">
        <f>VLOOKUP($C31,'메타 RAW'!$A:$I,8,0)</f>
        <v>0</v>
      </c>
      <c r="J31" s="23">
        <f>IFERROR(D31/E31*1000,0)</f>
        <v>0</v>
      </c>
      <c r="K31" s="23">
        <f t="shared" si="32"/>
        <v>0</v>
      </c>
      <c r="L31" s="24">
        <f t="shared" si="33"/>
        <v>0</v>
      </c>
      <c r="M31" s="24">
        <f t="shared" si="33"/>
        <v>0</v>
      </c>
      <c r="N31" s="24">
        <f t="shared" si="34"/>
        <v>0</v>
      </c>
      <c r="O31" s="24">
        <f t="shared" si="35"/>
        <v>0</v>
      </c>
      <c r="P31" s="22">
        <f t="shared" si="36"/>
        <v>0</v>
      </c>
      <c r="Q31" s="22">
        <f t="shared" si="37"/>
        <v>0</v>
      </c>
      <c r="R31" s="22">
        <f t="shared" si="38"/>
        <v>0</v>
      </c>
      <c r="S31" s="22">
        <f>IFERROR(VLOOKUP($C31,'메타 RAW (MMP)'!$B:$G,3,0),0)</f>
        <v>0</v>
      </c>
      <c r="T31" s="22">
        <f>IFERROR(VLOOKUP($C31,'메타 RAW (MMP)'!$B:$G,5,0),0)</f>
        <v>0</v>
      </c>
      <c r="U31" s="22">
        <f>IFERROR(VLOOKUP($C31,'메타 RAW (MMP)'!$B:$G,6,0),0)</f>
        <v>0</v>
      </c>
      <c r="V31" s="22">
        <f>IFERROR(D31/T31,0)</f>
        <v>0</v>
      </c>
      <c r="W31" s="22">
        <f t="shared" si="39"/>
        <v>0</v>
      </c>
      <c r="X31" s="22">
        <f>IFERROR(W31*커버링B2C요약!$AD$8/(커버링B2C요약!$AE$5/커버링B2C요약!$AD$5),0)</f>
        <v>0</v>
      </c>
      <c r="Y31" s="28">
        <f>VLOOKUP($C31,'메타 RAW'!$A:$I,9,0)</f>
        <v>30000</v>
      </c>
    </row>
    <row r="32" spans="1:30" s="43" customFormat="1" hidden="1">
      <c r="B32" s="22" t="str">
        <f>VLOOKUP(C32,'메타 RAW'!A:G,2,0)</f>
        <v>ios_registration_lookalike(7%)_vd_인플루언서PA(5)_hn1_26.01.28</v>
      </c>
      <c r="C32" s="22" t="s">
        <v>1216</v>
      </c>
      <c r="D32" s="22">
        <f>VLOOKUP($C32,'메타 RAW'!$A:$G,3,0)</f>
        <v>0</v>
      </c>
      <c r="E32" s="22">
        <f>VLOOKUP($C32,'메타 RAW'!$A:$G,4,0)</f>
        <v>0</v>
      </c>
      <c r="F32" s="22">
        <f>VLOOKUP($C32,'메타 RAW'!$A:$G,5,0)</f>
        <v>0</v>
      </c>
      <c r="G32" s="22">
        <f>VLOOKUP($C32,'메타 RAW'!$A:$G,6,0)</f>
        <v>0</v>
      </c>
      <c r="H32" s="22">
        <f>VLOOKUP($C32,'메타 RAW'!$A:$I,7,0)</f>
        <v>0</v>
      </c>
      <c r="I32" s="22">
        <f>VLOOKUP($C32,'메타 RAW'!$A:$I,8,0)</f>
        <v>0</v>
      </c>
      <c r="J32" s="23">
        <f>IFERROR(D32/E32*1000,0)</f>
        <v>0</v>
      </c>
      <c r="K32" s="23">
        <f t="shared" si="32"/>
        <v>0</v>
      </c>
      <c r="L32" s="24">
        <f t="shared" si="33"/>
        <v>0</v>
      </c>
      <c r="M32" s="24">
        <f t="shared" si="33"/>
        <v>0</v>
      </c>
      <c r="N32" s="24">
        <f t="shared" si="34"/>
        <v>0</v>
      </c>
      <c r="O32" s="24">
        <f t="shared" si="35"/>
        <v>0</v>
      </c>
      <c r="P32" s="22">
        <f t="shared" si="36"/>
        <v>0</v>
      </c>
      <c r="Q32" s="22">
        <f t="shared" si="37"/>
        <v>0</v>
      </c>
      <c r="R32" s="22">
        <f t="shared" si="38"/>
        <v>0</v>
      </c>
      <c r="S32" s="22">
        <f>IFERROR(VLOOKUP($C32,'메타 RAW (MMP)'!$B:$G,3,0),0)</f>
        <v>0</v>
      </c>
      <c r="T32" s="22">
        <f>IFERROR(VLOOKUP($C32,'메타 RAW (MMP)'!$B:$G,5,0),0)</f>
        <v>0</v>
      </c>
      <c r="U32" s="22">
        <f>IFERROR(VLOOKUP($C32,'메타 RAW (MMP)'!$B:$G,6,0),0)</f>
        <v>0</v>
      </c>
      <c r="V32" s="22">
        <f>IFERROR(D32/T32,0)</f>
        <v>0</v>
      </c>
      <c r="W32" s="22">
        <f t="shared" si="39"/>
        <v>0</v>
      </c>
      <c r="X32" s="22">
        <f>IFERROR(W32*커버링B2C요약!$AD$8/(커버링B2C요약!$AE$5/커버링B2C요약!$AD$5),0)</f>
        <v>0</v>
      </c>
      <c r="Y32" s="28">
        <f>VLOOKUP($C32,'메타 RAW'!$A:$I,9,0)</f>
        <v>30000</v>
      </c>
    </row>
    <row r="33" spans="1:30">
      <c r="AA33" s="43"/>
    </row>
    <row r="34" spans="1:30" ht="16.5" hidden="1" customHeight="1">
      <c r="B34" s="19" t="s">
        <v>440</v>
      </c>
      <c r="C34" s="20" t="s">
        <v>451</v>
      </c>
      <c r="D34" s="20"/>
      <c r="AA34" s="43"/>
    </row>
    <row r="35" spans="1:30" ht="16.5" hidden="1" customHeight="1">
      <c r="B35" s="11" t="s">
        <v>436</v>
      </c>
      <c r="C35" s="11" t="s">
        <v>22</v>
      </c>
      <c r="D35" s="12" t="s">
        <v>23</v>
      </c>
      <c r="E35" s="12" t="s">
        <v>24</v>
      </c>
      <c r="F35" s="12" t="s">
        <v>25</v>
      </c>
      <c r="G35" s="12" t="s">
        <v>26</v>
      </c>
      <c r="H35" s="12" t="s">
        <v>27</v>
      </c>
      <c r="I35" s="12" t="s">
        <v>28</v>
      </c>
      <c r="J35" s="13" t="s">
        <v>29</v>
      </c>
      <c r="K35" s="13" t="s">
        <v>30</v>
      </c>
      <c r="L35" s="13" t="s">
        <v>31</v>
      </c>
      <c r="M35" s="13" t="s">
        <v>32</v>
      </c>
      <c r="N35" s="13" t="s">
        <v>33</v>
      </c>
      <c r="O35" s="13" t="s">
        <v>34</v>
      </c>
      <c r="P35" s="13" t="s">
        <v>35</v>
      </c>
      <c r="Q35" s="13" t="s">
        <v>36</v>
      </c>
      <c r="R35" s="13" t="s">
        <v>37</v>
      </c>
      <c r="S35" s="14" t="s">
        <v>38</v>
      </c>
      <c r="T35" s="14" t="s">
        <v>27</v>
      </c>
      <c r="U35" s="14" t="s">
        <v>28</v>
      </c>
      <c r="V35" s="14" t="s">
        <v>36</v>
      </c>
      <c r="W35" s="14" t="s">
        <v>37</v>
      </c>
      <c r="X35" s="14" t="s">
        <v>437</v>
      </c>
      <c r="Y35" s="13" t="s">
        <v>40</v>
      </c>
      <c r="Z35" s="14" t="s">
        <v>41</v>
      </c>
      <c r="AA35" s="43"/>
    </row>
    <row r="36" spans="1:30" ht="16.5" hidden="1" customHeight="1">
      <c r="B36" s="15"/>
      <c r="C36" s="9" t="s">
        <v>435</v>
      </c>
      <c r="D36" s="16">
        <f t="shared" ref="D36:I36" si="40">SUM(D37:D41)</f>
        <v>0</v>
      </c>
      <c r="E36" s="16">
        <f t="shared" si="40"/>
        <v>0</v>
      </c>
      <c r="F36" s="16">
        <f t="shared" si="40"/>
        <v>0</v>
      </c>
      <c r="G36" s="16">
        <f t="shared" si="40"/>
        <v>0</v>
      </c>
      <c r="H36" s="16">
        <f t="shared" si="40"/>
        <v>0</v>
      </c>
      <c r="I36" s="16">
        <f t="shared" si="40"/>
        <v>0</v>
      </c>
      <c r="J36" s="17" t="e">
        <f>D36*1000/E36</f>
        <v>#DIV/0!</v>
      </c>
      <c r="K36" s="17">
        <f t="shared" ref="K36:K41" si="41">IFERROR(D36/F36,0)</f>
        <v>0</v>
      </c>
      <c r="L36" s="18">
        <f t="shared" ref="L36:M41" si="42">IFERROR(F36/E36,0)</f>
        <v>0</v>
      </c>
      <c r="M36" s="42">
        <f t="shared" si="42"/>
        <v>0</v>
      </c>
      <c r="N36" s="42">
        <f t="shared" ref="N36:N41" si="43">IFERROR(H36/F36,0)</f>
        <v>0</v>
      </c>
      <c r="O36" s="42">
        <f t="shared" ref="O36:O41" si="44">IFERROR(I36/F36,0)</f>
        <v>0</v>
      </c>
      <c r="P36" s="17">
        <f t="shared" ref="P36:P41" si="45">IFERROR(D36/G36,0)</f>
        <v>0</v>
      </c>
      <c r="Q36" s="17">
        <f t="shared" ref="Q36:Q41" si="46">IFERROR(D36/H36,0)</f>
        <v>0</v>
      </c>
      <c r="R36" s="17">
        <f t="shared" ref="R36:R41" si="47">IFERROR(D36/I36,0)</f>
        <v>0</v>
      </c>
      <c r="S36" s="16">
        <f>SUM(S37:S41)</f>
        <v>0</v>
      </c>
      <c r="T36" s="16">
        <f>SUM(T37:T41)</f>
        <v>0</v>
      </c>
      <c r="U36" s="16">
        <f>SUM(U37:U41)</f>
        <v>0</v>
      </c>
      <c r="V36" s="17">
        <f t="shared" ref="V36:V41" si="48">IFERROR(D36/T36,0)</f>
        <v>0</v>
      </c>
      <c r="W36" s="17">
        <f t="shared" ref="W36:W41" si="49">IFERROR(D36/U36,0)</f>
        <v>0</v>
      </c>
      <c r="X36" s="17">
        <f>IFERROR(W36*커버링B2C요약!$AD$8/(커버링B2C요약!$AE$5/커버링B2C요약!$AD$5),0)</f>
        <v>0</v>
      </c>
      <c r="Y36" s="17">
        <f>Y37</f>
        <v>0</v>
      </c>
      <c r="Z36" s="17" t="s">
        <v>48</v>
      </c>
      <c r="AA36" s="168"/>
    </row>
    <row r="37" spans="1:30" s="43" customFormat="1" hidden="1">
      <c r="B37" s="22" t="str">
        <f>VLOOKUP(C37,'메타 RAW'!A:G,2,0)</f>
        <v>ios_registration_lookalike(7%)_vd_인플루언서PA(4)_hn1_26.01.28</v>
      </c>
      <c r="C37" s="22" t="s">
        <v>1217</v>
      </c>
      <c r="D37" s="22">
        <f>VLOOKUP($C37,'메타 RAW'!$A:$G,3,0)</f>
        <v>0</v>
      </c>
      <c r="E37" s="22">
        <f>VLOOKUP($C37,'메타 RAW'!$A:$G,4,0)</f>
        <v>0</v>
      </c>
      <c r="F37" s="22">
        <f>VLOOKUP($C37,'메타 RAW'!$A:$G,5,0)</f>
        <v>0</v>
      </c>
      <c r="G37" s="22">
        <f>VLOOKUP($C37,'메타 RAW'!$A:$G,6,0)</f>
        <v>0</v>
      </c>
      <c r="H37" s="22">
        <f>VLOOKUP($C37,'메타 RAW'!$A:$I,7,0)</f>
        <v>0</v>
      </c>
      <c r="I37" s="22">
        <f>VLOOKUP($C37,'메타 RAW'!$A:$I,8,0)</f>
        <v>0</v>
      </c>
      <c r="J37" s="23">
        <f>IFERROR(D37/E37*1000,0)</f>
        <v>0</v>
      </c>
      <c r="K37" s="23">
        <f t="shared" si="41"/>
        <v>0</v>
      </c>
      <c r="L37" s="24">
        <f t="shared" si="42"/>
        <v>0</v>
      </c>
      <c r="M37" s="24">
        <f t="shared" si="42"/>
        <v>0</v>
      </c>
      <c r="N37" s="24">
        <f t="shared" si="43"/>
        <v>0</v>
      </c>
      <c r="O37" s="24">
        <f t="shared" si="44"/>
        <v>0</v>
      </c>
      <c r="P37" s="22">
        <f t="shared" si="45"/>
        <v>0</v>
      </c>
      <c r="Q37" s="22">
        <f t="shared" si="46"/>
        <v>0</v>
      </c>
      <c r="R37" s="22">
        <f t="shared" si="47"/>
        <v>0</v>
      </c>
      <c r="S37" s="22">
        <f>IFERROR(VLOOKUP($C37,'메타 RAW (MMP)'!$B:$G,3,0),0)</f>
        <v>0</v>
      </c>
      <c r="T37" s="22">
        <f>IFERROR(VLOOKUP($C37,'메타 RAW (MMP)'!$B:$G,5,0),0)</f>
        <v>0</v>
      </c>
      <c r="U37" s="22">
        <f>IFERROR(VLOOKUP($C37,'메타 RAW (MMP)'!$B:$G,6,0),0)</f>
        <v>0</v>
      </c>
      <c r="V37" s="22">
        <f t="shared" si="48"/>
        <v>0</v>
      </c>
      <c r="W37" s="22">
        <f t="shared" si="49"/>
        <v>0</v>
      </c>
      <c r="X37" s="22">
        <f>IFERROR(W37*커버링B2C요약!$AD$8/(커버링B2C요약!$AE$5/커버링B2C요약!$AD$5),0)</f>
        <v>0</v>
      </c>
      <c r="Y37" s="22">
        <v>0</v>
      </c>
    </row>
    <row r="38" spans="1:30" s="43" customFormat="1" hidden="1">
      <c r="B38" s="22" t="str">
        <f>VLOOKUP(C38,'메타 RAW'!A:G,2,0)</f>
        <v>ios_registration_lookalike(7%)_vd_인플루언서PA(4)_hn1_26.01.28</v>
      </c>
      <c r="C38" s="22" t="s">
        <v>1218</v>
      </c>
      <c r="D38" s="22">
        <f>VLOOKUP($C38,'메타 RAW'!$A:$G,3,0)</f>
        <v>0</v>
      </c>
      <c r="E38" s="22">
        <f>VLOOKUP($C38,'메타 RAW'!$A:$G,4,0)</f>
        <v>0</v>
      </c>
      <c r="F38" s="22">
        <f>VLOOKUP($C38,'메타 RAW'!$A:$G,5,0)</f>
        <v>0</v>
      </c>
      <c r="G38" s="22">
        <f>VLOOKUP($C38,'메타 RAW'!$A:$G,6,0)</f>
        <v>0</v>
      </c>
      <c r="H38" s="22">
        <f>VLOOKUP($C38,'메타 RAW'!$A:$I,7,0)</f>
        <v>0</v>
      </c>
      <c r="I38" s="22">
        <f>VLOOKUP($C38,'메타 RAW'!$A:$I,8,0)</f>
        <v>0</v>
      </c>
      <c r="J38" s="23">
        <f>IFERROR(D38/E38*1000,0)</f>
        <v>0</v>
      </c>
      <c r="K38" s="23">
        <f t="shared" si="41"/>
        <v>0</v>
      </c>
      <c r="L38" s="24">
        <f t="shared" si="42"/>
        <v>0</v>
      </c>
      <c r="M38" s="24">
        <f t="shared" si="42"/>
        <v>0</v>
      </c>
      <c r="N38" s="24">
        <f t="shared" si="43"/>
        <v>0</v>
      </c>
      <c r="O38" s="24">
        <f t="shared" si="44"/>
        <v>0</v>
      </c>
      <c r="P38" s="22">
        <f t="shared" si="45"/>
        <v>0</v>
      </c>
      <c r="Q38" s="22">
        <f t="shared" si="46"/>
        <v>0</v>
      </c>
      <c r="R38" s="22">
        <f t="shared" si="47"/>
        <v>0</v>
      </c>
      <c r="S38" s="22">
        <f>IFERROR(VLOOKUP($C38,'메타 RAW (MMP)'!$B:$G,3,0),0)</f>
        <v>0</v>
      </c>
      <c r="T38" s="22">
        <f>IFERROR(VLOOKUP($C38,'메타 RAW (MMP)'!$B:$G,5,0),0)</f>
        <v>0</v>
      </c>
      <c r="U38" s="22">
        <f>IFERROR(VLOOKUP($C38,'메타 RAW (MMP)'!$B:$G,6,0),0)</f>
        <v>0</v>
      </c>
      <c r="V38" s="22">
        <f t="shared" si="48"/>
        <v>0</v>
      </c>
      <c r="W38" s="22">
        <f t="shared" si="49"/>
        <v>0</v>
      </c>
      <c r="X38" s="22">
        <f>IFERROR(W38*커버링B2C요약!$AD$8/(커버링B2C요약!$AE$5/커버링B2C요약!$AD$5),0)</f>
        <v>0</v>
      </c>
      <c r="Y38" s="22">
        <f>VLOOKUP($C38,'메타 RAW'!$A:$I,9,0)</f>
        <v>50000</v>
      </c>
    </row>
    <row r="39" spans="1:30" s="43" customFormat="1" hidden="1">
      <c r="B39" s="22" t="str">
        <f>VLOOKUP(C39,'메타 RAW'!A:G,2,0)</f>
        <v>ios_registration_lookalike(7%)_vd_인플루언서PA(4)_hn1_26.01.28</v>
      </c>
      <c r="C39" s="22" t="s">
        <v>1219</v>
      </c>
      <c r="D39" s="22">
        <f>VLOOKUP($C39,'메타 RAW'!$A:$G,3,0)</f>
        <v>0</v>
      </c>
      <c r="E39" s="22">
        <f>VLOOKUP($C39,'메타 RAW'!$A:$G,4,0)</f>
        <v>0</v>
      </c>
      <c r="F39" s="22">
        <f>VLOOKUP($C39,'메타 RAW'!$A:$G,5,0)</f>
        <v>0</v>
      </c>
      <c r="G39" s="22">
        <f>VLOOKUP($C39,'메타 RAW'!$A:$G,6,0)</f>
        <v>0</v>
      </c>
      <c r="H39" s="22">
        <f>VLOOKUP($C39,'메타 RAW'!$A:$I,7,0)</f>
        <v>0</v>
      </c>
      <c r="I39" s="22">
        <f>VLOOKUP($C39,'메타 RAW'!$A:$I,8,0)</f>
        <v>0</v>
      </c>
      <c r="J39" s="23">
        <f>IFERROR(D39/E39*1000,0)</f>
        <v>0</v>
      </c>
      <c r="K39" s="23">
        <f t="shared" si="41"/>
        <v>0</v>
      </c>
      <c r="L39" s="24">
        <f t="shared" si="42"/>
        <v>0</v>
      </c>
      <c r="M39" s="24">
        <f t="shared" si="42"/>
        <v>0</v>
      </c>
      <c r="N39" s="24">
        <f t="shared" si="43"/>
        <v>0</v>
      </c>
      <c r="O39" s="24">
        <f t="shared" si="44"/>
        <v>0</v>
      </c>
      <c r="P39" s="22">
        <f t="shared" si="45"/>
        <v>0</v>
      </c>
      <c r="Q39" s="22">
        <f t="shared" si="46"/>
        <v>0</v>
      </c>
      <c r="R39" s="22">
        <f t="shared" si="47"/>
        <v>0</v>
      </c>
      <c r="S39" s="22">
        <f>IFERROR(VLOOKUP($C39,'메타 RAW (MMP)'!$B:$G,3,0),0)</f>
        <v>0</v>
      </c>
      <c r="T39" s="22">
        <f>IFERROR(VLOOKUP($C39,'메타 RAW (MMP)'!$B:$G,5,0),0)</f>
        <v>0</v>
      </c>
      <c r="U39" s="22">
        <f>IFERROR(VLOOKUP($C39,'메타 RAW (MMP)'!$B:$G,6,0),0)</f>
        <v>0</v>
      </c>
      <c r="V39" s="22">
        <f t="shared" si="48"/>
        <v>0</v>
      </c>
      <c r="W39" s="22">
        <f t="shared" si="49"/>
        <v>0</v>
      </c>
      <c r="X39" s="22">
        <f>IFERROR(W39*커버링B2C요약!$AD$8/(커버링B2C요약!$AE$5/커버링B2C요약!$AD$5),0)</f>
        <v>0</v>
      </c>
      <c r="Y39" s="22">
        <f>VLOOKUP($C39,'메타 RAW'!$A:$I,9,0)</f>
        <v>50000</v>
      </c>
    </row>
    <row r="40" spans="1:30" s="62" customFormat="1" hidden="1">
      <c r="A40" s="43"/>
      <c r="B40" s="22" t="str">
        <f>VLOOKUP(C40,'메타 RAW'!A:G,2,0)</f>
        <v>ios_registration_lookalike(7%)_vd_인플루언서PA(4)_hn1_26.01.28</v>
      </c>
      <c r="C40" s="22" t="s">
        <v>1220</v>
      </c>
      <c r="D40" s="22">
        <f>VLOOKUP($C40,'메타 RAW'!$A:$G,3,0)</f>
        <v>0</v>
      </c>
      <c r="E40" s="22">
        <f>VLOOKUP($C40,'메타 RAW'!$A:$G,4,0)</f>
        <v>0</v>
      </c>
      <c r="F40" s="22">
        <f>VLOOKUP($C40,'메타 RAW'!$A:$G,5,0)</f>
        <v>0</v>
      </c>
      <c r="G40" s="22">
        <f>VLOOKUP($C40,'메타 RAW'!$A:$G,6,0)</f>
        <v>0</v>
      </c>
      <c r="H40" s="22">
        <f>VLOOKUP($C40,'메타 RAW'!$A:$I,7,0)</f>
        <v>0</v>
      </c>
      <c r="I40" s="22">
        <f>VLOOKUP($C40,'메타 RAW'!$A:$I,8,0)</f>
        <v>0</v>
      </c>
      <c r="J40" s="23">
        <f>IFERROR(D40/E40*1000,0)</f>
        <v>0</v>
      </c>
      <c r="K40" s="23">
        <f t="shared" si="41"/>
        <v>0</v>
      </c>
      <c r="L40" s="24">
        <f t="shared" si="42"/>
        <v>0</v>
      </c>
      <c r="M40" s="24">
        <f t="shared" si="42"/>
        <v>0</v>
      </c>
      <c r="N40" s="24">
        <f t="shared" si="43"/>
        <v>0</v>
      </c>
      <c r="O40" s="24">
        <f t="shared" si="44"/>
        <v>0</v>
      </c>
      <c r="P40" s="22">
        <f t="shared" si="45"/>
        <v>0</v>
      </c>
      <c r="Q40" s="22">
        <f t="shared" si="46"/>
        <v>0</v>
      </c>
      <c r="R40" s="22">
        <f t="shared" si="47"/>
        <v>0</v>
      </c>
      <c r="S40" s="22">
        <f>IFERROR(VLOOKUP($C40,'메타 RAW (MMP)'!$B:$G,3,0),0)</f>
        <v>0</v>
      </c>
      <c r="T40" s="22">
        <f>IFERROR(VLOOKUP($C40,'메타 RAW (MMP)'!$B:$G,5,0),0)</f>
        <v>0</v>
      </c>
      <c r="U40" s="22">
        <f>IFERROR(VLOOKUP($C40,'메타 RAW (MMP)'!$B:$G,6,0),0)</f>
        <v>0</v>
      </c>
      <c r="V40" s="22">
        <f t="shared" si="48"/>
        <v>0</v>
      </c>
      <c r="W40" s="22">
        <f t="shared" si="49"/>
        <v>0</v>
      </c>
      <c r="X40" s="22">
        <f>IFERROR(W40*커버링B2C요약!$AD$8/(커버링B2C요약!$AE$5/커버링B2C요약!$AD$5),0)</f>
        <v>0</v>
      </c>
      <c r="Y40" s="22">
        <f>VLOOKUP($C40,'메타 RAW'!$A:$I,9,0)</f>
        <v>50000</v>
      </c>
      <c r="Z40" s="43"/>
      <c r="AA40" s="43"/>
      <c r="AB40" s="43"/>
      <c r="AC40" s="43"/>
      <c r="AD40" s="43"/>
    </row>
    <row r="41" spans="1:30" s="62" customFormat="1" hidden="1">
      <c r="A41" s="43"/>
      <c r="B41" s="22" t="str">
        <f>VLOOKUP(C41,'메타 RAW'!A:G,2,0)</f>
        <v>ios_registration_lookalike(7%)_vd_인플루언서PA(4)_hn1_26.01.28</v>
      </c>
      <c r="C41" s="22" t="s">
        <v>1221</v>
      </c>
      <c r="D41" s="22">
        <f>VLOOKUP($C41,'메타 RAW'!$A:$G,3,0)</f>
        <v>0</v>
      </c>
      <c r="E41" s="22">
        <f>VLOOKUP($C41,'메타 RAW'!$A:$G,4,0)</f>
        <v>0</v>
      </c>
      <c r="F41" s="22">
        <f>VLOOKUP($C41,'메타 RAW'!$A:$G,5,0)</f>
        <v>0</v>
      </c>
      <c r="G41" s="22">
        <f>VLOOKUP($C41,'메타 RAW'!$A:$G,6,0)</f>
        <v>0</v>
      </c>
      <c r="H41" s="22">
        <f>VLOOKUP($C41,'메타 RAW'!$A:$I,7,0)</f>
        <v>0</v>
      </c>
      <c r="I41" s="22">
        <f>VLOOKUP($C41,'메타 RAW'!$A:$I,8,0)</f>
        <v>0</v>
      </c>
      <c r="J41" s="23">
        <f>IFERROR(D41/E41*1000,0)</f>
        <v>0</v>
      </c>
      <c r="K41" s="23">
        <f t="shared" si="41"/>
        <v>0</v>
      </c>
      <c r="L41" s="24">
        <f t="shared" si="42"/>
        <v>0</v>
      </c>
      <c r="M41" s="24">
        <f t="shared" si="42"/>
        <v>0</v>
      </c>
      <c r="N41" s="24">
        <f t="shared" si="43"/>
        <v>0</v>
      </c>
      <c r="O41" s="24">
        <f t="shared" si="44"/>
        <v>0</v>
      </c>
      <c r="P41" s="22">
        <f t="shared" si="45"/>
        <v>0</v>
      </c>
      <c r="Q41" s="22">
        <f t="shared" si="46"/>
        <v>0</v>
      </c>
      <c r="R41" s="22">
        <f t="shared" si="47"/>
        <v>0</v>
      </c>
      <c r="S41" s="22">
        <f>IFERROR(VLOOKUP($C41,'메타 RAW (MMP)'!$B:$G,3,0),0)</f>
        <v>0</v>
      </c>
      <c r="T41" s="22">
        <f>IFERROR(VLOOKUP($C41,'메타 RAW (MMP)'!$B:$G,5,0),0)</f>
        <v>0</v>
      </c>
      <c r="U41" s="22">
        <f>IFERROR(VLOOKUP($C41,'메타 RAW (MMP)'!$B:$G,6,0),0)</f>
        <v>0</v>
      </c>
      <c r="V41" s="22">
        <f t="shared" si="48"/>
        <v>0</v>
      </c>
      <c r="W41" s="22">
        <f t="shared" si="49"/>
        <v>0</v>
      </c>
      <c r="X41" s="22">
        <f>IFERROR(W41*커버링B2C요약!$AD$8/(커버링B2C요약!$AE$5/커버링B2C요약!$AD$5),0)</f>
        <v>0</v>
      </c>
      <c r="Y41" s="22">
        <f>VLOOKUP($C41,'메타 RAW'!$A:$I,9,0)</f>
        <v>50000</v>
      </c>
      <c r="Z41" s="43"/>
      <c r="AA41" s="43"/>
      <c r="AB41" s="43"/>
      <c r="AC41" s="43"/>
      <c r="AD41" s="43"/>
    </row>
    <row r="42" spans="1:30" ht="16.5" hidden="1" customHeight="1">
      <c r="B42" s="19" t="s">
        <v>440</v>
      </c>
      <c r="C42" s="20" t="s">
        <v>658</v>
      </c>
      <c r="D42" s="20"/>
      <c r="AA42" s="43"/>
    </row>
    <row r="43" spans="1:30" ht="16.5" hidden="1" customHeight="1">
      <c r="B43" s="11" t="s">
        <v>436</v>
      </c>
      <c r="C43" s="11" t="s">
        <v>22</v>
      </c>
      <c r="D43" s="12" t="s">
        <v>23</v>
      </c>
      <c r="E43" s="12" t="s">
        <v>24</v>
      </c>
      <c r="F43" s="12" t="s">
        <v>25</v>
      </c>
      <c r="G43" s="12" t="s">
        <v>26</v>
      </c>
      <c r="H43" s="12" t="s">
        <v>27</v>
      </c>
      <c r="I43" s="12" t="s">
        <v>28</v>
      </c>
      <c r="J43" s="13" t="s">
        <v>29</v>
      </c>
      <c r="K43" s="13" t="s">
        <v>30</v>
      </c>
      <c r="L43" s="13" t="s">
        <v>31</v>
      </c>
      <c r="M43" s="13" t="s">
        <v>32</v>
      </c>
      <c r="N43" s="13" t="s">
        <v>33</v>
      </c>
      <c r="O43" s="13" t="s">
        <v>34</v>
      </c>
      <c r="P43" s="13" t="s">
        <v>35</v>
      </c>
      <c r="Q43" s="13" t="s">
        <v>36</v>
      </c>
      <c r="R43" s="13" t="s">
        <v>37</v>
      </c>
      <c r="S43" s="14" t="s">
        <v>38</v>
      </c>
      <c r="T43" s="14" t="s">
        <v>27</v>
      </c>
      <c r="U43" s="14" t="s">
        <v>28</v>
      </c>
      <c r="V43" s="14" t="s">
        <v>36</v>
      </c>
      <c r="W43" s="14" t="s">
        <v>37</v>
      </c>
      <c r="X43" s="14" t="s">
        <v>437</v>
      </c>
      <c r="Y43" s="13" t="s">
        <v>40</v>
      </c>
      <c r="Z43" s="14" t="s">
        <v>41</v>
      </c>
      <c r="AA43" s="43"/>
    </row>
    <row r="44" spans="1:30" ht="16.5" hidden="1" customHeight="1">
      <c r="B44" s="15"/>
      <c r="C44" s="9" t="s">
        <v>435</v>
      </c>
      <c r="D44" s="16">
        <f t="shared" ref="D44:I44" si="50">SUM(D45:D48)</f>
        <v>0</v>
      </c>
      <c r="E44" s="16">
        <f t="shared" si="50"/>
        <v>0</v>
      </c>
      <c r="F44" s="16">
        <f t="shared" si="50"/>
        <v>0</v>
      </c>
      <c r="G44" s="16">
        <f t="shared" si="50"/>
        <v>0</v>
      </c>
      <c r="H44" s="16">
        <f t="shared" si="50"/>
        <v>0</v>
      </c>
      <c r="I44" s="16">
        <f t="shared" si="50"/>
        <v>0</v>
      </c>
      <c r="J44" s="17" t="e">
        <f>D44*1000/E44</f>
        <v>#DIV/0!</v>
      </c>
      <c r="K44" s="17">
        <f>IFERROR(D44/F44,0)</f>
        <v>0</v>
      </c>
      <c r="L44" s="18">
        <f t="shared" ref="L44:M48" si="51">IFERROR(F44/E44,0)</f>
        <v>0</v>
      </c>
      <c r="M44" s="42">
        <f t="shared" si="51"/>
        <v>0</v>
      </c>
      <c r="N44" s="42">
        <f>IFERROR(H44/F44,0)</f>
        <v>0</v>
      </c>
      <c r="O44" s="42">
        <f>IFERROR(I44/F44,0)</f>
        <v>0</v>
      </c>
      <c r="P44" s="17">
        <f>IFERROR(D44/G44,0)</f>
        <v>0</v>
      </c>
      <c r="Q44" s="17">
        <f>IFERROR(D44/H44,0)</f>
        <v>0</v>
      </c>
      <c r="R44" s="17">
        <f>IFERROR(D44/I44,0)</f>
        <v>0</v>
      </c>
      <c r="S44" s="16">
        <f>SUM(S45:S48)</f>
        <v>0</v>
      </c>
      <c r="T44" s="16">
        <f>SUM(T45:T48)</f>
        <v>0</v>
      </c>
      <c r="U44" s="16">
        <f>SUM(U45:U48)</f>
        <v>0</v>
      </c>
      <c r="V44" s="17">
        <f>IFERROR(D44/T44,0)</f>
        <v>0</v>
      </c>
      <c r="W44" s="17">
        <f>IFERROR(D44/U44,0)</f>
        <v>0</v>
      </c>
      <c r="X44" s="17">
        <f>IFERROR(W44*커버링B2C요약!$AD$8/(커버링B2C요약!$AE$5/커버링B2C요약!$AD$5),0)</f>
        <v>0</v>
      </c>
      <c r="Y44" s="17">
        <f>Y45</f>
        <v>0</v>
      </c>
      <c r="Z44" s="17">
        <v>0</v>
      </c>
      <c r="AA44" s="43"/>
    </row>
    <row r="45" spans="1:30" s="43" customFormat="1" hidden="1">
      <c r="B45" s="22" t="str">
        <f>VLOOKUP(C45,'메타 RAW'!A:G,2,0)</f>
        <v>ios_registration_lookalike(7%)_vd_인플루언서PA(3)_hn1_26.01.28</v>
      </c>
      <c r="C45" s="22" t="s">
        <v>1222</v>
      </c>
      <c r="D45" s="22">
        <f>VLOOKUP($C45,'메타 RAW'!$A:$G,3,0)</f>
        <v>0</v>
      </c>
      <c r="E45" s="22">
        <f>VLOOKUP($C45,'메타 RAW'!$A:$G,4,0)</f>
        <v>0</v>
      </c>
      <c r="F45" s="22">
        <f>VLOOKUP($C45,'메타 RAW'!$A:$G,5,0)</f>
        <v>0</v>
      </c>
      <c r="G45" s="22">
        <f>VLOOKUP($C45,'메타 RAW'!$A:$G,6,0)</f>
        <v>0</v>
      </c>
      <c r="H45" s="22">
        <f>VLOOKUP($C45,'메타 RAW'!$A:$I,7,0)</f>
        <v>0</v>
      </c>
      <c r="I45" s="22">
        <f>VLOOKUP($C45,'메타 RAW'!$A:$I,8,0)</f>
        <v>0</v>
      </c>
      <c r="J45" s="23">
        <f>IFERROR(D45/E45*1000,0)</f>
        <v>0</v>
      </c>
      <c r="K45" s="23">
        <f>IFERROR(D45/F45,0)</f>
        <v>0</v>
      </c>
      <c r="L45" s="24">
        <f t="shared" si="51"/>
        <v>0</v>
      </c>
      <c r="M45" s="24">
        <f t="shared" si="51"/>
        <v>0</v>
      </c>
      <c r="N45" s="24">
        <f>IFERROR(H45/F45,0)</f>
        <v>0</v>
      </c>
      <c r="O45" s="24">
        <f>IFERROR(I45/F45,0)</f>
        <v>0</v>
      </c>
      <c r="P45" s="22">
        <f>IFERROR(D45/G45,0)</f>
        <v>0</v>
      </c>
      <c r="Q45" s="22">
        <f>IFERROR(D45/H45,0)</f>
        <v>0</v>
      </c>
      <c r="R45" s="22">
        <f>IFERROR(D45/I45,0)</f>
        <v>0</v>
      </c>
      <c r="S45" s="22">
        <f>IFERROR(VLOOKUP($C45,'메타 RAW (MMP)'!$B:$G,3,0),0)</f>
        <v>0</v>
      </c>
      <c r="T45" s="22">
        <f>IFERROR(VLOOKUP($C45,'메타 RAW (MMP)'!$B:$G,5,0),0)</f>
        <v>0</v>
      </c>
      <c r="U45" s="22">
        <f>IFERROR(VLOOKUP($C45,'메타 RAW (MMP)'!$B:$G,6,0),0)</f>
        <v>0</v>
      </c>
      <c r="V45" s="22">
        <f>IFERROR(D45/T45,0)</f>
        <v>0</v>
      </c>
      <c r="W45" s="22">
        <f>IFERROR(D45/U45,0)</f>
        <v>0</v>
      </c>
      <c r="X45" s="22">
        <f>IFERROR(W45*커버링B2C요약!$AD$8/(커버링B2C요약!$AE$5/커버링B2C요약!$AD$5),0)</f>
        <v>0</v>
      </c>
      <c r="Y45" s="22">
        <v>0</v>
      </c>
    </row>
    <row r="46" spans="1:30" s="43" customFormat="1" hidden="1">
      <c r="B46" s="22" t="str">
        <f>VLOOKUP(C46,'메타 RAW'!A:G,2,0)</f>
        <v>ios_registration_lookalike(7%)_vd_인플루언서PA(3)_hn1_26.01.28</v>
      </c>
      <c r="C46" s="22" t="s">
        <v>1223</v>
      </c>
      <c r="D46" s="22">
        <f>VLOOKUP($C46,'메타 RAW'!$A:$G,3,0)</f>
        <v>0</v>
      </c>
      <c r="E46" s="22">
        <f>VLOOKUP($C46,'메타 RAW'!$A:$G,4,0)</f>
        <v>0</v>
      </c>
      <c r="F46" s="22">
        <f>VLOOKUP($C46,'메타 RAW'!$A:$G,5,0)</f>
        <v>0</v>
      </c>
      <c r="G46" s="22">
        <f>VLOOKUP($C46,'메타 RAW'!$A:$G,6,0)</f>
        <v>0</v>
      </c>
      <c r="H46" s="22">
        <f>VLOOKUP($C46,'메타 RAW'!$A:$I,7,0)</f>
        <v>0</v>
      </c>
      <c r="I46" s="22">
        <f>VLOOKUP($C46,'메타 RAW'!$A:$I,8,0)</f>
        <v>0</v>
      </c>
      <c r="J46" s="23">
        <f>IFERROR(D46/E46*1000,0)</f>
        <v>0</v>
      </c>
      <c r="K46" s="23">
        <f>IFERROR(D46/F46,0)</f>
        <v>0</v>
      </c>
      <c r="L46" s="24">
        <f t="shared" si="51"/>
        <v>0</v>
      </c>
      <c r="M46" s="24">
        <f t="shared" si="51"/>
        <v>0</v>
      </c>
      <c r="N46" s="24">
        <f>IFERROR(H46/F46,0)</f>
        <v>0</v>
      </c>
      <c r="O46" s="24">
        <f>IFERROR(I46/F46,0)</f>
        <v>0</v>
      </c>
      <c r="P46" s="22">
        <f>IFERROR(D46/G46,0)</f>
        <v>0</v>
      </c>
      <c r="Q46" s="22">
        <f>IFERROR(D46/H46,0)</f>
        <v>0</v>
      </c>
      <c r="R46" s="22">
        <f>IFERROR(D46/I46,0)</f>
        <v>0</v>
      </c>
      <c r="S46" s="22">
        <f>IFERROR(VLOOKUP($C46,'메타 RAW (MMP)'!$B:$G,3,0),0)</f>
        <v>0</v>
      </c>
      <c r="T46" s="22">
        <f>IFERROR(VLOOKUP($C46,'메타 RAW (MMP)'!$B:$G,5,0),0)</f>
        <v>0</v>
      </c>
      <c r="U46" s="22">
        <f>IFERROR(VLOOKUP($C46,'메타 RAW (MMP)'!$B:$G,6,0),0)</f>
        <v>0</v>
      </c>
      <c r="V46" s="22">
        <f>IFERROR(D46/T46,0)</f>
        <v>0</v>
      </c>
      <c r="W46" s="22">
        <f>IFERROR(D46/U46,0)</f>
        <v>0</v>
      </c>
      <c r="X46" s="22">
        <f>IFERROR(W46*커버링B2C요약!$AD$8/(커버링B2C요약!$AE$5/커버링B2C요약!$AD$5),0)</f>
        <v>0</v>
      </c>
      <c r="Y46" s="22">
        <f>VLOOKUP($C46,'메타 RAW'!$A:$I,9,0)</f>
        <v>30000</v>
      </c>
    </row>
    <row r="47" spans="1:30" s="43" customFormat="1" hidden="1">
      <c r="B47" s="22" t="str">
        <f>VLOOKUP(C47,'메타 RAW'!A:G,2,0)</f>
        <v>ios_registration_lookalike(7%)_vd_인플루언서PA(3)_hn1_26.01.28</v>
      </c>
      <c r="C47" s="22" t="s">
        <v>1224</v>
      </c>
      <c r="D47" s="22">
        <f>VLOOKUP($C47,'메타 RAW'!$A:$G,3,0)</f>
        <v>0</v>
      </c>
      <c r="E47" s="22">
        <f>VLOOKUP($C47,'메타 RAW'!$A:$G,4,0)</f>
        <v>0</v>
      </c>
      <c r="F47" s="22">
        <f>VLOOKUP($C47,'메타 RAW'!$A:$G,5,0)</f>
        <v>0</v>
      </c>
      <c r="G47" s="22">
        <f>VLOOKUP($C47,'메타 RAW'!$A:$G,6,0)</f>
        <v>0</v>
      </c>
      <c r="H47" s="22">
        <f>VLOOKUP($C47,'메타 RAW'!$A:$I,7,0)</f>
        <v>0</v>
      </c>
      <c r="I47" s="22">
        <f>VLOOKUP($C47,'메타 RAW'!$A:$I,8,0)</f>
        <v>0</v>
      </c>
      <c r="J47" s="23">
        <f>IFERROR(D47/E47*1000,0)</f>
        <v>0</v>
      </c>
      <c r="K47" s="23">
        <f>IFERROR(D47/F47,0)</f>
        <v>0</v>
      </c>
      <c r="L47" s="24">
        <f t="shared" si="51"/>
        <v>0</v>
      </c>
      <c r="M47" s="24">
        <f t="shared" si="51"/>
        <v>0</v>
      </c>
      <c r="N47" s="24">
        <f>IFERROR(H47/F47,0)</f>
        <v>0</v>
      </c>
      <c r="O47" s="24">
        <f>IFERROR(I47/F47,0)</f>
        <v>0</v>
      </c>
      <c r="P47" s="22">
        <f>IFERROR(D47/G47,0)</f>
        <v>0</v>
      </c>
      <c r="Q47" s="22">
        <f>IFERROR(D47/H47,0)</f>
        <v>0</v>
      </c>
      <c r="R47" s="22">
        <f>IFERROR(D47/I47,0)</f>
        <v>0</v>
      </c>
      <c r="S47" s="22">
        <f>IFERROR(VLOOKUP($C47,'메타 RAW (MMP)'!$B:$G,3,0),0)</f>
        <v>0</v>
      </c>
      <c r="T47" s="22">
        <f>IFERROR(VLOOKUP($C47,'메타 RAW (MMP)'!$B:$G,5,0),0)</f>
        <v>0</v>
      </c>
      <c r="U47" s="22">
        <f>IFERROR(VLOOKUP($C47,'메타 RAW (MMP)'!$B:$G,6,0),0)</f>
        <v>0</v>
      </c>
      <c r="V47" s="22">
        <f>IFERROR(D47/T47,0)</f>
        <v>0</v>
      </c>
      <c r="W47" s="22">
        <f>IFERROR(D47/U47,0)</f>
        <v>0</v>
      </c>
      <c r="X47" s="22">
        <f>IFERROR(W47*커버링B2C요약!$AD$8/(커버링B2C요약!$AE$5/커버링B2C요약!$AD$5),0)</f>
        <v>0</v>
      </c>
      <c r="Y47" s="22">
        <f>VLOOKUP($C47,'메타 RAW'!$A:$I,9,0)</f>
        <v>30000</v>
      </c>
    </row>
    <row r="48" spans="1:30" s="43" customFormat="1" hidden="1">
      <c r="B48" s="22" t="str">
        <f>VLOOKUP(C48,'메타 RAW'!A:G,2,0)</f>
        <v>ios_registration_lookalike(7%)_vd_인플루언서PA(3)_hn1_26.01.28</v>
      </c>
      <c r="C48" s="22" t="s">
        <v>1225</v>
      </c>
      <c r="D48" s="22">
        <f>VLOOKUP($C48,'메타 RAW'!$A:$G,3,0)</f>
        <v>0</v>
      </c>
      <c r="E48" s="22">
        <f>VLOOKUP($C48,'메타 RAW'!$A:$G,4,0)</f>
        <v>0</v>
      </c>
      <c r="F48" s="22">
        <f>VLOOKUP($C48,'메타 RAW'!$A:$G,5,0)</f>
        <v>0</v>
      </c>
      <c r="G48" s="22">
        <f>VLOOKUP($C48,'메타 RAW'!$A:$G,6,0)</f>
        <v>0</v>
      </c>
      <c r="H48" s="22">
        <f>VLOOKUP($C48,'메타 RAW'!$A:$I,7,0)</f>
        <v>0</v>
      </c>
      <c r="I48" s="22">
        <f>VLOOKUP($C48,'메타 RAW'!$A:$I,8,0)</f>
        <v>0</v>
      </c>
      <c r="J48" s="23">
        <f>IFERROR(D48/E48*1000,0)</f>
        <v>0</v>
      </c>
      <c r="K48" s="23">
        <f>IFERROR(D48/F48,0)</f>
        <v>0</v>
      </c>
      <c r="L48" s="24">
        <f t="shared" si="51"/>
        <v>0</v>
      </c>
      <c r="M48" s="24">
        <f t="shared" si="51"/>
        <v>0</v>
      </c>
      <c r="N48" s="24">
        <f>IFERROR(H48/F48,0)</f>
        <v>0</v>
      </c>
      <c r="O48" s="24">
        <f>IFERROR(I48/F48,0)</f>
        <v>0</v>
      </c>
      <c r="P48" s="22">
        <f>IFERROR(D48/G48,0)</f>
        <v>0</v>
      </c>
      <c r="Q48" s="22">
        <f>IFERROR(D48/H48,0)</f>
        <v>0</v>
      </c>
      <c r="R48" s="22">
        <f>IFERROR(D48/I48,0)</f>
        <v>0</v>
      </c>
      <c r="S48" s="22">
        <f>IFERROR(VLOOKUP($C48,'메타 RAW (MMP)'!$B:$G,3,0),0)</f>
        <v>0</v>
      </c>
      <c r="T48" s="22">
        <f>IFERROR(VLOOKUP($C48,'메타 RAW (MMP)'!$B:$G,5,0),0)</f>
        <v>0</v>
      </c>
      <c r="U48" s="22">
        <f>IFERROR(VLOOKUP($C48,'메타 RAW (MMP)'!$B:$G,6,0),0)</f>
        <v>0</v>
      </c>
      <c r="V48" s="22">
        <f>IFERROR(D48/T48,0)</f>
        <v>0</v>
      </c>
      <c r="W48" s="22">
        <f>IFERROR(D48/U48,0)</f>
        <v>0</v>
      </c>
      <c r="X48" s="22">
        <f>IFERROR(W48*커버링B2C요약!$AD$8/(커버링B2C요약!$AE$5/커버링B2C요약!$AD$5),0)</f>
        <v>0</v>
      </c>
      <c r="Y48" s="22">
        <f>VLOOKUP($C48,'메타 RAW'!$A:$I,9,0)</f>
        <v>30000</v>
      </c>
    </row>
    <row r="49" spans="2:27" ht="16.5" hidden="1" customHeight="1">
      <c r="B49" s="19" t="s">
        <v>440</v>
      </c>
      <c r="C49" s="20" t="s">
        <v>1226</v>
      </c>
      <c r="D49" s="20"/>
      <c r="AA49" s="43"/>
    </row>
    <row r="50" spans="2:27" ht="16.5" hidden="1" customHeight="1">
      <c r="B50" s="11" t="s">
        <v>436</v>
      </c>
      <c r="C50" s="11" t="s">
        <v>22</v>
      </c>
      <c r="D50" s="12" t="s">
        <v>23</v>
      </c>
      <c r="E50" s="12" t="s">
        <v>24</v>
      </c>
      <c r="F50" s="12" t="s">
        <v>25</v>
      </c>
      <c r="G50" s="12" t="s">
        <v>26</v>
      </c>
      <c r="H50" s="12" t="s">
        <v>27</v>
      </c>
      <c r="I50" s="12" t="s">
        <v>28</v>
      </c>
      <c r="J50" s="13" t="s">
        <v>29</v>
      </c>
      <c r="K50" s="13" t="s">
        <v>30</v>
      </c>
      <c r="L50" s="13" t="s">
        <v>31</v>
      </c>
      <c r="M50" s="13" t="s">
        <v>32</v>
      </c>
      <c r="N50" s="13" t="s">
        <v>33</v>
      </c>
      <c r="O50" s="13" t="s">
        <v>34</v>
      </c>
      <c r="P50" s="13" t="s">
        <v>35</v>
      </c>
      <c r="Q50" s="13" t="s">
        <v>36</v>
      </c>
      <c r="R50" s="13" t="s">
        <v>37</v>
      </c>
      <c r="S50" s="14" t="s">
        <v>38</v>
      </c>
      <c r="T50" s="14" t="s">
        <v>27</v>
      </c>
      <c r="U50" s="14" t="s">
        <v>28</v>
      </c>
      <c r="V50" s="14" t="s">
        <v>36</v>
      </c>
      <c r="W50" s="14" t="s">
        <v>37</v>
      </c>
      <c r="X50" s="14" t="s">
        <v>437</v>
      </c>
      <c r="Y50" s="13" t="s">
        <v>40</v>
      </c>
      <c r="Z50" s="14" t="s">
        <v>41</v>
      </c>
      <c r="AA50" s="43"/>
    </row>
    <row r="51" spans="2:27" ht="16.5" hidden="1" customHeight="1">
      <c r="B51" s="15"/>
      <c r="C51" s="9" t="s">
        <v>435</v>
      </c>
      <c r="D51" s="16">
        <f t="shared" ref="D51:I51" si="52">SUM(D52:D55)</f>
        <v>0</v>
      </c>
      <c r="E51" s="16">
        <f t="shared" si="52"/>
        <v>0</v>
      </c>
      <c r="F51" s="16">
        <f t="shared" si="52"/>
        <v>0</v>
      </c>
      <c r="G51" s="16">
        <f t="shared" si="52"/>
        <v>0</v>
      </c>
      <c r="H51" s="16">
        <f t="shared" si="52"/>
        <v>0</v>
      </c>
      <c r="I51" s="16">
        <f t="shared" si="52"/>
        <v>0</v>
      </c>
      <c r="J51" s="17" t="e">
        <f>D51*1000/E51</f>
        <v>#DIV/0!</v>
      </c>
      <c r="K51" s="17">
        <f>IFERROR(D51/F51,0)</f>
        <v>0</v>
      </c>
      <c r="L51" s="18">
        <f t="shared" ref="L51:M55" si="53">IFERROR(F51/E51,0)</f>
        <v>0</v>
      </c>
      <c r="M51" s="42">
        <f t="shared" si="53"/>
        <v>0</v>
      </c>
      <c r="N51" s="42">
        <f>IFERROR(H51/F51,0)</f>
        <v>0</v>
      </c>
      <c r="O51" s="42">
        <f>IFERROR(I51/F51,0)</f>
        <v>0</v>
      </c>
      <c r="P51" s="17">
        <f>IFERROR(D51/G51,0)</f>
        <v>0</v>
      </c>
      <c r="Q51" s="17">
        <f>IFERROR(D51/H51,0)</f>
        <v>0</v>
      </c>
      <c r="R51" s="17">
        <f>IFERROR(D51/I51,0)</f>
        <v>0</v>
      </c>
      <c r="S51" s="16">
        <f>SUM(S52:S55)</f>
        <v>0</v>
      </c>
      <c r="T51" s="16">
        <f>SUM(T52:T55)</f>
        <v>0</v>
      </c>
      <c r="U51" s="16">
        <f>SUM(U52:U55)</f>
        <v>0</v>
      </c>
      <c r="V51" s="17">
        <f>IFERROR(D51/T51,0)</f>
        <v>0</v>
      </c>
      <c r="W51" s="17">
        <f>IFERROR(D51/U51,0)</f>
        <v>0</v>
      </c>
      <c r="X51" s="17">
        <f>IFERROR(W51*커버링B2C요약!$AD$8/(커버링B2C요약!$AE$5/커버링B2C요약!$AD$5),0)</f>
        <v>0</v>
      </c>
      <c r="Y51" s="17" t="s">
        <v>48</v>
      </c>
      <c r="Z51" s="17">
        <v>0</v>
      </c>
      <c r="AA51" s="43"/>
    </row>
    <row r="52" spans="2:27" s="43" customFormat="1" hidden="1">
      <c r="B52" s="22" t="str">
        <f>VLOOKUP(C52,'메타 RAW'!A:G,2,0)</f>
        <v>ios_registration_lookalike(7%)_vd_인플루언서PA(2)_hn1_26.01.28</v>
      </c>
      <c r="C52" s="22" t="s">
        <v>1227</v>
      </c>
      <c r="D52" s="22">
        <f>VLOOKUP($C52,'메타 RAW'!$A:$G,3,0)</f>
        <v>0</v>
      </c>
      <c r="E52" s="22">
        <f>VLOOKUP($C52,'메타 RAW'!$A:$G,4,0)</f>
        <v>0</v>
      </c>
      <c r="F52" s="22">
        <f>VLOOKUP($C52,'메타 RAW'!$A:$G,5,0)</f>
        <v>0</v>
      </c>
      <c r="G52" s="22">
        <f>VLOOKUP($C52,'메타 RAW'!$A:$G,6,0)</f>
        <v>0</v>
      </c>
      <c r="H52" s="22">
        <f>VLOOKUP($C52,'메타 RAW'!$A:$I,7,0)</f>
        <v>0</v>
      </c>
      <c r="I52" s="22">
        <f>VLOOKUP($C52,'메타 RAW'!$A:$I,8,0)</f>
        <v>0</v>
      </c>
      <c r="J52" s="23">
        <f>IFERROR(D52/E52*1000,0)</f>
        <v>0</v>
      </c>
      <c r="K52" s="23">
        <f>IFERROR(D52/F52,0)</f>
        <v>0</v>
      </c>
      <c r="L52" s="24">
        <f t="shared" si="53"/>
        <v>0</v>
      </c>
      <c r="M52" s="24">
        <f t="shared" si="53"/>
        <v>0</v>
      </c>
      <c r="N52" s="24">
        <f>IFERROR(H52/F52,0)</f>
        <v>0</v>
      </c>
      <c r="O52" s="24">
        <f>IFERROR(I52/F52,0)</f>
        <v>0</v>
      </c>
      <c r="P52" s="22">
        <f>IFERROR(D52/G52,0)</f>
        <v>0</v>
      </c>
      <c r="Q52" s="22">
        <f>IFERROR(D52/H52,0)</f>
        <v>0</v>
      </c>
      <c r="R52" s="22">
        <f>IFERROR(D52/I52,0)</f>
        <v>0</v>
      </c>
      <c r="S52" s="22">
        <f>IFERROR(VLOOKUP($C52,'메타 RAW (MMP)'!$B:$G,3,0),0)</f>
        <v>0</v>
      </c>
      <c r="T52" s="22">
        <f>IFERROR(VLOOKUP($C52,'메타 RAW (MMP)'!$B:$G,5,0),0)</f>
        <v>0</v>
      </c>
      <c r="U52" s="22">
        <f>IFERROR(VLOOKUP($C52,'메타 RAW (MMP)'!$B:$G,6,0),0)</f>
        <v>0</v>
      </c>
      <c r="V52" s="22">
        <f>IFERROR(D52/T52,0)</f>
        <v>0</v>
      </c>
      <c r="W52" s="22">
        <f>IFERROR(D52/U52,0)</f>
        <v>0</v>
      </c>
      <c r="X52" s="22">
        <f>IFERROR(W52*커버링B2C요약!$AD$8/(커버링B2C요약!$AE$5/커버링B2C요약!$AD$5),0)</f>
        <v>0</v>
      </c>
      <c r="Y52" s="22"/>
    </row>
    <row r="53" spans="2:27" s="43" customFormat="1" hidden="1">
      <c r="B53" s="22" t="str">
        <f>VLOOKUP(C53,'메타 RAW'!A:G,2,0)</f>
        <v>ios_registration_lookalike(7%)_vd_인플루언서PA(2)_hn1_26.01.28</v>
      </c>
      <c r="C53" s="22" t="s">
        <v>1228</v>
      </c>
      <c r="D53" s="22">
        <f>VLOOKUP($C53,'메타 RAW'!$A:$G,3,0)</f>
        <v>0</v>
      </c>
      <c r="E53" s="22">
        <f>VLOOKUP($C53,'메타 RAW'!$A:$G,4,0)</f>
        <v>0</v>
      </c>
      <c r="F53" s="22">
        <f>VLOOKUP($C53,'메타 RAW'!$A:$G,5,0)</f>
        <v>0</v>
      </c>
      <c r="G53" s="22">
        <f>VLOOKUP($C53,'메타 RAW'!$A:$G,6,0)</f>
        <v>0</v>
      </c>
      <c r="H53" s="22">
        <f>VLOOKUP($C53,'메타 RAW'!$A:$I,7,0)</f>
        <v>0</v>
      </c>
      <c r="I53" s="22">
        <f>VLOOKUP($C53,'메타 RAW'!$A:$I,8,0)</f>
        <v>0</v>
      </c>
      <c r="J53" s="23">
        <f>IFERROR(D53/E53*1000,0)</f>
        <v>0</v>
      </c>
      <c r="K53" s="23">
        <f>IFERROR(D53/F53,0)</f>
        <v>0</v>
      </c>
      <c r="L53" s="24">
        <f t="shared" si="53"/>
        <v>0</v>
      </c>
      <c r="M53" s="24">
        <f t="shared" si="53"/>
        <v>0</v>
      </c>
      <c r="N53" s="24">
        <f>IFERROR(H53/F53,0)</f>
        <v>0</v>
      </c>
      <c r="O53" s="24">
        <f>IFERROR(I53/F53,0)</f>
        <v>0</v>
      </c>
      <c r="P53" s="22">
        <f>IFERROR(D53/G53,0)</f>
        <v>0</v>
      </c>
      <c r="Q53" s="22">
        <f>IFERROR(D53/H53,0)</f>
        <v>0</v>
      </c>
      <c r="R53" s="22">
        <f>IFERROR(D53/I53,0)</f>
        <v>0</v>
      </c>
      <c r="S53" s="22">
        <f>IFERROR(VLOOKUP($C53,'메타 RAW (MMP)'!$B:$G,3,0),0)</f>
        <v>0</v>
      </c>
      <c r="T53" s="22">
        <f>IFERROR(VLOOKUP($C53,'메타 RAW (MMP)'!$B:$G,5,0),0)</f>
        <v>0</v>
      </c>
      <c r="U53" s="22">
        <f>IFERROR(VLOOKUP($C53,'메타 RAW (MMP)'!$B:$G,6,0),0)</f>
        <v>0</v>
      </c>
      <c r="V53" s="22">
        <f>IFERROR(D53/T53,0)</f>
        <v>0</v>
      </c>
      <c r="W53" s="22">
        <f>IFERROR(D53/U53,0)</f>
        <v>0</v>
      </c>
      <c r="X53" s="22">
        <f>IFERROR(W53*커버링B2C요약!$AD$8/(커버링B2C요약!$AE$5/커버링B2C요약!$AD$5),0)</f>
        <v>0</v>
      </c>
      <c r="Y53" s="22"/>
    </row>
    <row r="54" spans="2:27" s="43" customFormat="1" hidden="1">
      <c r="B54" s="22" t="str">
        <f>VLOOKUP(C54,'메타 RAW'!A:G,2,0)</f>
        <v>ios_registration_lookalike(7%)_vd_인플루언서PA(2)_hn1_26.01.28</v>
      </c>
      <c r="C54" s="22" t="s">
        <v>1229</v>
      </c>
      <c r="D54" s="22">
        <f>VLOOKUP($C54,'메타 RAW'!$A:$G,3,0)</f>
        <v>0</v>
      </c>
      <c r="E54" s="22">
        <f>VLOOKUP($C54,'메타 RAW'!$A:$G,4,0)</f>
        <v>0</v>
      </c>
      <c r="F54" s="22">
        <f>VLOOKUP($C54,'메타 RAW'!$A:$G,5,0)</f>
        <v>0</v>
      </c>
      <c r="G54" s="22">
        <f>VLOOKUP($C54,'메타 RAW'!$A:$G,6,0)</f>
        <v>0</v>
      </c>
      <c r="H54" s="22">
        <f>VLOOKUP($C54,'메타 RAW'!$A:$I,7,0)</f>
        <v>0</v>
      </c>
      <c r="I54" s="22">
        <f>VLOOKUP($C54,'메타 RAW'!$A:$I,8,0)</f>
        <v>0</v>
      </c>
      <c r="J54" s="23">
        <f>IFERROR(D54/E54*1000,0)</f>
        <v>0</v>
      </c>
      <c r="K54" s="23">
        <f>IFERROR(D54/F54,0)</f>
        <v>0</v>
      </c>
      <c r="L54" s="24">
        <f t="shared" si="53"/>
        <v>0</v>
      </c>
      <c r="M54" s="24">
        <f t="shared" si="53"/>
        <v>0</v>
      </c>
      <c r="N54" s="24">
        <f>IFERROR(H54/F54,0)</f>
        <v>0</v>
      </c>
      <c r="O54" s="24">
        <f>IFERROR(I54/F54,0)</f>
        <v>0</v>
      </c>
      <c r="P54" s="22">
        <f>IFERROR(D54/G54,0)</f>
        <v>0</v>
      </c>
      <c r="Q54" s="22">
        <f>IFERROR(D54/H54,0)</f>
        <v>0</v>
      </c>
      <c r="R54" s="22">
        <f>IFERROR(D54/I54,0)</f>
        <v>0</v>
      </c>
      <c r="S54" s="22">
        <f>IFERROR(VLOOKUP($C54,'메타 RAW (MMP)'!$B:$G,3,0),0)</f>
        <v>0</v>
      </c>
      <c r="T54" s="22">
        <f>IFERROR(VLOOKUP($C54,'메타 RAW (MMP)'!$B:$G,5,0),0)</f>
        <v>0</v>
      </c>
      <c r="U54" s="22">
        <f>IFERROR(VLOOKUP($C54,'메타 RAW (MMP)'!$B:$G,6,0),0)</f>
        <v>0</v>
      </c>
      <c r="V54" s="22">
        <f>IFERROR(D54/T54,0)</f>
        <v>0</v>
      </c>
      <c r="W54" s="22">
        <f>IFERROR(D54/U54,0)</f>
        <v>0</v>
      </c>
      <c r="X54" s="22">
        <f>IFERROR(W54*커버링B2C요약!$AD$8/(커버링B2C요약!$AE$5/커버링B2C요약!$AD$5),0)</f>
        <v>0</v>
      </c>
      <c r="Y54" s="22"/>
    </row>
    <row r="55" spans="2:27" s="43" customFormat="1" hidden="1">
      <c r="B55" s="22" t="str">
        <f>VLOOKUP(C55,'메타 RAW'!A:G,2,0)</f>
        <v>ios_registration_lookalike(7%)_vd_인플루언서PA(2)_hn1_26.01.28</v>
      </c>
      <c r="C55" s="22" t="s">
        <v>1230</v>
      </c>
      <c r="D55" s="22">
        <f>VLOOKUP($C55,'메타 RAW'!$A:$G,3,0)</f>
        <v>0</v>
      </c>
      <c r="E55" s="22">
        <f>VLOOKUP($C55,'메타 RAW'!$A:$G,4,0)</f>
        <v>0</v>
      </c>
      <c r="F55" s="22">
        <f>VLOOKUP($C55,'메타 RAW'!$A:$G,5,0)</f>
        <v>0</v>
      </c>
      <c r="G55" s="22">
        <f>VLOOKUP($C55,'메타 RAW'!$A:$G,6,0)</f>
        <v>0</v>
      </c>
      <c r="H55" s="22">
        <f>VLOOKUP($C55,'메타 RAW'!$A:$I,7,0)</f>
        <v>0</v>
      </c>
      <c r="I55" s="22">
        <f>VLOOKUP($C55,'메타 RAW'!$A:$I,8,0)</f>
        <v>0</v>
      </c>
      <c r="J55" s="23">
        <f>IFERROR(D55/E55*1000,0)</f>
        <v>0</v>
      </c>
      <c r="K55" s="23">
        <f>IFERROR(D55/F55,0)</f>
        <v>0</v>
      </c>
      <c r="L55" s="24">
        <f t="shared" si="53"/>
        <v>0</v>
      </c>
      <c r="M55" s="24">
        <f t="shared" si="53"/>
        <v>0</v>
      </c>
      <c r="N55" s="24">
        <f>IFERROR(H55/F55,0)</f>
        <v>0</v>
      </c>
      <c r="O55" s="24">
        <f>IFERROR(I55/F55,0)</f>
        <v>0</v>
      </c>
      <c r="P55" s="22">
        <f>IFERROR(D55/G55,0)</f>
        <v>0</v>
      </c>
      <c r="Q55" s="22">
        <f>IFERROR(D55/H55,0)</f>
        <v>0</v>
      </c>
      <c r="R55" s="22">
        <f>IFERROR(D55/I55,0)</f>
        <v>0</v>
      </c>
      <c r="S55" s="22">
        <f>IFERROR(VLOOKUP($C55,'메타 RAW (MMP)'!$B:$G,3,0),0)</f>
        <v>0</v>
      </c>
      <c r="T55" s="22">
        <f>IFERROR(VLOOKUP($C55,'메타 RAW (MMP)'!$B:$G,5,0),0)</f>
        <v>0</v>
      </c>
      <c r="U55" s="22">
        <f>IFERROR(VLOOKUP($C55,'메타 RAW (MMP)'!$B:$G,6,0),0)</f>
        <v>0</v>
      </c>
      <c r="V55" s="22">
        <f>IFERROR(D55/T55,0)</f>
        <v>0</v>
      </c>
      <c r="W55" s="22">
        <f>IFERROR(D55/U55,0)</f>
        <v>0</v>
      </c>
      <c r="X55" s="22">
        <f>IFERROR(W55*커버링B2C요약!$AD$8/(커버링B2C요약!$AE$5/커버링B2C요약!$AD$5),0)</f>
        <v>0</v>
      </c>
      <c r="Y55" s="22"/>
    </row>
    <row r="56" spans="2:27" hidden="1">
      <c r="AA56" s="43"/>
    </row>
    <row r="57" spans="2:27" ht="16.5" hidden="1" customHeight="1">
      <c r="B57" s="19" t="s">
        <v>440</v>
      </c>
      <c r="C57" s="20" t="s">
        <v>658</v>
      </c>
      <c r="D57" s="20"/>
      <c r="AA57" s="43"/>
    </row>
    <row r="58" spans="2:27" ht="16.5" hidden="1" customHeight="1">
      <c r="B58" s="11" t="s">
        <v>436</v>
      </c>
      <c r="C58" s="11" t="s">
        <v>22</v>
      </c>
      <c r="D58" s="12" t="s">
        <v>23</v>
      </c>
      <c r="E58" s="12" t="s">
        <v>24</v>
      </c>
      <c r="F58" s="12" t="s">
        <v>25</v>
      </c>
      <c r="G58" s="12" t="s">
        <v>26</v>
      </c>
      <c r="H58" s="12" t="s">
        <v>27</v>
      </c>
      <c r="I58" s="12" t="s">
        <v>28</v>
      </c>
      <c r="J58" s="13" t="s">
        <v>29</v>
      </c>
      <c r="K58" s="13" t="s">
        <v>30</v>
      </c>
      <c r="L58" s="13" t="s">
        <v>31</v>
      </c>
      <c r="M58" s="13" t="s">
        <v>32</v>
      </c>
      <c r="N58" s="13" t="s">
        <v>33</v>
      </c>
      <c r="O58" s="13" t="s">
        <v>34</v>
      </c>
      <c r="P58" s="13" t="s">
        <v>35</v>
      </c>
      <c r="Q58" s="13" t="s">
        <v>36</v>
      </c>
      <c r="R58" s="13" t="s">
        <v>37</v>
      </c>
      <c r="S58" s="14" t="s">
        <v>38</v>
      </c>
      <c r="T58" s="14" t="s">
        <v>27</v>
      </c>
      <c r="U58" s="14" t="s">
        <v>28</v>
      </c>
      <c r="V58" s="14" t="s">
        <v>36</v>
      </c>
      <c r="W58" s="14" t="s">
        <v>37</v>
      </c>
      <c r="X58" s="14" t="s">
        <v>437</v>
      </c>
      <c r="Y58" s="13" t="s">
        <v>40</v>
      </c>
      <c r="Z58" s="14" t="s">
        <v>41</v>
      </c>
      <c r="AA58" s="43"/>
    </row>
    <row r="59" spans="2:27" ht="16.5" hidden="1" customHeight="1">
      <c r="B59" s="15"/>
      <c r="C59" s="9" t="s">
        <v>435</v>
      </c>
      <c r="D59" s="16">
        <f t="shared" ref="D59:I59" si="54">SUM(D60:D63)</f>
        <v>0</v>
      </c>
      <c r="E59" s="16">
        <f t="shared" si="54"/>
        <v>0</v>
      </c>
      <c r="F59" s="16">
        <f t="shared" si="54"/>
        <v>0</v>
      </c>
      <c r="G59" s="16">
        <f t="shared" si="54"/>
        <v>0</v>
      </c>
      <c r="H59" s="16">
        <f t="shared" si="54"/>
        <v>0</v>
      </c>
      <c r="I59" s="16">
        <f t="shared" si="54"/>
        <v>0</v>
      </c>
      <c r="J59" s="17" t="e">
        <f>D59*1000/E59</f>
        <v>#DIV/0!</v>
      </c>
      <c r="K59" s="17">
        <f>IFERROR(D59/F59,0)</f>
        <v>0</v>
      </c>
      <c r="L59" s="18">
        <f t="shared" ref="L59:M63" si="55">IFERROR(F59/E59,0)</f>
        <v>0</v>
      </c>
      <c r="M59" s="42">
        <f t="shared" si="55"/>
        <v>0</v>
      </c>
      <c r="N59" s="42">
        <f>IFERROR(H59/F59,0)</f>
        <v>0</v>
      </c>
      <c r="O59" s="42">
        <f>IFERROR(I59/F59,0)</f>
        <v>0</v>
      </c>
      <c r="P59" s="17">
        <f>IFERROR(D59/G59,0)</f>
        <v>0</v>
      </c>
      <c r="Q59" s="17">
        <f>IFERROR(D59/H59,0)</f>
        <v>0</v>
      </c>
      <c r="R59" s="17">
        <f>IFERROR(D59/I59,0)</f>
        <v>0</v>
      </c>
      <c r="S59" s="16">
        <f>SUM(S60:S63)</f>
        <v>0</v>
      </c>
      <c r="T59" s="16">
        <f>SUM(T60:T63)</f>
        <v>0</v>
      </c>
      <c r="U59" s="16">
        <f>SUM(U60:U63)</f>
        <v>0</v>
      </c>
      <c r="V59" s="17">
        <f>IFERROR(D59/T59,0)</f>
        <v>0</v>
      </c>
      <c r="W59" s="17">
        <f>IFERROR(D59/U59,0)</f>
        <v>0</v>
      </c>
      <c r="X59" s="17">
        <f>IFERROR(W59*커버링B2C요약!$AD$8/(커버링B2C요약!$AE$5/커버링B2C요약!$AD$5),0)</f>
        <v>0</v>
      </c>
      <c r="Y59" s="17">
        <f>Y60</f>
        <v>0</v>
      </c>
      <c r="Z59" s="17">
        <v>0</v>
      </c>
      <c r="AA59" s="43"/>
    </row>
    <row r="60" spans="2:27" s="43" customFormat="1" hidden="1">
      <c r="B60" s="22" t="str">
        <f>VLOOKUP(C60,'메타 RAW'!A:G,2,0)</f>
        <v>ios_registration_lookalike(7%)_vd_인플루언서PA(1)_hn1_26.01.28</v>
      </c>
      <c r="C60" s="22" t="s">
        <v>1231</v>
      </c>
      <c r="D60" s="22">
        <f>VLOOKUP($C60,'메타 RAW'!$A:$G,3,0)</f>
        <v>0</v>
      </c>
      <c r="E60" s="22">
        <f>VLOOKUP($C60,'메타 RAW'!$A:$G,4,0)</f>
        <v>0</v>
      </c>
      <c r="F60" s="22">
        <f>VLOOKUP($C60,'메타 RAW'!$A:$G,5,0)</f>
        <v>0</v>
      </c>
      <c r="G60" s="22">
        <f>VLOOKUP($C60,'메타 RAW'!$A:$G,6,0)</f>
        <v>0</v>
      </c>
      <c r="H60" s="22">
        <f>VLOOKUP($C60,'메타 RAW'!$A:$I,7,0)</f>
        <v>0</v>
      </c>
      <c r="I60" s="22">
        <f>VLOOKUP($C60,'메타 RAW'!$A:$I,8,0)</f>
        <v>0</v>
      </c>
      <c r="J60" s="23">
        <f>IFERROR(D60/E60*1000,0)</f>
        <v>0</v>
      </c>
      <c r="K60" s="23">
        <f>IFERROR(D60/F60,0)</f>
        <v>0</v>
      </c>
      <c r="L60" s="24">
        <f t="shared" si="55"/>
        <v>0</v>
      </c>
      <c r="M60" s="24">
        <f t="shared" si="55"/>
        <v>0</v>
      </c>
      <c r="N60" s="24">
        <f>IFERROR(H60/F60,0)</f>
        <v>0</v>
      </c>
      <c r="O60" s="24">
        <f>IFERROR(I60/F60,0)</f>
        <v>0</v>
      </c>
      <c r="P60" s="22">
        <f>IFERROR(D60/G60,0)</f>
        <v>0</v>
      </c>
      <c r="Q60" s="22">
        <f>IFERROR(D60/H60,0)</f>
        <v>0</v>
      </c>
      <c r="R60" s="22">
        <f>IFERROR(D60/I60,0)</f>
        <v>0</v>
      </c>
      <c r="S60" s="22">
        <f>IFERROR(VLOOKUP($C60,'메타 RAW (MMP)'!$B:$G,3,0),0)</f>
        <v>0</v>
      </c>
      <c r="T60" s="22">
        <f>IFERROR(VLOOKUP($C60,'메타 RAW (MMP)'!$B:$G,5,0),0)</f>
        <v>0</v>
      </c>
      <c r="U60" s="22">
        <f>IFERROR(VLOOKUP($C60,'메타 RAW (MMP)'!$B:$G,6,0),0)</f>
        <v>0</v>
      </c>
      <c r="V60" s="22">
        <f>IFERROR(D60/T60,0)</f>
        <v>0</v>
      </c>
      <c r="W60" s="22">
        <f>IFERROR(D60/U60,0)</f>
        <v>0</v>
      </c>
      <c r="X60" s="22">
        <f>IFERROR(W60*커버링B2C요약!$AD$8/(커버링B2C요약!$AE$5/커버링B2C요약!$AD$5),0)</f>
        <v>0</v>
      </c>
      <c r="Y60" s="22">
        <v>0</v>
      </c>
    </row>
    <row r="61" spans="2:27" s="43" customFormat="1" hidden="1">
      <c r="B61" s="22" t="str">
        <f>VLOOKUP(C61,'메타 RAW'!A:G,2,0)</f>
        <v>ios_registration_lookalike(7%)_vd_인플루언서PA(1)_hn1_26.01.28</v>
      </c>
      <c r="C61" s="22" t="s">
        <v>1232</v>
      </c>
      <c r="D61" s="22">
        <f>VLOOKUP($C61,'메타 RAW'!$A:$G,3,0)</f>
        <v>0</v>
      </c>
      <c r="E61" s="22">
        <f>VLOOKUP($C61,'메타 RAW'!$A:$G,4,0)</f>
        <v>0</v>
      </c>
      <c r="F61" s="22">
        <f>VLOOKUP($C61,'메타 RAW'!$A:$G,5,0)</f>
        <v>0</v>
      </c>
      <c r="G61" s="22">
        <f>VLOOKUP($C61,'메타 RAW'!$A:$G,6,0)</f>
        <v>0</v>
      </c>
      <c r="H61" s="22">
        <f>VLOOKUP($C61,'메타 RAW'!$A:$I,7,0)</f>
        <v>0</v>
      </c>
      <c r="I61" s="22">
        <f>VLOOKUP($C61,'메타 RAW'!$A:$I,8,0)</f>
        <v>0</v>
      </c>
      <c r="J61" s="23">
        <f>IFERROR(D61/E61*1000,0)</f>
        <v>0</v>
      </c>
      <c r="K61" s="23">
        <f>IFERROR(D61/F61,0)</f>
        <v>0</v>
      </c>
      <c r="L61" s="24">
        <f t="shared" si="55"/>
        <v>0</v>
      </c>
      <c r="M61" s="24">
        <f t="shared" si="55"/>
        <v>0</v>
      </c>
      <c r="N61" s="24">
        <f>IFERROR(H61/F61,0)</f>
        <v>0</v>
      </c>
      <c r="O61" s="24">
        <f>IFERROR(I61/F61,0)</f>
        <v>0</v>
      </c>
      <c r="P61" s="22">
        <f>IFERROR(D61/G61,0)</f>
        <v>0</v>
      </c>
      <c r="Q61" s="22">
        <f>IFERROR(D61/H61,0)</f>
        <v>0</v>
      </c>
      <c r="R61" s="22">
        <f>IFERROR(D61/I61,0)</f>
        <v>0</v>
      </c>
      <c r="S61" s="22">
        <f>IFERROR(VLOOKUP($C61,'메타 RAW (MMP)'!$B:$G,3,0),0)</f>
        <v>0</v>
      </c>
      <c r="T61" s="22">
        <f>IFERROR(VLOOKUP($C61,'메타 RAW (MMP)'!$B:$G,5,0),0)</f>
        <v>0</v>
      </c>
      <c r="U61" s="22">
        <f>IFERROR(VLOOKUP($C61,'메타 RAW (MMP)'!$B:$G,6,0),0)</f>
        <v>0</v>
      </c>
      <c r="V61" s="22">
        <f>IFERROR(D61/T61,0)</f>
        <v>0</v>
      </c>
      <c r="W61" s="22">
        <f>IFERROR(D61/U61,0)</f>
        <v>0</v>
      </c>
      <c r="X61" s="22">
        <f>IFERROR(W61*커버링B2C요약!$AD$8/(커버링B2C요약!$AE$5/커버링B2C요약!$AD$5),0)</f>
        <v>0</v>
      </c>
      <c r="Y61" s="22">
        <f>VLOOKUP($C61,'메타 RAW'!$A:$I,9,0)</f>
        <v>30000</v>
      </c>
    </row>
    <row r="62" spans="2:27" s="43" customFormat="1" hidden="1">
      <c r="B62" s="22" t="str">
        <f>VLOOKUP(C62,'메타 RAW'!A:G,2,0)</f>
        <v>ios_registration_lookalike(7%)_vd_인플루언서PA(1)_hn1_26.01.28</v>
      </c>
      <c r="C62" s="22" t="s">
        <v>1233</v>
      </c>
      <c r="D62" s="22">
        <f>VLOOKUP($C62,'메타 RAW'!$A:$G,3,0)</f>
        <v>0</v>
      </c>
      <c r="E62" s="22">
        <f>VLOOKUP($C62,'메타 RAW'!$A:$G,4,0)</f>
        <v>0</v>
      </c>
      <c r="F62" s="22">
        <f>VLOOKUP($C62,'메타 RAW'!$A:$G,5,0)</f>
        <v>0</v>
      </c>
      <c r="G62" s="22">
        <f>VLOOKUP($C62,'메타 RAW'!$A:$G,6,0)</f>
        <v>0</v>
      </c>
      <c r="H62" s="22">
        <f>VLOOKUP($C62,'메타 RAW'!$A:$I,7,0)</f>
        <v>0</v>
      </c>
      <c r="I62" s="22">
        <f>VLOOKUP($C62,'메타 RAW'!$A:$I,8,0)</f>
        <v>0</v>
      </c>
      <c r="J62" s="23">
        <f>IFERROR(D62/E62*1000,0)</f>
        <v>0</v>
      </c>
      <c r="K62" s="23">
        <f>IFERROR(D62/F62,0)</f>
        <v>0</v>
      </c>
      <c r="L62" s="24">
        <f t="shared" si="55"/>
        <v>0</v>
      </c>
      <c r="M62" s="24">
        <f t="shared" si="55"/>
        <v>0</v>
      </c>
      <c r="N62" s="24">
        <f>IFERROR(H62/F62,0)</f>
        <v>0</v>
      </c>
      <c r="O62" s="24">
        <f>IFERROR(I62/F62,0)</f>
        <v>0</v>
      </c>
      <c r="P62" s="22">
        <f>IFERROR(D62/G62,0)</f>
        <v>0</v>
      </c>
      <c r="Q62" s="22">
        <f>IFERROR(D62/H62,0)</f>
        <v>0</v>
      </c>
      <c r="R62" s="22">
        <f>IFERROR(D62/I62,0)</f>
        <v>0</v>
      </c>
      <c r="S62" s="22">
        <f>IFERROR(VLOOKUP($C62,'메타 RAW (MMP)'!$B:$G,3,0),0)</f>
        <v>0</v>
      </c>
      <c r="T62" s="22">
        <f>IFERROR(VLOOKUP($C62,'메타 RAW (MMP)'!$B:$G,5,0),0)</f>
        <v>0</v>
      </c>
      <c r="U62" s="22">
        <f>IFERROR(VLOOKUP($C62,'메타 RAW (MMP)'!$B:$G,6,0),0)</f>
        <v>0</v>
      </c>
      <c r="V62" s="22">
        <f>IFERROR(D62/T62,0)</f>
        <v>0</v>
      </c>
      <c r="W62" s="22">
        <f>IFERROR(D62/U62,0)</f>
        <v>0</v>
      </c>
      <c r="X62" s="22">
        <f>IFERROR(W62*커버링B2C요약!$AD$8/(커버링B2C요약!$AE$5/커버링B2C요약!$AD$5),0)</f>
        <v>0</v>
      </c>
      <c r="Y62" s="22">
        <f>VLOOKUP($C62,'메타 RAW'!$A:$I,9,0)</f>
        <v>30000</v>
      </c>
    </row>
    <row r="63" spans="2:27" s="43" customFormat="1" hidden="1">
      <c r="B63" s="22" t="str">
        <f>VLOOKUP(C63,'메타 RAW'!A:G,2,0)</f>
        <v>ios_registration_lookalike(7%)_vd_인플루언서PA(1)_hn1_26.01.28</v>
      </c>
      <c r="C63" s="22" t="s">
        <v>1234</v>
      </c>
      <c r="D63" s="22">
        <f>VLOOKUP($C63,'메타 RAW'!$A:$G,3,0)</f>
        <v>0</v>
      </c>
      <c r="E63" s="22">
        <f>VLOOKUP($C63,'메타 RAW'!$A:$G,4,0)</f>
        <v>0</v>
      </c>
      <c r="F63" s="22">
        <f>VLOOKUP($C63,'메타 RAW'!$A:$G,5,0)</f>
        <v>0</v>
      </c>
      <c r="G63" s="22">
        <f>VLOOKUP($C63,'메타 RAW'!$A:$G,6,0)</f>
        <v>0</v>
      </c>
      <c r="H63" s="22">
        <f>VLOOKUP($C63,'메타 RAW'!$A:$I,7,0)</f>
        <v>0</v>
      </c>
      <c r="I63" s="22">
        <f>VLOOKUP($C63,'메타 RAW'!$A:$I,8,0)</f>
        <v>0</v>
      </c>
      <c r="J63" s="23">
        <f>IFERROR(D63/E63*1000,0)</f>
        <v>0</v>
      </c>
      <c r="K63" s="23">
        <f>IFERROR(D63/F63,0)</f>
        <v>0</v>
      </c>
      <c r="L63" s="24">
        <f t="shared" si="55"/>
        <v>0</v>
      </c>
      <c r="M63" s="24">
        <f t="shared" si="55"/>
        <v>0</v>
      </c>
      <c r="N63" s="24">
        <f>IFERROR(H63/F63,0)</f>
        <v>0</v>
      </c>
      <c r="O63" s="24">
        <f>IFERROR(I63/F63,0)</f>
        <v>0</v>
      </c>
      <c r="P63" s="22">
        <f>IFERROR(D63/G63,0)</f>
        <v>0</v>
      </c>
      <c r="Q63" s="22">
        <f>IFERROR(D63/H63,0)</f>
        <v>0</v>
      </c>
      <c r="R63" s="22">
        <f>IFERROR(D63/I63,0)</f>
        <v>0</v>
      </c>
      <c r="S63" s="22">
        <f>IFERROR(VLOOKUP($C63,'메타 RAW (MMP)'!$B:$G,3,0),0)</f>
        <v>0</v>
      </c>
      <c r="T63" s="22">
        <f>IFERROR(VLOOKUP($C63,'메타 RAW (MMP)'!$B:$G,5,0),0)</f>
        <v>0</v>
      </c>
      <c r="U63" s="22">
        <f>IFERROR(VLOOKUP($C63,'메타 RAW (MMP)'!$B:$G,6,0),0)</f>
        <v>0</v>
      </c>
      <c r="V63" s="22">
        <f>IFERROR(D63/T63,0)</f>
        <v>0</v>
      </c>
      <c r="W63" s="22">
        <f>IFERROR(D63/U63,0)</f>
        <v>0</v>
      </c>
      <c r="X63" s="22">
        <f>IFERROR(W63*커버링B2C요약!$AD$8/(커버링B2C요약!$AE$5/커버링B2C요약!$AD$5),0)</f>
        <v>0</v>
      </c>
      <c r="Y63" s="22">
        <f>VLOOKUP($C63,'메타 RAW'!$A:$I,9,0)</f>
        <v>30000</v>
      </c>
    </row>
    <row r="64" spans="2:27" ht="16.5" hidden="1" customHeight="1">
      <c r="B64" s="19" t="s">
        <v>440</v>
      </c>
      <c r="C64" s="20" t="s">
        <v>451</v>
      </c>
      <c r="D64" s="20"/>
      <c r="AA64" s="43"/>
    </row>
    <row r="65" spans="1:30" ht="16.5" hidden="1" customHeight="1">
      <c r="B65" s="11" t="s">
        <v>436</v>
      </c>
      <c r="C65" s="11" t="s">
        <v>22</v>
      </c>
      <c r="D65" s="12" t="s">
        <v>23</v>
      </c>
      <c r="E65" s="12" t="s">
        <v>24</v>
      </c>
      <c r="F65" s="12" t="s">
        <v>25</v>
      </c>
      <c r="G65" s="12" t="s">
        <v>26</v>
      </c>
      <c r="H65" s="12" t="s">
        <v>27</v>
      </c>
      <c r="I65" s="12" t="s">
        <v>28</v>
      </c>
      <c r="J65" s="13" t="s">
        <v>29</v>
      </c>
      <c r="K65" s="13" t="s">
        <v>30</v>
      </c>
      <c r="L65" s="13" t="s">
        <v>31</v>
      </c>
      <c r="M65" s="13" t="s">
        <v>32</v>
      </c>
      <c r="N65" s="13" t="s">
        <v>33</v>
      </c>
      <c r="O65" s="13" t="s">
        <v>34</v>
      </c>
      <c r="P65" s="13" t="s">
        <v>35</v>
      </c>
      <c r="Q65" s="13" t="s">
        <v>36</v>
      </c>
      <c r="R65" s="13" t="s">
        <v>37</v>
      </c>
      <c r="S65" s="14" t="s">
        <v>38</v>
      </c>
      <c r="T65" s="14" t="s">
        <v>27</v>
      </c>
      <c r="U65" s="14" t="s">
        <v>28</v>
      </c>
      <c r="V65" s="14" t="s">
        <v>36</v>
      </c>
      <c r="W65" s="14" t="s">
        <v>37</v>
      </c>
      <c r="X65" s="14" t="s">
        <v>437</v>
      </c>
      <c r="Y65" s="13" t="s">
        <v>40</v>
      </c>
      <c r="Z65" s="14" t="s">
        <v>41</v>
      </c>
      <c r="AA65" s="43"/>
    </row>
    <row r="66" spans="1:30" ht="16.5" hidden="1" customHeight="1">
      <c r="B66" s="15"/>
      <c r="C66" s="9" t="s">
        <v>435</v>
      </c>
      <c r="D66" s="16">
        <f t="shared" ref="D66:I66" si="56">SUM(D67:D70)</f>
        <v>0</v>
      </c>
      <c r="E66" s="16">
        <f t="shared" si="56"/>
        <v>0</v>
      </c>
      <c r="F66" s="16">
        <f t="shared" si="56"/>
        <v>0</v>
      </c>
      <c r="G66" s="16">
        <f t="shared" si="56"/>
        <v>0</v>
      </c>
      <c r="H66" s="16">
        <f t="shared" si="56"/>
        <v>0</v>
      </c>
      <c r="I66" s="16">
        <f t="shared" si="56"/>
        <v>0</v>
      </c>
      <c r="J66" s="17" t="e">
        <f>D66*1000/E66</f>
        <v>#DIV/0!</v>
      </c>
      <c r="K66" s="17">
        <f>IFERROR(D66/F66,0)</f>
        <v>0</v>
      </c>
      <c r="L66" s="18">
        <f>IFERROR(F66/E66,0)</f>
        <v>0</v>
      </c>
      <c r="M66" s="42">
        <f>IFERROR(G66/F66,0)</f>
        <v>0</v>
      </c>
      <c r="N66" s="42">
        <f>IFERROR(H66/F66,0)</f>
        <v>0</v>
      </c>
      <c r="O66" s="42">
        <f>IFERROR(I66/F66,0)</f>
        <v>0</v>
      </c>
      <c r="P66" s="17">
        <f>IFERROR(D66/G66,0)</f>
        <v>0</v>
      </c>
      <c r="Q66" s="17">
        <f>IFERROR(D66/H66,0)</f>
        <v>0</v>
      </c>
      <c r="R66" s="17">
        <f>IFERROR(D66/I66,0)</f>
        <v>0</v>
      </c>
      <c r="S66" s="16">
        <f>SUM(S67:S70)</f>
        <v>3</v>
      </c>
      <c r="T66" s="16">
        <f>SUM(T67:T70)</f>
        <v>3</v>
      </c>
      <c r="U66" s="16">
        <f>SUM(U67:U70)</f>
        <v>0</v>
      </c>
      <c r="V66" s="17">
        <f>IFERROR(D66/T66,0)</f>
        <v>0</v>
      </c>
      <c r="W66" s="17">
        <f>IFERROR(D66/U66,0)</f>
        <v>0</v>
      </c>
      <c r="X66" s="17">
        <f>IFERROR(W66*커버링B2C요약!$AD$8/(커버링B2C요약!$AE$5/커버링B2C요약!$AD$5),0)</f>
        <v>0</v>
      </c>
      <c r="Y66" s="17">
        <f>Y67</f>
        <v>0</v>
      </c>
      <c r="Z66" s="17">
        <v>0</v>
      </c>
      <c r="AA66" s="168"/>
    </row>
    <row r="67" spans="1:30" s="43" customFormat="1" hidden="1">
      <c r="B67" s="22" t="str">
        <f>VLOOKUP(C67,'메타 RAW'!A:G,2,0)</f>
        <v>ios_registration_lookalike(7%)_vd_이사모음_hn1_26.01.28</v>
      </c>
      <c r="C67" s="22" t="s">
        <v>1235</v>
      </c>
      <c r="D67" s="22">
        <f>VLOOKUP($C67,'메타 RAW'!$A:$G,3,0)</f>
        <v>0</v>
      </c>
      <c r="E67" s="22">
        <f>VLOOKUP($C67,'메타 RAW'!$A:$G,4,0)</f>
        <v>0</v>
      </c>
      <c r="F67" s="22">
        <f>VLOOKUP($C67,'메타 RAW'!$A:$G,5,0)</f>
        <v>0</v>
      </c>
      <c r="G67" s="22">
        <f>VLOOKUP($C67,'메타 RAW'!$A:$G,6,0)</f>
        <v>0</v>
      </c>
      <c r="H67" s="22">
        <f>VLOOKUP($C67,'메타 RAW'!$A:$I,7,0)</f>
        <v>0</v>
      </c>
      <c r="I67" s="22">
        <f>VLOOKUP($C67,'메타 RAW'!$A:$I,8,0)</f>
        <v>0</v>
      </c>
      <c r="J67" s="23">
        <f>IFERROR(D67/E67*1000,0)</f>
        <v>0</v>
      </c>
      <c r="K67" s="23">
        <f>IFERROR(D67/F67,0)</f>
        <v>0</v>
      </c>
      <c r="L67" s="24">
        <f>IFERROR(F67/E67,0)</f>
        <v>0</v>
      </c>
      <c r="M67" s="24">
        <f>IFERROR(G67/F67,0)</f>
        <v>0</v>
      </c>
      <c r="N67" s="24">
        <f>IFERROR(H67/F67,0)</f>
        <v>0</v>
      </c>
      <c r="O67" s="24">
        <f>IFERROR(I67/F67,0)</f>
        <v>0</v>
      </c>
      <c r="P67" s="22">
        <f>IFERROR(D67/G67,0)</f>
        <v>0</v>
      </c>
      <c r="Q67" s="22">
        <f>IFERROR(D67/H67,0)</f>
        <v>0</v>
      </c>
      <c r="R67" s="22">
        <f>IFERROR(D67/I67,0)</f>
        <v>0</v>
      </c>
      <c r="S67" s="22">
        <f>IFERROR(VLOOKUP($C67,'메타 RAW (MMP)'!$B:$G,3,0),0)</f>
        <v>0</v>
      </c>
      <c r="T67" s="22">
        <f>IFERROR(VLOOKUP($C67,'메타 RAW (MMP)'!$B:$G,5,0),0)</f>
        <v>0</v>
      </c>
      <c r="U67" s="22">
        <f>IFERROR(VLOOKUP($C67,'메타 RAW (MMP)'!$B:$G,6,0),0)</f>
        <v>0</v>
      </c>
      <c r="V67" s="22">
        <f>IFERROR(D67/T67,0)</f>
        <v>0</v>
      </c>
      <c r="W67" s="22">
        <f>IFERROR(D67/U67,0)</f>
        <v>0</v>
      </c>
      <c r="X67" s="22">
        <f>IFERROR(W67*커버링B2C요약!$AD$8/(커버링B2C요약!$AE$5/커버링B2C요약!$AD$5),0)</f>
        <v>0</v>
      </c>
      <c r="Y67" s="22">
        <v>0</v>
      </c>
    </row>
    <row r="68" spans="1:30" s="43" customFormat="1" hidden="1">
      <c r="B68" s="22">
        <v>0</v>
      </c>
      <c r="C68" s="22" t="s">
        <v>1236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3">
        <v>0</v>
      </c>
      <c r="K68" s="23">
        <v>0</v>
      </c>
      <c r="L68" s="24">
        <v>0</v>
      </c>
      <c r="M68" s="24">
        <v>0</v>
      </c>
      <c r="N68" s="24">
        <v>0</v>
      </c>
      <c r="O68" s="24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</row>
    <row r="69" spans="1:30" s="167" customFormat="1" hidden="1">
      <c r="B69" s="228">
        <v>0</v>
      </c>
      <c r="C69" s="228" t="s">
        <v>1237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9">
        <v>0</v>
      </c>
      <c r="K69" s="229">
        <v>0</v>
      </c>
      <c r="L69" s="230">
        <v>0</v>
      </c>
      <c r="M69" s="230">
        <v>0</v>
      </c>
      <c r="N69" s="230">
        <v>0</v>
      </c>
      <c r="O69" s="230">
        <v>0</v>
      </c>
      <c r="P69" s="228">
        <v>0</v>
      </c>
      <c r="Q69" s="228">
        <v>0</v>
      </c>
      <c r="R69" s="228">
        <v>0</v>
      </c>
      <c r="S69" s="228">
        <v>3</v>
      </c>
      <c r="T69" s="228">
        <v>3</v>
      </c>
      <c r="U69" s="228">
        <v>0</v>
      </c>
      <c r="V69" s="228">
        <v>0</v>
      </c>
      <c r="W69" s="228">
        <v>0</v>
      </c>
      <c r="X69" s="228">
        <v>0</v>
      </c>
      <c r="Y69" s="228">
        <v>0</v>
      </c>
    </row>
    <row r="70" spans="1:30" s="62" customFormat="1" hidden="1">
      <c r="A70" s="43"/>
      <c r="B70" s="22" t="str">
        <f>VLOOKUP(C70,'메타 RAW'!A:G,2,0)</f>
        <v>ios_registration_lookalike(7%)_vd_이사모음_hn1_26.01.28</v>
      </c>
      <c r="C70" s="22" t="s">
        <v>1238</v>
      </c>
      <c r="D70" s="22">
        <f>VLOOKUP($C70,'메타 RAW'!$A:$G,3,0)</f>
        <v>0</v>
      </c>
      <c r="E70" s="22">
        <f>VLOOKUP($C70,'메타 RAW'!$A:$G,4,0)</f>
        <v>0</v>
      </c>
      <c r="F70" s="22">
        <f>VLOOKUP($C70,'메타 RAW'!$A:$G,5,0)</f>
        <v>0</v>
      </c>
      <c r="G70" s="22">
        <f>VLOOKUP($C70,'메타 RAW'!$A:$G,6,0)</f>
        <v>0</v>
      </c>
      <c r="H70" s="22">
        <f>VLOOKUP($C70,'메타 RAW'!$A:$I,7,0)</f>
        <v>0</v>
      </c>
      <c r="I70" s="22">
        <f>VLOOKUP($C70,'메타 RAW'!$A:$I,8,0)</f>
        <v>0</v>
      </c>
      <c r="J70" s="23">
        <f>IFERROR(D70/E70*1000,0)</f>
        <v>0</v>
      </c>
      <c r="K70" s="23">
        <f>IFERROR(D70/F70,0)</f>
        <v>0</v>
      </c>
      <c r="L70" s="24">
        <f>IFERROR(F70/E70,0)</f>
        <v>0</v>
      </c>
      <c r="M70" s="24">
        <f>IFERROR(G70/F70,0)</f>
        <v>0</v>
      </c>
      <c r="N70" s="24">
        <f>IFERROR(H70/F70,0)</f>
        <v>0</v>
      </c>
      <c r="O70" s="24">
        <f>IFERROR(I70/F70,0)</f>
        <v>0</v>
      </c>
      <c r="P70" s="22">
        <f>IFERROR(D70/G70,0)</f>
        <v>0</v>
      </c>
      <c r="Q70" s="22">
        <f>IFERROR(D70/H70,0)</f>
        <v>0</v>
      </c>
      <c r="R70" s="22">
        <f>IFERROR(D70/I70,0)</f>
        <v>0</v>
      </c>
      <c r="S70" s="22">
        <f>IFERROR(VLOOKUP($C70,'메타 RAW (MMP)'!$B:$G,3,0),0)</f>
        <v>0</v>
      </c>
      <c r="T70" s="22">
        <f>IFERROR(VLOOKUP($C70,'메타 RAW (MMP)'!$B:$G,5,0),0)</f>
        <v>0</v>
      </c>
      <c r="U70" s="22">
        <f>IFERROR(VLOOKUP($C70,'메타 RAW (MMP)'!$B:$G,6,0),0)</f>
        <v>0</v>
      </c>
      <c r="V70" s="22">
        <f>IFERROR(D70/T70,0)</f>
        <v>0</v>
      </c>
      <c r="W70" s="22">
        <f>IFERROR(D70/U70,0)</f>
        <v>0</v>
      </c>
      <c r="X70" s="22">
        <f>IFERROR(W70*커버링B2C요약!$AD$8/(커버링B2C요약!$AE$5/커버링B2C요약!$AD$5),0)</f>
        <v>0</v>
      </c>
      <c r="Y70" s="22">
        <f>VLOOKUP($C70,'메타 RAW'!$A:$I,9,0)</f>
        <v>30000</v>
      </c>
      <c r="Z70" s="43"/>
      <c r="AA70" s="43"/>
      <c r="AB70" s="43"/>
      <c r="AC70" s="43"/>
      <c r="AD70" s="43"/>
    </row>
    <row r="71" spans="1:30" ht="16.5" hidden="1" customHeight="1">
      <c r="B71" s="19" t="s">
        <v>440</v>
      </c>
      <c r="C71" s="20" t="s">
        <v>451</v>
      </c>
      <c r="D71" s="20"/>
      <c r="AA71" s="43"/>
    </row>
    <row r="72" spans="1:30" ht="16.5" hidden="1" customHeight="1">
      <c r="B72" s="11" t="s">
        <v>436</v>
      </c>
      <c r="C72" s="11" t="s">
        <v>22</v>
      </c>
      <c r="D72" s="12" t="s">
        <v>23</v>
      </c>
      <c r="E72" s="12" t="s">
        <v>24</v>
      </c>
      <c r="F72" s="12" t="s">
        <v>25</v>
      </c>
      <c r="G72" s="12" t="s">
        <v>26</v>
      </c>
      <c r="H72" s="12" t="s">
        <v>27</v>
      </c>
      <c r="I72" s="12" t="s">
        <v>28</v>
      </c>
      <c r="J72" s="13" t="s">
        <v>29</v>
      </c>
      <c r="K72" s="13" t="s">
        <v>30</v>
      </c>
      <c r="L72" s="13" t="s">
        <v>31</v>
      </c>
      <c r="M72" s="13" t="s">
        <v>32</v>
      </c>
      <c r="N72" s="13" t="s">
        <v>33</v>
      </c>
      <c r="O72" s="13" t="s">
        <v>34</v>
      </c>
      <c r="P72" s="13" t="s">
        <v>35</v>
      </c>
      <c r="Q72" s="13" t="s">
        <v>36</v>
      </c>
      <c r="R72" s="13" t="s">
        <v>37</v>
      </c>
      <c r="S72" s="14" t="s">
        <v>38</v>
      </c>
      <c r="T72" s="14" t="s">
        <v>27</v>
      </c>
      <c r="U72" s="14" t="s">
        <v>28</v>
      </c>
      <c r="V72" s="14" t="s">
        <v>36</v>
      </c>
      <c r="W72" s="14" t="s">
        <v>37</v>
      </c>
      <c r="X72" s="14" t="s">
        <v>437</v>
      </c>
      <c r="Y72" s="13" t="s">
        <v>40</v>
      </c>
      <c r="Z72" s="14" t="s">
        <v>41</v>
      </c>
      <c r="AA72" s="43"/>
    </row>
    <row r="73" spans="1:30" ht="16.5" hidden="1" customHeight="1">
      <c r="B73" s="15"/>
      <c r="C73" s="9" t="s">
        <v>435</v>
      </c>
      <c r="D73" s="16">
        <f t="shared" ref="D73:I73" si="57">SUM(D74:D78)</f>
        <v>0</v>
      </c>
      <c r="E73" s="16">
        <f t="shared" si="57"/>
        <v>0</v>
      </c>
      <c r="F73" s="16">
        <f t="shared" si="57"/>
        <v>0</v>
      </c>
      <c r="G73" s="16">
        <f t="shared" si="57"/>
        <v>0</v>
      </c>
      <c r="H73" s="16">
        <f t="shared" si="57"/>
        <v>0</v>
      </c>
      <c r="I73" s="16">
        <f t="shared" si="57"/>
        <v>0</v>
      </c>
      <c r="J73" s="17" t="e">
        <f>D73*1000/E73</f>
        <v>#DIV/0!</v>
      </c>
      <c r="K73" s="17">
        <f t="shared" ref="K73:K78" si="58">IFERROR(D73/F73,0)</f>
        <v>0</v>
      </c>
      <c r="L73" s="18">
        <f t="shared" ref="L73:M78" si="59">IFERROR(F73/E73,0)</f>
        <v>0</v>
      </c>
      <c r="M73" s="42">
        <f t="shared" si="59"/>
        <v>0</v>
      </c>
      <c r="N73" s="42">
        <f t="shared" ref="N73:N78" si="60">IFERROR(H73/F73,0)</f>
        <v>0</v>
      </c>
      <c r="O73" s="42">
        <f t="shared" ref="O73:O78" si="61">IFERROR(I73/F73,0)</f>
        <v>0</v>
      </c>
      <c r="P73" s="17">
        <f t="shared" ref="P73:P78" si="62">IFERROR(D73/G73,0)</f>
        <v>0</v>
      </c>
      <c r="Q73" s="17">
        <f t="shared" ref="Q73:Q78" si="63">IFERROR(D73/H73,0)</f>
        <v>0</v>
      </c>
      <c r="R73" s="17">
        <f t="shared" ref="R73:R78" si="64">IFERROR(D73/I73,0)</f>
        <v>0</v>
      </c>
      <c r="S73" s="16">
        <f>SUM(S74:S78)</f>
        <v>0</v>
      </c>
      <c r="T73" s="16">
        <f>SUM(T74:T78)</f>
        <v>0</v>
      </c>
      <c r="U73" s="16">
        <f>SUM(U74:U78)</f>
        <v>0</v>
      </c>
      <c r="V73" s="17">
        <f t="shared" ref="V73:V78" si="65">IFERROR(D73/T73,0)</f>
        <v>0</v>
      </c>
      <c r="W73" s="17">
        <f t="shared" ref="W73:W78" si="66">IFERROR(D73/U73,0)</f>
        <v>0</v>
      </c>
      <c r="X73" s="17">
        <f>IFERROR(W73*커버링B2C요약!$AD$8/(커버링B2C요약!$AE$5/커버링B2C요약!$AD$5),0)</f>
        <v>0</v>
      </c>
      <c r="Y73" s="17">
        <f>Y74</f>
        <v>0</v>
      </c>
      <c r="Z73" s="17">
        <v>0</v>
      </c>
      <c r="AA73" s="43"/>
    </row>
    <row r="74" spans="1:30" s="43" customFormat="1" hidden="1">
      <c r="B74" s="22" t="str">
        <f>VLOOKUP(C74,'메타 RAW'!A:G,2,0)</f>
        <v>ios_registration_lookalike(7%)_vd_음식물모음_hn1_26.01.28</v>
      </c>
      <c r="C74" s="22" t="s">
        <v>1239</v>
      </c>
      <c r="D74" s="22">
        <f>VLOOKUP($C74,'메타 RAW'!$A:$G,3,0)</f>
        <v>0</v>
      </c>
      <c r="E74" s="22">
        <f>VLOOKUP($C74,'메타 RAW'!$A:$G,4,0)</f>
        <v>0</v>
      </c>
      <c r="F74" s="22">
        <f>VLOOKUP($C74,'메타 RAW'!$A:$G,5,0)</f>
        <v>0</v>
      </c>
      <c r="G74" s="22">
        <f>VLOOKUP($C74,'메타 RAW'!$A:$G,6,0)</f>
        <v>0</v>
      </c>
      <c r="H74" s="22">
        <f>VLOOKUP($C74,'메타 RAW'!$A:$I,7,0)</f>
        <v>0</v>
      </c>
      <c r="I74" s="22">
        <f>VLOOKUP($C74,'메타 RAW'!$A:$I,8,0)</f>
        <v>0</v>
      </c>
      <c r="J74" s="23">
        <f>IFERROR(D74/E74*1000,0)</f>
        <v>0</v>
      </c>
      <c r="K74" s="23">
        <f t="shared" si="58"/>
        <v>0</v>
      </c>
      <c r="L74" s="24">
        <f t="shared" si="59"/>
        <v>0</v>
      </c>
      <c r="M74" s="24">
        <f t="shared" si="59"/>
        <v>0</v>
      </c>
      <c r="N74" s="24">
        <f t="shared" si="60"/>
        <v>0</v>
      </c>
      <c r="O74" s="24">
        <f t="shared" si="61"/>
        <v>0</v>
      </c>
      <c r="P74" s="22">
        <f t="shared" si="62"/>
        <v>0</v>
      </c>
      <c r="Q74" s="22">
        <f t="shared" si="63"/>
        <v>0</v>
      </c>
      <c r="R74" s="22">
        <f t="shared" si="64"/>
        <v>0</v>
      </c>
      <c r="S74" s="22">
        <f>IFERROR(VLOOKUP($C74,'메타 RAW (MMP)'!$B:$G,3,0),0)</f>
        <v>0</v>
      </c>
      <c r="T74" s="22">
        <f>IFERROR(VLOOKUP($C74,'메타 RAW (MMP)'!$B:$G,5,0),0)</f>
        <v>0</v>
      </c>
      <c r="U74" s="22">
        <f>IFERROR(VLOOKUP($C74,'메타 RAW (MMP)'!$B:$G,6,0),0)</f>
        <v>0</v>
      </c>
      <c r="V74" s="22">
        <f t="shared" si="65"/>
        <v>0</v>
      </c>
      <c r="W74" s="22">
        <f t="shared" si="66"/>
        <v>0</v>
      </c>
      <c r="X74" s="22">
        <f>IFERROR(W74*커버링B2C요약!$AD$8/(커버링B2C요약!$AE$5/커버링B2C요약!$AD$5),0)</f>
        <v>0</v>
      </c>
      <c r="Y74" s="22">
        <v>0</v>
      </c>
    </row>
    <row r="75" spans="1:30" s="43" customFormat="1" hidden="1">
      <c r="B75" s="22" t="str">
        <f>VLOOKUP(C75,'메타 RAW'!A:G,2,0)</f>
        <v>ios_registration_lookalike(7%)_vd_음식물모음_hn1_26.01.28</v>
      </c>
      <c r="C75" s="22" t="s">
        <v>1240</v>
      </c>
      <c r="D75" s="22">
        <f>VLOOKUP($C75,'메타 RAW'!$A:$G,3,0)</f>
        <v>0</v>
      </c>
      <c r="E75" s="22">
        <f>VLOOKUP($C75,'메타 RAW'!$A:$G,4,0)</f>
        <v>0</v>
      </c>
      <c r="F75" s="22">
        <f>VLOOKUP($C75,'메타 RAW'!$A:$G,5,0)</f>
        <v>0</v>
      </c>
      <c r="G75" s="22">
        <f>VLOOKUP($C75,'메타 RAW'!$A:$G,6,0)</f>
        <v>0</v>
      </c>
      <c r="H75" s="22">
        <f>VLOOKUP($C75,'메타 RAW'!$A:$I,7,0)</f>
        <v>0</v>
      </c>
      <c r="I75" s="22">
        <f>VLOOKUP($C75,'메타 RAW'!$A:$I,8,0)</f>
        <v>0</v>
      </c>
      <c r="J75" s="23">
        <f>IFERROR(D75/E75*1000,0)</f>
        <v>0</v>
      </c>
      <c r="K75" s="23">
        <f t="shared" si="58"/>
        <v>0</v>
      </c>
      <c r="L75" s="24">
        <f t="shared" si="59"/>
        <v>0</v>
      </c>
      <c r="M75" s="24">
        <f t="shared" si="59"/>
        <v>0</v>
      </c>
      <c r="N75" s="24">
        <f t="shared" si="60"/>
        <v>0</v>
      </c>
      <c r="O75" s="24">
        <f t="shared" si="61"/>
        <v>0</v>
      </c>
      <c r="P75" s="22">
        <f t="shared" si="62"/>
        <v>0</v>
      </c>
      <c r="Q75" s="22">
        <f t="shared" si="63"/>
        <v>0</v>
      </c>
      <c r="R75" s="22">
        <f t="shared" si="64"/>
        <v>0</v>
      </c>
      <c r="S75" s="22">
        <f>IFERROR(VLOOKUP($C75,'메타 RAW (MMP)'!$B:$G,3,0),0)</f>
        <v>0</v>
      </c>
      <c r="T75" s="22">
        <f>IFERROR(VLOOKUP($C75,'메타 RAW (MMP)'!$B:$G,5,0),0)</f>
        <v>0</v>
      </c>
      <c r="U75" s="22">
        <f>IFERROR(VLOOKUP($C75,'메타 RAW (MMP)'!$B:$G,6,0),0)</f>
        <v>0</v>
      </c>
      <c r="V75" s="22">
        <f t="shared" si="65"/>
        <v>0</v>
      </c>
      <c r="W75" s="22">
        <f t="shared" si="66"/>
        <v>0</v>
      </c>
      <c r="X75" s="22">
        <f>IFERROR(W75*커버링B2C요약!$AD$8/(커버링B2C요약!$AE$5/커버링B2C요약!$AD$5),0)</f>
        <v>0</v>
      </c>
      <c r="Y75" s="22">
        <f>VLOOKUP($C75,'메타 RAW'!$A:$I,9,0)</f>
        <v>64000</v>
      </c>
    </row>
    <row r="76" spans="1:30" s="43" customFormat="1" hidden="1">
      <c r="B76" s="22" t="str">
        <f>VLOOKUP(C76,'메타 RAW'!A:G,2,0)</f>
        <v>ios_registration_lookalike(7%)_vd_음식물모음_hn1_26.01.28</v>
      </c>
      <c r="C76" s="22" t="s">
        <v>1241</v>
      </c>
      <c r="D76" s="22">
        <f>VLOOKUP($C76,'메타 RAW'!$A:$G,3,0)</f>
        <v>0</v>
      </c>
      <c r="E76" s="22">
        <f>VLOOKUP($C76,'메타 RAW'!$A:$G,4,0)</f>
        <v>0</v>
      </c>
      <c r="F76" s="22">
        <f>VLOOKUP($C76,'메타 RAW'!$A:$G,5,0)</f>
        <v>0</v>
      </c>
      <c r="G76" s="22">
        <f>VLOOKUP($C76,'메타 RAW'!$A:$G,6,0)</f>
        <v>0</v>
      </c>
      <c r="H76" s="22">
        <f>VLOOKUP($C76,'메타 RAW'!$A:$I,7,0)</f>
        <v>0</v>
      </c>
      <c r="I76" s="22">
        <f>VLOOKUP($C76,'메타 RAW'!$A:$I,8,0)</f>
        <v>0</v>
      </c>
      <c r="J76" s="23">
        <f>IFERROR(D76/E76*1000,0)</f>
        <v>0</v>
      </c>
      <c r="K76" s="23">
        <f t="shared" si="58"/>
        <v>0</v>
      </c>
      <c r="L76" s="24">
        <f t="shared" si="59"/>
        <v>0</v>
      </c>
      <c r="M76" s="24">
        <f t="shared" si="59"/>
        <v>0</v>
      </c>
      <c r="N76" s="24">
        <f t="shared" si="60"/>
        <v>0</v>
      </c>
      <c r="O76" s="24">
        <f t="shared" si="61"/>
        <v>0</v>
      </c>
      <c r="P76" s="22">
        <f t="shared" si="62"/>
        <v>0</v>
      </c>
      <c r="Q76" s="22">
        <f t="shared" si="63"/>
        <v>0</v>
      </c>
      <c r="R76" s="22">
        <f t="shared" si="64"/>
        <v>0</v>
      </c>
      <c r="S76" s="22">
        <f>IFERROR(VLOOKUP($C76,'메타 RAW (MMP)'!$B:$G,3,0),0)</f>
        <v>0</v>
      </c>
      <c r="T76" s="22">
        <f>IFERROR(VLOOKUP($C76,'메타 RAW (MMP)'!$B:$G,5,0),0)</f>
        <v>0</v>
      </c>
      <c r="U76" s="22">
        <f>IFERROR(VLOOKUP($C76,'메타 RAW (MMP)'!$B:$G,6,0),0)</f>
        <v>0</v>
      </c>
      <c r="V76" s="22">
        <f t="shared" si="65"/>
        <v>0</v>
      </c>
      <c r="W76" s="22">
        <f t="shared" si="66"/>
        <v>0</v>
      </c>
      <c r="X76" s="22">
        <f>IFERROR(W76*커버링B2C요약!$AD$8/(커버링B2C요약!$AE$5/커버링B2C요약!$AD$5),0)</f>
        <v>0</v>
      </c>
      <c r="Y76" s="22">
        <f>VLOOKUP($C76,'메타 RAW'!$A:$I,9,0)</f>
        <v>64000</v>
      </c>
    </row>
    <row r="77" spans="1:30" s="43" customFormat="1" hidden="1">
      <c r="B77" s="22" t="str">
        <f>VLOOKUP(C77,'메타 RAW'!A:G,2,0)</f>
        <v>ios_registration_lookalike(7%)_vd_음식물모음_hn1_26.01.28</v>
      </c>
      <c r="C77" s="22" t="s">
        <v>1242</v>
      </c>
      <c r="D77" s="22">
        <f>VLOOKUP($C77,'메타 RAW'!$A:$G,3,0)</f>
        <v>0</v>
      </c>
      <c r="E77" s="22">
        <f>VLOOKUP($C77,'메타 RAW'!$A:$G,4,0)</f>
        <v>0</v>
      </c>
      <c r="F77" s="22">
        <f>VLOOKUP($C77,'메타 RAW'!$A:$G,5,0)</f>
        <v>0</v>
      </c>
      <c r="G77" s="22">
        <f>VLOOKUP($C77,'메타 RAW'!$A:$G,6,0)</f>
        <v>0</v>
      </c>
      <c r="H77" s="22">
        <f>VLOOKUP($C77,'메타 RAW'!$A:$I,7,0)</f>
        <v>0</v>
      </c>
      <c r="I77" s="22">
        <f>VLOOKUP($C77,'메타 RAW'!$A:$I,8,0)</f>
        <v>0</v>
      </c>
      <c r="J77" s="23">
        <f>IFERROR(D77/E77*1000,0)</f>
        <v>0</v>
      </c>
      <c r="K77" s="23">
        <f t="shared" si="58"/>
        <v>0</v>
      </c>
      <c r="L77" s="24">
        <f t="shared" si="59"/>
        <v>0</v>
      </c>
      <c r="M77" s="24">
        <f t="shared" si="59"/>
        <v>0</v>
      </c>
      <c r="N77" s="24">
        <f t="shared" si="60"/>
        <v>0</v>
      </c>
      <c r="O77" s="24">
        <f t="shared" si="61"/>
        <v>0</v>
      </c>
      <c r="P77" s="22">
        <f t="shared" si="62"/>
        <v>0</v>
      </c>
      <c r="Q77" s="22">
        <f t="shared" si="63"/>
        <v>0</v>
      </c>
      <c r="R77" s="22">
        <f t="shared" si="64"/>
        <v>0</v>
      </c>
      <c r="S77" s="22">
        <f>IFERROR(VLOOKUP($C77,'메타 RAW (MMP)'!$B:$G,3,0),0)</f>
        <v>0</v>
      </c>
      <c r="T77" s="22">
        <f>IFERROR(VLOOKUP($C77,'메타 RAW (MMP)'!$B:$G,5,0),0)</f>
        <v>0</v>
      </c>
      <c r="U77" s="22">
        <f>IFERROR(VLOOKUP($C77,'메타 RAW (MMP)'!$B:$G,6,0),0)</f>
        <v>0</v>
      </c>
      <c r="V77" s="22">
        <f t="shared" si="65"/>
        <v>0</v>
      </c>
      <c r="W77" s="22">
        <f t="shared" si="66"/>
        <v>0</v>
      </c>
      <c r="X77" s="22">
        <f>IFERROR(W77*커버링B2C요약!$AD$8/(커버링B2C요약!$AE$5/커버링B2C요약!$AD$5),0)</f>
        <v>0</v>
      </c>
      <c r="Y77" s="22">
        <f>VLOOKUP($C77,'메타 RAW'!$A:$I,9,0)</f>
        <v>64000</v>
      </c>
    </row>
    <row r="78" spans="1:30" s="43" customFormat="1" hidden="1">
      <c r="B78" s="22" t="str">
        <f>VLOOKUP(C78,'메타 RAW'!A:G,2,0)</f>
        <v>ios_registration_lookalike(7%)_vd_음식물모음_hn1_26.01.28</v>
      </c>
      <c r="C78" s="22" t="s">
        <v>1243</v>
      </c>
      <c r="D78" s="22">
        <f>VLOOKUP($C78,'메타 RAW'!$A:$G,3,0)</f>
        <v>0</v>
      </c>
      <c r="E78" s="22">
        <f>VLOOKUP($C78,'메타 RAW'!$A:$G,4,0)</f>
        <v>0</v>
      </c>
      <c r="F78" s="22">
        <f>VLOOKUP($C78,'메타 RAW'!$A:$G,5,0)</f>
        <v>0</v>
      </c>
      <c r="G78" s="22">
        <f>VLOOKUP($C78,'메타 RAW'!$A:$G,6,0)</f>
        <v>0</v>
      </c>
      <c r="H78" s="22">
        <f>VLOOKUP($C78,'메타 RAW'!$A:$I,7,0)</f>
        <v>0</v>
      </c>
      <c r="I78" s="22">
        <f>VLOOKUP($C78,'메타 RAW'!$A:$I,8,0)</f>
        <v>0</v>
      </c>
      <c r="J78" s="23">
        <f>IFERROR(D78/E78*1000,0)</f>
        <v>0</v>
      </c>
      <c r="K78" s="23">
        <f t="shared" si="58"/>
        <v>0</v>
      </c>
      <c r="L78" s="24">
        <f t="shared" si="59"/>
        <v>0</v>
      </c>
      <c r="M78" s="24">
        <f t="shared" si="59"/>
        <v>0</v>
      </c>
      <c r="N78" s="24">
        <f t="shared" si="60"/>
        <v>0</v>
      </c>
      <c r="O78" s="24">
        <f t="shared" si="61"/>
        <v>0</v>
      </c>
      <c r="P78" s="22">
        <f t="shared" si="62"/>
        <v>0</v>
      </c>
      <c r="Q78" s="22">
        <f t="shared" si="63"/>
        <v>0</v>
      </c>
      <c r="R78" s="22">
        <f t="shared" si="64"/>
        <v>0</v>
      </c>
      <c r="S78" s="22">
        <f>IFERROR(VLOOKUP($C78,'메타 RAW (MMP)'!$B:$G,3,0),0)</f>
        <v>0</v>
      </c>
      <c r="T78" s="22">
        <f>IFERROR(VLOOKUP($C78,'메타 RAW (MMP)'!$B:$G,5,0),0)</f>
        <v>0</v>
      </c>
      <c r="U78" s="22">
        <f>IFERROR(VLOOKUP($C78,'메타 RAW (MMP)'!$B:$G,6,0),0)</f>
        <v>0</v>
      </c>
      <c r="V78" s="22">
        <f t="shared" si="65"/>
        <v>0</v>
      </c>
      <c r="W78" s="22">
        <f t="shared" si="66"/>
        <v>0</v>
      </c>
      <c r="X78" s="22">
        <f>IFERROR(W78*커버링B2C요약!$AD$8/(커버링B2C요약!$AE$5/커버링B2C요약!$AD$5),0)</f>
        <v>0</v>
      </c>
      <c r="Y78" s="22">
        <f>VLOOKUP($C78,'메타 RAW'!$A:$I,9,0)</f>
        <v>64000</v>
      </c>
    </row>
    <row r="79" spans="1:30" ht="16.5" hidden="1" customHeight="1">
      <c r="B79" s="19" t="s">
        <v>440</v>
      </c>
      <c r="C79" s="20" t="s">
        <v>776</v>
      </c>
      <c r="D79" s="20"/>
      <c r="AA79" s="43"/>
    </row>
    <row r="80" spans="1:30" ht="16.5" hidden="1" customHeight="1">
      <c r="B80" s="11" t="s">
        <v>436</v>
      </c>
      <c r="C80" s="11" t="s">
        <v>22</v>
      </c>
      <c r="D80" s="12" t="s">
        <v>23</v>
      </c>
      <c r="E80" s="12" t="s">
        <v>24</v>
      </c>
      <c r="F80" s="12" t="s">
        <v>25</v>
      </c>
      <c r="G80" s="12" t="s">
        <v>26</v>
      </c>
      <c r="H80" s="12" t="s">
        <v>27</v>
      </c>
      <c r="I80" s="12" t="s">
        <v>28</v>
      </c>
      <c r="J80" s="13" t="s">
        <v>29</v>
      </c>
      <c r="K80" s="13" t="s">
        <v>30</v>
      </c>
      <c r="L80" s="13" t="s">
        <v>31</v>
      </c>
      <c r="M80" s="13" t="s">
        <v>32</v>
      </c>
      <c r="N80" s="13" t="s">
        <v>33</v>
      </c>
      <c r="O80" s="13" t="s">
        <v>34</v>
      </c>
      <c r="P80" s="13" t="s">
        <v>35</v>
      </c>
      <c r="Q80" s="13" t="s">
        <v>36</v>
      </c>
      <c r="R80" s="13" t="s">
        <v>37</v>
      </c>
      <c r="S80" s="14" t="s">
        <v>38</v>
      </c>
      <c r="T80" s="14" t="s">
        <v>27</v>
      </c>
      <c r="U80" s="14" t="s">
        <v>28</v>
      </c>
      <c r="V80" s="14" t="s">
        <v>36</v>
      </c>
      <c r="W80" s="14" t="s">
        <v>37</v>
      </c>
      <c r="X80" s="14" t="s">
        <v>437</v>
      </c>
      <c r="Y80" s="13" t="s">
        <v>40</v>
      </c>
      <c r="Z80" s="14" t="s">
        <v>41</v>
      </c>
      <c r="AA80" s="43"/>
    </row>
    <row r="81" spans="1:30" ht="16.5" hidden="1" customHeight="1">
      <c r="B81" s="15"/>
      <c r="C81" s="9" t="s">
        <v>435</v>
      </c>
      <c r="D81" s="16">
        <f t="shared" ref="D81:I81" si="67">SUM(D82:D86)</f>
        <v>0</v>
      </c>
      <c r="E81" s="16">
        <f t="shared" si="67"/>
        <v>0</v>
      </c>
      <c r="F81" s="16">
        <f t="shared" si="67"/>
        <v>0</v>
      </c>
      <c r="G81" s="16">
        <f t="shared" si="67"/>
        <v>0</v>
      </c>
      <c r="H81" s="16">
        <f t="shared" si="67"/>
        <v>0</v>
      </c>
      <c r="I81" s="16">
        <f t="shared" si="67"/>
        <v>0</v>
      </c>
      <c r="J81" s="17" t="e">
        <f>D81*1000/E81</f>
        <v>#DIV/0!</v>
      </c>
      <c r="K81" s="17">
        <f t="shared" ref="K81:K86" si="68">IFERROR(D81/F81,0)</f>
        <v>0</v>
      </c>
      <c r="L81" s="18">
        <f t="shared" ref="L81:M86" si="69">IFERROR(F81/E81,0)</f>
        <v>0</v>
      </c>
      <c r="M81" s="42">
        <f t="shared" si="69"/>
        <v>0</v>
      </c>
      <c r="N81" s="42">
        <f t="shared" ref="N81:N86" si="70">IFERROR(H81/F81,0)</f>
        <v>0</v>
      </c>
      <c r="O81" s="42">
        <f t="shared" ref="O81:O86" si="71">IFERROR(I81/F81,0)</f>
        <v>0</v>
      </c>
      <c r="P81" s="17">
        <f t="shared" ref="P81:P86" si="72">IFERROR(D81/G81,0)</f>
        <v>0</v>
      </c>
      <c r="Q81" s="17">
        <f t="shared" ref="Q81:Q86" si="73">IFERROR(D81/H81,0)</f>
        <v>0</v>
      </c>
      <c r="R81" s="17">
        <f t="shared" ref="R81:R86" si="74">IFERROR(D81/I81,0)</f>
        <v>0</v>
      </c>
      <c r="S81" s="16">
        <f>SUM(S82:S86)</f>
        <v>0</v>
      </c>
      <c r="T81" s="16">
        <f>SUM(T82:T86)</f>
        <v>0</v>
      </c>
      <c r="U81" s="16">
        <f>SUM(U82:U86)</f>
        <v>0</v>
      </c>
      <c r="V81" s="17">
        <f t="shared" ref="V81:V86" si="75">IFERROR(D81/T81,0)</f>
        <v>0</v>
      </c>
      <c r="W81" s="17">
        <f t="shared" ref="W81:W86" si="76">IFERROR(D81/U81,0)</f>
        <v>0</v>
      </c>
      <c r="X81" s="17">
        <f>IFERROR(W81*커버링B2C요약!$AD$8/(커버링B2C요약!$AE$5/커버링B2C요약!$AD$5),0)</f>
        <v>0</v>
      </c>
      <c r="Y81" s="17">
        <f>Y82</f>
        <v>0</v>
      </c>
      <c r="Z81" s="17">
        <v>0</v>
      </c>
      <c r="AA81" s="168"/>
    </row>
    <row r="82" spans="1:30" s="167" customFormat="1" hidden="1">
      <c r="B82" s="228" t="str">
        <f>VLOOKUP(C82,'메타 RAW'!A:G,2,0)</f>
        <v>ios_registration_lookalike(7%)_vd_워킹맘모음_hn1_26.01.28</v>
      </c>
      <c r="C82" s="228" t="s">
        <v>1244</v>
      </c>
      <c r="D82" s="228">
        <f>VLOOKUP($C82,'메타 RAW'!$A:$G,3,0)</f>
        <v>0</v>
      </c>
      <c r="E82" s="228">
        <f>VLOOKUP($C82,'메타 RAW'!$A:$G,4,0)</f>
        <v>0</v>
      </c>
      <c r="F82" s="228">
        <f>VLOOKUP($C82,'메타 RAW'!$A:$G,5,0)</f>
        <v>0</v>
      </c>
      <c r="G82" s="228">
        <f>VLOOKUP($C82,'메타 RAW'!$A:$G,6,0)</f>
        <v>0</v>
      </c>
      <c r="H82" s="228">
        <f>VLOOKUP($C82,'메타 RAW'!$A:$I,7,0)</f>
        <v>0</v>
      </c>
      <c r="I82" s="228">
        <f>VLOOKUP($C82,'메타 RAW'!$A:$I,8,0)</f>
        <v>0</v>
      </c>
      <c r="J82" s="229">
        <f>IFERROR(D82/E82*1000,0)</f>
        <v>0</v>
      </c>
      <c r="K82" s="229">
        <f t="shared" si="68"/>
        <v>0</v>
      </c>
      <c r="L82" s="230">
        <f t="shared" si="69"/>
        <v>0</v>
      </c>
      <c r="M82" s="230">
        <f t="shared" si="69"/>
        <v>0</v>
      </c>
      <c r="N82" s="230">
        <f t="shared" si="70"/>
        <v>0</v>
      </c>
      <c r="O82" s="230">
        <f t="shared" si="71"/>
        <v>0</v>
      </c>
      <c r="P82" s="228">
        <f t="shared" si="72"/>
        <v>0</v>
      </c>
      <c r="Q82" s="228">
        <f t="shared" si="73"/>
        <v>0</v>
      </c>
      <c r="R82" s="228">
        <f t="shared" si="74"/>
        <v>0</v>
      </c>
      <c r="S82" s="228">
        <f>IFERROR(VLOOKUP($C82,'메타 RAW (MMP)'!$B:$G,3,0),0)</f>
        <v>0</v>
      </c>
      <c r="T82" s="228">
        <f>IFERROR(VLOOKUP($C82,'메타 RAW (MMP)'!$B:$G,5,0),0)</f>
        <v>0</v>
      </c>
      <c r="U82" s="228">
        <f>IFERROR(VLOOKUP($C82,'메타 RAW (MMP)'!$B:$G,6,0),0)</f>
        <v>0</v>
      </c>
      <c r="V82" s="228">
        <f t="shared" si="75"/>
        <v>0</v>
      </c>
      <c r="W82" s="228">
        <f t="shared" si="76"/>
        <v>0</v>
      </c>
      <c r="X82" s="228">
        <f>IFERROR(W82*커버링B2C요약!$AD$8/(커버링B2C요약!$AE$5/커버링B2C요약!$AD$5),0)</f>
        <v>0</v>
      </c>
      <c r="Y82" s="228">
        <v>0</v>
      </c>
    </row>
    <row r="83" spans="1:30" s="167" customFormat="1" hidden="1">
      <c r="B83" s="228" t="str">
        <f>VLOOKUP(C83,'메타 RAW'!A:G,2,0)</f>
        <v>ios_registration_lookalike(7%)_vd_워킹맘모음_hn1_26.01.28</v>
      </c>
      <c r="C83" s="228" t="s">
        <v>1245</v>
      </c>
      <c r="D83" s="228">
        <f>VLOOKUP($C83,'메타 RAW'!$A:$G,3,0)</f>
        <v>0</v>
      </c>
      <c r="E83" s="228">
        <f>VLOOKUP($C83,'메타 RAW'!$A:$G,4,0)</f>
        <v>0</v>
      </c>
      <c r="F83" s="228">
        <f>VLOOKUP($C83,'메타 RAW'!$A:$G,5,0)</f>
        <v>0</v>
      </c>
      <c r="G83" s="228">
        <f>VLOOKUP($C83,'메타 RAW'!$A:$G,6,0)</f>
        <v>0</v>
      </c>
      <c r="H83" s="228">
        <f>VLOOKUP($C83,'메타 RAW'!$A:$I,7,0)</f>
        <v>0</v>
      </c>
      <c r="I83" s="228">
        <f>VLOOKUP($C83,'메타 RAW'!$A:$I,8,0)</f>
        <v>0</v>
      </c>
      <c r="J83" s="229">
        <f>IFERROR(D83/E83*1000,0)</f>
        <v>0</v>
      </c>
      <c r="K83" s="229">
        <f t="shared" si="68"/>
        <v>0</v>
      </c>
      <c r="L83" s="230">
        <f t="shared" si="69"/>
        <v>0</v>
      </c>
      <c r="M83" s="230">
        <f t="shared" si="69"/>
        <v>0</v>
      </c>
      <c r="N83" s="230">
        <f t="shared" si="70"/>
        <v>0</v>
      </c>
      <c r="O83" s="230">
        <f t="shared" si="71"/>
        <v>0</v>
      </c>
      <c r="P83" s="228">
        <f t="shared" si="72"/>
        <v>0</v>
      </c>
      <c r="Q83" s="228">
        <f t="shared" si="73"/>
        <v>0</v>
      </c>
      <c r="R83" s="228">
        <f t="shared" si="74"/>
        <v>0</v>
      </c>
      <c r="S83" s="228">
        <f>IFERROR(VLOOKUP($C83,'메타 RAW (MMP)'!$B:$G,3,0),0)</f>
        <v>0</v>
      </c>
      <c r="T83" s="228">
        <f>IFERROR(VLOOKUP($C83,'메타 RAW (MMP)'!$B:$G,5,0),0)</f>
        <v>0</v>
      </c>
      <c r="U83" s="228">
        <f>IFERROR(VLOOKUP($C83,'메타 RAW (MMP)'!$B:$G,6,0),0)</f>
        <v>0</v>
      </c>
      <c r="V83" s="228">
        <f t="shared" si="75"/>
        <v>0</v>
      </c>
      <c r="W83" s="228">
        <f t="shared" si="76"/>
        <v>0</v>
      </c>
      <c r="X83" s="228">
        <f>IFERROR(W83*커버링B2C요약!$AD$8/(커버링B2C요약!$AE$5/커버링B2C요약!$AD$5),0)</f>
        <v>0</v>
      </c>
      <c r="Y83" s="228">
        <f>VLOOKUP($C83,'메타 RAW'!$A:$I,9,0)</f>
        <v>60000</v>
      </c>
    </row>
    <row r="84" spans="1:30" s="43" customFormat="1" hidden="1">
      <c r="B84" s="22" t="str">
        <f>VLOOKUP(C84,'메타 RAW'!A:G,2,0)</f>
        <v>ios_registration_lookalike(7%)_vd_워킹맘모음_hn1_26.01.28</v>
      </c>
      <c r="C84" s="22" t="s">
        <v>1246</v>
      </c>
      <c r="D84" s="22">
        <f>VLOOKUP($C84,'메타 RAW'!$A:$G,3,0)</f>
        <v>0</v>
      </c>
      <c r="E84" s="22">
        <f>VLOOKUP($C84,'메타 RAW'!$A:$G,4,0)</f>
        <v>0</v>
      </c>
      <c r="F84" s="22">
        <f>VLOOKUP($C84,'메타 RAW'!$A:$G,5,0)</f>
        <v>0</v>
      </c>
      <c r="G84" s="22">
        <f>VLOOKUP($C84,'메타 RAW'!$A:$G,6,0)</f>
        <v>0</v>
      </c>
      <c r="H84" s="22">
        <f>VLOOKUP($C84,'메타 RAW'!$A:$I,7,0)</f>
        <v>0</v>
      </c>
      <c r="I84" s="22">
        <f>VLOOKUP($C84,'메타 RAW'!$A:$I,8,0)</f>
        <v>0</v>
      </c>
      <c r="J84" s="23">
        <f>IFERROR(D84/E84*1000,0)</f>
        <v>0</v>
      </c>
      <c r="K84" s="23">
        <f t="shared" si="68"/>
        <v>0</v>
      </c>
      <c r="L84" s="24">
        <f t="shared" si="69"/>
        <v>0</v>
      </c>
      <c r="M84" s="24">
        <f t="shared" si="69"/>
        <v>0</v>
      </c>
      <c r="N84" s="24">
        <f t="shared" si="70"/>
        <v>0</v>
      </c>
      <c r="O84" s="24">
        <f t="shared" si="71"/>
        <v>0</v>
      </c>
      <c r="P84" s="22">
        <f t="shared" si="72"/>
        <v>0</v>
      </c>
      <c r="Q84" s="22">
        <f t="shared" si="73"/>
        <v>0</v>
      </c>
      <c r="R84" s="22">
        <f t="shared" si="74"/>
        <v>0</v>
      </c>
      <c r="S84" s="22">
        <f>IFERROR(VLOOKUP($C84,'메타 RAW (MMP)'!$B:$G,3,0),0)</f>
        <v>0</v>
      </c>
      <c r="T84" s="22">
        <f>IFERROR(VLOOKUP($C84,'메타 RAW (MMP)'!$B:$G,5,0),0)</f>
        <v>0</v>
      </c>
      <c r="U84" s="22">
        <f>IFERROR(VLOOKUP($C84,'메타 RAW (MMP)'!$B:$G,6,0),0)</f>
        <v>0</v>
      </c>
      <c r="V84" s="22">
        <f t="shared" si="75"/>
        <v>0</v>
      </c>
      <c r="W84" s="22">
        <f t="shared" si="76"/>
        <v>0</v>
      </c>
      <c r="X84" s="22">
        <f>IFERROR(W84*커버링B2C요약!$AD$8/(커버링B2C요약!$AE$5/커버링B2C요약!$AD$5),0)</f>
        <v>0</v>
      </c>
      <c r="Y84" s="22">
        <f>VLOOKUP($C84,'메타 RAW'!$A:$I,9,0)</f>
        <v>60000</v>
      </c>
    </row>
    <row r="85" spans="1:30" s="43" customFormat="1" hidden="1">
      <c r="B85" s="22" t="str">
        <f>VLOOKUP(C85,'메타 RAW'!A:G,2,0)</f>
        <v>ios_registration_lookalike(7%)_vd_워킹맘모음_hn1_26.01.28</v>
      </c>
      <c r="C85" s="22" t="s">
        <v>1247</v>
      </c>
      <c r="D85" s="22">
        <f>VLOOKUP($C85,'메타 RAW'!$A:$G,3,0)</f>
        <v>0</v>
      </c>
      <c r="E85" s="22">
        <f>VLOOKUP($C85,'메타 RAW'!$A:$G,4,0)</f>
        <v>0</v>
      </c>
      <c r="F85" s="22">
        <f>VLOOKUP($C85,'메타 RAW'!$A:$G,5,0)</f>
        <v>0</v>
      </c>
      <c r="G85" s="22">
        <f>VLOOKUP($C85,'메타 RAW'!$A:$G,6,0)</f>
        <v>0</v>
      </c>
      <c r="H85" s="22">
        <f>VLOOKUP($C85,'메타 RAW'!$A:$I,7,0)</f>
        <v>0</v>
      </c>
      <c r="I85" s="22">
        <f>VLOOKUP($C85,'메타 RAW'!$A:$I,8,0)</f>
        <v>0</v>
      </c>
      <c r="J85" s="23">
        <f>IFERROR(D85/E85*1000,0)</f>
        <v>0</v>
      </c>
      <c r="K85" s="23">
        <f t="shared" si="68"/>
        <v>0</v>
      </c>
      <c r="L85" s="24">
        <f t="shared" si="69"/>
        <v>0</v>
      </c>
      <c r="M85" s="24">
        <f t="shared" si="69"/>
        <v>0</v>
      </c>
      <c r="N85" s="24">
        <f t="shared" si="70"/>
        <v>0</v>
      </c>
      <c r="O85" s="24">
        <f t="shared" si="71"/>
        <v>0</v>
      </c>
      <c r="P85" s="22">
        <f t="shared" si="72"/>
        <v>0</v>
      </c>
      <c r="Q85" s="22">
        <f t="shared" si="73"/>
        <v>0</v>
      </c>
      <c r="R85" s="22">
        <f t="shared" si="74"/>
        <v>0</v>
      </c>
      <c r="S85" s="22">
        <f>IFERROR(VLOOKUP($C85,'메타 RAW (MMP)'!$B:$G,3,0),0)</f>
        <v>0</v>
      </c>
      <c r="T85" s="22">
        <f>IFERROR(VLOOKUP($C85,'메타 RAW (MMP)'!$B:$G,5,0),0)</f>
        <v>0</v>
      </c>
      <c r="U85" s="22">
        <f>IFERROR(VLOOKUP($C85,'메타 RAW (MMP)'!$B:$G,6,0),0)</f>
        <v>0</v>
      </c>
      <c r="V85" s="22">
        <f t="shared" si="75"/>
        <v>0</v>
      </c>
      <c r="W85" s="22">
        <f t="shared" si="76"/>
        <v>0</v>
      </c>
      <c r="X85" s="22">
        <f>IFERROR(W85*커버링B2C요약!$AD$8/(커버링B2C요약!$AE$5/커버링B2C요약!$AD$5),0)</f>
        <v>0</v>
      </c>
      <c r="Y85" s="22">
        <f>VLOOKUP($C85,'메타 RAW'!$A:$I,9,0)</f>
        <v>60000</v>
      </c>
    </row>
    <row r="86" spans="1:30" s="43" customFormat="1" hidden="1">
      <c r="B86" s="22" t="str">
        <f>VLOOKUP(C86,'메타 RAW'!A:G,2,0)</f>
        <v>ios_registration_lookalike(7%)_vd_워킹맘모음_hn1_26.01.28</v>
      </c>
      <c r="C86" s="22" t="s">
        <v>1248</v>
      </c>
      <c r="D86" s="22">
        <f>VLOOKUP($C86,'메타 RAW'!$A:$G,3,0)</f>
        <v>0</v>
      </c>
      <c r="E86" s="22">
        <f>VLOOKUP($C86,'메타 RAW'!$A:$G,4,0)</f>
        <v>0</v>
      </c>
      <c r="F86" s="22">
        <f>VLOOKUP($C86,'메타 RAW'!$A:$G,5,0)</f>
        <v>0</v>
      </c>
      <c r="G86" s="22">
        <f>VLOOKUP($C86,'메타 RAW'!$A:$G,6,0)</f>
        <v>0</v>
      </c>
      <c r="H86" s="22">
        <f>VLOOKUP($C86,'메타 RAW'!$A:$I,7,0)</f>
        <v>0</v>
      </c>
      <c r="I86" s="22">
        <f>VLOOKUP($C86,'메타 RAW'!$A:$I,8,0)</f>
        <v>0</v>
      </c>
      <c r="J86" s="23">
        <f>IFERROR(D86/E86*1000,0)</f>
        <v>0</v>
      </c>
      <c r="K86" s="23">
        <f t="shared" si="68"/>
        <v>0</v>
      </c>
      <c r="L86" s="24">
        <f t="shared" si="69"/>
        <v>0</v>
      </c>
      <c r="M86" s="24">
        <f t="shared" si="69"/>
        <v>0</v>
      </c>
      <c r="N86" s="24">
        <f t="shared" si="70"/>
        <v>0</v>
      </c>
      <c r="O86" s="24">
        <f t="shared" si="71"/>
        <v>0</v>
      </c>
      <c r="P86" s="22">
        <f t="shared" si="72"/>
        <v>0</v>
      </c>
      <c r="Q86" s="22">
        <f t="shared" si="73"/>
        <v>0</v>
      </c>
      <c r="R86" s="22">
        <f t="shared" si="74"/>
        <v>0</v>
      </c>
      <c r="S86" s="22">
        <f>IFERROR(VLOOKUP($C86,'메타 RAW (MMP)'!$B:$G,3,0),0)</f>
        <v>0</v>
      </c>
      <c r="T86" s="22">
        <f>IFERROR(VLOOKUP($C86,'메타 RAW (MMP)'!$B:$G,5,0),0)</f>
        <v>0</v>
      </c>
      <c r="U86" s="22">
        <f>IFERROR(VLOOKUP($C86,'메타 RAW (MMP)'!$B:$G,6,0),0)</f>
        <v>0</v>
      </c>
      <c r="V86" s="22">
        <f t="shared" si="75"/>
        <v>0</v>
      </c>
      <c r="W86" s="22">
        <f t="shared" si="76"/>
        <v>0</v>
      </c>
      <c r="X86" s="22">
        <f>IFERROR(W86*커버링B2C요약!$AD$8/(커버링B2C요약!$AE$5/커버링B2C요약!$AD$5),0)</f>
        <v>0</v>
      </c>
      <c r="Y86" s="22">
        <f>VLOOKUP($C86,'메타 RAW'!$A:$I,9,0)</f>
        <v>60000</v>
      </c>
    </row>
    <row r="87" spans="1:30" ht="16.5" hidden="1" customHeight="1">
      <c r="B87" s="19" t="s">
        <v>440</v>
      </c>
      <c r="C87" s="20" t="s">
        <v>776</v>
      </c>
      <c r="D87" s="20"/>
      <c r="AA87" s="43"/>
    </row>
    <row r="88" spans="1:30" ht="16.5" hidden="1" customHeight="1">
      <c r="B88" s="11" t="s">
        <v>436</v>
      </c>
      <c r="C88" s="11" t="s">
        <v>22</v>
      </c>
      <c r="D88" s="12" t="s">
        <v>23</v>
      </c>
      <c r="E88" s="12" t="s">
        <v>24</v>
      </c>
      <c r="F88" s="12" t="s">
        <v>25</v>
      </c>
      <c r="G88" s="12" t="s">
        <v>26</v>
      </c>
      <c r="H88" s="12" t="s">
        <v>27</v>
      </c>
      <c r="I88" s="12" t="s">
        <v>28</v>
      </c>
      <c r="J88" s="13" t="s">
        <v>29</v>
      </c>
      <c r="K88" s="13" t="s">
        <v>30</v>
      </c>
      <c r="L88" s="13" t="s">
        <v>31</v>
      </c>
      <c r="M88" s="13" t="s">
        <v>32</v>
      </c>
      <c r="N88" s="13" t="s">
        <v>33</v>
      </c>
      <c r="O88" s="13" t="s">
        <v>34</v>
      </c>
      <c r="P88" s="13" t="s">
        <v>35</v>
      </c>
      <c r="Q88" s="13" t="s">
        <v>36</v>
      </c>
      <c r="R88" s="13" t="s">
        <v>37</v>
      </c>
      <c r="S88" s="14" t="s">
        <v>38</v>
      </c>
      <c r="T88" s="14" t="s">
        <v>27</v>
      </c>
      <c r="U88" s="14" t="s">
        <v>28</v>
      </c>
      <c r="V88" s="14" t="s">
        <v>36</v>
      </c>
      <c r="W88" s="14" t="s">
        <v>37</v>
      </c>
      <c r="X88" s="14" t="s">
        <v>437</v>
      </c>
      <c r="Y88" s="13" t="s">
        <v>40</v>
      </c>
      <c r="Z88" s="14" t="s">
        <v>41</v>
      </c>
      <c r="AA88" s="43"/>
    </row>
    <row r="89" spans="1:30" ht="16.5" hidden="1" customHeight="1">
      <c r="B89" s="15"/>
      <c r="C89" s="9" t="s">
        <v>435</v>
      </c>
      <c r="D89" s="16">
        <f t="shared" ref="D89:I89" si="77">SUM(D90:D92)</f>
        <v>0</v>
      </c>
      <c r="E89" s="16">
        <f t="shared" si="77"/>
        <v>0</v>
      </c>
      <c r="F89" s="16">
        <f t="shared" si="77"/>
        <v>0</v>
      </c>
      <c r="G89" s="16">
        <f t="shared" si="77"/>
        <v>0</v>
      </c>
      <c r="H89" s="16">
        <f t="shared" si="77"/>
        <v>0</v>
      </c>
      <c r="I89" s="16">
        <f t="shared" si="77"/>
        <v>0</v>
      </c>
      <c r="J89" s="17" t="e">
        <f>D89*1000/E89</f>
        <v>#DIV/0!</v>
      </c>
      <c r="K89" s="17">
        <f>IFERROR(D89/F89,0)</f>
        <v>0</v>
      </c>
      <c r="L89" s="18">
        <f t="shared" ref="L89:M92" si="78">IFERROR(F89/E89,0)</f>
        <v>0</v>
      </c>
      <c r="M89" s="42">
        <f t="shared" si="78"/>
        <v>0</v>
      </c>
      <c r="N89" s="42">
        <f>IFERROR(H89/F89,0)</f>
        <v>0</v>
      </c>
      <c r="O89" s="42">
        <f>IFERROR(I89/F89,0)</f>
        <v>0</v>
      </c>
      <c r="P89" s="17">
        <f>IFERROR(D89/G89,0)</f>
        <v>0</v>
      </c>
      <c r="Q89" s="17">
        <f>IFERROR(D89/H89,0)</f>
        <v>0</v>
      </c>
      <c r="R89" s="17">
        <f>IFERROR(D89/I89,0)</f>
        <v>0</v>
      </c>
      <c r="S89" s="16">
        <f>SUM(S90:S92)</f>
        <v>0</v>
      </c>
      <c r="T89" s="16">
        <f>SUM(T90:T92)</f>
        <v>0</v>
      </c>
      <c r="U89" s="16">
        <f>SUM(U90:U92)</f>
        <v>0</v>
      </c>
      <c r="V89" s="17">
        <f>IFERROR(D89/T89,0)</f>
        <v>0</v>
      </c>
      <c r="W89" s="17">
        <f>IFERROR(D89/U89,0)</f>
        <v>0</v>
      </c>
      <c r="X89" s="17">
        <f>IFERROR(W89*커버링B2C요약!$AD$8/(커버링B2C요약!$AE$5/커버링B2C요약!$AD$5),0)</f>
        <v>0</v>
      </c>
      <c r="Y89" s="17" t="s">
        <v>48</v>
      </c>
      <c r="Z89" s="17">
        <v>0</v>
      </c>
      <c r="AA89" s="43"/>
    </row>
    <row r="90" spans="1:30" s="43" customFormat="1" hidden="1">
      <c r="B90" s="22" t="str">
        <f>VLOOKUP(C90,'메타 RAW'!A:G,2,0)</f>
        <v>ios_registration_lookalike(7%)_vd_실제후기(워킹맘)_hn1_26.01.28</v>
      </c>
      <c r="C90" s="22" t="s">
        <v>1249</v>
      </c>
      <c r="D90" s="22">
        <f>VLOOKUP($C90,'메타 RAW'!$A:$G,3,0)</f>
        <v>0</v>
      </c>
      <c r="E90" s="22">
        <f>VLOOKUP($C90,'메타 RAW'!$A:$G,4,0)</f>
        <v>0</v>
      </c>
      <c r="F90" s="22">
        <f>VLOOKUP($C90,'메타 RAW'!$A:$G,5,0)</f>
        <v>0</v>
      </c>
      <c r="G90" s="22">
        <f>VLOOKUP($C90,'메타 RAW'!$A:$G,6,0)</f>
        <v>0</v>
      </c>
      <c r="H90" s="22">
        <f>VLOOKUP($C90,'메타 RAW'!$A:$I,7,0)</f>
        <v>0</v>
      </c>
      <c r="I90" s="22">
        <f>VLOOKUP($C90,'메타 RAW'!$A:$I,8,0)</f>
        <v>0</v>
      </c>
      <c r="J90" s="23">
        <f>IFERROR(D90/E90*1000,0)</f>
        <v>0</v>
      </c>
      <c r="K90" s="23">
        <f>IFERROR(D90/F90,0)</f>
        <v>0</v>
      </c>
      <c r="L90" s="24">
        <f t="shared" si="78"/>
        <v>0</v>
      </c>
      <c r="M90" s="24">
        <f t="shared" si="78"/>
        <v>0</v>
      </c>
      <c r="N90" s="24">
        <f>IFERROR(H90/F90,0)</f>
        <v>0</v>
      </c>
      <c r="O90" s="24">
        <f>IFERROR(I90/F90,0)</f>
        <v>0</v>
      </c>
      <c r="P90" s="22">
        <f>IFERROR(D90/G90,0)</f>
        <v>0</v>
      </c>
      <c r="Q90" s="22">
        <f>IFERROR(D90/H90,0)</f>
        <v>0</v>
      </c>
      <c r="R90" s="22">
        <f>IFERROR(D90/I90,0)</f>
        <v>0</v>
      </c>
      <c r="S90" s="22">
        <f>IFERROR(VLOOKUP($C90,'메타 RAW (MMP)'!$B:$G,3,0),0)</f>
        <v>0</v>
      </c>
      <c r="T90" s="22">
        <f>IFERROR(VLOOKUP($C90,'메타 RAW (MMP)'!$B:$G,5,0),0)</f>
        <v>0</v>
      </c>
      <c r="U90" s="22">
        <f>IFERROR(VLOOKUP($C90,'메타 RAW (MMP)'!$B:$G,6,0),0)</f>
        <v>0</v>
      </c>
      <c r="V90" s="22">
        <f>IFERROR(D90/T90,0)</f>
        <v>0</v>
      </c>
      <c r="W90" s="22">
        <f>IFERROR(D90/U90,0)</f>
        <v>0</v>
      </c>
      <c r="X90" s="22">
        <f>IFERROR(W90*커버링B2C요약!$AD$8/(커버링B2C요약!$AE$5/커버링B2C요약!$AD$5),0)</f>
        <v>0</v>
      </c>
      <c r="Y90" s="22"/>
    </row>
    <row r="91" spans="1:30" s="43" customFormat="1" hidden="1">
      <c r="B91" s="22" t="str">
        <f>VLOOKUP(C91,'메타 RAW'!A:G,2,0)</f>
        <v>ios_registration_lookalike(7%)_vd_실제후기(워킹맘)_hn1_26.01.28</v>
      </c>
      <c r="C91" s="22" t="s">
        <v>1250</v>
      </c>
      <c r="D91" s="22">
        <f>VLOOKUP($C91,'메타 RAW'!$A:$G,3,0)</f>
        <v>0</v>
      </c>
      <c r="E91" s="22">
        <f>VLOOKUP($C91,'메타 RAW'!$A:$G,4,0)</f>
        <v>0</v>
      </c>
      <c r="F91" s="22">
        <f>VLOOKUP($C91,'메타 RAW'!$A:$G,5,0)</f>
        <v>0</v>
      </c>
      <c r="G91" s="22">
        <f>VLOOKUP($C91,'메타 RAW'!$A:$G,6,0)</f>
        <v>0</v>
      </c>
      <c r="H91" s="22">
        <f>VLOOKUP($C91,'메타 RAW'!$A:$I,7,0)</f>
        <v>0</v>
      </c>
      <c r="I91" s="22">
        <f>VLOOKUP($C91,'메타 RAW'!$A:$I,8,0)</f>
        <v>0</v>
      </c>
      <c r="J91" s="23">
        <f>IFERROR(D91/E91*1000,0)</f>
        <v>0</v>
      </c>
      <c r="K91" s="23">
        <f>IFERROR(D91/F91,0)</f>
        <v>0</v>
      </c>
      <c r="L91" s="24">
        <f t="shared" si="78"/>
        <v>0</v>
      </c>
      <c r="M91" s="24">
        <f t="shared" si="78"/>
        <v>0</v>
      </c>
      <c r="N91" s="24">
        <f>IFERROR(H91/F91,0)</f>
        <v>0</v>
      </c>
      <c r="O91" s="24">
        <f>IFERROR(I91/F91,0)</f>
        <v>0</v>
      </c>
      <c r="P91" s="22">
        <f>IFERROR(D91/G91,0)</f>
        <v>0</v>
      </c>
      <c r="Q91" s="22">
        <f>IFERROR(D91/H91,0)</f>
        <v>0</v>
      </c>
      <c r="R91" s="22">
        <f>IFERROR(D91/I91,0)</f>
        <v>0</v>
      </c>
      <c r="S91" s="22">
        <f>IFERROR(VLOOKUP($C91,'메타 RAW (MMP)'!$B:$G,3,0),0)</f>
        <v>0</v>
      </c>
      <c r="T91" s="22">
        <f>IFERROR(VLOOKUP($C91,'메타 RAW (MMP)'!$B:$G,5,0),0)</f>
        <v>0</v>
      </c>
      <c r="U91" s="22">
        <f>IFERROR(VLOOKUP($C91,'메타 RAW (MMP)'!$B:$G,6,0),0)</f>
        <v>0</v>
      </c>
      <c r="V91" s="22">
        <f>IFERROR(D91/T91,0)</f>
        <v>0</v>
      </c>
      <c r="W91" s="22">
        <f>IFERROR(D91/U91,0)</f>
        <v>0</v>
      </c>
      <c r="X91" s="22">
        <f>IFERROR(W91*커버링B2C요약!$AD$8/(커버링B2C요약!$AE$5/커버링B2C요약!$AD$5),0)</f>
        <v>0</v>
      </c>
      <c r="Y91" s="28">
        <f>VLOOKUP($C91,'메타 RAW'!$A:$I,9,0)</f>
        <v>24000</v>
      </c>
    </row>
    <row r="92" spans="1:30" s="62" customFormat="1" hidden="1">
      <c r="A92" s="43"/>
      <c r="B92" s="22" t="str">
        <f>VLOOKUP(C92,'메타 RAW'!A:G,2,0)</f>
        <v>ios_registration_lookalike(7%)_vd_실제후기(워킹맘)_hn1_26.01.28</v>
      </c>
      <c r="C92" s="22" t="s">
        <v>1251</v>
      </c>
      <c r="D92" s="22">
        <f>VLOOKUP($C92,'메타 RAW'!$A:$G,3,0)</f>
        <v>0</v>
      </c>
      <c r="E92" s="22">
        <f>VLOOKUP($C92,'메타 RAW'!$A:$G,4,0)</f>
        <v>0</v>
      </c>
      <c r="F92" s="22">
        <f>VLOOKUP($C92,'메타 RAW'!$A:$G,5,0)</f>
        <v>0</v>
      </c>
      <c r="G92" s="22">
        <f>VLOOKUP($C92,'메타 RAW'!$A:$G,6,0)</f>
        <v>0</v>
      </c>
      <c r="H92" s="22">
        <f>VLOOKUP($C92,'메타 RAW'!$A:$I,7,0)</f>
        <v>0</v>
      </c>
      <c r="I92" s="22">
        <f>VLOOKUP($C92,'메타 RAW'!$A:$I,8,0)</f>
        <v>0</v>
      </c>
      <c r="J92" s="23">
        <f>IFERROR(D92/E92*1000,0)</f>
        <v>0</v>
      </c>
      <c r="K92" s="23">
        <f>IFERROR(D92/F92,0)</f>
        <v>0</v>
      </c>
      <c r="L92" s="24">
        <f t="shared" si="78"/>
        <v>0</v>
      </c>
      <c r="M92" s="24">
        <f t="shared" si="78"/>
        <v>0</v>
      </c>
      <c r="N92" s="24">
        <f>IFERROR(H92/F92,0)</f>
        <v>0</v>
      </c>
      <c r="O92" s="24">
        <f>IFERROR(I92/F92,0)</f>
        <v>0</v>
      </c>
      <c r="P92" s="22">
        <f>IFERROR(D92/G92,0)</f>
        <v>0</v>
      </c>
      <c r="Q92" s="22">
        <f>IFERROR(D92/H92,0)</f>
        <v>0</v>
      </c>
      <c r="R92" s="22">
        <f>IFERROR(D92/I92,0)</f>
        <v>0</v>
      </c>
      <c r="S92" s="22">
        <f>IFERROR(VLOOKUP($C92,'메타 RAW (MMP)'!$B:$G,3,0),0)</f>
        <v>0</v>
      </c>
      <c r="T92" s="22">
        <f>IFERROR(VLOOKUP($C92,'메타 RAW (MMP)'!$B:$G,5,0),0)</f>
        <v>0</v>
      </c>
      <c r="U92" s="22">
        <f>IFERROR(VLOOKUP($C92,'메타 RAW (MMP)'!$B:$G,6,0),0)</f>
        <v>0</v>
      </c>
      <c r="V92" s="22">
        <f>IFERROR(D92/T92,0)</f>
        <v>0</v>
      </c>
      <c r="W92" s="22">
        <f>IFERROR(D92/U92,0)</f>
        <v>0</v>
      </c>
      <c r="X92" s="22">
        <f>IFERROR(W92*커버링B2C요약!$AD$8/(커버링B2C요약!$AE$5/커버링B2C요약!$AD$5),0)</f>
        <v>0</v>
      </c>
      <c r="Y92" s="28">
        <f>VLOOKUP($C92,'메타 RAW'!$A:$I,9,0)</f>
        <v>24000</v>
      </c>
      <c r="Z92" s="43"/>
      <c r="AA92" s="43"/>
      <c r="AB92" s="43"/>
      <c r="AC92" s="43"/>
      <c r="AD92" s="43"/>
    </row>
    <row r="93" spans="1:30" ht="16.5" hidden="1" customHeight="1">
      <c r="B93" s="19" t="s">
        <v>440</v>
      </c>
      <c r="C93" s="20" t="s">
        <v>776</v>
      </c>
      <c r="D93" s="20"/>
      <c r="AA93" s="43"/>
    </row>
    <row r="94" spans="1:30" ht="16.5" hidden="1" customHeight="1">
      <c r="B94" s="11" t="s">
        <v>436</v>
      </c>
      <c r="C94" s="11" t="s">
        <v>22</v>
      </c>
      <c r="D94" s="12" t="s">
        <v>23</v>
      </c>
      <c r="E94" s="12" t="s">
        <v>24</v>
      </c>
      <c r="F94" s="12" t="s">
        <v>25</v>
      </c>
      <c r="G94" s="12" t="s">
        <v>26</v>
      </c>
      <c r="H94" s="12" t="s">
        <v>27</v>
      </c>
      <c r="I94" s="12" t="s">
        <v>28</v>
      </c>
      <c r="J94" s="13" t="s">
        <v>29</v>
      </c>
      <c r="K94" s="13" t="s">
        <v>30</v>
      </c>
      <c r="L94" s="13" t="s">
        <v>31</v>
      </c>
      <c r="M94" s="13" t="s">
        <v>32</v>
      </c>
      <c r="N94" s="13" t="s">
        <v>33</v>
      </c>
      <c r="O94" s="13" t="s">
        <v>34</v>
      </c>
      <c r="P94" s="13" t="s">
        <v>35</v>
      </c>
      <c r="Q94" s="13" t="s">
        <v>36</v>
      </c>
      <c r="R94" s="13" t="s">
        <v>37</v>
      </c>
      <c r="S94" s="14" t="s">
        <v>38</v>
      </c>
      <c r="T94" s="14" t="s">
        <v>27</v>
      </c>
      <c r="U94" s="14" t="s">
        <v>28</v>
      </c>
      <c r="V94" s="14" t="s">
        <v>36</v>
      </c>
      <c r="W94" s="14" t="s">
        <v>37</v>
      </c>
      <c r="X94" s="14" t="s">
        <v>437</v>
      </c>
      <c r="Y94" s="13" t="s">
        <v>40</v>
      </c>
      <c r="Z94" s="14" t="s">
        <v>41</v>
      </c>
      <c r="AA94" s="43"/>
    </row>
    <row r="95" spans="1:30" ht="16.5" hidden="1" customHeight="1">
      <c r="B95" s="15"/>
      <c r="C95" s="9" t="s">
        <v>435</v>
      </c>
      <c r="D95" s="16">
        <f t="shared" ref="D95:I95" si="79">SUM(D96:D99)</f>
        <v>0</v>
      </c>
      <c r="E95" s="16">
        <f t="shared" si="79"/>
        <v>0</v>
      </c>
      <c r="F95" s="16">
        <f t="shared" si="79"/>
        <v>0</v>
      </c>
      <c r="G95" s="16">
        <f t="shared" si="79"/>
        <v>0</v>
      </c>
      <c r="H95" s="16">
        <f t="shared" si="79"/>
        <v>0</v>
      </c>
      <c r="I95" s="16">
        <f t="shared" si="79"/>
        <v>0</v>
      </c>
      <c r="J95" s="17" t="e">
        <f>D95*1000/E95</f>
        <v>#DIV/0!</v>
      </c>
      <c r="K95" s="17">
        <f>IFERROR(D95/F95,0)</f>
        <v>0</v>
      </c>
      <c r="L95" s="18">
        <f t="shared" ref="L95:M99" si="80">IFERROR(F95/E95,0)</f>
        <v>0</v>
      </c>
      <c r="M95" s="42">
        <f t="shared" si="80"/>
        <v>0</v>
      </c>
      <c r="N95" s="42">
        <f>IFERROR(H95/F95,0)</f>
        <v>0</v>
      </c>
      <c r="O95" s="42">
        <f>IFERROR(I95/F95,0)</f>
        <v>0</v>
      </c>
      <c r="P95" s="17">
        <f>IFERROR(D95/G95,0)</f>
        <v>0</v>
      </c>
      <c r="Q95" s="17">
        <f>IFERROR(D95/H95,0)</f>
        <v>0</v>
      </c>
      <c r="R95" s="17">
        <f>IFERROR(D95/I95,0)</f>
        <v>0</v>
      </c>
      <c r="S95" s="16">
        <f>SUM(S96:S99)</f>
        <v>0</v>
      </c>
      <c r="T95" s="16">
        <f>SUM(T96:T99)</f>
        <v>0</v>
      </c>
      <c r="U95" s="16">
        <f>SUM(U96:U99)</f>
        <v>0</v>
      </c>
      <c r="V95" s="17">
        <f>IFERROR(D95/T95,0)</f>
        <v>0</v>
      </c>
      <c r="W95" s="17">
        <f>IFERROR(D95/U95,0)</f>
        <v>0</v>
      </c>
      <c r="X95" s="17">
        <f>IFERROR(W95*커버링B2C요약!$AD$8/(커버링B2C요약!$AE$5/커버링B2C요약!$AD$5),0)</f>
        <v>0</v>
      </c>
      <c r="Y95" s="17">
        <f>Y96</f>
        <v>0</v>
      </c>
      <c r="Z95" s="17">
        <v>0</v>
      </c>
      <c r="AA95" s="168"/>
    </row>
    <row r="96" spans="1:30" s="43" customFormat="1" hidden="1">
      <c r="B96" s="22" t="str">
        <f>VLOOKUP(C96,'메타 RAW'!A:G,2,0)</f>
        <v>ios_registration_lookalike(7%)_vd_복합소구모음2_hn1_26.01.28</v>
      </c>
      <c r="C96" s="22" t="s">
        <v>1252</v>
      </c>
      <c r="D96" s="22">
        <f>VLOOKUP($C96,'메타 RAW'!$A:$G,3,0)</f>
        <v>0</v>
      </c>
      <c r="E96" s="22">
        <f>VLOOKUP($C96,'메타 RAW'!$A:$G,4,0)</f>
        <v>0</v>
      </c>
      <c r="F96" s="22">
        <f>VLOOKUP($C96,'메타 RAW'!$A:$G,5,0)</f>
        <v>0</v>
      </c>
      <c r="G96" s="22">
        <f>VLOOKUP($C96,'메타 RAW'!$A:$G,6,0)</f>
        <v>0</v>
      </c>
      <c r="H96" s="22">
        <f>VLOOKUP($C96,'메타 RAW'!$A:$I,7,0)</f>
        <v>0</v>
      </c>
      <c r="I96" s="22">
        <f>VLOOKUP($C96,'메타 RAW'!$A:$I,8,0)</f>
        <v>0</v>
      </c>
      <c r="J96" s="23">
        <f>IFERROR(D96/E96*1000,0)</f>
        <v>0</v>
      </c>
      <c r="K96" s="23">
        <f>IFERROR(D96/F96,0)</f>
        <v>0</v>
      </c>
      <c r="L96" s="24">
        <f t="shared" si="80"/>
        <v>0</v>
      </c>
      <c r="M96" s="24">
        <f t="shared" si="80"/>
        <v>0</v>
      </c>
      <c r="N96" s="24">
        <f>IFERROR(H96/F96,0)</f>
        <v>0</v>
      </c>
      <c r="O96" s="24">
        <f>IFERROR(I96/F96,0)</f>
        <v>0</v>
      </c>
      <c r="P96" s="22">
        <f>IFERROR(D96/G96,0)</f>
        <v>0</v>
      </c>
      <c r="Q96" s="22">
        <f>IFERROR(D96/H96,0)</f>
        <v>0</v>
      </c>
      <c r="R96" s="22">
        <f>IFERROR(D96/I96,0)</f>
        <v>0</v>
      </c>
      <c r="S96" s="22">
        <f>IFERROR(VLOOKUP($C96,'메타 RAW (MMP)'!$B:$G,3,0),0)</f>
        <v>0</v>
      </c>
      <c r="T96" s="22">
        <f>IFERROR(VLOOKUP($C96,'메타 RAW (MMP)'!$B:$G,5,0),0)</f>
        <v>0</v>
      </c>
      <c r="U96" s="22">
        <f>IFERROR(VLOOKUP($C96,'메타 RAW (MMP)'!$B:$G,6,0),0)</f>
        <v>0</v>
      </c>
      <c r="V96" s="22">
        <f>IFERROR(D96/T96,0)</f>
        <v>0</v>
      </c>
      <c r="W96" s="22">
        <f>IFERROR(D96/U96,0)</f>
        <v>0</v>
      </c>
      <c r="X96" s="22">
        <f>IFERROR(W96*커버링B2C요약!$AD$8/(커버링B2C요약!$AE$5/커버링B2C요약!$AD$5),0)</f>
        <v>0</v>
      </c>
      <c r="Y96" s="22">
        <v>0</v>
      </c>
    </row>
    <row r="97" spans="2:27" s="43" customFormat="1" hidden="1">
      <c r="B97" s="22" t="str">
        <f>VLOOKUP(C97,'메타 RAW'!A:G,2,0)</f>
        <v>ios_registration_lookalike(7%)_vd_복합소구모음2_hn1_26.01.28</v>
      </c>
      <c r="C97" s="22" t="s">
        <v>1253</v>
      </c>
      <c r="D97" s="22">
        <f>VLOOKUP($C97,'메타 RAW'!$A:$G,3,0)</f>
        <v>0</v>
      </c>
      <c r="E97" s="22">
        <f>VLOOKUP($C97,'메타 RAW'!$A:$G,4,0)</f>
        <v>0</v>
      </c>
      <c r="F97" s="22">
        <f>VLOOKUP($C97,'메타 RAW'!$A:$G,5,0)</f>
        <v>0</v>
      </c>
      <c r="G97" s="22">
        <f>VLOOKUP($C97,'메타 RAW'!$A:$G,6,0)</f>
        <v>0</v>
      </c>
      <c r="H97" s="22">
        <f>VLOOKUP($C97,'메타 RAW'!$A:$I,7,0)</f>
        <v>0</v>
      </c>
      <c r="I97" s="22">
        <f>VLOOKUP($C97,'메타 RAW'!$A:$I,8,0)</f>
        <v>0</v>
      </c>
      <c r="J97" s="23">
        <f>IFERROR(D97/E97*1000,0)</f>
        <v>0</v>
      </c>
      <c r="K97" s="23">
        <f>IFERROR(D97/F97,0)</f>
        <v>0</v>
      </c>
      <c r="L97" s="24">
        <f t="shared" si="80"/>
        <v>0</v>
      </c>
      <c r="M97" s="24">
        <f t="shared" si="80"/>
        <v>0</v>
      </c>
      <c r="N97" s="24">
        <f>IFERROR(H97/F97,0)</f>
        <v>0</v>
      </c>
      <c r="O97" s="24">
        <f>IFERROR(I97/F97,0)</f>
        <v>0</v>
      </c>
      <c r="P97" s="22">
        <f>IFERROR(D97/G97,0)</f>
        <v>0</v>
      </c>
      <c r="Q97" s="22">
        <f>IFERROR(D97/H97,0)</f>
        <v>0</v>
      </c>
      <c r="R97" s="22">
        <f>IFERROR(D97/I97,0)</f>
        <v>0</v>
      </c>
      <c r="S97" s="22">
        <f>IFERROR(VLOOKUP($C97,'메타 RAW (MMP)'!$B:$G,3,0),0)</f>
        <v>0</v>
      </c>
      <c r="T97" s="22">
        <f>IFERROR(VLOOKUP($C97,'메타 RAW (MMP)'!$B:$G,5,0),0)</f>
        <v>0</v>
      </c>
      <c r="U97" s="22">
        <f>IFERROR(VLOOKUP($C97,'메타 RAW (MMP)'!$B:$G,6,0),0)</f>
        <v>0</v>
      </c>
      <c r="V97" s="22">
        <f>IFERROR(D97/T97,0)</f>
        <v>0</v>
      </c>
      <c r="W97" s="22">
        <f>IFERROR(D97/U97,0)</f>
        <v>0</v>
      </c>
      <c r="X97" s="22">
        <f>IFERROR(W97*커버링B2C요약!$AD$8/(커버링B2C요약!$AE$5/커버링B2C요약!$AD$5),0)</f>
        <v>0</v>
      </c>
      <c r="Y97" s="22">
        <f>VLOOKUP($C97,'메타 RAW'!$A:$I,9,0)</f>
        <v>30000</v>
      </c>
    </row>
    <row r="98" spans="2:27" s="43" customFormat="1" hidden="1">
      <c r="B98" s="22" t="str">
        <f>VLOOKUP(C98,'메타 RAW'!A:G,2,0)</f>
        <v>ios_registration_lookalike(7%)_vd_복합소구모음2_hn1_26.01.28</v>
      </c>
      <c r="C98" s="22" t="s">
        <v>1254</v>
      </c>
      <c r="D98" s="22">
        <f>VLOOKUP($C98,'메타 RAW'!$A:$G,3,0)</f>
        <v>0</v>
      </c>
      <c r="E98" s="22">
        <f>VLOOKUP($C98,'메타 RAW'!$A:$G,4,0)</f>
        <v>0</v>
      </c>
      <c r="F98" s="22">
        <f>VLOOKUP($C98,'메타 RAW'!$A:$G,5,0)</f>
        <v>0</v>
      </c>
      <c r="G98" s="22">
        <f>VLOOKUP($C98,'메타 RAW'!$A:$G,6,0)</f>
        <v>0</v>
      </c>
      <c r="H98" s="22">
        <f>VLOOKUP($C98,'메타 RAW'!$A:$I,7,0)</f>
        <v>0</v>
      </c>
      <c r="I98" s="22">
        <f>VLOOKUP($C98,'메타 RAW'!$A:$I,8,0)</f>
        <v>0</v>
      </c>
      <c r="J98" s="23">
        <f>IFERROR(D98/E98*1000,0)</f>
        <v>0</v>
      </c>
      <c r="K98" s="23">
        <f>IFERROR(D98/F98,0)</f>
        <v>0</v>
      </c>
      <c r="L98" s="24">
        <f t="shared" si="80"/>
        <v>0</v>
      </c>
      <c r="M98" s="24">
        <f t="shared" si="80"/>
        <v>0</v>
      </c>
      <c r="N98" s="24">
        <f>IFERROR(H98/F98,0)</f>
        <v>0</v>
      </c>
      <c r="O98" s="24">
        <f>IFERROR(I98/F98,0)</f>
        <v>0</v>
      </c>
      <c r="P98" s="22">
        <f>IFERROR(D98/G98,0)</f>
        <v>0</v>
      </c>
      <c r="Q98" s="22">
        <f>IFERROR(D98/H98,0)</f>
        <v>0</v>
      </c>
      <c r="R98" s="22">
        <f>IFERROR(D98/I98,0)</f>
        <v>0</v>
      </c>
      <c r="S98" s="22">
        <f>IFERROR(VLOOKUP($C98,'메타 RAW (MMP)'!$B:$G,3,0),0)</f>
        <v>0</v>
      </c>
      <c r="T98" s="22">
        <f>IFERROR(VLOOKUP($C98,'메타 RAW (MMP)'!$B:$G,5,0),0)</f>
        <v>0</v>
      </c>
      <c r="U98" s="22">
        <f>IFERROR(VLOOKUP($C98,'메타 RAW (MMP)'!$B:$G,6,0),0)</f>
        <v>0</v>
      </c>
      <c r="V98" s="22">
        <f>IFERROR(D98/T98,0)</f>
        <v>0</v>
      </c>
      <c r="W98" s="22">
        <f>IFERROR(D98/U98,0)</f>
        <v>0</v>
      </c>
      <c r="X98" s="22">
        <f>IFERROR(W98*커버링B2C요약!$AD$8/(커버링B2C요약!$AE$5/커버링B2C요약!$AD$5),0)</f>
        <v>0</v>
      </c>
      <c r="Y98" s="22">
        <f>VLOOKUP($C98,'메타 RAW'!$A:$I,9,0)</f>
        <v>30000</v>
      </c>
    </row>
    <row r="99" spans="2:27" s="43" customFormat="1" hidden="1">
      <c r="B99" s="22" t="str">
        <f>VLOOKUP(C99,'메타 RAW'!A:G,2,0)</f>
        <v>ios_registration_lookalike(7%)_vd_복합소구모음2_hn1_26.01.28</v>
      </c>
      <c r="C99" s="22" t="s">
        <v>1255</v>
      </c>
      <c r="D99" s="22">
        <f>VLOOKUP($C99,'메타 RAW'!$A:$G,3,0)</f>
        <v>0</v>
      </c>
      <c r="E99" s="22">
        <f>VLOOKUP($C99,'메타 RAW'!$A:$G,4,0)</f>
        <v>0</v>
      </c>
      <c r="F99" s="22">
        <f>VLOOKUP($C99,'메타 RAW'!$A:$G,5,0)</f>
        <v>0</v>
      </c>
      <c r="G99" s="22">
        <f>VLOOKUP($C99,'메타 RAW'!$A:$G,6,0)</f>
        <v>0</v>
      </c>
      <c r="H99" s="22">
        <f>VLOOKUP($C99,'메타 RAW'!$A:$I,7,0)</f>
        <v>0</v>
      </c>
      <c r="I99" s="22">
        <f>VLOOKUP($C99,'메타 RAW'!$A:$I,8,0)</f>
        <v>0</v>
      </c>
      <c r="J99" s="23">
        <f>IFERROR(D99/E99*1000,0)</f>
        <v>0</v>
      </c>
      <c r="K99" s="23">
        <f>IFERROR(D99/F99,0)</f>
        <v>0</v>
      </c>
      <c r="L99" s="24">
        <f t="shared" si="80"/>
        <v>0</v>
      </c>
      <c r="M99" s="24">
        <f t="shared" si="80"/>
        <v>0</v>
      </c>
      <c r="N99" s="24">
        <f>IFERROR(H99/F99,0)</f>
        <v>0</v>
      </c>
      <c r="O99" s="24">
        <f>IFERROR(I99/F99,0)</f>
        <v>0</v>
      </c>
      <c r="P99" s="22">
        <f>IFERROR(D99/G99,0)</f>
        <v>0</v>
      </c>
      <c r="Q99" s="22">
        <f>IFERROR(D99/H99,0)</f>
        <v>0</v>
      </c>
      <c r="R99" s="22">
        <f>IFERROR(D99/I99,0)</f>
        <v>0</v>
      </c>
      <c r="S99" s="22">
        <f>IFERROR(VLOOKUP($C99,'메타 RAW (MMP)'!$B:$G,3,0),0)</f>
        <v>0</v>
      </c>
      <c r="T99" s="22">
        <f>IFERROR(VLOOKUP($C99,'메타 RAW (MMP)'!$B:$G,5,0),0)</f>
        <v>0</v>
      </c>
      <c r="U99" s="22">
        <f>IFERROR(VLOOKUP($C99,'메타 RAW (MMP)'!$B:$G,6,0),0)</f>
        <v>0</v>
      </c>
      <c r="V99" s="22">
        <f>IFERROR(D99/T99,0)</f>
        <v>0</v>
      </c>
      <c r="W99" s="22">
        <f>IFERROR(D99/U99,0)</f>
        <v>0</v>
      </c>
      <c r="X99" s="22">
        <f>IFERROR(W99*커버링B2C요약!$AD$8/(커버링B2C요약!$AE$5/커버링B2C요약!$AD$5),0)</f>
        <v>0</v>
      </c>
      <c r="Y99" s="22">
        <f>VLOOKUP($C99,'메타 RAW'!$A:$I,9,0)</f>
        <v>30000</v>
      </c>
    </row>
    <row r="100" spans="2:27" ht="16.5" hidden="1" customHeight="1">
      <c r="B100" s="19" t="s">
        <v>440</v>
      </c>
      <c r="C100" s="20" t="s">
        <v>451</v>
      </c>
      <c r="D100" s="20"/>
      <c r="AA100" s="43"/>
    </row>
    <row r="101" spans="2:27" ht="16.5" hidden="1" customHeight="1">
      <c r="B101" s="11" t="s">
        <v>436</v>
      </c>
      <c r="C101" s="11" t="s">
        <v>22</v>
      </c>
      <c r="D101" s="12" t="s">
        <v>23</v>
      </c>
      <c r="E101" s="12" t="s">
        <v>24</v>
      </c>
      <c r="F101" s="12" t="s">
        <v>25</v>
      </c>
      <c r="G101" s="12" t="s">
        <v>26</v>
      </c>
      <c r="H101" s="12" t="s">
        <v>27</v>
      </c>
      <c r="I101" s="12" t="s">
        <v>28</v>
      </c>
      <c r="J101" s="13" t="s">
        <v>29</v>
      </c>
      <c r="K101" s="13" t="s">
        <v>30</v>
      </c>
      <c r="L101" s="13" t="s">
        <v>31</v>
      </c>
      <c r="M101" s="13" t="s">
        <v>32</v>
      </c>
      <c r="N101" s="13" t="s">
        <v>33</v>
      </c>
      <c r="O101" s="13" t="s">
        <v>34</v>
      </c>
      <c r="P101" s="13" t="s">
        <v>35</v>
      </c>
      <c r="Q101" s="13" t="s">
        <v>36</v>
      </c>
      <c r="R101" s="13" t="s">
        <v>37</v>
      </c>
      <c r="S101" s="14" t="s">
        <v>38</v>
      </c>
      <c r="T101" s="14" t="s">
        <v>27</v>
      </c>
      <c r="U101" s="14" t="s">
        <v>28</v>
      </c>
      <c r="V101" s="14" t="s">
        <v>36</v>
      </c>
      <c r="W101" s="14" t="s">
        <v>37</v>
      </c>
      <c r="X101" s="14" t="s">
        <v>437</v>
      </c>
      <c r="Y101" s="13" t="s">
        <v>40</v>
      </c>
      <c r="Z101" s="14" t="s">
        <v>41</v>
      </c>
      <c r="AA101" s="43"/>
    </row>
    <row r="102" spans="2:27" ht="16.5" hidden="1" customHeight="1">
      <c r="B102" s="15"/>
      <c r="C102" s="9" t="s">
        <v>435</v>
      </c>
      <c r="D102" s="16">
        <f t="shared" ref="D102:I102" si="81">SUM(D103:D109)</f>
        <v>0</v>
      </c>
      <c r="E102" s="16">
        <f t="shared" si="81"/>
        <v>0</v>
      </c>
      <c r="F102" s="16">
        <f t="shared" si="81"/>
        <v>0</v>
      </c>
      <c r="G102" s="16">
        <f t="shared" si="81"/>
        <v>0</v>
      </c>
      <c r="H102" s="16">
        <f t="shared" si="81"/>
        <v>0</v>
      </c>
      <c r="I102" s="16">
        <f t="shared" si="81"/>
        <v>0</v>
      </c>
      <c r="J102" s="17" t="e">
        <f>D102*1000/E102</f>
        <v>#DIV/0!</v>
      </c>
      <c r="K102" s="17">
        <f t="shared" ref="K102:K109" si="82">IFERROR(D102/F102,0)</f>
        <v>0</v>
      </c>
      <c r="L102" s="18">
        <f t="shared" ref="L102:M109" si="83">IFERROR(F102/E102,0)</f>
        <v>0</v>
      </c>
      <c r="M102" s="42">
        <f t="shared" si="83"/>
        <v>0</v>
      </c>
      <c r="N102" s="42">
        <f t="shared" ref="N102:N109" si="84">IFERROR(H102/F102,0)</f>
        <v>0</v>
      </c>
      <c r="O102" s="42">
        <f t="shared" ref="O102:O109" si="85">IFERROR(I102/F102,0)</f>
        <v>0</v>
      </c>
      <c r="P102" s="17">
        <f t="shared" ref="P102:P109" si="86">IFERROR(D102/G102,0)</f>
        <v>0</v>
      </c>
      <c r="Q102" s="17">
        <f t="shared" ref="Q102:Q109" si="87">IFERROR(D102/H102,0)</f>
        <v>0</v>
      </c>
      <c r="R102" s="17">
        <f t="shared" ref="R102:R109" si="88">IFERROR(D102/I102,0)</f>
        <v>0</v>
      </c>
      <c r="S102" s="16">
        <f>SUM(S103:S109)</f>
        <v>0</v>
      </c>
      <c r="T102" s="16">
        <f>SUM(T103:T109)</f>
        <v>0</v>
      </c>
      <c r="U102" s="16">
        <f>SUM(U103:U109)</f>
        <v>0</v>
      </c>
      <c r="V102" s="17">
        <f t="shared" ref="V102:V109" si="89">IFERROR(D102/T102,0)</f>
        <v>0</v>
      </c>
      <c r="W102" s="17">
        <f t="shared" ref="W102:W109" si="90">IFERROR(D102/U102,0)</f>
        <v>0</v>
      </c>
      <c r="X102" s="17">
        <f>IFERROR(W102*커버링B2C요약!$AD$8/(커버링B2C요약!$AE$5/커버링B2C요약!$AD$5),0)</f>
        <v>0</v>
      </c>
      <c r="Y102" s="17">
        <f>Y103</f>
        <v>0</v>
      </c>
      <c r="Z102" s="17">
        <v>0</v>
      </c>
      <c r="AA102" s="168"/>
    </row>
    <row r="103" spans="2:27" s="43" customFormat="1" hidden="1">
      <c r="B103" s="22" t="str">
        <f>VLOOKUP(C103,'메타 RAW'!A:G,2,0)</f>
        <v>ios_registration_lookalike(7%)_vd_복합소구모음1_hn1_26.01.28</v>
      </c>
      <c r="C103" s="22" t="s">
        <v>1256</v>
      </c>
      <c r="D103" s="22">
        <f>VLOOKUP($C103,'메타 RAW'!$A:$G,3,0)</f>
        <v>0</v>
      </c>
      <c r="E103" s="22">
        <f>VLOOKUP($C103,'메타 RAW'!$A:$G,4,0)</f>
        <v>0</v>
      </c>
      <c r="F103" s="22">
        <f>VLOOKUP($C103,'메타 RAW'!$A:$G,5,0)</f>
        <v>0</v>
      </c>
      <c r="G103" s="22">
        <f>VLOOKUP($C103,'메타 RAW'!$A:$G,6,0)</f>
        <v>0</v>
      </c>
      <c r="H103" s="22">
        <f>VLOOKUP($C103,'메타 RAW'!$A:$I,7,0)</f>
        <v>0</v>
      </c>
      <c r="I103" s="22">
        <f>VLOOKUP($C103,'메타 RAW'!$A:$I,8,0)</f>
        <v>0</v>
      </c>
      <c r="J103" s="23">
        <f t="shared" ref="J103:J109" si="91">IFERROR(D103/E103*1000,0)</f>
        <v>0</v>
      </c>
      <c r="K103" s="23">
        <f t="shared" si="82"/>
        <v>0</v>
      </c>
      <c r="L103" s="24">
        <f t="shared" si="83"/>
        <v>0</v>
      </c>
      <c r="M103" s="24">
        <f t="shared" si="83"/>
        <v>0</v>
      </c>
      <c r="N103" s="24">
        <f t="shared" si="84"/>
        <v>0</v>
      </c>
      <c r="O103" s="24">
        <f t="shared" si="85"/>
        <v>0</v>
      </c>
      <c r="P103" s="22">
        <f t="shared" si="86"/>
        <v>0</v>
      </c>
      <c r="Q103" s="22">
        <f t="shared" si="87"/>
        <v>0</v>
      </c>
      <c r="R103" s="22">
        <f t="shared" si="88"/>
        <v>0</v>
      </c>
      <c r="S103" s="22">
        <f>IFERROR(VLOOKUP($C103,'메타 RAW (MMP)'!$B:$G,3,0),0)</f>
        <v>0</v>
      </c>
      <c r="T103" s="22">
        <f>IFERROR(VLOOKUP($C103,'메타 RAW (MMP)'!$B:$G,5,0),0)</f>
        <v>0</v>
      </c>
      <c r="U103" s="22">
        <f>IFERROR(VLOOKUP($C103,'메타 RAW (MMP)'!$B:$G,6,0),0)</f>
        <v>0</v>
      </c>
      <c r="V103" s="22">
        <f t="shared" si="89"/>
        <v>0</v>
      </c>
      <c r="W103" s="22">
        <f t="shared" si="90"/>
        <v>0</v>
      </c>
      <c r="X103" s="22">
        <f>IFERROR(W103*커버링B2C요약!$AD$8/(커버링B2C요약!$AE$5/커버링B2C요약!$AD$5),0)</f>
        <v>0</v>
      </c>
      <c r="Y103" s="22">
        <v>0</v>
      </c>
    </row>
    <row r="104" spans="2:27" s="43" customFormat="1" hidden="1">
      <c r="B104" s="22" t="str">
        <f>VLOOKUP(C104,'메타 RAW'!A:G,2,0)</f>
        <v>ios_registration_lookalike(7%)_vd_복합소구모음1_hn1_26.01.28</v>
      </c>
      <c r="C104" s="22" t="s">
        <v>1257</v>
      </c>
      <c r="D104" s="22">
        <f>VLOOKUP($C104,'메타 RAW'!$A:$G,3,0)</f>
        <v>0</v>
      </c>
      <c r="E104" s="22">
        <f>VLOOKUP($C104,'메타 RAW'!$A:$G,4,0)</f>
        <v>0</v>
      </c>
      <c r="F104" s="22">
        <f>VLOOKUP($C104,'메타 RAW'!$A:$G,5,0)</f>
        <v>0</v>
      </c>
      <c r="G104" s="22">
        <f>VLOOKUP($C104,'메타 RAW'!$A:$G,6,0)</f>
        <v>0</v>
      </c>
      <c r="H104" s="22">
        <f>VLOOKUP($C104,'메타 RAW'!$A:$I,7,0)</f>
        <v>0</v>
      </c>
      <c r="I104" s="22">
        <f>VLOOKUP($C104,'메타 RAW'!$A:$I,8,0)</f>
        <v>0</v>
      </c>
      <c r="J104" s="23">
        <f t="shared" si="91"/>
        <v>0</v>
      </c>
      <c r="K104" s="23">
        <f t="shared" si="82"/>
        <v>0</v>
      </c>
      <c r="L104" s="24">
        <f t="shared" si="83"/>
        <v>0</v>
      </c>
      <c r="M104" s="24">
        <f t="shared" si="83"/>
        <v>0</v>
      </c>
      <c r="N104" s="24">
        <f t="shared" si="84"/>
        <v>0</v>
      </c>
      <c r="O104" s="24">
        <f t="shared" si="85"/>
        <v>0</v>
      </c>
      <c r="P104" s="22">
        <f t="shared" si="86"/>
        <v>0</v>
      </c>
      <c r="Q104" s="22">
        <f t="shared" si="87"/>
        <v>0</v>
      </c>
      <c r="R104" s="22">
        <f t="shared" si="88"/>
        <v>0</v>
      </c>
      <c r="S104" s="22">
        <f>IFERROR(VLOOKUP($C104,'메타 RAW (MMP)'!$B:$G,3,0),0)</f>
        <v>0</v>
      </c>
      <c r="T104" s="22">
        <f>IFERROR(VLOOKUP($C104,'메타 RAW (MMP)'!$B:$G,5,0),0)</f>
        <v>0</v>
      </c>
      <c r="U104" s="22">
        <f>IFERROR(VLOOKUP($C104,'메타 RAW (MMP)'!$B:$G,6,0),0)</f>
        <v>0</v>
      </c>
      <c r="V104" s="22">
        <f t="shared" si="89"/>
        <v>0</v>
      </c>
      <c r="W104" s="22">
        <f t="shared" si="90"/>
        <v>0</v>
      </c>
      <c r="X104" s="22">
        <f>IFERROR(W104*커버링B2C요약!$AD$8/(커버링B2C요약!$AE$5/커버링B2C요약!$AD$5),0)</f>
        <v>0</v>
      </c>
      <c r="Y104" s="22">
        <f>VLOOKUP($C104,'메타 RAW'!$A:$I,9,0)</f>
        <v>30000</v>
      </c>
    </row>
    <row r="105" spans="2:27" s="43" customFormat="1" hidden="1">
      <c r="B105" s="22" t="str">
        <f>VLOOKUP(C105,'메타 RAW'!A:G,2,0)</f>
        <v>ios_registration_lookalike(7%)_vd_복합소구모음1_hn1_26.01.28</v>
      </c>
      <c r="C105" s="22" t="s">
        <v>1258</v>
      </c>
      <c r="D105" s="22">
        <f>VLOOKUP($C105,'메타 RAW'!$A:$G,3,0)</f>
        <v>0</v>
      </c>
      <c r="E105" s="22">
        <f>VLOOKUP($C105,'메타 RAW'!$A:$G,4,0)</f>
        <v>0</v>
      </c>
      <c r="F105" s="22">
        <f>VLOOKUP($C105,'메타 RAW'!$A:$G,5,0)</f>
        <v>0</v>
      </c>
      <c r="G105" s="22">
        <f>VLOOKUP($C105,'메타 RAW'!$A:$G,6,0)</f>
        <v>0</v>
      </c>
      <c r="H105" s="22">
        <f>VLOOKUP($C105,'메타 RAW'!$A:$I,7,0)</f>
        <v>0</v>
      </c>
      <c r="I105" s="22">
        <f>VLOOKUP($C105,'메타 RAW'!$A:$I,8,0)</f>
        <v>0</v>
      </c>
      <c r="J105" s="23">
        <f t="shared" si="91"/>
        <v>0</v>
      </c>
      <c r="K105" s="23">
        <f t="shared" si="82"/>
        <v>0</v>
      </c>
      <c r="L105" s="24">
        <f t="shared" si="83"/>
        <v>0</v>
      </c>
      <c r="M105" s="24">
        <f t="shared" si="83"/>
        <v>0</v>
      </c>
      <c r="N105" s="24">
        <f t="shared" si="84"/>
        <v>0</v>
      </c>
      <c r="O105" s="24">
        <f t="shared" si="85"/>
        <v>0</v>
      </c>
      <c r="P105" s="22">
        <f t="shared" si="86"/>
        <v>0</v>
      </c>
      <c r="Q105" s="22">
        <f t="shared" si="87"/>
        <v>0</v>
      </c>
      <c r="R105" s="22">
        <f t="shared" si="88"/>
        <v>0</v>
      </c>
      <c r="S105" s="22">
        <f>IFERROR(VLOOKUP($C105,'메타 RAW (MMP)'!$B:$G,3,0),0)</f>
        <v>0</v>
      </c>
      <c r="T105" s="22">
        <f>IFERROR(VLOOKUP($C105,'메타 RAW (MMP)'!$B:$G,5,0),0)</f>
        <v>0</v>
      </c>
      <c r="U105" s="22">
        <f>IFERROR(VLOOKUP($C105,'메타 RAW (MMP)'!$B:$G,6,0),0)</f>
        <v>0</v>
      </c>
      <c r="V105" s="22">
        <f t="shared" si="89"/>
        <v>0</v>
      </c>
      <c r="W105" s="22">
        <f t="shared" si="90"/>
        <v>0</v>
      </c>
      <c r="X105" s="22">
        <f>IFERROR(W105*커버링B2C요약!$AD$8/(커버링B2C요약!$AE$5/커버링B2C요약!$AD$5),0)</f>
        <v>0</v>
      </c>
      <c r="Y105" s="22">
        <f>VLOOKUP($C105,'메타 RAW'!$A:$I,9,0)</f>
        <v>30000</v>
      </c>
    </row>
    <row r="106" spans="2:27" s="43" customFormat="1" hidden="1">
      <c r="B106" s="22" t="str">
        <f>VLOOKUP(C106,'메타 RAW'!A:G,2,0)</f>
        <v>ios_registration_lookalike(7%)_vd_복합소구모음1_hn1_26.01.28</v>
      </c>
      <c r="C106" s="22" t="s">
        <v>1259</v>
      </c>
      <c r="D106" s="22">
        <f>VLOOKUP($C106,'메타 RAW'!$A:$G,3,0)</f>
        <v>0</v>
      </c>
      <c r="E106" s="22">
        <f>VLOOKUP($C106,'메타 RAW'!$A:$G,4,0)</f>
        <v>0</v>
      </c>
      <c r="F106" s="22">
        <f>VLOOKUP($C106,'메타 RAW'!$A:$G,5,0)</f>
        <v>0</v>
      </c>
      <c r="G106" s="22">
        <f>VLOOKUP($C106,'메타 RAW'!$A:$G,6,0)</f>
        <v>0</v>
      </c>
      <c r="H106" s="22">
        <f>VLOOKUP($C106,'메타 RAW'!$A:$I,7,0)</f>
        <v>0</v>
      </c>
      <c r="I106" s="22">
        <f>VLOOKUP($C106,'메타 RAW'!$A:$I,8,0)</f>
        <v>0</v>
      </c>
      <c r="J106" s="23">
        <f t="shared" si="91"/>
        <v>0</v>
      </c>
      <c r="K106" s="23">
        <f t="shared" si="82"/>
        <v>0</v>
      </c>
      <c r="L106" s="24">
        <f t="shared" si="83"/>
        <v>0</v>
      </c>
      <c r="M106" s="24">
        <f t="shared" si="83"/>
        <v>0</v>
      </c>
      <c r="N106" s="24">
        <f t="shared" si="84"/>
        <v>0</v>
      </c>
      <c r="O106" s="24">
        <f t="shared" si="85"/>
        <v>0</v>
      </c>
      <c r="P106" s="22">
        <f t="shared" si="86"/>
        <v>0</v>
      </c>
      <c r="Q106" s="22">
        <f t="shared" si="87"/>
        <v>0</v>
      </c>
      <c r="R106" s="22">
        <f t="shared" si="88"/>
        <v>0</v>
      </c>
      <c r="S106" s="22">
        <f>IFERROR(VLOOKUP($C106,'메타 RAW (MMP)'!$B:$G,3,0),0)</f>
        <v>0</v>
      </c>
      <c r="T106" s="22">
        <f>IFERROR(VLOOKUP($C106,'메타 RAW (MMP)'!$B:$G,5,0),0)</f>
        <v>0</v>
      </c>
      <c r="U106" s="22">
        <f>IFERROR(VLOOKUP($C106,'메타 RAW (MMP)'!$B:$G,6,0),0)</f>
        <v>0</v>
      </c>
      <c r="V106" s="22">
        <f t="shared" si="89"/>
        <v>0</v>
      </c>
      <c r="W106" s="22">
        <f t="shared" si="90"/>
        <v>0</v>
      </c>
      <c r="X106" s="22">
        <f>IFERROR(W106*커버링B2C요약!$AD$8/(커버링B2C요약!$AE$5/커버링B2C요약!$AD$5),0)</f>
        <v>0</v>
      </c>
      <c r="Y106" s="22">
        <f>VLOOKUP($C106,'메타 RAW'!$A:$I,9,0)</f>
        <v>30000</v>
      </c>
    </row>
    <row r="107" spans="2:27" s="43" customFormat="1" hidden="1">
      <c r="B107" s="22" t="str">
        <f>VLOOKUP(C107,'메타 RAW'!A:G,2,0)</f>
        <v>ios_registration_lookalike(7%)_vd_복합소구모음1_hn1_26.01.28</v>
      </c>
      <c r="C107" s="22" t="s">
        <v>1260</v>
      </c>
      <c r="D107" s="22">
        <f>VLOOKUP($C107,'메타 RAW'!$A:$G,3,0)</f>
        <v>0</v>
      </c>
      <c r="E107" s="22">
        <f>VLOOKUP($C107,'메타 RAW'!$A:$G,4,0)</f>
        <v>0</v>
      </c>
      <c r="F107" s="22">
        <f>VLOOKUP($C107,'메타 RAW'!$A:$G,5,0)</f>
        <v>0</v>
      </c>
      <c r="G107" s="22">
        <f>VLOOKUP($C107,'메타 RAW'!$A:$G,6,0)</f>
        <v>0</v>
      </c>
      <c r="H107" s="22">
        <f>VLOOKUP($C107,'메타 RAW'!$A:$I,7,0)</f>
        <v>0</v>
      </c>
      <c r="I107" s="22">
        <f>VLOOKUP($C107,'메타 RAW'!$A:$I,8,0)</f>
        <v>0</v>
      </c>
      <c r="J107" s="23">
        <f t="shared" si="91"/>
        <v>0</v>
      </c>
      <c r="K107" s="23">
        <f t="shared" si="82"/>
        <v>0</v>
      </c>
      <c r="L107" s="24">
        <f t="shared" si="83"/>
        <v>0</v>
      </c>
      <c r="M107" s="24">
        <f t="shared" si="83"/>
        <v>0</v>
      </c>
      <c r="N107" s="24">
        <f t="shared" si="84"/>
        <v>0</v>
      </c>
      <c r="O107" s="24">
        <f t="shared" si="85"/>
        <v>0</v>
      </c>
      <c r="P107" s="22">
        <f t="shared" si="86"/>
        <v>0</v>
      </c>
      <c r="Q107" s="22">
        <f t="shared" si="87"/>
        <v>0</v>
      </c>
      <c r="R107" s="22">
        <f t="shared" si="88"/>
        <v>0</v>
      </c>
      <c r="S107" s="22">
        <f>IFERROR(VLOOKUP($C107,'메타 RAW (MMP)'!$B:$G,3,0),0)</f>
        <v>0</v>
      </c>
      <c r="T107" s="22">
        <f>IFERROR(VLOOKUP($C107,'메타 RAW (MMP)'!$B:$G,5,0),0)</f>
        <v>0</v>
      </c>
      <c r="U107" s="22">
        <f>IFERROR(VLOOKUP($C107,'메타 RAW (MMP)'!$B:$G,6,0),0)</f>
        <v>0</v>
      </c>
      <c r="V107" s="22">
        <f t="shared" si="89"/>
        <v>0</v>
      </c>
      <c r="W107" s="22">
        <f t="shared" si="90"/>
        <v>0</v>
      </c>
      <c r="X107" s="22">
        <f>IFERROR(W107*커버링B2C요약!$AD$8/(커버링B2C요약!$AE$5/커버링B2C요약!$AD$5),0)</f>
        <v>0</v>
      </c>
      <c r="Y107" s="22">
        <f>VLOOKUP($C107,'메타 RAW'!$A:$I,9,0)</f>
        <v>30000</v>
      </c>
    </row>
    <row r="108" spans="2:27" s="43" customFormat="1" hidden="1">
      <c r="B108" s="22" t="str">
        <f>VLOOKUP(C108,'메타 RAW'!A:G,2,0)</f>
        <v>ios_registration_lookalike(7%)_vd_복합소구모음1_hn1_26.01.28</v>
      </c>
      <c r="C108" s="22" t="s">
        <v>1261</v>
      </c>
      <c r="D108" s="22">
        <f>VLOOKUP($C108,'메타 RAW'!$A:$G,3,0)</f>
        <v>0</v>
      </c>
      <c r="E108" s="22">
        <f>VLOOKUP($C108,'메타 RAW'!$A:$G,4,0)</f>
        <v>0</v>
      </c>
      <c r="F108" s="22">
        <f>VLOOKUP($C108,'메타 RAW'!$A:$G,5,0)</f>
        <v>0</v>
      </c>
      <c r="G108" s="22">
        <f>VLOOKUP($C108,'메타 RAW'!$A:$G,6,0)</f>
        <v>0</v>
      </c>
      <c r="H108" s="22">
        <f>VLOOKUP($C108,'메타 RAW'!$A:$I,7,0)</f>
        <v>0</v>
      </c>
      <c r="I108" s="22">
        <f>VLOOKUP($C108,'메타 RAW'!$A:$I,8,0)</f>
        <v>0</v>
      </c>
      <c r="J108" s="23">
        <f t="shared" si="91"/>
        <v>0</v>
      </c>
      <c r="K108" s="23">
        <f t="shared" si="82"/>
        <v>0</v>
      </c>
      <c r="L108" s="24">
        <f t="shared" si="83"/>
        <v>0</v>
      </c>
      <c r="M108" s="24">
        <f t="shared" si="83"/>
        <v>0</v>
      </c>
      <c r="N108" s="24">
        <f t="shared" si="84"/>
        <v>0</v>
      </c>
      <c r="O108" s="24">
        <f t="shared" si="85"/>
        <v>0</v>
      </c>
      <c r="P108" s="22">
        <f t="shared" si="86"/>
        <v>0</v>
      </c>
      <c r="Q108" s="22">
        <f t="shared" si="87"/>
        <v>0</v>
      </c>
      <c r="R108" s="22">
        <f t="shared" si="88"/>
        <v>0</v>
      </c>
      <c r="S108" s="22">
        <f>IFERROR(VLOOKUP($C108,'메타 RAW (MMP)'!$B:$G,3,0),0)</f>
        <v>0</v>
      </c>
      <c r="T108" s="22">
        <f>IFERROR(VLOOKUP($C108,'메타 RAW (MMP)'!$B:$G,5,0),0)</f>
        <v>0</v>
      </c>
      <c r="U108" s="22">
        <f>IFERROR(VLOOKUP($C108,'메타 RAW (MMP)'!$B:$G,6,0),0)</f>
        <v>0</v>
      </c>
      <c r="V108" s="22">
        <f t="shared" si="89"/>
        <v>0</v>
      </c>
      <c r="W108" s="22">
        <f t="shared" si="90"/>
        <v>0</v>
      </c>
      <c r="X108" s="22">
        <f>IFERROR(W108*커버링B2C요약!$AD$8/(커버링B2C요약!$AE$5/커버링B2C요약!$AD$5),0)</f>
        <v>0</v>
      </c>
      <c r="Y108" s="22">
        <f>VLOOKUP($C108,'메타 RAW'!$A:$I,9,0)</f>
        <v>30000</v>
      </c>
    </row>
    <row r="109" spans="2:27" s="43" customFormat="1" hidden="1">
      <c r="B109" s="22" t="str">
        <f>VLOOKUP(C109,'메타 RAW'!A:G,2,0)</f>
        <v>ios_registration_lookalike(7%)_vd_복합소구모음1_hn1_26.01.28</v>
      </c>
      <c r="C109" s="22" t="s">
        <v>1262</v>
      </c>
      <c r="D109" s="22">
        <f>VLOOKUP($C109,'메타 RAW'!$A:$G,3,0)</f>
        <v>0</v>
      </c>
      <c r="E109" s="22">
        <f>VLOOKUP($C109,'메타 RAW'!$A:$G,4,0)</f>
        <v>0</v>
      </c>
      <c r="F109" s="22">
        <f>VLOOKUP($C109,'메타 RAW'!$A:$G,5,0)</f>
        <v>0</v>
      </c>
      <c r="G109" s="22">
        <f>VLOOKUP($C109,'메타 RAW'!$A:$G,6,0)</f>
        <v>0</v>
      </c>
      <c r="H109" s="22">
        <f>VLOOKUP($C109,'메타 RAW'!$A:$I,7,0)</f>
        <v>0</v>
      </c>
      <c r="I109" s="22">
        <f>VLOOKUP($C109,'메타 RAW'!$A:$I,8,0)</f>
        <v>0</v>
      </c>
      <c r="J109" s="23">
        <f t="shared" si="91"/>
        <v>0</v>
      </c>
      <c r="K109" s="23">
        <f t="shared" si="82"/>
        <v>0</v>
      </c>
      <c r="L109" s="24">
        <f t="shared" si="83"/>
        <v>0</v>
      </c>
      <c r="M109" s="24">
        <f t="shared" si="83"/>
        <v>0</v>
      </c>
      <c r="N109" s="24">
        <f t="shared" si="84"/>
        <v>0</v>
      </c>
      <c r="O109" s="24">
        <f t="shared" si="85"/>
        <v>0</v>
      </c>
      <c r="P109" s="22">
        <f t="shared" si="86"/>
        <v>0</v>
      </c>
      <c r="Q109" s="22">
        <f t="shared" si="87"/>
        <v>0</v>
      </c>
      <c r="R109" s="22">
        <f t="shared" si="88"/>
        <v>0</v>
      </c>
      <c r="S109" s="22">
        <f>IFERROR(VLOOKUP($C109,'메타 RAW (MMP)'!$B:$G,3,0),0)</f>
        <v>0</v>
      </c>
      <c r="T109" s="22">
        <f>IFERROR(VLOOKUP($C109,'메타 RAW (MMP)'!$B:$G,5,0),0)</f>
        <v>0</v>
      </c>
      <c r="U109" s="22">
        <f>IFERROR(VLOOKUP($C109,'메타 RAW (MMP)'!$B:$G,6,0),0)</f>
        <v>0</v>
      </c>
      <c r="V109" s="22">
        <f t="shared" si="89"/>
        <v>0</v>
      </c>
      <c r="W109" s="22">
        <f t="shared" si="90"/>
        <v>0</v>
      </c>
      <c r="X109" s="22">
        <f>IFERROR(W109*커버링B2C요약!$AD$8/(커버링B2C요약!$AE$5/커버링B2C요약!$AD$5),0)</f>
        <v>0</v>
      </c>
      <c r="Y109" s="22">
        <f>VLOOKUP($C109,'메타 RAW'!$A:$I,9,0)</f>
        <v>30000</v>
      </c>
    </row>
    <row r="110" spans="2:27" ht="16.5" hidden="1" customHeight="1">
      <c r="B110" s="19" t="s">
        <v>440</v>
      </c>
      <c r="C110" s="20" t="s">
        <v>776</v>
      </c>
      <c r="D110" s="20"/>
      <c r="AA110" s="43"/>
    </row>
    <row r="111" spans="2:27" ht="16.5" hidden="1" customHeight="1">
      <c r="B111" s="11" t="s">
        <v>436</v>
      </c>
      <c r="C111" s="11" t="s">
        <v>22</v>
      </c>
      <c r="D111" s="12" t="s">
        <v>23</v>
      </c>
      <c r="E111" s="12" t="s">
        <v>24</v>
      </c>
      <c r="F111" s="12" t="s">
        <v>25</v>
      </c>
      <c r="G111" s="12" t="s">
        <v>26</v>
      </c>
      <c r="H111" s="12" t="s">
        <v>27</v>
      </c>
      <c r="I111" s="12" t="s">
        <v>28</v>
      </c>
      <c r="J111" s="13" t="s">
        <v>29</v>
      </c>
      <c r="K111" s="13" t="s">
        <v>30</v>
      </c>
      <c r="L111" s="13" t="s">
        <v>31</v>
      </c>
      <c r="M111" s="13" t="s">
        <v>32</v>
      </c>
      <c r="N111" s="13" t="s">
        <v>33</v>
      </c>
      <c r="O111" s="13" t="s">
        <v>34</v>
      </c>
      <c r="P111" s="13" t="s">
        <v>35</v>
      </c>
      <c r="Q111" s="13" t="s">
        <v>36</v>
      </c>
      <c r="R111" s="13" t="s">
        <v>37</v>
      </c>
      <c r="S111" s="14" t="s">
        <v>38</v>
      </c>
      <c r="T111" s="14" t="s">
        <v>27</v>
      </c>
      <c r="U111" s="14" t="s">
        <v>28</v>
      </c>
      <c r="V111" s="14" t="s">
        <v>36</v>
      </c>
      <c r="W111" s="14" t="s">
        <v>37</v>
      </c>
      <c r="X111" s="14" t="s">
        <v>437</v>
      </c>
      <c r="Y111" s="13" t="s">
        <v>40</v>
      </c>
      <c r="Z111" s="14" t="s">
        <v>41</v>
      </c>
      <c r="AA111" s="43"/>
    </row>
    <row r="112" spans="2:27" ht="16.5" hidden="1" customHeight="1">
      <c r="B112" s="15"/>
      <c r="C112" s="9" t="s">
        <v>435</v>
      </c>
      <c r="D112" s="16">
        <f t="shared" ref="D112:I112" si="92">SUM(D113:D115)</f>
        <v>0</v>
      </c>
      <c r="E112" s="16">
        <f t="shared" si="92"/>
        <v>0</v>
      </c>
      <c r="F112" s="16">
        <f t="shared" si="92"/>
        <v>0</v>
      </c>
      <c r="G112" s="16">
        <f t="shared" si="92"/>
        <v>0</v>
      </c>
      <c r="H112" s="16">
        <f t="shared" si="92"/>
        <v>0</v>
      </c>
      <c r="I112" s="16">
        <f t="shared" si="92"/>
        <v>0</v>
      </c>
      <c r="J112" s="17" t="e">
        <f>D112*1000/E112</f>
        <v>#DIV/0!</v>
      </c>
      <c r="K112" s="17">
        <f>IFERROR(D112/F112,0)</f>
        <v>0</v>
      </c>
      <c r="L112" s="18">
        <f t="shared" ref="L112:M115" si="93">IFERROR(F112/E112,0)</f>
        <v>0</v>
      </c>
      <c r="M112" s="42">
        <f t="shared" si="93"/>
        <v>0</v>
      </c>
      <c r="N112" s="42">
        <f>IFERROR(H112/F112,0)</f>
        <v>0</v>
      </c>
      <c r="O112" s="42">
        <f>IFERROR(I112/F112,0)</f>
        <v>0</v>
      </c>
      <c r="P112" s="17">
        <f>IFERROR(D112/G112,0)</f>
        <v>0</v>
      </c>
      <c r="Q112" s="17">
        <f>IFERROR(D112/H112,0)</f>
        <v>0</v>
      </c>
      <c r="R112" s="17">
        <f>IFERROR(D112/I112,0)</f>
        <v>0</v>
      </c>
      <c r="S112" s="16">
        <f>SUM(S113:S115)</f>
        <v>0</v>
      </c>
      <c r="T112" s="16">
        <f>SUM(T113:T115)</f>
        <v>0</v>
      </c>
      <c r="U112" s="16">
        <f>SUM(U113:U115)</f>
        <v>0</v>
      </c>
      <c r="V112" s="17">
        <f>IFERROR(D112/T112,0)</f>
        <v>0</v>
      </c>
      <c r="W112" s="17">
        <f>IFERROR(D112/U112,0)</f>
        <v>0</v>
      </c>
      <c r="X112" s="17">
        <f>IFERROR(W112*커버링B2C요약!$AD$8/(커버링B2C요약!$AE$5/커버링B2C요약!$AD$5),0)</f>
        <v>0</v>
      </c>
      <c r="Y112" s="17" t="s">
        <v>48</v>
      </c>
      <c r="Z112" s="17">
        <v>0</v>
      </c>
      <c r="AA112" s="43"/>
    </row>
    <row r="113" spans="2:27" s="43" customFormat="1" hidden="1">
      <c r="B113" s="22" t="str">
        <f>VLOOKUP(C113,'메타 RAW'!A:G,2,0)</f>
        <v>ios_registration_lookalike(7%)_vd_커뮤니티(폐기물)_cr1_26.02.03</v>
      </c>
      <c r="C113" s="22" t="s">
        <v>1263</v>
      </c>
      <c r="D113" s="22">
        <f>VLOOKUP($C113,'메타 RAW'!$A:$G,3,0)</f>
        <v>0</v>
      </c>
      <c r="E113" s="22">
        <f>VLOOKUP($C113,'메타 RAW'!$A:$G,4,0)</f>
        <v>0</v>
      </c>
      <c r="F113" s="22">
        <f>VLOOKUP($C113,'메타 RAW'!$A:$G,5,0)</f>
        <v>0</v>
      </c>
      <c r="G113" s="22">
        <f>VLOOKUP($C113,'메타 RAW'!$A:$G,6,0)</f>
        <v>0</v>
      </c>
      <c r="H113" s="22">
        <f>VLOOKUP($C113,'메타 RAW'!$A:$I,7,0)</f>
        <v>0</v>
      </c>
      <c r="I113" s="22">
        <f>VLOOKUP($C113,'메타 RAW'!$A:$I,8,0)</f>
        <v>0</v>
      </c>
      <c r="J113" s="23">
        <f>IFERROR(D113/E113*1000,0)</f>
        <v>0</v>
      </c>
      <c r="K113" s="23">
        <f>IFERROR(D113/F113,0)</f>
        <v>0</v>
      </c>
      <c r="L113" s="24">
        <f t="shared" si="93"/>
        <v>0</v>
      </c>
      <c r="M113" s="24">
        <f t="shared" si="93"/>
        <v>0</v>
      </c>
      <c r="N113" s="24">
        <f>IFERROR(H113/F113,0)</f>
        <v>0</v>
      </c>
      <c r="O113" s="24">
        <f>IFERROR(I113/F113,0)</f>
        <v>0</v>
      </c>
      <c r="P113" s="22">
        <f>IFERROR(D113/G113,0)</f>
        <v>0</v>
      </c>
      <c r="Q113" s="22">
        <f>IFERROR(D113/H113,0)</f>
        <v>0</v>
      </c>
      <c r="R113" s="22">
        <f>IFERROR(D113/I113,0)</f>
        <v>0</v>
      </c>
      <c r="S113" s="22">
        <f>IFERROR(VLOOKUP($C113,'메타 RAW (MMP)'!$B:$G,3,0),0)</f>
        <v>0</v>
      </c>
      <c r="T113" s="22">
        <f>IFERROR(VLOOKUP($C113,'메타 RAW (MMP)'!$B:$G,5,0),0)</f>
        <v>0</v>
      </c>
      <c r="U113" s="22">
        <f>IFERROR(VLOOKUP($C113,'메타 RAW (MMP)'!$B:$G,6,0),0)</f>
        <v>0</v>
      </c>
      <c r="V113" s="22">
        <f>IFERROR(D113/T113,0)</f>
        <v>0</v>
      </c>
      <c r="W113" s="22">
        <f>IFERROR(D113/U113,0)</f>
        <v>0</v>
      </c>
      <c r="X113" s="22">
        <f>IFERROR(W113*커버링B2C요약!$AD$8/(커버링B2C요약!$AE$5/커버링B2C요약!$AD$5),0)</f>
        <v>0</v>
      </c>
      <c r="Y113" s="22"/>
    </row>
    <row r="114" spans="2:27" s="43" customFormat="1" hidden="1">
      <c r="B114" s="22" t="str">
        <f>VLOOKUP(C114,'메타 RAW'!A:G,2,0)</f>
        <v>ios_registration_lookalike(7%)_vd_커뮤니티(폐기물)_cr1_26.02.03</v>
      </c>
      <c r="C114" s="22" t="s">
        <v>1264</v>
      </c>
      <c r="D114" s="22">
        <f>VLOOKUP($C114,'메타 RAW'!$A:$G,3,0)</f>
        <v>0</v>
      </c>
      <c r="E114" s="22">
        <f>VLOOKUP($C114,'메타 RAW'!$A:$G,4,0)</f>
        <v>0</v>
      </c>
      <c r="F114" s="22">
        <f>VLOOKUP($C114,'메타 RAW'!$A:$G,5,0)</f>
        <v>0</v>
      </c>
      <c r="G114" s="22">
        <f>VLOOKUP($C114,'메타 RAW'!$A:$G,6,0)</f>
        <v>0</v>
      </c>
      <c r="H114" s="22">
        <f>VLOOKUP($C114,'메타 RAW'!$A:$I,7,0)</f>
        <v>0</v>
      </c>
      <c r="I114" s="22">
        <f>VLOOKUP($C114,'메타 RAW'!$A:$I,8,0)</f>
        <v>0</v>
      </c>
      <c r="J114" s="23">
        <f>IFERROR(D114/E114*1000,0)</f>
        <v>0</v>
      </c>
      <c r="K114" s="23">
        <f>IFERROR(D114/F114,0)</f>
        <v>0</v>
      </c>
      <c r="L114" s="24">
        <f t="shared" si="93"/>
        <v>0</v>
      </c>
      <c r="M114" s="24">
        <f t="shared" si="93"/>
        <v>0</v>
      </c>
      <c r="N114" s="24">
        <f>IFERROR(H114/F114,0)</f>
        <v>0</v>
      </c>
      <c r="O114" s="24">
        <f>IFERROR(I114/F114,0)</f>
        <v>0</v>
      </c>
      <c r="P114" s="22">
        <f>IFERROR(D114/G114,0)</f>
        <v>0</v>
      </c>
      <c r="Q114" s="22">
        <f>IFERROR(D114/H114,0)</f>
        <v>0</v>
      </c>
      <c r="R114" s="22">
        <f>IFERROR(D114/I114,0)</f>
        <v>0</v>
      </c>
      <c r="S114" s="22">
        <f>IFERROR(VLOOKUP($C114,'메타 RAW (MMP)'!$B:$G,3,0),0)</f>
        <v>0</v>
      </c>
      <c r="T114" s="22">
        <f>IFERROR(VLOOKUP($C114,'메타 RAW (MMP)'!$B:$G,5,0),0)</f>
        <v>0</v>
      </c>
      <c r="U114" s="22">
        <f>IFERROR(VLOOKUP($C114,'메타 RAW (MMP)'!$B:$G,6,0),0)</f>
        <v>0</v>
      </c>
      <c r="V114" s="22">
        <f>IFERROR(D114/T114,0)</f>
        <v>0</v>
      </c>
      <c r="W114" s="22">
        <f>IFERROR(D114/U114,0)</f>
        <v>0</v>
      </c>
      <c r="X114" s="22">
        <f>IFERROR(W114*커버링B2C요약!$AD$8/(커버링B2C요약!$AE$5/커버링B2C요약!$AD$5),0)</f>
        <v>0</v>
      </c>
      <c r="Y114" s="22">
        <f>VLOOKUP($C114,'메타 RAW'!$A:$I,9,0)</f>
        <v>40000</v>
      </c>
    </row>
    <row r="115" spans="2:27" s="43" customFormat="1" hidden="1">
      <c r="B115" s="22" t="str">
        <f>VLOOKUP(C115,'메타 RAW'!A:G,2,0)</f>
        <v>ios_registration_lookalike(7%)_vd_커뮤니티(폐기물)_cr1_26.02.03</v>
      </c>
      <c r="C115" s="22" t="s">
        <v>1265</v>
      </c>
      <c r="D115" s="22">
        <f>VLOOKUP($C115,'메타 RAW'!$A:$G,3,0)</f>
        <v>0</v>
      </c>
      <c r="E115" s="22">
        <f>VLOOKUP($C115,'메타 RAW'!$A:$G,4,0)</f>
        <v>0</v>
      </c>
      <c r="F115" s="22">
        <f>VLOOKUP($C115,'메타 RAW'!$A:$G,5,0)</f>
        <v>0</v>
      </c>
      <c r="G115" s="22">
        <f>VLOOKUP($C115,'메타 RAW'!$A:$G,6,0)</f>
        <v>0</v>
      </c>
      <c r="H115" s="22">
        <f>VLOOKUP($C115,'메타 RAW'!$A:$I,7,0)</f>
        <v>0</v>
      </c>
      <c r="I115" s="22">
        <f>VLOOKUP($C115,'메타 RAW'!$A:$I,8,0)</f>
        <v>0</v>
      </c>
      <c r="J115" s="23">
        <f>IFERROR(D115/E115*1000,0)</f>
        <v>0</v>
      </c>
      <c r="K115" s="23">
        <f>IFERROR(D115/F115,0)</f>
        <v>0</v>
      </c>
      <c r="L115" s="24">
        <f t="shared" si="93"/>
        <v>0</v>
      </c>
      <c r="M115" s="24">
        <f t="shared" si="93"/>
        <v>0</v>
      </c>
      <c r="N115" s="24">
        <f>IFERROR(H115/F115,0)</f>
        <v>0</v>
      </c>
      <c r="O115" s="24">
        <f>IFERROR(I115/F115,0)</f>
        <v>0</v>
      </c>
      <c r="P115" s="22">
        <f>IFERROR(D115/G115,0)</f>
        <v>0</v>
      </c>
      <c r="Q115" s="22">
        <f>IFERROR(D115/H115,0)</f>
        <v>0</v>
      </c>
      <c r="R115" s="22">
        <f>IFERROR(D115/I115,0)</f>
        <v>0</v>
      </c>
      <c r="S115" s="22">
        <f>IFERROR(VLOOKUP($C115,'메타 RAW (MMP)'!$B:$G,3,0),0)</f>
        <v>0</v>
      </c>
      <c r="T115" s="22">
        <f>IFERROR(VLOOKUP($C115,'메타 RAW (MMP)'!$B:$G,5,0),0)</f>
        <v>0</v>
      </c>
      <c r="U115" s="22">
        <f>IFERROR(VLOOKUP($C115,'메타 RAW (MMP)'!$B:$G,6,0),0)</f>
        <v>0</v>
      </c>
      <c r="V115" s="22">
        <f>IFERROR(D115/T115,0)</f>
        <v>0</v>
      </c>
      <c r="W115" s="22">
        <f>IFERROR(D115/U115,0)</f>
        <v>0</v>
      </c>
      <c r="X115" s="22">
        <f>IFERROR(W115*커버링B2C요약!$AD$8/(커버링B2C요약!$AE$5/커버링B2C요약!$AD$5),0)</f>
        <v>0</v>
      </c>
      <c r="Y115" s="22">
        <f>VLOOKUP($C115,'메타 RAW'!$A:$I,9,0)</f>
        <v>40000</v>
      </c>
    </row>
    <row r="116" spans="2:27" ht="16.5" hidden="1" customHeight="1">
      <c r="B116" s="19" t="s">
        <v>440</v>
      </c>
      <c r="C116" s="20" t="s">
        <v>776</v>
      </c>
      <c r="D116" s="20"/>
      <c r="AA116" s="43"/>
    </row>
    <row r="117" spans="2:27" ht="16.5" hidden="1" customHeight="1">
      <c r="B117" s="11" t="s">
        <v>436</v>
      </c>
      <c r="C117" s="11" t="s">
        <v>22</v>
      </c>
      <c r="D117" s="12" t="s">
        <v>23</v>
      </c>
      <c r="E117" s="12" t="s">
        <v>24</v>
      </c>
      <c r="F117" s="12" t="s">
        <v>25</v>
      </c>
      <c r="G117" s="12" t="s">
        <v>26</v>
      </c>
      <c r="H117" s="12" t="s">
        <v>27</v>
      </c>
      <c r="I117" s="12" t="s">
        <v>28</v>
      </c>
      <c r="J117" s="13" t="s">
        <v>29</v>
      </c>
      <c r="K117" s="13" t="s">
        <v>30</v>
      </c>
      <c r="L117" s="13" t="s">
        <v>31</v>
      </c>
      <c r="M117" s="13" t="s">
        <v>32</v>
      </c>
      <c r="N117" s="13" t="s">
        <v>33</v>
      </c>
      <c r="O117" s="13" t="s">
        <v>34</v>
      </c>
      <c r="P117" s="13" t="s">
        <v>35</v>
      </c>
      <c r="Q117" s="13" t="s">
        <v>36</v>
      </c>
      <c r="R117" s="13" t="s">
        <v>37</v>
      </c>
      <c r="S117" s="14" t="s">
        <v>38</v>
      </c>
      <c r="T117" s="14" t="s">
        <v>27</v>
      </c>
      <c r="U117" s="14" t="s">
        <v>28</v>
      </c>
      <c r="V117" s="14" t="s">
        <v>36</v>
      </c>
      <c r="W117" s="14" t="s">
        <v>37</v>
      </c>
      <c r="X117" s="14" t="s">
        <v>437</v>
      </c>
      <c r="Y117" s="13" t="s">
        <v>40</v>
      </c>
      <c r="Z117" s="14" t="s">
        <v>41</v>
      </c>
      <c r="AA117" s="43"/>
    </row>
    <row r="118" spans="2:27" ht="16.5" hidden="1" customHeight="1">
      <c r="B118" s="15"/>
      <c r="C118" s="9" t="s">
        <v>435</v>
      </c>
      <c r="D118" s="16">
        <f t="shared" ref="D118:I118" si="94">SUM(D119:D121)</f>
        <v>0</v>
      </c>
      <c r="E118" s="16">
        <f t="shared" si="94"/>
        <v>0</v>
      </c>
      <c r="F118" s="16">
        <f t="shared" si="94"/>
        <v>0</v>
      </c>
      <c r="G118" s="16">
        <f t="shared" si="94"/>
        <v>0</v>
      </c>
      <c r="H118" s="16">
        <f t="shared" si="94"/>
        <v>0</v>
      </c>
      <c r="I118" s="16">
        <f t="shared" si="94"/>
        <v>0</v>
      </c>
      <c r="J118" s="17" t="e">
        <f>D118*1000/E118</f>
        <v>#DIV/0!</v>
      </c>
      <c r="K118" s="17">
        <f>IFERROR(D118/F118,0)</f>
        <v>0</v>
      </c>
      <c r="L118" s="18">
        <f t="shared" ref="L118:M121" si="95">IFERROR(F118/E118,0)</f>
        <v>0</v>
      </c>
      <c r="M118" s="42">
        <f t="shared" si="95"/>
        <v>0</v>
      </c>
      <c r="N118" s="42">
        <f>IFERROR(H118/F118,0)</f>
        <v>0</v>
      </c>
      <c r="O118" s="42">
        <f>IFERROR(I118/F118,0)</f>
        <v>0</v>
      </c>
      <c r="P118" s="17">
        <f>IFERROR(D118/G118,0)</f>
        <v>0</v>
      </c>
      <c r="Q118" s="17">
        <f>IFERROR(D118/H118,0)</f>
        <v>0</v>
      </c>
      <c r="R118" s="17">
        <f>IFERROR(D118/I118,0)</f>
        <v>0</v>
      </c>
      <c r="S118" s="16">
        <f>SUM(S119:S121)</f>
        <v>0</v>
      </c>
      <c r="T118" s="16">
        <f>SUM(T119:T121)</f>
        <v>0</v>
      </c>
      <c r="U118" s="16">
        <f>SUM(U119:U121)</f>
        <v>0</v>
      </c>
      <c r="V118" s="17">
        <f>IFERROR(D118/T118,0)</f>
        <v>0</v>
      </c>
      <c r="W118" s="17">
        <f>IFERROR(D118/U118,0)</f>
        <v>0</v>
      </c>
      <c r="X118" s="17">
        <f>IFERROR(W118*커버링B2C요약!$AD$8/(커버링B2C요약!$AE$5/커버링B2C요약!$AD$5),0)</f>
        <v>0</v>
      </c>
      <c r="Y118" s="17">
        <f>Y119</f>
        <v>0</v>
      </c>
      <c r="Z118" s="17">
        <v>0</v>
      </c>
      <c r="AA118" s="43"/>
    </row>
    <row r="119" spans="2:27" s="43" customFormat="1" hidden="1">
      <c r="B119" s="22" t="str">
        <f>VLOOKUP(C119,'메타 RAW'!A:G,2,0)</f>
        <v>ios_registration_lookalike(7%)_vd_구름이(페기물)_mk1_26.02.03</v>
      </c>
      <c r="C119" s="22" t="s">
        <v>1266</v>
      </c>
      <c r="D119" s="22">
        <f>VLOOKUP($C119,'메타 RAW'!$A:$G,3,0)</f>
        <v>0</v>
      </c>
      <c r="E119" s="22">
        <f>VLOOKUP($C119,'메타 RAW'!$A:$G,4,0)</f>
        <v>0</v>
      </c>
      <c r="F119" s="22">
        <f>VLOOKUP($C119,'메타 RAW'!$A:$G,5,0)</f>
        <v>0</v>
      </c>
      <c r="G119" s="22">
        <f>VLOOKUP($C119,'메타 RAW'!$A:$G,6,0)</f>
        <v>0</v>
      </c>
      <c r="H119" s="22">
        <f>VLOOKUP($C119,'메타 RAW'!$A:$I,7,0)</f>
        <v>0</v>
      </c>
      <c r="I119" s="22">
        <f>VLOOKUP($C119,'메타 RAW'!$A:$I,8,0)</f>
        <v>0</v>
      </c>
      <c r="J119" s="23">
        <f>IFERROR(D119/E119*1000,0)</f>
        <v>0</v>
      </c>
      <c r="K119" s="23">
        <f>IFERROR(D119/F119,0)</f>
        <v>0</v>
      </c>
      <c r="L119" s="24">
        <f t="shared" si="95"/>
        <v>0</v>
      </c>
      <c r="M119" s="24">
        <f t="shared" si="95"/>
        <v>0</v>
      </c>
      <c r="N119" s="24">
        <f>IFERROR(H119/F119,0)</f>
        <v>0</v>
      </c>
      <c r="O119" s="24">
        <f>IFERROR(I119/F119,0)</f>
        <v>0</v>
      </c>
      <c r="P119" s="22">
        <f>IFERROR(D119/G119,0)</f>
        <v>0</v>
      </c>
      <c r="Q119" s="22">
        <f>IFERROR(D119/H119,0)</f>
        <v>0</v>
      </c>
      <c r="R119" s="22">
        <f>IFERROR(D119/I119,0)</f>
        <v>0</v>
      </c>
      <c r="S119" s="22">
        <f>IFERROR(VLOOKUP($C119,'메타 RAW (MMP)'!$B:$G,3,0),0)</f>
        <v>0</v>
      </c>
      <c r="T119" s="22">
        <f>IFERROR(VLOOKUP($C119,'메타 RAW (MMP)'!$B:$G,5,0),0)</f>
        <v>0</v>
      </c>
      <c r="U119" s="22">
        <f>IFERROR(VLOOKUP($C119,'메타 RAW (MMP)'!$B:$G,6,0),0)</f>
        <v>0</v>
      </c>
      <c r="V119" s="22">
        <f>IFERROR(D119/T119,0)</f>
        <v>0</v>
      </c>
      <c r="W119" s="22">
        <f>IFERROR(D119/U119,0)</f>
        <v>0</v>
      </c>
      <c r="X119" s="22">
        <f>IFERROR(W119*커버링B2C요약!$AD$8/(커버링B2C요약!$AE$5/커버링B2C요약!$AD$5),0)</f>
        <v>0</v>
      </c>
      <c r="Y119" s="22">
        <v>0</v>
      </c>
    </row>
    <row r="120" spans="2:27" s="43" customFormat="1" hidden="1">
      <c r="B120" s="22" t="str">
        <f>VLOOKUP(C120,'메타 RAW'!A:G,2,0)</f>
        <v>ios_registration_lookalike(7%)_vd_구름이(페기물)_mk1_26.02.03</v>
      </c>
      <c r="C120" s="22" t="s">
        <v>1267</v>
      </c>
      <c r="D120" s="22">
        <f>VLOOKUP($C120,'메타 RAW'!$A:$G,3,0)</f>
        <v>0</v>
      </c>
      <c r="E120" s="22">
        <f>VLOOKUP($C120,'메타 RAW'!$A:$G,4,0)</f>
        <v>0</v>
      </c>
      <c r="F120" s="22">
        <f>VLOOKUP($C120,'메타 RAW'!$A:$G,5,0)</f>
        <v>0</v>
      </c>
      <c r="G120" s="22">
        <f>VLOOKUP($C120,'메타 RAW'!$A:$G,6,0)</f>
        <v>0</v>
      </c>
      <c r="H120" s="22">
        <f>VLOOKUP($C120,'메타 RAW'!$A:$I,7,0)</f>
        <v>0</v>
      </c>
      <c r="I120" s="22">
        <f>VLOOKUP($C120,'메타 RAW'!$A:$I,8,0)</f>
        <v>0</v>
      </c>
      <c r="J120" s="23">
        <f>IFERROR(D120/E120*1000,0)</f>
        <v>0</v>
      </c>
      <c r="K120" s="23">
        <f>IFERROR(D120/F120,0)</f>
        <v>0</v>
      </c>
      <c r="L120" s="24">
        <f t="shared" si="95"/>
        <v>0</v>
      </c>
      <c r="M120" s="24">
        <f t="shared" si="95"/>
        <v>0</v>
      </c>
      <c r="N120" s="24">
        <f>IFERROR(H120/F120,0)</f>
        <v>0</v>
      </c>
      <c r="O120" s="24">
        <f>IFERROR(I120/F120,0)</f>
        <v>0</v>
      </c>
      <c r="P120" s="22">
        <f>IFERROR(D120/G120,0)</f>
        <v>0</v>
      </c>
      <c r="Q120" s="22">
        <f>IFERROR(D120/H120,0)</f>
        <v>0</v>
      </c>
      <c r="R120" s="22">
        <f>IFERROR(D120/I120,0)</f>
        <v>0</v>
      </c>
      <c r="S120" s="22">
        <f>IFERROR(VLOOKUP($C120,'메타 RAW (MMP)'!$B:$G,3,0),0)</f>
        <v>0</v>
      </c>
      <c r="T120" s="22">
        <f>IFERROR(VLOOKUP($C120,'메타 RAW (MMP)'!$B:$G,5,0),0)</f>
        <v>0</v>
      </c>
      <c r="U120" s="22">
        <f>IFERROR(VLOOKUP($C120,'메타 RAW (MMP)'!$B:$G,6,0),0)</f>
        <v>0</v>
      </c>
      <c r="V120" s="22">
        <f>IFERROR(D120/T120,0)</f>
        <v>0</v>
      </c>
      <c r="W120" s="22">
        <f>IFERROR(D120/U120,0)</f>
        <v>0</v>
      </c>
      <c r="X120" s="22">
        <f>IFERROR(W120*커버링B2C요약!$AD$8/(커버링B2C요약!$AE$5/커버링B2C요약!$AD$5),0)</f>
        <v>0</v>
      </c>
      <c r="Y120" s="22">
        <f>VLOOKUP($C120,'메타 RAW'!$A:$I,9,0)</f>
        <v>24000</v>
      </c>
    </row>
    <row r="121" spans="2:27" s="43" customFormat="1" hidden="1">
      <c r="B121" s="22" t="str">
        <f>VLOOKUP(C121,'메타 RAW'!A:G,2,0)</f>
        <v>ios_registration_lookalike(7%)_vd_구름이(페기물)_mk1_26.02.03</v>
      </c>
      <c r="C121" s="22" t="s">
        <v>1268</v>
      </c>
      <c r="D121" s="22">
        <f>VLOOKUP($C121,'메타 RAW'!$A:$G,3,0)</f>
        <v>0</v>
      </c>
      <c r="E121" s="22">
        <f>VLOOKUP($C121,'메타 RAW'!$A:$G,4,0)</f>
        <v>0</v>
      </c>
      <c r="F121" s="22">
        <f>VLOOKUP($C121,'메타 RAW'!$A:$G,5,0)</f>
        <v>0</v>
      </c>
      <c r="G121" s="22">
        <f>VLOOKUP($C121,'메타 RAW'!$A:$G,6,0)</f>
        <v>0</v>
      </c>
      <c r="H121" s="22">
        <f>VLOOKUP($C121,'메타 RAW'!$A:$I,7,0)</f>
        <v>0</v>
      </c>
      <c r="I121" s="22">
        <f>VLOOKUP($C121,'메타 RAW'!$A:$I,8,0)</f>
        <v>0</v>
      </c>
      <c r="J121" s="23">
        <f>IFERROR(D121/E121*1000,0)</f>
        <v>0</v>
      </c>
      <c r="K121" s="23">
        <f>IFERROR(D121/F121,0)</f>
        <v>0</v>
      </c>
      <c r="L121" s="24">
        <f t="shared" si="95"/>
        <v>0</v>
      </c>
      <c r="M121" s="24">
        <f t="shared" si="95"/>
        <v>0</v>
      </c>
      <c r="N121" s="24">
        <f>IFERROR(H121/F121,0)</f>
        <v>0</v>
      </c>
      <c r="O121" s="24">
        <f>IFERROR(I121/F121,0)</f>
        <v>0</v>
      </c>
      <c r="P121" s="22">
        <f>IFERROR(D121/G121,0)</f>
        <v>0</v>
      </c>
      <c r="Q121" s="22">
        <f>IFERROR(D121/H121,0)</f>
        <v>0</v>
      </c>
      <c r="R121" s="22">
        <f>IFERROR(D121/I121,0)</f>
        <v>0</v>
      </c>
      <c r="S121" s="22">
        <f>IFERROR(VLOOKUP($C121,'메타 RAW (MMP)'!$B:$G,3,0),0)</f>
        <v>0</v>
      </c>
      <c r="T121" s="22">
        <f>IFERROR(VLOOKUP($C121,'메타 RAW (MMP)'!$B:$G,5,0),0)</f>
        <v>0</v>
      </c>
      <c r="U121" s="22">
        <f>IFERROR(VLOOKUP($C121,'메타 RAW (MMP)'!$B:$G,6,0),0)</f>
        <v>0</v>
      </c>
      <c r="V121" s="22">
        <f>IFERROR(D121/T121,0)</f>
        <v>0</v>
      </c>
      <c r="W121" s="22">
        <f>IFERROR(D121/U121,0)</f>
        <v>0</v>
      </c>
      <c r="X121" s="22">
        <f>IFERROR(W121*커버링B2C요약!$AD$8/(커버링B2C요약!$AE$5/커버링B2C요약!$AD$5),0)</f>
        <v>0</v>
      </c>
      <c r="Y121" s="22">
        <f>VLOOKUP($C121,'메타 RAW'!$A:$I,9,0)</f>
        <v>24000</v>
      </c>
    </row>
    <row r="122" spans="2:27" ht="16.5" hidden="1" customHeight="1">
      <c r="B122" s="19" t="s">
        <v>440</v>
      </c>
      <c r="C122" s="20" t="s">
        <v>776</v>
      </c>
      <c r="D122" s="20"/>
      <c r="AA122" s="43"/>
    </row>
    <row r="123" spans="2:27" ht="16.5" hidden="1" customHeight="1">
      <c r="B123" s="11" t="s">
        <v>436</v>
      </c>
      <c r="C123" s="11" t="s">
        <v>22</v>
      </c>
      <c r="D123" s="12" t="s">
        <v>23</v>
      </c>
      <c r="E123" s="12" t="s">
        <v>24</v>
      </c>
      <c r="F123" s="12" t="s">
        <v>25</v>
      </c>
      <c r="G123" s="12" t="s">
        <v>26</v>
      </c>
      <c r="H123" s="12" t="s">
        <v>27</v>
      </c>
      <c r="I123" s="12" t="s">
        <v>28</v>
      </c>
      <c r="J123" s="13" t="s">
        <v>29</v>
      </c>
      <c r="K123" s="13" t="s">
        <v>30</v>
      </c>
      <c r="L123" s="13" t="s">
        <v>31</v>
      </c>
      <c r="M123" s="13" t="s">
        <v>32</v>
      </c>
      <c r="N123" s="13" t="s">
        <v>33</v>
      </c>
      <c r="O123" s="13" t="s">
        <v>34</v>
      </c>
      <c r="P123" s="13" t="s">
        <v>35</v>
      </c>
      <c r="Q123" s="13" t="s">
        <v>36</v>
      </c>
      <c r="R123" s="13" t="s">
        <v>37</v>
      </c>
      <c r="S123" s="14" t="s">
        <v>38</v>
      </c>
      <c r="T123" s="14" t="s">
        <v>27</v>
      </c>
      <c r="U123" s="14" t="s">
        <v>28</v>
      </c>
      <c r="V123" s="14" t="s">
        <v>36</v>
      </c>
      <c r="W123" s="14" t="s">
        <v>37</v>
      </c>
      <c r="X123" s="14" t="s">
        <v>437</v>
      </c>
      <c r="Y123" s="13" t="s">
        <v>40</v>
      </c>
      <c r="Z123" s="14" t="s">
        <v>41</v>
      </c>
      <c r="AA123" s="43"/>
    </row>
    <row r="124" spans="2:27" ht="16.5" hidden="1" customHeight="1">
      <c r="B124" s="15"/>
      <c r="C124" s="9" t="s">
        <v>435</v>
      </c>
      <c r="D124" s="16">
        <f t="shared" ref="D124:I124" si="96">SUM(D125:D127)</f>
        <v>0</v>
      </c>
      <c r="E124" s="16">
        <f t="shared" si="96"/>
        <v>0</v>
      </c>
      <c r="F124" s="16">
        <f t="shared" si="96"/>
        <v>0</v>
      </c>
      <c r="G124" s="16">
        <f t="shared" si="96"/>
        <v>0</v>
      </c>
      <c r="H124" s="16">
        <f t="shared" si="96"/>
        <v>0</v>
      </c>
      <c r="I124" s="16">
        <f t="shared" si="96"/>
        <v>0</v>
      </c>
      <c r="J124" s="17" t="e">
        <f>D124*1000/E124</f>
        <v>#DIV/0!</v>
      </c>
      <c r="K124" s="17">
        <f>IFERROR(D124/F124,0)</f>
        <v>0</v>
      </c>
      <c r="L124" s="18">
        <f t="shared" ref="L124:M127" si="97">IFERROR(F124/E124,0)</f>
        <v>0</v>
      </c>
      <c r="M124" s="42">
        <f t="shared" si="97"/>
        <v>0</v>
      </c>
      <c r="N124" s="42">
        <f>IFERROR(H124/F124,0)</f>
        <v>0</v>
      </c>
      <c r="O124" s="42">
        <f>IFERROR(I124/F124,0)</f>
        <v>0</v>
      </c>
      <c r="P124" s="17">
        <f>IFERROR(D124/G124,0)</f>
        <v>0</v>
      </c>
      <c r="Q124" s="17">
        <f>IFERROR(D124/H124,0)</f>
        <v>0</v>
      </c>
      <c r="R124" s="17">
        <f>IFERROR(D124/I124,0)</f>
        <v>0</v>
      </c>
      <c r="S124" s="16">
        <f>SUM(S125:S127)</f>
        <v>0</v>
      </c>
      <c r="T124" s="16">
        <f>SUM(T125:T127)</f>
        <v>0</v>
      </c>
      <c r="U124" s="16">
        <f>SUM(U125:U127)</f>
        <v>0</v>
      </c>
      <c r="V124" s="17">
        <f>IFERROR(D124/T124,0)</f>
        <v>0</v>
      </c>
      <c r="W124" s="17">
        <f>IFERROR(D124/U124,0)</f>
        <v>0</v>
      </c>
      <c r="X124" s="17">
        <f>IFERROR(W124*커버링B2C요약!$AD$8/(커버링B2C요약!$AE$5/커버링B2C요약!$AD$5),0)</f>
        <v>0</v>
      </c>
      <c r="Y124" s="17">
        <f>Y125</f>
        <v>0</v>
      </c>
      <c r="Z124" s="17">
        <v>0</v>
      </c>
      <c r="AA124" s="43"/>
    </row>
    <row r="125" spans="2:27" s="43" customFormat="1" hidden="1">
      <c r="B125" s="22" t="str">
        <f>VLOOKUP(C125,'메타 RAW'!A:G,2,0)</f>
        <v>ios_registration_lookalike(7%)_vd_큰일나(음식물)_mk1_26.02.09</v>
      </c>
      <c r="C125" s="22" t="s">
        <v>1269</v>
      </c>
      <c r="D125" s="22">
        <f>VLOOKUP($C125,'메타 RAW'!$A:$G,3,0)</f>
        <v>0</v>
      </c>
      <c r="E125" s="22">
        <f>VLOOKUP($C125,'메타 RAW'!$A:$G,4,0)</f>
        <v>0</v>
      </c>
      <c r="F125" s="22">
        <f>VLOOKUP($C125,'메타 RAW'!$A:$G,5,0)</f>
        <v>0</v>
      </c>
      <c r="G125" s="22">
        <f>VLOOKUP($C125,'메타 RAW'!$A:$G,6,0)</f>
        <v>0</v>
      </c>
      <c r="H125" s="22">
        <f>VLOOKUP($C125,'메타 RAW'!$A:$I,7,0)</f>
        <v>0</v>
      </c>
      <c r="I125" s="22">
        <f>VLOOKUP($C125,'메타 RAW'!$A:$I,8,0)</f>
        <v>0</v>
      </c>
      <c r="J125" s="23">
        <f>IFERROR(D125/E125*1000,0)</f>
        <v>0</v>
      </c>
      <c r="K125" s="23">
        <f>IFERROR(D125/F125,0)</f>
        <v>0</v>
      </c>
      <c r="L125" s="24">
        <f t="shared" si="97"/>
        <v>0</v>
      </c>
      <c r="M125" s="24">
        <f t="shared" si="97"/>
        <v>0</v>
      </c>
      <c r="N125" s="24">
        <f>IFERROR(H125/F125,0)</f>
        <v>0</v>
      </c>
      <c r="O125" s="24">
        <f>IFERROR(I125/F125,0)</f>
        <v>0</v>
      </c>
      <c r="P125" s="22">
        <f>IFERROR(D125/G125,0)</f>
        <v>0</v>
      </c>
      <c r="Q125" s="22">
        <f>IFERROR(D125/H125,0)</f>
        <v>0</v>
      </c>
      <c r="R125" s="22">
        <f>IFERROR(D125/I125,0)</f>
        <v>0</v>
      </c>
      <c r="S125" s="22">
        <f>IFERROR(VLOOKUP($C125,'메타 RAW (MMP)'!$B:$G,3,0),0)</f>
        <v>0</v>
      </c>
      <c r="T125" s="22">
        <f>IFERROR(VLOOKUP($C125,'메타 RAW (MMP)'!$B:$G,5,0),0)</f>
        <v>0</v>
      </c>
      <c r="U125" s="22">
        <f>IFERROR(VLOOKUP($C125,'메타 RAW (MMP)'!$B:$G,6,0),0)</f>
        <v>0</v>
      </c>
      <c r="V125" s="22">
        <f>IFERROR(D125/T125,0)</f>
        <v>0</v>
      </c>
      <c r="W125" s="22">
        <f>IFERROR(D125/U125,0)</f>
        <v>0</v>
      </c>
      <c r="X125" s="22">
        <f>IFERROR(W125*커버링B2C요약!$AD$8/(커버링B2C요약!$AE$5/커버링B2C요약!$AD$5),0)</f>
        <v>0</v>
      </c>
      <c r="Y125" s="22">
        <v>0</v>
      </c>
    </row>
    <row r="126" spans="2:27" s="43" customFormat="1" hidden="1">
      <c r="B126" s="22" t="str">
        <f>VLOOKUP(C126,'메타 RAW'!A:G,2,0)</f>
        <v>ios_registration_lookalike(7%)_vd_큰일나(음식물)_mk1_26.02.09</v>
      </c>
      <c r="C126" s="22" t="s">
        <v>1270</v>
      </c>
      <c r="D126" s="22">
        <f>VLOOKUP($C126,'메타 RAW'!$A:$G,3,0)</f>
        <v>0</v>
      </c>
      <c r="E126" s="22">
        <f>VLOOKUP($C126,'메타 RAW'!$A:$G,4,0)</f>
        <v>0</v>
      </c>
      <c r="F126" s="22">
        <f>VLOOKUP($C126,'메타 RAW'!$A:$G,5,0)</f>
        <v>0</v>
      </c>
      <c r="G126" s="22">
        <f>VLOOKUP($C126,'메타 RAW'!$A:$G,6,0)</f>
        <v>0</v>
      </c>
      <c r="H126" s="22">
        <f>VLOOKUP($C126,'메타 RAW'!$A:$I,7,0)</f>
        <v>0</v>
      </c>
      <c r="I126" s="22">
        <f>VLOOKUP($C126,'메타 RAW'!$A:$I,8,0)</f>
        <v>0</v>
      </c>
      <c r="J126" s="23">
        <f>IFERROR(D126/E126*1000,0)</f>
        <v>0</v>
      </c>
      <c r="K126" s="23">
        <f>IFERROR(D126/F126,0)</f>
        <v>0</v>
      </c>
      <c r="L126" s="24">
        <f t="shared" si="97"/>
        <v>0</v>
      </c>
      <c r="M126" s="24">
        <f t="shared" si="97"/>
        <v>0</v>
      </c>
      <c r="N126" s="24">
        <f>IFERROR(H126/F126,0)</f>
        <v>0</v>
      </c>
      <c r="O126" s="24">
        <f>IFERROR(I126/F126,0)</f>
        <v>0</v>
      </c>
      <c r="P126" s="22">
        <f>IFERROR(D126/G126,0)</f>
        <v>0</v>
      </c>
      <c r="Q126" s="22">
        <f>IFERROR(D126/H126,0)</f>
        <v>0</v>
      </c>
      <c r="R126" s="22">
        <f>IFERROR(D126/I126,0)</f>
        <v>0</v>
      </c>
      <c r="S126" s="22">
        <f>IFERROR(VLOOKUP($C126,'메타 RAW (MMP)'!$B:$G,3,0),0)</f>
        <v>0</v>
      </c>
      <c r="T126" s="22">
        <f>IFERROR(VLOOKUP($C126,'메타 RAW (MMP)'!$B:$G,5,0),0)</f>
        <v>0</v>
      </c>
      <c r="U126" s="22">
        <f>IFERROR(VLOOKUP($C126,'메타 RAW (MMP)'!$B:$G,6,0),0)</f>
        <v>0</v>
      </c>
      <c r="V126" s="22">
        <f>IFERROR(D126/T126,0)</f>
        <v>0</v>
      </c>
      <c r="W126" s="22">
        <f>IFERROR(D126/U126,0)</f>
        <v>0</v>
      </c>
      <c r="X126" s="22">
        <f>IFERROR(W126*커버링B2C요약!$AD$8/(커버링B2C요약!$AE$5/커버링B2C요약!$AD$5),0)</f>
        <v>0</v>
      </c>
      <c r="Y126" s="22">
        <f>VLOOKUP($C126,'메타 RAW'!$A:$I,9,0)</f>
        <v>50000</v>
      </c>
    </row>
    <row r="127" spans="2:27" s="43" customFormat="1" hidden="1">
      <c r="B127" s="22" t="str">
        <f>VLOOKUP(C127,'메타 RAW'!A:G,2,0)</f>
        <v>ios_registration_lookalike(7%)_vd_큰일나(음식물)_mk1_26.02.09</v>
      </c>
      <c r="C127" s="22" t="s">
        <v>1271</v>
      </c>
      <c r="D127" s="22">
        <f>VLOOKUP($C127,'메타 RAW'!$A:$G,3,0)</f>
        <v>0</v>
      </c>
      <c r="E127" s="22">
        <f>VLOOKUP($C127,'메타 RAW'!$A:$G,4,0)</f>
        <v>0</v>
      </c>
      <c r="F127" s="22">
        <f>VLOOKUP($C127,'메타 RAW'!$A:$G,5,0)</f>
        <v>0</v>
      </c>
      <c r="G127" s="22">
        <f>VLOOKUP($C127,'메타 RAW'!$A:$G,6,0)</f>
        <v>0</v>
      </c>
      <c r="H127" s="22">
        <f>VLOOKUP($C127,'메타 RAW'!$A:$I,7,0)</f>
        <v>0</v>
      </c>
      <c r="I127" s="22">
        <f>VLOOKUP($C127,'메타 RAW'!$A:$I,8,0)</f>
        <v>0</v>
      </c>
      <c r="J127" s="23">
        <f>IFERROR(D127/E127*1000,0)</f>
        <v>0</v>
      </c>
      <c r="K127" s="23">
        <f>IFERROR(D127/F127,0)</f>
        <v>0</v>
      </c>
      <c r="L127" s="24">
        <f t="shared" si="97"/>
        <v>0</v>
      </c>
      <c r="M127" s="24">
        <f t="shared" si="97"/>
        <v>0</v>
      </c>
      <c r="N127" s="24">
        <f>IFERROR(H127/F127,0)</f>
        <v>0</v>
      </c>
      <c r="O127" s="24">
        <f>IFERROR(I127/F127,0)</f>
        <v>0</v>
      </c>
      <c r="P127" s="22">
        <f>IFERROR(D127/G127,0)</f>
        <v>0</v>
      </c>
      <c r="Q127" s="22">
        <f>IFERROR(D127/H127,0)</f>
        <v>0</v>
      </c>
      <c r="R127" s="22">
        <f>IFERROR(D127/I127,0)</f>
        <v>0</v>
      </c>
      <c r="S127" s="22">
        <f>IFERROR(VLOOKUP($C127,'메타 RAW (MMP)'!$B:$G,3,0),0)</f>
        <v>0</v>
      </c>
      <c r="T127" s="22">
        <f>IFERROR(VLOOKUP($C127,'메타 RAW (MMP)'!$B:$G,5,0),0)</f>
        <v>0</v>
      </c>
      <c r="U127" s="22">
        <f>IFERROR(VLOOKUP($C127,'메타 RAW (MMP)'!$B:$G,6,0),0)</f>
        <v>0</v>
      </c>
      <c r="V127" s="22">
        <f>IFERROR(D127/T127,0)</f>
        <v>0</v>
      </c>
      <c r="W127" s="22">
        <f>IFERROR(D127/U127,0)</f>
        <v>0</v>
      </c>
      <c r="X127" s="22">
        <f>IFERROR(W127*커버링B2C요약!$AD$8/(커버링B2C요약!$AE$5/커버링B2C요약!$AD$5),0)</f>
        <v>0</v>
      </c>
      <c r="Y127" s="22">
        <f>VLOOKUP($C127,'메타 RAW'!$A:$I,9,0)</f>
        <v>50000</v>
      </c>
    </row>
    <row r="128" spans="2:27" ht="16.5" hidden="1" customHeight="1">
      <c r="B128" s="19" t="s">
        <v>440</v>
      </c>
      <c r="C128" s="20" t="s">
        <v>451</v>
      </c>
      <c r="D128" s="20"/>
      <c r="AA128" s="43"/>
    </row>
    <row r="129" spans="1:30" ht="16.5" hidden="1" customHeight="1">
      <c r="B129" s="11" t="s">
        <v>436</v>
      </c>
      <c r="C129" s="11" t="s">
        <v>22</v>
      </c>
      <c r="D129" s="12" t="s">
        <v>23</v>
      </c>
      <c r="E129" s="12" t="s">
        <v>24</v>
      </c>
      <c r="F129" s="12" t="s">
        <v>25</v>
      </c>
      <c r="G129" s="12" t="s">
        <v>26</v>
      </c>
      <c r="H129" s="12" t="s">
        <v>27</v>
      </c>
      <c r="I129" s="12" t="s">
        <v>28</v>
      </c>
      <c r="J129" s="13" t="s">
        <v>29</v>
      </c>
      <c r="K129" s="13" t="s">
        <v>30</v>
      </c>
      <c r="L129" s="13" t="s">
        <v>31</v>
      </c>
      <c r="M129" s="13" t="s">
        <v>32</v>
      </c>
      <c r="N129" s="13" t="s">
        <v>33</v>
      </c>
      <c r="O129" s="13" t="s">
        <v>34</v>
      </c>
      <c r="P129" s="13" t="s">
        <v>35</v>
      </c>
      <c r="Q129" s="13" t="s">
        <v>36</v>
      </c>
      <c r="R129" s="13" t="s">
        <v>37</v>
      </c>
      <c r="S129" s="14" t="s">
        <v>38</v>
      </c>
      <c r="T129" s="14" t="s">
        <v>27</v>
      </c>
      <c r="U129" s="14" t="s">
        <v>28</v>
      </c>
      <c r="V129" s="14" t="s">
        <v>36</v>
      </c>
      <c r="W129" s="14" t="s">
        <v>37</v>
      </c>
      <c r="X129" s="14" t="s">
        <v>437</v>
      </c>
      <c r="Y129" s="13" t="s">
        <v>40</v>
      </c>
      <c r="Z129" s="14" t="s">
        <v>41</v>
      </c>
      <c r="AA129" s="43"/>
    </row>
    <row r="130" spans="1:30" ht="16.5" hidden="1" customHeight="1">
      <c r="B130" s="15"/>
      <c r="C130" s="9" t="s">
        <v>435</v>
      </c>
      <c r="D130" s="16">
        <f t="shared" ref="D130:I130" si="98">SUM(D131:D133)</f>
        <v>0</v>
      </c>
      <c r="E130" s="16">
        <f t="shared" si="98"/>
        <v>0</v>
      </c>
      <c r="F130" s="16">
        <f t="shared" si="98"/>
        <v>0</v>
      </c>
      <c r="G130" s="16">
        <f t="shared" si="98"/>
        <v>0</v>
      </c>
      <c r="H130" s="16">
        <f t="shared" si="98"/>
        <v>0</v>
      </c>
      <c r="I130" s="16">
        <f t="shared" si="98"/>
        <v>0</v>
      </c>
      <c r="J130" s="17" t="e">
        <f>D130*1000/E130</f>
        <v>#DIV/0!</v>
      </c>
      <c r="K130" s="17">
        <f>IFERROR(D130/F130,0)</f>
        <v>0</v>
      </c>
      <c r="L130" s="18">
        <f t="shared" ref="L130:M133" si="99">IFERROR(F130/E130,0)</f>
        <v>0</v>
      </c>
      <c r="M130" s="42">
        <f t="shared" si="99"/>
        <v>0</v>
      </c>
      <c r="N130" s="42">
        <f>IFERROR(H130/F130,0)</f>
        <v>0</v>
      </c>
      <c r="O130" s="42">
        <f>IFERROR(I130/F130,0)</f>
        <v>0</v>
      </c>
      <c r="P130" s="17">
        <f>IFERROR(D130/G130,0)</f>
        <v>0</v>
      </c>
      <c r="Q130" s="17">
        <f>IFERROR(D130/H130,0)</f>
        <v>0</v>
      </c>
      <c r="R130" s="17">
        <f>IFERROR(D130/I130,0)</f>
        <v>0</v>
      </c>
      <c r="S130" s="16">
        <f>SUM(S131:S133)</f>
        <v>0</v>
      </c>
      <c r="T130" s="16">
        <f>SUM(T131:T133)</f>
        <v>0</v>
      </c>
      <c r="U130" s="16">
        <f>SUM(U131:U133)</f>
        <v>0</v>
      </c>
      <c r="V130" s="17">
        <f>IFERROR(D130/T130,0)</f>
        <v>0</v>
      </c>
      <c r="W130" s="17">
        <f>IFERROR(D130/U130,0)</f>
        <v>0</v>
      </c>
      <c r="X130" s="17">
        <f>IFERROR(W130*커버링B2C요약!$AD$8/(커버링B2C요약!$AE$5/커버링B2C요약!$AD$5),0)</f>
        <v>0</v>
      </c>
      <c r="Y130" s="17">
        <f>Y131</f>
        <v>0</v>
      </c>
      <c r="Z130" s="17">
        <v>0</v>
      </c>
      <c r="AA130" s="43"/>
    </row>
    <row r="131" spans="1:30" s="43" customFormat="1" hidden="1">
      <c r="B131" s="22" t="str">
        <f>VLOOKUP(C131,'메타 RAW'!A:G,2,0)</f>
        <v>ios_registration_lookalike(7%)_vd_진짜임(음식물)_nk1_26.02.06</v>
      </c>
      <c r="C131" s="22" t="s">
        <v>1272</v>
      </c>
      <c r="D131" s="22">
        <f>VLOOKUP($C131,'메타 RAW'!$A:$G,3,0)</f>
        <v>0</v>
      </c>
      <c r="E131" s="22">
        <f>VLOOKUP($C131,'메타 RAW'!$A:$G,4,0)</f>
        <v>0</v>
      </c>
      <c r="F131" s="22">
        <f>VLOOKUP($C131,'메타 RAW'!$A:$G,5,0)</f>
        <v>0</v>
      </c>
      <c r="G131" s="22">
        <f>VLOOKUP($C131,'메타 RAW'!$A:$G,6,0)</f>
        <v>0</v>
      </c>
      <c r="H131" s="22">
        <f>VLOOKUP($C131,'메타 RAW'!$A:$I,7,0)</f>
        <v>0</v>
      </c>
      <c r="I131" s="22">
        <f>VLOOKUP($C131,'메타 RAW'!$A:$I,8,0)</f>
        <v>0</v>
      </c>
      <c r="J131" s="23">
        <f>IFERROR(D131/E131*1000,0)</f>
        <v>0</v>
      </c>
      <c r="K131" s="23">
        <f>IFERROR(D131/F131,0)</f>
        <v>0</v>
      </c>
      <c r="L131" s="24">
        <f t="shared" si="99"/>
        <v>0</v>
      </c>
      <c r="M131" s="24">
        <f t="shared" si="99"/>
        <v>0</v>
      </c>
      <c r="N131" s="24">
        <f>IFERROR(H131/F131,0)</f>
        <v>0</v>
      </c>
      <c r="O131" s="24">
        <f>IFERROR(I131/F131,0)</f>
        <v>0</v>
      </c>
      <c r="P131" s="22">
        <f>IFERROR(D131/G131,0)</f>
        <v>0</v>
      </c>
      <c r="Q131" s="22">
        <f>IFERROR(D131/H131,0)</f>
        <v>0</v>
      </c>
      <c r="R131" s="22">
        <f>IFERROR(D131/I131,0)</f>
        <v>0</v>
      </c>
      <c r="S131" s="22">
        <f>IFERROR(VLOOKUP($C131,'메타 RAW (MMP)'!$B:$G,3,0),0)</f>
        <v>0</v>
      </c>
      <c r="T131" s="22">
        <f>IFERROR(VLOOKUP($C131,'메타 RAW (MMP)'!$B:$G,5,0),0)</f>
        <v>0</v>
      </c>
      <c r="U131" s="22">
        <f>IFERROR(VLOOKUP($C131,'메타 RAW (MMP)'!$B:$G,6,0),0)</f>
        <v>0</v>
      </c>
      <c r="V131" s="22">
        <f>IFERROR(D131/T131,0)</f>
        <v>0</v>
      </c>
      <c r="W131" s="22">
        <f>IFERROR(D131/U131,0)</f>
        <v>0</v>
      </c>
      <c r="X131" s="22">
        <f>IFERROR(W131*커버링B2C요약!$AD$8/(커버링B2C요약!$AE$5/커버링B2C요약!$AD$5),0)</f>
        <v>0</v>
      </c>
      <c r="Y131" s="22">
        <v>0</v>
      </c>
    </row>
    <row r="132" spans="1:30" s="43" customFormat="1" hidden="1">
      <c r="B132" s="22" t="str">
        <f>VLOOKUP(C132,'메타 RAW'!A:G,2,0)</f>
        <v>ios_registration_lookalike(7%)_vd_진짜임(음식물)_nk1_26.02.06</v>
      </c>
      <c r="C132" s="22" t="s">
        <v>1273</v>
      </c>
      <c r="D132" s="22">
        <f>VLOOKUP($C132,'메타 RAW'!$A:$G,3,0)</f>
        <v>0</v>
      </c>
      <c r="E132" s="22">
        <f>VLOOKUP($C132,'메타 RAW'!$A:$G,4,0)</f>
        <v>0</v>
      </c>
      <c r="F132" s="22">
        <f>VLOOKUP($C132,'메타 RAW'!$A:$G,5,0)</f>
        <v>0</v>
      </c>
      <c r="G132" s="22">
        <f>VLOOKUP($C132,'메타 RAW'!$A:$G,6,0)</f>
        <v>0</v>
      </c>
      <c r="H132" s="22">
        <f>VLOOKUP($C132,'메타 RAW'!$A:$I,7,0)</f>
        <v>0</v>
      </c>
      <c r="I132" s="22">
        <f>VLOOKUP($C132,'메타 RAW'!$A:$I,8,0)</f>
        <v>0</v>
      </c>
      <c r="J132" s="23">
        <f>IFERROR(D132/E132*1000,0)</f>
        <v>0</v>
      </c>
      <c r="K132" s="23">
        <f>IFERROR(D132/F132,0)</f>
        <v>0</v>
      </c>
      <c r="L132" s="24">
        <f t="shared" si="99"/>
        <v>0</v>
      </c>
      <c r="M132" s="24">
        <f t="shared" si="99"/>
        <v>0</v>
      </c>
      <c r="N132" s="24">
        <f>IFERROR(H132/F132,0)</f>
        <v>0</v>
      </c>
      <c r="O132" s="24">
        <f>IFERROR(I132/F132,0)</f>
        <v>0</v>
      </c>
      <c r="P132" s="22">
        <f>IFERROR(D132/G132,0)</f>
        <v>0</v>
      </c>
      <c r="Q132" s="22">
        <f>IFERROR(D132/H132,0)</f>
        <v>0</v>
      </c>
      <c r="R132" s="22">
        <f>IFERROR(D132/I132,0)</f>
        <v>0</v>
      </c>
      <c r="S132" s="22">
        <f>IFERROR(VLOOKUP($C132,'메타 RAW (MMP)'!$B:$G,3,0),0)</f>
        <v>0</v>
      </c>
      <c r="T132" s="22">
        <f>IFERROR(VLOOKUP($C132,'메타 RAW (MMP)'!$B:$G,5,0),0)</f>
        <v>0</v>
      </c>
      <c r="U132" s="22">
        <f>IFERROR(VLOOKUP($C132,'메타 RAW (MMP)'!$B:$G,6,0),0)</f>
        <v>0</v>
      </c>
      <c r="V132" s="22">
        <f>IFERROR(D132/T132,0)</f>
        <v>0</v>
      </c>
      <c r="W132" s="22">
        <f>IFERROR(D132/U132,0)</f>
        <v>0</v>
      </c>
      <c r="X132" s="22">
        <f>IFERROR(W132*커버링B2C요약!$AD$8/(커버링B2C요약!$AE$5/커버링B2C요약!$AD$5),0)</f>
        <v>0</v>
      </c>
      <c r="Y132" s="22">
        <f>VLOOKUP($C132,'메타 RAW'!$A:$I,9,0)</f>
        <v>30000</v>
      </c>
    </row>
    <row r="133" spans="1:30" s="43" customFormat="1" hidden="1">
      <c r="B133" s="22" t="str">
        <f>VLOOKUP(C133,'메타 RAW'!A:G,2,0)</f>
        <v>ios_registration_lookalike(7%)_vd_진짜임(음식물)_nk1_26.02.06</v>
      </c>
      <c r="C133" s="22" t="s">
        <v>1274</v>
      </c>
      <c r="D133" s="22">
        <f>VLOOKUP($C133,'메타 RAW'!$A:$G,3,0)</f>
        <v>0</v>
      </c>
      <c r="E133" s="22">
        <f>VLOOKUP($C133,'메타 RAW'!$A:$G,4,0)</f>
        <v>0</v>
      </c>
      <c r="F133" s="22">
        <f>VLOOKUP($C133,'메타 RAW'!$A:$G,5,0)</f>
        <v>0</v>
      </c>
      <c r="G133" s="22">
        <f>VLOOKUP($C133,'메타 RAW'!$A:$G,6,0)</f>
        <v>0</v>
      </c>
      <c r="H133" s="22">
        <f>VLOOKUP($C133,'메타 RAW'!$A:$I,7,0)</f>
        <v>0</v>
      </c>
      <c r="I133" s="22">
        <f>VLOOKUP($C133,'메타 RAW'!$A:$I,8,0)</f>
        <v>0</v>
      </c>
      <c r="J133" s="23">
        <f>IFERROR(D133/E133*1000,0)</f>
        <v>0</v>
      </c>
      <c r="K133" s="23">
        <f>IFERROR(D133/F133,0)</f>
        <v>0</v>
      </c>
      <c r="L133" s="24">
        <f t="shared" si="99"/>
        <v>0</v>
      </c>
      <c r="M133" s="24">
        <f t="shared" si="99"/>
        <v>0</v>
      </c>
      <c r="N133" s="24">
        <f>IFERROR(H133/F133,0)</f>
        <v>0</v>
      </c>
      <c r="O133" s="24">
        <f>IFERROR(I133/F133,0)</f>
        <v>0</v>
      </c>
      <c r="P133" s="22">
        <f>IFERROR(D133/G133,0)</f>
        <v>0</v>
      </c>
      <c r="Q133" s="22">
        <f>IFERROR(D133/H133,0)</f>
        <v>0</v>
      </c>
      <c r="R133" s="22">
        <f>IFERROR(D133/I133,0)</f>
        <v>0</v>
      </c>
      <c r="S133" s="22">
        <f>IFERROR(VLOOKUP($C133,'메타 RAW (MMP)'!$B:$G,3,0),0)</f>
        <v>0</v>
      </c>
      <c r="T133" s="22">
        <f>IFERROR(VLOOKUP($C133,'메타 RAW (MMP)'!$B:$G,5,0),0)</f>
        <v>0</v>
      </c>
      <c r="U133" s="22">
        <f>IFERROR(VLOOKUP($C133,'메타 RAW (MMP)'!$B:$G,6,0),0)</f>
        <v>0</v>
      </c>
      <c r="V133" s="22">
        <f>IFERROR(D133/T133,0)</f>
        <v>0</v>
      </c>
      <c r="W133" s="22">
        <f>IFERROR(D133/U133,0)</f>
        <v>0</v>
      </c>
      <c r="X133" s="22">
        <f>IFERROR(W133*커버링B2C요약!$AD$8/(커버링B2C요약!$AE$5/커버링B2C요약!$AD$5),0)</f>
        <v>0</v>
      </c>
      <c r="Y133" s="22">
        <f>VLOOKUP($C133,'메타 RAW'!$A:$I,9,0)</f>
        <v>30000</v>
      </c>
    </row>
    <row r="134" spans="1:30" ht="16.5" hidden="1" customHeight="1">
      <c r="B134" s="19" t="s">
        <v>440</v>
      </c>
      <c r="C134" s="20" t="s">
        <v>451</v>
      </c>
      <c r="D134" s="20"/>
      <c r="AA134" s="43"/>
    </row>
    <row r="135" spans="1:30" ht="16.5" hidden="1" customHeight="1">
      <c r="B135" s="11" t="s">
        <v>436</v>
      </c>
      <c r="C135" s="11" t="s">
        <v>22</v>
      </c>
      <c r="D135" s="12" t="s">
        <v>23</v>
      </c>
      <c r="E135" s="12" t="s">
        <v>24</v>
      </c>
      <c r="F135" s="12" t="s">
        <v>25</v>
      </c>
      <c r="G135" s="12" t="s">
        <v>26</v>
      </c>
      <c r="H135" s="12" t="s">
        <v>27</v>
      </c>
      <c r="I135" s="12" t="s">
        <v>28</v>
      </c>
      <c r="J135" s="13" t="s">
        <v>29</v>
      </c>
      <c r="K135" s="13" t="s">
        <v>30</v>
      </c>
      <c r="L135" s="13" t="s">
        <v>31</v>
      </c>
      <c r="M135" s="13" t="s">
        <v>32</v>
      </c>
      <c r="N135" s="13" t="s">
        <v>33</v>
      </c>
      <c r="O135" s="13" t="s">
        <v>34</v>
      </c>
      <c r="P135" s="13" t="s">
        <v>35</v>
      </c>
      <c r="Q135" s="13" t="s">
        <v>36</v>
      </c>
      <c r="R135" s="13" t="s">
        <v>37</v>
      </c>
      <c r="S135" s="14" t="s">
        <v>38</v>
      </c>
      <c r="T135" s="14" t="s">
        <v>27</v>
      </c>
      <c r="U135" s="14" t="s">
        <v>28</v>
      </c>
      <c r="V135" s="14" t="s">
        <v>36</v>
      </c>
      <c r="W135" s="14" t="s">
        <v>37</v>
      </c>
      <c r="X135" s="14" t="s">
        <v>437</v>
      </c>
      <c r="Y135" s="13" t="s">
        <v>40</v>
      </c>
      <c r="Z135" s="14" t="s">
        <v>41</v>
      </c>
      <c r="AA135" s="43"/>
    </row>
    <row r="136" spans="1:30" ht="16.5" hidden="1" customHeight="1">
      <c r="B136" s="15"/>
      <c r="C136" s="9" t="s">
        <v>435</v>
      </c>
      <c r="D136" s="16">
        <f t="shared" ref="D136:I136" si="100">SUM(D137:D139)</f>
        <v>0</v>
      </c>
      <c r="E136" s="16">
        <f t="shared" si="100"/>
        <v>0</v>
      </c>
      <c r="F136" s="16">
        <f t="shared" si="100"/>
        <v>0</v>
      </c>
      <c r="G136" s="16">
        <f t="shared" si="100"/>
        <v>0</v>
      </c>
      <c r="H136" s="16">
        <f t="shared" si="100"/>
        <v>0</v>
      </c>
      <c r="I136" s="16">
        <f t="shared" si="100"/>
        <v>0</v>
      </c>
      <c r="J136" s="17" t="e">
        <f>D136*1000/E136</f>
        <v>#DIV/0!</v>
      </c>
      <c r="K136" s="17">
        <f>IFERROR(D136/F136,0)</f>
        <v>0</v>
      </c>
      <c r="L136" s="18">
        <f t="shared" ref="L136:M139" si="101">IFERROR(F136/E136,0)</f>
        <v>0</v>
      </c>
      <c r="M136" s="42">
        <f t="shared" si="101"/>
        <v>0</v>
      </c>
      <c r="N136" s="42">
        <f>IFERROR(H136/F136,0)</f>
        <v>0</v>
      </c>
      <c r="O136" s="42">
        <f>IFERROR(I136/F136,0)</f>
        <v>0</v>
      </c>
      <c r="P136" s="17">
        <f>IFERROR(D136/G136,0)</f>
        <v>0</v>
      </c>
      <c r="Q136" s="17">
        <f>IFERROR(D136/H136,0)</f>
        <v>0</v>
      </c>
      <c r="R136" s="17">
        <f>IFERROR(D136/I136,0)</f>
        <v>0</v>
      </c>
      <c r="S136" s="16">
        <f>SUM(S137:S139)</f>
        <v>0</v>
      </c>
      <c r="T136" s="16">
        <f>SUM(T137:T139)</f>
        <v>0</v>
      </c>
      <c r="U136" s="16">
        <f>SUM(U137:U139)</f>
        <v>0</v>
      </c>
      <c r="V136" s="17">
        <f>IFERROR(D136/T136,0)</f>
        <v>0</v>
      </c>
      <c r="W136" s="17">
        <f>IFERROR(D136/U136,0)</f>
        <v>0</v>
      </c>
      <c r="X136" s="17">
        <f>IFERROR(W136*커버링B2C요약!$AD$8/(커버링B2C요약!$AE$5/커버링B2C요약!$AD$5),0)</f>
        <v>0</v>
      </c>
      <c r="Y136" s="17">
        <f>Y137</f>
        <v>0</v>
      </c>
      <c r="Z136" s="17">
        <v>0</v>
      </c>
      <c r="AA136" s="43"/>
    </row>
    <row r="137" spans="1:30" s="167" customFormat="1" hidden="1">
      <c r="B137" s="228" t="str">
        <f>VLOOKUP(C137,'메타 RAW'!A:G,2,0)</f>
        <v>ios_registration_lookalike(7%)_vd_선배맘추천(폐기물)_cr1_26.02.07</v>
      </c>
      <c r="C137" s="228" t="s">
        <v>1275</v>
      </c>
      <c r="D137" s="228">
        <f>VLOOKUP($C137,'메타 RAW'!$A:$G,3,0)</f>
        <v>0</v>
      </c>
      <c r="E137" s="228">
        <f>VLOOKUP($C137,'메타 RAW'!$A:$G,4,0)</f>
        <v>0</v>
      </c>
      <c r="F137" s="228">
        <f>VLOOKUP($C137,'메타 RAW'!$A:$G,5,0)</f>
        <v>0</v>
      </c>
      <c r="G137" s="228">
        <f>VLOOKUP($C137,'메타 RAW'!$A:$G,6,0)</f>
        <v>0</v>
      </c>
      <c r="H137" s="228">
        <f>VLOOKUP($C137,'메타 RAW'!$A:$I,7,0)</f>
        <v>0</v>
      </c>
      <c r="I137" s="228">
        <f>VLOOKUP($C137,'메타 RAW'!$A:$I,8,0)</f>
        <v>0</v>
      </c>
      <c r="J137" s="229">
        <f>IFERROR(D137/E137*1000,0)</f>
        <v>0</v>
      </c>
      <c r="K137" s="229">
        <f>IFERROR(D137/F137,0)</f>
        <v>0</v>
      </c>
      <c r="L137" s="230">
        <f t="shared" si="101"/>
        <v>0</v>
      </c>
      <c r="M137" s="230">
        <f t="shared" si="101"/>
        <v>0</v>
      </c>
      <c r="N137" s="230">
        <f>IFERROR(H137/F137,0)</f>
        <v>0</v>
      </c>
      <c r="O137" s="230">
        <f>IFERROR(I137/F137,0)</f>
        <v>0</v>
      </c>
      <c r="P137" s="228">
        <f>IFERROR(D137/G137,0)</f>
        <v>0</v>
      </c>
      <c r="Q137" s="228">
        <f>IFERROR(D137/H137,0)</f>
        <v>0</v>
      </c>
      <c r="R137" s="228">
        <f>IFERROR(D137/I137,0)</f>
        <v>0</v>
      </c>
      <c r="S137" s="228">
        <f>IFERROR(VLOOKUP($C137,'메타 RAW (MMP)'!$B:$G,3,0),0)</f>
        <v>0</v>
      </c>
      <c r="T137" s="228">
        <f>IFERROR(VLOOKUP($C137,'메타 RAW (MMP)'!$B:$G,5,0),0)</f>
        <v>0</v>
      </c>
      <c r="U137" s="228">
        <f>IFERROR(VLOOKUP($C137,'메타 RAW (MMP)'!$B:$G,6,0),0)</f>
        <v>0</v>
      </c>
      <c r="V137" s="228">
        <f>IFERROR(D137/T137,0)</f>
        <v>0</v>
      </c>
      <c r="W137" s="228">
        <f>IFERROR(D137/U137,0)</f>
        <v>0</v>
      </c>
      <c r="X137" s="228">
        <f>IFERROR(W137*커버링B2C요약!$AD$8/(커버링B2C요약!$AE$5/커버링B2C요약!$AD$5),0)</f>
        <v>0</v>
      </c>
      <c r="Y137" s="228">
        <v>0</v>
      </c>
    </row>
    <row r="138" spans="1:30" s="62" customFormat="1" hidden="1">
      <c r="A138" s="43"/>
      <c r="B138" s="22" t="str">
        <f>VLOOKUP(C138,'메타 RAW'!A:G,2,0)</f>
        <v>ios_registration_lookalike(7%)_vd_선배맘추천(폐기물)_cr1_26.02.07</v>
      </c>
      <c r="C138" s="22" t="s">
        <v>1276</v>
      </c>
      <c r="D138" s="22">
        <f>VLOOKUP($C138,'메타 RAW'!$A:$G,3,0)</f>
        <v>0</v>
      </c>
      <c r="E138" s="22">
        <f>VLOOKUP($C138,'메타 RAW'!$A:$G,4,0)</f>
        <v>0</v>
      </c>
      <c r="F138" s="22">
        <f>VLOOKUP($C138,'메타 RAW'!$A:$G,5,0)</f>
        <v>0</v>
      </c>
      <c r="G138" s="22">
        <f>VLOOKUP($C138,'메타 RAW'!$A:$G,6,0)</f>
        <v>0</v>
      </c>
      <c r="H138" s="22">
        <f>VLOOKUP($C138,'메타 RAW'!$A:$I,7,0)</f>
        <v>0</v>
      </c>
      <c r="I138" s="22">
        <f>VLOOKUP($C138,'메타 RAW'!$A:$I,8,0)</f>
        <v>0</v>
      </c>
      <c r="J138" s="23">
        <f>IFERROR(D138/E138*1000,0)</f>
        <v>0</v>
      </c>
      <c r="K138" s="23">
        <f>IFERROR(D138/F138,0)</f>
        <v>0</v>
      </c>
      <c r="L138" s="24">
        <f t="shared" si="101"/>
        <v>0</v>
      </c>
      <c r="M138" s="24">
        <f t="shared" si="101"/>
        <v>0</v>
      </c>
      <c r="N138" s="24">
        <f>IFERROR(H138/F138,0)</f>
        <v>0</v>
      </c>
      <c r="O138" s="24">
        <f>IFERROR(I138/F138,0)</f>
        <v>0</v>
      </c>
      <c r="P138" s="22">
        <f>IFERROR(D138/G138,0)</f>
        <v>0</v>
      </c>
      <c r="Q138" s="22">
        <f>IFERROR(D138/H138,0)</f>
        <v>0</v>
      </c>
      <c r="R138" s="22">
        <f>IFERROR(D138/I138,0)</f>
        <v>0</v>
      </c>
      <c r="S138" s="22">
        <f>IFERROR(VLOOKUP($C138,'메타 RAW (MMP)'!$B:$G,3,0),0)</f>
        <v>0</v>
      </c>
      <c r="T138" s="22">
        <f>IFERROR(VLOOKUP($C138,'메타 RAW (MMP)'!$B:$G,5,0),0)</f>
        <v>0</v>
      </c>
      <c r="U138" s="22">
        <f>IFERROR(VLOOKUP($C138,'메타 RAW (MMP)'!$B:$G,6,0),0)</f>
        <v>0</v>
      </c>
      <c r="V138" s="22">
        <f>IFERROR(D138/T138,0)</f>
        <v>0</v>
      </c>
      <c r="W138" s="22">
        <f>IFERROR(D138/U138,0)</f>
        <v>0</v>
      </c>
      <c r="X138" s="22">
        <f>IFERROR(W138*커버링B2C요약!$AD$8/(커버링B2C요약!$AE$5/커버링B2C요약!$AD$5),0)</f>
        <v>0</v>
      </c>
      <c r="Y138" s="22">
        <v>0</v>
      </c>
      <c r="Z138" s="43"/>
      <c r="AA138" s="43"/>
      <c r="AB138" s="43"/>
      <c r="AC138" s="43"/>
      <c r="AD138" s="43"/>
    </row>
    <row r="139" spans="1:30" s="62" customFormat="1" hidden="1">
      <c r="B139" s="22" t="str">
        <f>VLOOKUP(C139,'메타 RAW'!A:G,2,0)</f>
        <v>ios_registration_lookalike(7%)_vd_선배맘추천(폐기물)_cr1_26.02.07</v>
      </c>
      <c r="C139" s="22" t="s">
        <v>1277</v>
      </c>
      <c r="D139" s="22">
        <f>VLOOKUP($C139,'메타 RAW'!$A:$G,3,0)</f>
        <v>0</v>
      </c>
      <c r="E139" s="22">
        <f>VLOOKUP($C139,'메타 RAW'!$A:$G,4,0)</f>
        <v>0</v>
      </c>
      <c r="F139" s="22">
        <f>VLOOKUP($C139,'메타 RAW'!$A:$G,5,0)</f>
        <v>0</v>
      </c>
      <c r="G139" s="22">
        <f>VLOOKUP($C139,'메타 RAW'!$A:$G,6,0)</f>
        <v>0</v>
      </c>
      <c r="H139" s="22">
        <f>VLOOKUP($C139,'메타 RAW'!$A:$I,7,0)</f>
        <v>0</v>
      </c>
      <c r="I139" s="22">
        <f>VLOOKUP($C139,'메타 RAW'!$A:$I,8,0)</f>
        <v>0</v>
      </c>
      <c r="J139" s="23">
        <f>IFERROR(D139/E139*1000,0)</f>
        <v>0</v>
      </c>
      <c r="K139" s="23">
        <f>IFERROR(D139/F139,0)</f>
        <v>0</v>
      </c>
      <c r="L139" s="24">
        <f t="shared" si="101"/>
        <v>0</v>
      </c>
      <c r="M139" s="24">
        <f t="shared" si="101"/>
        <v>0</v>
      </c>
      <c r="N139" s="24">
        <f>IFERROR(H139/F139,0)</f>
        <v>0</v>
      </c>
      <c r="O139" s="24">
        <f>IFERROR(I139/F139,0)</f>
        <v>0</v>
      </c>
      <c r="P139" s="22">
        <f>IFERROR(D139/G139,0)</f>
        <v>0</v>
      </c>
      <c r="Q139" s="22">
        <f>IFERROR(D139/H139,0)</f>
        <v>0</v>
      </c>
      <c r="R139" s="22">
        <f>IFERROR(D139/I139,0)</f>
        <v>0</v>
      </c>
      <c r="S139" s="22">
        <f>IFERROR(VLOOKUP($C139,'메타 RAW (MMP)'!$B:$G,3,0),0)</f>
        <v>0</v>
      </c>
      <c r="T139" s="22">
        <f>IFERROR(VLOOKUP($C139,'메타 RAW (MMP)'!$B:$G,5,0),0)</f>
        <v>0</v>
      </c>
      <c r="U139" s="22">
        <f>IFERROR(VLOOKUP($C139,'메타 RAW (MMP)'!$B:$G,6,0),0)</f>
        <v>0</v>
      </c>
      <c r="V139" s="22">
        <f>IFERROR(D139/T139,0)</f>
        <v>0</v>
      </c>
      <c r="W139" s="22">
        <f>IFERROR(D139/U139,0)</f>
        <v>0</v>
      </c>
      <c r="X139" s="22">
        <f>IFERROR(W139*커버링B2C요약!$AD$8/(커버링B2C요약!$AE$5/커버링B2C요약!$AD$5),0)</f>
        <v>0</v>
      </c>
      <c r="Y139" s="22">
        <f>VLOOKUP($C139,'메타 RAW'!$A:$I,9,0)</f>
        <v>30000</v>
      </c>
    </row>
    <row r="140" spans="1:30" ht="16.5" customHeight="1">
      <c r="B140" s="19" t="s">
        <v>440</v>
      </c>
      <c r="C140" s="20" t="s">
        <v>4302</v>
      </c>
      <c r="D140" s="20"/>
      <c r="AA140" s="43"/>
    </row>
    <row r="141" spans="1:30" ht="16.5" customHeight="1">
      <c r="B141" s="11" t="s">
        <v>436</v>
      </c>
      <c r="C141" s="11" t="s">
        <v>22</v>
      </c>
      <c r="D141" s="12" t="s">
        <v>23</v>
      </c>
      <c r="E141" s="12" t="s">
        <v>24</v>
      </c>
      <c r="F141" s="12" t="s">
        <v>25</v>
      </c>
      <c r="G141" s="12" t="s">
        <v>26</v>
      </c>
      <c r="H141" s="12" t="s">
        <v>27</v>
      </c>
      <c r="I141" s="12" t="s">
        <v>28</v>
      </c>
      <c r="J141" s="13" t="s">
        <v>29</v>
      </c>
      <c r="K141" s="13" t="s">
        <v>30</v>
      </c>
      <c r="L141" s="13" t="s">
        <v>31</v>
      </c>
      <c r="M141" s="13" t="s">
        <v>32</v>
      </c>
      <c r="N141" s="13" t="s">
        <v>33</v>
      </c>
      <c r="O141" s="13" t="s">
        <v>34</v>
      </c>
      <c r="P141" s="13" t="s">
        <v>35</v>
      </c>
      <c r="Q141" s="13" t="s">
        <v>36</v>
      </c>
      <c r="R141" s="13" t="s">
        <v>37</v>
      </c>
      <c r="S141" s="14" t="s">
        <v>38</v>
      </c>
      <c r="T141" s="14" t="s">
        <v>27</v>
      </c>
      <c r="U141" s="14" t="s">
        <v>28</v>
      </c>
      <c r="V141" s="14" t="s">
        <v>36</v>
      </c>
      <c r="W141" s="14" t="s">
        <v>37</v>
      </c>
      <c r="X141" s="14" t="s">
        <v>437</v>
      </c>
      <c r="Y141" s="13" t="s">
        <v>40</v>
      </c>
      <c r="Z141" s="14" t="s">
        <v>41</v>
      </c>
      <c r="AA141" s="43"/>
    </row>
    <row r="142" spans="1:30" ht="16.5" customHeight="1">
      <c r="B142" s="15"/>
      <c r="C142" s="9" t="s">
        <v>435</v>
      </c>
      <c r="D142" s="16">
        <f t="shared" ref="D142:I142" si="102">SUM(D143:D145)</f>
        <v>4687896</v>
      </c>
      <c r="E142" s="16">
        <f t="shared" si="102"/>
        <v>322899</v>
      </c>
      <c r="F142" s="16">
        <f t="shared" si="102"/>
        <v>2666</v>
      </c>
      <c r="G142" s="16">
        <f t="shared" si="102"/>
        <v>419</v>
      </c>
      <c r="H142" s="16">
        <f t="shared" si="102"/>
        <v>120</v>
      </c>
      <c r="I142" s="16">
        <f t="shared" si="102"/>
        <v>267</v>
      </c>
      <c r="J142" s="17">
        <f>D142*1000/E142</f>
        <v>14518.149638122137</v>
      </c>
      <c r="K142" s="17">
        <f>IFERROR(D142/F142,0)</f>
        <v>1758.4006001500375</v>
      </c>
      <c r="L142" s="18">
        <f t="shared" ref="L142:M145" si="103">IFERROR(F142/E142,0)</f>
        <v>8.2564517078095624E-3</v>
      </c>
      <c r="M142" s="42">
        <f t="shared" si="103"/>
        <v>0.15716429107276819</v>
      </c>
      <c r="N142" s="42">
        <f>IFERROR(H142/F142,0)</f>
        <v>4.5011252813203298E-2</v>
      </c>
      <c r="O142" s="42">
        <f>IFERROR(I142/F142,0)</f>
        <v>0.10015003750937734</v>
      </c>
      <c r="P142" s="17">
        <f>IFERROR(D142/G142,0)</f>
        <v>11188.295942720764</v>
      </c>
      <c r="Q142" s="17">
        <f>IFERROR(D142/H142,0)</f>
        <v>39065.800000000003</v>
      </c>
      <c r="R142" s="17">
        <f>IFERROR(D142/I142,0)</f>
        <v>17557.662921348314</v>
      </c>
      <c r="S142" s="16">
        <f>SUM(S143:S145)</f>
        <v>389</v>
      </c>
      <c r="T142" s="16">
        <f>SUM(T143:T145)</f>
        <v>309</v>
      </c>
      <c r="U142" s="16">
        <f>SUM(U143:U145)</f>
        <v>59</v>
      </c>
      <c r="V142" s="17">
        <f>IFERROR(D142/T142,0)</f>
        <v>15171.184466019418</v>
      </c>
      <c r="W142" s="17">
        <f>IFERROR(D142/U142,0)</f>
        <v>79455.864406779656</v>
      </c>
      <c r="X142" s="17">
        <f>IFERROR(W142*커버링B2C요약!$AD$8/(커버링B2C요약!$AE$5/커버링B2C요약!$AD$5),0)</f>
        <v>31623.791217215079</v>
      </c>
      <c r="Y142" s="17">
        <f>Y143</f>
        <v>663552</v>
      </c>
      <c r="Z142" s="17">
        <v>663552</v>
      </c>
      <c r="AA142" s="168"/>
    </row>
    <row r="143" spans="1:30" s="62" customFormat="1">
      <c r="B143" s="28" t="str">
        <f>VLOOKUP(C143,'메타 RAW'!A:G,2,0)</f>
        <v>ios_registration_lookalike(7%)_vd_150L(대형폐기물)_hn1_26.02.19</v>
      </c>
      <c r="C143" s="28" t="s">
        <v>1278</v>
      </c>
      <c r="D143" s="28">
        <f>VLOOKUP($C143,'메타 RAW'!$A:$G,3,0)</f>
        <v>4535040</v>
      </c>
      <c r="E143" s="28">
        <f>VLOOKUP($C143,'메타 RAW'!$A:$G,4,0)</f>
        <v>310513</v>
      </c>
      <c r="F143" s="28">
        <f>VLOOKUP($C143,'메타 RAW'!$A:$G,5,0)</f>
        <v>2610</v>
      </c>
      <c r="G143" s="28">
        <f>VLOOKUP($C143,'메타 RAW'!$A:$G,6,0)</f>
        <v>413</v>
      </c>
      <c r="H143" s="28">
        <f>VLOOKUP($C143,'메타 RAW'!$A:$I,7,0)</f>
        <v>111</v>
      </c>
      <c r="I143" s="28">
        <f>VLOOKUP($C143,'메타 RAW'!$A:$I,8,0)</f>
        <v>263</v>
      </c>
      <c r="J143" s="29">
        <f>IFERROR(D143/E143*1000,0)</f>
        <v>14604.992383571702</v>
      </c>
      <c r="K143" s="29">
        <f>IFERROR(D143/F143,0)</f>
        <v>1737.5632183908046</v>
      </c>
      <c r="L143" s="30">
        <f t="shared" si="103"/>
        <v>8.4054451826493584E-3</v>
      </c>
      <c r="M143" s="30">
        <f t="shared" si="103"/>
        <v>0.15823754789272029</v>
      </c>
      <c r="N143" s="30">
        <f>IFERROR(H143/F143,0)</f>
        <v>4.2528735632183907E-2</v>
      </c>
      <c r="O143" s="30">
        <f>IFERROR(I143/F143,0)</f>
        <v>0.10076628352490422</v>
      </c>
      <c r="P143" s="28">
        <f>IFERROR(D143/G143,0)</f>
        <v>10980.726392251816</v>
      </c>
      <c r="Q143" s="28">
        <f>IFERROR(D143/H143,0)</f>
        <v>40856.216216216213</v>
      </c>
      <c r="R143" s="28">
        <f>IFERROR(D143/I143,0)</f>
        <v>17243.498098859316</v>
      </c>
      <c r="S143" s="28">
        <f>IFERROR(VLOOKUP($C143,'메타 RAW (MMP)'!$B:$G,3,0),0)</f>
        <v>385</v>
      </c>
      <c r="T143" s="28">
        <f>IFERROR(VLOOKUP($C143,'메타 RAW (MMP)'!$B:$G,5,0),0)</f>
        <v>305</v>
      </c>
      <c r="U143" s="28">
        <f>IFERROR(VLOOKUP($C143,'메타 RAW (MMP)'!$B:$G,6,0),0)</f>
        <v>58</v>
      </c>
      <c r="V143" s="28">
        <f>IFERROR(D143/T143,0)</f>
        <v>14868.983606557376</v>
      </c>
      <c r="W143" s="28">
        <f>IFERROR(D143/U143,0)</f>
        <v>78190.344827586203</v>
      </c>
      <c r="X143" s="28">
        <f>IFERROR(W143*커버링B2C요약!$AD$8/(커버링B2C요약!$AE$5/커버링B2C요약!$AD$5),0)</f>
        <v>31120.108735720398</v>
      </c>
      <c r="Y143" s="28">
        <f>VLOOKUP($C143,'메타 RAW'!$A:$I,9,0)</f>
        <v>663552</v>
      </c>
      <c r="AA143" s="43"/>
    </row>
    <row r="144" spans="1:30" s="62" customFormat="1">
      <c r="B144" s="28" t="str">
        <f>VLOOKUP(C144,'메타 RAW'!A:G,2,0)</f>
        <v>ios_registration_lookalike(7%)_vd_150L(대형폐기물)_hn1_26.02.19</v>
      </c>
      <c r="C144" s="28" t="s">
        <v>1279</v>
      </c>
      <c r="D144" s="28">
        <f>VLOOKUP($C144,'메타 RAW'!$A:$G,3,0)</f>
        <v>144934</v>
      </c>
      <c r="E144" s="28">
        <f>VLOOKUP($C144,'메타 RAW'!$A:$G,4,0)</f>
        <v>11818</v>
      </c>
      <c r="F144" s="28">
        <f>VLOOKUP($C144,'메타 RAW'!$A:$G,5,0)</f>
        <v>47</v>
      </c>
      <c r="G144" s="28">
        <f>VLOOKUP($C144,'메타 RAW'!$A:$G,6,0)</f>
        <v>6</v>
      </c>
      <c r="H144" s="28">
        <f>VLOOKUP($C144,'메타 RAW'!$A:$I,7,0)</f>
        <v>8</v>
      </c>
      <c r="I144" s="28">
        <f>VLOOKUP($C144,'메타 RAW'!$A:$I,8,0)</f>
        <v>4</v>
      </c>
      <c r="J144" s="29">
        <f>IFERROR(D144/E144*1000,0)</f>
        <v>12263.834828228128</v>
      </c>
      <c r="K144" s="29">
        <f>IFERROR(D144/F144,0)</f>
        <v>3083.7021276595747</v>
      </c>
      <c r="L144" s="30">
        <f t="shared" si="103"/>
        <v>3.9769842612963277E-3</v>
      </c>
      <c r="M144" s="30">
        <f t="shared" si="103"/>
        <v>0.1276595744680851</v>
      </c>
      <c r="N144" s="30">
        <f>IFERROR(H144/F144,0)</f>
        <v>0.1702127659574468</v>
      </c>
      <c r="O144" s="30">
        <f>IFERROR(I144/F144,0)</f>
        <v>8.5106382978723402E-2</v>
      </c>
      <c r="P144" s="28">
        <f>IFERROR(D144/G144,0)</f>
        <v>24155.666666666668</v>
      </c>
      <c r="Q144" s="28">
        <f>IFERROR(D144/H144,0)</f>
        <v>18116.75</v>
      </c>
      <c r="R144" s="28">
        <f>IFERROR(D144/I144,0)</f>
        <v>36233.5</v>
      </c>
      <c r="S144" s="28">
        <f>IFERROR(VLOOKUP($C144,'메타 RAW (MMP)'!$B:$G,3,0),0)</f>
        <v>3</v>
      </c>
      <c r="T144" s="28">
        <f>IFERROR(VLOOKUP($C144,'메타 RAW (MMP)'!$B:$G,5,0),0)</f>
        <v>3</v>
      </c>
      <c r="U144" s="28">
        <f>IFERROR(VLOOKUP($C144,'메타 RAW (MMP)'!$B:$G,6,0),0)</f>
        <v>1</v>
      </c>
      <c r="V144" s="28">
        <f>IFERROR(D144/T144,0)</f>
        <v>48311.333333333336</v>
      </c>
      <c r="W144" s="28">
        <f>IFERROR(D144/U144,0)</f>
        <v>144934</v>
      </c>
      <c r="X144" s="28">
        <f>IFERROR(W144*커버링B2C요약!$AD$8/(커버링B2C요약!$AE$5/커버링B2C요약!$AD$5),0)</f>
        <v>57684.383531604624</v>
      </c>
      <c r="Y144" s="28">
        <f>VLOOKUP($C144,'메타 RAW'!$A:$I,9,0)</f>
        <v>663552</v>
      </c>
      <c r="AA144" s="43"/>
    </row>
    <row r="145" spans="1:30" s="62" customFormat="1">
      <c r="B145" s="28" t="str">
        <f>VLOOKUP(C145,'메타 RAW'!A:G,2,0)</f>
        <v>ios_registration_lookalike(7%)_vd_150L(대형폐기물)_hn1_26.02.19</v>
      </c>
      <c r="C145" s="28" t="s">
        <v>1280</v>
      </c>
      <c r="D145" s="28">
        <f>VLOOKUP($C145,'메타 RAW'!$A:$G,3,0)</f>
        <v>7922</v>
      </c>
      <c r="E145" s="28">
        <f>VLOOKUP($C145,'메타 RAW'!$A:$G,4,0)</f>
        <v>568</v>
      </c>
      <c r="F145" s="28">
        <f>VLOOKUP($C145,'메타 RAW'!$A:$G,5,0)</f>
        <v>9</v>
      </c>
      <c r="G145" s="28">
        <f>VLOOKUP($C145,'메타 RAW'!$A:$G,6,0)</f>
        <v>0</v>
      </c>
      <c r="H145" s="28">
        <f>VLOOKUP($C145,'메타 RAW'!$A:$I,7,0)</f>
        <v>1</v>
      </c>
      <c r="I145" s="28">
        <f>VLOOKUP($C145,'메타 RAW'!$A:$I,8,0)</f>
        <v>0</v>
      </c>
      <c r="J145" s="29">
        <f>IFERROR(D145/E145*1000,0)</f>
        <v>13947.183098591549</v>
      </c>
      <c r="K145" s="29">
        <f>IFERROR(D145/F145,0)</f>
        <v>880.22222222222217</v>
      </c>
      <c r="L145" s="30">
        <f t="shared" si="103"/>
        <v>1.5845070422535211E-2</v>
      </c>
      <c r="M145" s="30">
        <f t="shared" si="103"/>
        <v>0</v>
      </c>
      <c r="N145" s="30">
        <f>IFERROR(H145/F145,0)</f>
        <v>0.1111111111111111</v>
      </c>
      <c r="O145" s="30">
        <f>IFERROR(I145/F145,0)</f>
        <v>0</v>
      </c>
      <c r="P145" s="28">
        <f>IFERROR(D145/G145,0)</f>
        <v>0</v>
      </c>
      <c r="Q145" s="28">
        <f>IFERROR(D145/H145,0)</f>
        <v>7922</v>
      </c>
      <c r="R145" s="28">
        <f>IFERROR(D145/I145,0)</f>
        <v>0</v>
      </c>
      <c r="S145" s="28">
        <f>IFERROR(VLOOKUP($C145,'메타 RAW (MMP)'!$B:$G,3,0),0)</f>
        <v>1</v>
      </c>
      <c r="T145" s="28">
        <f>IFERROR(VLOOKUP($C145,'메타 RAW (MMP)'!$B:$G,5,0),0)</f>
        <v>1</v>
      </c>
      <c r="U145" s="28">
        <f>IFERROR(VLOOKUP($C145,'메타 RAW (MMP)'!$B:$G,6,0),0)</f>
        <v>0</v>
      </c>
      <c r="V145" s="28">
        <f>IFERROR(D145/T145,0)</f>
        <v>7922</v>
      </c>
      <c r="W145" s="28">
        <f>IFERROR(D145/U145,0)</f>
        <v>0</v>
      </c>
      <c r="X145" s="28">
        <f>IFERROR(W145*커버링B2C요약!$AD$8/(커버링B2C요약!$AE$5/커버링B2C요약!$AD$5),0)</f>
        <v>0</v>
      </c>
      <c r="Y145" s="28">
        <f>VLOOKUP($C145,'메타 RAW'!$A:$I,9,0)</f>
        <v>663552</v>
      </c>
    </row>
    <row r="147" spans="1:30" ht="16.5" hidden="1" customHeight="1">
      <c r="B147" s="19" t="s">
        <v>440</v>
      </c>
      <c r="C147" s="20" t="s">
        <v>516</v>
      </c>
      <c r="D147" s="20"/>
      <c r="AA147" s="43"/>
    </row>
    <row r="148" spans="1:30" ht="16.5" hidden="1" customHeight="1">
      <c r="B148" s="11" t="s">
        <v>436</v>
      </c>
      <c r="C148" s="11" t="s">
        <v>22</v>
      </c>
      <c r="D148" s="12" t="s">
        <v>23</v>
      </c>
      <c r="E148" s="12" t="s">
        <v>24</v>
      </c>
      <c r="F148" s="12" t="s">
        <v>25</v>
      </c>
      <c r="G148" s="12" t="s">
        <v>26</v>
      </c>
      <c r="H148" s="12" t="s">
        <v>27</v>
      </c>
      <c r="I148" s="12" t="s">
        <v>28</v>
      </c>
      <c r="J148" s="13" t="s">
        <v>29</v>
      </c>
      <c r="K148" s="13" t="s">
        <v>30</v>
      </c>
      <c r="L148" s="13" t="s">
        <v>31</v>
      </c>
      <c r="M148" s="13" t="s">
        <v>32</v>
      </c>
      <c r="N148" s="13" t="s">
        <v>33</v>
      </c>
      <c r="O148" s="13" t="s">
        <v>34</v>
      </c>
      <c r="P148" s="13" t="s">
        <v>35</v>
      </c>
      <c r="Q148" s="13" t="s">
        <v>36</v>
      </c>
      <c r="R148" s="13" t="s">
        <v>37</v>
      </c>
      <c r="S148" s="14" t="s">
        <v>38</v>
      </c>
      <c r="T148" s="14" t="s">
        <v>27</v>
      </c>
      <c r="U148" s="14" t="s">
        <v>28</v>
      </c>
      <c r="V148" s="14" t="s">
        <v>36</v>
      </c>
      <c r="W148" s="14" t="s">
        <v>37</v>
      </c>
      <c r="X148" s="14" t="s">
        <v>437</v>
      </c>
      <c r="Y148" s="13" t="s">
        <v>40</v>
      </c>
      <c r="Z148" s="14" t="s">
        <v>41</v>
      </c>
      <c r="AA148" s="43"/>
    </row>
    <row r="149" spans="1:30" ht="16.5" hidden="1" customHeight="1">
      <c r="B149" s="15"/>
      <c r="C149" s="9" t="s">
        <v>435</v>
      </c>
      <c r="D149" s="16">
        <f t="shared" ref="D149:I149" si="104">SUM(D150:D153)</f>
        <v>0</v>
      </c>
      <c r="E149" s="16">
        <f t="shared" si="104"/>
        <v>0</v>
      </c>
      <c r="F149" s="16">
        <f t="shared" si="104"/>
        <v>0</v>
      </c>
      <c r="G149" s="16">
        <f t="shared" si="104"/>
        <v>0</v>
      </c>
      <c r="H149" s="16">
        <f t="shared" si="104"/>
        <v>0</v>
      </c>
      <c r="I149" s="16">
        <f t="shared" si="104"/>
        <v>0</v>
      </c>
      <c r="J149" s="17" t="e">
        <f>D149*1000/E149</f>
        <v>#DIV/0!</v>
      </c>
      <c r="K149" s="17">
        <f>IFERROR(D149/F149,0)</f>
        <v>0</v>
      </c>
      <c r="L149" s="18">
        <f t="shared" ref="L149:M153" si="105">IFERROR(F149/E149,0)</f>
        <v>0</v>
      </c>
      <c r="M149" s="42">
        <f t="shared" si="105"/>
        <v>0</v>
      </c>
      <c r="N149" s="42">
        <f>IFERROR(H149/F149,0)</f>
        <v>0</v>
      </c>
      <c r="O149" s="42">
        <f>IFERROR(I149/F149,0)</f>
        <v>0</v>
      </c>
      <c r="P149" s="17">
        <f>IFERROR(D149/G149,0)</f>
        <v>0</v>
      </c>
      <c r="Q149" s="17">
        <f>IFERROR(D149/H149,0)</f>
        <v>0</v>
      </c>
      <c r="R149" s="17">
        <f>IFERROR(D149/I149,0)</f>
        <v>0</v>
      </c>
      <c r="S149" s="16">
        <f>SUM(S150:S153)</f>
        <v>0</v>
      </c>
      <c r="T149" s="16">
        <f>SUM(T150:T153)</f>
        <v>0</v>
      </c>
      <c r="U149" s="16">
        <f>SUM(U150:U153)</f>
        <v>0</v>
      </c>
      <c r="V149" s="17">
        <f>IFERROR(D149/T149,0)</f>
        <v>0</v>
      </c>
      <c r="W149" s="17">
        <f>IFERROR(D149/U149,0)</f>
        <v>0</v>
      </c>
      <c r="X149" s="17">
        <f>IFERROR(W149*커버링B2C요약!$AD$8/(커버링B2C요약!$AE$5/커버링B2C요약!$AD$5),0)</f>
        <v>0</v>
      </c>
      <c r="Y149" s="17">
        <f>Y150</f>
        <v>0</v>
      </c>
      <c r="Z149" s="17">
        <v>0</v>
      </c>
      <c r="AA149" s="43"/>
    </row>
    <row r="150" spans="1:30" s="43" customFormat="1" hidden="1">
      <c r="B150" s="22" t="str">
        <f>VLOOKUP(C150,'메타 RAW'!A:G,2,0)</f>
        <v>aos_registration_lookalike(7%)_vd_인플루언서PA(1)_mk1_26.02.24</v>
      </c>
      <c r="C150" s="22" t="s">
        <v>1281</v>
      </c>
      <c r="D150" s="22">
        <f>VLOOKUP($C150,'메타 RAW'!$A:$G,3,0)</f>
        <v>0</v>
      </c>
      <c r="E150" s="22">
        <f>VLOOKUP($C150,'메타 RAW'!$A:$G,4,0)</f>
        <v>0</v>
      </c>
      <c r="F150" s="22">
        <f>VLOOKUP($C150,'메타 RAW'!$A:$G,5,0)</f>
        <v>0</v>
      </c>
      <c r="G150" s="22">
        <f>VLOOKUP($C150,'메타 RAW'!$A:$G,6,0)</f>
        <v>0</v>
      </c>
      <c r="H150" s="22">
        <f>VLOOKUP($C150,'메타 RAW'!$A:$I,7,0)</f>
        <v>0</v>
      </c>
      <c r="I150" s="22">
        <f>VLOOKUP($C150,'메타 RAW'!$A:$I,8,0)</f>
        <v>0</v>
      </c>
      <c r="J150" s="23">
        <f>IFERROR(D150/E150*1000,0)</f>
        <v>0</v>
      </c>
      <c r="K150" s="23">
        <f>IFERROR(D150/F150,0)</f>
        <v>0</v>
      </c>
      <c r="L150" s="24">
        <f t="shared" si="105"/>
        <v>0</v>
      </c>
      <c r="M150" s="24">
        <f t="shared" si="105"/>
        <v>0</v>
      </c>
      <c r="N150" s="24">
        <f>IFERROR(H150/F150,0)</f>
        <v>0</v>
      </c>
      <c r="O150" s="24">
        <f>IFERROR(I150/F150,0)</f>
        <v>0</v>
      </c>
      <c r="P150" s="22">
        <f>IFERROR(D150/G150,0)</f>
        <v>0</v>
      </c>
      <c r="Q150" s="22">
        <f>IFERROR(D150/H150,0)</f>
        <v>0</v>
      </c>
      <c r="R150" s="22">
        <f>IFERROR(D150/I150,0)</f>
        <v>0</v>
      </c>
      <c r="S150" s="22">
        <f>IFERROR(VLOOKUP($C150,'메타 RAW (MMP)'!$B:$G,3,0),0)</f>
        <v>0</v>
      </c>
      <c r="T150" s="22">
        <f>IFERROR(VLOOKUP($C150,'메타 RAW (MMP)'!$B:$G,5,0),0)</f>
        <v>0</v>
      </c>
      <c r="U150" s="22">
        <f>IFERROR(VLOOKUP($C150,'메타 RAW (MMP)'!$B:$G,6,0),0)</f>
        <v>0</v>
      </c>
      <c r="V150" s="22">
        <f>IFERROR(D150/T150,0)</f>
        <v>0</v>
      </c>
      <c r="W150" s="22">
        <f>IFERROR(D150/U150,0)</f>
        <v>0</v>
      </c>
      <c r="X150" s="22">
        <f>IFERROR(W150*커버링B2C요약!$AD$8/(커버링B2C요약!$AE$5/커버링B2C요약!$AD$5),0)</f>
        <v>0</v>
      </c>
      <c r="Y150" s="22">
        <v>0</v>
      </c>
    </row>
    <row r="151" spans="1:30" s="43" customFormat="1" hidden="1">
      <c r="B151" s="22" t="str">
        <f>VLOOKUP(C151,'메타 RAW'!A:G,2,0)</f>
        <v>aos_registration_lookalike(7%)_vd_인플루언서PA(1)_mk1_26.02.24</v>
      </c>
      <c r="C151" s="22" t="s">
        <v>1282</v>
      </c>
      <c r="D151" s="22">
        <f>VLOOKUP($C151,'메타 RAW'!$A:$G,3,0)</f>
        <v>0</v>
      </c>
      <c r="E151" s="22">
        <f>VLOOKUP($C151,'메타 RAW'!$A:$G,4,0)</f>
        <v>0</v>
      </c>
      <c r="F151" s="22">
        <f>VLOOKUP($C151,'메타 RAW'!$A:$G,5,0)</f>
        <v>0</v>
      </c>
      <c r="G151" s="22">
        <f>VLOOKUP($C151,'메타 RAW'!$A:$G,6,0)</f>
        <v>0</v>
      </c>
      <c r="H151" s="22">
        <f>VLOOKUP($C151,'메타 RAW'!$A:$I,7,0)</f>
        <v>0</v>
      </c>
      <c r="I151" s="22">
        <f>VLOOKUP($C151,'메타 RAW'!$A:$I,8,0)</f>
        <v>0</v>
      </c>
      <c r="J151" s="23">
        <f>IFERROR(D151/E151*1000,0)</f>
        <v>0</v>
      </c>
      <c r="K151" s="23">
        <f>IFERROR(D151/F151,0)</f>
        <v>0</v>
      </c>
      <c r="L151" s="24">
        <f t="shared" si="105"/>
        <v>0</v>
      </c>
      <c r="M151" s="24">
        <f t="shared" si="105"/>
        <v>0</v>
      </c>
      <c r="N151" s="24">
        <f>IFERROR(H151/F151,0)</f>
        <v>0</v>
      </c>
      <c r="O151" s="24">
        <f>IFERROR(I151/F151,0)</f>
        <v>0</v>
      </c>
      <c r="P151" s="22">
        <f>IFERROR(D151/G151,0)</f>
        <v>0</v>
      </c>
      <c r="Q151" s="22">
        <f>IFERROR(D151/H151,0)</f>
        <v>0</v>
      </c>
      <c r="R151" s="22">
        <f>IFERROR(D151/I151,0)</f>
        <v>0</v>
      </c>
      <c r="S151" s="22">
        <f>IFERROR(VLOOKUP($C151,'메타 RAW (MMP)'!$B:$G,3,0),0)</f>
        <v>0</v>
      </c>
      <c r="T151" s="22">
        <f>IFERROR(VLOOKUP($C151,'메타 RAW (MMP)'!$B:$G,5,0),0)</f>
        <v>0</v>
      </c>
      <c r="U151" s="22">
        <f>IFERROR(VLOOKUP($C151,'메타 RAW (MMP)'!$B:$G,6,0),0)</f>
        <v>0</v>
      </c>
      <c r="V151" s="22">
        <f>IFERROR(D151/T151,0)</f>
        <v>0</v>
      </c>
      <c r="W151" s="22">
        <f>IFERROR(D151/U151,0)</f>
        <v>0</v>
      </c>
      <c r="X151" s="22">
        <f>IFERROR(W151*커버링B2C요약!$AD$8/(커버링B2C요약!$AE$5/커버링B2C요약!$AD$5),0)</f>
        <v>0</v>
      </c>
      <c r="Y151" s="22">
        <f>VLOOKUP($C151,'메타 RAW'!$A:$I,9,0)</f>
        <v>30000</v>
      </c>
    </row>
    <row r="152" spans="1:30" s="43" customFormat="1" hidden="1">
      <c r="B152" s="22" t="str">
        <f>VLOOKUP(C152,'메타 RAW'!A:G,2,0)</f>
        <v>aos_registration_lookalike(7%)_vd_인플루언서PA(1)_mk1_26.02.24</v>
      </c>
      <c r="C152" s="22" t="s">
        <v>1283</v>
      </c>
      <c r="D152" s="22">
        <f>VLOOKUP($C152,'메타 RAW'!$A:$G,3,0)</f>
        <v>0</v>
      </c>
      <c r="E152" s="22">
        <f>VLOOKUP($C152,'메타 RAW'!$A:$G,4,0)</f>
        <v>0</v>
      </c>
      <c r="F152" s="22">
        <f>VLOOKUP($C152,'메타 RAW'!$A:$G,5,0)</f>
        <v>0</v>
      </c>
      <c r="G152" s="22">
        <f>VLOOKUP($C152,'메타 RAW'!$A:$G,6,0)</f>
        <v>0</v>
      </c>
      <c r="H152" s="22">
        <f>VLOOKUP($C152,'메타 RAW'!$A:$I,7,0)</f>
        <v>0</v>
      </c>
      <c r="I152" s="22">
        <f>VLOOKUP($C152,'메타 RAW'!$A:$I,8,0)</f>
        <v>0</v>
      </c>
      <c r="J152" s="23">
        <f>IFERROR(D152/E152*1000,0)</f>
        <v>0</v>
      </c>
      <c r="K152" s="23">
        <f>IFERROR(D152/F152,0)</f>
        <v>0</v>
      </c>
      <c r="L152" s="24">
        <f t="shared" si="105"/>
        <v>0</v>
      </c>
      <c r="M152" s="24">
        <f t="shared" si="105"/>
        <v>0</v>
      </c>
      <c r="N152" s="24">
        <f>IFERROR(H152/F152,0)</f>
        <v>0</v>
      </c>
      <c r="O152" s="24">
        <f>IFERROR(I152/F152,0)</f>
        <v>0</v>
      </c>
      <c r="P152" s="22">
        <f>IFERROR(D152/G152,0)</f>
        <v>0</v>
      </c>
      <c r="Q152" s="22">
        <f>IFERROR(D152/H152,0)</f>
        <v>0</v>
      </c>
      <c r="R152" s="22">
        <f>IFERROR(D152/I152,0)</f>
        <v>0</v>
      </c>
      <c r="S152" s="22">
        <f>IFERROR(VLOOKUP($C152,'메타 RAW (MMP)'!$B:$G,3,0),0)</f>
        <v>0</v>
      </c>
      <c r="T152" s="22">
        <f>IFERROR(VLOOKUP($C152,'메타 RAW (MMP)'!$B:$G,5,0),0)</f>
        <v>0</v>
      </c>
      <c r="U152" s="22">
        <f>IFERROR(VLOOKUP($C152,'메타 RAW (MMP)'!$B:$G,6,0),0)</f>
        <v>0</v>
      </c>
      <c r="V152" s="22">
        <f>IFERROR(D152/T152,0)</f>
        <v>0</v>
      </c>
      <c r="W152" s="22">
        <f>IFERROR(D152/U152,0)</f>
        <v>0</v>
      </c>
      <c r="X152" s="22">
        <f>IFERROR(W152*커버링B2C요약!$AD$8/(커버링B2C요약!$AE$5/커버링B2C요약!$AD$5),0)</f>
        <v>0</v>
      </c>
      <c r="Y152" s="22">
        <f>VLOOKUP($C152,'메타 RAW'!$A:$I,9,0)</f>
        <v>30000</v>
      </c>
    </row>
    <row r="153" spans="1:30" s="43" customFormat="1" hidden="1">
      <c r="B153" s="22" t="str">
        <f>VLOOKUP(C153,'메타 RAW'!A:G,2,0)</f>
        <v>aos_registration_lookalike(7%)_vd_인플루언서PA(1)_mk1_26.02.24</v>
      </c>
      <c r="C153" s="22" t="s">
        <v>1284</v>
      </c>
      <c r="D153" s="22">
        <f>VLOOKUP($C153,'메타 RAW'!$A:$G,3,0)</f>
        <v>0</v>
      </c>
      <c r="E153" s="22">
        <f>VLOOKUP($C153,'메타 RAW'!$A:$G,4,0)</f>
        <v>0</v>
      </c>
      <c r="F153" s="22">
        <f>VLOOKUP($C153,'메타 RAW'!$A:$G,5,0)</f>
        <v>0</v>
      </c>
      <c r="G153" s="22">
        <f>VLOOKUP($C153,'메타 RAW'!$A:$G,6,0)</f>
        <v>0</v>
      </c>
      <c r="H153" s="22">
        <f>VLOOKUP($C153,'메타 RAW'!$A:$I,7,0)</f>
        <v>0</v>
      </c>
      <c r="I153" s="22">
        <f>VLOOKUP($C153,'메타 RAW'!$A:$I,8,0)</f>
        <v>0</v>
      </c>
      <c r="J153" s="23">
        <f>IFERROR(D153/E153*1000,0)</f>
        <v>0</v>
      </c>
      <c r="K153" s="23">
        <f>IFERROR(D153/F153,0)</f>
        <v>0</v>
      </c>
      <c r="L153" s="24">
        <f t="shared" si="105"/>
        <v>0</v>
      </c>
      <c r="M153" s="24">
        <f t="shared" si="105"/>
        <v>0</v>
      </c>
      <c r="N153" s="24">
        <f>IFERROR(H153/F153,0)</f>
        <v>0</v>
      </c>
      <c r="O153" s="24">
        <f>IFERROR(I153/F153,0)</f>
        <v>0</v>
      </c>
      <c r="P153" s="22">
        <f>IFERROR(D153/G153,0)</f>
        <v>0</v>
      </c>
      <c r="Q153" s="22">
        <f>IFERROR(D153/H153,0)</f>
        <v>0</v>
      </c>
      <c r="R153" s="22">
        <f>IFERROR(D153/I153,0)</f>
        <v>0</v>
      </c>
      <c r="S153" s="22">
        <f>IFERROR(VLOOKUP($C153,'메타 RAW (MMP)'!$B:$G,3,0),0)</f>
        <v>0</v>
      </c>
      <c r="T153" s="22">
        <f>IFERROR(VLOOKUP($C153,'메타 RAW (MMP)'!$B:$G,5,0),0)</f>
        <v>0</v>
      </c>
      <c r="U153" s="22">
        <f>IFERROR(VLOOKUP($C153,'메타 RAW (MMP)'!$B:$G,6,0),0)</f>
        <v>0</v>
      </c>
      <c r="V153" s="22">
        <f>IFERROR(D153/T153,0)</f>
        <v>0</v>
      </c>
      <c r="W153" s="22">
        <f>IFERROR(D153/U153,0)</f>
        <v>0</v>
      </c>
      <c r="X153" s="22">
        <f>IFERROR(W153*커버링B2C요약!$AD$8/(커버링B2C요약!$AE$5/커버링B2C요약!$AD$5),0)</f>
        <v>0</v>
      </c>
      <c r="Y153" s="22">
        <f>VLOOKUP($C153,'메타 RAW'!$A:$I,9,0)</f>
        <v>30000</v>
      </c>
    </row>
    <row r="154" spans="1:30" ht="16.5" customHeight="1">
      <c r="B154" s="19" t="s">
        <v>440</v>
      </c>
      <c r="C154" s="20" t="s">
        <v>4303</v>
      </c>
      <c r="D154" s="20"/>
      <c r="AA154" s="43"/>
    </row>
    <row r="155" spans="1:30" ht="16.5" customHeight="1">
      <c r="B155" s="11" t="s">
        <v>436</v>
      </c>
      <c r="C155" s="11" t="s">
        <v>22</v>
      </c>
      <c r="D155" s="12" t="s">
        <v>23</v>
      </c>
      <c r="E155" s="12" t="s">
        <v>24</v>
      </c>
      <c r="F155" s="12" t="s">
        <v>25</v>
      </c>
      <c r="G155" s="12" t="s">
        <v>26</v>
      </c>
      <c r="H155" s="12" t="s">
        <v>27</v>
      </c>
      <c r="I155" s="12" t="s">
        <v>28</v>
      </c>
      <c r="J155" s="13" t="s">
        <v>29</v>
      </c>
      <c r="K155" s="13" t="s">
        <v>30</v>
      </c>
      <c r="L155" s="13" t="s">
        <v>31</v>
      </c>
      <c r="M155" s="13" t="s">
        <v>32</v>
      </c>
      <c r="N155" s="13" t="s">
        <v>33</v>
      </c>
      <c r="O155" s="13" t="s">
        <v>34</v>
      </c>
      <c r="P155" s="13" t="s">
        <v>35</v>
      </c>
      <c r="Q155" s="13" t="s">
        <v>36</v>
      </c>
      <c r="R155" s="13" t="s">
        <v>37</v>
      </c>
      <c r="S155" s="14" t="s">
        <v>38</v>
      </c>
      <c r="T155" s="14" t="s">
        <v>27</v>
      </c>
      <c r="U155" s="14" t="s">
        <v>28</v>
      </c>
      <c r="V155" s="14" t="s">
        <v>36</v>
      </c>
      <c r="W155" s="14" t="s">
        <v>37</v>
      </c>
      <c r="X155" s="14" t="s">
        <v>437</v>
      </c>
      <c r="Y155" s="13" t="s">
        <v>40</v>
      </c>
      <c r="Z155" s="14" t="s">
        <v>41</v>
      </c>
      <c r="AA155" s="43"/>
    </row>
    <row r="156" spans="1:30" ht="16.5" customHeight="1">
      <c r="B156" s="15"/>
      <c r="C156" s="9" t="s">
        <v>435</v>
      </c>
      <c r="D156" s="16">
        <f t="shared" ref="D156:I156" si="106">SUM(D157:D161)</f>
        <v>123589</v>
      </c>
      <c r="E156" s="16">
        <f t="shared" si="106"/>
        <v>9702</v>
      </c>
      <c r="F156" s="16">
        <f t="shared" si="106"/>
        <v>86</v>
      </c>
      <c r="G156" s="16">
        <f t="shared" si="106"/>
        <v>18</v>
      </c>
      <c r="H156" s="16">
        <f t="shared" si="106"/>
        <v>7</v>
      </c>
      <c r="I156" s="16">
        <f t="shared" si="106"/>
        <v>12</v>
      </c>
      <c r="J156" s="17">
        <f>D156*1000/E156</f>
        <v>12738.50752422181</v>
      </c>
      <c r="K156" s="17">
        <f t="shared" ref="K156" si="107">IFERROR(D156/F156,0)</f>
        <v>1437.0813953488373</v>
      </c>
      <c r="L156" s="18">
        <f t="shared" ref="L156:M156" si="108">IFERROR(F156/E156,0)</f>
        <v>8.8641517212945786E-3</v>
      </c>
      <c r="M156" s="42">
        <f t="shared" si="108"/>
        <v>0.20930232558139536</v>
      </c>
      <c r="N156" s="42">
        <f t="shared" ref="N156" si="109">IFERROR(H156/F156,0)</f>
        <v>8.1395348837209308E-2</v>
      </c>
      <c r="O156" s="42">
        <f t="shared" ref="O156" si="110">IFERROR(I156/F156,0)</f>
        <v>0.13953488372093023</v>
      </c>
      <c r="P156" s="17">
        <f t="shared" ref="P156" si="111">IFERROR(D156/G156,0)</f>
        <v>6866.0555555555557</v>
      </c>
      <c r="Q156" s="17">
        <f t="shared" ref="Q156" si="112">IFERROR(D156/H156,0)</f>
        <v>17655.571428571428</v>
      </c>
      <c r="R156" s="17">
        <f t="shared" ref="R156" si="113">IFERROR(D156/I156,0)</f>
        <v>10299.083333333334</v>
      </c>
      <c r="S156" s="16">
        <f>SUM(S157:S161)</f>
        <v>18</v>
      </c>
      <c r="T156" s="16">
        <f>SUM(T157:T161)</f>
        <v>14</v>
      </c>
      <c r="U156" s="16">
        <f>SUM(U157:U161)</f>
        <v>4</v>
      </c>
      <c r="V156" s="17">
        <f t="shared" ref="V156" si="114">IFERROR(D156/T156,0)</f>
        <v>8827.7857142857138</v>
      </c>
      <c r="W156" s="17">
        <f t="shared" ref="W156" si="115">IFERROR(D156/U156,0)</f>
        <v>30897.25</v>
      </c>
      <c r="X156" s="17">
        <f>IFERROR(W156*커버링B2C요약!$AD$8/(커버링B2C요약!$AE$5/커버링B2C요약!$AD$5),0)</f>
        <v>12297.244394495916</v>
      </c>
      <c r="Y156" s="17">
        <f>Y157</f>
        <v>30000</v>
      </c>
      <c r="Z156" s="17">
        <v>130000</v>
      </c>
      <c r="AA156" s="43"/>
    </row>
    <row r="157" spans="1:30" s="43" customFormat="1">
      <c r="A157" s="167"/>
      <c r="B157" s="10" t="str">
        <f>VLOOKUP(C157,'메타 RAW'!A:G,2,0)</f>
        <v>ios_registration_lookalike(7%)_vd__인플루언서PA_dh1_26.04.23</v>
      </c>
      <c r="C157" s="10" t="s">
        <v>1285</v>
      </c>
      <c r="D157" s="10">
        <f>VLOOKUP($C157,'메타 RAW'!$A:$G,3,0)</f>
        <v>82343</v>
      </c>
      <c r="E157" s="10">
        <f>VLOOKUP($C157,'메타 RAW'!$A:$G,4,0)</f>
        <v>5434</v>
      </c>
      <c r="F157" s="10">
        <f>VLOOKUP($C157,'메타 RAW'!$A:$G,5,0)</f>
        <v>53</v>
      </c>
      <c r="G157" s="10">
        <f>VLOOKUP($C157,'메타 RAW'!$A:$G,6,0)</f>
        <v>15</v>
      </c>
      <c r="H157" s="10">
        <f>VLOOKUP($C157,'메타 RAW'!$A:$I,7,0)</f>
        <v>7</v>
      </c>
      <c r="I157" s="10">
        <f>VLOOKUP($C157,'메타 RAW'!$A:$I,8,0)</f>
        <v>12</v>
      </c>
      <c r="J157" s="247">
        <f>IFERROR(D157/E157*1000,0)</f>
        <v>15153.294074346706</v>
      </c>
      <c r="K157" s="247">
        <f>IFERROR(D157/F157,0)</f>
        <v>1553.6415094339623</v>
      </c>
      <c r="L157" s="136">
        <f t="shared" ref="L157:M161" si="116">IFERROR(F157/E157,0)</f>
        <v>9.7534044902465953E-3</v>
      </c>
      <c r="M157" s="136">
        <f t="shared" si="116"/>
        <v>0.28301886792452829</v>
      </c>
      <c r="N157" s="136">
        <f>IFERROR(H157/F157,0)</f>
        <v>0.13207547169811321</v>
      </c>
      <c r="O157" s="136">
        <f>IFERROR(I157/F157,0)</f>
        <v>0.22641509433962265</v>
      </c>
      <c r="P157" s="10">
        <f>IFERROR(D157/G157,0)</f>
        <v>5489.5333333333338</v>
      </c>
      <c r="Q157" s="10">
        <f>IFERROR(D157/H157,0)</f>
        <v>11763.285714285714</v>
      </c>
      <c r="R157" s="10">
        <f>IFERROR(D157/I157,0)</f>
        <v>6861.916666666667</v>
      </c>
      <c r="S157" s="10">
        <f>IFERROR(VLOOKUP($C157,'메타 RAW (MMP)'!$B:$G,3,0),0)</f>
        <v>14</v>
      </c>
      <c r="T157" s="10">
        <f>IFERROR(VLOOKUP($C157,'메타 RAW (MMP)'!$B:$G,5,0),0)</f>
        <v>11</v>
      </c>
      <c r="U157" s="10">
        <f>IFERROR(VLOOKUP($C157,'메타 RAW (MMP)'!$B:$G,6,0),0)</f>
        <v>4</v>
      </c>
      <c r="V157" s="10">
        <f>IFERROR(D157/T157,0)</f>
        <v>7485.727272727273</v>
      </c>
      <c r="W157" s="10">
        <f>IFERROR(D157/U157,0)</f>
        <v>20585.75</v>
      </c>
      <c r="X157" s="10">
        <f>IFERROR(W157*커버링B2C요약!$AD$8/(커버링B2C요약!$AE$5/커버링B2C요약!$AD$5),0)</f>
        <v>8193.22104051313</v>
      </c>
      <c r="Y157" s="10">
        <f>VLOOKUP($C157,'메타 RAW'!$A:$I,9,0)</f>
        <v>30000</v>
      </c>
      <c r="Z157" s="167"/>
      <c r="AA157" s="167"/>
      <c r="AB157" s="167"/>
      <c r="AC157" s="167"/>
      <c r="AD157" s="167"/>
    </row>
    <row r="158" spans="1:30" s="43" customFormat="1">
      <c r="B158" s="22" t="str">
        <f>VLOOKUP(C158,'메타 RAW'!A:G,2,0)</f>
        <v>ios_registration_lookalike(7%)_vd__인플루언서PA_dh1_26.04.23</v>
      </c>
      <c r="C158" s="22" t="s">
        <v>1286</v>
      </c>
      <c r="D158" s="22">
        <f>VLOOKUP($C158,'메타 RAW'!$A:$G,3,0)</f>
        <v>39289</v>
      </c>
      <c r="E158" s="22">
        <f>VLOOKUP($C158,'메타 RAW'!$A:$G,4,0)</f>
        <v>4068</v>
      </c>
      <c r="F158" s="22">
        <f>VLOOKUP($C158,'메타 RAW'!$A:$G,5,0)</f>
        <v>30</v>
      </c>
      <c r="G158" s="22">
        <f>VLOOKUP($C158,'메타 RAW'!$A:$G,6,0)</f>
        <v>3</v>
      </c>
      <c r="H158" s="22">
        <f>VLOOKUP($C158,'메타 RAW'!$A:$I,7,0)</f>
        <v>0</v>
      </c>
      <c r="I158" s="22">
        <f>VLOOKUP($C158,'메타 RAW'!$A:$I,8,0)</f>
        <v>0</v>
      </c>
      <c r="J158" s="23">
        <f>IFERROR(D158/E158*1000,0)</f>
        <v>9658.0629301868248</v>
      </c>
      <c r="K158" s="23">
        <f>IFERROR(D158/F158,0)</f>
        <v>1309.6333333333334</v>
      </c>
      <c r="L158" s="24">
        <f t="shared" si="116"/>
        <v>7.3746312684365781E-3</v>
      </c>
      <c r="M158" s="24">
        <f t="shared" si="116"/>
        <v>0.1</v>
      </c>
      <c r="N158" s="24">
        <f>IFERROR(H158/F158,0)</f>
        <v>0</v>
      </c>
      <c r="O158" s="24">
        <f>IFERROR(I158/F158,0)</f>
        <v>0</v>
      </c>
      <c r="P158" s="22">
        <f>IFERROR(D158/G158,0)</f>
        <v>13096.333333333334</v>
      </c>
      <c r="Q158" s="22">
        <f>IFERROR(D158/H158,0)</f>
        <v>0</v>
      </c>
      <c r="R158" s="22">
        <f>IFERROR(D158/I158,0)</f>
        <v>0</v>
      </c>
      <c r="S158" s="22">
        <f>IFERROR(VLOOKUP($C158,'메타 RAW (MMP)'!$B:$G,3,0),0)</f>
        <v>2</v>
      </c>
      <c r="T158" s="22">
        <f>IFERROR(VLOOKUP($C158,'메타 RAW (MMP)'!$B:$G,5,0),0)</f>
        <v>1</v>
      </c>
      <c r="U158" s="22">
        <f>IFERROR(VLOOKUP($C158,'메타 RAW (MMP)'!$B:$G,6,0),0)</f>
        <v>0</v>
      </c>
      <c r="V158" s="22">
        <f>IFERROR(D158/T158,0)</f>
        <v>39289</v>
      </c>
      <c r="W158" s="22">
        <f>IFERROR(D158/U158,0)</f>
        <v>0</v>
      </c>
      <c r="X158" s="22">
        <f>IFERROR(W158*커버링B2C요약!$AD$8/(커버링B2C요약!$AE$5/커버링B2C요약!$AD$5),0)</f>
        <v>0</v>
      </c>
      <c r="Y158" s="22">
        <f>VLOOKUP($C158,'메타 RAW'!$A:$I,9,0)</f>
        <v>30000</v>
      </c>
    </row>
    <row r="159" spans="1:30" s="167" customFormat="1">
      <c r="A159" s="43"/>
      <c r="B159" s="10" t="str">
        <f>VLOOKUP(C159,'메타 RAW'!A:G,2,0)</f>
        <v>ios_registration_lookalike(7%)_vd__인플루언서PA_dh1_26.04.23</v>
      </c>
      <c r="C159" s="10" t="s">
        <v>1287</v>
      </c>
      <c r="D159" s="10">
        <f>VLOOKUP($C159,'메타 RAW'!$A:$G,3,0)</f>
        <v>1157</v>
      </c>
      <c r="E159" s="10">
        <f>VLOOKUP($C159,'메타 RAW'!$A:$G,4,0)</f>
        <v>158</v>
      </c>
      <c r="F159" s="10">
        <f>VLOOKUP($C159,'메타 RAW'!$A:$G,5,0)</f>
        <v>2</v>
      </c>
      <c r="G159" s="10">
        <f>VLOOKUP($C159,'메타 RAW'!$A:$G,6,0)</f>
        <v>0</v>
      </c>
      <c r="H159" s="10">
        <f>VLOOKUP($C159,'메타 RAW'!$A:$I,7,0)</f>
        <v>0</v>
      </c>
      <c r="I159" s="10">
        <f>VLOOKUP($C159,'메타 RAW'!$A:$I,8,0)</f>
        <v>0</v>
      </c>
      <c r="J159" s="247">
        <f>IFERROR(D159/E159*1000,0)</f>
        <v>7322.7848101265827</v>
      </c>
      <c r="K159" s="247">
        <f>IFERROR(D159/F159,0)</f>
        <v>578.5</v>
      </c>
      <c r="L159" s="136">
        <f t="shared" si="116"/>
        <v>1.2658227848101266E-2</v>
      </c>
      <c r="M159" s="136">
        <f t="shared" si="116"/>
        <v>0</v>
      </c>
      <c r="N159" s="136">
        <f>IFERROR(H159/F159,0)</f>
        <v>0</v>
      </c>
      <c r="O159" s="136">
        <f>IFERROR(I159/F159,0)</f>
        <v>0</v>
      </c>
      <c r="P159" s="10">
        <f>IFERROR(D159/G159,0)</f>
        <v>0</v>
      </c>
      <c r="Q159" s="10">
        <f>IFERROR(D159/H159,0)</f>
        <v>0</v>
      </c>
      <c r="R159" s="10">
        <f>IFERROR(D159/I159,0)</f>
        <v>0</v>
      </c>
      <c r="S159" s="10">
        <f>IFERROR(VLOOKUP($C159,'메타 RAW (MMP)'!$B:$G,3,0),0)</f>
        <v>2</v>
      </c>
      <c r="T159" s="10">
        <f>IFERROR(VLOOKUP($C159,'메타 RAW (MMP)'!$B:$G,5,0),0)</f>
        <v>2</v>
      </c>
      <c r="U159" s="10">
        <f>IFERROR(VLOOKUP($C159,'메타 RAW (MMP)'!$B:$G,6,0),0)</f>
        <v>0</v>
      </c>
      <c r="V159" s="10">
        <f>IFERROR(D159/T159,0)</f>
        <v>578.5</v>
      </c>
      <c r="W159" s="10">
        <f>IFERROR(D159/U159,0)</f>
        <v>0</v>
      </c>
      <c r="X159" s="10">
        <f>IFERROR(W159*커버링B2C요약!$AD$8/(커버링B2C요약!$AE$5/커버링B2C요약!$AD$5),0)</f>
        <v>0</v>
      </c>
      <c r="Y159" s="10">
        <f>VLOOKUP($C159,'메타 RAW'!$A:$I,9,0)</f>
        <v>30000</v>
      </c>
      <c r="Z159" s="43"/>
      <c r="AA159" s="43"/>
      <c r="AB159" s="43"/>
      <c r="AC159" s="43"/>
      <c r="AD159" s="43"/>
    </row>
    <row r="160" spans="1:30" s="62" customFormat="1">
      <c r="A160" s="43"/>
      <c r="B160" s="10" t="str">
        <f>VLOOKUP(C160,'메타 RAW'!A:G,2,0)</f>
        <v>ios_registration_lookalike(7%)_vd__인플루언서PA_dh1_26.04.23</v>
      </c>
      <c r="C160" s="10" t="s">
        <v>1288</v>
      </c>
      <c r="D160" s="10">
        <f>VLOOKUP($C160,'메타 RAW'!$A:$G,3,0)</f>
        <v>800</v>
      </c>
      <c r="E160" s="10">
        <f>VLOOKUP($C160,'메타 RAW'!$A:$G,4,0)</f>
        <v>42</v>
      </c>
      <c r="F160" s="10">
        <f>VLOOKUP($C160,'메타 RAW'!$A:$G,5,0)</f>
        <v>1</v>
      </c>
      <c r="G160" s="10">
        <f>VLOOKUP($C160,'메타 RAW'!$A:$G,6,0)</f>
        <v>0</v>
      </c>
      <c r="H160" s="10">
        <f>VLOOKUP($C160,'메타 RAW'!$A:$I,7,0)</f>
        <v>0</v>
      </c>
      <c r="I160" s="10">
        <f>VLOOKUP($C160,'메타 RAW'!$A:$I,8,0)</f>
        <v>0</v>
      </c>
      <c r="J160" s="247">
        <f>IFERROR(D160/E160*1000,0)</f>
        <v>19047.619047619046</v>
      </c>
      <c r="K160" s="247">
        <f>IFERROR(D160/F160,0)</f>
        <v>800</v>
      </c>
      <c r="L160" s="136">
        <f t="shared" si="116"/>
        <v>2.3809523809523808E-2</v>
      </c>
      <c r="M160" s="136">
        <f t="shared" si="116"/>
        <v>0</v>
      </c>
      <c r="N160" s="136">
        <f>IFERROR(H160/F160,0)</f>
        <v>0</v>
      </c>
      <c r="O160" s="136">
        <f>IFERROR(I160/F160,0)</f>
        <v>0</v>
      </c>
      <c r="P160" s="10">
        <f>IFERROR(D160/G160,0)</f>
        <v>0</v>
      </c>
      <c r="Q160" s="10">
        <f>IFERROR(D160/H160,0)</f>
        <v>0</v>
      </c>
      <c r="R160" s="10">
        <f>IFERROR(D160/I160,0)</f>
        <v>0</v>
      </c>
      <c r="S160" s="10">
        <f>IFERROR(VLOOKUP($C160,'메타 RAW (MMP)'!$B:$G,3,0),0)</f>
        <v>0</v>
      </c>
      <c r="T160" s="10">
        <f>IFERROR(VLOOKUP($C160,'메타 RAW (MMP)'!$B:$G,5,0),0)</f>
        <v>0</v>
      </c>
      <c r="U160" s="10">
        <f>IFERROR(VLOOKUP($C160,'메타 RAW (MMP)'!$B:$G,6,0),0)</f>
        <v>0</v>
      </c>
      <c r="V160" s="10">
        <f>IFERROR(D160/T160,0)</f>
        <v>0</v>
      </c>
      <c r="W160" s="10">
        <f>IFERROR(D160/U160,0)</f>
        <v>0</v>
      </c>
      <c r="X160" s="10">
        <f>IFERROR(W160*커버링B2C요약!$AD$8/(커버링B2C요약!$AE$5/커버링B2C요약!$AD$5),0)</f>
        <v>0</v>
      </c>
      <c r="Y160" s="10">
        <f>VLOOKUP($C160,'메타 RAW'!$A:$I,9,0)</f>
        <v>30000</v>
      </c>
      <c r="Z160" s="43"/>
      <c r="AA160" s="43"/>
      <c r="AB160" s="43"/>
      <c r="AC160" s="43"/>
      <c r="AD160" s="43"/>
    </row>
    <row r="161" spans="1:30" s="62" customFormat="1">
      <c r="A161" s="43"/>
      <c r="B161" s="10" t="str">
        <f>VLOOKUP(C161,'메타 RAW'!A:G,2,0)</f>
        <v>ios_registration_lookalike(7%)_vd__인플루언서PA_dh1_26.04.23</v>
      </c>
      <c r="C161" s="10" t="s">
        <v>1289</v>
      </c>
      <c r="D161" s="10">
        <f>VLOOKUP($C161,'메타 RAW'!$A:$G,3,0)</f>
        <v>0</v>
      </c>
      <c r="E161" s="10">
        <f>VLOOKUP($C161,'메타 RAW'!$A:$G,4,0)</f>
        <v>0</v>
      </c>
      <c r="F161" s="10">
        <f>VLOOKUP($C161,'메타 RAW'!$A:$G,5,0)</f>
        <v>0</v>
      </c>
      <c r="G161" s="10">
        <f>VLOOKUP($C161,'메타 RAW'!$A:$G,6,0)</f>
        <v>0</v>
      </c>
      <c r="H161" s="10">
        <f>VLOOKUP($C161,'메타 RAW'!$A:$I,7,0)</f>
        <v>0</v>
      </c>
      <c r="I161" s="10">
        <f>VLOOKUP($C161,'메타 RAW'!$A:$I,8,0)</f>
        <v>0</v>
      </c>
      <c r="J161" s="247">
        <f>IFERROR(D161/E161*1000,0)</f>
        <v>0</v>
      </c>
      <c r="K161" s="247">
        <f>IFERROR(D161/F161,0)</f>
        <v>0</v>
      </c>
      <c r="L161" s="136">
        <f t="shared" si="116"/>
        <v>0</v>
      </c>
      <c r="M161" s="136">
        <f t="shared" si="116"/>
        <v>0</v>
      </c>
      <c r="N161" s="136">
        <f>IFERROR(H161/F161,0)</f>
        <v>0</v>
      </c>
      <c r="O161" s="136">
        <f>IFERROR(I161/F161,0)</f>
        <v>0</v>
      </c>
      <c r="P161" s="10">
        <f>IFERROR(D161/G161,0)</f>
        <v>0</v>
      </c>
      <c r="Q161" s="10">
        <f>IFERROR(D161/H161,0)</f>
        <v>0</v>
      </c>
      <c r="R161" s="10">
        <f>IFERROR(D161/I161,0)</f>
        <v>0</v>
      </c>
      <c r="S161" s="10">
        <f>IFERROR(VLOOKUP($C161,'메타 RAW (MMP)'!$B:$G,3,0),0)</f>
        <v>0</v>
      </c>
      <c r="T161" s="10">
        <f>IFERROR(VLOOKUP($C161,'메타 RAW (MMP)'!$B:$G,5,0),0)</f>
        <v>0</v>
      </c>
      <c r="U161" s="10">
        <f>IFERROR(VLOOKUP($C161,'메타 RAW (MMP)'!$B:$G,6,0),0)</f>
        <v>0</v>
      </c>
      <c r="V161" s="10">
        <f>IFERROR(D161/T161,0)</f>
        <v>0</v>
      </c>
      <c r="W161" s="10">
        <f>IFERROR(D161/U161,0)</f>
        <v>0</v>
      </c>
      <c r="X161" s="10">
        <f>IFERROR(W161*커버링B2C요약!$AD$8/(커버링B2C요약!$AE$5/커버링B2C요약!$AD$5),0)</f>
        <v>0</v>
      </c>
      <c r="Y161" s="10">
        <f>VLOOKUP($C161,'메타 RAW'!$A:$I,9,0)</f>
        <v>30000</v>
      </c>
      <c r="Z161" s="43"/>
      <c r="AA161" s="43"/>
      <c r="AB161" s="43"/>
      <c r="AC161" s="43"/>
      <c r="AD161" s="43"/>
    </row>
    <row r="163" spans="1:30" ht="16.5" customHeight="1">
      <c r="B163" s="19" t="s">
        <v>440</v>
      </c>
      <c r="C163" s="20" t="s">
        <v>4251</v>
      </c>
      <c r="D163" s="20"/>
      <c r="AA163" s="43"/>
    </row>
    <row r="164" spans="1:30" ht="16.5" customHeight="1">
      <c r="B164" s="11" t="s">
        <v>436</v>
      </c>
      <c r="C164" s="11" t="s">
        <v>22</v>
      </c>
      <c r="D164" s="12" t="s">
        <v>23</v>
      </c>
      <c r="E164" s="12" t="s">
        <v>24</v>
      </c>
      <c r="F164" s="12" t="s">
        <v>25</v>
      </c>
      <c r="G164" s="12" t="s">
        <v>26</v>
      </c>
      <c r="H164" s="12" t="s">
        <v>27</v>
      </c>
      <c r="I164" s="12" t="s">
        <v>28</v>
      </c>
      <c r="J164" s="13" t="s">
        <v>29</v>
      </c>
      <c r="K164" s="13" t="s">
        <v>30</v>
      </c>
      <c r="L164" s="13" t="s">
        <v>31</v>
      </c>
      <c r="M164" s="13" t="s">
        <v>32</v>
      </c>
      <c r="N164" s="13" t="s">
        <v>33</v>
      </c>
      <c r="O164" s="13" t="s">
        <v>34</v>
      </c>
      <c r="P164" s="13" t="s">
        <v>35</v>
      </c>
      <c r="Q164" s="13" t="s">
        <v>36</v>
      </c>
      <c r="R164" s="13" t="s">
        <v>37</v>
      </c>
      <c r="S164" s="14" t="s">
        <v>38</v>
      </c>
      <c r="T164" s="14" t="s">
        <v>27</v>
      </c>
      <c r="U164" s="14" t="s">
        <v>28</v>
      </c>
      <c r="V164" s="14" t="s">
        <v>36</v>
      </c>
      <c r="W164" s="14" t="s">
        <v>37</v>
      </c>
      <c r="X164" s="14" t="s">
        <v>437</v>
      </c>
      <c r="Y164" s="13" t="s">
        <v>40</v>
      </c>
      <c r="Z164" s="14" t="s">
        <v>41</v>
      </c>
      <c r="AA164" s="43"/>
    </row>
    <row r="165" spans="1:30" ht="16.5" customHeight="1">
      <c r="B165" s="15"/>
      <c r="C165" s="9" t="s">
        <v>435</v>
      </c>
      <c r="D165" s="16">
        <f t="shared" ref="D165:I165" si="117">SUM(D166:D170)</f>
        <v>122165</v>
      </c>
      <c r="E165" s="16">
        <f t="shared" si="117"/>
        <v>8460</v>
      </c>
      <c r="F165" s="16">
        <f t="shared" si="117"/>
        <v>99</v>
      </c>
      <c r="G165" s="16">
        <f t="shared" si="117"/>
        <v>37</v>
      </c>
      <c r="H165" s="16">
        <f t="shared" si="117"/>
        <v>3</v>
      </c>
      <c r="I165" s="16">
        <f t="shared" si="117"/>
        <v>27</v>
      </c>
      <c r="J165" s="17">
        <f>D165*1000/E165</f>
        <v>14440.3073286052</v>
      </c>
      <c r="K165" s="17">
        <f t="shared" ref="K165" si="118">IFERROR(D165/F165,0)</f>
        <v>1233.9898989898991</v>
      </c>
      <c r="L165" s="18">
        <f t="shared" ref="L165:M165" si="119">IFERROR(F165/E165,0)</f>
        <v>1.1702127659574468E-2</v>
      </c>
      <c r="M165" s="42">
        <f t="shared" si="119"/>
        <v>0.37373737373737376</v>
      </c>
      <c r="N165" s="42">
        <f t="shared" ref="N165" si="120">IFERROR(H165/F165,0)</f>
        <v>3.0303030303030304E-2</v>
      </c>
      <c r="O165" s="42">
        <f t="shared" ref="O165" si="121">IFERROR(I165/F165,0)</f>
        <v>0.27272727272727271</v>
      </c>
      <c r="P165" s="17">
        <f t="shared" ref="P165" si="122">IFERROR(D165/G165,0)</f>
        <v>3301.7567567567567</v>
      </c>
      <c r="Q165" s="17">
        <f t="shared" ref="Q165" si="123">IFERROR(D165/H165,0)</f>
        <v>40721.666666666664</v>
      </c>
      <c r="R165" s="17">
        <f t="shared" ref="R165" si="124">IFERROR(D165/I165,0)</f>
        <v>4524.6296296296296</v>
      </c>
      <c r="S165" s="16">
        <f>SUM(S166:S170)</f>
        <v>33</v>
      </c>
      <c r="T165" s="16">
        <f>SUM(T166:T170)</f>
        <v>29</v>
      </c>
      <c r="U165" s="16">
        <f>SUM(U166:U170)</f>
        <v>3</v>
      </c>
      <c r="V165" s="17">
        <f t="shared" ref="V165" si="125">IFERROR(D165/T165,0)</f>
        <v>4212.5862068965516</v>
      </c>
      <c r="W165" s="17">
        <f t="shared" ref="W165" si="126">IFERROR(D165/U165,0)</f>
        <v>40721.666666666664</v>
      </c>
      <c r="X165" s="17">
        <f>IFERROR(W165*커버링B2C요약!$AD$8/(커버링B2C요약!$AE$5/커버링B2C요약!$AD$5),0)</f>
        <v>16207.40639219341</v>
      </c>
      <c r="Y165" s="17">
        <f>Y166</f>
        <v>30000</v>
      </c>
      <c r="Z165" s="17">
        <v>300000</v>
      </c>
      <c r="AA165" s="43"/>
    </row>
    <row r="166" spans="1:30" s="43" customFormat="1">
      <c r="A166" s="167"/>
      <c r="B166" s="10" t="str">
        <f>VLOOKUP(C166,'메타 RAW'!A:G,2,0)</f>
        <v>ios_registration_lookalike(7%)_dcj_vd__인플루언서PA_dh1_26.04.24</v>
      </c>
      <c r="C166" s="10" t="s">
        <v>1290</v>
      </c>
      <c r="D166" s="10">
        <f>VLOOKUP($C166,'메타 RAW'!$A:$G,3,0)</f>
        <v>77505</v>
      </c>
      <c r="E166" s="10">
        <f>VLOOKUP($C166,'메타 RAW'!$A:$G,4,0)</f>
        <v>5960</v>
      </c>
      <c r="F166" s="10">
        <f>VLOOKUP($C166,'메타 RAW'!$A:$G,5,0)</f>
        <v>69</v>
      </c>
      <c r="G166" s="10">
        <f>VLOOKUP($C166,'메타 RAW'!$A:$G,6,0)</f>
        <v>26</v>
      </c>
      <c r="H166" s="10">
        <f>VLOOKUP($C166,'메타 RAW'!$A:$I,7,0)</f>
        <v>2</v>
      </c>
      <c r="I166" s="10">
        <f>VLOOKUP($C166,'메타 RAW'!$A:$I,8,0)</f>
        <v>17</v>
      </c>
      <c r="J166" s="247">
        <f>IFERROR(D166/E166*1000,0)</f>
        <v>13004.194630872484</v>
      </c>
      <c r="K166" s="247">
        <f>IFERROR(D166/F166,0)</f>
        <v>1123.2608695652175</v>
      </c>
      <c r="L166" s="136">
        <f t="shared" ref="L166:M170" si="127">IFERROR(F166/E166,0)</f>
        <v>1.1577181208053691E-2</v>
      </c>
      <c r="M166" s="136">
        <f t="shared" si="127"/>
        <v>0.37681159420289856</v>
      </c>
      <c r="N166" s="136">
        <f>IFERROR(H166/F166,0)</f>
        <v>2.8985507246376812E-2</v>
      </c>
      <c r="O166" s="136">
        <f>IFERROR(I166/F166,0)</f>
        <v>0.24637681159420291</v>
      </c>
      <c r="P166" s="10">
        <f>IFERROR(D166/G166,0)</f>
        <v>2980.9615384615386</v>
      </c>
      <c r="Q166" s="10">
        <f>IFERROR(D166/H166,0)</f>
        <v>38752.5</v>
      </c>
      <c r="R166" s="10">
        <f>IFERROR(D166/I166,0)</f>
        <v>4559.1176470588234</v>
      </c>
      <c r="S166" s="10">
        <f>IFERROR(VLOOKUP($C166,'메타 RAW (MMP)'!$B:$G,3,0),0)</f>
        <v>22</v>
      </c>
      <c r="T166" s="10">
        <f>IFERROR(VLOOKUP($C166,'메타 RAW (MMP)'!$B:$G,5,0),0)</f>
        <v>20</v>
      </c>
      <c r="U166" s="10">
        <f>IFERROR(VLOOKUP($C166,'메타 RAW (MMP)'!$B:$G,6,0),0)</f>
        <v>2</v>
      </c>
      <c r="V166" s="10">
        <f>IFERROR(D166/T166,0)</f>
        <v>3875.25</v>
      </c>
      <c r="W166" s="10">
        <f>IFERROR(D166/U166,0)</f>
        <v>38752.5</v>
      </c>
      <c r="X166" s="10">
        <f>IFERROR(W166*커버링B2C요약!$AD$8/(커버링B2C요약!$AE$5/커버링B2C요약!$AD$5),0)</f>
        <v>15423.669206732087</v>
      </c>
      <c r="Y166" s="10">
        <f>VLOOKUP($C166,'메타 RAW'!$A:$I,9,0)</f>
        <v>30000</v>
      </c>
      <c r="Z166" s="167"/>
      <c r="AA166" s="167"/>
      <c r="AB166" s="167"/>
      <c r="AC166" s="167"/>
      <c r="AD166" s="167"/>
    </row>
    <row r="167" spans="1:30" s="43" customFormat="1">
      <c r="A167" s="167"/>
      <c r="B167" s="10" t="str">
        <f>VLOOKUP(C167,'메타 RAW'!A:G,2,0)</f>
        <v>ios_registration_lookalike(7%)_dcj_vd__인플루언서PA_dh1_26.04.24</v>
      </c>
      <c r="C167" s="10" t="s">
        <v>1291</v>
      </c>
      <c r="D167" s="10">
        <f>VLOOKUP($C167,'메타 RAW'!$A:$G,3,0)</f>
        <v>38802</v>
      </c>
      <c r="E167" s="10">
        <f>VLOOKUP($C167,'메타 RAW'!$A:$G,4,0)</f>
        <v>2062</v>
      </c>
      <c r="F167" s="10">
        <f>VLOOKUP($C167,'메타 RAW'!$A:$G,5,0)</f>
        <v>28</v>
      </c>
      <c r="G167" s="10">
        <f>VLOOKUP($C167,'메타 RAW'!$A:$G,6,0)</f>
        <v>10</v>
      </c>
      <c r="H167" s="10">
        <f>VLOOKUP($C167,'메타 RAW'!$A:$I,7,0)</f>
        <v>1</v>
      </c>
      <c r="I167" s="10">
        <f>VLOOKUP($C167,'메타 RAW'!$A:$I,8,0)</f>
        <v>10</v>
      </c>
      <c r="J167" s="247">
        <f>IFERROR(D167/E167*1000,0)</f>
        <v>18817.652764306498</v>
      </c>
      <c r="K167" s="247">
        <f>IFERROR(D167/F167,0)</f>
        <v>1385.7857142857142</v>
      </c>
      <c r="L167" s="136">
        <f t="shared" si="127"/>
        <v>1.3579049466537343E-2</v>
      </c>
      <c r="M167" s="136">
        <f t="shared" si="127"/>
        <v>0.35714285714285715</v>
      </c>
      <c r="N167" s="136">
        <f>IFERROR(H167/F167,0)</f>
        <v>3.5714285714285712E-2</v>
      </c>
      <c r="O167" s="136">
        <f>IFERROR(I167/F167,0)</f>
        <v>0.35714285714285715</v>
      </c>
      <c r="P167" s="10">
        <f>IFERROR(D167/G167,0)</f>
        <v>3880.2</v>
      </c>
      <c r="Q167" s="10">
        <f>IFERROR(D167/H167,0)</f>
        <v>38802</v>
      </c>
      <c r="R167" s="10">
        <f>IFERROR(D167/I167,0)</f>
        <v>3880.2</v>
      </c>
      <c r="S167" s="10">
        <f>IFERROR(VLOOKUP($C167,'메타 RAW (MMP)'!$B:$G,3,0),0)</f>
        <v>11</v>
      </c>
      <c r="T167" s="10">
        <f>IFERROR(VLOOKUP($C167,'메타 RAW (MMP)'!$B:$G,5,0),0)</f>
        <v>9</v>
      </c>
      <c r="U167" s="10">
        <f>IFERROR(VLOOKUP($C167,'메타 RAW (MMP)'!$B:$G,6,0),0)</f>
        <v>1</v>
      </c>
      <c r="V167" s="10">
        <f>IFERROR(D167/T167,0)</f>
        <v>4311.333333333333</v>
      </c>
      <c r="W167" s="10">
        <f>IFERROR(D167/U167,0)</f>
        <v>38802</v>
      </c>
      <c r="X167" s="10">
        <f>IFERROR(W167*커버링B2C요약!$AD$8/(커버링B2C요약!$AE$5/커버링B2C요약!$AD$5),0)</f>
        <v>15443.370429252782</v>
      </c>
      <c r="Y167" s="10">
        <f>VLOOKUP($C167,'메타 RAW'!$A:$I,9,0)</f>
        <v>30000</v>
      </c>
      <c r="Z167" s="167"/>
      <c r="AA167" s="167"/>
      <c r="AB167" s="167"/>
      <c r="AC167" s="167"/>
      <c r="AD167" s="167"/>
    </row>
    <row r="168" spans="1:30" s="167" customFormat="1">
      <c r="A168" s="43"/>
      <c r="B168" s="10" t="str">
        <f>VLOOKUP(C168,'메타 RAW'!A:G,2,0)</f>
        <v>ios_registration_lookalike(7%)_dcj_vd__인플루언서PA_dh1_26.04.24</v>
      </c>
      <c r="C168" s="10" t="s">
        <v>1292</v>
      </c>
      <c r="D168" s="10">
        <f>VLOOKUP($C168,'메타 RAW'!$A:$G,3,0)</f>
        <v>5658</v>
      </c>
      <c r="E168" s="10">
        <f>VLOOKUP($C168,'메타 RAW'!$A:$G,4,0)</f>
        <v>418</v>
      </c>
      <c r="F168" s="10">
        <f>VLOOKUP($C168,'메타 RAW'!$A:$G,5,0)</f>
        <v>2</v>
      </c>
      <c r="G168" s="10">
        <f>VLOOKUP($C168,'메타 RAW'!$A:$G,6,0)</f>
        <v>1</v>
      </c>
      <c r="H168" s="10">
        <f>VLOOKUP($C168,'메타 RAW'!$A:$I,7,0)</f>
        <v>0</v>
      </c>
      <c r="I168" s="10">
        <f>VLOOKUP($C168,'메타 RAW'!$A:$I,8,0)</f>
        <v>0</v>
      </c>
      <c r="J168" s="247">
        <f>IFERROR(D168/E168*1000,0)</f>
        <v>13535.885167464114</v>
      </c>
      <c r="K168" s="247">
        <f>IFERROR(D168/F168,0)</f>
        <v>2829</v>
      </c>
      <c r="L168" s="136">
        <f t="shared" si="127"/>
        <v>4.7846889952153108E-3</v>
      </c>
      <c r="M168" s="136">
        <f t="shared" si="127"/>
        <v>0.5</v>
      </c>
      <c r="N168" s="136">
        <f>IFERROR(H168/F168,0)</f>
        <v>0</v>
      </c>
      <c r="O168" s="136">
        <f>IFERROR(I168/F168,0)</f>
        <v>0</v>
      </c>
      <c r="P168" s="10">
        <f>IFERROR(D168/G168,0)</f>
        <v>5658</v>
      </c>
      <c r="Q168" s="10">
        <f>IFERROR(D168/H168,0)</f>
        <v>0</v>
      </c>
      <c r="R168" s="10">
        <f>IFERROR(D168/I168,0)</f>
        <v>0</v>
      </c>
      <c r="S168" s="10">
        <f>IFERROR(VLOOKUP($C168,'메타 RAW (MMP)'!$B:$G,3,0),0)</f>
        <v>0</v>
      </c>
      <c r="T168" s="10">
        <f>IFERROR(VLOOKUP($C168,'메타 RAW (MMP)'!$B:$G,5,0),0)</f>
        <v>0</v>
      </c>
      <c r="U168" s="10">
        <f>IFERROR(VLOOKUP($C168,'메타 RAW (MMP)'!$B:$G,6,0),0)</f>
        <v>0</v>
      </c>
      <c r="V168" s="10">
        <f>IFERROR(D168/T168,0)</f>
        <v>0</v>
      </c>
      <c r="W168" s="10">
        <f>IFERROR(D168/U168,0)</f>
        <v>0</v>
      </c>
      <c r="X168" s="10">
        <f>IFERROR(W168*커버링B2C요약!$AD$8/(커버링B2C요약!$AE$5/커버링B2C요약!$AD$5),0)</f>
        <v>0</v>
      </c>
      <c r="Y168" s="10">
        <f>VLOOKUP($C168,'메타 RAW'!$A:$I,9,0)</f>
        <v>30000</v>
      </c>
      <c r="Z168" s="43"/>
      <c r="AA168" s="43"/>
      <c r="AB168" s="43"/>
      <c r="AC168" s="43"/>
      <c r="AD168" s="43"/>
    </row>
    <row r="169" spans="1:30" s="62" customFormat="1">
      <c r="A169" s="43"/>
      <c r="B169" s="10" t="str">
        <f>VLOOKUP(C169,'메타 RAW'!A:G,2,0)</f>
        <v>ios_registration_lookalike(7%)_dcj_vd__인플루언서PA_dh1_26.04.24</v>
      </c>
      <c r="C169" s="10" t="s">
        <v>1293</v>
      </c>
      <c r="D169" s="10">
        <f>VLOOKUP($C169,'메타 RAW'!$A:$G,3,0)</f>
        <v>200</v>
      </c>
      <c r="E169" s="10">
        <f>VLOOKUP($C169,'메타 RAW'!$A:$G,4,0)</f>
        <v>20</v>
      </c>
      <c r="F169" s="10">
        <f>VLOOKUP($C169,'메타 RAW'!$A:$G,5,0)</f>
        <v>0</v>
      </c>
      <c r="G169" s="10">
        <f>VLOOKUP($C169,'메타 RAW'!$A:$G,6,0)</f>
        <v>0</v>
      </c>
      <c r="H169" s="10">
        <f>VLOOKUP($C169,'메타 RAW'!$A:$I,7,0)</f>
        <v>0</v>
      </c>
      <c r="I169" s="10">
        <f>VLOOKUP($C169,'메타 RAW'!$A:$I,8,0)</f>
        <v>0</v>
      </c>
      <c r="J169" s="247">
        <f>IFERROR(D169/E169*1000,0)</f>
        <v>10000</v>
      </c>
      <c r="K169" s="247">
        <f>IFERROR(D169/F169,0)</f>
        <v>0</v>
      </c>
      <c r="L169" s="136">
        <f t="shared" si="127"/>
        <v>0</v>
      </c>
      <c r="M169" s="136">
        <f t="shared" si="127"/>
        <v>0</v>
      </c>
      <c r="N169" s="136">
        <f>IFERROR(H169/F169,0)</f>
        <v>0</v>
      </c>
      <c r="O169" s="136">
        <f>IFERROR(I169/F169,0)</f>
        <v>0</v>
      </c>
      <c r="P169" s="10">
        <f>IFERROR(D169/G169,0)</f>
        <v>0</v>
      </c>
      <c r="Q169" s="10">
        <f>IFERROR(D169/H169,0)</f>
        <v>0</v>
      </c>
      <c r="R169" s="10">
        <f>IFERROR(D169/I169,0)</f>
        <v>0</v>
      </c>
      <c r="S169" s="10">
        <f>IFERROR(VLOOKUP($C169,'메타 RAW (MMP)'!$B:$G,3,0),0)</f>
        <v>0</v>
      </c>
      <c r="T169" s="10">
        <f>IFERROR(VLOOKUP($C169,'메타 RAW (MMP)'!$B:$G,5,0),0)</f>
        <v>0</v>
      </c>
      <c r="U169" s="10">
        <f>IFERROR(VLOOKUP($C169,'메타 RAW (MMP)'!$B:$G,6,0),0)</f>
        <v>0</v>
      </c>
      <c r="V169" s="10">
        <f>IFERROR(D169/T169,0)</f>
        <v>0</v>
      </c>
      <c r="W169" s="10">
        <f>IFERROR(D169/U169,0)</f>
        <v>0</v>
      </c>
      <c r="X169" s="10">
        <f>IFERROR(W169*커버링B2C요약!$AD$8/(커버링B2C요약!$AE$5/커버링B2C요약!$AD$5),0)</f>
        <v>0</v>
      </c>
      <c r="Y169" s="10">
        <f>VLOOKUP($C169,'메타 RAW'!$A:$I,9,0)</f>
        <v>30000</v>
      </c>
      <c r="Z169" s="43"/>
      <c r="AA169" s="43"/>
      <c r="AB169" s="43"/>
      <c r="AC169" s="43"/>
      <c r="AD169" s="43"/>
    </row>
    <row r="170" spans="1:30" s="62" customFormat="1">
      <c r="A170" s="43"/>
      <c r="B170" s="10" t="str">
        <f>VLOOKUP(C170,'메타 RAW'!A:G,2,0)</f>
        <v>ios_registration_lookalike(7%)_dcj_vd__인플루언서PA_dh1_26.04.24</v>
      </c>
      <c r="C170" s="10" t="s">
        <v>1294</v>
      </c>
      <c r="D170" s="10">
        <f>VLOOKUP($C170,'메타 RAW'!$A:$G,3,0)</f>
        <v>0</v>
      </c>
      <c r="E170" s="10">
        <f>VLOOKUP($C170,'메타 RAW'!$A:$G,4,0)</f>
        <v>0</v>
      </c>
      <c r="F170" s="10">
        <f>VLOOKUP($C170,'메타 RAW'!$A:$G,5,0)</f>
        <v>0</v>
      </c>
      <c r="G170" s="10">
        <f>VLOOKUP($C170,'메타 RAW'!$A:$G,6,0)</f>
        <v>0</v>
      </c>
      <c r="H170" s="10">
        <f>VLOOKUP($C170,'메타 RAW'!$A:$I,7,0)</f>
        <v>0</v>
      </c>
      <c r="I170" s="10">
        <f>VLOOKUP($C170,'메타 RAW'!$A:$I,8,0)</f>
        <v>0</v>
      </c>
      <c r="J170" s="247">
        <f>IFERROR(D170/E170*1000,0)</f>
        <v>0</v>
      </c>
      <c r="K170" s="247">
        <f>IFERROR(D170/F170,0)</f>
        <v>0</v>
      </c>
      <c r="L170" s="136">
        <f t="shared" si="127"/>
        <v>0</v>
      </c>
      <c r="M170" s="136">
        <f t="shared" si="127"/>
        <v>0</v>
      </c>
      <c r="N170" s="136">
        <f>IFERROR(H170/F170,0)</f>
        <v>0</v>
      </c>
      <c r="O170" s="136">
        <f>IFERROR(I170/F170,0)</f>
        <v>0</v>
      </c>
      <c r="P170" s="10">
        <f>IFERROR(D170/G170,0)</f>
        <v>0</v>
      </c>
      <c r="Q170" s="10">
        <f>IFERROR(D170/H170,0)</f>
        <v>0</v>
      </c>
      <c r="R170" s="10">
        <f>IFERROR(D170/I170,0)</f>
        <v>0</v>
      </c>
      <c r="S170" s="10">
        <f>IFERROR(VLOOKUP($C170,'메타 RAW (MMP)'!$B:$G,3,0),0)</f>
        <v>0</v>
      </c>
      <c r="T170" s="10">
        <f>IFERROR(VLOOKUP($C170,'메타 RAW (MMP)'!$B:$G,5,0),0)</f>
        <v>0</v>
      </c>
      <c r="U170" s="10">
        <f>IFERROR(VLOOKUP($C170,'메타 RAW (MMP)'!$B:$G,6,0),0)</f>
        <v>0</v>
      </c>
      <c r="V170" s="10">
        <f>IFERROR(D170/T170,0)</f>
        <v>0</v>
      </c>
      <c r="W170" s="10">
        <f>IFERROR(D170/U170,0)</f>
        <v>0</v>
      </c>
      <c r="X170" s="10">
        <f>IFERROR(W170*커버링B2C요약!$AD$8/(커버링B2C요약!$AE$5/커버링B2C요약!$AD$5),0)</f>
        <v>0</v>
      </c>
      <c r="Y170" s="10">
        <f>VLOOKUP($C170,'메타 RAW'!$A:$I,9,0)</f>
        <v>30000</v>
      </c>
      <c r="Z170" s="43"/>
      <c r="AA170" s="43"/>
      <c r="AB170" s="43"/>
      <c r="AC170" s="43"/>
      <c r="AD170" s="43"/>
    </row>
  </sheetData>
  <phoneticPr fontId="2" type="noConversion"/>
  <conditionalFormatting sqref="C1:C1048576">
    <cfRule type="duplicateValues" dxfId="409" priority="1"/>
    <cfRule type="duplicateValues" dxfId="408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D117"/>
  <sheetViews>
    <sheetView zoomScale="85" zoomScaleNormal="85" workbookViewId="0">
      <pane xSplit="1" ySplit="4" topLeftCell="B86" activePane="bottomRight" state="frozen"/>
      <selection activeCell="G19" sqref="G19"/>
      <selection pane="topRight" activeCell="G19" sqref="G19"/>
      <selection pane="bottomLeft" activeCell="G19" sqref="G19"/>
      <selection pane="bottomRight"/>
    </sheetView>
  </sheetViews>
  <sheetFormatPr defaultRowHeight="16.5"/>
  <cols>
    <col min="2" max="2" width="31.75" style="242" customWidth="1"/>
    <col min="3" max="3" width="26.875" style="242" bestFit="1" customWidth="1"/>
    <col min="4" max="8" width="9.25" style="242" bestFit="1" customWidth="1"/>
    <col min="9" max="9" width="9.125" style="242" bestFit="1" customWidth="1"/>
    <col min="10" max="13" width="9.25" style="242" bestFit="1" customWidth="1"/>
    <col min="14" max="14" width="11.25" style="242" bestFit="1" customWidth="1"/>
    <col min="15" max="15" width="11" style="242" customWidth="1"/>
    <col min="16" max="16" width="7.625" style="242" bestFit="1" customWidth="1"/>
    <col min="17" max="17" width="11.25" style="242" bestFit="1" customWidth="1"/>
    <col min="18" max="18" width="8.125" style="242" bestFit="1" customWidth="1"/>
    <col min="19" max="19" width="6.25" style="242" bestFit="1" customWidth="1"/>
    <col min="20" max="20" width="7.75" style="242" bestFit="1" customWidth="1"/>
    <col min="21" max="21" width="4.75" style="242" bestFit="1" customWidth="1"/>
    <col min="22" max="22" width="11.125" style="242" bestFit="1" customWidth="1"/>
    <col min="23" max="23" width="8.25" style="242" bestFit="1" customWidth="1"/>
    <col min="24" max="24" width="11.875" style="242" bestFit="1" customWidth="1"/>
    <col min="25" max="25" width="9.25" style="242" bestFit="1" customWidth="1"/>
    <col min="27" max="27" width="11.5" style="242" bestFit="1" customWidth="1"/>
    <col min="28" max="28" width="34.875" style="242" bestFit="1" customWidth="1"/>
  </cols>
  <sheetData>
    <row r="1" spans="2:28" ht="16.5" customHeight="1">
      <c r="B1" s="26">
        <f>커버링B2C요약!C2</f>
        <v>46133</v>
      </c>
      <c r="C1" s="26">
        <f>커버링B2C요약!D2</f>
        <v>46139</v>
      </c>
    </row>
    <row r="2" spans="2:28" ht="16.5" customHeight="1">
      <c r="B2" s="9" t="s">
        <v>435</v>
      </c>
      <c r="D2" s="10"/>
    </row>
    <row r="3" spans="2:28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  <c r="AB3" s="173" t="s">
        <v>842</v>
      </c>
    </row>
    <row r="4" spans="2:28" s="70" customFormat="1" ht="16.5" customHeight="1">
      <c r="B4" s="71" t="s">
        <v>1295</v>
      </c>
      <c r="C4" s="72" t="s">
        <v>47</v>
      </c>
      <c r="D4" s="73">
        <f>SUMIF($C:$C,$B$2,$D:$D)</f>
        <v>3437990</v>
      </c>
      <c r="E4" s="73">
        <f>SUMIF($C:$C,$B$2,E:E)</f>
        <v>243530</v>
      </c>
      <c r="F4" s="73">
        <f>SUMIF($C:$C,$B$2,F:F)</f>
        <v>1494</v>
      </c>
      <c r="G4" s="73">
        <f>SUMIF($C:$C,$B$2,G:G)</f>
        <v>213</v>
      </c>
      <c r="H4" s="73">
        <f>SUMIF($C:$C,$B$2,H:H)</f>
        <v>83</v>
      </c>
      <c r="I4" s="73">
        <f>SUMIF($C:$C,$B$2,I:I)</f>
        <v>127</v>
      </c>
      <c r="J4" s="74">
        <f>D4*1000/E4</f>
        <v>14117.31614174845</v>
      </c>
      <c r="K4" s="74">
        <f>IFERROR(D4/F4,0)</f>
        <v>2301.19812583668</v>
      </c>
      <c r="L4" s="75">
        <f>IFERROR(F4/E4,0)</f>
        <v>6.1347677904159655E-3</v>
      </c>
      <c r="M4" s="76">
        <f>IFERROR(G4/F4,0)</f>
        <v>0.14257028112449799</v>
      </c>
      <c r="N4" s="76">
        <f>IFERROR(H4/F4,0)</f>
        <v>5.5555555555555552E-2</v>
      </c>
      <c r="O4" s="76">
        <f>IFERROR(I4/F4,0)</f>
        <v>8.5006693440428382E-2</v>
      </c>
      <c r="P4" s="74">
        <f>IFERROR(D4/G4,0)</f>
        <v>16140.798122065728</v>
      </c>
      <c r="Q4" s="74">
        <f>IFERROR(D4/H4,0)</f>
        <v>41421.566265060239</v>
      </c>
      <c r="R4" s="74">
        <f>IFERROR(D4/I4,0)</f>
        <v>27070.787401574802</v>
      </c>
      <c r="S4" s="73">
        <f>SUMIF($C:$C,$B$2,S:S)</f>
        <v>194</v>
      </c>
      <c r="T4" s="73">
        <f>SUMIF($C:$C,$B$2,T:T)</f>
        <v>144</v>
      </c>
      <c r="U4" s="73">
        <f>SUMIF($C:$C,$B$2,U:U)</f>
        <v>30</v>
      </c>
      <c r="V4" s="73">
        <f>IFERROR(D4/T4,0)</f>
        <v>23874.930555555555</v>
      </c>
      <c r="W4" s="73">
        <f>IFERROR(D4/U4,0)</f>
        <v>114599.66666666667</v>
      </c>
      <c r="X4" s="73">
        <f>IFERROR(W4*커버링B2C요약!$AD$8/(커버링B2C요약!$AE$5/커버링B2C요약!$AD$5),0)</f>
        <v>45611.182500959381</v>
      </c>
      <c r="Y4" s="73">
        <f>SUMIF($C:$C,$B$2,Y:Y)</f>
        <v>562400</v>
      </c>
      <c r="Z4" s="73">
        <f>SUMIF($C:$C,$B$2,Z:Z)</f>
        <v>480000</v>
      </c>
      <c r="AA4" s="143">
        <v>7857</v>
      </c>
      <c r="AB4" s="172">
        <f>'메타(IOS) (구매)'!Z4*0.3</f>
        <v>640200</v>
      </c>
    </row>
    <row r="5" spans="2:28" ht="16.5" customHeight="1"/>
    <row r="6" spans="2:28" ht="16.5" hidden="1" customHeight="1">
      <c r="B6" s="19" t="s">
        <v>440</v>
      </c>
      <c r="C6" s="20" t="s">
        <v>776</v>
      </c>
      <c r="D6" s="20"/>
    </row>
    <row r="7" spans="2:28" ht="16.5" hidden="1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2:28" ht="16.5" hidden="1" customHeight="1">
      <c r="B8" s="15"/>
      <c r="C8" s="9" t="s">
        <v>435</v>
      </c>
      <c r="D8" s="16">
        <f t="shared" ref="D8:I8" si="0">SUM(D9:D11)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>IFERROR(D8/F8,0)</f>
        <v>0</v>
      </c>
      <c r="L8" s="18">
        <f t="shared" ref="L8:M10" si="1">IFERROR(F8/E8,0)</f>
        <v>0</v>
      </c>
      <c r="M8" s="42">
        <f t="shared" si="1"/>
        <v>0</v>
      </c>
      <c r="N8" s="42">
        <f>IFERROR(H8/F8,0)</f>
        <v>0</v>
      </c>
      <c r="O8" s="42">
        <f>IFERROR(I8/F8,0)</f>
        <v>0</v>
      </c>
      <c r="P8" s="17">
        <f>IFERROR(D8/G8,0)</f>
        <v>0</v>
      </c>
      <c r="Q8" s="17">
        <f>IFERROR(D8/H8,0)</f>
        <v>0</v>
      </c>
      <c r="R8" s="17">
        <f>IFERROR(D8/I8,0)</f>
        <v>0</v>
      </c>
      <c r="S8" s="16">
        <f>SUM(S9:S11)</f>
        <v>0</v>
      </c>
      <c r="T8" s="16">
        <f>SUM(T9:T11)</f>
        <v>0</v>
      </c>
      <c r="U8" s="16">
        <f>SUM(U9:U11)</f>
        <v>0</v>
      </c>
      <c r="V8" s="17">
        <f>IFERROR(D8/T8,0)</f>
        <v>0</v>
      </c>
      <c r="W8" s="17">
        <f>IFERROR(D8/U8,0)</f>
        <v>0</v>
      </c>
      <c r="X8" s="17">
        <f>IFERROR(W8*커버링B2C요약!$AD$8/(커버링B2C요약!$AE$5/커버링B2C요약!$AD$5),0)</f>
        <v>0</v>
      </c>
      <c r="Y8" s="17">
        <f>Y9</f>
        <v>0</v>
      </c>
      <c r="Z8" s="17">
        <v>0</v>
      </c>
      <c r="AA8" s="166"/>
    </row>
    <row r="9" spans="2:28" s="43" customFormat="1" hidden="1">
      <c r="B9" s="22" t="str">
        <f>VLOOKUP(C9,'메타 RAW'!A:G,2,0)</f>
        <v>ios_traffic_re_vd_이거알아_25.05.16</v>
      </c>
      <c r="C9" s="22" t="s">
        <v>1296</v>
      </c>
      <c r="D9" s="22">
        <f>VLOOKUP($C9,'메타 RAW'!$A:$G,3,0)</f>
        <v>0</v>
      </c>
      <c r="E9" s="22">
        <f>VLOOKUP($C9,'메타 RAW'!$A:$G,4,0)</f>
        <v>0</v>
      </c>
      <c r="F9" s="22">
        <f>VLOOKUP($C9,'메타 RAW'!$A:$G,5,0)</f>
        <v>0</v>
      </c>
      <c r="G9" s="22">
        <f>VLOOKUP($C9,'메타 RAW'!$A:$G,6,0)</f>
        <v>0</v>
      </c>
      <c r="H9" s="22">
        <f>VLOOKUP($C9,'메타 RAW'!$A:$I,7,0)</f>
        <v>0</v>
      </c>
      <c r="I9" s="22">
        <f>VLOOKUP($C9,'메타 RAW'!$A:$I,8,0)</f>
        <v>0</v>
      </c>
      <c r="J9" s="23">
        <f>IFERROR(D9/E9*1000,0)</f>
        <v>0</v>
      </c>
      <c r="K9" s="23">
        <f>IFERROR(D9/F9,0)</f>
        <v>0</v>
      </c>
      <c r="L9" s="24">
        <f t="shared" si="1"/>
        <v>0</v>
      </c>
      <c r="M9" s="24">
        <f t="shared" si="1"/>
        <v>0</v>
      </c>
      <c r="N9" s="24">
        <f>IFERROR(H9/F9,0)</f>
        <v>0</v>
      </c>
      <c r="O9" s="24">
        <f>IFERROR(I9/F9,0)</f>
        <v>0</v>
      </c>
      <c r="P9" s="22">
        <f>IFERROR(D9/G9,0)</f>
        <v>0</v>
      </c>
      <c r="Q9" s="22">
        <f>IFERROR(D9/H9,0)</f>
        <v>0</v>
      </c>
      <c r="R9" s="22">
        <f>IFERROR(D9/I9,0)</f>
        <v>0</v>
      </c>
      <c r="S9" s="22">
        <f>IFERROR(VLOOKUP($C9,'메타 RAW (MMP)'!$B:$G,3,0),0)</f>
        <v>0</v>
      </c>
      <c r="T9" s="22">
        <f>IFERROR(VLOOKUP($C9,'메타 RAW (MMP)'!$B:$G,5,0),0)</f>
        <v>0</v>
      </c>
      <c r="U9" s="22">
        <f>IFERROR(VLOOKUP($C9,'메타 RAW (MMP)'!$B:$G,6,0),0)</f>
        <v>0</v>
      </c>
      <c r="V9" s="22">
        <f>IFERROR(D9/T9,0)</f>
        <v>0</v>
      </c>
      <c r="W9" s="22">
        <f>IFERROR(D9/U9,0)</f>
        <v>0</v>
      </c>
      <c r="X9" s="22">
        <f>IFERROR(W9*커버링B2C요약!$AD$8/(커버링B2C요약!$AE$5/커버링B2C요약!$AD$5),0)</f>
        <v>0</v>
      </c>
      <c r="Y9" s="22">
        <v>0</v>
      </c>
    </row>
    <row r="10" spans="2:28" s="43" customFormat="1" hidden="1">
      <c r="B10" s="22" t="str">
        <f>VLOOKUP(C10,'메타 RAW'!A:G,2,0)</f>
        <v>ios_traffic_re_vd_이거알아_25.05.16</v>
      </c>
      <c r="C10" s="22" t="s">
        <v>1297</v>
      </c>
      <c r="D10" s="22">
        <f>VLOOKUP($C10,'메타 RAW'!$A:$G,3,0)</f>
        <v>0</v>
      </c>
      <c r="E10" s="22">
        <f>VLOOKUP($C10,'메타 RAW'!$A:$G,4,0)</f>
        <v>0</v>
      </c>
      <c r="F10" s="22">
        <f>VLOOKUP($C10,'메타 RAW'!$A:$G,5,0)</f>
        <v>0</v>
      </c>
      <c r="G10" s="22">
        <f>VLOOKUP($C10,'메타 RAW'!$A:$G,6,0)</f>
        <v>0</v>
      </c>
      <c r="H10" s="22">
        <f>VLOOKUP($C10,'메타 RAW'!$A:$I,7,0)</f>
        <v>0</v>
      </c>
      <c r="I10" s="22">
        <f>VLOOKUP($C10,'메타 RAW'!$A:$I,8,0)</f>
        <v>0</v>
      </c>
      <c r="J10" s="23">
        <f>IFERROR(D10/E10*1000,0)</f>
        <v>0</v>
      </c>
      <c r="K10" s="23">
        <f>IFERROR(D10/F10,0)</f>
        <v>0</v>
      </c>
      <c r="L10" s="24">
        <f t="shared" si="1"/>
        <v>0</v>
      </c>
      <c r="M10" s="24">
        <f t="shared" si="1"/>
        <v>0</v>
      </c>
      <c r="N10" s="24">
        <f>IFERROR(H10/F10,0)</f>
        <v>0</v>
      </c>
      <c r="O10" s="24">
        <f>IFERROR(I10/F10,0)</f>
        <v>0</v>
      </c>
      <c r="P10" s="22">
        <f>IFERROR(D10/G10,0)</f>
        <v>0</v>
      </c>
      <c r="Q10" s="22">
        <f>IFERROR(D10/H10,0)</f>
        <v>0</v>
      </c>
      <c r="R10" s="22">
        <f>IFERROR(D10/I10,0)</f>
        <v>0</v>
      </c>
      <c r="S10" s="22">
        <f>IFERROR(VLOOKUP($C10,'메타 RAW (MMP)'!$B:$G,3,0),0)</f>
        <v>0</v>
      </c>
      <c r="T10" s="22">
        <f>IFERROR(VLOOKUP($C10,'메타 RAW (MMP)'!$B:$G,5,0),0)</f>
        <v>0</v>
      </c>
      <c r="U10" s="22">
        <f>IFERROR(VLOOKUP($C10,'메타 RAW (MMP)'!$B:$G,6,0),0)</f>
        <v>0</v>
      </c>
      <c r="V10" s="22">
        <f>IFERROR(D10/T10,0)</f>
        <v>0</v>
      </c>
      <c r="W10" s="22">
        <f>IFERROR(D10/U10,0)</f>
        <v>0</v>
      </c>
      <c r="X10" s="22">
        <f>IFERROR(W10*커버링B2C요약!$AD$8/(커버링B2C요약!$AE$5/커버링B2C요약!$AD$5),0)</f>
        <v>0</v>
      </c>
      <c r="Y10" s="22">
        <f>VLOOKUP($C10,'메타 RAW'!$A:$I,9,0)</f>
        <v>30000</v>
      </c>
    </row>
    <row r="11" spans="2:28" s="43" customFormat="1" hidden="1">
      <c r="B11" s="22">
        <v>0</v>
      </c>
      <c r="C11" s="22" t="s">
        <v>1298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3">
        <v>0</v>
      </c>
      <c r="K11" s="23">
        <v>0</v>
      </c>
      <c r="L11" s="24">
        <v>0</v>
      </c>
      <c r="M11" s="24">
        <v>0</v>
      </c>
      <c r="N11" s="24">
        <v>0</v>
      </c>
      <c r="O11" s="24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</row>
    <row r="12" spans="2:28" ht="16.5" hidden="1" customHeight="1">
      <c r="B12" s="19" t="s">
        <v>440</v>
      </c>
      <c r="C12" s="20" t="s">
        <v>516</v>
      </c>
      <c r="D12" s="20"/>
    </row>
    <row r="13" spans="2:28" ht="16.5" hidden="1" customHeight="1">
      <c r="B13" s="11" t="s">
        <v>436</v>
      </c>
      <c r="C13" s="11" t="s">
        <v>22</v>
      </c>
      <c r="D13" s="12" t="s">
        <v>23</v>
      </c>
      <c r="E13" s="12" t="s">
        <v>24</v>
      </c>
      <c r="F13" s="12" t="s">
        <v>25</v>
      </c>
      <c r="G13" s="12" t="s">
        <v>26</v>
      </c>
      <c r="H13" s="12" t="s">
        <v>27</v>
      </c>
      <c r="I13" s="12" t="s">
        <v>28</v>
      </c>
      <c r="J13" s="13" t="s">
        <v>29</v>
      </c>
      <c r="K13" s="13" t="s">
        <v>30</v>
      </c>
      <c r="L13" s="13" t="s">
        <v>31</v>
      </c>
      <c r="M13" s="13" t="s">
        <v>32</v>
      </c>
      <c r="N13" s="13" t="s">
        <v>33</v>
      </c>
      <c r="O13" s="13" t="s">
        <v>34</v>
      </c>
      <c r="P13" s="13" t="s">
        <v>35</v>
      </c>
      <c r="Q13" s="13" t="s">
        <v>36</v>
      </c>
      <c r="R13" s="13" t="s">
        <v>37</v>
      </c>
      <c r="S13" s="14" t="s">
        <v>38</v>
      </c>
      <c r="T13" s="14" t="s">
        <v>27</v>
      </c>
      <c r="U13" s="14" t="s">
        <v>28</v>
      </c>
      <c r="V13" s="14" t="s">
        <v>36</v>
      </c>
      <c r="W13" s="14" t="s">
        <v>37</v>
      </c>
      <c r="X13" s="14" t="s">
        <v>437</v>
      </c>
      <c r="Y13" s="13" t="s">
        <v>40</v>
      </c>
      <c r="Z13" s="14" t="s">
        <v>41</v>
      </c>
    </row>
    <row r="14" spans="2:28" ht="16.5" hidden="1" customHeight="1">
      <c r="B14" s="15"/>
      <c r="C14" s="9" t="s">
        <v>435</v>
      </c>
      <c r="D14" s="16">
        <f t="shared" ref="D14:I14" si="2">SUM(D15:D19)</f>
        <v>0</v>
      </c>
      <c r="E14" s="16">
        <f t="shared" si="2"/>
        <v>0</v>
      </c>
      <c r="F14" s="16">
        <f t="shared" si="2"/>
        <v>0</v>
      </c>
      <c r="G14" s="16">
        <f t="shared" si="2"/>
        <v>0</v>
      </c>
      <c r="H14" s="16">
        <f t="shared" si="2"/>
        <v>0</v>
      </c>
      <c r="I14" s="16">
        <f t="shared" si="2"/>
        <v>0</v>
      </c>
      <c r="J14" s="17" t="e">
        <f>D14*1000/E14</f>
        <v>#DIV/0!</v>
      </c>
      <c r="K14" s="17">
        <f t="shared" ref="K14:K19" si="3">IFERROR(D14/F14,0)</f>
        <v>0</v>
      </c>
      <c r="L14" s="18">
        <f t="shared" ref="L14:M19" si="4">IFERROR(F14/E14,0)</f>
        <v>0</v>
      </c>
      <c r="M14" s="42">
        <f t="shared" si="4"/>
        <v>0</v>
      </c>
      <c r="N14" s="42">
        <f t="shared" ref="N14:N19" si="5">IFERROR(H14/F14,0)</f>
        <v>0</v>
      </c>
      <c r="O14" s="42">
        <f t="shared" ref="O14:O19" si="6">IFERROR(I14/F14,0)</f>
        <v>0</v>
      </c>
      <c r="P14" s="17">
        <f t="shared" ref="P14:P19" si="7">IFERROR(D14/G14,0)</f>
        <v>0</v>
      </c>
      <c r="Q14" s="17">
        <f t="shared" ref="Q14:Q19" si="8">IFERROR(D14/H14,0)</f>
        <v>0</v>
      </c>
      <c r="R14" s="17">
        <f t="shared" ref="R14:R19" si="9">IFERROR(D14/I14,0)</f>
        <v>0</v>
      </c>
      <c r="S14" s="16">
        <f>SUM(S15:S19)</f>
        <v>0</v>
      </c>
      <c r="T14" s="16">
        <f>SUM(T15:T19)</f>
        <v>0</v>
      </c>
      <c r="U14" s="16">
        <f>SUM(U15:U19)</f>
        <v>0</v>
      </c>
      <c r="V14" s="17">
        <f t="shared" ref="V14:V19" si="10">IFERROR(D14/T14,0)</f>
        <v>0</v>
      </c>
      <c r="W14" s="17">
        <f t="shared" ref="W14:W19" si="11">IFERROR(D14/U14,0)</f>
        <v>0</v>
      </c>
      <c r="X14" s="17">
        <f>IFERROR(W14*커버링B2C요약!$AD$8/(커버링B2C요약!$AE$5/커버링B2C요약!$AD$5),0)</f>
        <v>0</v>
      </c>
      <c r="Y14" s="17">
        <f>Y15</f>
        <v>0</v>
      </c>
      <c r="Z14" s="17">
        <v>0</v>
      </c>
      <c r="AA14" s="166"/>
    </row>
    <row r="15" spans="2:28" s="43" customFormat="1" hidden="1">
      <c r="B15" s="22" t="str">
        <f>VLOOKUP(C15,'메타 RAW'!A:G,2,0)</f>
        <v>ios_traffic_re_vd_고효율소재모음(1)_25.07.02</v>
      </c>
      <c r="C15" s="22" t="s">
        <v>1299</v>
      </c>
      <c r="D15" s="22">
        <f>VLOOKUP($C15,'메타 RAW'!$A:$G,3,0)</f>
        <v>0</v>
      </c>
      <c r="E15" s="22">
        <f>VLOOKUP($C15,'메타 RAW'!$A:$G,4,0)</f>
        <v>0</v>
      </c>
      <c r="F15" s="22">
        <f>VLOOKUP($C15,'메타 RAW'!$A:$G,5,0)</f>
        <v>0</v>
      </c>
      <c r="G15" s="22">
        <f>VLOOKUP($C15,'메타 RAW'!$A:$G,6,0)</f>
        <v>0</v>
      </c>
      <c r="H15" s="22">
        <f>VLOOKUP($C15,'메타 RAW'!$A:$I,7,0)</f>
        <v>0</v>
      </c>
      <c r="I15" s="22">
        <f>VLOOKUP($C15,'메타 RAW'!$A:$I,8,0)</f>
        <v>0</v>
      </c>
      <c r="J15" s="23">
        <f>IFERROR(D15/E15*1000,0)</f>
        <v>0</v>
      </c>
      <c r="K15" s="23">
        <f t="shared" si="3"/>
        <v>0</v>
      </c>
      <c r="L15" s="24">
        <f t="shared" si="4"/>
        <v>0</v>
      </c>
      <c r="M15" s="24">
        <f t="shared" si="4"/>
        <v>0</v>
      </c>
      <c r="N15" s="24">
        <f t="shared" si="5"/>
        <v>0</v>
      </c>
      <c r="O15" s="24">
        <f t="shared" si="6"/>
        <v>0</v>
      </c>
      <c r="P15" s="22">
        <f t="shared" si="7"/>
        <v>0</v>
      </c>
      <c r="Q15" s="22">
        <f t="shared" si="8"/>
        <v>0</v>
      </c>
      <c r="R15" s="22">
        <f t="shared" si="9"/>
        <v>0</v>
      </c>
      <c r="S15" s="22">
        <f>IFERROR(VLOOKUP($C15,'메타 RAW (MMP)'!$B:$G,3,0),0)</f>
        <v>0</v>
      </c>
      <c r="T15" s="22">
        <f>IFERROR(VLOOKUP($C15,'메타 RAW (MMP)'!$B:$G,5,0),0)</f>
        <v>0</v>
      </c>
      <c r="U15" s="22">
        <f>IFERROR(VLOOKUP($C15,'메타 RAW (MMP)'!$B:$G,6,0),0)</f>
        <v>0</v>
      </c>
      <c r="V15" s="22">
        <f t="shared" si="10"/>
        <v>0</v>
      </c>
      <c r="W15" s="22">
        <f t="shared" si="11"/>
        <v>0</v>
      </c>
      <c r="X15" s="22">
        <f>IFERROR(W15*커버링B2C요약!$AD$8/(커버링B2C요약!$AE$5/커버링B2C요약!$AD$5),0)</f>
        <v>0</v>
      </c>
      <c r="Y15" s="22">
        <v>0</v>
      </c>
    </row>
    <row r="16" spans="2:28" s="43" customFormat="1" hidden="1">
      <c r="B16" s="22" t="str">
        <f>VLOOKUP(C16,'메타 RAW'!A:G,2,0)</f>
        <v>ios_traffic_re_vd_고효율소재모음(1)_25.07.02</v>
      </c>
      <c r="C16" s="22" t="s">
        <v>1300</v>
      </c>
      <c r="D16" s="22">
        <f>VLOOKUP($C16,'메타 RAW'!$A:$G,3,0)</f>
        <v>0</v>
      </c>
      <c r="E16" s="22">
        <f>VLOOKUP($C16,'메타 RAW'!$A:$G,4,0)</f>
        <v>0</v>
      </c>
      <c r="F16" s="22">
        <f>VLOOKUP($C16,'메타 RAW'!$A:$G,5,0)</f>
        <v>0</v>
      </c>
      <c r="G16" s="22">
        <f>VLOOKUP($C16,'메타 RAW'!$A:$G,6,0)</f>
        <v>0</v>
      </c>
      <c r="H16" s="22">
        <f>VLOOKUP($C16,'메타 RAW'!$A:$I,7,0)</f>
        <v>0</v>
      </c>
      <c r="I16" s="22">
        <f>VLOOKUP($C16,'메타 RAW'!$A:$I,8,0)</f>
        <v>0</v>
      </c>
      <c r="J16" s="23">
        <f>IFERROR(D16/E16*1000,0)</f>
        <v>0</v>
      </c>
      <c r="K16" s="23">
        <f t="shared" si="3"/>
        <v>0</v>
      </c>
      <c r="L16" s="24">
        <f t="shared" si="4"/>
        <v>0</v>
      </c>
      <c r="M16" s="24">
        <f t="shared" si="4"/>
        <v>0</v>
      </c>
      <c r="N16" s="24">
        <f t="shared" si="5"/>
        <v>0</v>
      </c>
      <c r="O16" s="24">
        <f t="shared" si="6"/>
        <v>0</v>
      </c>
      <c r="P16" s="22">
        <f t="shared" si="7"/>
        <v>0</v>
      </c>
      <c r="Q16" s="22">
        <f t="shared" si="8"/>
        <v>0</v>
      </c>
      <c r="R16" s="22">
        <f t="shared" si="9"/>
        <v>0</v>
      </c>
      <c r="S16" s="22">
        <f>IFERROR(VLOOKUP($C16,'메타 RAW (MMP)'!$B:$G,3,0),0)</f>
        <v>0</v>
      </c>
      <c r="T16" s="22">
        <f>IFERROR(VLOOKUP($C16,'메타 RAW (MMP)'!$B:$G,5,0),0)</f>
        <v>0</v>
      </c>
      <c r="U16" s="22">
        <f>IFERROR(VLOOKUP($C16,'메타 RAW (MMP)'!$B:$G,6,0),0)</f>
        <v>0</v>
      </c>
      <c r="V16" s="22">
        <f t="shared" si="10"/>
        <v>0</v>
      </c>
      <c r="W16" s="22">
        <f t="shared" si="11"/>
        <v>0</v>
      </c>
      <c r="X16" s="22">
        <f>IFERROR(W16*커버링B2C요약!$AD$8/(커버링B2C요약!$AE$5/커버링B2C요약!$AD$5),0)</f>
        <v>0</v>
      </c>
      <c r="Y16" s="22">
        <f>VLOOKUP($C16,'메타 RAW'!$A:$I,9,0)</f>
        <v>30000</v>
      </c>
    </row>
    <row r="17" spans="2:30" s="43" customFormat="1" hidden="1">
      <c r="B17" s="22" t="str">
        <f>VLOOKUP(C17,'메타 RAW'!A:G,2,0)</f>
        <v>ios_traffic_re_vd_고효율소재모음(1)_25.07.02</v>
      </c>
      <c r="C17" s="22" t="s">
        <v>1301</v>
      </c>
      <c r="D17" s="22">
        <f>VLOOKUP($C17,'메타 RAW'!$A:$G,3,0)</f>
        <v>0</v>
      </c>
      <c r="E17" s="22">
        <f>VLOOKUP($C17,'메타 RAW'!$A:$G,4,0)</f>
        <v>0</v>
      </c>
      <c r="F17" s="22">
        <f>VLOOKUP($C17,'메타 RAW'!$A:$G,5,0)</f>
        <v>0</v>
      </c>
      <c r="G17" s="22">
        <f>VLOOKUP($C17,'메타 RAW'!$A:$G,6,0)</f>
        <v>0</v>
      </c>
      <c r="H17" s="22">
        <f>VLOOKUP($C17,'메타 RAW'!$A:$I,7,0)</f>
        <v>0</v>
      </c>
      <c r="I17" s="22">
        <f>VLOOKUP($C17,'메타 RAW'!$A:$I,8,0)</f>
        <v>0</v>
      </c>
      <c r="J17" s="23">
        <f>IFERROR(D17/E17*1000,0)</f>
        <v>0</v>
      </c>
      <c r="K17" s="23">
        <f t="shared" si="3"/>
        <v>0</v>
      </c>
      <c r="L17" s="24">
        <f t="shared" si="4"/>
        <v>0</v>
      </c>
      <c r="M17" s="24">
        <f t="shared" si="4"/>
        <v>0</v>
      </c>
      <c r="N17" s="24">
        <f t="shared" si="5"/>
        <v>0</v>
      </c>
      <c r="O17" s="24">
        <f t="shared" si="6"/>
        <v>0</v>
      </c>
      <c r="P17" s="22">
        <f t="shared" si="7"/>
        <v>0</v>
      </c>
      <c r="Q17" s="22">
        <f t="shared" si="8"/>
        <v>0</v>
      </c>
      <c r="R17" s="22">
        <f t="shared" si="9"/>
        <v>0</v>
      </c>
      <c r="S17" s="22">
        <f>IFERROR(VLOOKUP($C17,'메타 RAW (MMP)'!$B:$G,3,0),0)</f>
        <v>0</v>
      </c>
      <c r="T17" s="22">
        <f>IFERROR(VLOOKUP($C17,'메타 RAW (MMP)'!$B:$G,5,0),0)</f>
        <v>0</v>
      </c>
      <c r="U17" s="22">
        <f>IFERROR(VLOOKUP($C17,'메타 RAW (MMP)'!$B:$G,6,0),0)</f>
        <v>0</v>
      </c>
      <c r="V17" s="22">
        <f t="shared" si="10"/>
        <v>0</v>
      </c>
      <c r="W17" s="22">
        <f t="shared" si="11"/>
        <v>0</v>
      </c>
      <c r="X17" s="22">
        <f>IFERROR(W17*커버링B2C요약!$AD$8/(커버링B2C요약!$AE$5/커버링B2C요약!$AD$5),0)</f>
        <v>0</v>
      </c>
      <c r="Y17" s="22">
        <f>VLOOKUP($C17,'메타 RAW'!$A:$I,9,0)</f>
        <v>30000</v>
      </c>
      <c r="Z17"/>
      <c r="AA17"/>
      <c r="AB17"/>
      <c r="AC17"/>
      <c r="AD17"/>
    </row>
    <row r="18" spans="2:30" hidden="1">
      <c r="B18" s="22" t="str">
        <f>VLOOKUP(C18,'메타 RAW'!A:G,2,0)</f>
        <v>ios_traffic_re_vd_고효율소재모음(1)_25.07.02</v>
      </c>
      <c r="C18" s="22" t="s">
        <v>1302</v>
      </c>
      <c r="D18" s="22">
        <f>VLOOKUP($C18,'메타 RAW'!$A:$G,3,0)</f>
        <v>0</v>
      </c>
      <c r="E18" s="22">
        <f>VLOOKUP($C18,'메타 RAW'!$A:$G,4,0)</f>
        <v>0</v>
      </c>
      <c r="F18" s="22">
        <f>VLOOKUP($C18,'메타 RAW'!$A:$G,5,0)</f>
        <v>0</v>
      </c>
      <c r="G18" s="22">
        <f>VLOOKUP($C18,'메타 RAW'!$A:$G,6,0)</f>
        <v>0</v>
      </c>
      <c r="H18" s="22">
        <f>VLOOKUP($C18,'메타 RAW'!$A:$I,7,0)</f>
        <v>0</v>
      </c>
      <c r="I18" s="22">
        <f>VLOOKUP($C18,'메타 RAW'!$A:$I,8,0)</f>
        <v>0</v>
      </c>
      <c r="J18" s="23">
        <f>IFERROR(D18/E18*1000,0)</f>
        <v>0</v>
      </c>
      <c r="K18" s="23">
        <f t="shared" si="3"/>
        <v>0</v>
      </c>
      <c r="L18" s="24">
        <f t="shared" si="4"/>
        <v>0</v>
      </c>
      <c r="M18" s="24">
        <f t="shared" si="4"/>
        <v>0</v>
      </c>
      <c r="N18" s="24">
        <f t="shared" si="5"/>
        <v>0</v>
      </c>
      <c r="O18" s="24">
        <f t="shared" si="6"/>
        <v>0</v>
      </c>
      <c r="P18" s="22">
        <f t="shared" si="7"/>
        <v>0</v>
      </c>
      <c r="Q18" s="22">
        <f t="shared" si="8"/>
        <v>0</v>
      </c>
      <c r="R18" s="22">
        <f t="shared" si="9"/>
        <v>0</v>
      </c>
      <c r="S18" s="22">
        <f>IFERROR(VLOOKUP($C18,'메타 RAW (MMP)'!$B:$G,3,0),0)</f>
        <v>0</v>
      </c>
      <c r="T18" s="22">
        <f>IFERROR(VLOOKUP($C18,'메타 RAW (MMP)'!$B:$G,5,0),0)</f>
        <v>0</v>
      </c>
      <c r="U18" s="22">
        <f>IFERROR(VLOOKUP($C18,'메타 RAW (MMP)'!$B:$G,6,0),0)</f>
        <v>0</v>
      </c>
      <c r="V18" s="22">
        <f t="shared" si="10"/>
        <v>0</v>
      </c>
      <c r="W18" s="22">
        <f t="shared" si="11"/>
        <v>0</v>
      </c>
      <c r="X18" s="22">
        <f>IFERROR(W18*커버링B2C요약!$AD$8/(커버링B2C요약!$AE$5/커버링B2C요약!$AD$5),0)</f>
        <v>0</v>
      </c>
      <c r="Y18" s="22">
        <f>VLOOKUP($C18,'메타 RAW'!$A:$I,9,0)</f>
        <v>30000</v>
      </c>
    </row>
    <row r="19" spans="2:30" hidden="1">
      <c r="B19" s="22" t="str">
        <f>VLOOKUP(C19,'메타 RAW'!A:G,2,0)</f>
        <v>ios_traffic_re_vd_고효율소재모음(1)_25.07.02</v>
      </c>
      <c r="C19" s="22" t="s">
        <v>1303</v>
      </c>
      <c r="D19" s="22">
        <f>VLOOKUP($C19,'메타 RAW'!$A:$G,3,0)</f>
        <v>0</v>
      </c>
      <c r="E19" s="22">
        <f>VLOOKUP($C19,'메타 RAW'!$A:$G,4,0)</f>
        <v>0</v>
      </c>
      <c r="F19" s="22">
        <f>VLOOKUP($C19,'메타 RAW'!$A:$G,5,0)</f>
        <v>0</v>
      </c>
      <c r="G19" s="22">
        <f>VLOOKUP($C19,'메타 RAW'!$A:$G,6,0)</f>
        <v>0</v>
      </c>
      <c r="H19" s="22">
        <f>VLOOKUP($C19,'메타 RAW'!$A:$I,7,0)</f>
        <v>0</v>
      </c>
      <c r="I19" s="22">
        <f>VLOOKUP($C19,'메타 RAW'!$A:$I,8,0)</f>
        <v>0</v>
      </c>
      <c r="J19" s="23">
        <f>IFERROR(D19/E19*1000,0)</f>
        <v>0</v>
      </c>
      <c r="K19" s="23">
        <f t="shared" si="3"/>
        <v>0</v>
      </c>
      <c r="L19" s="24">
        <f t="shared" si="4"/>
        <v>0</v>
      </c>
      <c r="M19" s="24">
        <f t="shared" si="4"/>
        <v>0</v>
      </c>
      <c r="N19" s="24">
        <f t="shared" si="5"/>
        <v>0</v>
      </c>
      <c r="O19" s="24">
        <f t="shared" si="6"/>
        <v>0</v>
      </c>
      <c r="P19" s="22">
        <f t="shared" si="7"/>
        <v>0</v>
      </c>
      <c r="Q19" s="22">
        <f t="shared" si="8"/>
        <v>0</v>
      </c>
      <c r="R19" s="22">
        <f t="shared" si="9"/>
        <v>0</v>
      </c>
      <c r="S19" s="22">
        <f>IFERROR(VLOOKUP($C19,'메타 RAW (MMP)'!$B:$G,3,0),0)</f>
        <v>0</v>
      </c>
      <c r="T19" s="22">
        <f>IFERROR(VLOOKUP($C19,'메타 RAW (MMP)'!$B:$G,5,0),0)</f>
        <v>0</v>
      </c>
      <c r="U19" s="22">
        <f>IFERROR(VLOOKUP($C19,'메타 RAW (MMP)'!$B:$G,6,0),0)</f>
        <v>0</v>
      </c>
      <c r="V19" s="22">
        <f t="shared" si="10"/>
        <v>0</v>
      </c>
      <c r="W19" s="22">
        <f t="shared" si="11"/>
        <v>0</v>
      </c>
      <c r="X19" s="22">
        <f>IFERROR(W19*커버링B2C요약!$AD$8/(커버링B2C요약!$AE$5/커버링B2C요약!$AD$5),0)</f>
        <v>0</v>
      </c>
      <c r="Y19" s="22">
        <f>VLOOKUP($C19,'메타 RAW'!$A:$I,9,0)</f>
        <v>30000</v>
      </c>
      <c r="Z19" s="43"/>
      <c r="AA19" s="43"/>
      <c r="AB19" s="43"/>
      <c r="AC19" s="43"/>
      <c r="AD19" s="43"/>
    </row>
    <row r="20" spans="2:30" ht="16.5" customHeight="1">
      <c r="B20" s="19" t="s">
        <v>440</v>
      </c>
      <c r="C20" s="20" t="s">
        <v>4304</v>
      </c>
      <c r="D20" s="20"/>
    </row>
    <row r="21" spans="2:30" ht="16.5" customHeight="1">
      <c r="B21" s="11" t="s">
        <v>436</v>
      </c>
      <c r="C21" s="11" t="s">
        <v>22</v>
      </c>
      <c r="D21" s="12" t="s">
        <v>23</v>
      </c>
      <c r="E21" s="12" t="s">
        <v>24</v>
      </c>
      <c r="F21" s="12" t="s">
        <v>25</v>
      </c>
      <c r="G21" s="12" t="s">
        <v>26</v>
      </c>
      <c r="H21" s="12" t="s">
        <v>27</v>
      </c>
      <c r="I21" s="12" t="s">
        <v>28</v>
      </c>
      <c r="J21" s="13" t="s">
        <v>29</v>
      </c>
      <c r="K21" s="13" t="s">
        <v>30</v>
      </c>
      <c r="L21" s="13" t="s">
        <v>31</v>
      </c>
      <c r="M21" s="13" t="s">
        <v>32</v>
      </c>
      <c r="N21" s="13" t="s">
        <v>33</v>
      </c>
      <c r="O21" s="13" t="s">
        <v>34</v>
      </c>
      <c r="P21" s="13" t="s">
        <v>35</v>
      </c>
      <c r="Q21" s="13" t="s">
        <v>36</v>
      </c>
      <c r="R21" s="13" t="s">
        <v>37</v>
      </c>
      <c r="S21" s="14" t="s">
        <v>38</v>
      </c>
      <c r="T21" s="14" t="s">
        <v>27</v>
      </c>
      <c r="U21" s="14" t="s">
        <v>28</v>
      </c>
      <c r="V21" s="14" t="s">
        <v>36</v>
      </c>
      <c r="W21" s="14" t="s">
        <v>37</v>
      </c>
      <c r="X21" s="14" t="s">
        <v>437</v>
      </c>
      <c r="Y21" s="13" t="s">
        <v>40</v>
      </c>
      <c r="Z21" s="14" t="s">
        <v>41</v>
      </c>
    </row>
    <row r="22" spans="2:30" ht="16.5" customHeight="1">
      <c r="B22" s="15"/>
      <c r="C22" s="9" t="s">
        <v>435</v>
      </c>
      <c r="D22" s="16">
        <f t="shared" ref="D22:I22" si="12">SUM(D23:D42)</f>
        <v>469359</v>
      </c>
      <c r="E22" s="16">
        <f t="shared" si="12"/>
        <v>22335</v>
      </c>
      <c r="F22" s="16">
        <f t="shared" si="12"/>
        <v>200</v>
      </c>
      <c r="G22" s="16">
        <f t="shared" si="12"/>
        <v>19</v>
      </c>
      <c r="H22" s="16">
        <f t="shared" si="12"/>
        <v>18</v>
      </c>
      <c r="I22" s="16">
        <f t="shared" si="12"/>
        <v>12</v>
      </c>
      <c r="J22" s="17">
        <f>D22*1000/E22</f>
        <v>21014.506380120885</v>
      </c>
      <c r="K22" s="17">
        <f t="shared" ref="K22" si="13">IFERROR(D22/F22,0)</f>
        <v>2346.7950000000001</v>
      </c>
      <c r="L22" s="18">
        <f t="shared" ref="L22" si="14">IFERROR(F22/E22,0)</f>
        <v>8.9545556301768529E-3</v>
      </c>
      <c r="M22" s="42">
        <f t="shared" ref="M22" si="15">IFERROR(G22/F22,0)</f>
        <v>9.5000000000000001E-2</v>
      </c>
      <c r="N22" s="42">
        <f t="shared" ref="N22" si="16">IFERROR(H22/F22,0)</f>
        <v>0.09</v>
      </c>
      <c r="O22" s="42">
        <f t="shared" ref="O22" si="17">IFERROR(I22/F22,0)</f>
        <v>0.06</v>
      </c>
      <c r="P22" s="17">
        <f t="shared" ref="P22" si="18">IFERROR(D22/G22,0)</f>
        <v>24703.105263157893</v>
      </c>
      <c r="Q22" s="17">
        <f t="shared" ref="Q22" si="19">IFERROR(D22/H22,0)</f>
        <v>26075.5</v>
      </c>
      <c r="R22" s="17">
        <f t="shared" ref="R22" si="20">IFERROR(D22/I22,0)</f>
        <v>39113.25</v>
      </c>
      <c r="S22" s="16">
        <f>SUM(S23:S42)</f>
        <v>15</v>
      </c>
      <c r="T22" s="16">
        <f>SUM(T23:T42)</f>
        <v>14</v>
      </c>
      <c r="U22" s="16">
        <f>SUM(U23:U42)</f>
        <v>5</v>
      </c>
      <c r="V22" s="17">
        <f t="shared" ref="V22" si="21">IFERROR(D22/T22,0)</f>
        <v>33525.642857142855</v>
      </c>
      <c r="W22" s="17">
        <f t="shared" ref="W22" si="22">IFERROR(D22/U22,0)</f>
        <v>93871.8</v>
      </c>
      <c r="X22" s="17">
        <f>IFERROR(W22*커버링B2C요약!$AD$8/(커버링B2C요약!$AE$5/커버링B2C요약!$AD$5),0)</f>
        <v>37361.398388246256</v>
      </c>
      <c r="Y22" s="17">
        <f>Y23</f>
        <v>80000</v>
      </c>
      <c r="Z22" s="17">
        <v>80000</v>
      </c>
      <c r="AA22" s="107"/>
    </row>
    <row r="23" spans="2:30" s="43" customFormat="1">
      <c r="B23" s="28" t="str">
        <f>VLOOKUP(C23,'메타 RAW'!A:G,2,0)</f>
        <v>ios_purchase_re_vd_고효율소재모음(2)_25.07.23</v>
      </c>
      <c r="C23" s="28" t="s">
        <v>1306</v>
      </c>
      <c r="D23" s="28">
        <f>VLOOKUP($C23,'메타 RAW'!$A:$G,3,0)</f>
        <v>357772</v>
      </c>
      <c r="E23" s="28">
        <f>VLOOKUP($C23,'메타 RAW'!$A:$G,4,0)</f>
        <v>13464</v>
      </c>
      <c r="F23" s="28">
        <f>VLOOKUP($C23,'메타 RAW'!$A:$G,5,0)</f>
        <v>108</v>
      </c>
      <c r="G23" s="28">
        <f>VLOOKUP($C23,'메타 RAW'!$A:$G,6,0)</f>
        <v>15</v>
      </c>
      <c r="H23" s="28">
        <f>VLOOKUP($C23,'메타 RAW'!$A:$I,7,0)</f>
        <v>6</v>
      </c>
      <c r="I23" s="28">
        <f>VLOOKUP($C23,'메타 RAW'!$A:$I,8,0)</f>
        <v>7</v>
      </c>
      <c r="J23" s="29">
        <f t="shared" ref="J23:J42" si="23">IFERROR(D23/E23*1000,0)</f>
        <v>26572.489601901369</v>
      </c>
      <c r="K23" s="29">
        <f t="shared" ref="K23:K42" si="24">IFERROR(D23/F23,0)</f>
        <v>3312.7037037037039</v>
      </c>
      <c r="L23" s="30">
        <f t="shared" ref="L23:L42" si="25">IFERROR(F23/E23,0)</f>
        <v>8.0213903743315516E-3</v>
      </c>
      <c r="M23" s="30">
        <f t="shared" ref="M23:M42" si="26">IFERROR(G23/F23,0)</f>
        <v>0.1388888888888889</v>
      </c>
      <c r="N23" s="30">
        <f t="shared" ref="N23:N42" si="27">IFERROR(H23/F23,0)</f>
        <v>5.5555555555555552E-2</v>
      </c>
      <c r="O23" s="30">
        <f t="shared" ref="O23:O42" si="28">IFERROR(I23/F23,0)</f>
        <v>6.4814814814814811E-2</v>
      </c>
      <c r="P23" s="28">
        <f t="shared" ref="P23:P42" si="29">IFERROR(D23/G23,0)</f>
        <v>23851.466666666667</v>
      </c>
      <c r="Q23" s="28">
        <f t="shared" ref="Q23:Q42" si="30">IFERROR(D23/H23,0)</f>
        <v>59628.666666666664</v>
      </c>
      <c r="R23" s="28">
        <f t="shared" ref="R23:R42" si="31">IFERROR(D23/I23,0)</f>
        <v>51110.285714285717</v>
      </c>
      <c r="S23" s="28">
        <f>IFERROR(VLOOKUP($C23,'메타 RAW (MMP)'!$B:$G,3,0),0)</f>
        <v>14</v>
      </c>
      <c r="T23" s="28">
        <f>IFERROR(VLOOKUP($C23,'메타 RAW (MMP)'!$B:$G,5,0),0)</f>
        <v>13</v>
      </c>
      <c r="U23" s="28">
        <f>IFERROR(VLOOKUP($C23,'메타 RAW (MMP)'!$B:$G,6,0),0)</f>
        <v>4</v>
      </c>
      <c r="V23" s="28">
        <f t="shared" ref="V23:V42" si="32">IFERROR(D23/T23,0)</f>
        <v>27520.923076923078</v>
      </c>
      <c r="W23" s="28">
        <f t="shared" ref="W23:W42" si="33">IFERROR(D23/U23,0)</f>
        <v>89443</v>
      </c>
      <c r="X23" s="28">
        <f>IFERROR(W23*커버링B2C요약!$AD$8/(커버링B2C요약!$AE$5/커버링B2C요약!$AD$5),0)</f>
        <v>35598.716079162325</v>
      </c>
      <c r="Y23" s="28">
        <f>VLOOKUP($C23,'메타 RAW'!$A:$I,9,0)</f>
        <v>80000</v>
      </c>
      <c r="Z23" s="62"/>
      <c r="AA23" s="62"/>
      <c r="AB23" s="62"/>
      <c r="AC23" s="62"/>
      <c r="AD23" s="62"/>
    </row>
    <row r="24" spans="2:30" s="43" customFormat="1">
      <c r="B24" s="22" t="str">
        <f>VLOOKUP(C24,'메타 RAW'!A:G,2,0)</f>
        <v>ios_purchase_re_vd_고효율소재모음(2)_25.07.23</v>
      </c>
      <c r="C24" s="22" t="s">
        <v>1304</v>
      </c>
      <c r="D24" s="22">
        <f>VLOOKUP($C24,'메타 RAW'!$A:$G,3,0)</f>
        <v>50544</v>
      </c>
      <c r="E24" s="22">
        <f>VLOOKUP($C24,'메타 RAW'!$A:$G,4,0)</f>
        <v>4599</v>
      </c>
      <c r="F24" s="22">
        <f>VLOOKUP($C24,'메타 RAW'!$A:$G,5,0)</f>
        <v>34</v>
      </c>
      <c r="G24" s="22">
        <f>VLOOKUP($C24,'메타 RAW'!$A:$G,6,0)</f>
        <v>3</v>
      </c>
      <c r="H24" s="22">
        <f>VLOOKUP($C24,'메타 RAW'!$A:$I,7,0)</f>
        <v>11</v>
      </c>
      <c r="I24" s="22">
        <f>VLOOKUP($C24,'메타 RAW'!$A:$I,8,0)</f>
        <v>3</v>
      </c>
      <c r="J24" s="23">
        <f t="shared" si="23"/>
        <v>10990.215264187867</v>
      </c>
      <c r="K24" s="23">
        <f t="shared" si="24"/>
        <v>1486.5882352941176</v>
      </c>
      <c r="L24" s="24">
        <f t="shared" si="25"/>
        <v>7.3929115025005432E-3</v>
      </c>
      <c r="M24" s="24">
        <f t="shared" si="26"/>
        <v>8.8235294117647065E-2</v>
      </c>
      <c r="N24" s="24">
        <f t="shared" si="27"/>
        <v>0.3235294117647059</v>
      </c>
      <c r="O24" s="24">
        <f t="shared" si="28"/>
        <v>8.8235294117647065E-2</v>
      </c>
      <c r="P24" s="22">
        <f t="shared" si="29"/>
        <v>16848</v>
      </c>
      <c r="Q24" s="22">
        <f t="shared" si="30"/>
        <v>4594.909090909091</v>
      </c>
      <c r="R24" s="22">
        <f t="shared" si="31"/>
        <v>16848</v>
      </c>
      <c r="S24" s="22">
        <f>IFERROR(VLOOKUP($C24,'메타 RAW (MMP)'!$B:$G,3,0),0)</f>
        <v>1</v>
      </c>
      <c r="T24" s="22">
        <f>IFERROR(VLOOKUP($C24,'메타 RAW (MMP)'!$B:$G,5,0),0)</f>
        <v>1</v>
      </c>
      <c r="U24" s="22">
        <f>IFERROR(VLOOKUP($C24,'메타 RAW (MMP)'!$B:$G,6,0),0)</f>
        <v>1</v>
      </c>
      <c r="V24" s="22">
        <f t="shared" si="32"/>
        <v>50544</v>
      </c>
      <c r="W24" s="22">
        <f t="shared" si="33"/>
        <v>50544</v>
      </c>
      <c r="X24" s="22">
        <f>IFERROR(W24*커버링B2C요약!$AD$8/(커버링B2C요약!$AE$5/커버링B2C요약!$AD$5),0)</f>
        <v>20116.739213858888</v>
      </c>
      <c r="Y24" s="22">
        <f>VLOOKUP($C24,'메타 RAW'!$A:$I,9,0)</f>
        <v>80000</v>
      </c>
    </row>
    <row r="25" spans="2:30" s="62" customFormat="1">
      <c r="B25" s="28" t="str">
        <f>VLOOKUP(C25,'메타 RAW'!A:G,2,0)</f>
        <v>ios_purchase_re_vd_고효율소재모음(2)_25.07.23</v>
      </c>
      <c r="C25" s="28" t="s">
        <v>1308</v>
      </c>
      <c r="D25" s="28">
        <f>VLOOKUP($C25,'메타 RAW'!$A:$G,3,0)</f>
        <v>17686</v>
      </c>
      <c r="E25" s="28">
        <f>VLOOKUP($C25,'메타 RAW'!$A:$G,4,0)</f>
        <v>922</v>
      </c>
      <c r="F25" s="28">
        <f>VLOOKUP($C25,'메타 RAW'!$A:$G,5,0)</f>
        <v>19</v>
      </c>
      <c r="G25" s="28">
        <f>VLOOKUP($C25,'메타 RAW'!$A:$G,6,0)</f>
        <v>1</v>
      </c>
      <c r="H25" s="28">
        <f>VLOOKUP($C25,'메타 RAW'!$A:$I,7,0)</f>
        <v>0</v>
      </c>
      <c r="I25" s="28">
        <f>VLOOKUP($C25,'메타 RAW'!$A:$I,8,0)</f>
        <v>2</v>
      </c>
      <c r="J25" s="29">
        <f t="shared" si="23"/>
        <v>19182.212581344902</v>
      </c>
      <c r="K25" s="29">
        <f t="shared" si="24"/>
        <v>930.84210526315792</v>
      </c>
      <c r="L25" s="30">
        <f t="shared" si="25"/>
        <v>2.0607375271149676E-2</v>
      </c>
      <c r="M25" s="30">
        <f t="shared" si="26"/>
        <v>5.2631578947368418E-2</v>
      </c>
      <c r="N25" s="30">
        <f t="shared" si="27"/>
        <v>0</v>
      </c>
      <c r="O25" s="30">
        <f t="shared" si="28"/>
        <v>0.10526315789473684</v>
      </c>
      <c r="P25" s="28">
        <f t="shared" si="29"/>
        <v>17686</v>
      </c>
      <c r="Q25" s="28">
        <f t="shared" si="30"/>
        <v>0</v>
      </c>
      <c r="R25" s="28">
        <f t="shared" si="31"/>
        <v>8843</v>
      </c>
      <c r="S25" s="28">
        <f>IFERROR(VLOOKUP($C25,'메타 RAW (MMP)'!$B:$G,3,0),0)</f>
        <v>0</v>
      </c>
      <c r="T25" s="28">
        <f>IFERROR(VLOOKUP($C25,'메타 RAW (MMP)'!$B:$G,5,0),0)</f>
        <v>0</v>
      </c>
      <c r="U25" s="28">
        <f>IFERROR(VLOOKUP($C25,'메타 RAW (MMP)'!$B:$G,6,0),0)</f>
        <v>0</v>
      </c>
      <c r="V25" s="28">
        <f t="shared" si="32"/>
        <v>0</v>
      </c>
      <c r="W25" s="28">
        <f t="shared" si="33"/>
        <v>0</v>
      </c>
      <c r="X25" s="28">
        <f>IFERROR(W25*커버링B2C요약!$AD$8/(커버링B2C요약!$AE$5/커버링B2C요약!$AD$5),0)</f>
        <v>0</v>
      </c>
      <c r="Y25" s="28">
        <f>VLOOKUP($C25,'메타 RAW'!$A:$I,9,0)</f>
        <v>80000</v>
      </c>
    </row>
    <row r="26" spans="2:30" s="62" customFormat="1">
      <c r="B26" s="28" t="str">
        <f>VLOOKUP(C26,'메타 RAW'!A:G,2,0)</f>
        <v>ios_purchase_re_vd_고효율소재모음(2)_25.07.23</v>
      </c>
      <c r="C26" s="28" t="s">
        <v>1307</v>
      </c>
      <c r="D26" s="28">
        <f>VLOOKUP($C26,'메타 RAW'!$A:$G,3,0)</f>
        <v>17029</v>
      </c>
      <c r="E26" s="28">
        <f>VLOOKUP($C26,'메타 RAW'!$A:$G,4,0)</f>
        <v>1400</v>
      </c>
      <c r="F26" s="28">
        <f>VLOOKUP($C26,'메타 RAW'!$A:$G,5,0)</f>
        <v>15</v>
      </c>
      <c r="G26" s="28">
        <f>VLOOKUP($C26,'메타 RAW'!$A:$G,6,0)</f>
        <v>0</v>
      </c>
      <c r="H26" s="28">
        <f>VLOOKUP($C26,'메타 RAW'!$A:$I,7,0)</f>
        <v>0</v>
      </c>
      <c r="I26" s="28">
        <f>VLOOKUP($C26,'메타 RAW'!$A:$I,8,0)</f>
        <v>0</v>
      </c>
      <c r="J26" s="29">
        <f t="shared" si="23"/>
        <v>12163.571428571428</v>
      </c>
      <c r="K26" s="29">
        <f t="shared" si="24"/>
        <v>1135.2666666666667</v>
      </c>
      <c r="L26" s="30">
        <f t="shared" si="25"/>
        <v>1.0714285714285714E-2</v>
      </c>
      <c r="M26" s="30">
        <f t="shared" si="26"/>
        <v>0</v>
      </c>
      <c r="N26" s="30">
        <f t="shared" si="27"/>
        <v>0</v>
      </c>
      <c r="O26" s="30">
        <f t="shared" si="28"/>
        <v>0</v>
      </c>
      <c r="P26" s="28">
        <f t="shared" si="29"/>
        <v>0</v>
      </c>
      <c r="Q26" s="28">
        <f t="shared" si="30"/>
        <v>0</v>
      </c>
      <c r="R26" s="28">
        <f t="shared" si="31"/>
        <v>0</v>
      </c>
      <c r="S26" s="28">
        <f>IFERROR(VLOOKUP($C26,'메타 RAW (MMP)'!$B:$G,3,0),0)</f>
        <v>0</v>
      </c>
      <c r="T26" s="28">
        <f>IFERROR(VLOOKUP($C26,'메타 RAW (MMP)'!$B:$G,5,0),0)</f>
        <v>0</v>
      </c>
      <c r="U26" s="28">
        <f>IFERROR(VLOOKUP($C26,'메타 RAW (MMP)'!$B:$G,6,0),0)</f>
        <v>0</v>
      </c>
      <c r="V26" s="28">
        <f t="shared" si="32"/>
        <v>0</v>
      </c>
      <c r="W26" s="28">
        <f t="shared" si="33"/>
        <v>0</v>
      </c>
      <c r="X26" s="28">
        <f>IFERROR(W26*커버링B2C요약!$AD$8/(커버링B2C요약!$AE$5/커버링B2C요약!$AD$5),0)</f>
        <v>0</v>
      </c>
      <c r="Y26" s="28">
        <f>VLOOKUP($C26,'메타 RAW'!$A:$I,9,0)</f>
        <v>80000</v>
      </c>
    </row>
    <row r="27" spans="2:30" s="62" customFormat="1">
      <c r="B27" s="28" t="str">
        <f>VLOOKUP(C27,'메타 RAW'!A:G,2,0)</f>
        <v>ios_purchase_re_vd_고효율소재모음(2)_25.07.23</v>
      </c>
      <c r="C27" s="28" t="s">
        <v>1309</v>
      </c>
      <c r="D27" s="28">
        <f>VLOOKUP($C27,'메타 RAW'!$A:$G,3,0)</f>
        <v>12592</v>
      </c>
      <c r="E27" s="28">
        <f>VLOOKUP($C27,'메타 RAW'!$A:$G,4,0)</f>
        <v>793</v>
      </c>
      <c r="F27" s="28">
        <f>VLOOKUP($C27,'메타 RAW'!$A:$G,5,0)</f>
        <v>11</v>
      </c>
      <c r="G27" s="28">
        <f>VLOOKUP($C27,'메타 RAW'!$A:$G,6,0)</f>
        <v>0</v>
      </c>
      <c r="H27" s="28">
        <f>VLOOKUP($C27,'메타 RAW'!$A:$I,7,0)</f>
        <v>0</v>
      </c>
      <c r="I27" s="28">
        <f>VLOOKUP($C27,'메타 RAW'!$A:$I,8,0)</f>
        <v>0</v>
      </c>
      <c r="J27" s="29">
        <f t="shared" si="23"/>
        <v>15878.940731399747</v>
      </c>
      <c r="K27" s="29">
        <f t="shared" si="24"/>
        <v>1144.7272727272727</v>
      </c>
      <c r="L27" s="30">
        <f t="shared" si="25"/>
        <v>1.3871374527112233E-2</v>
      </c>
      <c r="M27" s="30">
        <f t="shared" si="26"/>
        <v>0</v>
      </c>
      <c r="N27" s="30">
        <f t="shared" si="27"/>
        <v>0</v>
      </c>
      <c r="O27" s="30">
        <f t="shared" si="28"/>
        <v>0</v>
      </c>
      <c r="P27" s="28">
        <f t="shared" si="29"/>
        <v>0</v>
      </c>
      <c r="Q27" s="28">
        <f t="shared" si="30"/>
        <v>0</v>
      </c>
      <c r="R27" s="28">
        <f t="shared" si="31"/>
        <v>0</v>
      </c>
      <c r="S27" s="28">
        <f>IFERROR(VLOOKUP($C27,'메타 RAW (MMP)'!$B:$G,3,0),0)</f>
        <v>0</v>
      </c>
      <c r="T27" s="28">
        <f>IFERROR(VLOOKUP($C27,'메타 RAW (MMP)'!$B:$G,5,0),0)</f>
        <v>0</v>
      </c>
      <c r="U27" s="28">
        <f>IFERROR(VLOOKUP($C27,'메타 RAW (MMP)'!$B:$G,6,0),0)</f>
        <v>0</v>
      </c>
      <c r="V27" s="28">
        <f t="shared" si="32"/>
        <v>0</v>
      </c>
      <c r="W27" s="28">
        <f t="shared" si="33"/>
        <v>0</v>
      </c>
      <c r="X27" s="28">
        <f>IFERROR(W27*커버링B2C요약!$AD$8/(커버링B2C요약!$AE$5/커버링B2C요약!$AD$5),0)</f>
        <v>0</v>
      </c>
      <c r="Y27" s="28">
        <f>VLOOKUP($C27,'메타 RAW'!$A:$I,9,0)</f>
        <v>80000</v>
      </c>
    </row>
    <row r="28" spans="2:30" s="62" customFormat="1">
      <c r="B28" s="28" t="str">
        <f>VLOOKUP(C28,'메타 RAW'!A:G,2,0)</f>
        <v>ios_purchase_re_vd_고효율소재모음(2)_25.07.23</v>
      </c>
      <c r="C28" s="28" t="s">
        <v>1310</v>
      </c>
      <c r="D28" s="28">
        <f>VLOOKUP($C28,'메타 RAW'!$A:$G,3,0)</f>
        <v>10616</v>
      </c>
      <c r="E28" s="28">
        <f>VLOOKUP($C28,'메타 RAW'!$A:$G,4,0)</f>
        <v>923</v>
      </c>
      <c r="F28" s="28">
        <f>VLOOKUP($C28,'메타 RAW'!$A:$G,5,0)</f>
        <v>13</v>
      </c>
      <c r="G28" s="28">
        <f>VLOOKUP($C28,'메타 RAW'!$A:$G,6,0)</f>
        <v>0</v>
      </c>
      <c r="H28" s="28">
        <f>VLOOKUP($C28,'메타 RAW'!$A:$I,7,0)</f>
        <v>0</v>
      </c>
      <c r="I28" s="28">
        <f>VLOOKUP($C28,'메타 RAW'!$A:$I,8,0)</f>
        <v>0</v>
      </c>
      <c r="J28" s="29">
        <f t="shared" si="23"/>
        <v>11501.625135427952</v>
      </c>
      <c r="K28" s="29">
        <f t="shared" si="24"/>
        <v>816.61538461538464</v>
      </c>
      <c r="L28" s="30">
        <f t="shared" si="25"/>
        <v>1.4084507042253521E-2</v>
      </c>
      <c r="M28" s="30">
        <f t="shared" si="26"/>
        <v>0</v>
      </c>
      <c r="N28" s="30">
        <f t="shared" si="27"/>
        <v>0</v>
      </c>
      <c r="O28" s="30">
        <f t="shared" si="28"/>
        <v>0</v>
      </c>
      <c r="P28" s="28">
        <f t="shared" si="29"/>
        <v>0</v>
      </c>
      <c r="Q28" s="28">
        <f t="shared" si="30"/>
        <v>0</v>
      </c>
      <c r="R28" s="28">
        <f t="shared" si="31"/>
        <v>0</v>
      </c>
      <c r="S28" s="28">
        <f>IFERROR(VLOOKUP($C28,'메타 RAW (MMP)'!$B:$G,3,0),0)</f>
        <v>0</v>
      </c>
      <c r="T28" s="28">
        <f>IFERROR(VLOOKUP($C28,'메타 RAW (MMP)'!$B:$G,5,0),0)</f>
        <v>0</v>
      </c>
      <c r="U28" s="28">
        <f>IFERROR(VLOOKUP($C28,'메타 RAW (MMP)'!$B:$G,6,0),0)</f>
        <v>0</v>
      </c>
      <c r="V28" s="28">
        <f t="shared" si="32"/>
        <v>0</v>
      </c>
      <c r="W28" s="28">
        <f t="shared" si="33"/>
        <v>0</v>
      </c>
      <c r="X28" s="28">
        <f>IFERROR(W28*커버링B2C요약!$AD$8/(커버링B2C요약!$AE$5/커버링B2C요약!$AD$5),0)</f>
        <v>0</v>
      </c>
      <c r="Y28" s="28">
        <f>VLOOKUP($C28,'메타 RAW'!$A:$I,9,0)</f>
        <v>80000</v>
      </c>
    </row>
    <row r="29" spans="2:30" s="62" customFormat="1">
      <c r="B29" s="22" t="str">
        <f>VLOOKUP(C29,'메타 RAW'!A:G,2,0)</f>
        <v>ios_purchase_re_vd_고효율소재모음(2)_25.07.23</v>
      </c>
      <c r="C29" s="22" t="s">
        <v>1305</v>
      </c>
      <c r="D29" s="22">
        <f>VLOOKUP($C29,'메타 RAW'!$A:$G,3,0)</f>
        <v>3120</v>
      </c>
      <c r="E29" s="22">
        <f>VLOOKUP($C29,'메타 RAW'!$A:$G,4,0)</f>
        <v>234</v>
      </c>
      <c r="F29" s="22">
        <f>VLOOKUP($C29,'메타 RAW'!$A:$G,5,0)</f>
        <v>0</v>
      </c>
      <c r="G29" s="22">
        <f>VLOOKUP($C29,'메타 RAW'!$A:$G,6,0)</f>
        <v>0</v>
      </c>
      <c r="H29" s="22">
        <f>VLOOKUP($C29,'메타 RAW'!$A:$I,7,0)</f>
        <v>1</v>
      </c>
      <c r="I29" s="22">
        <f>VLOOKUP($C29,'메타 RAW'!$A:$I,8,0)</f>
        <v>0</v>
      </c>
      <c r="J29" s="23">
        <f t="shared" si="23"/>
        <v>13333.333333333334</v>
      </c>
      <c r="K29" s="23">
        <f t="shared" si="24"/>
        <v>0</v>
      </c>
      <c r="L29" s="24">
        <f t="shared" si="25"/>
        <v>0</v>
      </c>
      <c r="M29" s="24">
        <f t="shared" si="26"/>
        <v>0</v>
      </c>
      <c r="N29" s="24">
        <f t="shared" si="27"/>
        <v>0</v>
      </c>
      <c r="O29" s="24">
        <f t="shared" si="28"/>
        <v>0</v>
      </c>
      <c r="P29" s="22">
        <f t="shared" si="29"/>
        <v>0</v>
      </c>
      <c r="Q29" s="22">
        <f t="shared" si="30"/>
        <v>3120</v>
      </c>
      <c r="R29" s="22">
        <f t="shared" si="31"/>
        <v>0</v>
      </c>
      <c r="S29" s="22">
        <f>IFERROR(VLOOKUP($C29,'메타 RAW (MMP)'!$B:$G,3,0),0)</f>
        <v>0</v>
      </c>
      <c r="T29" s="22">
        <f>IFERROR(VLOOKUP($C29,'메타 RAW (MMP)'!$B:$G,5,0),0)</f>
        <v>0</v>
      </c>
      <c r="U29" s="22">
        <f>IFERROR(VLOOKUP($C29,'메타 RAW (MMP)'!$B:$G,6,0),0)</f>
        <v>0</v>
      </c>
      <c r="V29" s="22">
        <f t="shared" si="32"/>
        <v>0</v>
      </c>
      <c r="W29" s="22">
        <f t="shared" si="33"/>
        <v>0</v>
      </c>
      <c r="X29" s="22">
        <f>IFERROR(W29*커버링B2C요약!$AD$8/(커버링B2C요약!$AE$5/커버링B2C요약!$AD$5),0)</f>
        <v>0</v>
      </c>
      <c r="Y29" s="22">
        <f>VLOOKUP($C29,'메타 RAW'!$A:$I,9,0)</f>
        <v>80000</v>
      </c>
      <c r="Z29" s="43"/>
      <c r="AA29" s="43"/>
      <c r="AB29" s="43"/>
      <c r="AC29" s="43"/>
      <c r="AD29" s="43"/>
    </row>
    <row r="30" spans="2:30" s="62" customFormat="1">
      <c r="B30" s="22" t="str">
        <f>VLOOKUP(C30,'메타 RAW'!A:G,2,0)</f>
        <v>ios_purchase_re_vd_고효율소재모음(2)_25.07.23</v>
      </c>
      <c r="C30" s="22" t="s">
        <v>1311</v>
      </c>
      <c r="D30" s="22">
        <f>VLOOKUP($C30,'메타 RAW'!$A:$G,3,0)</f>
        <v>0</v>
      </c>
      <c r="E30" s="22">
        <f>VLOOKUP($C30,'메타 RAW'!$A:$G,4,0)</f>
        <v>0</v>
      </c>
      <c r="F30" s="22">
        <f>VLOOKUP($C30,'메타 RAW'!$A:$G,5,0)</f>
        <v>0</v>
      </c>
      <c r="G30" s="22">
        <f>VLOOKUP($C30,'메타 RAW'!$A:$G,6,0)</f>
        <v>0</v>
      </c>
      <c r="H30" s="22">
        <f>VLOOKUP($C30,'메타 RAW'!$A:$I,7,0)</f>
        <v>0</v>
      </c>
      <c r="I30" s="22">
        <f>VLOOKUP($C30,'메타 RAW'!$A:$I,8,0)</f>
        <v>0</v>
      </c>
      <c r="J30" s="23">
        <f t="shared" si="23"/>
        <v>0</v>
      </c>
      <c r="K30" s="23">
        <f t="shared" si="24"/>
        <v>0</v>
      </c>
      <c r="L30" s="24">
        <f t="shared" si="25"/>
        <v>0</v>
      </c>
      <c r="M30" s="24">
        <f t="shared" si="26"/>
        <v>0</v>
      </c>
      <c r="N30" s="24">
        <f t="shared" si="27"/>
        <v>0</v>
      </c>
      <c r="O30" s="24">
        <f t="shared" si="28"/>
        <v>0</v>
      </c>
      <c r="P30" s="22">
        <f t="shared" si="29"/>
        <v>0</v>
      </c>
      <c r="Q30" s="22">
        <f t="shared" si="30"/>
        <v>0</v>
      </c>
      <c r="R30" s="22">
        <f t="shared" si="31"/>
        <v>0</v>
      </c>
      <c r="S30" s="22">
        <f>IFERROR(VLOOKUP($C30,'메타 RAW (MMP)'!$B:$G,3,0),0)</f>
        <v>0</v>
      </c>
      <c r="T30" s="22">
        <f>IFERROR(VLOOKUP($C30,'메타 RAW (MMP)'!$B:$G,5,0),0)</f>
        <v>0</v>
      </c>
      <c r="U30" s="22">
        <f>IFERROR(VLOOKUP($C30,'메타 RAW (MMP)'!$B:$G,6,0),0)</f>
        <v>0</v>
      </c>
      <c r="V30" s="22">
        <f t="shared" si="32"/>
        <v>0</v>
      </c>
      <c r="W30" s="22">
        <f t="shared" si="33"/>
        <v>0</v>
      </c>
      <c r="X30" s="22">
        <f>IFERROR(W30*커버링B2C요약!$AD$8/(커버링B2C요약!$AE$5/커버링B2C요약!$AD$5),0)</f>
        <v>0</v>
      </c>
      <c r="Y30" s="22">
        <f>VLOOKUP($C30,'메타 RAW'!$A:$I,9,0)</f>
        <v>80000</v>
      </c>
      <c r="Z30" s="43"/>
      <c r="AA30" s="43"/>
      <c r="AB30" s="43"/>
      <c r="AC30" s="43"/>
      <c r="AD30" s="43"/>
    </row>
    <row r="31" spans="2:30" s="43" customFormat="1">
      <c r="B31" s="22" t="str">
        <f>VLOOKUP(C31,'메타 RAW'!A:G,2,0)</f>
        <v>ios_purchase_re_vd_고효율소재모음(2)_25.07.23</v>
      </c>
      <c r="C31" s="22" t="s">
        <v>1312</v>
      </c>
      <c r="D31" s="22">
        <f>VLOOKUP($C31,'메타 RAW'!$A:$G,3,0)</f>
        <v>0</v>
      </c>
      <c r="E31" s="22">
        <f>VLOOKUP($C31,'메타 RAW'!$A:$G,4,0)</f>
        <v>0</v>
      </c>
      <c r="F31" s="22">
        <f>VLOOKUP($C31,'메타 RAW'!$A:$G,5,0)</f>
        <v>0</v>
      </c>
      <c r="G31" s="22">
        <f>VLOOKUP($C31,'메타 RAW'!$A:$G,6,0)</f>
        <v>0</v>
      </c>
      <c r="H31" s="22">
        <f>VLOOKUP($C31,'메타 RAW'!$A:$I,7,0)</f>
        <v>0</v>
      </c>
      <c r="I31" s="22">
        <f>VLOOKUP($C31,'메타 RAW'!$A:$I,8,0)</f>
        <v>0</v>
      </c>
      <c r="J31" s="23">
        <f t="shared" si="23"/>
        <v>0</v>
      </c>
      <c r="K31" s="23">
        <f t="shared" si="24"/>
        <v>0</v>
      </c>
      <c r="L31" s="24">
        <f t="shared" si="25"/>
        <v>0</v>
      </c>
      <c r="M31" s="24">
        <f t="shared" si="26"/>
        <v>0</v>
      </c>
      <c r="N31" s="24">
        <f t="shared" si="27"/>
        <v>0</v>
      </c>
      <c r="O31" s="24">
        <f t="shared" si="28"/>
        <v>0</v>
      </c>
      <c r="P31" s="22">
        <f t="shared" si="29"/>
        <v>0</v>
      </c>
      <c r="Q31" s="22">
        <f t="shared" si="30"/>
        <v>0</v>
      </c>
      <c r="R31" s="22">
        <f t="shared" si="31"/>
        <v>0</v>
      </c>
      <c r="S31" s="22">
        <f>IFERROR(VLOOKUP($C31,'메타 RAW (MMP)'!$B:$G,3,0),0)</f>
        <v>0</v>
      </c>
      <c r="T31" s="22">
        <f>IFERROR(VLOOKUP($C31,'메타 RAW (MMP)'!$B:$G,5,0),0)</f>
        <v>0</v>
      </c>
      <c r="U31" s="22">
        <f>IFERROR(VLOOKUP($C31,'메타 RAW (MMP)'!$B:$G,6,0),0)</f>
        <v>0</v>
      </c>
      <c r="V31" s="22">
        <f t="shared" si="32"/>
        <v>0</v>
      </c>
      <c r="W31" s="22">
        <f t="shared" si="33"/>
        <v>0</v>
      </c>
      <c r="X31" s="22">
        <f>IFERROR(W31*커버링B2C요약!$AD$8/(커버링B2C요약!$AE$5/커버링B2C요약!$AD$5),0)</f>
        <v>0</v>
      </c>
      <c r="Y31" s="22">
        <f>VLOOKUP($C31,'메타 RAW'!$A:$I,9,0)</f>
        <v>80000</v>
      </c>
    </row>
    <row r="32" spans="2:30" s="43" customFormat="1">
      <c r="B32" s="22" t="str">
        <f>VLOOKUP(C32,'메타 RAW'!A:G,2,0)</f>
        <v>ios_purchase_re_vd_고효율소재모음(2)_25.07.23</v>
      </c>
      <c r="C32" s="22" t="s">
        <v>1313</v>
      </c>
      <c r="D32" s="22">
        <f>VLOOKUP($C32,'메타 RAW'!$A:$G,3,0)</f>
        <v>0</v>
      </c>
      <c r="E32" s="22">
        <f>VLOOKUP($C32,'메타 RAW'!$A:$G,4,0)</f>
        <v>0</v>
      </c>
      <c r="F32" s="22">
        <f>VLOOKUP($C32,'메타 RAW'!$A:$G,5,0)</f>
        <v>0</v>
      </c>
      <c r="G32" s="22">
        <f>VLOOKUP($C32,'메타 RAW'!$A:$G,6,0)</f>
        <v>0</v>
      </c>
      <c r="H32" s="22">
        <f>VLOOKUP($C32,'메타 RAW'!$A:$I,7,0)</f>
        <v>0</v>
      </c>
      <c r="I32" s="22">
        <f>VLOOKUP($C32,'메타 RAW'!$A:$I,8,0)</f>
        <v>0</v>
      </c>
      <c r="J32" s="23">
        <f t="shared" si="23"/>
        <v>0</v>
      </c>
      <c r="K32" s="23">
        <f t="shared" si="24"/>
        <v>0</v>
      </c>
      <c r="L32" s="24">
        <f t="shared" si="25"/>
        <v>0</v>
      </c>
      <c r="M32" s="24">
        <f t="shared" si="26"/>
        <v>0</v>
      </c>
      <c r="N32" s="24">
        <f t="shared" si="27"/>
        <v>0</v>
      </c>
      <c r="O32" s="24">
        <f t="shared" si="28"/>
        <v>0</v>
      </c>
      <c r="P32" s="22">
        <f t="shared" si="29"/>
        <v>0</v>
      </c>
      <c r="Q32" s="22">
        <f t="shared" si="30"/>
        <v>0</v>
      </c>
      <c r="R32" s="22">
        <f t="shared" si="31"/>
        <v>0</v>
      </c>
      <c r="S32" s="22">
        <f>IFERROR(VLOOKUP($C32,'메타 RAW (MMP)'!$B:$G,3,0),0)</f>
        <v>0</v>
      </c>
      <c r="T32" s="22">
        <f>IFERROR(VLOOKUP($C32,'메타 RAW (MMP)'!$B:$G,5,0),0)</f>
        <v>0</v>
      </c>
      <c r="U32" s="22">
        <f>IFERROR(VLOOKUP($C32,'메타 RAW (MMP)'!$B:$G,6,0),0)</f>
        <v>0</v>
      </c>
      <c r="V32" s="22">
        <f t="shared" si="32"/>
        <v>0</v>
      </c>
      <c r="W32" s="22">
        <f t="shared" si="33"/>
        <v>0</v>
      </c>
      <c r="X32" s="22">
        <f>IFERROR(W32*커버링B2C요약!$AD$8/(커버링B2C요약!$AE$5/커버링B2C요약!$AD$5),0)</f>
        <v>0</v>
      </c>
      <c r="Y32" s="22">
        <f>VLOOKUP($C32,'메타 RAW'!$A:$I,9,0)</f>
        <v>80000</v>
      </c>
      <c r="Z32" s="62"/>
      <c r="AA32" s="62"/>
      <c r="AB32" s="62"/>
      <c r="AC32" s="62"/>
      <c r="AD32" s="62"/>
    </row>
    <row r="33" spans="2:30" s="43" customFormat="1">
      <c r="B33" s="22" t="str">
        <f>VLOOKUP(C33,'메타 RAW'!A:G,2,0)</f>
        <v>ios_purchase_re_vd_고효율소재모음(2)_25.07.23</v>
      </c>
      <c r="C33" s="22" t="s">
        <v>1314</v>
      </c>
      <c r="D33" s="22">
        <f>VLOOKUP($C33,'메타 RAW'!$A:$G,3,0)</f>
        <v>0</v>
      </c>
      <c r="E33" s="22">
        <f>VLOOKUP($C33,'메타 RAW'!$A:$G,4,0)</f>
        <v>0</v>
      </c>
      <c r="F33" s="22">
        <f>VLOOKUP($C33,'메타 RAW'!$A:$G,5,0)</f>
        <v>0</v>
      </c>
      <c r="G33" s="22">
        <f>VLOOKUP($C33,'메타 RAW'!$A:$G,6,0)</f>
        <v>0</v>
      </c>
      <c r="H33" s="22">
        <f>VLOOKUP($C33,'메타 RAW'!$A:$I,7,0)</f>
        <v>0</v>
      </c>
      <c r="I33" s="22">
        <f>VLOOKUP($C33,'메타 RAW'!$A:$I,8,0)</f>
        <v>0</v>
      </c>
      <c r="J33" s="23">
        <f t="shared" si="23"/>
        <v>0</v>
      </c>
      <c r="K33" s="23">
        <f t="shared" si="24"/>
        <v>0</v>
      </c>
      <c r="L33" s="24">
        <f t="shared" si="25"/>
        <v>0</v>
      </c>
      <c r="M33" s="24">
        <f t="shared" si="26"/>
        <v>0</v>
      </c>
      <c r="N33" s="24">
        <f t="shared" si="27"/>
        <v>0</v>
      </c>
      <c r="O33" s="24">
        <f t="shared" si="28"/>
        <v>0</v>
      </c>
      <c r="P33" s="22">
        <f t="shared" si="29"/>
        <v>0</v>
      </c>
      <c r="Q33" s="22">
        <f t="shared" si="30"/>
        <v>0</v>
      </c>
      <c r="R33" s="22">
        <f t="shared" si="31"/>
        <v>0</v>
      </c>
      <c r="S33" s="22">
        <f>IFERROR(VLOOKUP($C33,'메타 RAW (MMP)'!$B:$G,3,0),0)</f>
        <v>0</v>
      </c>
      <c r="T33" s="22">
        <f>IFERROR(VLOOKUP($C33,'메타 RAW (MMP)'!$B:$G,5,0),0)</f>
        <v>0</v>
      </c>
      <c r="U33" s="22">
        <f>IFERROR(VLOOKUP($C33,'메타 RAW (MMP)'!$B:$G,6,0),0)</f>
        <v>0</v>
      </c>
      <c r="V33" s="22">
        <f t="shared" si="32"/>
        <v>0</v>
      </c>
      <c r="W33" s="22">
        <f t="shared" si="33"/>
        <v>0</v>
      </c>
      <c r="X33" s="22">
        <f>IFERROR(W33*커버링B2C요약!$AD$8/(커버링B2C요약!$AE$5/커버링B2C요약!$AD$5),0)</f>
        <v>0</v>
      </c>
      <c r="Y33" s="22">
        <f>VLOOKUP($C33,'메타 RAW'!$A:$I,9,0)</f>
        <v>80000</v>
      </c>
      <c r="Z33" s="62"/>
      <c r="AA33" s="62"/>
      <c r="AB33" s="62"/>
      <c r="AC33" s="62"/>
      <c r="AD33" s="62"/>
    </row>
    <row r="34" spans="2:30" s="167" customFormat="1">
      <c r="B34" s="22" t="str">
        <f>VLOOKUP(C34,'메타 RAW'!A:G,2,0)</f>
        <v>ios_purchase_re_vd_고효율소재모음(2)_25.07.23</v>
      </c>
      <c r="C34" s="22" t="s">
        <v>1315</v>
      </c>
      <c r="D34" s="22">
        <f>VLOOKUP($C34,'메타 RAW'!$A:$G,3,0)</f>
        <v>0</v>
      </c>
      <c r="E34" s="22">
        <f>VLOOKUP($C34,'메타 RAW'!$A:$G,4,0)</f>
        <v>0</v>
      </c>
      <c r="F34" s="22">
        <f>VLOOKUP($C34,'메타 RAW'!$A:$G,5,0)</f>
        <v>0</v>
      </c>
      <c r="G34" s="22">
        <f>VLOOKUP($C34,'메타 RAW'!$A:$G,6,0)</f>
        <v>0</v>
      </c>
      <c r="H34" s="22">
        <f>VLOOKUP($C34,'메타 RAW'!$A:$I,7,0)</f>
        <v>0</v>
      </c>
      <c r="I34" s="22">
        <f>VLOOKUP($C34,'메타 RAW'!$A:$I,8,0)</f>
        <v>0</v>
      </c>
      <c r="J34" s="23">
        <f t="shared" si="23"/>
        <v>0</v>
      </c>
      <c r="K34" s="23">
        <f t="shared" si="24"/>
        <v>0</v>
      </c>
      <c r="L34" s="24">
        <f t="shared" si="25"/>
        <v>0</v>
      </c>
      <c r="M34" s="24">
        <f t="shared" si="26"/>
        <v>0</v>
      </c>
      <c r="N34" s="24">
        <f t="shared" si="27"/>
        <v>0</v>
      </c>
      <c r="O34" s="24">
        <f t="shared" si="28"/>
        <v>0</v>
      </c>
      <c r="P34" s="22">
        <f t="shared" si="29"/>
        <v>0</v>
      </c>
      <c r="Q34" s="22">
        <f t="shared" si="30"/>
        <v>0</v>
      </c>
      <c r="R34" s="22">
        <f t="shared" si="31"/>
        <v>0</v>
      </c>
      <c r="S34" s="22">
        <f>IFERROR(VLOOKUP($C34,'메타 RAW (MMP)'!$B:$G,3,0),0)</f>
        <v>0</v>
      </c>
      <c r="T34" s="22">
        <f>IFERROR(VLOOKUP($C34,'메타 RAW (MMP)'!$B:$G,5,0),0)</f>
        <v>0</v>
      </c>
      <c r="U34" s="22">
        <f>IFERROR(VLOOKUP($C34,'메타 RAW (MMP)'!$B:$G,6,0),0)</f>
        <v>0</v>
      </c>
      <c r="V34" s="22">
        <f t="shared" si="32"/>
        <v>0</v>
      </c>
      <c r="W34" s="22">
        <f t="shared" si="33"/>
        <v>0</v>
      </c>
      <c r="X34" s="22">
        <f>IFERROR(W34*커버링B2C요약!$AD$8/(커버링B2C요약!$AE$5/커버링B2C요약!$AD$5),0)</f>
        <v>0</v>
      </c>
      <c r="Y34" s="22">
        <f>VLOOKUP($C34,'메타 RAW'!$A:$I,9,0)</f>
        <v>80000</v>
      </c>
      <c r="Z34" s="62"/>
      <c r="AA34" s="62"/>
      <c r="AB34" s="62"/>
      <c r="AC34" s="62"/>
      <c r="AD34" s="62"/>
    </row>
    <row r="35" spans="2:30" s="62" customFormat="1">
      <c r="B35" s="22" t="str">
        <f>VLOOKUP(C35,'메타 RAW'!A:G,2,0)</f>
        <v>ios_purchase_re_vd_고효율소재모음(2)_25.07.23</v>
      </c>
      <c r="C35" s="22" t="s">
        <v>1316</v>
      </c>
      <c r="D35" s="22">
        <f>VLOOKUP($C35,'메타 RAW'!$A:$G,3,0)</f>
        <v>0</v>
      </c>
      <c r="E35" s="22">
        <f>VLOOKUP($C35,'메타 RAW'!$A:$G,4,0)</f>
        <v>0</v>
      </c>
      <c r="F35" s="22">
        <f>VLOOKUP($C35,'메타 RAW'!$A:$G,5,0)</f>
        <v>0</v>
      </c>
      <c r="G35" s="22">
        <f>VLOOKUP($C35,'메타 RAW'!$A:$G,6,0)</f>
        <v>0</v>
      </c>
      <c r="H35" s="22">
        <f>VLOOKUP($C35,'메타 RAW'!$A:$I,7,0)</f>
        <v>0</v>
      </c>
      <c r="I35" s="22">
        <f>VLOOKUP($C35,'메타 RAW'!$A:$I,8,0)</f>
        <v>0</v>
      </c>
      <c r="J35" s="23">
        <f t="shared" si="23"/>
        <v>0</v>
      </c>
      <c r="K35" s="23">
        <f t="shared" si="24"/>
        <v>0</v>
      </c>
      <c r="L35" s="24">
        <f t="shared" si="25"/>
        <v>0</v>
      </c>
      <c r="M35" s="24">
        <f t="shared" si="26"/>
        <v>0</v>
      </c>
      <c r="N35" s="24">
        <f t="shared" si="27"/>
        <v>0</v>
      </c>
      <c r="O35" s="24">
        <f t="shared" si="28"/>
        <v>0</v>
      </c>
      <c r="P35" s="22">
        <f t="shared" si="29"/>
        <v>0</v>
      </c>
      <c r="Q35" s="22">
        <f t="shared" si="30"/>
        <v>0</v>
      </c>
      <c r="R35" s="22">
        <f t="shared" si="31"/>
        <v>0</v>
      </c>
      <c r="S35" s="22">
        <f>IFERROR(VLOOKUP($C35,'메타 RAW (MMP)'!$B:$G,3,0),0)</f>
        <v>0</v>
      </c>
      <c r="T35" s="22">
        <f>IFERROR(VLOOKUP($C35,'메타 RAW (MMP)'!$B:$G,5,0),0)</f>
        <v>0</v>
      </c>
      <c r="U35" s="22">
        <f>IFERROR(VLOOKUP($C35,'메타 RAW (MMP)'!$B:$G,6,0),0)</f>
        <v>0</v>
      </c>
      <c r="V35" s="22">
        <f t="shared" si="32"/>
        <v>0</v>
      </c>
      <c r="W35" s="22">
        <f t="shared" si="33"/>
        <v>0</v>
      </c>
      <c r="X35" s="22">
        <f>IFERROR(W35*커버링B2C요약!$AD$8/(커버링B2C요약!$AE$5/커버링B2C요약!$AD$5),0)</f>
        <v>0</v>
      </c>
      <c r="Y35" s="22">
        <f>VLOOKUP($C35,'메타 RAW'!$A:$I,9,0)</f>
        <v>80000</v>
      </c>
    </row>
    <row r="36" spans="2:30" s="62" customFormat="1">
      <c r="B36" s="22" t="str">
        <f>VLOOKUP(C36,'메타 RAW'!A:G,2,0)</f>
        <v>ios_purchase_re_vd_고효율소재모음(2)_25.07.23</v>
      </c>
      <c r="C36" s="22" t="s">
        <v>1317</v>
      </c>
      <c r="D36" s="22">
        <f>VLOOKUP($C36,'메타 RAW'!$A:$G,3,0)</f>
        <v>0</v>
      </c>
      <c r="E36" s="22">
        <f>VLOOKUP($C36,'메타 RAW'!$A:$G,4,0)</f>
        <v>0</v>
      </c>
      <c r="F36" s="22">
        <f>VLOOKUP($C36,'메타 RAW'!$A:$G,5,0)</f>
        <v>0</v>
      </c>
      <c r="G36" s="22">
        <f>VLOOKUP($C36,'메타 RAW'!$A:$G,6,0)</f>
        <v>0</v>
      </c>
      <c r="H36" s="22">
        <f>VLOOKUP($C36,'메타 RAW'!$A:$I,7,0)</f>
        <v>0</v>
      </c>
      <c r="I36" s="22">
        <f>VLOOKUP($C36,'메타 RAW'!$A:$I,8,0)</f>
        <v>0</v>
      </c>
      <c r="J36" s="23">
        <f t="shared" si="23"/>
        <v>0</v>
      </c>
      <c r="K36" s="23">
        <f t="shared" si="24"/>
        <v>0</v>
      </c>
      <c r="L36" s="24">
        <f t="shared" si="25"/>
        <v>0</v>
      </c>
      <c r="M36" s="24">
        <f t="shared" si="26"/>
        <v>0</v>
      </c>
      <c r="N36" s="24">
        <f t="shared" si="27"/>
        <v>0</v>
      </c>
      <c r="O36" s="24">
        <f t="shared" si="28"/>
        <v>0</v>
      </c>
      <c r="P36" s="22">
        <f t="shared" si="29"/>
        <v>0</v>
      </c>
      <c r="Q36" s="22">
        <f t="shared" si="30"/>
        <v>0</v>
      </c>
      <c r="R36" s="22">
        <f t="shared" si="31"/>
        <v>0</v>
      </c>
      <c r="S36" s="22">
        <f>IFERROR(VLOOKUP($C36,'메타 RAW (MMP)'!$B:$G,3,0),0)</f>
        <v>0</v>
      </c>
      <c r="T36" s="22">
        <f>IFERROR(VLOOKUP($C36,'메타 RAW (MMP)'!$B:$G,5,0),0)</f>
        <v>0</v>
      </c>
      <c r="U36" s="22">
        <f>IFERROR(VLOOKUP($C36,'메타 RAW (MMP)'!$B:$G,6,0),0)</f>
        <v>0</v>
      </c>
      <c r="V36" s="22">
        <f t="shared" si="32"/>
        <v>0</v>
      </c>
      <c r="W36" s="22">
        <f t="shared" si="33"/>
        <v>0</v>
      </c>
      <c r="X36" s="22">
        <f>IFERROR(W36*커버링B2C요약!$AD$8/(커버링B2C요약!$AE$5/커버링B2C요약!$AD$5),0)</f>
        <v>0</v>
      </c>
      <c r="Y36" s="22">
        <f>VLOOKUP($C36,'메타 RAW'!$A:$I,9,0)</f>
        <v>80000</v>
      </c>
    </row>
    <row r="37" spans="2:30" s="62" customFormat="1">
      <c r="B37" s="22" t="str">
        <f>VLOOKUP(C37,'메타 RAW'!A:G,2,0)</f>
        <v>ios_purchase_re_vd_고효율소재모음(2)_25.07.23</v>
      </c>
      <c r="C37" s="22" t="s">
        <v>1318</v>
      </c>
      <c r="D37" s="22">
        <f>VLOOKUP($C37,'메타 RAW'!$A:$G,3,0)</f>
        <v>0</v>
      </c>
      <c r="E37" s="22">
        <f>VLOOKUP($C37,'메타 RAW'!$A:$G,4,0)</f>
        <v>0</v>
      </c>
      <c r="F37" s="22">
        <f>VLOOKUP($C37,'메타 RAW'!$A:$G,5,0)</f>
        <v>0</v>
      </c>
      <c r="G37" s="22">
        <f>VLOOKUP($C37,'메타 RAW'!$A:$G,6,0)</f>
        <v>0</v>
      </c>
      <c r="H37" s="22">
        <f>VLOOKUP($C37,'메타 RAW'!$A:$I,7,0)</f>
        <v>0</v>
      </c>
      <c r="I37" s="22">
        <f>VLOOKUP($C37,'메타 RAW'!$A:$I,8,0)</f>
        <v>0</v>
      </c>
      <c r="J37" s="23">
        <f t="shared" si="23"/>
        <v>0</v>
      </c>
      <c r="K37" s="23">
        <f t="shared" si="24"/>
        <v>0</v>
      </c>
      <c r="L37" s="24">
        <f t="shared" si="25"/>
        <v>0</v>
      </c>
      <c r="M37" s="24">
        <f t="shared" si="26"/>
        <v>0</v>
      </c>
      <c r="N37" s="24">
        <f t="shared" si="27"/>
        <v>0</v>
      </c>
      <c r="O37" s="24">
        <f t="shared" si="28"/>
        <v>0</v>
      </c>
      <c r="P37" s="22">
        <f t="shared" si="29"/>
        <v>0</v>
      </c>
      <c r="Q37" s="22">
        <f t="shared" si="30"/>
        <v>0</v>
      </c>
      <c r="R37" s="22">
        <f t="shared" si="31"/>
        <v>0</v>
      </c>
      <c r="S37" s="22">
        <f>IFERROR(VLOOKUP($C37,'메타 RAW (MMP)'!$B:$G,3,0),0)</f>
        <v>0</v>
      </c>
      <c r="T37" s="22">
        <f>IFERROR(VLOOKUP($C37,'메타 RAW (MMP)'!$B:$G,5,0),0)</f>
        <v>0</v>
      </c>
      <c r="U37" s="22">
        <f>IFERROR(VLOOKUP($C37,'메타 RAW (MMP)'!$B:$G,6,0),0)</f>
        <v>0</v>
      </c>
      <c r="V37" s="22">
        <f t="shared" si="32"/>
        <v>0</v>
      </c>
      <c r="W37" s="22">
        <f t="shared" si="33"/>
        <v>0</v>
      </c>
      <c r="X37" s="22">
        <f>IFERROR(W37*커버링B2C요약!$AD$8/(커버링B2C요약!$AE$5/커버링B2C요약!$AD$5),0)</f>
        <v>0</v>
      </c>
      <c r="Y37" s="22">
        <f>VLOOKUP($C37,'메타 RAW'!$A:$I,9,0)</f>
        <v>80000</v>
      </c>
    </row>
    <row r="38" spans="2:30" s="62" customFormat="1">
      <c r="B38" s="22" t="str">
        <f>VLOOKUP(C38,'메타 RAW'!A:G,2,0)</f>
        <v>ios_purchase_re_vd_고효율소재모음(2)_25.07.23</v>
      </c>
      <c r="C38" s="22" t="s">
        <v>1319</v>
      </c>
      <c r="D38" s="22">
        <f>VLOOKUP($C38,'메타 RAW'!$A:$G,3,0)</f>
        <v>0</v>
      </c>
      <c r="E38" s="22">
        <f>VLOOKUP($C38,'메타 RAW'!$A:$G,4,0)</f>
        <v>0</v>
      </c>
      <c r="F38" s="22">
        <f>VLOOKUP($C38,'메타 RAW'!$A:$G,5,0)</f>
        <v>0</v>
      </c>
      <c r="G38" s="22">
        <f>VLOOKUP($C38,'메타 RAW'!$A:$G,6,0)</f>
        <v>0</v>
      </c>
      <c r="H38" s="22">
        <f>VLOOKUP($C38,'메타 RAW'!$A:$I,7,0)</f>
        <v>0</v>
      </c>
      <c r="I38" s="22">
        <f>VLOOKUP($C38,'메타 RAW'!$A:$I,8,0)</f>
        <v>0</v>
      </c>
      <c r="J38" s="23">
        <f t="shared" si="23"/>
        <v>0</v>
      </c>
      <c r="K38" s="23">
        <f t="shared" si="24"/>
        <v>0</v>
      </c>
      <c r="L38" s="24">
        <f t="shared" si="25"/>
        <v>0</v>
      </c>
      <c r="M38" s="24">
        <f t="shared" si="26"/>
        <v>0</v>
      </c>
      <c r="N38" s="24">
        <f t="shared" si="27"/>
        <v>0</v>
      </c>
      <c r="O38" s="24">
        <f t="shared" si="28"/>
        <v>0</v>
      </c>
      <c r="P38" s="22">
        <f t="shared" si="29"/>
        <v>0</v>
      </c>
      <c r="Q38" s="22">
        <f t="shared" si="30"/>
        <v>0</v>
      </c>
      <c r="R38" s="22">
        <f t="shared" si="31"/>
        <v>0</v>
      </c>
      <c r="S38" s="22">
        <f>IFERROR(VLOOKUP($C38,'메타 RAW (MMP)'!$B:$G,3,0),0)</f>
        <v>0</v>
      </c>
      <c r="T38" s="22">
        <f>IFERROR(VLOOKUP($C38,'메타 RAW (MMP)'!$B:$G,5,0),0)</f>
        <v>0</v>
      </c>
      <c r="U38" s="22">
        <f>IFERROR(VLOOKUP($C38,'메타 RAW (MMP)'!$B:$G,6,0),0)</f>
        <v>0</v>
      </c>
      <c r="V38" s="22">
        <f t="shared" si="32"/>
        <v>0</v>
      </c>
      <c r="W38" s="22">
        <f t="shared" si="33"/>
        <v>0</v>
      </c>
      <c r="X38" s="22">
        <f>IFERROR(W38*커버링B2C요약!$AD$8/(커버링B2C요약!$AE$5/커버링B2C요약!$AD$5),0)</f>
        <v>0</v>
      </c>
      <c r="Y38" s="22">
        <f>VLOOKUP($C38,'메타 RAW'!$A:$I,9,0)</f>
        <v>80000</v>
      </c>
    </row>
    <row r="39" spans="2:30" s="43" customFormat="1">
      <c r="B39" s="22" t="str">
        <f>VLOOKUP(C39,'메타 RAW'!A:G,2,0)</f>
        <v>ios_purchase_re_vd_고효율소재모음(2)_25.07.23</v>
      </c>
      <c r="C39" s="22" t="s">
        <v>1320</v>
      </c>
      <c r="D39" s="22">
        <f>VLOOKUP($C39,'메타 RAW'!$A:$G,3,0)</f>
        <v>0</v>
      </c>
      <c r="E39" s="22">
        <f>VLOOKUP($C39,'메타 RAW'!$A:$G,4,0)</f>
        <v>0</v>
      </c>
      <c r="F39" s="22">
        <f>VLOOKUP($C39,'메타 RAW'!$A:$G,5,0)</f>
        <v>0</v>
      </c>
      <c r="G39" s="22">
        <f>VLOOKUP($C39,'메타 RAW'!$A:$G,6,0)</f>
        <v>0</v>
      </c>
      <c r="H39" s="22">
        <f>VLOOKUP($C39,'메타 RAW'!$A:$I,7,0)</f>
        <v>0</v>
      </c>
      <c r="I39" s="22">
        <f>VLOOKUP($C39,'메타 RAW'!$A:$I,8,0)</f>
        <v>0</v>
      </c>
      <c r="J39" s="23">
        <f t="shared" si="23"/>
        <v>0</v>
      </c>
      <c r="K39" s="23">
        <f t="shared" si="24"/>
        <v>0</v>
      </c>
      <c r="L39" s="24">
        <f t="shared" si="25"/>
        <v>0</v>
      </c>
      <c r="M39" s="24">
        <f t="shared" si="26"/>
        <v>0</v>
      </c>
      <c r="N39" s="24">
        <f t="shared" si="27"/>
        <v>0</v>
      </c>
      <c r="O39" s="24">
        <f t="shared" si="28"/>
        <v>0</v>
      </c>
      <c r="P39" s="22">
        <f t="shared" si="29"/>
        <v>0</v>
      </c>
      <c r="Q39" s="22">
        <f t="shared" si="30"/>
        <v>0</v>
      </c>
      <c r="R39" s="22">
        <f t="shared" si="31"/>
        <v>0</v>
      </c>
      <c r="S39" s="22">
        <f>IFERROR(VLOOKUP($C39,'메타 RAW (MMP)'!$B:$G,3,0),0)</f>
        <v>0</v>
      </c>
      <c r="T39" s="22">
        <f>IFERROR(VLOOKUP($C39,'메타 RAW (MMP)'!$B:$G,5,0),0)</f>
        <v>0</v>
      </c>
      <c r="U39" s="22">
        <f>IFERROR(VLOOKUP($C39,'메타 RAW (MMP)'!$B:$G,6,0),0)</f>
        <v>0</v>
      </c>
      <c r="V39" s="22">
        <f t="shared" si="32"/>
        <v>0</v>
      </c>
      <c r="W39" s="22">
        <f t="shared" si="33"/>
        <v>0</v>
      </c>
      <c r="X39" s="22">
        <f>IFERROR(W39*커버링B2C요약!$AD$8/(커버링B2C요약!$AE$5/커버링B2C요약!$AD$5),0)</f>
        <v>0</v>
      </c>
      <c r="Y39" s="22">
        <f>VLOOKUP($C39,'메타 RAW'!$A:$I,9,0)</f>
        <v>80000</v>
      </c>
    </row>
    <row r="40" spans="2:30" s="62" customFormat="1">
      <c r="B40" s="22" t="str">
        <f>VLOOKUP(C40,'메타 RAW'!A:G,2,0)</f>
        <v>ios_purchase_re_vd_고효율소재모음(2)_25.07.23</v>
      </c>
      <c r="C40" s="22" t="s">
        <v>1321</v>
      </c>
      <c r="D40" s="22">
        <f>VLOOKUP($C40,'메타 RAW'!$A:$G,3,0)</f>
        <v>0</v>
      </c>
      <c r="E40" s="22">
        <f>VLOOKUP($C40,'메타 RAW'!$A:$G,4,0)</f>
        <v>0</v>
      </c>
      <c r="F40" s="22">
        <f>VLOOKUP($C40,'메타 RAW'!$A:$G,5,0)</f>
        <v>0</v>
      </c>
      <c r="G40" s="22">
        <f>VLOOKUP($C40,'메타 RAW'!$A:$G,6,0)</f>
        <v>0</v>
      </c>
      <c r="H40" s="22">
        <f>VLOOKUP($C40,'메타 RAW'!$A:$I,7,0)</f>
        <v>0</v>
      </c>
      <c r="I40" s="22">
        <f>VLOOKUP($C40,'메타 RAW'!$A:$I,8,0)</f>
        <v>0</v>
      </c>
      <c r="J40" s="23">
        <f t="shared" si="23"/>
        <v>0</v>
      </c>
      <c r="K40" s="23">
        <f t="shared" si="24"/>
        <v>0</v>
      </c>
      <c r="L40" s="24">
        <f t="shared" si="25"/>
        <v>0</v>
      </c>
      <c r="M40" s="24">
        <f t="shared" si="26"/>
        <v>0</v>
      </c>
      <c r="N40" s="24">
        <f t="shared" si="27"/>
        <v>0</v>
      </c>
      <c r="O40" s="24">
        <f t="shared" si="28"/>
        <v>0</v>
      </c>
      <c r="P40" s="22">
        <f t="shared" si="29"/>
        <v>0</v>
      </c>
      <c r="Q40" s="22">
        <f t="shared" si="30"/>
        <v>0</v>
      </c>
      <c r="R40" s="22">
        <f t="shared" si="31"/>
        <v>0</v>
      </c>
      <c r="S40" s="22">
        <f>IFERROR(VLOOKUP($C40,'메타 RAW (MMP)'!$B:$G,3,0),0)</f>
        <v>0</v>
      </c>
      <c r="T40" s="22">
        <f>IFERROR(VLOOKUP($C40,'메타 RAW (MMP)'!$B:$G,5,0),0)</f>
        <v>0</v>
      </c>
      <c r="U40" s="22">
        <f>IFERROR(VLOOKUP($C40,'메타 RAW (MMP)'!$B:$G,6,0),0)</f>
        <v>0</v>
      </c>
      <c r="V40" s="22">
        <f t="shared" si="32"/>
        <v>0</v>
      </c>
      <c r="W40" s="22">
        <f t="shared" si="33"/>
        <v>0</v>
      </c>
      <c r="X40" s="22">
        <f>IFERROR(W40*커버링B2C요약!$AD$8/(커버링B2C요약!$AE$5/커버링B2C요약!$AD$5),0)</f>
        <v>0</v>
      </c>
      <c r="Y40" s="22">
        <f>VLOOKUP($C40,'메타 RAW'!$A:$I,9,0)</f>
        <v>80000</v>
      </c>
      <c r="Z40" s="43"/>
      <c r="AA40" s="43"/>
      <c r="AB40" s="43"/>
      <c r="AC40" s="43"/>
      <c r="AD40" s="43"/>
    </row>
    <row r="41" spans="2:30" s="62" customFormat="1">
      <c r="B41" s="22" t="str">
        <f>VLOOKUP(C41,'메타 RAW'!A:G,2,0)</f>
        <v>ios_purchase_re_vd_고효율소재모음(2)_25.07.23</v>
      </c>
      <c r="C41" s="22" t="s">
        <v>1322</v>
      </c>
      <c r="D41" s="22">
        <f>VLOOKUP($C41,'메타 RAW'!$A:$G,3,0)</f>
        <v>0</v>
      </c>
      <c r="E41" s="22">
        <f>VLOOKUP($C41,'메타 RAW'!$A:$G,4,0)</f>
        <v>0</v>
      </c>
      <c r="F41" s="22">
        <f>VLOOKUP($C41,'메타 RAW'!$A:$G,5,0)</f>
        <v>0</v>
      </c>
      <c r="G41" s="22">
        <f>VLOOKUP($C41,'메타 RAW'!$A:$G,6,0)</f>
        <v>0</v>
      </c>
      <c r="H41" s="22">
        <f>VLOOKUP($C41,'메타 RAW'!$A:$I,7,0)</f>
        <v>0</v>
      </c>
      <c r="I41" s="22">
        <f>VLOOKUP($C41,'메타 RAW'!$A:$I,8,0)</f>
        <v>0</v>
      </c>
      <c r="J41" s="23">
        <f t="shared" si="23"/>
        <v>0</v>
      </c>
      <c r="K41" s="23">
        <f t="shared" si="24"/>
        <v>0</v>
      </c>
      <c r="L41" s="24">
        <f t="shared" si="25"/>
        <v>0</v>
      </c>
      <c r="M41" s="24">
        <f t="shared" si="26"/>
        <v>0</v>
      </c>
      <c r="N41" s="24">
        <f t="shared" si="27"/>
        <v>0</v>
      </c>
      <c r="O41" s="24">
        <f t="shared" si="28"/>
        <v>0</v>
      </c>
      <c r="P41" s="22">
        <f t="shared" si="29"/>
        <v>0</v>
      </c>
      <c r="Q41" s="22">
        <f t="shared" si="30"/>
        <v>0</v>
      </c>
      <c r="R41" s="22">
        <f t="shared" si="31"/>
        <v>0</v>
      </c>
      <c r="S41" s="22">
        <f>IFERROR(VLOOKUP($C41,'메타 RAW (MMP)'!$B:$G,3,0),0)</f>
        <v>0</v>
      </c>
      <c r="T41" s="22">
        <f>IFERROR(VLOOKUP($C41,'메타 RAW (MMP)'!$B:$G,5,0),0)</f>
        <v>0</v>
      </c>
      <c r="U41" s="22">
        <f>IFERROR(VLOOKUP($C41,'메타 RAW (MMP)'!$B:$G,6,0),0)</f>
        <v>0</v>
      </c>
      <c r="V41" s="22">
        <f t="shared" si="32"/>
        <v>0</v>
      </c>
      <c r="W41" s="22">
        <f t="shared" si="33"/>
        <v>0</v>
      </c>
      <c r="X41" s="22">
        <f>IFERROR(W41*커버링B2C요약!$AD$8/(커버링B2C요약!$AE$5/커버링B2C요약!$AD$5),0)</f>
        <v>0</v>
      </c>
      <c r="Y41" s="22">
        <f>VLOOKUP($C41,'메타 RAW'!$A:$I,9,0)</f>
        <v>80000</v>
      </c>
      <c r="Z41" s="43"/>
      <c r="AA41" s="43"/>
      <c r="AB41" s="43"/>
      <c r="AC41" s="43"/>
      <c r="AD41" s="43"/>
    </row>
    <row r="42" spans="2:30" s="62" customFormat="1">
      <c r="B42" s="22" t="str">
        <f>VLOOKUP(C42,'메타 RAW'!A:G,2,0)</f>
        <v>ios_purchase_re_vd_고효율소재모음(2)_25.07.23</v>
      </c>
      <c r="C42" s="22" t="s">
        <v>1323</v>
      </c>
      <c r="D42" s="22">
        <f>VLOOKUP($C42,'메타 RAW'!$A:$G,3,0)</f>
        <v>0</v>
      </c>
      <c r="E42" s="22">
        <f>VLOOKUP($C42,'메타 RAW'!$A:$G,4,0)</f>
        <v>0</v>
      </c>
      <c r="F42" s="22">
        <f>VLOOKUP($C42,'메타 RAW'!$A:$G,5,0)</f>
        <v>0</v>
      </c>
      <c r="G42" s="22">
        <f>VLOOKUP($C42,'메타 RAW'!$A:$G,6,0)</f>
        <v>0</v>
      </c>
      <c r="H42" s="22">
        <f>VLOOKUP($C42,'메타 RAW'!$A:$I,7,0)</f>
        <v>0</v>
      </c>
      <c r="I42" s="22">
        <f>VLOOKUP($C42,'메타 RAW'!$A:$I,8,0)</f>
        <v>0</v>
      </c>
      <c r="J42" s="23">
        <f t="shared" si="23"/>
        <v>0</v>
      </c>
      <c r="K42" s="23">
        <f t="shared" si="24"/>
        <v>0</v>
      </c>
      <c r="L42" s="24">
        <f t="shared" si="25"/>
        <v>0</v>
      </c>
      <c r="M42" s="24">
        <f t="shared" si="26"/>
        <v>0</v>
      </c>
      <c r="N42" s="24">
        <f t="shared" si="27"/>
        <v>0</v>
      </c>
      <c r="O42" s="24">
        <f t="shared" si="28"/>
        <v>0</v>
      </c>
      <c r="P42" s="22">
        <f t="shared" si="29"/>
        <v>0</v>
      </c>
      <c r="Q42" s="22">
        <f t="shared" si="30"/>
        <v>0</v>
      </c>
      <c r="R42" s="22">
        <f t="shared" si="31"/>
        <v>0</v>
      </c>
      <c r="S42" s="22">
        <f>IFERROR(VLOOKUP($C42,'메타 RAW (MMP)'!$B:$G,3,0),0)</f>
        <v>0</v>
      </c>
      <c r="T42" s="22">
        <f>IFERROR(VLOOKUP($C42,'메타 RAW (MMP)'!$B:$G,5,0),0)</f>
        <v>0</v>
      </c>
      <c r="U42" s="22">
        <f>IFERROR(VLOOKUP($C42,'메타 RAW (MMP)'!$B:$G,6,0),0)</f>
        <v>0</v>
      </c>
      <c r="V42" s="22">
        <f t="shared" si="32"/>
        <v>0</v>
      </c>
      <c r="W42" s="22">
        <f t="shared" si="33"/>
        <v>0</v>
      </c>
      <c r="X42" s="22">
        <f>IFERROR(W42*커버링B2C요약!$AD$8/(커버링B2C요약!$AE$5/커버링B2C요약!$AD$5),0)</f>
        <v>0</v>
      </c>
      <c r="Y42" s="22">
        <f>VLOOKUP($C42,'메타 RAW'!$A:$I,9,0)</f>
        <v>80000</v>
      </c>
      <c r="Z42" s="43"/>
      <c r="AA42" s="43"/>
      <c r="AB42" s="43"/>
      <c r="AC42" s="43"/>
      <c r="AD42" s="43"/>
    </row>
    <row r="43" spans="2:30" s="62" customFormat="1">
      <c r="B43" s="28"/>
      <c r="C43" s="28"/>
      <c r="D43" s="28"/>
      <c r="E43" s="28"/>
      <c r="F43" s="28"/>
      <c r="G43" s="28"/>
      <c r="H43" s="28"/>
      <c r="I43" s="28"/>
      <c r="J43" s="150"/>
      <c r="K43" s="150"/>
      <c r="L43" s="30"/>
      <c r="M43" s="30"/>
      <c r="N43" s="30"/>
      <c r="O43" s="30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2:30" s="3" customFormat="1" ht="16.5" hidden="1" customHeight="1">
      <c r="B44" s="186" t="s">
        <v>440</v>
      </c>
      <c r="C44" s="187" t="s">
        <v>451</v>
      </c>
      <c r="D44" s="187"/>
    </row>
    <row r="45" spans="2:30" s="3" customFormat="1" ht="16.5" hidden="1" customHeight="1">
      <c r="B45" s="188" t="s">
        <v>436</v>
      </c>
      <c r="C45" s="188" t="s">
        <v>22</v>
      </c>
      <c r="D45" s="189" t="s">
        <v>23</v>
      </c>
      <c r="E45" s="189" t="s">
        <v>24</v>
      </c>
      <c r="F45" s="189" t="s">
        <v>25</v>
      </c>
      <c r="G45" s="189" t="s">
        <v>26</v>
      </c>
      <c r="H45" s="189" t="s">
        <v>27</v>
      </c>
      <c r="I45" s="189" t="s">
        <v>28</v>
      </c>
      <c r="J45" s="190" t="s">
        <v>29</v>
      </c>
      <c r="K45" s="190" t="s">
        <v>30</v>
      </c>
      <c r="L45" s="190" t="s">
        <v>31</v>
      </c>
      <c r="M45" s="190" t="s">
        <v>32</v>
      </c>
      <c r="N45" s="190" t="s">
        <v>33</v>
      </c>
      <c r="O45" s="190" t="s">
        <v>34</v>
      </c>
      <c r="P45" s="190" t="s">
        <v>35</v>
      </c>
      <c r="Q45" s="190" t="s">
        <v>36</v>
      </c>
      <c r="R45" s="190" t="s">
        <v>37</v>
      </c>
      <c r="S45" s="191" t="s">
        <v>38</v>
      </c>
      <c r="T45" s="191" t="s">
        <v>27</v>
      </c>
      <c r="U45" s="191" t="s">
        <v>28</v>
      </c>
      <c r="V45" s="191" t="s">
        <v>36</v>
      </c>
      <c r="W45" s="191" t="s">
        <v>37</v>
      </c>
      <c r="X45" s="191" t="s">
        <v>437</v>
      </c>
      <c r="Y45" s="190" t="s">
        <v>40</v>
      </c>
      <c r="Z45" s="191" t="s">
        <v>41</v>
      </c>
    </row>
    <row r="46" spans="2:30" s="3" customFormat="1" ht="16.5" hidden="1" customHeight="1">
      <c r="B46" s="192"/>
      <c r="C46" s="193" t="s">
        <v>435</v>
      </c>
      <c r="D46" s="194">
        <f t="shared" ref="D46:I46" si="34">SUM(D47:D49)</f>
        <v>0</v>
      </c>
      <c r="E46" s="194">
        <f t="shared" si="34"/>
        <v>0</v>
      </c>
      <c r="F46" s="194">
        <f t="shared" si="34"/>
        <v>0</v>
      </c>
      <c r="G46" s="194">
        <f t="shared" si="34"/>
        <v>0</v>
      </c>
      <c r="H46" s="194">
        <f t="shared" si="34"/>
        <v>0</v>
      </c>
      <c r="I46" s="194">
        <f t="shared" si="34"/>
        <v>0</v>
      </c>
      <c r="J46" s="195" t="e">
        <f>D46*1000/E46</f>
        <v>#DIV/0!</v>
      </c>
      <c r="K46" s="195">
        <f>IFERROR(D46/F46,0)</f>
        <v>0</v>
      </c>
      <c r="L46" s="196">
        <f t="shared" ref="L46:M49" si="35">IFERROR(F46/E46,0)</f>
        <v>0</v>
      </c>
      <c r="M46" s="197">
        <f t="shared" si="35"/>
        <v>0</v>
      </c>
      <c r="N46" s="197">
        <f>IFERROR(H46/F46,0)</f>
        <v>0</v>
      </c>
      <c r="O46" s="197">
        <f>IFERROR(I46/F46,0)</f>
        <v>0</v>
      </c>
      <c r="P46" s="195">
        <f>IFERROR(D46/G46,0)</f>
        <v>0</v>
      </c>
      <c r="Q46" s="195">
        <f>IFERROR(D46/H46,0)</f>
        <v>0</v>
      </c>
      <c r="R46" s="195">
        <f>IFERROR(D46/I46,0)</f>
        <v>0</v>
      </c>
      <c r="S46" s="194">
        <f>SUM(S47:S49)</f>
        <v>0</v>
      </c>
      <c r="T46" s="194">
        <f>SUM(T47:T49)</f>
        <v>0</v>
      </c>
      <c r="U46" s="194">
        <f>SUM(U47:U49)</f>
        <v>0</v>
      </c>
      <c r="V46" s="195">
        <f>IFERROR(D46/T46,0)</f>
        <v>0</v>
      </c>
      <c r="W46" s="195">
        <f>IFERROR(D46/U46,0)</f>
        <v>0</v>
      </c>
      <c r="X46" s="195">
        <f>IFERROR(W46*커버링B2C요약!$AD$8/(커버링B2C요약!$AE$5/커버링B2C요약!$AD$5),0)</f>
        <v>0</v>
      </c>
      <c r="Y46" s="195">
        <f>Y47</f>
        <v>0</v>
      </c>
      <c r="Z46" s="195">
        <v>0</v>
      </c>
    </row>
    <row r="47" spans="2:30" s="148" customFormat="1" hidden="1">
      <c r="B47" s="135" t="str">
        <f>VLOOKUP(C47,'메타 RAW'!A:G,2,0)</f>
        <v>ios_purchase_re_vd_대표님_hn1_25.09.23</v>
      </c>
      <c r="C47" s="135" t="s">
        <v>892</v>
      </c>
      <c r="D47" s="135">
        <f>VLOOKUP($C47,'메타 RAW'!$A:$G,3,0)</f>
        <v>0</v>
      </c>
      <c r="E47" s="135">
        <f>VLOOKUP($C47,'메타 RAW'!$A:$G,4,0)</f>
        <v>0</v>
      </c>
      <c r="F47" s="135">
        <f>VLOOKUP($C47,'메타 RAW'!$A:$G,5,0)</f>
        <v>0</v>
      </c>
      <c r="G47" s="135">
        <f>VLOOKUP($C47,'메타 RAW'!$A:$G,6,0)</f>
        <v>0</v>
      </c>
      <c r="H47" s="135">
        <f>VLOOKUP($C47,'메타 RAW'!$A:$I,7,0)</f>
        <v>0</v>
      </c>
      <c r="I47" s="135">
        <f>VLOOKUP($C47,'메타 RAW'!$A:$I,8,0)</f>
        <v>0</v>
      </c>
      <c r="J47" s="198">
        <f>IFERROR(D47/E47*1000,0)</f>
        <v>0</v>
      </c>
      <c r="K47" s="198">
        <f>IFERROR(D47/F47,0)</f>
        <v>0</v>
      </c>
      <c r="L47" s="135">
        <f t="shared" si="35"/>
        <v>0</v>
      </c>
      <c r="M47" s="135">
        <f t="shared" si="35"/>
        <v>0</v>
      </c>
      <c r="N47" s="135">
        <f>IFERROR(H47/F47,0)</f>
        <v>0</v>
      </c>
      <c r="O47" s="135">
        <f>IFERROR(I47/F47,0)</f>
        <v>0</v>
      </c>
      <c r="P47" s="135">
        <f>IFERROR(D47/G47,0)</f>
        <v>0</v>
      </c>
      <c r="Q47" s="135">
        <f>IFERROR(D47/H47,0)</f>
        <v>0</v>
      </c>
      <c r="R47" s="135">
        <f>IFERROR(D47/I47,0)</f>
        <v>0</v>
      </c>
      <c r="S47" s="135">
        <f>IFERROR(VLOOKUP($C47,'메타 RAW (MMP)'!$B:$G,3,0),0)</f>
        <v>0</v>
      </c>
      <c r="T47" s="135">
        <f>IFERROR(VLOOKUP($C47,'메타 RAW (MMP)'!$B:$G,5,0),0)</f>
        <v>0</v>
      </c>
      <c r="U47" s="135">
        <f>IFERROR(VLOOKUP($C47,'메타 RAW (MMP)'!$B:$G,6,0),0)</f>
        <v>0</v>
      </c>
      <c r="V47" s="135">
        <f>IFERROR(D47/T47,0)</f>
        <v>0</v>
      </c>
      <c r="W47" s="135">
        <f>IFERROR(D47/U47,0)</f>
        <v>0</v>
      </c>
      <c r="X47" s="135">
        <f>IFERROR(W47*커버링B2C요약!$AD$8/(커버링B2C요약!$AE$5/커버링B2C요약!$AD$5),0)</f>
        <v>0</v>
      </c>
      <c r="Y47" s="135">
        <v>0</v>
      </c>
    </row>
    <row r="48" spans="2:30" s="148" customFormat="1" hidden="1">
      <c r="B48" s="135" t="str">
        <f>VLOOKUP(C48,'메타 RAW'!A:G,2,0)</f>
        <v>ios_purchase_re_vd_대표님_hn1_25.09.23</v>
      </c>
      <c r="C48" s="135" t="s">
        <v>893</v>
      </c>
      <c r="D48" s="135">
        <f>VLOOKUP($C48,'메타 RAW'!$A:$G,3,0)</f>
        <v>0</v>
      </c>
      <c r="E48" s="135">
        <f>VLOOKUP($C48,'메타 RAW'!$A:$G,4,0)</f>
        <v>0</v>
      </c>
      <c r="F48" s="135">
        <f>VLOOKUP($C48,'메타 RAW'!$A:$G,5,0)</f>
        <v>0</v>
      </c>
      <c r="G48" s="135">
        <f>VLOOKUP($C48,'메타 RAW'!$A:$G,6,0)</f>
        <v>0</v>
      </c>
      <c r="H48" s="135">
        <f>VLOOKUP($C48,'메타 RAW'!$A:$I,7,0)</f>
        <v>0</v>
      </c>
      <c r="I48" s="135">
        <f>VLOOKUP($C48,'메타 RAW'!$A:$I,8,0)</f>
        <v>0</v>
      </c>
      <c r="J48" s="198">
        <f>IFERROR(D48/E48*1000,0)</f>
        <v>0</v>
      </c>
      <c r="K48" s="198">
        <f>IFERROR(D48/F48,0)</f>
        <v>0</v>
      </c>
      <c r="L48" s="135">
        <f t="shared" si="35"/>
        <v>0</v>
      </c>
      <c r="M48" s="135">
        <f t="shared" si="35"/>
        <v>0</v>
      </c>
      <c r="N48" s="135">
        <f>IFERROR(H48/F48,0)</f>
        <v>0</v>
      </c>
      <c r="O48" s="135">
        <f>IFERROR(I48/F48,0)</f>
        <v>0</v>
      </c>
      <c r="P48" s="135">
        <f>IFERROR(D48/G48,0)</f>
        <v>0</v>
      </c>
      <c r="Q48" s="135">
        <f>IFERROR(D48/H48,0)</f>
        <v>0</v>
      </c>
      <c r="R48" s="135">
        <f>IFERROR(D48/I48,0)</f>
        <v>0</v>
      </c>
      <c r="S48" s="135">
        <f>IFERROR(VLOOKUP($C48,'메타 RAW (MMP)'!$B:$G,3,0),0)</f>
        <v>0</v>
      </c>
      <c r="T48" s="135">
        <f>IFERROR(VLOOKUP($C48,'메타 RAW (MMP)'!$B:$G,5,0),0)</f>
        <v>0</v>
      </c>
      <c r="U48" s="135">
        <f>IFERROR(VLOOKUP($C48,'메타 RAW (MMP)'!$B:$G,6,0),0)</f>
        <v>0</v>
      </c>
      <c r="V48" s="135">
        <f>IFERROR(D48/T48,0)</f>
        <v>0</v>
      </c>
      <c r="W48" s="135">
        <f>IFERROR(D48/U48,0)</f>
        <v>0</v>
      </c>
      <c r="X48" s="135">
        <f>IFERROR(W48*커버링B2C요약!$AD$8/(커버링B2C요약!$AE$5/커버링B2C요약!$AD$5),0)</f>
        <v>0</v>
      </c>
      <c r="Y48" s="135">
        <f>VLOOKUP($C48,'메타 RAW'!$A:$I,9,0)</f>
        <v>19200</v>
      </c>
    </row>
    <row r="49" spans="2:27" s="148" customFormat="1" hidden="1">
      <c r="B49" s="135" t="str">
        <f>VLOOKUP(C49,'메타 RAW'!A:G,2,0)</f>
        <v>ios_purchase_re_vd_대표님_hn1_25.09.23</v>
      </c>
      <c r="C49" s="135" t="s">
        <v>894</v>
      </c>
      <c r="D49" s="135">
        <f>VLOOKUP($C49,'메타 RAW'!$A:$G,3,0)</f>
        <v>0</v>
      </c>
      <c r="E49" s="135">
        <f>VLOOKUP($C49,'메타 RAW'!$A:$G,4,0)</f>
        <v>0</v>
      </c>
      <c r="F49" s="135">
        <f>VLOOKUP($C49,'메타 RAW'!$A:$G,5,0)</f>
        <v>0</v>
      </c>
      <c r="G49" s="135">
        <f>VLOOKUP($C49,'메타 RAW'!$A:$G,6,0)</f>
        <v>0</v>
      </c>
      <c r="H49" s="135">
        <f>VLOOKUP($C49,'메타 RAW'!$A:$I,7,0)</f>
        <v>0</v>
      </c>
      <c r="I49" s="135">
        <f>VLOOKUP($C49,'메타 RAW'!$A:$I,8,0)</f>
        <v>0</v>
      </c>
      <c r="J49" s="198">
        <f>IFERROR(D49/E49*1000,0)</f>
        <v>0</v>
      </c>
      <c r="K49" s="198">
        <f>IFERROR(D49/F49,0)</f>
        <v>0</v>
      </c>
      <c r="L49" s="135">
        <f t="shared" si="35"/>
        <v>0</v>
      </c>
      <c r="M49" s="135">
        <f t="shared" si="35"/>
        <v>0</v>
      </c>
      <c r="N49" s="135">
        <f>IFERROR(H49/F49,0)</f>
        <v>0</v>
      </c>
      <c r="O49" s="135">
        <f>IFERROR(I49/F49,0)</f>
        <v>0</v>
      </c>
      <c r="P49" s="135">
        <f>IFERROR(D49/G49,0)</f>
        <v>0</v>
      </c>
      <c r="Q49" s="135">
        <f>IFERROR(D49/H49,0)</f>
        <v>0</v>
      </c>
      <c r="R49" s="135">
        <f>IFERROR(D49/I49,0)</f>
        <v>0</v>
      </c>
      <c r="S49" s="135">
        <f>IFERROR(VLOOKUP($C49,'메타 RAW (MMP)'!$B:$G,3,0),0)</f>
        <v>0</v>
      </c>
      <c r="T49" s="135">
        <f>IFERROR(VLOOKUP($C49,'메타 RAW (MMP)'!$B:$G,5,0),0)</f>
        <v>0</v>
      </c>
      <c r="U49" s="135">
        <f>IFERROR(VLOOKUP($C49,'메타 RAW (MMP)'!$B:$G,6,0),0)</f>
        <v>0</v>
      </c>
      <c r="V49" s="135">
        <f>IFERROR(D49/T49,0)</f>
        <v>0</v>
      </c>
      <c r="W49" s="135">
        <f>IFERROR(D49/U49,0)</f>
        <v>0</v>
      </c>
      <c r="X49" s="135">
        <f>IFERROR(W49*커버링B2C요약!$AD$8/(커버링B2C요약!$AE$5/커버링B2C요약!$AD$5),0)</f>
        <v>0</v>
      </c>
      <c r="Y49" s="135">
        <f>VLOOKUP($C49,'메타 RAW'!$A:$I,9,0)</f>
        <v>19200</v>
      </c>
    </row>
    <row r="50" spans="2:27" s="3" customFormat="1" hidden="1"/>
    <row r="51" spans="2:27" s="3" customFormat="1" ht="16.5" hidden="1" customHeight="1">
      <c r="B51" s="186" t="s">
        <v>440</v>
      </c>
      <c r="C51" s="187" t="s">
        <v>451</v>
      </c>
      <c r="D51" s="187"/>
    </row>
    <row r="52" spans="2:27" s="3" customFormat="1" ht="16.5" hidden="1" customHeight="1">
      <c r="B52" s="188" t="s">
        <v>436</v>
      </c>
      <c r="C52" s="188" t="s">
        <v>22</v>
      </c>
      <c r="D52" s="189" t="s">
        <v>23</v>
      </c>
      <c r="E52" s="189" t="s">
        <v>24</v>
      </c>
      <c r="F52" s="189" t="s">
        <v>25</v>
      </c>
      <c r="G52" s="189" t="s">
        <v>26</v>
      </c>
      <c r="H52" s="189" t="s">
        <v>27</v>
      </c>
      <c r="I52" s="189" t="s">
        <v>28</v>
      </c>
      <c r="J52" s="190" t="s">
        <v>29</v>
      </c>
      <c r="K52" s="190" t="s">
        <v>30</v>
      </c>
      <c r="L52" s="190" t="s">
        <v>31</v>
      </c>
      <c r="M52" s="190" t="s">
        <v>32</v>
      </c>
      <c r="N52" s="190" t="s">
        <v>33</v>
      </c>
      <c r="O52" s="190" t="s">
        <v>34</v>
      </c>
      <c r="P52" s="190" t="s">
        <v>35</v>
      </c>
      <c r="Q52" s="190" t="s">
        <v>36</v>
      </c>
      <c r="R52" s="190" t="s">
        <v>37</v>
      </c>
      <c r="S52" s="191" t="s">
        <v>38</v>
      </c>
      <c r="T52" s="191" t="s">
        <v>27</v>
      </c>
      <c r="U52" s="191" t="s">
        <v>28</v>
      </c>
      <c r="V52" s="191" t="s">
        <v>36</v>
      </c>
      <c r="W52" s="191" t="s">
        <v>37</v>
      </c>
      <c r="X52" s="191" t="s">
        <v>437</v>
      </c>
      <c r="Y52" s="190" t="s">
        <v>40</v>
      </c>
      <c r="Z52" s="191" t="s">
        <v>41</v>
      </c>
    </row>
    <row r="53" spans="2:27" s="3" customFormat="1" ht="16.5" hidden="1" customHeight="1">
      <c r="B53" s="192"/>
      <c r="C53" s="193" t="s">
        <v>435</v>
      </c>
      <c r="D53" s="194">
        <f t="shared" ref="D53:I53" si="36">SUM(D54:D56)</f>
        <v>0</v>
      </c>
      <c r="E53" s="194">
        <f t="shared" si="36"/>
        <v>0</v>
      </c>
      <c r="F53" s="194">
        <f t="shared" si="36"/>
        <v>0</v>
      </c>
      <c r="G53" s="194">
        <f t="shared" si="36"/>
        <v>0</v>
      </c>
      <c r="H53" s="194">
        <f t="shared" si="36"/>
        <v>0</v>
      </c>
      <c r="I53" s="194">
        <f t="shared" si="36"/>
        <v>0</v>
      </c>
      <c r="J53" s="195" t="e">
        <f>D53*1000/E53</f>
        <v>#DIV/0!</v>
      </c>
      <c r="K53" s="195">
        <f>IFERROR(D53/F53,0)</f>
        <v>0</v>
      </c>
      <c r="L53" s="196">
        <f t="shared" ref="L53:M56" si="37">IFERROR(F53/E53,0)</f>
        <v>0</v>
      </c>
      <c r="M53" s="197">
        <f t="shared" si="37"/>
        <v>0</v>
      </c>
      <c r="N53" s="197">
        <f>IFERROR(H53/F53,0)</f>
        <v>0</v>
      </c>
      <c r="O53" s="197">
        <f>IFERROR(I53/F53,0)</f>
        <v>0</v>
      </c>
      <c r="P53" s="195">
        <f>IFERROR(D53/G53,0)</f>
        <v>0</v>
      </c>
      <c r="Q53" s="195">
        <f>IFERROR(D53/H53,0)</f>
        <v>0</v>
      </c>
      <c r="R53" s="195">
        <f>IFERROR(D53/I53,0)</f>
        <v>0</v>
      </c>
      <c r="S53" s="194">
        <f>SUM(S54:S56)</f>
        <v>0</v>
      </c>
      <c r="T53" s="194">
        <f>SUM(T54:T56)</f>
        <v>0</v>
      </c>
      <c r="U53" s="194">
        <f>SUM(U54:U56)</f>
        <v>0</v>
      </c>
      <c r="V53" s="195">
        <f>IFERROR(D53/T53,0)</f>
        <v>0</v>
      </c>
      <c r="W53" s="195">
        <f>IFERROR(D53/U53,0)</f>
        <v>0</v>
      </c>
      <c r="X53" s="195">
        <f>IFERROR(W53*커버링B2C요약!$AD$8/(커버링B2C요약!$AE$5/커버링B2C요약!$AD$5),0)</f>
        <v>0</v>
      </c>
      <c r="Y53" s="195">
        <f>Y54</f>
        <v>0</v>
      </c>
      <c r="Z53" s="195">
        <v>0</v>
      </c>
    </row>
    <row r="54" spans="2:27" s="148" customFormat="1" hidden="1">
      <c r="B54" s="135" t="str">
        <f>VLOOKUP(C54,'메타 RAW'!A:G,2,0)</f>
        <v>ios_purchase_re_vd_추석_sj1_25.09.24</v>
      </c>
      <c r="C54" s="135" t="s">
        <v>895</v>
      </c>
      <c r="D54" s="135">
        <f>VLOOKUP($C54,'메타 RAW'!$A:$G,3,0)</f>
        <v>0</v>
      </c>
      <c r="E54" s="135">
        <f>VLOOKUP($C54,'메타 RAW'!$A:$G,4,0)</f>
        <v>0</v>
      </c>
      <c r="F54" s="135">
        <f>VLOOKUP($C54,'메타 RAW'!$A:$G,5,0)</f>
        <v>0</v>
      </c>
      <c r="G54" s="135">
        <f>VLOOKUP($C54,'메타 RAW'!$A:$G,6,0)</f>
        <v>0</v>
      </c>
      <c r="H54" s="135">
        <f>VLOOKUP($C54,'메타 RAW'!$A:$I,7,0)</f>
        <v>0</v>
      </c>
      <c r="I54" s="135">
        <f>VLOOKUP($C54,'메타 RAW'!$A:$I,8,0)</f>
        <v>0</v>
      </c>
      <c r="J54" s="198">
        <f>IFERROR(D54/E54*1000,0)</f>
        <v>0</v>
      </c>
      <c r="K54" s="198">
        <f>IFERROR(D54/F54,0)</f>
        <v>0</v>
      </c>
      <c r="L54" s="135">
        <f t="shared" si="37"/>
        <v>0</v>
      </c>
      <c r="M54" s="135">
        <f t="shared" si="37"/>
        <v>0</v>
      </c>
      <c r="N54" s="135">
        <f>IFERROR(H54/F54,0)</f>
        <v>0</v>
      </c>
      <c r="O54" s="135">
        <f>IFERROR(I54/F54,0)</f>
        <v>0</v>
      </c>
      <c r="P54" s="135">
        <f>IFERROR(D54/G54,0)</f>
        <v>0</v>
      </c>
      <c r="Q54" s="135">
        <f>IFERROR(D54/H54,0)</f>
        <v>0</v>
      </c>
      <c r="R54" s="135">
        <f>IFERROR(D54/I54,0)</f>
        <v>0</v>
      </c>
      <c r="S54" s="135">
        <f>IFERROR(VLOOKUP($C54,'메타 RAW (MMP)'!$B:$G,3,0),0)</f>
        <v>0</v>
      </c>
      <c r="T54" s="135">
        <f>IFERROR(VLOOKUP($C54,'메타 RAW (MMP)'!$B:$G,5,0),0)</f>
        <v>0</v>
      </c>
      <c r="U54" s="135">
        <f>IFERROR(VLOOKUP($C54,'메타 RAW (MMP)'!$B:$G,6,0),0)</f>
        <v>0</v>
      </c>
      <c r="V54" s="135">
        <f>IFERROR(D54/T54,0)</f>
        <v>0</v>
      </c>
      <c r="W54" s="135">
        <f>IFERROR(D54/U54,0)</f>
        <v>0</v>
      </c>
      <c r="X54" s="135">
        <f>IFERROR(W54*커버링B2C요약!$AD$8/(커버링B2C요약!$AE$5/커버링B2C요약!$AD$5),0)</f>
        <v>0</v>
      </c>
      <c r="Y54" s="135">
        <v>0</v>
      </c>
    </row>
    <row r="55" spans="2:27" s="148" customFormat="1" hidden="1">
      <c r="B55" s="135" t="str">
        <f>VLOOKUP(C55,'메타 RAW'!A:G,2,0)</f>
        <v>ios_purchase_re_vd_추석_sj1_25.09.24</v>
      </c>
      <c r="C55" s="135" t="s">
        <v>896</v>
      </c>
      <c r="D55" s="135">
        <f>VLOOKUP($C55,'메타 RAW'!$A:$G,3,0)</f>
        <v>0</v>
      </c>
      <c r="E55" s="135">
        <f>VLOOKUP($C55,'메타 RAW'!$A:$G,4,0)</f>
        <v>0</v>
      </c>
      <c r="F55" s="135">
        <f>VLOOKUP($C55,'메타 RAW'!$A:$G,5,0)</f>
        <v>0</v>
      </c>
      <c r="G55" s="135">
        <f>VLOOKUP($C55,'메타 RAW'!$A:$G,6,0)</f>
        <v>0</v>
      </c>
      <c r="H55" s="135">
        <f>VLOOKUP($C55,'메타 RAW'!$A:$I,7,0)</f>
        <v>0</v>
      </c>
      <c r="I55" s="135">
        <f>VLOOKUP($C55,'메타 RAW'!$A:$I,8,0)</f>
        <v>0</v>
      </c>
      <c r="J55" s="198">
        <f>IFERROR(D55/E55*1000,0)</f>
        <v>0</v>
      </c>
      <c r="K55" s="198">
        <f>IFERROR(D55/F55,0)</f>
        <v>0</v>
      </c>
      <c r="L55" s="135">
        <f t="shared" si="37"/>
        <v>0</v>
      </c>
      <c r="M55" s="135">
        <f t="shared" si="37"/>
        <v>0</v>
      </c>
      <c r="N55" s="135">
        <f>IFERROR(H55/F55,0)</f>
        <v>0</v>
      </c>
      <c r="O55" s="135">
        <f>IFERROR(I55/F55,0)</f>
        <v>0</v>
      </c>
      <c r="P55" s="135">
        <f>IFERROR(D55/G55,0)</f>
        <v>0</v>
      </c>
      <c r="Q55" s="135">
        <f>IFERROR(D55/H55,0)</f>
        <v>0</v>
      </c>
      <c r="R55" s="135">
        <f>IFERROR(D55/I55,0)</f>
        <v>0</v>
      </c>
      <c r="S55" s="135">
        <f>IFERROR(VLOOKUP($C55,'메타 RAW (MMP)'!$B:$G,3,0),0)</f>
        <v>0</v>
      </c>
      <c r="T55" s="135">
        <f>IFERROR(VLOOKUP($C55,'메타 RAW (MMP)'!$B:$G,5,0),0)</f>
        <v>0</v>
      </c>
      <c r="U55" s="135">
        <f>IFERROR(VLOOKUP($C55,'메타 RAW (MMP)'!$B:$G,6,0),0)</f>
        <v>0</v>
      </c>
      <c r="V55" s="135">
        <f>IFERROR(D55/T55,0)</f>
        <v>0</v>
      </c>
      <c r="W55" s="135">
        <f>IFERROR(D55/U55,0)</f>
        <v>0</v>
      </c>
      <c r="X55" s="135">
        <f>IFERROR(W55*커버링B2C요약!$AD$8/(커버링B2C요약!$AE$5/커버링B2C요약!$AD$5),0)</f>
        <v>0</v>
      </c>
      <c r="Y55" s="135">
        <f>VLOOKUP($C55,'메타 RAW'!$A:$I,9,0)</f>
        <v>27648</v>
      </c>
    </row>
    <row r="56" spans="2:27" s="148" customFormat="1" hidden="1">
      <c r="B56" s="135" t="str">
        <f>VLOOKUP(C56,'메타 RAW'!A:G,2,0)</f>
        <v>ios_purchase_re_vd_추석_sj1_25.09.24</v>
      </c>
      <c r="C56" s="135" t="s">
        <v>897</v>
      </c>
      <c r="D56" s="135">
        <f>VLOOKUP($C56,'메타 RAW'!$A:$G,3,0)</f>
        <v>0</v>
      </c>
      <c r="E56" s="135">
        <f>VLOOKUP($C56,'메타 RAW'!$A:$G,4,0)</f>
        <v>0</v>
      </c>
      <c r="F56" s="135">
        <f>VLOOKUP($C56,'메타 RAW'!$A:$G,5,0)</f>
        <v>0</v>
      </c>
      <c r="G56" s="135">
        <f>VLOOKUP($C56,'메타 RAW'!$A:$G,6,0)</f>
        <v>0</v>
      </c>
      <c r="H56" s="135">
        <f>VLOOKUP($C56,'메타 RAW'!$A:$I,7,0)</f>
        <v>0</v>
      </c>
      <c r="I56" s="135">
        <f>VLOOKUP($C56,'메타 RAW'!$A:$I,8,0)</f>
        <v>0</v>
      </c>
      <c r="J56" s="198">
        <f>IFERROR(D56/E56*1000,0)</f>
        <v>0</v>
      </c>
      <c r="K56" s="198">
        <f>IFERROR(D56/F56,0)</f>
        <v>0</v>
      </c>
      <c r="L56" s="135">
        <f t="shared" si="37"/>
        <v>0</v>
      </c>
      <c r="M56" s="135">
        <f t="shared" si="37"/>
        <v>0</v>
      </c>
      <c r="N56" s="135">
        <f>IFERROR(H56/F56,0)</f>
        <v>0</v>
      </c>
      <c r="O56" s="135">
        <f>IFERROR(I56/F56,0)</f>
        <v>0</v>
      </c>
      <c r="P56" s="135">
        <f>IFERROR(D56/G56,0)</f>
        <v>0</v>
      </c>
      <c r="Q56" s="135">
        <f>IFERROR(D56/H56,0)</f>
        <v>0</v>
      </c>
      <c r="R56" s="135">
        <f>IFERROR(D56/I56,0)</f>
        <v>0</v>
      </c>
      <c r="S56" s="135">
        <f>IFERROR(VLOOKUP($C56,'메타 RAW (MMP)'!$B:$G,3,0),0)</f>
        <v>0</v>
      </c>
      <c r="T56" s="135">
        <f>IFERROR(VLOOKUP($C56,'메타 RAW (MMP)'!$B:$G,5,0),0)</f>
        <v>0</v>
      </c>
      <c r="U56" s="135">
        <f>IFERROR(VLOOKUP($C56,'메타 RAW (MMP)'!$B:$G,6,0),0)</f>
        <v>0</v>
      </c>
      <c r="V56" s="135">
        <f>IFERROR(D56/T56,0)</f>
        <v>0</v>
      </c>
      <c r="W56" s="135">
        <f>IFERROR(D56/U56,0)</f>
        <v>0</v>
      </c>
      <c r="X56" s="135">
        <f>IFERROR(W56*커버링B2C요약!$AD$8/(커버링B2C요약!$AE$5/커버링B2C요약!$AD$5),0)</f>
        <v>0</v>
      </c>
      <c r="Y56" s="135">
        <f>VLOOKUP($C56,'메타 RAW'!$A:$I,9,0)</f>
        <v>27648</v>
      </c>
    </row>
    <row r="57" spans="2:27" ht="16.5" hidden="1" customHeight="1">
      <c r="B57" s="19" t="s">
        <v>440</v>
      </c>
      <c r="C57" s="20" t="s">
        <v>451</v>
      </c>
      <c r="D57" s="20"/>
    </row>
    <row r="58" spans="2:27" ht="16.5" hidden="1" customHeight="1">
      <c r="B58" s="11" t="s">
        <v>436</v>
      </c>
      <c r="C58" s="11" t="s">
        <v>22</v>
      </c>
      <c r="D58" s="12" t="s">
        <v>23</v>
      </c>
      <c r="E58" s="12" t="s">
        <v>24</v>
      </c>
      <c r="F58" s="12" t="s">
        <v>25</v>
      </c>
      <c r="G58" s="12" t="s">
        <v>26</v>
      </c>
      <c r="H58" s="12" t="s">
        <v>27</v>
      </c>
      <c r="I58" s="12" t="s">
        <v>28</v>
      </c>
      <c r="J58" s="13" t="s">
        <v>29</v>
      </c>
      <c r="K58" s="13" t="s">
        <v>30</v>
      </c>
      <c r="L58" s="13" t="s">
        <v>31</v>
      </c>
      <c r="M58" s="13" t="s">
        <v>32</v>
      </c>
      <c r="N58" s="13" t="s">
        <v>33</v>
      </c>
      <c r="O58" s="13" t="s">
        <v>34</v>
      </c>
      <c r="P58" s="13" t="s">
        <v>35</v>
      </c>
      <c r="Q58" s="13" t="s">
        <v>36</v>
      </c>
      <c r="R58" s="13" t="s">
        <v>37</v>
      </c>
      <c r="S58" s="14" t="s">
        <v>38</v>
      </c>
      <c r="T58" s="14" t="s">
        <v>27</v>
      </c>
      <c r="U58" s="14" t="s">
        <v>28</v>
      </c>
      <c r="V58" s="14" t="s">
        <v>36</v>
      </c>
      <c r="W58" s="14" t="s">
        <v>37</v>
      </c>
      <c r="X58" s="14" t="s">
        <v>437</v>
      </c>
      <c r="Y58" s="13" t="s">
        <v>40</v>
      </c>
      <c r="Z58" s="14" t="s">
        <v>41</v>
      </c>
    </row>
    <row r="59" spans="2:27" ht="16.5" hidden="1" customHeight="1">
      <c r="B59" s="15"/>
      <c r="C59" s="9" t="s">
        <v>435</v>
      </c>
      <c r="D59" s="16">
        <f t="shared" ref="D59:I59" si="38">SUM(D60:D62)</f>
        <v>0</v>
      </c>
      <c r="E59" s="16">
        <f t="shared" si="38"/>
        <v>0</v>
      </c>
      <c r="F59" s="16">
        <f t="shared" si="38"/>
        <v>0</v>
      </c>
      <c r="G59" s="16">
        <f t="shared" si="38"/>
        <v>0</v>
      </c>
      <c r="H59" s="16">
        <f t="shared" si="38"/>
        <v>0</v>
      </c>
      <c r="I59" s="16">
        <f t="shared" si="38"/>
        <v>0</v>
      </c>
      <c r="J59" s="17" t="e">
        <f>D59*1000/E59</f>
        <v>#DIV/0!</v>
      </c>
      <c r="K59" s="17">
        <f>IFERROR(D59/F59,0)</f>
        <v>0</v>
      </c>
      <c r="L59" s="18">
        <f t="shared" ref="L59:M62" si="39">IFERROR(F59/E59,0)</f>
        <v>0</v>
      </c>
      <c r="M59" s="42">
        <f t="shared" si="39"/>
        <v>0</v>
      </c>
      <c r="N59" s="42">
        <f>IFERROR(H59/F59,0)</f>
        <v>0</v>
      </c>
      <c r="O59" s="42">
        <f>IFERROR(I59/F59,0)</f>
        <v>0</v>
      </c>
      <c r="P59" s="17">
        <f>IFERROR(D59/G59,0)</f>
        <v>0</v>
      </c>
      <c r="Q59" s="17">
        <f>IFERROR(D59/H59,0)</f>
        <v>0</v>
      </c>
      <c r="R59" s="17">
        <f>IFERROR(D59/I59,0)</f>
        <v>0</v>
      </c>
      <c r="S59" s="16">
        <f>SUM(S60:S62)</f>
        <v>0</v>
      </c>
      <c r="T59" s="16">
        <f>SUM(T60:T62)</f>
        <v>0</v>
      </c>
      <c r="U59" s="16">
        <f>SUM(U60:U62)</f>
        <v>0</v>
      </c>
      <c r="V59" s="17">
        <f>IFERROR(D59/T59,0)</f>
        <v>0</v>
      </c>
      <c r="W59" s="17">
        <f>IFERROR(D59/U59,0)</f>
        <v>0</v>
      </c>
      <c r="X59" s="17">
        <f>IFERROR(W59*커버링B2C요약!$AD$8/(커버링B2C요약!$AE$5/커버링B2C요약!$AD$5),0)</f>
        <v>0</v>
      </c>
      <c r="Y59" s="17">
        <f>Y60</f>
        <v>0</v>
      </c>
      <c r="Z59" s="17">
        <v>0</v>
      </c>
      <c r="AA59" s="107"/>
    </row>
    <row r="60" spans="2:27" s="43" customFormat="1" hidden="1">
      <c r="B60" s="22" t="str">
        <f>VLOOKUP(C60,'메타 RAW'!A:G,2,0)</f>
        <v>ios_purchase_re_vd_30만명_cr1_26.01.16</v>
      </c>
      <c r="C60" s="22" t="s">
        <v>1324</v>
      </c>
      <c r="D60" s="22">
        <f>VLOOKUP($C60,'메타 RAW'!$A:$G,3,0)</f>
        <v>0</v>
      </c>
      <c r="E60" s="22">
        <f>VLOOKUP($C60,'메타 RAW'!$A:$G,4,0)</f>
        <v>0</v>
      </c>
      <c r="F60" s="22">
        <f>VLOOKUP($C60,'메타 RAW'!$A:$G,5,0)</f>
        <v>0</v>
      </c>
      <c r="G60" s="22">
        <f>VLOOKUP($C60,'메타 RAW'!$A:$G,6,0)</f>
        <v>0</v>
      </c>
      <c r="H60" s="22">
        <f>VLOOKUP($C60,'메타 RAW'!$A:$I,7,0)</f>
        <v>0</v>
      </c>
      <c r="I60" s="22">
        <f>VLOOKUP($C60,'메타 RAW'!$A:$I,8,0)</f>
        <v>0</v>
      </c>
      <c r="J60" s="23">
        <f>IFERROR(D60/E60*1000,0)</f>
        <v>0</v>
      </c>
      <c r="K60" s="23">
        <f>IFERROR(D60/F60,0)</f>
        <v>0</v>
      </c>
      <c r="L60" s="24">
        <f t="shared" si="39"/>
        <v>0</v>
      </c>
      <c r="M60" s="24">
        <f t="shared" si="39"/>
        <v>0</v>
      </c>
      <c r="N60" s="24">
        <f>IFERROR(H60/F60,0)</f>
        <v>0</v>
      </c>
      <c r="O60" s="24">
        <f>IFERROR(I60/F60,0)</f>
        <v>0</v>
      </c>
      <c r="P60" s="22">
        <f>IFERROR(D60/G60,0)</f>
        <v>0</v>
      </c>
      <c r="Q60" s="22">
        <f>IFERROR(D60/H60,0)</f>
        <v>0</v>
      </c>
      <c r="R60" s="22">
        <f>IFERROR(D60/I60,0)</f>
        <v>0</v>
      </c>
      <c r="S60" s="22">
        <f>IFERROR(VLOOKUP($C60,'메타 RAW (MMP)'!$B:$G,3,0),0)</f>
        <v>0</v>
      </c>
      <c r="T60" s="22">
        <f>IFERROR(VLOOKUP($C60,'메타 RAW (MMP)'!$B:$G,5,0),0)</f>
        <v>0</v>
      </c>
      <c r="U60" s="22">
        <f>IFERROR(VLOOKUP($C60,'메타 RAW (MMP)'!$B:$G,6,0),0)</f>
        <v>0</v>
      </c>
      <c r="V60" s="22">
        <f>IFERROR(D60/T60,0)</f>
        <v>0</v>
      </c>
      <c r="W60" s="22">
        <f>IFERROR(D60/U60,0)</f>
        <v>0</v>
      </c>
      <c r="X60" s="22">
        <f>IFERROR(W60*커버링B2C요약!$AD$8/(커버링B2C요약!$AE$5/커버링B2C요약!$AD$5),0)</f>
        <v>0</v>
      </c>
      <c r="Y60" s="22">
        <v>0</v>
      </c>
    </row>
    <row r="61" spans="2:27" s="43" customFormat="1" hidden="1">
      <c r="B61" s="22" t="str">
        <f>VLOOKUP(C61,'메타 RAW'!A:G,2,0)</f>
        <v>ios_purchase_re_vd_30만명_cr1_26.01.16</v>
      </c>
      <c r="C61" s="22" t="s">
        <v>1325</v>
      </c>
      <c r="D61" s="22">
        <f>VLOOKUP($C61,'메타 RAW'!$A:$G,3,0)</f>
        <v>0</v>
      </c>
      <c r="E61" s="22">
        <f>VLOOKUP($C61,'메타 RAW'!$A:$G,4,0)</f>
        <v>0</v>
      </c>
      <c r="F61" s="22">
        <f>VLOOKUP($C61,'메타 RAW'!$A:$G,5,0)</f>
        <v>0</v>
      </c>
      <c r="G61" s="22">
        <f>VLOOKUP($C61,'메타 RAW'!$A:$G,6,0)</f>
        <v>0</v>
      </c>
      <c r="H61" s="22">
        <f>VLOOKUP($C61,'메타 RAW'!$A:$I,7,0)</f>
        <v>0</v>
      </c>
      <c r="I61" s="22">
        <f>VLOOKUP($C61,'메타 RAW'!$A:$I,8,0)</f>
        <v>0</v>
      </c>
      <c r="J61" s="23">
        <f>IFERROR(D61/E61*1000,0)</f>
        <v>0</v>
      </c>
      <c r="K61" s="23">
        <f>IFERROR(D61/F61,0)</f>
        <v>0</v>
      </c>
      <c r="L61" s="24">
        <f t="shared" si="39"/>
        <v>0</v>
      </c>
      <c r="M61" s="24">
        <f t="shared" si="39"/>
        <v>0</v>
      </c>
      <c r="N61" s="24">
        <f>IFERROR(H61/F61,0)</f>
        <v>0</v>
      </c>
      <c r="O61" s="24">
        <f>IFERROR(I61/F61,0)</f>
        <v>0</v>
      </c>
      <c r="P61" s="22">
        <f>IFERROR(D61/G61,0)</f>
        <v>0</v>
      </c>
      <c r="Q61" s="22">
        <f>IFERROR(D61/H61,0)</f>
        <v>0</v>
      </c>
      <c r="R61" s="22">
        <f>IFERROR(D61/I61,0)</f>
        <v>0</v>
      </c>
      <c r="S61" s="22">
        <f>IFERROR(VLOOKUP($C61,'메타 RAW (MMP)'!$B:$G,3,0),0)</f>
        <v>0</v>
      </c>
      <c r="T61" s="22">
        <f>IFERROR(VLOOKUP($C61,'메타 RAW (MMP)'!$B:$G,5,0),0)</f>
        <v>0</v>
      </c>
      <c r="U61" s="22">
        <f>IFERROR(VLOOKUP($C61,'메타 RAW (MMP)'!$B:$G,6,0),0)</f>
        <v>0</v>
      </c>
      <c r="V61" s="22">
        <f>IFERROR(D61/T61,0)</f>
        <v>0</v>
      </c>
      <c r="W61" s="22">
        <f>IFERROR(D61/U61,0)</f>
        <v>0</v>
      </c>
      <c r="X61" s="22">
        <f>IFERROR(W61*커버링B2C요약!$AD$8/(커버링B2C요약!$AE$5/커버링B2C요약!$AD$5),0)</f>
        <v>0</v>
      </c>
      <c r="Y61" s="22">
        <f>VLOOKUP($C61,'메타 RAW'!$A:$I,9,0)</f>
        <v>40000</v>
      </c>
    </row>
    <row r="62" spans="2:27" s="43" customFormat="1" hidden="1">
      <c r="B62" s="22" t="str">
        <f>VLOOKUP(C62,'메타 RAW'!A:G,2,0)</f>
        <v>ios_purchase_re_vd_30만명_cr1_26.01.16</v>
      </c>
      <c r="C62" s="22" t="s">
        <v>1326</v>
      </c>
      <c r="D62" s="22">
        <f>VLOOKUP($C62,'메타 RAW'!$A:$G,3,0)</f>
        <v>0</v>
      </c>
      <c r="E62" s="22">
        <f>VLOOKUP($C62,'메타 RAW'!$A:$G,4,0)</f>
        <v>0</v>
      </c>
      <c r="F62" s="22">
        <f>VLOOKUP($C62,'메타 RAW'!$A:$G,5,0)</f>
        <v>0</v>
      </c>
      <c r="G62" s="22">
        <f>VLOOKUP($C62,'메타 RAW'!$A:$G,6,0)</f>
        <v>0</v>
      </c>
      <c r="H62" s="22">
        <f>VLOOKUP($C62,'메타 RAW'!$A:$I,7,0)</f>
        <v>0</v>
      </c>
      <c r="I62" s="22">
        <f>VLOOKUP($C62,'메타 RAW'!$A:$I,8,0)</f>
        <v>0</v>
      </c>
      <c r="J62" s="23">
        <f>IFERROR(D62/E62*1000,0)</f>
        <v>0</v>
      </c>
      <c r="K62" s="23">
        <f>IFERROR(D62/F62,0)</f>
        <v>0</v>
      </c>
      <c r="L62" s="24">
        <f t="shared" si="39"/>
        <v>0</v>
      </c>
      <c r="M62" s="24">
        <f t="shared" si="39"/>
        <v>0</v>
      </c>
      <c r="N62" s="24">
        <f>IFERROR(H62/F62,0)</f>
        <v>0</v>
      </c>
      <c r="O62" s="24">
        <f>IFERROR(I62/F62,0)</f>
        <v>0</v>
      </c>
      <c r="P62" s="22">
        <f>IFERROR(D62/G62,0)</f>
        <v>0</v>
      </c>
      <c r="Q62" s="22">
        <f>IFERROR(D62/H62,0)</f>
        <v>0</v>
      </c>
      <c r="R62" s="22">
        <f>IFERROR(D62/I62,0)</f>
        <v>0</v>
      </c>
      <c r="S62" s="22">
        <f>IFERROR(VLOOKUP($C62,'메타 RAW (MMP)'!$B:$G,3,0),0)</f>
        <v>0</v>
      </c>
      <c r="T62" s="22">
        <f>IFERROR(VLOOKUP($C62,'메타 RAW (MMP)'!$B:$G,5,0),0)</f>
        <v>0</v>
      </c>
      <c r="U62" s="22">
        <f>IFERROR(VLOOKUP($C62,'메타 RAW (MMP)'!$B:$G,6,0),0)</f>
        <v>0</v>
      </c>
      <c r="V62" s="22">
        <f>IFERROR(D62/T62,0)</f>
        <v>0</v>
      </c>
      <c r="W62" s="22">
        <f>IFERROR(D62/U62,0)</f>
        <v>0</v>
      </c>
      <c r="X62" s="22">
        <f>IFERROR(W62*커버링B2C요약!$AD$8/(커버링B2C요약!$AE$5/커버링B2C요약!$AD$5),0)</f>
        <v>0</v>
      </c>
      <c r="Y62" s="22">
        <f>VLOOKUP($C62,'메타 RAW'!$A:$I,9,0)</f>
        <v>40000</v>
      </c>
    </row>
    <row r="63" spans="2:27" ht="16.5" hidden="1" customHeight="1">
      <c r="B63" s="19" t="s">
        <v>440</v>
      </c>
      <c r="C63" s="20" t="s">
        <v>1327</v>
      </c>
      <c r="D63" s="20"/>
    </row>
    <row r="64" spans="2:27" ht="16.5" hidden="1" customHeight="1">
      <c r="B64" s="11" t="s">
        <v>436</v>
      </c>
      <c r="C64" s="11" t="s">
        <v>22</v>
      </c>
      <c r="D64" s="12" t="s">
        <v>23</v>
      </c>
      <c r="E64" s="12" t="s">
        <v>24</v>
      </c>
      <c r="F64" s="12" t="s">
        <v>25</v>
      </c>
      <c r="G64" s="12" t="s">
        <v>26</v>
      </c>
      <c r="H64" s="12" t="s">
        <v>27</v>
      </c>
      <c r="I64" s="12" t="s">
        <v>28</v>
      </c>
      <c r="J64" s="13" t="s">
        <v>29</v>
      </c>
      <c r="K64" s="13" t="s">
        <v>30</v>
      </c>
      <c r="L64" s="13" t="s">
        <v>31</v>
      </c>
      <c r="M64" s="13" t="s">
        <v>32</v>
      </c>
      <c r="N64" s="13" t="s">
        <v>33</v>
      </c>
      <c r="O64" s="13" t="s">
        <v>34</v>
      </c>
      <c r="P64" s="13" t="s">
        <v>35</v>
      </c>
      <c r="Q64" s="13" t="s">
        <v>36</v>
      </c>
      <c r="R64" s="13" t="s">
        <v>37</v>
      </c>
      <c r="S64" s="14" t="s">
        <v>38</v>
      </c>
      <c r="T64" s="14" t="s">
        <v>27</v>
      </c>
      <c r="U64" s="14" t="s">
        <v>28</v>
      </c>
      <c r="V64" s="14" t="s">
        <v>36</v>
      </c>
      <c r="W64" s="14" t="s">
        <v>37</v>
      </c>
      <c r="X64" s="14" t="s">
        <v>437</v>
      </c>
      <c r="Y64" s="13" t="s">
        <v>40</v>
      </c>
      <c r="Z64" s="14" t="s">
        <v>41</v>
      </c>
    </row>
    <row r="65" spans="2:27" ht="16.5" hidden="1" customHeight="1">
      <c r="B65" s="15"/>
      <c r="C65" s="9" t="s">
        <v>435</v>
      </c>
      <c r="D65" s="16">
        <f t="shared" ref="D65:I65" si="40">SUM(D66:D68)</f>
        <v>0</v>
      </c>
      <c r="E65" s="16">
        <f t="shared" si="40"/>
        <v>0</v>
      </c>
      <c r="F65" s="16">
        <f t="shared" si="40"/>
        <v>0</v>
      </c>
      <c r="G65" s="16">
        <f t="shared" si="40"/>
        <v>0</v>
      </c>
      <c r="H65" s="16">
        <f t="shared" si="40"/>
        <v>0</v>
      </c>
      <c r="I65" s="16">
        <f t="shared" si="40"/>
        <v>0</v>
      </c>
      <c r="J65" s="17" t="e">
        <f>D65*1000/E65</f>
        <v>#DIV/0!</v>
      </c>
      <c r="K65" s="17">
        <f>IFERROR(D65/F65,0)</f>
        <v>0</v>
      </c>
      <c r="L65" s="18">
        <f t="shared" ref="L65:M68" si="41">IFERROR(F65/E65,0)</f>
        <v>0</v>
      </c>
      <c r="M65" s="42">
        <f t="shared" si="41"/>
        <v>0</v>
      </c>
      <c r="N65" s="42">
        <f>IFERROR(H65/F65,0)</f>
        <v>0</v>
      </c>
      <c r="O65" s="42">
        <f>IFERROR(I65/F65,0)</f>
        <v>0</v>
      </c>
      <c r="P65" s="17">
        <f>IFERROR(D65/G65,0)</f>
        <v>0</v>
      </c>
      <c r="Q65" s="17">
        <f>IFERROR(D65/H65,0)</f>
        <v>0</v>
      </c>
      <c r="R65" s="17">
        <f>IFERROR(D65/I65,0)</f>
        <v>0</v>
      </c>
      <c r="S65" s="16">
        <f>SUM(S66:S68)</f>
        <v>0</v>
      </c>
      <c r="T65" s="16">
        <f>SUM(T66:T68)</f>
        <v>0</v>
      </c>
      <c r="U65" s="16">
        <f>SUM(U66:U68)</f>
        <v>0</v>
      </c>
      <c r="V65" s="17">
        <f>IFERROR(D65/T65,0)</f>
        <v>0</v>
      </c>
      <c r="W65" s="17">
        <f>IFERROR(D65/U65,0)</f>
        <v>0</v>
      </c>
      <c r="X65" s="17">
        <f>IFERROR(W65*커버링B2C요약!$AD$8/(커버링B2C요약!$AE$5/커버링B2C요약!$AD$5),0)</f>
        <v>0</v>
      </c>
      <c r="Y65" s="17" t="s">
        <v>48</v>
      </c>
      <c r="Z65" s="17">
        <v>0</v>
      </c>
      <c r="AA65" s="107"/>
    </row>
    <row r="66" spans="2:27" s="43" customFormat="1" hidden="1">
      <c r="B66" s="22" t="str">
        <f>VLOOKUP(C66,'메타 RAW'!A:G,2,0)</f>
        <v>ios_purchase_re_vd_지역확장(음식물)_nk1_26.02.04</v>
      </c>
      <c r="C66" s="22" t="s">
        <v>1328</v>
      </c>
      <c r="D66" s="22">
        <f>VLOOKUP($C66,'메타 RAW'!$A:$G,3,0)</f>
        <v>0</v>
      </c>
      <c r="E66" s="22">
        <f>VLOOKUP($C66,'메타 RAW'!$A:$G,4,0)</f>
        <v>0</v>
      </c>
      <c r="F66" s="22">
        <f>VLOOKUP($C66,'메타 RAW'!$A:$G,5,0)</f>
        <v>0</v>
      </c>
      <c r="G66" s="22">
        <f>VLOOKUP($C66,'메타 RAW'!$A:$G,6,0)</f>
        <v>0</v>
      </c>
      <c r="H66" s="22">
        <f>VLOOKUP($C66,'메타 RAW'!$A:$I,7,0)</f>
        <v>0</v>
      </c>
      <c r="I66" s="22">
        <f>VLOOKUP($C66,'메타 RAW'!$A:$I,8,0)</f>
        <v>0</v>
      </c>
      <c r="J66" s="23">
        <f>IFERROR(D66/E66*1000,0)</f>
        <v>0</v>
      </c>
      <c r="K66" s="23">
        <f>IFERROR(D66/F66,0)</f>
        <v>0</v>
      </c>
      <c r="L66" s="24">
        <f t="shared" si="41"/>
        <v>0</v>
      </c>
      <c r="M66" s="24">
        <f t="shared" si="41"/>
        <v>0</v>
      </c>
      <c r="N66" s="24">
        <f>IFERROR(H66/F66,0)</f>
        <v>0</v>
      </c>
      <c r="O66" s="24">
        <f>IFERROR(I66/F66,0)</f>
        <v>0</v>
      </c>
      <c r="P66" s="22">
        <f>IFERROR(D66/G66,0)</f>
        <v>0</v>
      </c>
      <c r="Q66" s="22">
        <f>IFERROR(D66/H66,0)</f>
        <v>0</v>
      </c>
      <c r="R66" s="22">
        <f>IFERROR(D66/I66,0)</f>
        <v>0</v>
      </c>
      <c r="S66" s="22">
        <f>IFERROR(VLOOKUP($C66,'메타 RAW (MMP)'!$B:$G,3,0),0)</f>
        <v>0</v>
      </c>
      <c r="T66" s="22">
        <f>IFERROR(VLOOKUP($C66,'메타 RAW (MMP)'!$B:$G,5,0),0)</f>
        <v>0</v>
      </c>
      <c r="U66" s="22">
        <f>IFERROR(VLOOKUP($C66,'메타 RAW (MMP)'!$B:$G,6,0),0)</f>
        <v>0</v>
      </c>
      <c r="V66" s="22">
        <f>IFERROR(D66/T66,0)</f>
        <v>0</v>
      </c>
      <c r="W66" s="22">
        <f>IFERROR(D66/U66,0)</f>
        <v>0</v>
      </c>
      <c r="X66" s="22">
        <f>IFERROR(W66*커버링B2C요약!$AD$8/(커버링B2C요약!$AE$5/커버링B2C요약!$AD$5),0)</f>
        <v>0</v>
      </c>
      <c r="Y66" s="22"/>
    </row>
    <row r="67" spans="2:27" s="62" customFormat="1" hidden="1">
      <c r="B67" s="22" t="str">
        <f>VLOOKUP(C67,'메타 RAW'!A:G,2,0)</f>
        <v>ios_purchase_re_vd_지역확장(음식물)_nk1_26.02.04</v>
      </c>
      <c r="C67" s="22" t="s">
        <v>1329</v>
      </c>
      <c r="D67" s="22">
        <f>VLOOKUP($C67,'메타 RAW'!$A:$G,3,0)</f>
        <v>0</v>
      </c>
      <c r="E67" s="22">
        <f>VLOOKUP($C67,'메타 RAW'!$A:$G,4,0)</f>
        <v>0</v>
      </c>
      <c r="F67" s="22">
        <f>VLOOKUP($C67,'메타 RAW'!$A:$G,5,0)</f>
        <v>0</v>
      </c>
      <c r="G67" s="22">
        <f>VLOOKUP($C67,'메타 RAW'!$A:$G,6,0)</f>
        <v>0</v>
      </c>
      <c r="H67" s="22">
        <f>VLOOKUP($C67,'메타 RAW'!$A:$I,7,0)</f>
        <v>0</v>
      </c>
      <c r="I67" s="22">
        <f>VLOOKUP($C67,'메타 RAW'!$A:$I,8,0)</f>
        <v>0</v>
      </c>
      <c r="J67" s="23">
        <f>IFERROR(D67/E67*1000,0)</f>
        <v>0</v>
      </c>
      <c r="K67" s="23">
        <f>IFERROR(D67/F67,0)</f>
        <v>0</v>
      </c>
      <c r="L67" s="24">
        <f t="shared" si="41"/>
        <v>0</v>
      </c>
      <c r="M67" s="24">
        <f t="shared" si="41"/>
        <v>0</v>
      </c>
      <c r="N67" s="24">
        <f>IFERROR(H67/F67,0)</f>
        <v>0</v>
      </c>
      <c r="O67" s="24">
        <f>IFERROR(I67/F67,0)</f>
        <v>0</v>
      </c>
      <c r="P67" s="22">
        <f>IFERROR(D67/G67,0)</f>
        <v>0</v>
      </c>
      <c r="Q67" s="22">
        <f>IFERROR(D67/H67,0)</f>
        <v>0</v>
      </c>
      <c r="R67" s="22">
        <f>IFERROR(D67/I67,0)</f>
        <v>0</v>
      </c>
      <c r="S67" s="22">
        <f>IFERROR(VLOOKUP($C67,'메타 RAW (MMP)'!$B:$G,3,0),0)</f>
        <v>0</v>
      </c>
      <c r="T67" s="22">
        <f>IFERROR(VLOOKUP($C67,'메타 RAW (MMP)'!$B:$G,5,0),0)</f>
        <v>0</v>
      </c>
      <c r="U67" s="22">
        <f>IFERROR(VLOOKUP($C67,'메타 RAW (MMP)'!$B:$G,6,0),0)</f>
        <v>0</v>
      </c>
      <c r="V67" s="22">
        <f>IFERROR(D67/T67,0)</f>
        <v>0</v>
      </c>
      <c r="W67" s="22">
        <f>IFERROR(D67/U67,0)</f>
        <v>0</v>
      </c>
      <c r="X67" s="22">
        <f>IFERROR(W67*커버링B2C요약!$AD$8/(커버링B2C요약!$AE$5/커버링B2C요약!$AD$5),0)</f>
        <v>0</v>
      </c>
      <c r="Y67" s="28">
        <f>VLOOKUP($C67,'메타 RAW'!$A:$I,9,0)</f>
        <v>30000</v>
      </c>
    </row>
    <row r="68" spans="2:27" s="62" customFormat="1" hidden="1">
      <c r="B68" s="22" t="str">
        <f>VLOOKUP(C68,'메타 RAW'!A:G,2,0)</f>
        <v>ios_purchase_re_vd_지역확장(음식물)_nk1_26.02.04</v>
      </c>
      <c r="C68" s="22" t="s">
        <v>1330</v>
      </c>
      <c r="D68" s="22">
        <f>VLOOKUP($C68,'메타 RAW'!$A:$G,3,0)</f>
        <v>0</v>
      </c>
      <c r="E68" s="22">
        <f>VLOOKUP($C68,'메타 RAW'!$A:$G,4,0)</f>
        <v>0</v>
      </c>
      <c r="F68" s="22">
        <f>VLOOKUP($C68,'메타 RAW'!$A:$G,5,0)</f>
        <v>0</v>
      </c>
      <c r="G68" s="22">
        <f>VLOOKUP($C68,'메타 RAW'!$A:$G,6,0)</f>
        <v>0</v>
      </c>
      <c r="H68" s="22">
        <f>VLOOKUP($C68,'메타 RAW'!$A:$I,7,0)</f>
        <v>0</v>
      </c>
      <c r="I68" s="22">
        <f>VLOOKUP($C68,'메타 RAW'!$A:$I,8,0)</f>
        <v>0</v>
      </c>
      <c r="J68" s="23">
        <f>IFERROR(D68/E68*1000,0)</f>
        <v>0</v>
      </c>
      <c r="K68" s="23">
        <f>IFERROR(D68/F68,0)</f>
        <v>0</v>
      </c>
      <c r="L68" s="24">
        <f t="shared" si="41"/>
        <v>0</v>
      </c>
      <c r="M68" s="24">
        <f t="shared" si="41"/>
        <v>0</v>
      </c>
      <c r="N68" s="24">
        <f>IFERROR(H68/F68,0)</f>
        <v>0</v>
      </c>
      <c r="O68" s="24">
        <f>IFERROR(I68/F68,0)</f>
        <v>0</v>
      </c>
      <c r="P68" s="22">
        <f>IFERROR(D68/G68,0)</f>
        <v>0</v>
      </c>
      <c r="Q68" s="22">
        <f>IFERROR(D68/H68,0)</f>
        <v>0</v>
      </c>
      <c r="R68" s="22">
        <f>IFERROR(D68/I68,0)</f>
        <v>0</v>
      </c>
      <c r="S68" s="22">
        <f>IFERROR(VLOOKUP($C68,'메타 RAW (MMP)'!$B:$G,3,0),0)</f>
        <v>0</v>
      </c>
      <c r="T68" s="22">
        <f>IFERROR(VLOOKUP($C68,'메타 RAW (MMP)'!$B:$G,5,0),0)</f>
        <v>0</v>
      </c>
      <c r="U68" s="22">
        <f>IFERROR(VLOOKUP($C68,'메타 RAW (MMP)'!$B:$G,6,0),0)</f>
        <v>0</v>
      </c>
      <c r="V68" s="22">
        <f>IFERROR(D68/T68,0)</f>
        <v>0</v>
      </c>
      <c r="W68" s="22">
        <f>IFERROR(D68/U68,0)</f>
        <v>0</v>
      </c>
      <c r="X68" s="22">
        <f>IFERROR(W68*커버링B2C요약!$AD$8/(커버링B2C요약!$AE$5/커버링B2C요약!$AD$5),0)</f>
        <v>0</v>
      </c>
      <c r="Y68" s="28">
        <f>VLOOKUP($C68,'메타 RAW'!$A:$I,9,0)</f>
        <v>30000</v>
      </c>
    </row>
    <row r="69" spans="2:27" ht="16.5" hidden="1" customHeight="1">
      <c r="B69" s="19" t="s">
        <v>440</v>
      </c>
      <c r="C69" s="20" t="s">
        <v>451</v>
      </c>
      <c r="D69" s="20"/>
    </row>
    <row r="70" spans="2:27" ht="16.5" hidden="1" customHeight="1">
      <c r="B70" s="11" t="s">
        <v>436</v>
      </c>
      <c r="C70" s="11" t="s">
        <v>22</v>
      </c>
      <c r="D70" s="12" t="s">
        <v>23</v>
      </c>
      <c r="E70" s="12" t="s">
        <v>24</v>
      </c>
      <c r="F70" s="12" t="s">
        <v>25</v>
      </c>
      <c r="G70" s="12" t="s">
        <v>26</v>
      </c>
      <c r="H70" s="12" t="s">
        <v>27</v>
      </c>
      <c r="I70" s="12" t="s">
        <v>28</v>
      </c>
      <c r="J70" s="13" t="s">
        <v>29</v>
      </c>
      <c r="K70" s="13" t="s">
        <v>30</v>
      </c>
      <c r="L70" s="13" t="s">
        <v>31</v>
      </c>
      <c r="M70" s="13" t="s">
        <v>32</v>
      </c>
      <c r="N70" s="13" t="s">
        <v>33</v>
      </c>
      <c r="O70" s="13" t="s">
        <v>34</v>
      </c>
      <c r="P70" s="13" t="s">
        <v>35</v>
      </c>
      <c r="Q70" s="13" t="s">
        <v>36</v>
      </c>
      <c r="R70" s="13" t="s">
        <v>37</v>
      </c>
      <c r="S70" s="14" t="s">
        <v>38</v>
      </c>
      <c r="T70" s="14" t="s">
        <v>27</v>
      </c>
      <c r="U70" s="14" t="s">
        <v>28</v>
      </c>
      <c r="V70" s="14" t="s">
        <v>36</v>
      </c>
      <c r="W70" s="14" t="s">
        <v>37</v>
      </c>
      <c r="X70" s="14" t="s">
        <v>437</v>
      </c>
      <c r="Y70" s="13" t="s">
        <v>40</v>
      </c>
      <c r="Z70" s="14" t="s">
        <v>41</v>
      </c>
    </row>
    <row r="71" spans="2:27" ht="16.5" hidden="1" customHeight="1">
      <c r="B71" s="15"/>
      <c r="C71" s="9" t="s">
        <v>435</v>
      </c>
      <c r="D71" s="16">
        <f t="shared" ref="D71:I71" si="42">SUM(D72:D74)</f>
        <v>0</v>
      </c>
      <c r="E71" s="16">
        <f t="shared" si="42"/>
        <v>0</v>
      </c>
      <c r="F71" s="16">
        <f t="shared" si="42"/>
        <v>0</v>
      </c>
      <c r="G71" s="16">
        <f t="shared" si="42"/>
        <v>0</v>
      </c>
      <c r="H71" s="16">
        <f t="shared" si="42"/>
        <v>0</v>
      </c>
      <c r="I71" s="16">
        <f t="shared" si="42"/>
        <v>0</v>
      </c>
      <c r="J71" s="17" t="e">
        <f>D71*1000/E71</f>
        <v>#DIV/0!</v>
      </c>
      <c r="K71" s="17">
        <f>IFERROR(D71/F71,0)</f>
        <v>0</v>
      </c>
      <c r="L71" s="18">
        <f t="shared" ref="L71:M74" si="43">IFERROR(F71/E71,0)</f>
        <v>0</v>
      </c>
      <c r="M71" s="42">
        <f t="shared" si="43"/>
        <v>0</v>
      </c>
      <c r="N71" s="42">
        <f>IFERROR(H71/F71,0)</f>
        <v>0</v>
      </c>
      <c r="O71" s="42">
        <f>IFERROR(I71/F71,0)</f>
        <v>0</v>
      </c>
      <c r="P71" s="17">
        <f>IFERROR(D71/G71,0)</f>
        <v>0</v>
      </c>
      <c r="Q71" s="17">
        <f>IFERROR(D71/H71,0)</f>
        <v>0</v>
      </c>
      <c r="R71" s="17">
        <f>IFERROR(D71/I71,0)</f>
        <v>0</v>
      </c>
      <c r="S71" s="16">
        <f>SUM(S72:S74)</f>
        <v>0</v>
      </c>
      <c r="T71" s="16">
        <f>SUM(T72:T74)</f>
        <v>0</v>
      </c>
      <c r="U71" s="16">
        <f>SUM(U72:U74)</f>
        <v>0</v>
      </c>
      <c r="V71" s="17">
        <f>IFERROR(D71/T71,0)</f>
        <v>0</v>
      </c>
      <c r="W71" s="17">
        <f>IFERROR(D71/U71,0)</f>
        <v>0</v>
      </c>
      <c r="X71" s="17">
        <f>IFERROR(W71*커버링B2C요약!$AD$8/(커버링B2C요약!$AE$5/커버링B2C요약!$AD$5),0)</f>
        <v>0</v>
      </c>
      <c r="Y71" s="17">
        <f>Y72</f>
        <v>0</v>
      </c>
      <c r="Z71" s="17">
        <v>0</v>
      </c>
      <c r="AA71" s="107"/>
    </row>
    <row r="72" spans="2:27" s="167" customFormat="1" hidden="1">
      <c r="B72" s="228" t="str">
        <f>VLOOKUP(C72,'메타 RAW'!A:G,2,0)</f>
        <v>ios_purchase_re_vd_자취생(음식물)_mk1_26.02.03</v>
      </c>
      <c r="C72" s="228" t="s">
        <v>1331</v>
      </c>
      <c r="D72" s="228">
        <f>VLOOKUP($C72,'메타 RAW'!$A:$G,3,0)</f>
        <v>0</v>
      </c>
      <c r="E72" s="228">
        <f>VLOOKUP($C72,'메타 RAW'!$A:$G,4,0)</f>
        <v>0</v>
      </c>
      <c r="F72" s="228">
        <f>VLOOKUP($C72,'메타 RAW'!$A:$G,5,0)</f>
        <v>0</v>
      </c>
      <c r="G72" s="228">
        <f>VLOOKUP($C72,'메타 RAW'!$A:$G,6,0)</f>
        <v>0</v>
      </c>
      <c r="H72" s="228">
        <f>VLOOKUP($C72,'메타 RAW'!$A:$I,7,0)</f>
        <v>0</v>
      </c>
      <c r="I72" s="228">
        <f>VLOOKUP($C72,'메타 RAW'!$A:$I,8,0)</f>
        <v>0</v>
      </c>
      <c r="J72" s="229">
        <f>IFERROR(D72/E72*1000,0)</f>
        <v>0</v>
      </c>
      <c r="K72" s="229">
        <f>IFERROR(D72/F72,0)</f>
        <v>0</v>
      </c>
      <c r="L72" s="230">
        <f t="shared" si="43"/>
        <v>0</v>
      </c>
      <c r="M72" s="230">
        <f t="shared" si="43"/>
        <v>0</v>
      </c>
      <c r="N72" s="230">
        <f>IFERROR(H72/F72,0)</f>
        <v>0</v>
      </c>
      <c r="O72" s="230">
        <f>IFERROR(I72/F72,0)</f>
        <v>0</v>
      </c>
      <c r="P72" s="228">
        <f>IFERROR(D72/G72,0)</f>
        <v>0</v>
      </c>
      <c r="Q72" s="228">
        <f>IFERROR(D72/H72,0)</f>
        <v>0</v>
      </c>
      <c r="R72" s="228">
        <f>IFERROR(D72/I72,0)</f>
        <v>0</v>
      </c>
      <c r="S72" s="228">
        <f>IFERROR(VLOOKUP($C72,'메타 RAW (MMP)'!$B:$G,3,0),0)</f>
        <v>0</v>
      </c>
      <c r="T72" s="228">
        <f>IFERROR(VLOOKUP($C72,'메타 RAW (MMP)'!$B:$G,5,0),0)</f>
        <v>0</v>
      </c>
      <c r="U72" s="228">
        <f>IFERROR(VLOOKUP($C72,'메타 RAW (MMP)'!$B:$G,6,0),0)</f>
        <v>0</v>
      </c>
      <c r="V72" s="228">
        <f>IFERROR(D72/T72,0)</f>
        <v>0</v>
      </c>
      <c r="W72" s="228">
        <f>IFERROR(D72/U72,0)</f>
        <v>0</v>
      </c>
      <c r="X72" s="228">
        <f>IFERROR(W72*커버링B2C요약!$AD$8/(커버링B2C요약!$AE$5/커버링B2C요약!$AD$5),0)</f>
        <v>0</v>
      </c>
      <c r="Y72" s="228">
        <v>0</v>
      </c>
    </row>
    <row r="73" spans="2:27" s="43" customFormat="1" hidden="1">
      <c r="B73" s="22" t="str">
        <f>VLOOKUP(C73,'메타 RAW'!A:G,2,0)</f>
        <v>ios_purchase_re_vd_자취생(음식물)_mk1_26.02.03</v>
      </c>
      <c r="C73" s="22" t="s">
        <v>1332</v>
      </c>
      <c r="D73" s="22">
        <f>VLOOKUP($C73,'메타 RAW'!$A:$G,3,0)</f>
        <v>0</v>
      </c>
      <c r="E73" s="22">
        <f>VLOOKUP($C73,'메타 RAW'!$A:$G,4,0)</f>
        <v>0</v>
      </c>
      <c r="F73" s="22">
        <f>VLOOKUP($C73,'메타 RAW'!$A:$G,5,0)</f>
        <v>0</v>
      </c>
      <c r="G73" s="22">
        <f>VLOOKUP($C73,'메타 RAW'!$A:$G,6,0)</f>
        <v>0</v>
      </c>
      <c r="H73" s="22">
        <f>VLOOKUP($C73,'메타 RAW'!$A:$I,7,0)</f>
        <v>0</v>
      </c>
      <c r="I73" s="22">
        <f>VLOOKUP($C73,'메타 RAW'!$A:$I,8,0)</f>
        <v>0</v>
      </c>
      <c r="J73" s="23">
        <f>IFERROR(D73/E73*1000,0)</f>
        <v>0</v>
      </c>
      <c r="K73" s="23">
        <f>IFERROR(D73/F73,0)</f>
        <v>0</v>
      </c>
      <c r="L73" s="24">
        <f t="shared" si="43"/>
        <v>0</v>
      </c>
      <c r="M73" s="24">
        <f t="shared" si="43"/>
        <v>0</v>
      </c>
      <c r="N73" s="24">
        <f>IFERROR(H73/F73,0)</f>
        <v>0</v>
      </c>
      <c r="O73" s="24">
        <f>IFERROR(I73/F73,0)</f>
        <v>0</v>
      </c>
      <c r="P73" s="22">
        <f>IFERROR(D73/G73,0)</f>
        <v>0</v>
      </c>
      <c r="Q73" s="22">
        <f>IFERROR(D73/H73,0)</f>
        <v>0</v>
      </c>
      <c r="R73" s="22">
        <f>IFERROR(D73/I73,0)</f>
        <v>0</v>
      </c>
      <c r="S73" s="22">
        <f>IFERROR(VLOOKUP($C73,'메타 RAW (MMP)'!$B:$G,3,0),0)</f>
        <v>0</v>
      </c>
      <c r="T73" s="22">
        <f>IFERROR(VLOOKUP($C73,'메타 RAW (MMP)'!$B:$G,5,0),0)</f>
        <v>0</v>
      </c>
      <c r="U73" s="22">
        <f>IFERROR(VLOOKUP($C73,'메타 RAW (MMP)'!$B:$G,6,0),0)</f>
        <v>0</v>
      </c>
      <c r="V73" s="22">
        <f>IFERROR(D73/T73,0)</f>
        <v>0</v>
      </c>
      <c r="W73" s="22">
        <f>IFERROR(D73/U73,0)</f>
        <v>0</v>
      </c>
      <c r="X73" s="22">
        <f>IFERROR(W73*커버링B2C요약!$AD$8/(커버링B2C요약!$AE$5/커버링B2C요약!$AD$5),0)</f>
        <v>0</v>
      </c>
      <c r="Y73" s="22">
        <f>VLOOKUP($C73,'메타 RAW'!$A:$I,9,0)</f>
        <v>30000</v>
      </c>
    </row>
    <row r="74" spans="2:27" s="43" customFormat="1" hidden="1">
      <c r="B74" s="22" t="str">
        <f>VLOOKUP(C74,'메타 RAW'!A:G,2,0)</f>
        <v>ios_purchase_re_vd_자취생(음식물)_mk1_26.02.03</v>
      </c>
      <c r="C74" s="22" t="s">
        <v>1333</v>
      </c>
      <c r="D74" s="22">
        <f>VLOOKUP($C74,'메타 RAW'!$A:$G,3,0)</f>
        <v>0</v>
      </c>
      <c r="E74" s="22">
        <f>VLOOKUP($C74,'메타 RAW'!$A:$G,4,0)</f>
        <v>0</v>
      </c>
      <c r="F74" s="22">
        <f>VLOOKUP($C74,'메타 RAW'!$A:$G,5,0)</f>
        <v>0</v>
      </c>
      <c r="G74" s="22">
        <f>VLOOKUP($C74,'메타 RAW'!$A:$G,6,0)</f>
        <v>0</v>
      </c>
      <c r="H74" s="22">
        <f>VLOOKUP($C74,'메타 RAW'!$A:$I,7,0)</f>
        <v>0</v>
      </c>
      <c r="I74" s="22">
        <f>VLOOKUP($C74,'메타 RAW'!$A:$I,8,0)</f>
        <v>0</v>
      </c>
      <c r="J74" s="23">
        <f>IFERROR(D74/E74*1000,0)</f>
        <v>0</v>
      </c>
      <c r="K74" s="23">
        <f>IFERROR(D74/F74,0)</f>
        <v>0</v>
      </c>
      <c r="L74" s="24">
        <f t="shared" si="43"/>
        <v>0</v>
      </c>
      <c r="M74" s="24">
        <f t="shared" si="43"/>
        <v>0</v>
      </c>
      <c r="N74" s="24">
        <f>IFERROR(H74/F74,0)</f>
        <v>0</v>
      </c>
      <c r="O74" s="24">
        <f>IFERROR(I74/F74,0)</f>
        <v>0</v>
      </c>
      <c r="P74" s="22">
        <f>IFERROR(D74/G74,0)</f>
        <v>0</v>
      </c>
      <c r="Q74" s="22">
        <f>IFERROR(D74/H74,0)</f>
        <v>0</v>
      </c>
      <c r="R74" s="22">
        <f>IFERROR(D74/I74,0)</f>
        <v>0</v>
      </c>
      <c r="S74" s="22">
        <f>IFERROR(VLOOKUP($C74,'메타 RAW (MMP)'!$B:$G,3,0),0)</f>
        <v>0</v>
      </c>
      <c r="T74" s="22">
        <f>IFERROR(VLOOKUP($C74,'메타 RAW (MMP)'!$B:$G,5,0),0)</f>
        <v>0</v>
      </c>
      <c r="U74" s="22">
        <f>IFERROR(VLOOKUP($C74,'메타 RAW (MMP)'!$B:$G,6,0),0)</f>
        <v>0</v>
      </c>
      <c r="V74" s="22">
        <f>IFERROR(D74/T74,0)</f>
        <v>0</v>
      </c>
      <c r="W74" s="22">
        <f>IFERROR(D74/U74,0)</f>
        <v>0</v>
      </c>
      <c r="X74" s="22">
        <f>IFERROR(W74*커버링B2C요약!$AD$8/(커버링B2C요약!$AE$5/커버링B2C요약!$AD$5),0)</f>
        <v>0</v>
      </c>
      <c r="Y74" s="22">
        <f>VLOOKUP($C74,'메타 RAW'!$A:$I,9,0)</f>
        <v>30000</v>
      </c>
    </row>
    <row r="75" spans="2:27" ht="16.5" hidden="1" customHeight="1">
      <c r="B75" s="19" t="s">
        <v>440</v>
      </c>
      <c r="C75" s="20" t="s">
        <v>451</v>
      </c>
      <c r="D75" s="20"/>
    </row>
    <row r="76" spans="2:27" ht="16.5" hidden="1" customHeight="1">
      <c r="B76" s="11" t="s">
        <v>436</v>
      </c>
      <c r="C76" s="11" t="s">
        <v>22</v>
      </c>
      <c r="D76" s="12" t="s">
        <v>23</v>
      </c>
      <c r="E76" s="12" t="s">
        <v>24</v>
      </c>
      <c r="F76" s="12" t="s">
        <v>25</v>
      </c>
      <c r="G76" s="12" t="s">
        <v>26</v>
      </c>
      <c r="H76" s="12" t="s">
        <v>27</v>
      </c>
      <c r="I76" s="12" t="s">
        <v>28</v>
      </c>
      <c r="J76" s="13" t="s">
        <v>29</v>
      </c>
      <c r="K76" s="13" t="s">
        <v>30</v>
      </c>
      <c r="L76" s="13" t="s">
        <v>31</v>
      </c>
      <c r="M76" s="13" t="s">
        <v>32</v>
      </c>
      <c r="N76" s="13" t="s">
        <v>33</v>
      </c>
      <c r="O76" s="13" t="s">
        <v>34</v>
      </c>
      <c r="P76" s="13" t="s">
        <v>35</v>
      </c>
      <c r="Q76" s="13" t="s">
        <v>36</v>
      </c>
      <c r="R76" s="13" t="s">
        <v>37</v>
      </c>
      <c r="S76" s="14" t="s">
        <v>38</v>
      </c>
      <c r="T76" s="14" t="s">
        <v>27</v>
      </c>
      <c r="U76" s="14" t="s">
        <v>28</v>
      </c>
      <c r="V76" s="14" t="s">
        <v>36</v>
      </c>
      <c r="W76" s="14" t="s">
        <v>37</v>
      </c>
      <c r="X76" s="14" t="s">
        <v>437</v>
      </c>
      <c r="Y76" s="13" t="s">
        <v>40</v>
      </c>
      <c r="Z76" s="14" t="s">
        <v>41</v>
      </c>
    </row>
    <row r="77" spans="2:27" ht="16.5" hidden="1" customHeight="1">
      <c r="B77" s="15"/>
      <c r="C77" s="9" t="s">
        <v>435</v>
      </c>
      <c r="D77" s="16">
        <f t="shared" ref="D77:I77" si="44">SUM(D78:D80)</f>
        <v>0</v>
      </c>
      <c r="E77" s="16">
        <f t="shared" si="44"/>
        <v>0</v>
      </c>
      <c r="F77" s="16">
        <f t="shared" si="44"/>
        <v>0</v>
      </c>
      <c r="G77" s="16">
        <f t="shared" si="44"/>
        <v>0</v>
      </c>
      <c r="H77" s="16">
        <f t="shared" si="44"/>
        <v>0</v>
      </c>
      <c r="I77" s="16">
        <f t="shared" si="44"/>
        <v>0</v>
      </c>
      <c r="J77" s="17" t="e">
        <f>D77*1000/E77</f>
        <v>#DIV/0!</v>
      </c>
      <c r="K77" s="17">
        <f>IFERROR(D77/F77,0)</f>
        <v>0</v>
      </c>
      <c r="L77" s="18">
        <f t="shared" ref="L77:M80" si="45">IFERROR(F77/E77,0)</f>
        <v>0</v>
      </c>
      <c r="M77" s="42">
        <f t="shared" si="45"/>
        <v>0</v>
      </c>
      <c r="N77" s="42">
        <f>IFERROR(H77/F77,0)</f>
        <v>0</v>
      </c>
      <c r="O77" s="42">
        <f>IFERROR(I77/F77,0)</f>
        <v>0</v>
      </c>
      <c r="P77" s="17">
        <f>IFERROR(D77/G77,0)</f>
        <v>0</v>
      </c>
      <c r="Q77" s="17">
        <f>IFERROR(D77/H77,0)</f>
        <v>0</v>
      </c>
      <c r="R77" s="17">
        <f>IFERROR(D77/I77,0)</f>
        <v>0</v>
      </c>
      <c r="S77" s="16">
        <f>SUM(S78:S80)</f>
        <v>0</v>
      </c>
      <c r="T77" s="16">
        <f>SUM(T78:T80)</f>
        <v>0</v>
      </c>
      <c r="U77" s="16">
        <f>SUM(U78:U80)</f>
        <v>0</v>
      </c>
      <c r="V77" s="17">
        <f>IFERROR(D77/T77,0)</f>
        <v>0</v>
      </c>
      <c r="W77" s="17">
        <f>IFERROR(D77/U77,0)</f>
        <v>0</v>
      </c>
      <c r="X77" s="17">
        <f>IFERROR(W77*커버링B2C요약!$AD$8/(커버링B2C요약!$AE$5/커버링B2C요약!$AD$5),0)</f>
        <v>0</v>
      </c>
      <c r="Y77" s="17">
        <f>Y78</f>
        <v>0</v>
      </c>
      <c r="Z77" s="17">
        <v>0</v>
      </c>
      <c r="AA77" s="107"/>
    </row>
    <row r="78" spans="2:27" s="43" customFormat="1" hidden="1">
      <c r="B78" s="22" t="str">
        <f>VLOOKUP(C78,'메타 RAW'!A:G,2,0)</f>
        <v>ios_purchase_re_vd_150L(대형폐기물)_hn1_26.02.19</v>
      </c>
      <c r="C78" s="22" t="s">
        <v>1334</v>
      </c>
      <c r="D78" s="22">
        <f>VLOOKUP($C78,'메타 RAW'!$A:$G,3,0)</f>
        <v>0</v>
      </c>
      <c r="E78" s="22">
        <f>VLOOKUP($C78,'메타 RAW'!$A:$G,4,0)</f>
        <v>0</v>
      </c>
      <c r="F78" s="22">
        <f>VLOOKUP($C78,'메타 RAW'!$A:$G,5,0)</f>
        <v>0</v>
      </c>
      <c r="G78" s="22">
        <f>VLOOKUP($C78,'메타 RAW'!$A:$G,6,0)</f>
        <v>0</v>
      </c>
      <c r="H78" s="22">
        <f>VLOOKUP($C78,'메타 RAW'!$A:$I,7,0)</f>
        <v>0</v>
      </c>
      <c r="I78" s="22">
        <f>VLOOKUP($C78,'메타 RAW'!$A:$I,8,0)</f>
        <v>0</v>
      </c>
      <c r="J78" s="23">
        <f>IFERROR(D78/E78*1000,0)</f>
        <v>0</v>
      </c>
      <c r="K78" s="23">
        <f>IFERROR(D78/F78,0)</f>
        <v>0</v>
      </c>
      <c r="L78" s="24">
        <f t="shared" si="45"/>
        <v>0</v>
      </c>
      <c r="M78" s="24">
        <f t="shared" si="45"/>
        <v>0</v>
      </c>
      <c r="N78" s="24">
        <f>IFERROR(H78/F78,0)</f>
        <v>0</v>
      </c>
      <c r="O78" s="24">
        <f>IFERROR(I78/F78,0)</f>
        <v>0</v>
      </c>
      <c r="P78" s="22">
        <f>IFERROR(D78/G78,0)</f>
        <v>0</v>
      </c>
      <c r="Q78" s="22">
        <f>IFERROR(D78/H78,0)</f>
        <v>0</v>
      </c>
      <c r="R78" s="22">
        <f>IFERROR(D78/I78,0)</f>
        <v>0</v>
      </c>
      <c r="S78" s="22">
        <f>IFERROR(VLOOKUP($C78,'메타 RAW (MMP)'!$B:$G,3,0),0)</f>
        <v>0</v>
      </c>
      <c r="T78" s="22">
        <f>IFERROR(VLOOKUP($C78,'메타 RAW (MMP)'!$B:$G,5,0),0)</f>
        <v>0</v>
      </c>
      <c r="U78" s="22">
        <f>IFERROR(VLOOKUP($C78,'메타 RAW (MMP)'!$B:$G,6,0),0)</f>
        <v>0</v>
      </c>
      <c r="V78" s="22">
        <f>IFERROR(D78/T78,0)</f>
        <v>0</v>
      </c>
      <c r="W78" s="22">
        <f>IFERROR(D78/U78,0)</f>
        <v>0</v>
      </c>
      <c r="X78" s="22">
        <f>IFERROR(W78*커버링B2C요약!$AD$8/(커버링B2C요약!$AE$5/커버링B2C요약!$AD$5),0)</f>
        <v>0</v>
      </c>
      <c r="Y78" s="22"/>
    </row>
    <row r="79" spans="2:27" s="43" customFormat="1" hidden="1">
      <c r="B79" s="22" t="str">
        <f>VLOOKUP(C79,'메타 RAW'!A:G,2,0)</f>
        <v>ios_purchase_re_vd_150L(대형폐기물)_hn1_26.02.19</v>
      </c>
      <c r="C79" s="22" t="s">
        <v>1335</v>
      </c>
      <c r="D79" s="22">
        <f>VLOOKUP($C79,'메타 RAW'!$A:$G,3,0)</f>
        <v>0</v>
      </c>
      <c r="E79" s="22">
        <f>VLOOKUP($C79,'메타 RAW'!$A:$G,4,0)</f>
        <v>0</v>
      </c>
      <c r="F79" s="22">
        <f>VLOOKUP($C79,'메타 RAW'!$A:$G,5,0)</f>
        <v>0</v>
      </c>
      <c r="G79" s="22">
        <f>VLOOKUP($C79,'메타 RAW'!$A:$G,6,0)</f>
        <v>0</v>
      </c>
      <c r="H79" s="22">
        <f>VLOOKUP($C79,'메타 RAW'!$A:$I,7,0)</f>
        <v>0</v>
      </c>
      <c r="I79" s="22">
        <f>VLOOKUP($C79,'메타 RAW'!$A:$I,8,0)</f>
        <v>0</v>
      </c>
      <c r="J79" s="23">
        <f>IFERROR(D79/E79*1000,0)</f>
        <v>0</v>
      </c>
      <c r="K79" s="23">
        <f>IFERROR(D79/F79,0)</f>
        <v>0</v>
      </c>
      <c r="L79" s="24">
        <f t="shared" si="45"/>
        <v>0</v>
      </c>
      <c r="M79" s="24">
        <f t="shared" si="45"/>
        <v>0</v>
      </c>
      <c r="N79" s="24">
        <f>IFERROR(H79/F79,0)</f>
        <v>0</v>
      </c>
      <c r="O79" s="24">
        <f>IFERROR(I79/F79,0)</f>
        <v>0</v>
      </c>
      <c r="P79" s="22">
        <f>IFERROR(D79/G79,0)</f>
        <v>0</v>
      </c>
      <c r="Q79" s="22">
        <f>IFERROR(D79/H79,0)</f>
        <v>0</v>
      </c>
      <c r="R79" s="22">
        <f>IFERROR(D79/I79,0)</f>
        <v>0</v>
      </c>
      <c r="S79" s="22">
        <f>IFERROR(VLOOKUP($C79,'메타 RAW (MMP)'!$B:$G,3,0),0)</f>
        <v>0</v>
      </c>
      <c r="T79" s="22">
        <f>IFERROR(VLOOKUP($C79,'메타 RAW (MMP)'!$B:$G,5,0),0)</f>
        <v>0</v>
      </c>
      <c r="U79" s="22">
        <f>IFERROR(VLOOKUP($C79,'메타 RAW (MMP)'!$B:$G,6,0),0)</f>
        <v>0</v>
      </c>
      <c r="V79" s="22">
        <f>IFERROR(D79/T79,0)</f>
        <v>0</v>
      </c>
      <c r="W79" s="22">
        <f>IFERROR(D79/U79,0)</f>
        <v>0</v>
      </c>
      <c r="X79" s="22">
        <f>IFERROR(W79*커버링B2C요약!$AD$8/(커버링B2C요약!$AE$5/커버링B2C요약!$AD$5),0)</f>
        <v>0</v>
      </c>
      <c r="Y79" s="22">
        <f>VLOOKUP($C79,'메타 RAW'!$A:$I,9,0)</f>
        <v>30000</v>
      </c>
    </row>
    <row r="80" spans="2:27" s="43" customFormat="1" hidden="1">
      <c r="B80" s="22" t="str">
        <f>VLOOKUP(C80,'메타 RAW'!A:G,2,0)</f>
        <v>ios_purchase_re_vd_150L(대형폐기물)_hn1_26.02.19</v>
      </c>
      <c r="C80" s="22" t="s">
        <v>1336</v>
      </c>
      <c r="D80" s="22">
        <f>VLOOKUP($C80,'메타 RAW'!$A:$G,3,0)</f>
        <v>0</v>
      </c>
      <c r="E80" s="22">
        <f>VLOOKUP($C80,'메타 RAW'!$A:$G,4,0)</f>
        <v>0</v>
      </c>
      <c r="F80" s="22">
        <f>VLOOKUP($C80,'메타 RAW'!$A:$G,5,0)</f>
        <v>0</v>
      </c>
      <c r="G80" s="22">
        <f>VLOOKUP($C80,'메타 RAW'!$A:$G,6,0)</f>
        <v>0</v>
      </c>
      <c r="H80" s="22">
        <f>VLOOKUP($C80,'메타 RAW'!$A:$I,7,0)</f>
        <v>0</v>
      </c>
      <c r="I80" s="22">
        <f>VLOOKUP($C80,'메타 RAW'!$A:$I,8,0)</f>
        <v>0</v>
      </c>
      <c r="J80" s="23">
        <f>IFERROR(D80/E80*1000,0)</f>
        <v>0</v>
      </c>
      <c r="K80" s="23">
        <f>IFERROR(D80/F80,0)</f>
        <v>0</v>
      </c>
      <c r="L80" s="24">
        <f t="shared" si="45"/>
        <v>0</v>
      </c>
      <c r="M80" s="24">
        <f t="shared" si="45"/>
        <v>0</v>
      </c>
      <c r="N80" s="24">
        <f>IFERROR(H80/F80,0)</f>
        <v>0</v>
      </c>
      <c r="O80" s="24">
        <f>IFERROR(I80/F80,0)</f>
        <v>0</v>
      </c>
      <c r="P80" s="22">
        <f>IFERROR(D80/G80,0)</f>
        <v>0</v>
      </c>
      <c r="Q80" s="22">
        <f>IFERROR(D80/H80,0)</f>
        <v>0</v>
      </c>
      <c r="R80" s="22">
        <f>IFERROR(D80/I80,0)</f>
        <v>0</v>
      </c>
      <c r="S80" s="22">
        <f>IFERROR(VLOOKUP($C80,'메타 RAW (MMP)'!$B:$G,3,0),0)</f>
        <v>0</v>
      </c>
      <c r="T80" s="22">
        <f>IFERROR(VLOOKUP($C80,'메타 RAW (MMP)'!$B:$G,5,0),0)</f>
        <v>0</v>
      </c>
      <c r="U80" s="22">
        <f>IFERROR(VLOOKUP($C80,'메타 RAW (MMP)'!$B:$G,6,0),0)</f>
        <v>0</v>
      </c>
      <c r="V80" s="22">
        <f>IFERROR(D80/T80,0)</f>
        <v>0</v>
      </c>
      <c r="W80" s="22">
        <f>IFERROR(D80/U80,0)</f>
        <v>0</v>
      </c>
      <c r="X80" s="22">
        <f>IFERROR(W80*커버링B2C요약!$AD$8/(커버링B2C요약!$AE$5/커버링B2C요약!$AD$5),0)</f>
        <v>0</v>
      </c>
      <c r="Y80" s="22">
        <f>VLOOKUP($C80,'메타 RAW'!$A:$I,9,0)</f>
        <v>30000</v>
      </c>
    </row>
    <row r="81" spans="2:27" ht="16.5" customHeight="1">
      <c r="B81" s="19" t="s">
        <v>440</v>
      </c>
      <c r="C81" s="20" t="s">
        <v>4305</v>
      </c>
      <c r="D81" s="20"/>
    </row>
    <row r="82" spans="2:27" ht="16.5" customHeight="1">
      <c r="B82" s="11" t="s">
        <v>436</v>
      </c>
      <c r="C82" s="11" t="s">
        <v>22</v>
      </c>
      <c r="D82" s="12" t="s">
        <v>23</v>
      </c>
      <c r="E82" s="12" t="s">
        <v>24</v>
      </c>
      <c r="F82" s="12" t="s">
        <v>25</v>
      </c>
      <c r="G82" s="12" t="s">
        <v>26</v>
      </c>
      <c r="H82" s="12" t="s">
        <v>27</v>
      </c>
      <c r="I82" s="12" t="s">
        <v>28</v>
      </c>
      <c r="J82" s="13" t="s">
        <v>29</v>
      </c>
      <c r="K82" s="13" t="s">
        <v>30</v>
      </c>
      <c r="L82" s="13" t="s">
        <v>31</v>
      </c>
      <c r="M82" s="13" t="s">
        <v>32</v>
      </c>
      <c r="N82" s="13" t="s">
        <v>33</v>
      </c>
      <c r="O82" s="13" t="s">
        <v>34</v>
      </c>
      <c r="P82" s="13" t="s">
        <v>35</v>
      </c>
      <c r="Q82" s="13" t="s">
        <v>36</v>
      </c>
      <c r="R82" s="13" t="s">
        <v>37</v>
      </c>
      <c r="S82" s="14" t="s">
        <v>38</v>
      </c>
      <c r="T82" s="14" t="s">
        <v>27</v>
      </c>
      <c r="U82" s="14" t="s">
        <v>28</v>
      </c>
      <c r="V82" s="14" t="s">
        <v>36</v>
      </c>
      <c r="W82" s="14" t="s">
        <v>37</v>
      </c>
      <c r="X82" s="14" t="s">
        <v>437</v>
      </c>
      <c r="Y82" s="13" t="s">
        <v>40</v>
      </c>
      <c r="Z82" s="14" t="s">
        <v>41</v>
      </c>
    </row>
    <row r="83" spans="2:27" ht="16.5" customHeight="1">
      <c r="B83" s="15"/>
      <c r="C83" s="9" t="s">
        <v>435</v>
      </c>
      <c r="D83" s="16">
        <f t="shared" ref="D83:I83" si="46">SUM(D84:D87)</f>
        <v>783028</v>
      </c>
      <c r="E83" s="16">
        <f t="shared" si="46"/>
        <v>70813</v>
      </c>
      <c r="F83" s="16">
        <f t="shared" si="46"/>
        <v>354</v>
      </c>
      <c r="G83" s="16">
        <f t="shared" si="46"/>
        <v>50</v>
      </c>
      <c r="H83" s="16">
        <f t="shared" si="46"/>
        <v>14</v>
      </c>
      <c r="I83" s="16">
        <f t="shared" si="46"/>
        <v>33</v>
      </c>
      <c r="J83" s="17">
        <f>D83*1000/E83</f>
        <v>11057.687147840086</v>
      </c>
      <c r="K83" s="17">
        <f>IFERROR(D83/F83,0)</f>
        <v>2211.9435028248586</v>
      </c>
      <c r="L83" s="18">
        <f t="shared" ref="L83:M83" si="47">IFERROR(F83/E83,0)</f>
        <v>4.9990820894468529E-3</v>
      </c>
      <c r="M83" s="42">
        <f t="shared" si="47"/>
        <v>0.14124293785310735</v>
      </c>
      <c r="N83" s="42">
        <f>IFERROR(H83/F83,0)</f>
        <v>3.954802259887006E-2</v>
      </c>
      <c r="O83" s="42">
        <f>IFERROR(I83/F83,0)</f>
        <v>9.3220338983050849E-2</v>
      </c>
      <c r="P83" s="17">
        <f>IFERROR(D83/G83,0)</f>
        <v>15660.56</v>
      </c>
      <c r="Q83" s="17">
        <f>IFERROR(D83/H83,0)</f>
        <v>55930.571428571428</v>
      </c>
      <c r="R83" s="17">
        <f>IFERROR(D83/I83,0)</f>
        <v>23728.121212121212</v>
      </c>
      <c r="S83" s="16">
        <f>SUM(S84:S87)</f>
        <v>46</v>
      </c>
      <c r="T83" s="16">
        <f>SUM(T84:T87)</f>
        <v>34</v>
      </c>
      <c r="U83" s="16">
        <f>SUM(U84:U87)</f>
        <v>6</v>
      </c>
      <c r="V83" s="17">
        <f>IFERROR(D83/T83,0)</f>
        <v>23030.235294117647</v>
      </c>
      <c r="W83" s="17">
        <f>IFERROR(D83/U83,0)</f>
        <v>130504.66666666667</v>
      </c>
      <c r="X83" s="17">
        <f>IFERROR(W83*커버링B2C요약!$AD$8/(커버링B2C요약!$AE$5/커버링B2C요약!$AD$5),0)</f>
        <v>51941.44399978072</v>
      </c>
      <c r="Y83" s="17">
        <f>Y84</f>
        <v>102400</v>
      </c>
      <c r="Z83" s="17">
        <v>50000</v>
      </c>
      <c r="AA83" s="107"/>
    </row>
    <row r="84" spans="2:27" s="62" customFormat="1">
      <c r="B84" s="28" t="str">
        <f>VLOOKUP(C84,'메타 RAW'!A:G,2,0)</f>
        <v>ios_purchase_re_im_방문요금_sj1_26.03.25</v>
      </c>
      <c r="C84" s="28" t="s">
        <v>1337</v>
      </c>
      <c r="D84" s="28">
        <f>VLOOKUP($C84,'메타 RAW'!$A:$G,3,0)</f>
        <v>397817</v>
      </c>
      <c r="E84" s="28">
        <f>VLOOKUP($C84,'메타 RAW'!$A:$G,4,0)</f>
        <v>40559</v>
      </c>
      <c r="F84" s="28">
        <f>VLOOKUP($C84,'메타 RAW'!$A:$G,5,0)</f>
        <v>203</v>
      </c>
      <c r="G84" s="28">
        <f>VLOOKUP($C84,'메타 RAW'!$A:$G,6,0)</f>
        <v>36</v>
      </c>
      <c r="H84" s="28">
        <f>VLOOKUP($C84,'메타 RAW'!$A:$I,7,0)</f>
        <v>12</v>
      </c>
      <c r="I84" s="28">
        <f>VLOOKUP($C84,'메타 RAW'!$A:$I,8,0)</f>
        <v>25</v>
      </c>
      <c r="J84" s="29">
        <f>IFERROR(D84/E84*1000,0)</f>
        <v>9808.3532631475136</v>
      </c>
      <c r="K84" s="29">
        <f>IFERROR(D84/F84,0)</f>
        <v>1959.6896551724137</v>
      </c>
      <c r="L84" s="30">
        <f t="shared" ref="L84:M87" si="48">IFERROR(F84/E84,0)</f>
        <v>5.0050543652456914E-3</v>
      </c>
      <c r="M84" s="30">
        <f t="shared" si="48"/>
        <v>0.17733990147783252</v>
      </c>
      <c r="N84" s="30">
        <f>IFERROR(H84/F84,0)</f>
        <v>5.9113300492610835E-2</v>
      </c>
      <c r="O84" s="30">
        <f>IFERROR(I84/F84,0)</f>
        <v>0.12315270935960591</v>
      </c>
      <c r="P84" s="28">
        <f>IFERROR(D84/G84,0)</f>
        <v>11050.472222222223</v>
      </c>
      <c r="Q84" s="28">
        <f>IFERROR(D84/H84,0)</f>
        <v>33151.416666666664</v>
      </c>
      <c r="R84" s="28">
        <f>IFERROR(D84/I84,0)</f>
        <v>15912.68</v>
      </c>
      <c r="S84" s="28">
        <f>IFERROR(VLOOKUP($C84,'메타 RAW (MMP)'!$B:$G,3,0),0)</f>
        <v>30</v>
      </c>
      <c r="T84" s="28">
        <f>IFERROR(VLOOKUP($C84,'메타 RAW (MMP)'!$B:$G,5,0),0)</f>
        <v>23</v>
      </c>
      <c r="U84" s="28">
        <f>IFERROR(VLOOKUP($C84,'메타 RAW (MMP)'!$B:$G,6,0),0)</f>
        <v>5</v>
      </c>
      <c r="V84" s="28">
        <f>IFERROR(D84/T84,0)</f>
        <v>17296.391304347828</v>
      </c>
      <c r="W84" s="28">
        <f>IFERROR(D84/U84,0)</f>
        <v>79563.399999999994</v>
      </c>
      <c r="X84" s="28">
        <f>IFERROR(W84*커버링B2C요약!$AD$8/(커버링B2C요약!$AE$5/커버링B2C요약!$AD$5),0)</f>
        <v>31666.590866728799</v>
      </c>
      <c r="Y84" s="28">
        <f>VLOOKUP($C84,'메타 RAW'!$A:$I,9,0)</f>
        <v>102400</v>
      </c>
    </row>
    <row r="85" spans="2:27" s="43" customFormat="1">
      <c r="B85" s="22" t="str">
        <f>VLOOKUP(C85,'메타 RAW'!A:G,2,0)</f>
        <v>ios_purchase_re_im_방문요금_sj1_26.03.25</v>
      </c>
      <c r="C85" s="22" t="s">
        <v>1338</v>
      </c>
      <c r="D85" s="22">
        <f>VLOOKUP($C85,'메타 RAW'!$A:$G,3,0)</f>
        <v>291210</v>
      </c>
      <c r="E85" s="22">
        <f>VLOOKUP($C85,'메타 RAW'!$A:$G,4,0)</f>
        <v>15434</v>
      </c>
      <c r="F85" s="22">
        <f>VLOOKUP($C85,'메타 RAW'!$A:$G,5,0)</f>
        <v>97</v>
      </c>
      <c r="G85" s="22">
        <f>VLOOKUP($C85,'메타 RAW'!$A:$G,6,0)</f>
        <v>14</v>
      </c>
      <c r="H85" s="22">
        <f>VLOOKUP($C85,'메타 RAW'!$A:$I,7,0)</f>
        <v>2</v>
      </c>
      <c r="I85" s="22">
        <f>VLOOKUP($C85,'메타 RAW'!$A:$I,8,0)</f>
        <v>8</v>
      </c>
      <c r="J85" s="23">
        <f>IFERROR(D85/E85*1000,0)</f>
        <v>18868.083452118699</v>
      </c>
      <c r="K85" s="23">
        <f>IFERROR(D85/F85,0)</f>
        <v>3002.1649484536083</v>
      </c>
      <c r="L85" s="24">
        <f t="shared" si="48"/>
        <v>6.2848257094725926E-3</v>
      </c>
      <c r="M85" s="24">
        <f t="shared" si="48"/>
        <v>0.14432989690721648</v>
      </c>
      <c r="N85" s="24">
        <f>IFERROR(H85/F85,0)</f>
        <v>2.0618556701030927E-2</v>
      </c>
      <c r="O85" s="24">
        <f>IFERROR(I85/F85,0)</f>
        <v>8.247422680412371E-2</v>
      </c>
      <c r="P85" s="22">
        <f>IFERROR(D85/G85,0)</f>
        <v>20800.714285714286</v>
      </c>
      <c r="Q85" s="22">
        <f>IFERROR(D85/H85,0)</f>
        <v>145605</v>
      </c>
      <c r="R85" s="22">
        <f>IFERROR(D85/I85,0)</f>
        <v>36401.25</v>
      </c>
      <c r="S85" s="22">
        <f>IFERROR(VLOOKUP($C85,'메타 RAW (MMP)'!$B:$G,3,0),0)</f>
        <v>14</v>
      </c>
      <c r="T85" s="22">
        <f>IFERROR(VLOOKUP($C85,'메타 RAW (MMP)'!$B:$G,5,0),0)</f>
        <v>9</v>
      </c>
      <c r="U85" s="22">
        <f>IFERROR(VLOOKUP($C85,'메타 RAW (MMP)'!$B:$G,6,0),0)</f>
        <v>1</v>
      </c>
      <c r="V85" s="22">
        <f>IFERROR(D85/T85,0)</f>
        <v>32356.666666666668</v>
      </c>
      <c r="W85" s="22">
        <f>IFERROR(D85/U85,0)</f>
        <v>291210</v>
      </c>
      <c r="X85" s="22">
        <f>IFERROR(W85*커버링B2C요약!$AD$8/(커버링B2C요약!$AE$5/커버링B2C요약!$AD$5),0)</f>
        <v>115902.88909599256</v>
      </c>
      <c r="Y85" s="22">
        <f>VLOOKUP($C85,'메타 RAW'!$A:$I,9,0)</f>
        <v>102400</v>
      </c>
    </row>
    <row r="86" spans="2:27" s="62" customFormat="1">
      <c r="B86" s="28" t="str">
        <f>VLOOKUP(C86,'메타 RAW'!A:G,2,0)</f>
        <v>ios_purchase_re_im_방문요금_sj1_26.03.25</v>
      </c>
      <c r="C86" s="28" t="s">
        <v>1340</v>
      </c>
      <c r="D86" s="28">
        <f>VLOOKUP($C86,'메타 RAW'!$A:$G,3,0)</f>
        <v>79042</v>
      </c>
      <c r="E86" s="28">
        <f>VLOOKUP($C86,'메타 RAW'!$A:$G,4,0)</f>
        <v>13867</v>
      </c>
      <c r="F86" s="28">
        <f>VLOOKUP($C86,'메타 RAW'!$A:$G,5,0)</f>
        <v>46</v>
      </c>
      <c r="G86" s="28">
        <f>VLOOKUP($C86,'메타 RAW'!$A:$G,6,0)</f>
        <v>0</v>
      </c>
      <c r="H86" s="28">
        <f>VLOOKUP($C86,'메타 RAW'!$A:$I,7,0)</f>
        <v>0</v>
      </c>
      <c r="I86" s="28">
        <f>VLOOKUP($C86,'메타 RAW'!$A:$I,8,0)</f>
        <v>0</v>
      </c>
      <c r="J86" s="29">
        <f>IFERROR(D86/E86*1000,0)</f>
        <v>5700.0072113651113</v>
      </c>
      <c r="K86" s="29">
        <f>IFERROR(D86/F86,0)</f>
        <v>1718.304347826087</v>
      </c>
      <c r="L86" s="30">
        <f t="shared" si="48"/>
        <v>3.3172279512511719E-3</v>
      </c>
      <c r="M86" s="30">
        <f t="shared" si="48"/>
        <v>0</v>
      </c>
      <c r="N86" s="30">
        <f>IFERROR(H86/F86,0)</f>
        <v>0</v>
      </c>
      <c r="O86" s="30">
        <f>IFERROR(I86/F86,0)</f>
        <v>0</v>
      </c>
      <c r="P86" s="28">
        <f>IFERROR(D86/G86,0)</f>
        <v>0</v>
      </c>
      <c r="Q86" s="28">
        <f>IFERROR(D86/H86,0)</f>
        <v>0</v>
      </c>
      <c r="R86" s="28">
        <f>IFERROR(D86/I86,0)</f>
        <v>0</v>
      </c>
      <c r="S86" s="28">
        <f>IFERROR(VLOOKUP($C86,'메타 RAW (MMP)'!$B:$G,3,0),0)</f>
        <v>1</v>
      </c>
      <c r="T86" s="28">
        <f>IFERROR(VLOOKUP($C86,'메타 RAW (MMP)'!$B:$G,5,0),0)</f>
        <v>1</v>
      </c>
      <c r="U86" s="28">
        <f>IFERROR(VLOOKUP($C86,'메타 RAW (MMP)'!$B:$G,6,0),0)</f>
        <v>0</v>
      </c>
      <c r="V86" s="28">
        <f>IFERROR(D86/T86,0)</f>
        <v>79042</v>
      </c>
      <c r="W86" s="28">
        <f>IFERROR(D86/U86,0)</f>
        <v>0</v>
      </c>
      <c r="X86" s="28">
        <f>IFERROR(W86*커버링B2C요약!$AD$8/(커버링B2C요약!$AE$5/커버링B2C요약!$AD$5),0)</f>
        <v>0</v>
      </c>
      <c r="Y86" s="28">
        <f>VLOOKUP($C86,'메타 RAW'!$A:$I,9,0)</f>
        <v>102400</v>
      </c>
    </row>
    <row r="87" spans="2:27" s="62" customFormat="1">
      <c r="B87" s="28" t="str">
        <f>VLOOKUP(C87,'메타 RAW'!A:G,2,0)</f>
        <v>ios_purchase_re_im_방문요금_sj1_26.03.25</v>
      </c>
      <c r="C87" s="28" t="s">
        <v>1339</v>
      </c>
      <c r="D87" s="28">
        <f>VLOOKUP($C87,'메타 RAW'!$A:$G,3,0)</f>
        <v>14959</v>
      </c>
      <c r="E87" s="28">
        <f>VLOOKUP($C87,'메타 RAW'!$A:$G,4,0)</f>
        <v>953</v>
      </c>
      <c r="F87" s="28">
        <f>VLOOKUP($C87,'메타 RAW'!$A:$G,5,0)</f>
        <v>8</v>
      </c>
      <c r="G87" s="28">
        <f>VLOOKUP($C87,'메타 RAW'!$A:$G,6,0)</f>
        <v>0</v>
      </c>
      <c r="H87" s="28">
        <f>VLOOKUP($C87,'메타 RAW'!$A:$I,7,0)</f>
        <v>0</v>
      </c>
      <c r="I87" s="28">
        <f>VLOOKUP($C87,'메타 RAW'!$A:$I,8,0)</f>
        <v>0</v>
      </c>
      <c r="J87" s="29">
        <f>IFERROR(D87/E87*1000,0)</f>
        <v>15696.747114375656</v>
      </c>
      <c r="K87" s="29">
        <f>IFERROR(D87/F87,0)</f>
        <v>1869.875</v>
      </c>
      <c r="L87" s="30">
        <f t="shared" si="48"/>
        <v>8.3945435466946487E-3</v>
      </c>
      <c r="M87" s="30">
        <f t="shared" si="48"/>
        <v>0</v>
      </c>
      <c r="N87" s="30">
        <f>IFERROR(H87/F87,0)</f>
        <v>0</v>
      </c>
      <c r="O87" s="30">
        <f>IFERROR(I87/F87,0)</f>
        <v>0</v>
      </c>
      <c r="P87" s="28">
        <f>IFERROR(D87/G87,0)</f>
        <v>0</v>
      </c>
      <c r="Q87" s="28">
        <f>IFERROR(D87/H87,0)</f>
        <v>0</v>
      </c>
      <c r="R87" s="28">
        <f>IFERROR(D87/I87,0)</f>
        <v>0</v>
      </c>
      <c r="S87" s="28">
        <f>IFERROR(VLOOKUP($C87,'메타 RAW (MMP)'!$B:$G,3,0),0)</f>
        <v>1</v>
      </c>
      <c r="T87" s="28">
        <f>IFERROR(VLOOKUP($C87,'메타 RAW (MMP)'!$B:$G,5,0),0)</f>
        <v>1</v>
      </c>
      <c r="U87" s="28">
        <f>IFERROR(VLOOKUP($C87,'메타 RAW (MMP)'!$B:$G,6,0),0)</f>
        <v>0</v>
      </c>
      <c r="V87" s="28">
        <f>IFERROR(D87/T87,0)</f>
        <v>14959</v>
      </c>
      <c r="W87" s="28">
        <f>IFERROR(D87/U87,0)</f>
        <v>0</v>
      </c>
      <c r="X87" s="28">
        <f>IFERROR(W87*커버링B2C요약!$AD$8/(커버링B2C요약!$AE$5/커버링B2C요약!$AD$5),0)</f>
        <v>0</v>
      </c>
      <c r="Y87" s="28">
        <f>VLOOKUP($C87,'메타 RAW'!$A:$I,9,0)</f>
        <v>102400</v>
      </c>
    </row>
    <row r="89" spans="2:27" ht="16.5" customHeight="1">
      <c r="B89" s="19" t="s">
        <v>440</v>
      </c>
      <c r="C89" s="20" t="s">
        <v>4306</v>
      </c>
      <c r="D89" s="20"/>
    </row>
    <row r="90" spans="2:27" ht="16.5" customHeight="1">
      <c r="B90" s="11" t="s">
        <v>436</v>
      </c>
      <c r="C90" s="11" t="s">
        <v>22</v>
      </c>
      <c r="D90" s="12" t="s">
        <v>23</v>
      </c>
      <c r="E90" s="12" t="s">
        <v>24</v>
      </c>
      <c r="F90" s="12" t="s">
        <v>25</v>
      </c>
      <c r="G90" s="12" t="s">
        <v>26</v>
      </c>
      <c r="H90" s="12" t="s">
        <v>27</v>
      </c>
      <c r="I90" s="12" t="s">
        <v>28</v>
      </c>
      <c r="J90" s="13" t="s">
        <v>29</v>
      </c>
      <c r="K90" s="13" t="s">
        <v>30</v>
      </c>
      <c r="L90" s="13" t="s">
        <v>31</v>
      </c>
      <c r="M90" s="13" t="s">
        <v>32</v>
      </c>
      <c r="N90" s="13" t="s">
        <v>33</v>
      </c>
      <c r="O90" s="13" t="s">
        <v>34</v>
      </c>
      <c r="P90" s="13" t="s">
        <v>35</v>
      </c>
      <c r="Q90" s="13" t="s">
        <v>36</v>
      </c>
      <c r="R90" s="13" t="s">
        <v>37</v>
      </c>
      <c r="S90" s="14" t="s">
        <v>38</v>
      </c>
      <c r="T90" s="14" t="s">
        <v>27</v>
      </c>
      <c r="U90" s="14" t="s">
        <v>28</v>
      </c>
      <c r="V90" s="14" t="s">
        <v>36</v>
      </c>
      <c r="W90" s="14" t="s">
        <v>37</v>
      </c>
      <c r="X90" s="14" t="s">
        <v>437</v>
      </c>
      <c r="Y90" s="13" t="s">
        <v>40</v>
      </c>
      <c r="Z90" s="14" t="s">
        <v>41</v>
      </c>
    </row>
    <row r="91" spans="2:27" ht="16.5" customHeight="1">
      <c r="B91" s="15"/>
      <c r="C91" s="9" t="s">
        <v>435</v>
      </c>
      <c r="D91" s="16">
        <f t="shared" ref="D91:I91" si="49">SUM(D92:D95)</f>
        <v>1718155</v>
      </c>
      <c r="E91" s="16">
        <f t="shared" si="49"/>
        <v>130471</v>
      </c>
      <c r="F91" s="16">
        <f t="shared" si="49"/>
        <v>734</v>
      </c>
      <c r="G91" s="16">
        <f t="shared" si="49"/>
        <v>117</v>
      </c>
      <c r="H91" s="16">
        <f t="shared" si="49"/>
        <v>46</v>
      </c>
      <c r="I91" s="16">
        <f t="shared" si="49"/>
        <v>74</v>
      </c>
      <c r="J91" s="17">
        <f>D91*1000/E91</f>
        <v>13168.865111787294</v>
      </c>
      <c r="K91" s="17">
        <f>IFERROR(D91/F91,0)</f>
        <v>2340.8106267029971</v>
      </c>
      <c r="L91" s="18">
        <f t="shared" ref="L91:M95" si="50">IFERROR(F91/E91,0)</f>
        <v>5.625771244184531E-3</v>
      </c>
      <c r="M91" s="42">
        <f t="shared" si="50"/>
        <v>0.15940054495912806</v>
      </c>
      <c r="N91" s="42">
        <f>IFERROR(H91/F91,0)</f>
        <v>6.2670299727520432E-2</v>
      </c>
      <c r="O91" s="42">
        <f>IFERROR(I91/F91,0)</f>
        <v>0.1008174386920981</v>
      </c>
      <c r="P91" s="17">
        <f>IFERROR(D91/G91,0)</f>
        <v>14685.085470085471</v>
      </c>
      <c r="Q91" s="17">
        <f>IFERROR(D91/H91,0)</f>
        <v>37351.195652173912</v>
      </c>
      <c r="R91" s="17">
        <f>IFERROR(D91/I91,0)</f>
        <v>23218.31081081081</v>
      </c>
      <c r="S91" s="16">
        <f>SUM(S92:S95)</f>
        <v>106</v>
      </c>
      <c r="T91" s="16">
        <f>SUM(T92:T95)</f>
        <v>77</v>
      </c>
      <c r="U91" s="16">
        <f>SUM(U92:U95)</f>
        <v>16</v>
      </c>
      <c r="V91" s="17">
        <f>IFERROR(D91/T91,0)</f>
        <v>22313.7012987013</v>
      </c>
      <c r="W91" s="17">
        <f>IFERROR(D91/U91,0)</f>
        <v>107384.6875</v>
      </c>
      <c r="X91" s="17">
        <f>IFERROR(W91*커버링B2C요약!$AD$8/(커버링B2C요약!$AE$5/커버링B2C요약!$AD$5),0)</f>
        <v>42739.588358642621</v>
      </c>
      <c r="Y91" s="17">
        <f>Y92</f>
        <v>300000</v>
      </c>
      <c r="Z91" s="17">
        <v>270000</v>
      </c>
      <c r="AA91" s="107"/>
    </row>
    <row r="92" spans="2:27" s="62" customFormat="1">
      <c r="B92" s="28" t="str">
        <f>VLOOKUP(C92,'메타 RAW'!A:G,2,0)</f>
        <v>ios_purchase_re_im_기본요금_sj1_26.03.25</v>
      </c>
      <c r="C92" s="28" t="s">
        <v>1341</v>
      </c>
      <c r="D92" s="28">
        <f>VLOOKUP($C92,'메타 RAW'!$A:$G,3,0)</f>
        <v>1641805</v>
      </c>
      <c r="E92" s="28">
        <f>VLOOKUP($C92,'메타 RAW'!$A:$G,4,0)</f>
        <v>117487</v>
      </c>
      <c r="F92" s="28">
        <f>VLOOKUP($C92,'메타 RAW'!$A:$G,5,0)</f>
        <v>676</v>
      </c>
      <c r="G92" s="28">
        <f>VLOOKUP($C92,'메타 RAW'!$A:$G,6,0)</f>
        <v>117</v>
      </c>
      <c r="H92" s="28">
        <f>VLOOKUP($C92,'메타 RAW'!$A:$I,7,0)</f>
        <v>46</v>
      </c>
      <c r="I92" s="28">
        <f>VLOOKUP($C92,'메타 RAW'!$A:$I,8,0)</f>
        <v>74</v>
      </c>
      <c r="J92" s="29">
        <f>IFERROR(D92/E92*1000,0)</f>
        <v>13974.354609446153</v>
      </c>
      <c r="K92" s="29">
        <f>IFERROR(D92/F92,0)</f>
        <v>2428.705621301775</v>
      </c>
      <c r="L92" s="30">
        <f t="shared" si="50"/>
        <v>5.7538280831070671E-3</v>
      </c>
      <c r="M92" s="30">
        <f t="shared" si="50"/>
        <v>0.17307692307692307</v>
      </c>
      <c r="N92" s="30">
        <f>IFERROR(H92/F92,0)</f>
        <v>6.8047337278106509E-2</v>
      </c>
      <c r="O92" s="30">
        <f>IFERROR(I92/F92,0)</f>
        <v>0.10946745562130178</v>
      </c>
      <c r="P92" s="28">
        <f>IFERROR(D92/G92,0)</f>
        <v>14032.521367521367</v>
      </c>
      <c r="Q92" s="28">
        <f>IFERROR(D92/H92,0)</f>
        <v>35691.413043478264</v>
      </c>
      <c r="R92" s="28">
        <f>IFERROR(D92/I92,0)</f>
        <v>22186.554054054053</v>
      </c>
      <c r="S92" s="28">
        <f>IFERROR(VLOOKUP($C92,'메타 RAW (MMP)'!$B:$G,3,0),0)</f>
        <v>105</v>
      </c>
      <c r="T92" s="28">
        <f>IFERROR(VLOOKUP($C92,'메타 RAW (MMP)'!$B:$G,5,0),0)</f>
        <v>77</v>
      </c>
      <c r="U92" s="28">
        <f>IFERROR(VLOOKUP($C92,'메타 RAW (MMP)'!$B:$G,6,0),0)</f>
        <v>16</v>
      </c>
      <c r="V92" s="28">
        <f>IFERROR(D92/T92,0)</f>
        <v>21322.142857142859</v>
      </c>
      <c r="W92" s="28">
        <f>IFERROR(D92/U92,0)</f>
        <v>102612.8125</v>
      </c>
      <c r="X92" s="28">
        <f>IFERROR(W92*커버링B2C요약!$AD$8/(커버링B2C요약!$AE$5/커버링B2C요약!$AD$5),0)</f>
        <v>40840.360657310455</v>
      </c>
      <c r="Y92" s="28">
        <f>VLOOKUP($C92,'메타 RAW'!$A:$I,9,0)</f>
        <v>300000</v>
      </c>
    </row>
    <row r="93" spans="2:27" s="62" customFormat="1">
      <c r="B93" s="28" t="str">
        <f>VLOOKUP(C93,'메타 RAW'!A:G,2,0)</f>
        <v>ios_purchase_re_im_기본요금_sj1_26.03.25</v>
      </c>
      <c r="C93" s="28" t="s">
        <v>1342</v>
      </c>
      <c r="D93" s="28">
        <f>VLOOKUP($C93,'메타 RAW'!$A:$G,3,0)</f>
        <v>52596</v>
      </c>
      <c r="E93" s="28">
        <f>VLOOKUP($C93,'메타 RAW'!$A:$G,4,0)</f>
        <v>11103</v>
      </c>
      <c r="F93" s="28">
        <f>VLOOKUP($C93,'메타 RAW'!$A:$G,5,0)</f>
        <v>37</v>
      </c>
      <c r="G93" s="28">
        <f>VLOOKUP($C93,'메타 RAW'!$A:$G,6,0)</f>
        <v>0</v>
      </c>
      <c r="H93" s="28">
        <f>VLOOKUP($C93,'메타 RAW'!$A:$I,7,0)</f>
        <v>0</v>
      </c>
      <c r="I93" s="28">
        <f>VLOOKUP($C93,'메타 RAW'!$A:$I,8,0)</f>
        <v>0</v>
      </c>
      <c r="J93" s="29">
        <f>IFERROR(D93/E93*1000,0)</f>
        <v>4737.0980815995672</v>
      </c>
      <c r="K93" s="29">
        <f>IFERROR(D93/F93,0)</f>
        <v>1421.5135135135135</v>
      </c>
      <c r="L93" s="30">
        <f t="shared" si="50"/>
        <v>3.332432675853373E-3</v>
      </c>
      <c r="M93" s="30">
        <f t="shared" si="50"/>
        <v>0</v>
      </c>
      <c r="N93" s="30">
        <f>IFERROR(H93/F93,0)</f>
        <v>0</v>
      </c>
      <c r="O93" s="30">
        <f>IFERROR(I93/F93,0)</f>
        <v>0</v>
      </c>
      <c r="P93" s="28">
        <f>IFERROR(D93/G93,0)</f>
        <v>0</v>
      </c>
      <c r="Q93" s="28">
        <f>IFERROR(D93/H93,0)</f>
        <v>0</v>
      </c>
      <c r="R93" s="28">
        <f>IFERROR(D93/I93,0)</f>
        <v>0</v>
      </c>
      <c r="S93" s="28">
        <f>IFERROR(VLOOKUP($C93,'메타 RAW (MMP)'!$B:$G,3,0),0)</f>
        <v>0</v>
      </c>
      <c r="T93" s="28">
        <f>IFERROR(VLOOKUP($C93,'메타 RAW (MMP)'!$B:$G,5,0),0)</f>
        <v>0</v>
      </c>
      <c r="U93" s="28">
        <f>IFERROR(VLOOKUP($C93,'메타 RAW (MMP)'!$B:$G,6,0),0)</f>
        <v>0</v>
      </c>
      <c r="V93" s="28">
        <f>IFERROR(D93/T93,0)</f>
        <v>0</v>
      </c>
      <c r="W93" s="28">
        <f>IFERROR(D93/U93,0)</f>
        <v>0</v>
      </c>
      <c r="X93" s="28">
        <f>IFERROR(W93*커버링B2C요약!$AD$8/(커버링B2C요약!$AE$5/커버링B2C요약!$AD$5),0)</f>
        <v>0</v>
      </c>
      <c r="Y93" s="28">
        <f>VLOOKUP($C93,'메타 RAW'!$A:$I,9,0)</f>
        <v>300000</v>
      </c>
    </row>
    <row r="94" spans="2:27" s="62" customFormat="1">
      <c r="B94" s="28" t="str">
        <f>VLOOKUP(C94,'메타 RAW'!A:G,2,0)</f>
        <v>ios_purchase_re_im_기본요금_sj1_26.03.25</v>
      </c>
      <c r="C94" s="28" t="s">
        <v>1343</v>
      </c>
      <c r="D94" s="28">
        <f>VLOOKUP($C94,'메타 RAW'!$A:$G,3,0)</f>
        <v>11034</v>
      </c>
      <c r="E94" s="28">
        <f>VLOOKUP($C94,'메타 RAW'!$A:$G,4,0)</f>
        <v>909</v>
      </c>
      <c r="F94" s="28">
        <f>VLOOKUP($C94,'메타 RAW'!$A:$G,5,0)</f>
        <v>12</v>
      </c>
      <c r="G94" s="28">
        <f>VLOOKUP($C94,'메타 RAW'!$A:$G,6,0)</f>
        <v>0</v>
      </c>
      <c r="H94" s="28">
        <f>VLOOKUP($C94,'메타 RAW'!$A:$I,7,0)</f>
        <v>0</v>
      </c>
      <c r="I94" s="28">
        <f>VLOOKUP($C94,'메타 RAW'!$A:$I,8,0)</f>
        <v>0</v>
      </c>
      <c r="J94" s="29">
        <f>IFERROR(D94/E94*1000,0)</f>
        <v>12138.613861386139</v>
      </c>
      <c r="K94" s="29">
        <f>IFERROR(D94/F94,0)</f>
        <v>919.5</v>
      </c>
      <c r="L94" s="30">
        <f t="shared" si="50"/>
        <v>1.3201320132013201E-2</v>
      </c>
      <c r="M94" s="30">
        <f t="shared" si="50"/>
        <v>0</v>
      </c>
      <c r="N94" s="30">
        <f>IFERROR(H94/F94,0)</f>
        <v>0</v>
      </c>
      <c r="O94" s="30">
        <f>IFERROR(I94/F94,0)</f>
        <v>0</v>
      </c>
      <c r="P94" s="28">
        <f>IFERROR(D94/G94,0)</f>
        <v>0</v>
      </c>
      <c r="Q94" s="28">
        <f>IFERROR(D94/H94,0)</f>
        <v>0</v>
      </c>
      <c r="R94" s="28">
        <f>IFERROR(D94/I94,0)</f>
        <v>0</v>
      </c>
      <c r="S94" s="28">
        <f>IFERROR(VLOOKUP($C94,'메타 RAW (MMP)'!$B:$G,3,0),0)</f>
        <v>0</v>
      </c>
      <c r="T94" s="28">
        <f>IFERROR(VLOOKUP($C94,'메타 RAW (MMP)'!$B:$G,5,0),0)</f>
        <v>0</v>
      </c>
      <c r="U94" s="28">
        <f>IFERROR(VLOOKUP($C94,'메타 RAW (MMP)'!$B:$G,6,0),0)</f>
        <v>0</v>
      </c>
      <c r="V94" s="28">
        <f>IFERROR(D94/T94,0)</f>
        <v>0</v>
      </c>
      <c r="W94" s="28">
        <f>IFERROR(D94/U94,0)</f>
        <v>0</v>
      </c>
      <c r="X94" s="28">
        <f>IFERROR(W94*커버링B2C요약!$AD$8/(커버링B2C요약!$AE$5/커버링B2C요약!$AD$5),0)</f>
        <v>0</v>
      </c>
      <c r="Y94" s="28">
        <f>VLOOKUP($C94,'메타 RAW'!$A:$I,9,0)</f>
        <v>300000</v>
      </c>
    </row>
    <row r="95" spans="2:27" s="62" customFormat="1">
      <c r="B95" s="28" t="str">
        <f>VLOOKUP(C95,'메타 RAW'!A:G,2,0)</f>
        <v>ios_purchase_re_im_기본요금_sj1_26.03.25</v>
      </c>
      <c r="C95" s="28" t="s">
        <v>1344</v>
      </c>
      <c r="D95" s="28">
        <f>VLOOKUP($C95,'메타 RAW'!$A:$G,3,0)</f>
        <v>12720</v>
      </c>
      <c r="E95" s="28">
        <f>VLOOKUP($C95,'메타 RAW'!$A:$G,4,0)</f>
        <v>972</v>
      </c>
      <c r="F95" s="28">
        <f>VLOOKUP($C95,'메타 RAW'!$A:$G,5,0)</f>
        <v>9</v>
      </c>
      <c r="G95" s="28">
        <f>VLOOKUP($C95,'메타 RAW'!$A:$G,6,0)</f>
        <v>0</v>
      </c>
      <c r="H95" s="28">
        <f>VLOOKUP($C95,'메타 RAW'!$A:$I,7,0)</f>
        <v>0</v>
      </c>
      <c r="I95" s="28">
        <f>VLOOKUP($C95,'메타 RAW'!$A:$I,8,0)</f>
        <v>0</v>
      </c>
      <c r="J95" s="29">
        <f>IFERROR(D95/E95*1000,0)</f>
        <v>13086.419753086418</v>
      </c>
      <c r="K95" s="29">
        <f>IFERROR(D95/F95,0)</f>
        <v>1413.3333333333333</v>
      </c>
      <c r="L95" s="30">
        <f t="shared" si="50"/>
        <v>9.2592592592592587E-3</v>
      </c>
      <c r="M95" s="30">
        <f t="shared" si="50"/>
        <v>0</v>
      </c>
      <c r="N95" s="30">
        <f>IFERROR(H95/F95,0)</f>
        <v>0</v>
      </c>
      <c r="O95" s="30">
        <f>IFERROR(I95/F95,0)</f>
        <v>0</v>
      </c>
      <c r="P95" s="28">
        <f>IFERROR(D95/G95,0)</f>
        <v>0</v>
      </c>
      <c r="Q95" s="28">
        <f>IFERROR(D95/H95,0)</f>
        <v>0</v>
      </c>
      <c r="R95" s="28">
        <f>IFERROR(D95/I95,0)</f>
        <v>0</v>
      </c>
      <c r="S95" s="28">
        <f>IFERROR(VLOOKUP($C95,'메타 RAW (MMP)'!$B:$G,3,0),0)</f>
        <v>1</v>
      </c>
      <c r="T95" s="28">
        <f>IFERROR(VLOOKUP($C95,'메타 RAW (MMP)'!$B:$G,5,0),0)</f>
        <v>0</v>
      </c>
      <c r="U95" s="28">
        <f>IFERROR(VLOOKUP($C95,'메타 RAW (MMP)'!$B:$G,6,0),0)</f>
        <v>0</v>
      </c>
      <c r="V95" s="28">
        <f>IFERROR(D95/T95,0)</f>
        <v>0</v>
      </c>
      <c r="W95" s="28">
        <f>IFERROR(D95/U95,0)</f>
        <v>0</v>
      </c>
      <c r="X95" s="28">
        <f>IFERROR(W95*커버링B2C요약!$AD$8/(커버링B2C요약!$AE$5/커버링B2C요약!$AD$5),0)</f>
        <v>0</v>
      </c>
      <c r="Y95" s="28">
        <f>VLOOKUP($C95,'메타 RAW'!$A:$I,9,0)</f>
        <v>300000</v>
      </c>
    </row>
    <row r="97" spans="2:27" ht="16.5" hidden="1" customHeight="1">
      <c r="B97" s="19" t="s">
        <v>440</v>
      </c>
      <c r="C97" s="20" t="s">
        <v>451</v>
      </c>
      <c r="D97" s="20"/>
    </row>
    <row r="98" spans="2:27" ht="16.5" hidden="1" customHeight="1">
      <c r="B98" s="11" t="s">
        <v>436</v>
      </c>
      <c r="C98" s="11" t="s">
        <v>22</v>
      </c>
      <c r="D98" s="12" t="s">
        <v>23</v>
      </c>
      <c r="E98" s="12" t="s">
        <v>24</v>
      </c>
      <c r="F98" s="12" t="s">
        <v>25</v>
      </c>
      <c r="G98" s="12" t="s">
        <v>26</v>
      </c>
      <c r="H98" s="12" t="s">
        <v>27</v>
      </c>
      <c r="I98" s="12" t="s">
        <v>28</v>
      </c>
      <c r="J98" s="13" t="s">
        <v>29</v>
      </c>
      <c r="K98" s="13" t="s">
        <v>30</v>
      </c>
      <c r="L98" s="13" t="s">
        <v>31</v>
      </c>
      <c r="M98" s="13" t="s">
        <v>32</v>
      </c>
      <c r="N98" s="13" t="s">
        <v>33</v>
      </c>
      <c r="O98" s="13" t="s">
        <v>34</v>
      </c>
      <c r="P98" s="13" t="s">
        <v>35</v>
      </c>
      <c r="Q98" s="13" t="s">
        <v>36</v>
      </c>
      <c r="R98" s="13" t="s">
        <v>37</v>
      </c>
      <c r="S98" s="14" t="s">
        <v>38</v>
      </c>
      <c r="T98" s="14" t="s">
        <v>27</v>
      </c>
      <c r="U98" s="14" t="s">
        <v>28</v>
      </c>
      <c r="V98" s="14" t="s">
        <v>36</v>
      </c>
      <c r="W98" s="14" t="s">
        <v>37</v>
      </c>
      <c r="X98" s="14" t="s">
        <v>437</v>
      </c>
      <c r="Y98" s="13" t="s">
        <v>40</v>
      </c>
      <c r="Z98" s="14" t="s">
        <v>41</v>
      </c>
    </row>
    <row r="99" spans="2:27" ht="16.5" hidden="1" customHeight="1">
      <c r="B99" s="15"/>
      <c r="C99" s="9" t="s">
        <v>435</v>
      </c>
      <c r="D99" s="16">
        <f t="shared" ref="D99:I99" si="51">SUM(D100:D102)</f>
        <v>0</v>
      </c>
      <c r="E99" s="16">
        <f t="shared" si="51"/>
        <v>0</v>
      </c>
      <c r="F99" s="16">
        <f t="shared" si="51"/>
        <v>0</v>
      </c>
      <c r="G99" s="16">
        <f t="shared" si="51"/>
        <v>0</v>
      </c>
      <c r="H99" s="16">
        <f t="shared" si="51"/>
        <v>0</v>
      </c>
      <c r="I99" s="16">
        <f t="shared" si="51"/>
        <v>0</v>
      </c>
      <c r="J99" s="17" t="e">
        <f>D99*1000/E99</f>
        <v>#DIV/0!</v>
      </c>
      <c r="K99" s="17">
        <f>IFERROR(D99/F99,0)</f>
        <v>0</v>
      </c>
      <c r="L99" s="18">
        <f t="shared" ref="L99:M102" si="52">IFERROR(F99/E99,0)</f>
        <v>0</v>
      </c>
      <c r="M99" s="42">
        <f t="shared" si="52"/>
        <v>0</v>
      </c>
      <c r="N99" s="42">
        <f>IFERROR(H99/F99,0)</f>
        <v>0</v>
      </c>
      <c r="O99" s="42">
        <f>IFERROR(I99/F99,0)</f>
        <v>0</v>
      </c>
      <c r="P99" s="17">
        <f>IFERROR(D99/G99,0)</f>
        <v>0</v>
      </c>
      <c r="Q99" s="17">
        <f>IFERROR(D99/H99,0)</f>
        <v>0</v>
      </c>
      <c r="R99" s="17">
        <f>IFERROR(D99/I99,0)</f>
        <v>0</v>
      </c>
      <c r="S99" s="16">
        <f>SUM(S100:S102)</f>
        <v>0</v>
      </c>
      <c r="T99" s="16">
        <f>SUM(T100:T102)</f>
        <v>0</v>
      </c>
      <c r="U99" s="16">
        <f>SUM(U100:U102)</f>
        <v>0</v>
      </c>
      <c r="V99" s="17">
        <f>IFERROR(D99/T99,0)</f>
        <v>0</v>
      </c>
      <c r="W99" s="17">
        <f>IFERROR(D99/U99,0)</f>
        <v>0</v>
      </c>
      <c r="X99" s="17">
        <f>IFERROR(W99*커버링B2C요약!$AD$8/(커버링B2C요약!$AE$5/커버링B2C요약!$AD$5),0)</f>
        <v>0</v>
      </c>
      <c r="Y99" s="17">
        <f>Y100</f>
        <v>0</v>
      </c>
      <c r="Z99" s="17">
        <v>0</v>
      </c>
      <c r="AA99" s="107"/>
    </row>
    <row r="100" spans="2:27" s="43" customFormat="1" hidden="1">
      <c r="B100" s="22" t="str">
        <f>VLOOKUP(C100,'메타 RAW'!A:G,2,0)</f>
        <v>ios_purchase_re_vd_타임어택(음식물)_cr1_26.03.30</v>
      </c>
      <c r="C100" s="22" t="s">
        <v>1345</v>
      </c>
      <c r="D100" s="22">
        <f>VLOOKUP($C100,'메타 RAW'!$A:$G,3,0)</f>
        <v>0</v>
      </c>
      <c r="E100" s="22">
        <f>VLOOKUP($C100,'메타 RAW'!$A:$G,4,0)</f>
        <v>0</v>
      </c>
      <c r="F100" s="22">
        <f>VLOOKUP($C100,'메타 RAW'!$A:$G,5,0)</f>
        <v>0</v>
      </c>
      <c r="G100" s="22">
        <f>VLOOKUP($C100,'메타 RAW'!$A:$G,6,0)</f>
        <v>0</v>
      </c>
      <c r="H100" s="22">
        <f>VLOOKUP($C100,'메타 RAW'!$A:$I,7,0)</f>
        <v>0</v>
      </c>
      <c r="I100" s="22">
        <f>VLOOKUP($C100,'메타 RAW'!$A:$I,8,0)</f>
        <v>0</v>
      </c>
      <c r="J100" s="23">
        <f>IFERROR(D100/E100*1000,0)</f>
        <v>0</v>
      </c>
      <c r="K100" s="23">
        <f>IFERROR(D100/F100,0)</f>
        <v>0</v>
      </c>
      <c r="L100" s="24">
        <f t="shared" si="52"/>
        <v>0</v>
      </c>
      <c r="M100" s="24">
        <f t="shared" si="52"/>
        <v>0</v>
      </c>
      <c r="N100" s="24">
        <f>IFERROR(H100/F100,0)</f>
        <v>0</v>
      </c>
      <c r="O100" s="24">
        <f>IFERROR(I100/F100,0)</f>
        <v>0</v>
      </c>
      <c r="P100" s="22">
        <f>IFERROR(D100/G100,0)</f>
        <v>0</v>
      </c>
      <c r="Q100" s="22">
        <f>IFERROR(D100/H100,0)</f>
        <v>0</v>
      </c>
      <c r="R100" s="22">
        <f>IFERROR(D100/I100,0)</f>
        <v>0</v>
      </c>
      <c r="S100" s="22">
        <f>IFERROR(VLOOKUP($C100,'메타 RAW (MMP)'!$B:$G,3,0),0)</f>
        <v>0</v>
      </c>
      <c r="T100" s="22">
        <f>IFERROR(VLOOKUP($C100,'메타 RAW (MMP)'!$B:$G,5,0),0)</f>
        <v>0</v>
      </c>
      <c r="U100" s="22">
        <f>IFERROR(VLOOKUP($C100,'메타 RAW (MMP)'!$B:$G,6,0),0)</f>
        <v>0</v>
      </c>
      <c r="V100" s="22">
        <f>IFERROR(D100/T100,0)</f>
        <v>0</v>
      </c>
      <c r="W100" s="22">
        <f>IFERROR(D100/U100,0)</f>
        <v>0</v>
      </c>
      <c r="X100" s="22">
        <f>IFERROR(W100*커버링B2C요약!$AD$8/(커버링B2C요약!$AE$5/커버링B2C요약!$AD$5),0)</f>
        <v>0</v>
      </c>
      <c r="Y100" s="22">
        <v>0</v>
      </c>
    </row>
    <row r="101" spans="2:27" s="43" customFormat="1" hidden="1">
      <c r="B101" s="22" t="str">
        <f>VLOOKUP(C101,'메타 RAW'!A:G,2,0)</f>
        <v>ios_purchase_re_vd_타임어택(음식물)_cr1_26.03.30</v>
      </c>
      <c r="C101" s="22" t="s">
        <v>1346</v>
      </c>
      <c r="D101" s="22">
        <f>VLOOKUP($C101,'메타 RAW'!$A:$G,3,0)</f>
        <v>0</v>
      </c>
      <c r="E101" s="22">
        <f>VLOOKUP($C101,'메타 RAW'!$A:$G,4,0)</f>
        <v>0</v>
      </c>
      <c r="F101" s="22">
        <f>VLOOKUP($C101,'메타 RAW'!$A:$G,5,0)</f>
        <v>0</v>
      </c>
      <c r="G101" s="22">
        <f>VLOOKUP($C101,'메타 RAW'!$A:$G,6,0)</f>
        <v>0</v>
      </c>
      <c r="H101" s="22">
        <f>VLOOKUP($C101,'메타 RAW'!$A:$I,7,0)</f>
        <v>0</v>
      </c>
      <c r="I101" s="22">
        <f>VLOOKUP($C101,'메타 RAW'!$A:$I,8,0)</f>
        <v>0</v>
      </c>
      <c r="J101" s="23">
        <f>IFERROR(D101/E101*1000,0)</f>
        <v>0</v>
      </c>
      <c r="K101" s="23">
        <f>IFERROR(D101/F101,0)</f>
        <v>0</v>
      </c>
      <c r="L101" s="24">
        <f t="shared" si="52"/>
        <v>0</v>
      </c>
      <c r="M101" s="24">
        <f t="shared" si="52"/>
        <v>0</v>
      </c>
      <c r="N101" s="24">
        <f>IFERROR(H101/F101,0)</f>
        <v>0</v>
      </c>
      <c r="O101" s="24">
        <f>IFERROR(I101/F101,0)</f>
        <v>0</v>
      </c>
      <c r="P101" s="22">
        <f>IFERROR(D101/G101,0)</f>
        <v>0</v>
      </c>
      <c r="Q101" s="22">
        <f>IFERROR(D101/H101,0)</f>
        <v>0</v>
      </c>
      <c r="R101" s="22">
        <f>IFERROR(D101/I101,0)</f>
        <v>0</v>
      </c>
      <c r="S101" s="22">
        <f>IFERROR(VLOOKUP($C101,'메타 RAW (MMP)'!$B:$G,3,0),0)</f>
        <v>0</v>
      </c>
      <c r="T101" s="22">
        <f>IFERROR(VLOOKUP($C101,'메타 RAW (MMP)'!$B:$G,5,0),0)</f>
        <v>0</v>
      </c>
      <c r="U101" s="22">
        <f>IFERROR(VLOOKUP($C101,'메타 RAW (MMP)'!$B:$G,6,0),0)</f>
        <v>0</v>
      </c>
      <c r="V101" s="22">
        <f>IFERROR(D101/T101,0)</f>
        <v>0</v>
      </c>
      <c r="W101" s="22">
        <f>IFERROR(D101/U101,0)</f>
        <v>0</v>
      </c>
      <c r="X101" s="22">
        <f>IFERROR(W101*커버링B2C요약!$AD$8/(커버링B2C요약!$AE$5/커버링B2C요약!$AD$5),0)</f>
        <v>0</v>
      </c>
      <c r="Y101" s="22">
        <f>VLOOKUP($C101,'메타 RAW'!$A:$I,9,0)</f>
        <v>30000</v>
      </c>
    </row>
    <row r="102" spans="2:27" s="43" customFormat="1" hidden="1">
      <c r="B102" s="22" t="str">
        <f>VLOOKUP(C102,'메타 RAW'!A:G,2,0)</f>
        <v>ios_purchase_re_vd_타임어택(음식물)_cr1_26.03.30</v>
      </c>
      <c r="C102" s="22" t="s">
        <v>1347</v>
      </c>
      <c r="D102" s="22">
        <f>VLOOKUP($C102,'메타 RAW'!$A:$G,3,0)</f>
        <v>0</v>
      </c>
      <c r="E102" s="22">
        <f>VLOOKUP($C102,'메타 RAW'!$A:$G,4,0)</f>
        <v>0</v>
      </c>
      <c r="F102" s="22">
        <f>VLOOKUP($C102,'메타 RAW'!$A:$G,5,0)</f>
        <v>0</v>
      </c>
      <c r="G102" s="22">
        <f>VLOOKUP($C102,'메타 RAW'!$A:$G,6,0)</f>
        <v>0</v>
      </c>
      <c r="H102" s="22">
        <f>VLOOKUP($C102,'메타 RAW'!$A:$I,7,0)</f>
        <v>0</v>
      </c>
      <c r="I102" s="22">
        <f>VLOOKUP($C102,'메타 RAW'!$A:$I,8,0)</f>
        <v>0</v>
      </c>
      <c r="J102" s="23">
        <f>IFERROR(D102/E102*1000,0)</f>
        <v>0</v>
      </c>
      <c r="K102" s="23">
        <f>IFERROR(D102/F102,0)</f>
        <v>0</v>
      </c>
      <c r="L102" s="24">
        <f t="shared" si="52"/>
        <v>0</v>
      </c>
      <c r="M102" s="24">
        <f t="shared" si="52"/>
        <v>0</v>
      </c>
      <c r="N102" s="24">
        <f>IFERROR(H102/F102,0)</f>
        <v>0</v>
      </c>
      <c r="O102" s="24">
        <f>IFERROR(I102/F102,0)</f>
        <v>0</v>
      </c>
      <c r="P102" s="22">
        <f>IFERROR(D102/G102,0)</f>
        <v>0</v>
      </c>
      <c r="Q102" s="22">
        <f>IFERROR(D102/H102,0)</f>
        <v>0</v>
      </c>
      <c r="R102" s="22">
        <f>IFERROR(D102/I102,0)</f>
        <v>0</v>
      </c>
      <c r="S102" s="22">
        <f>IFERROR(VLOOKUP($C102,'메타 RAW (MMP)'!$B:$G,3,0),0)</f>
        <v>0</v>
      </c>
      <c r="T102" s="22">
        <f>IFERROR(VLOOKUP($C102,'메타 RAW (MMP)'!$B:$G,5,0),0)</f>
        <v>0</v>
      </c>
      <c r="U102" s="22">
        <f>IFERROR(VLOOKUP($C102,'메타 RAW (MMP)'!$B:$G,6,0),0)</f>
        <v>0</v>
      </c>
      <c r="V102" s="22">
        <f>IFERROR(D102/T102,0)</f>
        <v>0</v>
      </c>
      <c r="W102" s="22">
        <f>IFERROR(D102/U102,0)</f>
        <v>0</v>
      </c>
      <c r="X102" s="22">
        <f>IFERROR(W102*커버링B2C요약!$AD$8/(커버링B2C요약!$AE$5/커버링B2C요약!$AD$5),0)</f>
        <v>0</v>
      </c>
      <c r="Y102" s="22">
        <f>VLOOKUP($C102,'메타 RAW'!$A:$I,9,0)</f>
        <v>30000</v>
      </c>
    </row>
    <row r="103" spans="2:27" ht="16.5" customHeight="1">
      <c r="B103" s="19" t="s">
        <v>440</v>
      </c>
      <c r="C103" s="20" t="s">
        <v>4307</v>
      </c>
      <c r="D103" s="20"/>
    </row>
    <row r="104" spans="2:27" ht="16.5" customHeight="1">
      <c r="B104" s="11" t="s">
        <v>436</v>
      </c>
      <c r="C104" s="11" t="s">
        <v>22</v>
      </c>
      <c r="D104" s="12" t="s">
        <v>23</v>
      </c>
      <c r="E104" s="12" t="s">
        <v>24</v>
      </c>
      <c r="F104" s="12" t="s">
        <v>25</v>
      </c>
      <c r="G104" s="12" t="s">
        <v>26</v>
      </c>
      <c r="H104" s="12" t="s">
        <v>27</v>
      </c>
      <c r="I104" s="12" t="s">
        <v>28</v>
      </c>
      <c r="J104" s="13" t="s">
        <v>29</v>
      </c>
      <c r="K104" s="13" t="s">
        <v>30</v>
      </c>
      <c r="L104" s="13" t="s">
        <v>31</v>
      </c>
      <c r="M104" s="13" t="s">
        <v>32</v>
      </c>
      <c r="N104" s="13" t="s">
        <v>33</v>
      </c>
      <c r="O104" s="13" t="s">
        <v>34</v>
      </c>
      <c r="P104" s="13" t="s">
        <v>35</v>
      </c>
      <c r="Q104" s="13" t="s">
        <v>36</v>
      </c>
      <c r="R104" s="13" t="s">
        <v>37</v>
      </c>
      <c r="S104" s="14" t="s">
        <v>38</v>
      </c>
      <c r="T104" s="14" t="s">
        <v>27</v>
      </c>
      <c r="U104" s="14" t="s">
        <v>28</v>
      </c>
      <c r="V104" s="14" t="s">
        <v>36</v>
      </c>
      <c r="W104" s="14" t="s">
        <v>37</v>
      </c>
      <c r="X104" s="14" t="s">
        <v>437</v>
      </c>
      <c r="Y104" s="13" t="s">
        <v>40</v>
      </c>
      <c r="Z104" s="14" t="s">
        <v>41</v>
      </c>
    </row>
    <row r="105" spans="2:27" ht="16.5" customHeight="1">
      <c r="B105" s="15"/>
      <c r="C105" s="9" t="s">
        <v>435</v>
      </c>
      <c r="D105" s="16">
        <f t="shared" ref="D105:I105" si="53">SUM(D106:D110)</f>
        <v>341585</v>
      </c>
      <c r="E105" s="16">
        <f t="shared" si="53"/>
        <v>10234</v>
      </c>
      <c r="F105" s="16">
        <f t="shared" si="53"/>
        <v>91</v>
      </c>
      <c r="G105" s="16">
        <f t="shared" si="53"/>
        <v>26</v>
      </c>
      <c r="H105" s="16">
        <f t="shared" si="53"/>
        <v>4</v>
      </c>
      <c r="I105" s="16">
        <f t="shared" si="53"/>
        <v>6</v>
      </c>
      <c r="J105" s="17">
        <f>D105*1000/E105</f>
        <v>33377.467265976156</v>
      </c>
      <c r="K105" s="17">
        <f t="shared" ref="K105" si="54">IFERROR(D105/F105,0)</f>
        <v>3753.6813186813188</v>
      </c>
      <c r="L105" s="18">
        <f t="shared" ref="L105:M105" si="55">IFERROR(F105/E105,0)</f>
        <v>8.8919288645690833E-3</v>
      </c>
      <c r="M105" s="42">
        <f t="shared" si="55"/>
        <v>0.2857142857142857</v>
      </c>
      <c r="N105" s="42">
        <f t="shared" ref="N105" si="56">IFERROR(H105/F105,0)</f>
        <v>4.3956043956043959E-2</v>
      </c>
      <c r="O105" s="42">
        <f t="shared" ref="O105" si="57">IFERROR(I105/F105,0)</f>
        <v>6.5934065934065936E-2</v>
      </c>
      <c r="P105" s="17">
        <f t="shared" ref="P105" si="58">IFERROR(D105/G105,0)</f>
        <v>13137.884615384615</v>
      </c>
      <c r="Q105" s="17">
        <f t="shared" ref="Q105" si="59">IFERROR(D105/H105,0)</f>
        <v>85396.25</v>
      </c>
      <c r="R105" s="17">
        <f t="shared" ref="R105" si="60">IFERROR(D105/I105,0)</f>
        <v>56930.833333333336</v>
      </c>
      <c r="S105" s="16">
        <f>SUM(S106:S110)</f>
        <v>25</v>
      </c>
      <c r="T105" s="16">
        <f>SUM(T106:T110)</f>
        <v>17</v>
      </c>
      <c r="U105" s="16">
        <f>SUM(U106:U110)</f>
        <v>2</v>
      </c>
      <c r="V105" s="17">
        <f t="shared" ref="V105" si="61">IFERROR(D105/T105,0)</f>
        <v>20093.235294117647</v>
      </c>
      <c r="W105" s="17">
        <f t="shared" ref="W105" si="62">IFERROR(D105/U105,0)</f>
        <v>170792.5</v>
      </c>
      <c r="X105" s="17">
        <f>IFERROR(W105*커버링B2C요약!$AD$8/(커버링B2C요약!$AE$5/커버링B2C요약!$AD$5),0)</f>
        <v>67976.182775067151</v>
      </c>
      <c r="Y105" s="17">
        <f>Y106</f>
        <v>50000</v>
      </c>
      <c r="Z105" s="17">
        <v>30000</v>
      </c>
      <c r="AA105" s="107"/>
    </row>
    <row r="106" spans="2:27" s="62" customFormat="1">
      <c r="B106" s="28" t="str">
        <f>VLOOKUP(C106,'메타 RAW'!A:G,2,0)</f>
        <v>ios_trial_re_vd_고효율소재모음(1)_dh1_26.04.12</v>
      </c>
      <c r="C106" s="28" t="s">
        <v>1348</v>
      </c>
      <c r="D106" s="28">
        <f>VLOOKUP($C106,'메타 RAW'!$A:$G,3,0)</f>
        <v>333721</v>
      </c>
      <c r="E106" s="28">
        <f>VLOOKUP($C106,'메타 RAW'!$A:$G,4,0)</f>
        <v>9934</v>
      </c>
      <c r="F106" s="28">
        <f>VLOOKUP($C106,'메타 RAW'!$A:$G,5,0)</f>
        <v>86</v>
      </c>
      <c r="G106" s="28">
        <f>VLOOKUP($C106,'메타 RAW'!$A:$G,6,0)</f>
        <v>26</v>
      </c>
      <c r="H106" s="28">
        <f>VLOOKUP($C106,'메타 RAW'!$A:$I,7,0)</f>
        <v>4</v>
      </c>
      <c r="I106" s="28">
        <f>VLOOKUP($C106,'메타 RAW'!$A:$I,8,0)</f>
        <v>6</v>
      </c>
      <c r="J106" s="29">
        <f>IFERROR(D106/E106*1000,0)</f>
        <v>33593.819206764652</v>
      </c>
      <c r="K106" s="29">
        <f>IFERROR(D106/F106,0)</f>
        <v>3880.4767441860463</v>
      </c>
      <c r="L106" s="30">
        <f t="shared" ref="L106:M110" si="63">IFERROR(F106/E106,0)</f>
        <v>8.6571371048922898E-3</v>
      </c>
      <c r="M106" s="30">
        <f t="shared" si="63"/>
        <v>0.30232558139534882</v>
      </c>
      <c r="N106" s="30">
        <f>IFERROR(H106/F106,0)</f>
        <v>4.6511627906976744E-2</v>
      </c>
      <c r="O106" s="30">
        <f>IFERROR(I106/F106,0)</f>
        <v>6.9767441860465115E-2</v>
      </c>
      <c r="P106" s="28">
        <f>IFERROR(D106/G106,0)</f>
        <v>12835.423076923076</v>
      </c>
      <c r="Q106" s="28">
        <f>IFERROR(D106/H106,0)</f>
        <v>83430.25</v>
      </c>
      <c r="R106" s="28">
        <f>IFERROR(D106/I106,0)</f>
        <v>55620.166666666664</v>
      </c>
      <c r="S106" s="28">
        <f>IFERROR(VLOOKUP($C106,'메타 RAW (MMP)'!$B:$G,3,0),0)</f>
        <v>25</v>
      </c>
      <c r="T106" s="28">
        <f>IFERROR(VLOOKUP($C106,'메타 RAW (MMP)'!$B:$G,5,0),0)</f>
        <v>17</v>
      </c>
      <c r="U106" s="28">
        <f>IFERROR(VLOOKUP($C106,'메타 RAW (MMP)'!$B:$G,6,0),0)</f>
        <v>2</v>
      </c>
      <c r="V106" s="28">
        <f>IFERROR(D106/T106,0)</f>
        <v>19630.647058823528</v>
      </c>
      <c r="W106" s="28">
        <f>IFERROR(D106/U106,0)</f>
        <v>166860.5</v>
      </c>
      <c r="X106" s="28">
        <f>IFERROR(W106*커버링B2C요약!$AD$8/(커버링B2C요약!$AE$5/커버링B2C요약!$AD$5),0)</f>
        <v>66411.229099281831</v>
      </c>
      <c r="Y106" s="28">
        <f>VLOOKUP($C106,'메타 RAW'!$A:$I,9,0)</f>
        <v>50000</v>
      </c>
    </row>
    <row r="107" spans="2:27" s="62" customFormat="1">
      <c r="B107" s="28" t="str">
        <f>VLOOKUP(C107,'메타 RAW'!A:G,2,0)</f>
        <v>ios_trial_re_vd_고효율소재모음(1)_dh1_26.04.12</v>
      </c>
      <c r="C107" s="28" t="s">
        <v>1349</v>
      </c>
      <c r="D107" s="28">
        <f>VLOOKUP($C107,'메타 RAW'!$A:$G,3,0)</f>
        <v>5133</v>
      </c>
      <c r="E107" s="28">
        <f>VLOOKUP($C107,'메타 RAW'!$A:$G,4,0)</f>
        <v>203</v>
      </c>
      <c r="F107" s="28">
        <f>VLOOKUP($C107,'메타 RAW'!$A:$G,5,0)</f>
        <v>2</v>
      </c>
      <c r="G107" s="28">
        <f>VLOOKUP($C107,'메타 RAW'!$A:$G,6,0)</f>
        <v>0</v>
      </c>
      <c r="H107" s="28">
        <f>VLOOKUP($C107,'메타 RAW'!$A:$I,7,0)</f>
        <v>0</v>
      </c>
      <c r="I107" s="28">
        <f>VLOOKUP($C107,'메타 RAW'!$A:$I,8,0)</f>
        <v>0</v>
      </c>
      <c r="J107" s="29">
        <f>IFERROR(D107/E107*1000,0)</f>
        <v>25285.714285714286</v>
      </c>
      <c r="K107" s="29">
        <f>IFERROR(D107/F107,0)</f>
        <v>2566.5</v>
      </c>
      <c r="L107" s="30">
        <f t="shared" si="63"/>
        <v>9.852216748768473E-3</v>
      </c>
      <c r="M107" s="30">
        <f t="shared" si="63"/>
        <v>0</v>
      </c>
      <c r="N107" s="30">
        <f>IFERROR(H107/F107,0)</f>
        <v>0</v>
      </c>
      <c r="O107" s="30">
        <f>IFERROR(I107/F107,0)</f>
        <v>0</v>
      </c>
      <c r="P107" s="28">
        <f>IFERROR(D107/G107,0)</f>
        <v>0</v>
      </c>
      <c r="Q107" s="28">
        <f>IFERROR(D107/H107,0)</f>
        <v>0</v>
      </c>
      <c r="R107" s="28">
        <f>IFERROR(D107/I107,0)</f>
        <v>0</v>
      </c>
      <c r="S107" s="28">
        <f>IFERROR(VLOOKUP($C107,'메타 RAW (MMP)'!$B:$G,3,0),0)</f>
        <v>0</v>
      </c>
      <c r="T107" s="28">
        <f>IFERROR(VLOOKUP($C107,'메타 RAW (MMP)'!$B:$G,5,0),0)</f>
        <v>0</v>
      </c>
      <c r="U107" s="28">
        <f>IFERROR(VLOOKUP($C107,'메타 RAW (MMP)'!$B:$G,6,0),0)</f>
        <v>0</v>
      </c>
      <c r="V107" s="28">
        <f>IFERROR(D107/T107,0)</f>
        <v>0</v>
      </c>
      <c r="W107" s="28">
        <f>IFERROR(D107/U107,0)</f>
        <v>0</v>
      </c>
      <c r="X107" s="28">
        <f>IFERROR(W107*커버링B2C요약!$AD$8/(커버링B2C요약!$AE$5/커버링B2C요약!$AD$5),0)</f>
        <v>0</v>
      </c>
      <c r="Y107" s="28">
        <f>VLOOKUP($C107,'메타 RAW'!$A:$I,9,0)</f>
        <v>50000</v>
      </c>
    </row>
    <row r="108" spans="2:27" s="62" customFormat="1">
      <c r="B108" s="28" t="str">
        <f>VLOOKUP(C108,'메타 RAW'!A:G,2,0)</f>
        <v>ios_trial_re_vd_고효율소재모음(1)_dh1_26.04.12</v>
      </c>
      <c r="C108" s="28" t="s">
        <v>1352</v>
      </c>
      <c r="D108" s="28">
        <f>VLOOKUP($C108,'메타 RAW'!$A:$G,3,0)</f>
        <v>1505</v>
      </c>
      <c r="E108" s="28">
        <f>VLOOKUP($C108,'메타 RAW'!$A:$G,4,0)</f>
        <v>38</v>
      </c>
      <c r="F108" s="28">
        <f>VLOOKUP($C108,'메타 RAW'!$A:$G,5,0)</f>
        <v>2</v>
      </c>
      <c r="G108" s="28">
        <f>VLOOKUP($C108,'메타 RAW'!$A:$G,6,0)</f>
        <v>0</v>
      </c>
      <c r="H108" s="28">
        <f>VLOOKUP($C108,'메타 RAW'!$A:$I,7,0)</f>
        <v>0</v>
      </c>
      <c r="I108" s="28">
        <f>VLOOKUP($C108,'메타 RAW'!$A:$I,8,0)</f>
        <v>0</v>
      </c>
      <c r="J108" s="29">
        <f>IFERROR(D108/E108*1000,0)</f>
        <v>39605.26315789474</v>
      </c>
      <c r="K108" s="29">
        <f>IFERROR(D108/F108,0)</f>
        <v>752.5</v>
      </c>
      <c r="L108" s="30">
        <f t="shared" si="63"/>
        <v>5.2631578947368418E-2</v>
      </c>
      <c r="M108" s="30">
        <f t="shared" si="63"/>
        <v>0</v>
      </c>
      <c r="N108" s="30">
        <f>IFERROR(H108/F108,0)</f>
        <v>0</v>
      </c>
      <c r="O108" s="30">
        <f>IFERROR(I108/F108,0)</f>
        <v>0</v>
      </c>
      <c r="P108" s="28">
        <f>IFERROR(D108/G108,0)</f>
        <v>0</v>
      </c>
      <c r="Q108" s="28">
        <f>IFERROR(D108/H108,0)</f>
        <v>0</v>
      </c>
      <c r="R108" s="28">
        <f>IFERROR(D108/I108,0)</f>
        <v>0</v>
      </c>
      <c r="S108" s="28">
        <f>IFERROR(VLOOKUP($C108,'메타 RAW (MMP)'!$B:$G,3,0),0)</f>
        <v>0</v>
      </c>
      <c r="T108" s="28">
        <f>IFERROR(VLOOKUP($C108,'메타 RAW (MMP)'!$B:$G,5,0),0)</f>
        <v>0</v>
      </c>
      <c r="U108" s="28">
        <f>IFERROR(VLOOKUP($C108,'메타 RAW (MMP)'!$B:$G,6,0),0)</f>
        <v>0</v>
      </c>
      <c r="V108" s="28">
        <f>IFERROR(D108/T108,0)</f>
        <v>0</v>
      </c>
      <c r="W108" s="28">
        <f>IFERROR(D108/U108,0)</f>
        <v>0</v>
      </c>
      <c r="X108" s="28">
        <f>IFERROR(W108*커버링B2C요약!$AD$8/(커버링B2C요약!$AE$5/커버링B2C요약!$AD$5),0)</f>
        <v>0</v>
      </c>
      <c r="Y108" s="28">
        <f>VLOOKUP($C108,'메타 RAW'!$A:$I,9,0)</f>
        <v>50000</v>
      </c>
    </row>
    <row r="109" spans="2:27" s="62" customFormat="1">
      <c r="B109" s="28" t="str">
        <f>VLOOKUP(C109,'메타 RAW'!A:G,2,0)</f>
        <v>ios_trial_re_vd_고효율소재모음(1)_dh1_26.04.12</v>
      </c>
      <c r="C109" s="28" t="s">
        <v>1350</v>
      </c>
      <c r="D109" s="28">
        <f>VLOOKUP($C109,'메타 RAW'!$A:$G,3,0)</f>
        <v>1027</v>
      </c>
      <c r="E109" s="28">
        <f>VLOOKUP($C109,'메타 RAW'!$A:$G,4,0)</f>
        <v>44</v>
      </c>
      <c r="F109" s="28">
        <f>VLOOKUP($C109,'메타 RAW'!$A:$G,5,0)</f>
        <v>1</v>
      </c>
      <c r="G109" s="28">
        <f>VLOOKUP($C109,'메타 RAW'!$A:$G,6,0)</f>
        <v>0</v>
      </c>
      <c r="H109" s="28">
        <f>VLOOKUP($C109,'메타 RAW'!$A:$I,7,0)</f>
        <v>0</v>
      </c>
      <c r="I109" s="28">
        <f>VLOOKUP($C109,'메타 RAW'!$A:$I,8,0)</f>
        <v>0</v>
      </c>
      <c r="J109" s="29">
        <f>IFERROR(D109/E109*1000,0)</f>
        <v>23340.909090909088</v>
      </c>
      <c r="K109" s="29">
        <f>IFERROR(D109/F109,0)</f>
        <v>1027</v>
      </c>
      <c r="L109" s="30">
        <f t="shared" si="63"/>
        <v>2.2727272727272728E-2</v>
      </c>
      <c r="M109" s="30">
        <f t="shared" si="63"/>
        <v>0</v>
      </c>
      <c r="N109" s="30">
        <f>IFERROR(H109/F109,0)</f>
        <v>0</v>
      </c>
      <c r="O109" s="30">
        <f>IFERROR(I109/F109,0)</f>
        <v>0</v>
      </c>
      <c r="P109" s="28">
        <f>IFERROR(D109/G109,0)</f>
        <v>0</v>
      </c>
      <c r="Q109" s="28">
        <f>IFERROR(D109/H109,0)</f>
        <v>0</v>
      </c>
      <c r="R109" s="28">
        <f>IFERROR(D109/I109,0)</f>
        <v>0</v>
      </c>
      <c r="S109" s="28">
        <f>IFERROR(VLOOKUP($C109,'메타 RAW (MMP)'!$B:$G,3,0),0)</f>
        <v>0</v>
      </c>
      <c r="T109" s="28">
        <f>IFERROR(VLOOKUP($C109,'메타 RAW (MMP)'!$B:$G,5,0),0)</f>
        <v>0</v>
      </c>
      <c r="U109" s="28">
        <f>IFERROR(VLOOKUP($C109,'메타 RAW (MMP)'!$B:$G,6,0),0)</f>
        <v>0</v>
      </c>
      <c r="V109" s="28">
        <f>IFERROR(D109/T109,0)</f>
        <v>0</v>
      </c>
      <c r="W109" s="28">
        <f>IFERROR(D109/U109,0)</f>
        <v>0</v>
      </c>
      <c r="X109" s="28">
        <f>IFERROR(W109*커버링B2C요약!$AD$8/(커버링B2C요약!$AE$5/커버링B2C요약!$AD$5),0)</f>
        <v>0</v>
      </c>
      <c r="Y109" s="28">
        <f>VLOOKUP($C109,'메타 RAW'!$A:$I,9,0)</f>
        <v>50000</v>
      </c>
    </row>
    <row r="110" spans="2:27" s="62" customFormat="1">
      <c r="B110" s="28" t="str">
        <f>VLOOKUP(C110,'메타 RAW'!A:G,2,0)</f>
        <v>ios_trial_re_vd_고효율소재모음(1)_dh1_26.04.12</v>
      </c>
      <c r="C110" s="28" t="s">
        <v>1351</v>
      </c>
      <c r="D110" s="28">
        <f>VLOOKUP($C110,'메타 RAW'!$A:$G,3,0)</f>
        <v>199</v>
      </c>
      <c r="E110" s="28">
        <f>VLOOKUP($C110,'메타 RAW'!$A:$G,4,0)</f>
        <v>15</v>
      </c>
      <c r="F110" s="28">
        <f>VLOOKUP($C110,'메타 RAW'!$A:$G,5,0)</f>
        <v>0</v>
      </c>
      <c r="G110" s="28">
        <f>VLOOKUP($C110,'메타 RAW'!$A:$G,6,0)</f>
        <v>0</v>
      </c>
      <c r="H110" s="28">
        <f>VLOOKUP($C110,'메타 RAW'!$A:$I,7,0)</f>
        <v>0</v>
      </c>
      <c r="I110" s="28">
        <f>VLOOKUP($C110,'메타 RAW'!$A:$I,8,0)</f>
        <v>0</v>
      </c>
      <c r="J110" s="29">
        <f>IFERROR(D110/E110*1000,0)</f>
        <v>13266.666666666668</v>
      </c>
      <c r="K110" s="29">
        <f>IFERROR(D110/F110,0)</f>
        <v>0</v>
      </c>
      <c r="L110" s="30">
        <f t="shared" si="63"/>
        <v>0</v>
      </c>
      <c r="M110" s="30">
        <f t="shared" si="63"/>
        <v>0</v>
      </c>
      <c r="N110" s="30">
        <f>IFERROR(H110/F110,0)</f>
        <v>0</v>
      </c>
      <c r="O110" s="30">
        <f>IFERROR(I110/F110,0)</f>
        <v>0</v>
      </c>
      <c r="P110" s="28">
        <f>IFERROR(D110/G110,0)</f>
        <v>0</v>
      </c>
      <c r="Q110" s="28">
        <f>IFERROR(D110/H110,0)</f>
        <v>0</v>
      </c>
      <c r="R110" s="28">
        <f>IFERROR(D110/I110,0)</f>
        <v>0</v>
      </c>
      <c r="S110" s="28">
        <f>IFERROR(VLOOKUP($C110,'메타 RAW (MMP)'!$B:$G,3,0),0)</f>
        <v>0</v>
      </c>
      <c r="T110" s="28">
        <f>IFERROR(VLOOKUP($C110,'메타 RAW (MMP)'!$B:$G,5,0),0)</f>
        <v>0</v>
      </c>
      <c r="U110" s="28">
        <f>IFERROR(VLOOKUP($C110,'메타 RAW (MMP)'!$B:$G,6,0),0)</f>
        <v>0</v>
      </c>
      <c r="V110" s="28">
        <f>IFERROR(D110/T110,0)</f>
        <v>0</v>
      </c>
      <c r="W110" s="28">
        <f>IFERROR(D110/U110,0)</f>
        <v>0</v>
      </c>
      <c r="X110" s="28">
        <f>IFERROR(W110*커버링B2C요약!$AD$8/(커버링B2C요약!$AE$5/커버링B2C요약!$AD$5),0)</f>
        <v>0</v>
      </c>
      <c r="Y110" s="28">
        <f>VLOOKUP($C110,'메타 RAW'!$A:$I,9,0)</f>
        <v>50000</v>
      </c>
    </row>
    <row r="112" spans="2:27" ht="16.5" customHeight="1">
      <c r="B112" s="19" t="s">
        <v>440</v>
      </c>
      <c r="C112" s="20" t="s">
        <v>4308</v>
      </c>
      <c r="D112" s="20"/>
    </row>
    <row r="113" spans="2:27" ht="16.5" customHeight="1">
      <c r="B113" s="11" t="s">
        <v>436</v>
      </c>
      <c r="C113" s="11" t="s">
        <v>22</v>
      </c>
      <c r="D113" s="12" t="s">
        <v>23</v>
      </c>
      <c r="E113" s="12" t="s">
        <v>24</v>
      </c>
      <c r="F113" s="12" t="s">
        <v>25</v>
      </c>
      <c r="G113" s="12" t="s">
        <v>26</v>
      </c>
      <c r="H113" s="12" t="s">
        <v>27</v>
      </c>
      <c r="I113" s="12" t="s">
        <v>28</v>
      </c>
      <c r="J113" s="13" t="s">
        <v>29</v>
      </c>
      <c r="K113" s="13" t="s">
        <v>30</v>
      </c>
      <c r="L113" s="13" t="s">
        <v>31</v>
      </c>
      <c r="M113" s="13" t="s">
        <v>32</v>
      </c>
      <c r="N113" s="13" t="s">
        <v>33</v>
      </c>
      <c r="O113" s="13" t="s">
        <v>34</v>
      </c>
      <c r="P113" s="13" t="s">
        <v>35</v>
      </c>
      <c r="Q113" s="13" t="s">
        <v>36</v>
      </c>
      <c r="R113" s="13" t="s">
        <v>37</v>
      </c>
      <c r="S113" s="14" t="s">
        <v>38</v>
      </c>
      <c r="T113" s="14" t="s">
        <v>27</v>
      </c>
      <c r="U113" s="14" t="s">
        <v>28</v>
      </c>
      <c r="V113" s="14" t="s">
        <v>36</v>
      </c>
      <c r="W113" s="14" t="s">
        <v>37</v>
      </c>
      <c r="X113" s="14" t="s">
        <v>437</v>
      </c>
      <c r="Y113" s="13" t="s">
        <v>40</v>
      </c>
      <c r="Z113" s="14" t="s">
        <v>41</v>
      </c>
    </row>
    <row r="114" spans="2:27" ht="16.5" customHeight="1">
      <c r="B114" s="15"/>
      <c r="C114" s="9" t="s">
        <v>435</v>
      </c>
      <c r="D114" s="16">
        <f t="shared" ref="D114:I114" si="64">SUM(D115:D117)</f>
        <v>125863</v>
      </c>
      <c r="E114" s="16">
        <f t="shared" si="64"/>
        <v>9677</v>
      </c>
      <c r="F114" s="16">
        <f t="shared" si="64"/>
        <v>115</v>
      </c>
      <c r="G114" s="16">
        <f t="shared" si="64"/>
        <v>1</v>
      </c>
      <c r="H114" s="16">
        <f t="shared" si="64"/>
        <v>1</v>
      </c>
      <c r="I114" s="16">
        <f t="shared" si="64"/>
        <v>2</v>
      </c>
      <c r="J114" s="17">
        <f>D114*1000/E114</f>
        <v>13006.406944300919</v>
      </c>
      <c r="K114" s="17">
        <f>IFERROR(D114/F114,0)</f>
        <v>1094.4608695652173</v>
      </c>
      <c r="L114" s="18">
        <f t="shared" ref="L114:M114" si="65">IFERROR(F114/E114,0)</f>
        <v>1.1883848300093003E-2</v>
      </c>
      <c r="M114" s="42">
        <f t="shared" si="65"/>
        <v>8.6956521739130436E-3</v>
      </c>
      <c r="N114" s="42">
        <f>IFERROR(H114/F114,0)</f>
        <v>8.6956521739130436E-3</v>
      </c>
      <c r="O114" s="42">
        <f>IFERROR(I114/F114,0)</f>
        <v>1.7391304347826087E-2</v>
      </c>
      <c r="P114" s="17">
        <f>IFERROR(D114/G114,0)</f>
        <v>125863</v>
      </c>
      <c r="Q114" s="17">
        <f>IFERROR(D114/H114,0)</f>
        <v>125863</v>
      </c>
      <c r="R114" s="17">
        <f>IFERROR(D114/I114,0)</f>
        <v>62931.5</v>
      </c>
      <c r="S114" s="16">
        <f>SUM(S115:S117)</f>
        <v>2</v>
      </c>
      <c r="T114" s="16">
        <f>SUM(T115:T117)</f>
        <v>2</v>
      </c>
      <c r="U114" s="16">
        <f>SUM(U115:U117)</f>
        <v>1</v>
      </c>
      <c r="V114" s="17">
        <f>IFERROR(D114/T114,0)</f>
        <v>62931.5</v>
      </c>
      <c r="W114" s="17">
        <f>IFERROR(D114/U114,0)</f>
        <v>125863</v>
      </c>
      <c r="X114" s="17">
        <f>IFERROR(W114*커버링B2C요약!$AD$8/(커버링B2C요약!$AE$5/커버링B2C요약!$AD$5),0)</f>
        <v>50094.039800449544</v>
      </c>
      <c r="Y114" s="17">
        <f>Y115</f>
        <v>30000</v>
      </c>
      <c r="Z114" s="17">
        <v>50000</v>
      </c>
      <c r="AA114" s="107"/>
    </row>
    <row r="115" spans="2:27" s="62" customFormat="1">
      <c r="B115" s="28" t="str">
        <f>VLOOKUP(C115,'메타 RAW'!A:G,2,0)</f>
        <v>ios_purchase_re_vd_커바니AI(재이용복합)_hn1_26.04.23</v>
      </c>
      <c r="C115" s="28" t="s">
        <v>1353</v>
      </c>
      <c r="D115" s="28">
        <f>VLOOKUP($C115,'메타 RAW'!$A:$G,3,0)</f>
        <v>94737</v>
      </c>
      <c r="E115" s="28">
        <f>VLOOKUP($C115,'메타 RAW'!$A:$G,4,0)</f>
        <v>7254</v>
      </c>
      <c r="F115" s="28">
        <f>VLOOKUP($C115,'메타 RAW'!$A:$G,5,0)</f>
        <v>72</v>
      </c>
      <c r="G115" s="28">
        <f>VLOOKUP($C115,'메타 RAW'!$A:$G,6,0)</f>
        <v>1</v>
      </c>
      <c r="H115" s="28">
        <f>VLOOKUP($C115,'메타 RAW'!$A:$I,7,0)</f>
        <v>1</v>
      </c>
      <c r="I115" s="28">
        <f>VLOOKUP($C115,'메타 RAW'!$A:$I,8,0)</f>
        <v>2</v>
      </c>
      <c r="J115" s="29">
        <f>IFERROR(D115/E115*1000,0)</f>
        <v>13059.966914805624</v>
      </c>
      <c r="K115" s="29">
        <f>IFERROR(D115/F115,0)</f>
        <v>1315.7916666666667</v>
      </c>
      <c r="L115" s="30">
        <f t="shared" ref="L115:M117" si="66">IFERROR(F115/E115,0)</f>
        <v>9.9255583126550868E-3</v>
      </c>
      <c r="M115" s="30">
        <f t="shared" si="66"/>
        <v>1.3888888888888888E-2</v>
      </c>
      <c r="N115" s="30">
        <f>IFERROR(H115/F115,0)</f>
        <v>1.3888888888888888E-2</v>
      </c>
      <c r="O115" s="30">
        <f>IFERROR(I115/F115,0)</f>
        <v>2.7777777777777776E-2</v>
      </c>
      <c r="P115" s="28">
        <f>IFERROR(D115/G115,0)</f>
        <v>94737</v>
      </c>
      <c r="Q115" s="28">
        <f>IFERROR(D115/H115,0)</f>
        <v>94737</v>
      </c>
      <c r="R115" s="28">
        <f>IFERROR(D115/I115,0)</f>
        <v>47368.5</v>
      </c>
      <c r="S115" s="28">
        <f>IFERROR(VLOOKUP($C115,'메타 RAW (MMP)'!$B:$G,3,0),0)</f>
        <v>2</v>
      </c>
      <c r="T115" s="28">
        <f>IFERROR(VLOOKUP($C115,'메타 RAW (MMP)'!$B:$G,5,0),0)</f>
        <v>2</v>
      </c>
      <c r="U115" s="28">
        <f>IFERROR(VLOOKUP($C115,'메타 RAW (MMP)'!$B:$G,6,0),0)</f>
        <v>1</v>
      </c>
      <c r="V115" s="28">
        <f>IFERROR(D115/T115,0)</f>
        <v>47368.5</v>
      </c>
      <c r="W115" s="28">
        <f>IFERROR(D115/U115,0)</f>
        <v>94737</v>
      </c>
      <c r="X115" s="28">
        <f>IFERROR(W115*커버링B2C요약!$AD$8/(커버링B2C요약!$AE$5/커버링B2C요약!$AD$5),0)</f>
        <v>37705.751877638293</v>
      </c>
      <c r="Y115" s="28">
        <f>VLOOKUP($C115,'메타 RAW'!$A:$I,9,0)</f>
        <v>30000</v>
      </c>
    </row>
    <row r="116" spans="2:27" s="62" customFormat="1">
      <c r="B116" s="28" t="str">
        <f>VLOOKUP(C116,'메타 RAW'!A:G,2,0)</f>
        <v>ios_purchase_re_vd_커바니AI(재이용복합)_hn1_26.04.23</v>
      </c>
      <c r="C116" s="28" t="s">
        <v>1354</v>
      </c>
      <c r="D116" s="28">
        <f>VLOOKUP($C116,'메타 RAW'!$A:$G,3,0)</f>
        <v>26540</v>
      </c>
      <c r="E116" s="28">
        <f>VLOOKUP($C116,'메타 RAW'!$A:$G,4,0)</f>
        <v>2055</v>
      </c>
      <c r="F116" s="28">
        <f>VLOOKUP($C116,'메타 RAW'!$A:$G,5,0)</f>
        <v>34</v>
      </c>
      <c r="G116" s="28">
        <f>VLOOKUP($C116,'메타 RAW'!$A:$G,6,0)</f>
        <v>0</v>
      </c>
      <c r="H116" s="28">
        <f>VLOOKUP($C116,'메타 RAW'!$A:$I,7,0)</f>
        <v>0</v>
      </c>
      <c r="I116" s="28">
        <f>VLOOKUP($C116,'메타 RAW'!$A:$I,8,0)</f>
        <v>0</v>
      </c>
      <c r="J116" s="29">
        <f>IFERROR(D116/E116*1000,0)</f>
        <v>12914.841849148419</v>
      </c>
      <c r="K116" s="29">
        <f>IFERROR(D116/F116,0)</f>
        <v>780.58823529411768</v>
      </c>
      <c r="L116" s="30">
        <f t="shared" si="66"/>
        <v>1.654501216545012E-2</v>
      </c>
      <c r="M116" s="30">
        <f t="shared" si="66"/>
        <v>0</v>
      </c>
      <c r="N116" s="30">
        <f>IFERROR(H116/F116,0)</f>
        <v>0</v>
      </c>
      <c r="O116" s="30">
        <f>IFERROR(I116/F116,0)</f>
        <v>0</v>
      </c>
      <c r="P116" s="28">
        <f>IFERROR(D116/G116,0)</f>
        <v>0</v>
      </c>
      <c r="Q116" s="28">
        <f>IFERROR(D116/H116,0)</f>
        <v>0</v>
      </c>
      <c r="R116" s="28">
        <f>IFERROR(D116/I116,0)</f>
        <v>0</v>
      </c>
      <c r="S116" s="28">
        <f>IFERROR(VLOOKUP($C116,'메타 RAW (MMP)'!$B:$G,3,0),0)</f>
        <v>0</v>
      </c>
      <c r="T116" s="28">
        <f>IFERROR(VLOOKUP($C116,'메타 RAW (MMP)'!$B:$G,5,0),0)</f>
        <v>0</v>
      </c>
      <c r="U116" s="28">
        <f>IFERROR(VLOOKUP($C116,'메타 RAW (MMP)'!$B:$G,6,0),0)</f>
        <v>0</v>
      </c>
      <c r="V116" s="28">
        <f>IFERROR(D116/T116,0)</f>
        <v>0</v>
      </c>
      <c r="W116" s="28">
        <f>IFERROR(D116/U116,0)</f>
        <v>0</v>
      </c>
      <c r="X116" s="28">
        <f>IFERROR(W116*커버링B2C요약!$AD$8/(커버링B2C요약!$AE$5/커버링B2C요약!$AD$5),0)</f>
        <v>0</v>
      </c>
      <c r="Y116" s="28">
        <f>VLOOKUP($C116,'메타 RAW'!$A:$I,9,0)</f>
        <v>30000</v>
      </c>
    </row>
    <row r="117" spans="2:27" s="62" customFormat="1">
      <c r="B117" s="28" t="str">
        <f>VLOOKUP(C117,'메타 RAW'!A:G,2,0)</f>
        <v>ios_purchase_re_vd_커바니AI(재이용복합)_hn1_26.04.23</v>
      </c>
      <c r="C117" s="28" t="s">
        <v>1355</v>
      </c>
      <c r="D117" s="28">
        <f>VLOOKUP($C117,'메타 RAW'!$A:$G,3,0)</f>
        <v>4586</v>
      </c>
      <c r="E117" s="28">
        <f>VLOOKUP($C117,'메타 RAW'!$A:$G,4,0)</f>
        <v>368</v>
      </c>
      <c r="F117" s="28">
        <f>VLOOKUP($C117,'메타 RAW'!$A:$G,5,0)</f>
        <v>9</v>
      </c>
      <c r="G117" s="28">
        <f>VLOOKUP($C117,'메타 RAW'!$A:$G,6,0)</f>
        <v>0</v>
      </c>
      <c r="H117" s="28">
        <f>VLOOKUP($C117,'메타 RAW'!$A:$I,7,0)</f>
        <v>0</v>
      </c>
      <c r="I117" s="28">
        <f>VLOOKUP($C117,'메타 RAW'!$A:$I,8,0)</f>
        <v>0</v>
      </c>
      <c r="J117" s="29">
        <f>IFERROR(D117/E117*1000,0)</f>
        <v>12461.95652173913</v>
      </c>
      <c r="K117" s="29">
        <f>IFERROR(D117/F117,0)</f>
        <v>509.55555555555554</v>
      </c>
      <c r="L117" s="30">
        <f t="shared" si="66"/>
        <v>2.4456521739130436E-2</v>
      </c>
      <c r="M117" s="30">
        <f t="shared" si="66"/>
        <v>0</v>
      </c>
      <c r="N117" s="30">
        <f>IFERROR(H117/F117,0)</f>
        <v>0</v>
      </c>
      <c r="O117" s="30">
        <f>IFERROR(I117/F117,0)</f>
        <v>0</v>
      </c>
      <c r="P117" s="28">
        <f>IFERROR(D117/G117,0)</f>
        <v>0</v>
      </c>
      <c r="Q117" s="28">
        <f>IFERROR(D117/H117,0)</f>
        <v>0</v>
      </c>
      <c r="R117" s="28">
        <f>IFERROR(D117/I117,0)</f>
        <v>0</v>
      </c>
      <c r="S117" s="28">
        <f>IFERROR(VLOOKUP($C117,'메타 RAW (MMP)'!$B:$G,3,0),0)</f>
        <v>0</v>
      </c>
      <c r="T117" s="28">
        <f>IFERROR(VLOOKUP($C117,'메타 RAW (MMP)'!$B:$G,5,0),0)</f>
        <v>0</v>
      </c>
      <c r="U117" s="28">
        <f>IFERROR(VLOOKUP($C117,'메타 RAW (MMP)'!$B:$G,6,0),0)</f>
        <v>0</v>
      </c>
      <c r="V117" s="28">
        <f>IFERROR(D117/T117,0)</f>
        <v>0</v>
      </c>
      <c r="W117" s="28">
        <f>IFERROR(D117/U117,0)</f>
        <v>0</v>
      </c>
      <c r="X117" s="28">
        <f>IFERROR(W117*커버링B2C요약!$AD$8/(커버링B2C요약!$AE$5/커버링B2C요약!$AD$5),0)</f>
        <v>0</v>
      </c>
      <c r="Y117" s="28">
        <f>VLOOKUP($C117,'메타 RAW'!$A:$I,9,0)</f>
        <v>30000</v>
      </c>
    </row>
  </sheetData>
  <phoneticPr fontId="2" type="noConversion"/>
  <conditionalFormatting sqref="B6">
    <cfRule type="duplicateValues" dxfId="407" priority="331"/>
  </conditionalFormatting>
  <conditionalFormatting sqref="B12">
    <cfRule type="duplicateValues" dxfId="406" priority="239"/>
  </conditionalFormatting>
  <conditionalFormatting sqref="B20 B21:C22">
    <cfRule type="containsText" dxfId="405" priority="216" operator="containsText" text="IOS">
      <formula>NOT(ISERROR(SEARCH("IOS",B20)))</formula>
    </cfRule>
  </conditionalFormatting>
  <conditionalFormatting sqref="B20">
    <cfRule type="duplicateValues" dxfId="404" priority="214"/>
  </conditionalFormatting>
  <conditionalFormatting sqref="B44">
    <cfRule type="duplicateValues" dxfId="403" priority="202"/>
  </conditionalFormatting>
  <conditionalFormatting sqref="B51">
    <cfRule type="duplicateValues" dxfId="402" priority="189"/>
  </conditionalFormatting>
  <conditionalFormatting sqref="B57 B58:C59">
    <cfRule type="containsText" dxfId="401" priority="159" operator="containsText" text="IOS">
      <formula>NOT(ISERROR(SEARCH("IOS",B57)))</formula>
    </cfRule>
  </conditionalFormatting>
  <conditionalFormatting sqref="B57">
    <cfRule type="duplicateValues" dxfId="400" priority="157"/>
  </conditionalFormatting>
  <conditionalFormatting sqref="B63 B64:C65">
    <cfRule type="containsText" dxfId="399" priority="146" operator="containsText" text="IOS">
      <formula>NOT(ISERROR(SEARCH("IOS",B63)))</formula>
    </cfRule>
  </conditionalFormatting>
  <conditionalFormatting sqref="B63">
    <cfRule type="duplicateValues" dxfId="398" priority="144"/>
  </conditionalFormatting>
  <conditionalFormatting sqref="B69 B70:C71">
    <cfRule type="containsText" dxfId="397" priority="133" operator="containsText" text="IOS">
      <formula>NOT(ISERROR(SEARCH("IOS",B69)))</formula>
    </cfRule>
  </conditionalFormatting>
  <conditionalFormatting sqref="B69">
    <cfRule type="duplicateValues" dxfId="396" priority="131"/>
  </conditionalFormatting>
  <conditionalFormatting sqref="B75 B76:C77">
    <cfRule type="containsText" dxfId="395" priority="94" operator="containsText" text="IOS">
      <formula>NOT(ISERROR(SEARCH("IOS",B75)))</formula>
    </cfRule>
  </conditionalFormatting>
  <conditionalFormatting sqref="B75">
    <cfRule type="duplicateValues" dxfId="394" priority="92"/>
  </conditionalFormatting>
  <conditionalFormatting sqref="B81 B82:C83">
    <cfRule type="containsText" dxfId="393" priority="81" operator="containsText" text="IOS">
      <formula>NOT(ISERROR(SEARCH("IOS",B81)))</formula>
    </cfRule>
  </conditionalFormatting>
  <conditionalFormatting sqref="B81">
    <cfRule type="duplicateValues" dxfId="392" priority="79"/>
  </conditionalFormatting>
  <conditionalFormatting sqref="B89 B90:C91">
    <cfRule type="containsText" dxfId="391" priority="68" operator="containsText" text="IOS">
      <formula>NOT(ISERROR(SEARCH("IOS",B89)))</formula>
    </cfRule>
  </conditionalFormatting>
  <conditionalFormatting sqref="B89">
    <cfRule type="duplicateValues" dxfId="390" priority="66"/>
  </conditionalFormatting>
  <conditionalFormatting sqref="B97 B98:C99">
    <cfRule type="containsText" dxfId="389" priority="55" operator="containsText" text="IOS">
      <formula>NOT(ISERROR(SEARCH("IOS",B97)))</formula>
    </cfRule>
  </conditionalFormatting>
  <conditionalFormatting sqref="B97">
    <cfRule type="duplicateValues" dxfId="388" priority="53"/>
  </conditionalFormatting>
  <conditionalFormatting sqref="B103 B104:C105">
    <cfRule type="containsText" dxfId="387" priority="30" operator="containsText" text="IOS">
      <formula>NOT(ISERROR(SEARCH("IOS",B103)))</formula>
    </cfRule>
  </conditionalFormatting>
  <conditionalFormatting sqref="B103">
    <cfRule type="duplicateValues" dxfId="386" priority="28"/>
  </conditionalFormatting>
  <conditionalFormatting sqref="B112 B113:C114">
    <cfRule type="containsText" dxfId="385" priority="10" operator="containsText" text="IOS">
      <formula>NOT(ISERROR(SEARCH("IOS",B112)))</formula>
    </cfRule>
  </conditionalFormatting>
  <conditionalFormatting sqref="B112">
    <cfRule type="duplicateValues" dxfId="384" priority="8"/>
  </conditionalFormatting>
  <conditionalFormatting sqref="C1:C1048576">
    <cfRule type="duplicateValues" dxfId="383" priority="20"/>
  </conditionalFormatting>
  <conditionalFormatting sqref="C6">
    <cfRule type="duplicateValues" dxfId="382" priority="324"/>
    <cfRule type="duplicateValues" dxfId="381" priority="325"/>
    <cfRule type="duplicateValues" dxfId="380" priority="326"/>
    <cfRule type="duplicateValues" dxfId="379" priority="327"/>
    <cfRule type="duplicateValues" dxfId="378" priority="328"/>
    <cfRule type="duplicateValues" dxfId="377" priority="329"/>
  </conditionalFormatting>
  <conditionalFormatting sqref="C7:C8">
    <cfRule type="duplicateValues" dxfId="376" priority="335"/>
    <cfRule type="duplicateValues" dxfId="375" priority="333"/>
    <cfRule type="duplicateValues" dxfId="374" priority="334"/>
  </conditionalFormatting>
  <conditionalFormatting sqref="C12">
    <cfRule type="duplicateValues" dxfId="373" priority="220"/>
    <cfRule type="duplicateValues" dxfId="372" priority="221"/>
    <cfRule type="duplicateValues" dxfId="371" priority="222"/>
    <cfRule type="duplicateValues" dxfId="370" priority="223"/>
    <cfRule type="duplicateValues" dxfId="369" priority="225"/>
    <cfRule type="duplicateValues" dxfId="368" priority="224"/>
  </conditionalFormatting>
  <conditionalFormatting sqref="C13:C14">
    <cfRule type="duplicateValues" dxfId="367" priority="242"/>
    <cfRule type="duplicateValues" dxfId="366" priority="241"/>
    <cfRule type="duplicateValues" dxfId="365" priority="243"/>
  </conditionalFormatting>
  <conditionalFormatting sqref="C20">
    <cfRule type="duplicateValues" dxfId="364" priority="208"/>
    <cfRule type="duplicateValues" dxfId="363" priority="207"/>
    <cfRule type="duplicateValues" dxfId="362" priority="209"/>
    <cfRule type="duplicateValues" dxfId="361" priority="212"/>
    <cfRule type="duplicateValues" dxfId="360" priority="211"/>
    <cfRule type="duplicateValues" dxfId="359" priority="210"/>
  </conditionalFormatting>
  <conditionalFormatting sqref="C21:C22">
    <cfRule type="duplicateValues" dxfId="358" priority="219"/>
    <cfRule type="duplicateValues" dxfId="357" priority="217"/>
    <cfRule type="duplicateValues" dxfId="356" priority="218"/>
  </conditionalFormatting>
  <conditionalFormatting sqref="C44">
    <cfRule type="duplicateValues" dxfId="355" priority="179"/>
    <cfRule type="duplicateValues" dxfId="354" priority="175"/>
    <cfRule type="duplicateValues" dxfId="353" priority="178"/>
    <cfRule type="duplicateValues" dxfId="352" priority="177"/>
    <cfRule type="duplicateValues" dxfId="351" priority="176"/>
    <cfRule type="duplicateValues" dxfId="350" priority="180"/>
  </conditionalFormatting>
  <conditionalFormatting sqref="C45:C46">
    <cfRule type="duplicateValues" dxfId="349" priority="206"/>
    <cfRule type="duplicateValues" dxfId="348" priority="205"/>
    <cfRule type="duplicateValues" dxfId="347" priority="204"/>
  </conditionalFormatting>
  <conditionalFormatting sqref="C47:C49">
    <cfRule type="duplicateValues" dxfId="346" priority="200"/>
  </conditionalFormatting>
  <conditionalFormatting sqref="C51">
    <cfRule type="duplicateValues" dxfId="345" priority="164"/>
    <cfRule type="duplicateValues" dxfId="344" priority="167"/>
    <cfRule type="duplicateValues" dxfId="343" priority="166"/>
    <cfRule type="duplicateValues" dxfId="342" priority="165"/>
    <cfRule type="duplicateValues" dxfId="341" priority="163"/>
    <cfRule type="duplicateValues" dxfId="340" priority="168"/>
  </conditionalFormatting>
  <conditionalFormatting sqref="C52:C53">
    <cfRule type="duplicateValues" dxfId="339" priority="193"/>
    <cfRule type="duplicateValues" dxfId="338" priority="191"/>
    <cfRule type="duplicateValues" dxfId="337" priority="192"/>
  </conditionalFormatting>
  <conditionalFormatting sqref="C54:C56">
    <cfRule type="duplicateValues" dxfId="336" priority="187"/>
  </conditionalFormatting>
  <conditionalFormatting sqref="C57">
    <cfRule type="duplicateValues" dxfId="335" priority="153"/>
    <cfRule type="duplicateValues" dxfId="334" priority="154"/>
    <cfRule type="duplicateValues" dxfId="333" priority="155"/>
    <cfRule type="duplicateValues" dxfId="332" priority="152"/>
    <cfRule type="duplicateValues" dxfId="331" priority="150"/>
    <cfRule type="duplicateValues" dxfId="330" priority="151"/>
  </conditionalFormatting>
  <conditionalFormatting sqref="C58:C59">
    <cfRule type="duplicateValues" dxfId="329" priority="162"/>
    <cfRule type="duplicateValues" dxfId="328" priority="161"/>
    <cfRule type="duplicateValues" dxfId="327" priority="160"/>
  </conditionalFormatting>
  <conditionalFormatting sqref="C63">
    <cfRule type="duplicateValues" dxfId="326" priority="139"/>
    <cfRule type="duplicateValues" dxfId="325" priority="138"/>
    <cfRule type="duplicateValues" dxfId="324" priority="140"/>
    <cfRule type="duplicateValues" dxfId="323" priority="141"/>
    <cfRule type="duplicateValues" dxfId="322" priority="137"/>
    <cfRule type="duplicateValues" dxfId="321" priority="142"/>
  </conditionalFormatting>
  <conditionalFormatting sqref="C64:C65">
    <cfRule type="duplicateValues" dxfId="320" priority="148"/>
    <cfRule type="duplicateValues" dxfId="319" priority="149"/>
    <cfRule type="duplicateValues" dxfId="318" priority="147"/>
  </conditionalFormatting>
  <conditionalFormatting sqref="C69">
    <cfRule type="duplicateValues" dxfId="317" priority="129"/>
    <cfRule type="duplicateValues" dxfId="316" priority="128"/>
    <cfRule type="duplicateValues" dxfId="315" priority="124"/>
    <cfRule type="duplicateValues" dxfId="314" priority="127"/>
    <cfRule type="duplicateValues" dxfId="313" priority="126"/>
    <cfRule type="duplicateValues" dxfId="312" priority="125"/>
  </conditionalFormatting>
  <conditionalFormatting sqref="C70:C71">
    <cfRule type="duplicateValues" dxfId="311" priority="134"/>
    <cfRule type="duplicateValues" dxfId="310" priority="135"/>
    <cfRule type="duplicateValues" dxfId="309" priority="136"/>
  </conditionalFormatting>
  <conditionalFormatting sqref="C75">
    <cfRule type="duplicateValues" dxfId="308" priority="90"/>
    <cfRule type="duplicateValues" dxfId="307" priority="86"/>
    <cfRule type="duplicateValues" dxfId="306" priority="87"/>
    <cfRule type="duplicateValues" dxfId="305" priority="85"/>
    <cfRule type="duplicateValues" dxfId="304" priority="89"/>
    <cfRule type="duplicateValues" dxfId="303" priority="88"/>
  </conditionalFormatting>
  <conditionalFormatting sqref="C76:C77">
    <cfRule type="duplicateValues" dxfId="302" priority="96"/>
    <cfRule type="duplicateValues" dxfId="301" priority="95"/>
    <cfRule type="duplicateValues" dxfId="300" priority="97"/>
  </conditionalFormatting>
  <conditionalFormatting sqref="C81">
    <cfRule type="duplicateValues" dxfId="299" priority="44"/>
    <cfRule type="duplicateValues" dxfId="298" priority="15"/>
    <cfRule type="duplicateValues" dxfId="297" priority="16"/>
    <cfRule type="duplicateValues" dxfId="296" priority="43"/>
    <cfRule type="duplicateValues" dxfId="295" priority="42"/>
    <cfRule type="duplicateValues" dxfId="294" priority="17"/>
    <cfRule type="duplicateValues" dxfId="293" priority="40"/>
    <cfRule type="duplicateValues" dxfId="292" priority="14"/>
    <cfRule type="duplicateValues" dxfId="291" priority="19"/>
    <cfRule type="duplicateValues" dxfId="290" priority="18"/>
    <cfRule type="duplicateValues" dxfId="289" priority="45"/>
    <cfRule type="duplicateValues" dxfId="288" priority="41"/>
  </conditionalFormatting>
  <conditionalFormatting sqref="C82:C83">
    <cfRule type="duplicateValues" dxfId="287" priority="83"/>
    <cfRule type="duplicateValues" dxfId="286" priority="84"/>
    <cfRule type="duplicateValues" dxfId="285" priority="82"/>
  </conditionalFormatting>
  <conditionalFormatting sqref="C89">
    <cfRule type="duplicateValues" dxfId="284" priority="37"/>
    <cfRule type="duplicateValues" dxfId="283" priority="36"/>
    <cfRule type="duplicateValues" dxfId="282" priority="35"/>
    <cfRule type="duplicateValues" dxfId="281" priority="34"/>
    <cfRule type="duplicateValues" dxfId="280" priority="38"/>
    <cfRule type="duplicateValues" dxfId="279" priority="39"/>
  </conditionalFormatting>
  <conditionalFormatting sqref="C90:C91">
    <cfRule type="duplicateValues" dxfId="278" priority="70"/>
    <cfRule type="duplicateValues" dxfId="277" priority="69"/>
    <cfRule type="duplicateValues" dxfId="276" priority="71"/>
  </conditionalFormatting>
  <conditionalFormatting sqref="C97">
    <cfRule type="duplicateValues" dxfId="275" priority="49"/>
    <cfRule type="duplicateValues" dxfId="274" priority="48"/>
    <cfRule type="duplicateValues" dxfId="273" priority="50"/>
    <cfRule type="duplicateValues" dxfId="272" priority="51"/>
    <cfRule type="duplicateValues" dxfId="271" priority="47"/>
    <cfRule type="duplicateValues" dxfId="270" priority="46"/>
  </conditionalFormatting>
  <conditionalFormatting sqref="C98:C99">
    <cfRule type="duplicateValues" dxfId="269" priority="57"/>
    <cfRule type="duplicateValues" dxfId="268" priority="56"/>
    <cfRule type="duplicateValues" dxfId="267" priority="58"/>
  </conditionalFormatting>
  <conditionalFormatting sqref="C103">
    <cfRule type="duplicateValues" dxfId="266" priority="22"/>
    <cfRule type="duplicateValues" dxfId="265" priority="21"/>
    <cfRule type="duplicateValues" dxfId="264" priority="24"/>
    <cfRule type="duplicateValues" dxfId="263" priority="25"/>
    <cfRule type="duplicateValues" dxfId="262" priority="26"/>
    <cfRule type="duplicateValues" dxfId="261" priority="23"/>
  </conditionalFormatting>
  <conditionalFormatting sqref="C104:C105">
    <cfRule type="duplicateValues" dxfId="260" priority="32"/>
    <cfRule type="duplicateValues" dxfId="259" priority="31"/>
    <cfRule type="duplicateValues" dxfId="258" priority="33"/>
  </conditionalFormatting>
  <conditionalFormatting sqref="C112">
    <cfRule type="duplicateValues" dxfId="257" priority="5"/>
    <cfRule type="duplicateValues" dxfId="256" priority="4"/>
    <cfRule type="duplicateValues" dxfId="255" priority="2"/>
    <cfRule type="duplicateValues" dxfId="254" priority="3"/>
    <cfRule type="duplicateValues" dxfId="253" priority="1"/>
    <cfRule type="duplicateValues" dxfId="252" priority="6"/>
  </conditionalFormatting>
  <conditionalFormatting sqref="C113:C114">
    <cfRule type="duplicateValues" dxfId="251" priority="12"/>
    <cfRule type="duplicateValues" dxfId="250" priority="13"/>
    <cfRule type="duplicateValues" dxfId="249" priority="11"/>
  </conditionalFormatting>
  <conditionalFormatting sqref="S3:X3">
    <cfRule type="cellIs" dxfId="248" priority="541" operator="equal">
      <formula>30000</formula>
    </cfRule>
  </conditionalFormatting>
  <conditionalFormatting sqref="S7:X7">
    <cfRule type="cellIs" dxfId="247" priority="330" operator="equal">
      <formula>30000</formula>
    </cfRule>
  </conditionalFormatting>
  <conditionalFormatting sqref="S13:X13">
    <cfRule type="cellIs" dxfId="246" priority="238" operator="equal">
      <formula>30000</formula>
    </cfRule>
  </conditionalFormatting>
  <conditionalFormatting sqref="S21:X21">
    <cfRule type="cellIs" dxfId="245" priority="213" operator="equal">
      <formula>30000</formula>
    </cfRule>
  </conditionalFormatting>
  <conditionalFormatting sqref="S45:X45">
    <cfRule type="cellIs" dxfId="244" priority="201" operator="equal">
      <formula>30000</formula>
    </cfRule>
  </conditionalFormatting>
  <conditionalFormatting sqref="S52:X52">
    <cfRule type="cellIs" dxfId="243" priority="188" operator="equal">
      <formula>30000</formula>
    </cfRule>
  </conditionalFormatting>
  <conditionalFormatting sqref="S58:X58">
    <cfRule type="cellIs" dxfId="242" priority="156" operator="equal">
      <formula>30000</formula>
    </cfRule>
  </conditionalFormatting>
  <conditionalFormatting sqref="S64:X64">
    <cfRule type="cellIs" dxfId="241" priority="143" operator="equal">
      <formula>30000</formula>
    </cfRule>
  </conditionalFormatting>
  <conditionalFormatting sqref="S70:X70">
    <cfRule type="cellIs" dxfId="240" priority="130" operator="equal">
      <formula>30000</formula>
    </cfRule>
  </conditionalFormatting>
  <conditionalFormatting sqref="S76:X76">
    <cfRule type="cellIs" dxfId="239" priority="91" operator="equal">
      <formula>30000</formula>
    </cfRule>
  </conditionalFormatting>
  <conditionalFormatting sqref="S82:X82">
    <cfRule type="cellIs" dxfId="238" priority="78" operator="equal">
      <formula>30000</formula>
    </cfRule>
  </conditionalFormatting>
  <conditionalFormatting sqref="S90:X90">
    <cfRule type="cellIs" dxfId="237" priority="65" operator="equal">
      <formula>30000</formula>
    </cfRule>
  </conditionalFormatting>
  <conditionalFormatting sqref="S98:X98">
    <cfRule type="cellIs" dxfId="236" priority="52" operator="equal">
      <formula>30000</formula>
    </cfRule>
  </conditionalFormatting>
  <conditionalFormatting sqref="S104:X104">
    <cfRule type="cellIs" dxfId="235" priority="27" operator="equal">
      <formula>30000</formula>
    </cfRule>
  </conditionalFormatting>
  <conditionalFormatting sqref="S113:X113">
    <cfRule type="cellIs" dxfId="234" priority="7" operator="equal">
      <formula>30000</formula>
    </cfRule>
  </conditionalFormatting>
  <conditionalFormatting sqref="Z1:Z7">
    <cfRule type="cellIs" dxfId="233" priority="332" operator="equal">
      <formula>30000</formula>
    </cfRule>
  </conditionalFormatting>
  <conditionalFormatting sqref="Z12:Z13">
    <cfRule type="cellIs" dxfId="232" priority="240" operator="equal">
      <formula>30000</formula>
    </cfRule>
  </conditionalFormatting>
  <conditionalFormatting sqref="Z20:Z21">
    <cfRule type="cellIs" dxfId="231" priority="215" operator="equal">
      <formula>30000</formula>
    </cfRule>
  </conditionalFormatting>
  <conditionalFormatting sqref="Z44:Z45">
    <cfRule type="cellIs" dxfId="230" priority="203" operator="equal">
      <formula>30000</formula>
    </cfRule>
  </conditionalFormatting>
  <conditionalFormatting sqref="Z51:Z52">
    <cfRule type="cellIs" dxfId="229" priority="190" operator="equal">
      <formula>30000</formula>
    </cfRule>
  </conditionalFormatting>
  <conditionalFormatting sqref="Z57:Z58">
    <cfRule type="cellIs" dxfId="228" priority="158" operator="equal">
      <formula>30000</formula>
    </cfRule>
  </conditionalFormatting>
  <conditionalFormatting sqref="Z63:Z64">
    <cfRule type="cellIs" dxfId="227" priority="145" operator="equal">
      <formula>30000</formula>
    </cfRule>
  </conditionalFormatting>
  <conditionalFormatting sqref="Z69:Z70">
    <cfRule type="cellIs" dxfId="226" priority="132" operator="equal">
      <formula>30000</formula>
    </cfRule>
  </conditionalFormatting>
  <conditionalFormatting sqref="Z75:Z76">
    <cfRule type="cellIs" dxfId="225" priority="93" operator="equal">
      <formula>30000</formula>
    </cfRule>
  </conditionalFormatting>
  <conditionalFormatting sqref="Z81:Z82">
    <cfRule type="cellIs" dxfId="224" priority="80" operator="equal">
      <formula>30000</formula>
    </cfRule>
  </conditionalFormatting>
  <conditionalFormatting sqref="Z89:Z90">
    <cfRule type="cellIs" dxfId="223" priority="67" operator="equal">
      <formula>30000</formula>
    </cfRule>
  </conditionalFormatting>
  <conditionalFormatting sqref="Z97:Z98">
    <cfRule type="cellIs" dxfId="222" priority="54" operator="equal">
      <formula>30000</formula>
    </cfRule>
  </conditionalFormatting>
  <conditionalFormatting sqref="Z103:Z104">
    <cfRule type="cellIs" dxfId="221" priority="29" operator="equal">
      <formula>30000</formula>
    </cfRule>
  </conditionalFormatting>
  <conditionalFormatting sqref="Z112:Z113">
    <cfRule type="cellIs" dxfId="220" priority="9" operator="equal">
      <formula>30000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03"/>
  <sheetViews>
    <sheetView zoomScale="115" zoomScaleNormal="115" workbookViewId="0">
      <pane xSplit="4" ySplit="6" topLeftCell="L67" activePane="bottomRight" state="frozen"/>
      <selection pane="topRight" activeCell="E1" sqref="E1"/>
      <selection pane="bottomLeft" activeCell="A7" sqref="A7"/>
      <selection pane="bottomRight" activeCell="O104" sqref="O104"/>
    </sheetView>
  </sheetViews>
  <sheetFormatPr defaultRowHeight="16.5"/>
  <cols>
    <col min="1" max="1" width="13.5" style="242" bestFit="1" customWidth="1"/>
    <col min="2" max="2" width="31.375" style="242" bestFit="1" customWidth="1"/>
    <col min="3" max="3" width="24.375" style="242" customWidth="1"/>
    <col min="5" max="5" width="11.875" style="242" bestFit="1" customWidth="1"/>
    <col min="7" max="7" width="9.375" style="242" bestFit="1" customWidth="1"/>
    <col min="10" max="10" width="9.375" style="242" bestFit="1" customWidth="1"/>
    <col min="12" max="12" width="9.75" style="242" bestFit="1" customWidth="1"/>
    <col min="13" max="17" width="9.75" style="242" customWidth="1"/>
    <col min="18" max="18" width="8.625" style="33" customWidth="1"/>
    <col min="20" max="21" width="11.625" style="242" bestFit="1" customWidth="1"/>
  </cols>
  <sheetData>
    <row r="1" spans="1:23" ht="16.5" customHeight="1">
      <c r="B1" s="26">
        <f>커버링B2C요약!C2</f>
        <v>46133</v>
      </c>
      <c r="C1" s="26">
        <f>커버링B2C요약!D2</f>
        <v>46139</v>
      </c>
      <c r="D1" s="35">
        <f>VLOOKUP($C$1,'ASA 환율'!A:B,2,0)</f>
        <v>1475</v>
      </c>
      <c r="E1" t="s">
        <v>1356</v>
      </c>
      <c r="I1" s="63"/>
      <c r="J1" s="3"/>
      <c r="L1" s="3"/>
      <c r="M1" s="3"/>
      <c r="N1" s="3"/>
      <c r="O1" s="3"/>
      <c r="P1" s="3"/>
      <c r="Q1" s="3"/>
      <c r="V1" t="s">
        <v>1357</v>
      </c>
    </row>
    <row r="2" spans="1:23" ht="16.5" customHeight="1">
      <c r="B2" s="9" t="s">
        <v>435</v>
      </c>
      <c r="D2" s="10"/>
      <c r="V2" t="s">
        <v>1358</v>
      </c>
    </row>
    <row r="3" spans="1:23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3" t="s">
        <v>29</v>
      </c>
      <c r="I3" s="13" t="s">
        <v>30</v>
      </c>
      <c r="J3" s="13" t="s">
        <v>31</v>
      </c>
      <c r="K3" s="13" t="s">
        <v>1359</v>
      </c>
      <c r="L3" s="13" t="s">
        <v>35</v>
      </c>
      <c r="M3" s="14" t="s">
        <v>38</v>
      </c>
      <c r="N3" s="14" t="s">
        <v>27</v>
      </c>
      <c r="O3" s="14" t="s">
        <v>28</v>
      </c>
      <c r="P3" s="14" t="s">
        <v>36</v>
      </c>
      <c r="Q3" s="14" t="s">
        <v>37</v>
      </c>
      <c r="R3" s="34" t="s">
        <v>1360</v>
      </c>
      <c r="S3" s="14" t="s">
        <v>1361</v>
      </c>
    </row>
    <row r="4" spans="1:23" ht="16.5" customHeight="1">
      <c r="B4" s="15" t="s">
        <v>46</v>
      </c>
      <c r="C4" s="9" t="s">
        <v>47</v>
      </c>
      <c r="D4" s="16">
        <f>SUMIF($C:$C,$B$2,$D:$D)</f>
        <v>2965723.5</v>
      </c>
      <c r="E4" s="16">
        <f>SUMIF($C:$C,$B$2,E:E)</f>
        <v>8987</v>
      </c>
      <c r="F4" s="16">
        <f>SUMIF($C:$C,$B$2,F:F)</f>
        <v>698</v>
      </c>
      <c r="G4" s="16">
        <f>SUMIF($C:$C,$B$2,G:G)</f>
        <v>1137</v>
      </c>
      <c r="H4" s="17">
        <f>IFERROR(D4*1000/E4,0)</f>
        <v>330001.50216980081</v>
      </c>
      <c r="I4" s="17">
        <f>IFERROR(D4/F4,0)</f>
        <v>4248.8875358166188</v>
      </c>
      <c r="J4" s="18">
        <f>IFERROR(F4/E4,0)</f>
        <v>7.7667742294425288E-2</v>
      </c>
      <c r="K4" s="42">
        <f>IFERROR(G4/F4,0)</f>
        <v>1.6289398280802292</v>
      </c>
      <c r="L4" s="17">
        <f>IFERROR(D4/G4,0)</f>
        <v>2608.3759894459104</v>
      </c>
      <c r="M4" s="16">
        <f>SUMIF($C:$C,$B$2,M:M)</f>
        <v>1042</v>
      </c>
      <c r="N4" s="16">
        <f>SUMIF($C:$C,$B$2,N:N)</f>
        <v>780</v>
      </c>
      <c r="O4" s="16">
        <f>SUMIF($C:$C,$B$2,O:O)</f>
        <v>292</v>
      </c>
      <c r="P4" s="16">
        <f>IFERROR($D4/N4,0)</f>
        <v>3802.2096153846155</v>
      </c>
      <c r="Q4" s="16">
        <f>IFERROR($D4/O4,0)</f>
        <v>10156.587328767124</v>
      </c>
      <c r="R4" s="16">
        <f>SUMIF($C:$C,$B$2,R:R)</f>
        <v>12673937.5</v>
      </c>
      <c r="S4" s="16">
        <f>SUMIF($C:$C,$B$2,S:S)</f>
        <v>15097598.5</v>
      </c>
    </row>
    <row r="5" spans="1:23">
      <c r="E5" s="3"/>
    </row>
    <row r="6" spans="1:23" ht="16.5" customHeight="1">
      <c r="B6" s="19" t="s">
        <v>440</v>
      </c>
      <c r="C6" s="131" t="s">
        <v>1362</v>
      </c>
      <c r="D6" s="20"/>
      <c r="G6" s="3"/>
      <c r="L6" s="3"/>
      <c r="M6" s="3"/>
      <c r="N6" s="3"/>
      <c r="O6" s="3"/>
      <c r="P6" s="3"/>
      <c r="Q6" s="3"/>
      <c r="R6" s="3"/>
      <c r="S6" s="3"/>
    </row>
    <row r="7" spans="1:23" ht="16.5" customHeight="1">
      <c r="B7" s="11" t="s">
        <v>436</v>
      </c>
      <c r="C7" s="11" t="s">
        <v>1363</v>
      </c>
      <c r="D7" s="12" t="s">
        <v>23</v>
      </c>
      <c r="E7" s="12" t="s">
        <v>24</v>
      </c>
      <c r="F7" s="12" t="s">
        <v>25</v>
      </c>
      <c r="G7" s="12" t="s">
        <v>26</v>
      </c>
      <c r="H7" s="13" t="s">
        <v>29</v>
      </c>
      <c r="I7" s="13" t="s">
        <v>30</v>
      </c>
      <c r="J7" s="13" t="s">
        <v>31</v>
      </c>
      <c r="K7" s="13" t="s">
        <v>1359</v>
      </c>
      <c r="L7" s="13" t="s">
        <v>35</v>
      </c>
      <c r="M7" s="14" t="s">
        <v>38</v>
      </c>
      <c r="N7" s="14" t="s">
        <v>27</v>
      </c>
      <c r="O7" s="14" t="s">
        <v>28</v>
      </c>
      <c r="P7" s="14" t="s">
        <v>36</v>
      </c>
      <c r="Q7" s="14" t="s">
        <v>37</v>
      </c>
      <c r="R7" s="34" t="s">
        <v>1360</v>
      </c>
      <c r="S7" s="14" t="s">
        <v>1361</v>
      </c>
      <c r="T7" s="14" t="s">
        <v>44</v>
      </c>
      <c r="U7" s="14" t="s">
        <v>1364</v>
      </c>
    </row>
    <row r="8" spans="1:23" ht="16.5" customHeight="1">
      <c r="B8" s="15"/>
      <c r="C8" s="9" t="s">
        <v>435</v>
      </c>
      <c r="D8" s="16">
        <f>SUM(D10:D1048576)</f>
        <v>2965723.5</v>
      </c>
      <c r="E8" s="16">
        <f>SUM(E9:E1048576)</f>
        <v>8987</v>
      </c>
      <c r="F8" s="16">
        <f>SUM(F10:F1048576)</f>
        <v>698</v>
      </c>
      <c r="G8" s="16">
        <f>SUM(G10:G1048576)</f>
        <v>1137</v>
      </c>
      <c r="H8" s="17">
        <f>IFERROR(D8*1000/E8,0)</f>
        <v>330001.50216980081</v>
      </c>
      <c r="I8" s="17">
        <f>IFERROR(D8/F8,0)</f>
        <v>4248.8875358166188</v>
      </c>
      <c r="J8" s="18">
        <f t="shared" ref="J8:K10" si="0">IFERROR(F8/E8,0)</f>
        <v>7.7667742294425288E-2</v>
      </c>
      <c r="K8" s="42">
        <f t="shared" si="0"/>
        <v>1.6289398280802292</v>
      </c>
      <c r="L8" s="17">
        <f>IFERROR(D8/G8,0)</f>
        <v>2608.3759894459104</v>
      </c>
      <c r="M8" s="16">
        <f>SUM(M10:M1048576)</f>
        <v>1042</v>
      </c>
      <c r="N8" s="16">
        <f>SUM(N10:N1048576)</f>
        <v>780</v>
      </c>
      <c r="O8" s="16">
        <f>SUM(O10:O1048576)</f>
        <v>292</v>
      </c>
      <c r="P8" s="16">
        <f t="shared" ref="P8:Q10" si="1">IFERROR($D8/N8,0)</f>
        <v>3802.2096153846155</v>
      </c>
      <c r="Q8" s="16">
        <f t="shared" si="1"/>
        <v>10156.587328767124</v>
      </c>
      <c r="R8" s="16">
        <f>SUM(R10:R1048576)*$D$1</f>
        <v>12673937.5</v>
      </c>
      <c r="S8" s="16">
        <f>SUM(S10:S1048576)*$D$1</f>
        <v>15097598.5</v>
      </c>
      <c r="T8" s="17">
        <v>0</v>
      </c>
      <c r="U8" s="17">
        <v>0</v>
      </c>
      <c r="V8" s="13" t="s">
        <v>40</v>
      </c>
      <c r="W8" s="14" t="s">
        <v>41</v>
      </c>
    </row>
    <row r="9" spans="1:23" s="146" customFormat="1" ht="16.5" customHeight="1">
      <c r="B9" s="144" t="str">
        <f>IFERROR(VLOOKUP($C9,'ASA RAW'!$A:$J,4,0),0)</f>
        <v>Automated</v>
      </c>
      <c r="C9" s="144" t="s">
        <v>1365</v>
      </c>
      <c r="D9" s="144">
        <f>IFERROR(VLOOKUP($C9,'ASA RAW'!$A:$J,7,0)*$D$1,0)</f>
        <v>438561.75</v>
      </c>
      <c r="E9" s="144">
        <f>IFERROR(VLOOKUP($C9,'ASA RAW'!$A:$J,8,0),0)</f>
        <v>3796</v>
      </c>
      <c r="F9" s="144">
        <f>IFERROR(VLOOKUP($C9,'ASA RAW'!$A:$J,9,0),0)</f>
        <v>185</v>
      </c>
      <c r="G9" s="144">
        <f>IFERROR(VLOOKUP($C9,'ASA RAW'!$A:$J,10,0),0)</f>
        <v>95</v>
      </c>
      <c r="H9" s="29">
        <f>IFERROR(D9/E9*1000,0)</f>
        <v>115532.60010537408</v>
      </c>
      <c r="I9" s="29">
        <f>IFERROR(D9/F9,0)</f>
        <v>2370.6040540540539</v>
      </c>
      <c r="J9" s="30">
        <f t="shared" si="0"/>
        <v>4.8735511064278189E-2</v>
      </c>
      <c r="K9" s="30">
        <f t="shared" si="0"/>
        <v>0.51351351351351349</v>
      </c>
      <c r="L9" s="28">
        <f>IFERROR(D9/G9,0)</f>
        <v>4616.4394736842105</v>
      </c>
      <c r="M9" s="28">
        <f>IFERROR(VLOOKUP($C9,'ASA RAW (MMP)'!$A:$H,4,0),0)</f>
        <v>83</v>
      </c>
      <c r="N9" s="28">
        <f>IFERROR(VLOOKUP($C9,'ASA RAW (MMP)'!$A:$H,7,0),0)</f>
        <v>60</v>
      </c>
      <c r="O9" s="28">
        <f>IFERROR(VLOOKUP($C9,'ASA RAW (MMP)'!$A:$H,8,0),0)</f>
        <v>17</v>
      </c>
      <c r="P9" s="28">
        <f t="shared" si="1"/>
        <v>7309.3625000000002</v>
      </c>
      <c r="Q9" s="28">
        <f t="shared" si="1"/>
        <v>25797.75</v>
      </c>
      <c r="R9" s="145" t="str">
        <f>IFERROR(VLOOKUP($C9,'ASA RAW'!$A:$J,5,0),0)</f>
        <v>Automated</v>
      </c>
      <c r="S9" s="145" t="s">
        <v>3989</v>
      </c>
      <c r="T9" s="145" t="str">
        <f>IFERROR(VLOOKUP($C9,'ASA RAW'!$A:$J,6,0),0)</f>
        <v>실행 중</v>
      </c>
      <c r="U9" s="28" t="s">
        <v>4316</v>
      </c>
      <c r="V9" s="145">
        <v>60</v>
      </c>
      <c r="W9" s="145">
        <v>60</v>
      </c>
    </row>
    <row r="10" spans="1:23" s="45" customFormat="1" ht="16.5" customHeight="1">
      <c r="B10" s="135" t="str">
        <f>IFERROR(VLOOKUP($C10,'ASA RAW'!$A:$J,4,0),0)</f>
        <v>탐색_Broad_25.10.29</v>
      </c>
      <c r="C10" s="135" t="s">
        <v>1367</v>
      </c>
      <c r="D10" s="135">
        <f>IFERROR(VLOOKUP($C10,'ASA RAW'!$A:$J,7,0)*$D$1,0)</f>
        <v>8481.25</v>
      </c>
      <c r="E10" s="135">
        <f>IFERROR(VLOOKUP($C10,'ASA RAW'!$A:$J,8,0),0)</f>
        <v>499</v>
      </c>
      <c r="F10" s="135">
        <f>IFERROR(VLOOKUP($C10,'ASA RAW'!$A:$J,9,0),0)</f>
        <v>8</v>
      </c>
      <c r="G10" s="135">
        <f>IFERROR(VLOOKUP($C10,'ASA RAW'!$A:$J,10,0),0)</f>
        <v>8</v>
      </c>
      <c r="H10" s="23">
        <f>IFERROR(D10/E10*1000,0)</f>
        <v>16996.492985971945</v>
      </c>
      <c r="I10" s="23">
        <f>IFERROR(D10/F10,0)</f>
        <v>1060.15625</v>
      </c>
      <c r="J10" s="24">
        <f t="shared" si="0"/>
        <v>1.6032064128256512E-2</v>
      </c>
      <c r="K10" s="24">
        <f t="shared" si="0"/>
        <v>1</v>
      </c>
      <c r="L10" s="22">
        <f>IFERROR(D10/G10,0)</f>
        <v>1060.15625</v>
      </c>
      <c r="M10" s="22">
        <f>IFERROR(VLOOKUP($C10,'ASA RAW (MMP)'!$A:$H,4,0),0)</f>
        <v>0</v>
      </c>
      <c r="N10" s="22">
        <f>IFERROR(VLOOKUP($C10,'ASA RAW (MMP)'!$A:$H,7,0),0)</f>
        <v>0</v>
      </c>
      <c r="O10" s="22">
        <f>IFERROR(VLOOKUP($C10,'ASA RAW (MMP)'!$A:$H,8,0),0)</f>
        <v>0</v>
      </c>
      <c r="P10" s="22">
        <f t="shared" si="1"/>
        <v>0</v>
      </c>
      <c r="Q10" s="22">
        <f t="shared" si="1"/>
        <v>0</v>
      </c>
      <c r="R10" s="200" t="str">
        <f>IFERROR(VLOOKUP($C10,'ASA RAW'!$A:$J,5,0),0)</f>
        <v>--</v>
      </c>
      <c r="S10" s="200">
        <v>3</v>
      </c>
      <c r="T10" s="200" t="str">
        <f>IFERROR(VLOOKUP($C10,'ASA RAW'!$A:$J,6,0),0)</f>
        <v>보류_중인_광고_그룹</v>
      </c>
      <c r="U10" s="22" t="s">
        <v>1366</v>
      </c>
      <c r="V10" s="145"/>
      <c r="W10" s="145"/>
    </row>
    <row r="11" spans="1:23" s="146" customFormat="1" ht="16.5" customHeight="1">
      <c r="B11" s="144"/>
      <c r="C11" s="144"/>
      <c r="D11" s="144"/>
      <c r="E11" s="144"/>
      <c r="F11" s="144"/>
      <c r="G11" s="144"/>
      <c r="H11" s="29"/>
      <c r="I11" s="29"/>
      <c r="J11" s="30"/>
      <c r="K11" s="30"/>
      <c r="L11" s="28"/>
      <c r="M11" s="28"/>
      <c r="N11" s="28"/>
      <c r="O11" s="28"/>
      <c r="P11" s="28"/>
      <c r="Q11" s="28"/>
      <c r="R11" s="145"/>
      <c r="S11" s="145"/>
      <c r="T11" s="145"/>
      <c r="U11" s="28"/>
      <c r="V11" s="145"/>
      <c r="W11" s="145"/>
    </row>
    <row r="12" spans="1:23" s="43" customFormat="1">
      <c r="A12"/>
      <c r="B12" s="144" t="str">
        <f>IFERROR(VLOOKUP($C12,'ASA RAW'!$A:$J,4,0),0)</f>
        <v>카테고리_Exact_25.10.29</v>
      </c>
      <c r="C12" s="144" t="s">
        <v>1368</v>
      </c>
      <c r="D12" s="144">
        <f>IFERROR(VLOOKUP($C12,'ASA RAW'!$A:$J,7,0)*$D$1,0)</f>
        <v>370225</v>
      </c>
      <c r="E12" s="144">
        <f>IFERROR(VLOOKUP($C12,'ASA RAW'!$A:$J,8,0),0)</f>
        <v>411</v>
      </c>
      <c r="F12" s="144">
        <f>IFERROR(VLOOKUP($C12,'ASA RAW'!$A:$J,9,0),0)</f>
        <v>43</v>
      </c>
      <c r="G12" s="144">
        <f>IFERROR(VLOOKUP($C12,'ASA RAW'!$A:$J,10,0),0)</f>
        <v>202</v>
      </c>
      <c r="H12" s="29">
        <f t="shared" ref="H12:H40" si="2">IFERROR(D12/E12*1000,0)</f>
        <v>900790.75425790751</v>
      </c>
      <c r="I12" s="29">
        <f t="shared" ref="I12:I40" si="3">IFERROR(D12/F12,0)</f>
        <v>8609.8837209302328</v>
      </c>
      <c r="J12" s="30">
        <f t="shared" ref="J12:J40" si="4">IFERROR(F12/E12,0)</f>
        <v>0.10462287104622871</v>
      </c>
      <c r="K12" s="30">
        <f t="shared" ref="K12:K40" si="5">IFERROR(G12/F12,0)</f>
        <v>4.6976744186046515</v>
      </c>
      <c r="L12" s="28">
        <f t="shared" ref="L12:L40" si="6">IFERROR(D12/G12,0)</f>
        <v>1832.7970297029703</v>
      </c>
      <c r="M12" s="28">
        <f>IFERROR(VLOOKUP($C12,'ASA RAW (MMP)'!$A:$H,4,0),0)</f>
        <v>164</v>
      </c>
      <c r="N12" s="28">
        <f>IFERROR(VLOOKUP($C12,'ASA RAW (MMP)'!$A:$H,7,0),0)</f>
        <v>132</v>
      </c>
      <c r="O12" s="28">
        <f>IFERROR(VLOOKUP($C12,'ASA RAW (MMP)'!$A:$H,8,0),0)</f>
        <v>37</v>
      </c>
      <c r="P12" s="28">
        <f t="shared" ref="P12:P40" si="7">IFERROR($D12/N12,0)</f>
        <v>2804.7348484848485</v>
      </c>
      <c r="Q12" s="28">
        <f t="shared" ref="Q12:Q40" si="8">IFERROR($D12/O12,0)</f>
        <v>10006.081081081082</v>
      </c>
      <c r="R12" s="145">
        <f>IFERROR(VLOOKUP($C12,'ASA RAW'!$A:$J,5,0),0)</f>
        <v>900</v>
      </c>
      <c r="S12" s="145">
        <v>1000</v>
      </c>
      <c r="T12" s="145" t="str">
        <f>IFERROR(VLOOKUP($C12,'ASA RAW'!$A:$J,6,0),0)</f>
        <v>실행 중</v>
      </c>
      <c r="U12" s="28" t="str">
        <f t="shared" ref="U12:U40" si="9">IF(S12&gt;R12,"증액",IF(S12=R12,"유지","감액"))</f>
        <v>증액</v>
      </c>
      <c r="V12" s="209" t="s">
        <v>40</v>
      </c>
      <c r="W12" s="210" t="s">
        <v>41</v>
      </c>
    </row>
    <row r="13" spans="1:23" s="43" customFormat="1">
      <c r="B13" s="144" t="str">
        <f>IFERROR(VLOOKUP($C13,'ASA RAW'!$A:$J,4,0),0)</f>
        <v>카테고리_Exact_25.10.29</v>
      </c>
      <c r="C13" s="144" t="s">
        <v>1369</v>
      </c>
      <c r="D13" s="144">
        <f>IFERROR(VLOOKUP($C13,'ASA RAW'!$A:$J,7,0)*$D$1,0)</f>
        <v>187251.25</v>
      </c>
      <c r="E13" s="144">
        <f>IFERROR(VLOOKUP($C13,'ASA RAW'!$A:$J,8,0),0)</f>
        <v>272</v>
      </c>
      <c r="F13" s="144">
        <f>IFERROR(VLOOKUP($C13,'ASA RAW'!$A:$J,9,0),0)</f>
        <v>26</v>
      </c>
      <c r="G13" s="144">
        <f>IFERROR(VLOOKUP($C13,'ASA RAW'!$A:$J,10,0),0)</f>
        <v>126</v>
      </c>
      <c r="H13" s="29">
        <f t="shared" si="2"/>
        <v>688423.7132352941</v>
      </c>
      <c r="I13" s="29">
        <f t="shared" si="3"/>
        <v>7201.9711538461543</v>
      </c>
      <c r="J13" s="30">
        <f t="shared" si="4"/>
        <v>9.5588235294117641E-2</v>
      </c>
      <c r="K13" s="30">
        <f t="shared" si="5"/>
        <v>4.8461538461538458</v>
      </c>
      <c r="L13" s="28">
        <f t="shared" si="6"/>
        <v>1486.1210317460318</v>
      </c>
      <c r="M13" s="28">
        <f>IFERROR(VLOOKUP($C13,'ASA RAW (MMP)'!$A:$H,4,0),0)</f>
        <v>96</v>
      </c>
      <c r="N13" s="28">
        <f>IFERROR(VLOOKUP($C13,'ASA RAW (MMP)'!$A:$H,7,0),0)</f>
        <v>68</v>
      </c>
      <c r="O13" s="28">
        <f>IFERROR(VLOOKUP($C13,'ASA RAW (MMP)'!$A:$H,8,0),0)</f>
        <v>33</v>
      </c>
      <c r="P13" s="28">
        <f t="shared" si="7"/>
        <v>2753.6948529411766</v>
      </c>
      <c r="Q13" s="28">
        <f t="shared" si="8"/>
        <v>5674.280303030303</v>
      </c>
      <c r="R13" s="145">
        <f>IFERROR(VLOOKUP($C13,'ASA RAW'!$A:$J,5,0),0)</f>
        <v>1000</v>
      </c>
      <c r="S13" s="145">
        <v>1000</v>
      </c>
      <c r="T13" s="145" t="str">
        <f>IFERROR(VLOOKUP($C13,'ASA RAW'!$A:$J,6,0),0)</f>
        <v>실행 중</v>
      </c>
      <c r="U13" s="28" t="str">
        <f t="shared" si="9"/>
        <v>유지</v>
      </c>
      <c r="V13" s="145">
        <v>4000</v>
      </c>
      <c r="W13" s="145">
        <v>4000</v>
      </c>
    </row>
    <row r="14" spans="1:23">
      <c r="B14" s="144" t="str">
        <f>IFERROR(VLOOKUP($C14,'ASA RAW'!$A:$J,4,0),0)</f>
        <v>카테고리_Exact_25.10.29</v>
      </c>
      <c r="C14" s="144" t="s">
        <v>1371</v>
      </c>
      <c r="D14" s="144">
        <f>IFERROR(VLOOKUP($C14,'ASA RAW'!$A:$J,7,0)*$D$1,0)</f>
        <v>122956</v>
      </c>
      <c r="E14" s="144">
        <f>IFERROR(VLOOKUP($C14,'ASA RAW'!$A:$J,8,0),0)</f>
        <v>197</v>
      </c>
      <c r="F14" s="144">
        <f>IFERROR(VLOOKUP($C14,'ASA RAW'!$A:$J,9,0),0)</f>
        <v>24</v>
      </c>
      <c r="G14" s="144">
        <f>IFERROR(VLOOKUP($C14,'ASA RAW'!$A:$J,10,0),0)</f>
        <v>24</v>
      </c>
      <c r="H14" s="29">
        <f t="shared" si="2"/>
        <v>624142.13197969552</v>
      </c>
      <c r="I14" s="29">
        <f t="shared" si="3"/>
        <v>5123.166666666667</v>
      </c>
      <c r="J14" s="30">
        <f t="shared" si="4"/>
        <v>0.12182741116751269</v>
      </c>
      <c r="K14" s="30">
        <f t="shared" si="5"/>
        <v>1</v>
      </c>
      <c r="L14" s="28">
        <f t="shared" si="6"/>
        <v>5123.166666666667</v>
      </c>
      <c r="M14" s="28">
        <f>IFERROR(VLOOKUP($C14,'ASA RAW (MMP)'!$A:$H,4,0),0)</f>
        <v>27</v>
      </c>
      <c r="N14" s="28">
        <f>IFERROR(VLOOKUP($C14,'ASA RAW (MMP)'!$A:$H,7,0),0)</f>
        <v>20</v>
      </c>
      <c r="O14" s="28">
        <f>IFERROR(VLOOKUP($C14,'ASA RAW (MMP)'!$A:$H,8,0),0)</f>
        <v>6</v>
      </c>
      <c r="P14" s="28">
        <f t="shared" si="7"/>
        <v>6147.8</v>
      </c>
      <c r="Q14" s="28">
        <f t="shared" si="8"/>
        <v>20492.666666666668</v>
      </c>
      <c r="R14" s="145">
        <f>IFERROR(VLOOKUP($C14,'ASA RAW'!$A:$J,5,0),0)</f>
        <v>400</v>
      </c>
      <c r="S14" s="145">
        <v>500</v>
      </c>
      <c r="T14" s="145" t="str">
        <f>IFERROR(VLOOKUP($C14,'ASA RAW'!$A:$J,6,0),0)</f>
        <v>실행 중</v>
      </c>
      <c r="U14" s="28" t="str">
        <f t="shared" si="9"/>
        <v>증액</v>
      </c>
      <c r="V14" s="145"/>
    </row>
    <row r="15" spans="1:23">
      <c r="B15" s="144" t="str">
        <f>IFERROR(VLOOKUP($C15,'ASA RAW'!$A:$J,4,0),0)</f>
        <v>카테고리_Exact_25.10.29</v>
      </c>
      <c r="C15" s="144" t="s">
        <v>1373</v>
      </c>
      <c r="D15" s="144">
        <f>IFERROR(VLOOKUP($C15,'ASA RAW'!$A:$J,7,0)*$D$1,0)</f>
        <v>115050</v>
      </c>
      <c r="E15" s="144">
        <f>IFERROR(VLOOKUP($C15,'ASA RAW'!$A:$J,8,0),0)</f>
        <v>153</v>
      </c>
      <c r="F15" s="144">
        <f>IFERROR(VLOOKUP($C15,'ASA RAW'!$A:$J,9,0),0)</f>
        <v>47</v>
      </c>
      <c r="G15" s="144">
        <f>IFERROR(VLOOKUP($C15,'ASA RAW'!$A:$J,10,0),0)</f>
        <v>50</v>
      </c>
      <c r="H15" s="29">
        <f t="shared" si="2"/>
        <v>751960.78431372554</v>
      </c>
      <c r="I15" s="29">
        <f t="shared" si="3"/>
        <v>2447.872340425532</v>
      </c>
      <c r="J15" s="30">
        <f t="shared" si="4"/>
        <v>0.30718954248366015</v>
      </c>
      <c r="K15" s="30">
        <f t="shared" si="5"/>
        <v>1.0638297872340425</v>
      </c>
      <c r="L15" s="28">
        <f t="shared" si="6"/>
        <v>2301</v>
      </c>
      <c r="M15" s="28">
        <f>IFERROR(VLOOKUP($C15,'ASA RAW (MMP)'!$A:$H,4,0),0)</f>
        <v>45</v>
      </c>
      <c r="N15" s="28">
        <f>IFERROR(VLOOKUP($C15,'ASA RAW (MMP)'!$A:$H,7,0),0)</f>
        <v>33</v>
      </c>
      <c r="O15" s="28">
        <f>IFERROR(VLOOKUP($C15,'ASA RAW (MMP)'!$A:$H,8,0),0)</f>
        <v>12</v>
      </c>
      <c r="P15" s="28">
        <f t="shared" si="7"/>
        <v>3486.3636363636365</v>
      </c>
      <c r="Q15" s="28">
        <f t="shared" si="8"/>
        <v>9587.5</v>
      </c>
      <c r="R15" s="145">
        <f>IFERROR(VLOOKUP($C15,'ASA RAW'!$A:$J,5,0),0)</f>
        <v>1000</v>
      </c>
      <c r="S15" s="145">
        <v>1000</v>
      </c>
      <c r="T15" s="145" t="str">
        <f>IFERROR(VLOOKUP($C15,'ASA RAW'!$A:$J,6,0),0)</f>
        <v>실행 중</v>
      </c>
      <c r="U15" s="28" t="str">
        <f t="shared" si="9"/>
        <v>유지</v>
      </c>
    </row>
    <row r="16" spans="1:23" s="43" customFormat="1">
      <c r="A16"/>
      <c r="B16" s="144" t="str">
        <f>IFERROR(VLOOKUP($C16,'ASA RAW'!$A:$J,4,0),0)</f>
        <v>카테고리_Exact_25.10.29</v>
      </c>
      <c r="C16" s="205" t="s">
        <v>1370</v>
      </c>
      <c r="D16" s="144">
        <f>IFERROR(VLOOKUP($C16,'ASA RAW'!$A:$J,7,0)*$D$1,0)</f>
        <v>109179.5</v>
      </c>
      <c r="E16" s="144">
        <f>IFERROR(VLOOKUP($C16,'ASA RAW'!$A:$J,8,0),0)</f>
        <v>257</v>
      </c>
      <c r="F16" s="144">
        <f>IFERROR(VLOOKUP($C16,'ASA RAW'!$A:$J,9,0),0)</f>
        <v>22</v>
      </c>
      <c r="G16" s="144">
        <f>IFERROR(VLOOKUP($C16,'ASA RAW'!$A:$J,10,0),0)</f>
        <v>25</v>
      </c>
      <c r="H16" s="29">
        <f t="shared" si="2"/>
        <v>424822.95719844359</v>
      </c>
      <c r="I16" s="29">
        <f t="shared" si="3"/>
        <v>4962.704545454545</v>
      </c>
      <c r="J16" s="30">
        <f t="shared" si="4"/>
        <v>8.5603112840466927E-2</v>
      </c>
      <c r="K16" s="30">
        <f t="shared" si="5"/>
        <v>1.1363636363636365</v>
      </c>
      <c r="L16" s="28">
        <f t="shared" si="6"/>
        <v>4367.18</v>
      </c>
      <c r="M16" s="28">
        <f>IFERROR(VLOOKUP($C16,'ASA RAW (MMP)'!$A:$H,4,0),0)</f>
        <v>21</v>
      </c>
      <c r="N16" s="28">
        <f>IFERROR(VLOOKUP($C16,'ASA RAW (MMP)'!$A:$H,7,0),0)</f>
        <v>16</v>
      </c>
      <c r="O16" s="28">
        <f>IFERROR(VLOOKUP($C16,'ASA RAW (MMP)'!$A:$H,8,0),0)</f>
        <v>3</v>
      </c>
      <c r="P16" s="28">
        <f t="shared" si="7"/>
        <v>6823.71875</v>
      </c>
      <c r="Q16" s="28">
        <f t="shared" si="8"/>
        <v>36393.166666666664</v>
      </c>
      <c r="R16" s="145">
        <f>IFERROR(VLOOKUP($C16,'ASA RAW'!$A:$J,5,0),0)</f>
        <v>90</v>
      </c>
      <c r="S16" s="145">
        <v>90</v>
      </c>
      <c r="T16" s="145" t="str">
        <f>IFERROR(VLOOKUP($C16,'ASA RAW'!$A:$J,6,0),0)</f>
        <v>실행 중</v>
      </c>
      <c r="U16" s="28" t="str">
        <f t="shared" si="9"/>
        <v>유지</v>
      </c>
      <c r="V16" s="62"/>
      <c r="W16"/>
    </row>
    <row r="17" spans="1:23">
      <c r="B17" s="144" t="str">
        <f>IFERROR(VLOOKUP($C17,'ASA RAW'!$A:$J,4,0),0)</f>
        <v>카테고리_Exact_25.10.29</v>
      </c>
      <c r="C17" s="144" t="s">
        <v>1381</v>
      </c>
      <c r="D17" s="144">
        <f>IFERROR(VLOOKUP($C17,'ASA RAW'!$A:$J,7,0)*$D$1,0)</f>
        <v>55548.499999999993</v>
      </c>
      <c r="E17" s="144">
        <f>IFERROR(VLOOKUP($C17,'ASA RAW'!$A:$J,8,0),0)</f>
        <v>38</v>
      </c>
      <c r="F17" s="144">
        <f>IFERROR(VLOOKUP($C17,'ASA RAW'!$A:$J,9,0),0)</f>
        <v>9</v>
      </c>
      <c r="G17" s="144">
        <f>IFERROR(VLOOKUP($C17,'ASA RAW'!$A:$J,10,0),0)</f>
        <v>11</v>
      </c>
      <c r="H17" s="29">
        <f t="shared" si="2"/>
        <v>1461802.6315789472</v>
      </c>
      <c r="I17" s="29">
        <f t="shared" si="3"/>
        <v>6172.0555555555547</v>
      </c>
      <c r="J17" s="30">
        <f t="shared" si="4"/>
        <v>0.23684210526315788</v>
      </c>
      <c r="K17" s="30">
        <f t="shared" si="5"/>
        <v>1.2222222222222223</v>
      </c>
      <c r="L17" s="28">
        <f t="shared" si="6"/>
        <v>5049.863636363636</v>
      </c>
      <c r="M17" s="28">
        <f>IFERROR(VLOOKUP($C17,'ASA RAW (MMP)'!$A:$H,4,0),0)</f>
        <v>9</v>
      </c>
      <c r="N17" s="28">
        <f>IFERROR(VLOOKUP($C17,'ASA RAW (MMP)'!$A:$H,7,0),0)</f>
        <v>7</v>
      </c>
      <c r="O17" s="28">
        <f>IFERROR(VLOOKUP($C17,'ASA RAW (MMP)'!$A:$H,8,0),0)</f>
        <v>0</v>
      </c>
      <c r="P17" s="28">
        <f t="shared" si="7"/>
        <v>7935.4999999999991</v>
      </c>
      <c r="Q17" s="28">
        <f t="shared" si="8"/>
        <v>0</v>
      </c>
      <c r="R17" s="145">
        <f>IFERROR(VLOOKUP($C17,'ASA RAW'!$A:$J,5,0),0)</f>
        <v>300</v>
      </c>
      <c r="S17" s="145">
        <v>300</v>
      </c>
      <c r="T17" s="145" t="str">
        <f>IFERROR(VLOOKUP($C17,'ASA RAW'!$A:$J,6,0),0)</f>
        <v>실행 중</v>
      </c>
      <c r="U17" s="28" t="str">
        <f t="shared" si="9"/>
        <v>유지</v>
      </c>
      <c r="V17" s="43"/>
    </row>
    <row r="18" spans="1:23">
      <c r="B18" s="144" t="str">
        <f>IFERROR(VLOOKUP($C18,'ASA RAW'!$A:$J,4,0),0)</f>
        <v>카테고리_Exact_25.10.29</v>
      </c>
      <c r="C18" s="144" t="s">
        <v>1374</v>
      </c>
      <c r="D18" s="144">
        <f>IFERROR(VLOOKUP($C18,'ASA RAW'!$A:$J,7,0)*$D$1,0)</f>
        <v>53572</v>
      </c>
      <c r="E18" s="144">
        <f>IFERROR(VLOOKUP($C18,'ASA RAW'!$A:$J,8,0),0)</f>
        <v>80</v>
      </c>
      <c r="F18" s="144">
        <f>IFERROR(VLOOKUP($C18,'ASA RAW'!$A:$J,9,0),0)</f>
        <v>23</v>
      </c>
      <c r="G18" s="144">
        <f>IFERROR(VLOOKUP($C18,'ASA RAW'!$A:$J,10,0),0)</f>
        <v>4</v>
      </c>
      <c r="H18" s="29">
        <f t="shared" si="2"/>
        <v>669650</v>
      </c>
      <c r="I18" s="29">
        <f t="shared" si="3"/>
        <v>2329.217391304348</v>
      </c>
      <c r="J18" s="30">
        <f t="shared" si="4"/>
        <v>0.28749999999999998</v>
      </c>
      <c r="K18" s="30">
        <f t="shared" si="5"/>
        <v>0.17391304347826086</v>
      </c>
      <c r="L18" s="28">
        <f t="shared" si="6"/>
        <v>13393</v>
      </c>
      <c r="M18" s="28">
        <f>IFERROR(VLOOKUP($C18,'ASA RAW (MMP)'!$A:$H,4,0),0)</f>
        <v>4</v>
      </c>
      <c r="N18" s="28">
        <f>IFERROR(VLOOKUP($C18,'ASA RAW (MMP)'!$A:$H,7,0),0)</f>
        <v>4</v>
      </c>
      <c r="O18" s="28">
        <f>IFERROR(VLOOKUP($C18,'ASA RAW (MMP)'!$A:$H,8,0),0)</f>
        <v>1</v>
      </c>
      <c r="P18" s="28">
        <f t="shared" si="7"/>
        <v>13393</v>
      </c>
      <c r="Q18" s="28">
        <f t="shared" si="8"/>
        <v>53572</v>
      </c>
      <c r="R18" s="145">
        <f>IFERROR(VLOOKUP($C18,'ASA RAW'!$A:$J,5,0),0)</f>
        <v>2</v>
      </c>
      <c r="S18" s="145">
        <v>1</v>
      </c>
      <c r="T18" s="145" t="str">
        <f>IFERROR(VLOOKUP($C18,'ASA RAW'!$A:$J,6,0),0)</f>
        <v>실행 중</v>
      </c>
      <c r="U18" s="28" t="str">
        <f t="shared" si="9"/>
        <v>감액</v>
      </c>
    </row>
    <row r="19" spans="1:23">
      <c r="B19" s="144" t="str">
        <f>IFERROR(VLOOKUP($C19,'ASA RAW'!$A:$J,4,0),0)</f>
        <v>카테고리_Exact_25.10.29</v>
      </c>
      <c r="C19" s="205" t="s">
        <v>1375</v>
      </c>
      <c r="D19" s="144">
        <f>IFERROR(VLOOKUP($C19,'ASA RAW'!$A:$J,7,0)*$D$1,0)</f>
        <v>39264.5</v>
      </c>
      <c r="E19" s="144">
        <f>IFERROR(VLOOKUP($C19,'ASA RAW'!$A:$J,8,0),0)</f>
        <v>109</v>
      </c>
      <c r="F19" s="144">
        <f>IFERROR(VLOOKUP($C19,'ASA RAW'!$A:$J,9,0),0)</f>
        <v>6</v>
      </c>
      <c r="G19" s="144">
        <f>IFERROR(VLOOKUP($C19,'ASA RAW'!$A:$J,10,0),0)</f>
        <v>34</v>
      </c>
      <c r="H19" s="29">
        <f t="shared" si="2"/>
        <v>360224.77064220188</v>
      </c>
      <c r="I19" s="29">
        <f t="shared" si="3"/>
        <v>6544.083333333333</v>
      </c>
      <c r="J19" s="30">
        <f t="shared" si="4"/>
        <v>5.5045871559633031E-2</v>
      </c>
      <c r="K19" s="30">
        <f t="shared" si="5"/>
        <v>5.666666666666667</v>
      </c>
      <c r="L19" s="28">
        <f t="shared" si="6"/>
        <v>1154.8382352941176</v>
      </c>
      <c r="M19" s="28">
        <f>IFERROR(VLOOKUP($C19,'ASA RAW (MMP)'!$A:$H,4,0),0)</f>
        <v>27</v>
      </c>
      <c r="N19" s="28">
        <f>IFERROR(VLOOKUP($C19,'ASA RAW (MMP)'!$A:$H,7,0),0)</f>
        <v>23</v>
      </c>
      <c r="O19" s="28">
        <f>IFERROR(VLOOKUP($C19,'ASA RAW (MMP)'!$A:$H,8,0),0)</f>
        <v>9</v>
      </c>
      <c r="P19" s="28">
        <f t="shared" si="7"/>
        <v>1707.1521739130435</v>
      </c>
      <c r="Q19" s="28">
        <f t="shared" si="8"/>
        <v>4362.7222222222226</v>
      </c>
      <c r="R19" s="145">
        <f>IFERROR(VLOOKUP($C19,'ASA RAW'!$A:$J,5,0),0)</f>
        <v>1000</v>
      </c>
      <c r="S19" s="145">
        <v>1000</v>
      </c>
      <c r="T19" s="145" t="str">
        <f>IFERROR(VLOOKUP($C19,'ASA RAW'!$A:$J,6,0),0)</f>
        <v>실행 중</v>
      </c>
      <c r="U19" s="28" t="str">
        <f t="shared" si="9"/>
        <v>유지</v>
      </c>
      <c r="W19" s="43"/>
    </row>
    <row r="20" spans="1:23">
      <c r="B20" s="144" t="str">
        <f>IFERROR(VLOOKUP($C20,'ASA RAW'!$A:$J,4,0),0)</f>
        <v>카테고리_Exact_25.10.29</v>
      </c>
      <c r="C20" s="144" t="s">
        <v>1376</v>
      </c>
      <c r="D20" s="144">
        <f>IFERROR(VLOOKUP($C20,'ASA RAW'!$A:$J,7,0)*$D$1,0)</f>
        <v>38999</v>
      </c>
      <c r="E20" s="144">
        <f>IFERROR(VLOOKUP($C20,'ASA RAW'!$A:$J,8,0),0)</f>
        <v>51</v>
      </c>
      <c r="F20" s="144">
        <f>IFERROR(VLOOKUP($C20,'ASA RAW'!$A:$J,9,0),0)</f>
        <v>13</v>
      </c>
      <c r="G20" s="144">
        <f>IFERROR(VLOOKUP($C20,'ASA RAW'!$A:$J,10,0),0)</f>
        <v>7</v>
      </c>
      <c r="H20" s="29">
        <f t="shared" si="2"/>
        <v>764686.27450980386</v>
      </c>
      <c r="I20" s="29">
        <f t="shared" si="3"/>
        <v>2999.9230769230771</v>
      </c>
      <c r="J20" s="30">
        <f t="shared" si="4"/>
        <v>0.25490196078431371</v>
      </c>
      <c r="K20" s="30">
        <f t="shared" si="5"/>
        <v>0.53846153846153844</v>
      </c>
      <c r="L20" s="28">
        <f t="shared" si="6"/>
        <v>5571.2857142857147</v>
      </c>
      <c r="M20" s="28">
        <f>IFERROR(VLOOKUP($C20,'ASA RAW (MMP)'!$A:$H,4,0),0)</f>
        <v>6</v>
      </c>
      <c r="N20" s="28">
        <f>IFERROR(VLOOKUP($C20,'ASA RAW (MMP)'!$A:$H,7,0),0)</f>
        <v>5</v>
      </c>
      <c r="O20" s="28">
        <f>IFERROR(VLOOKUP($C20,'ASA RAW (MMP)'!$A:$H,8,0),0)</f>
        <v>1</v>
      </c>
      <c r="P20" s="28">
        <f t="shared" si="7"/>
        <v>7799.8</v>
      </c>
      <c r="Q20" s="28">
        <f t="shared" si="8"/>
        <v>38999</v>
      </c>
      <c r="R20" s="145">
        <f>IFERROR(VLOOKUP($C20,'ASA RAW'!$A:$J,5,0),0)</f>
        <v>550</v>
      </c>
      <c r="S20" s="145">
        <v>500</v>
      </c>
      <c r="T20" s="145" t="str">
        <f>IFERROR(VLOOKUP($C20,'ASA RAW'!$A:$J,6,0),0)</f>
        <v>실행 중</v>
      </c>
      <c r="U20" s="28" t="str">
        <f t="shared" si="9"/>
        <v>감액</v>
      </c>
      <c r="V20" s="62"/>
    </row>
    <row r="21" spans="1:23">
      <c r="B21" s="144" t="str">
        <f>IFERROR(VLOOKUP($C21,'ASA RAW'!$A:$J,4,0),0)</f>
        <v>카테고리_Exact_25.10.29</v>
      </c>
      <c r="C21" s="144" t="s">
        <v>1388</v>
      </c>
      <c r="D21" s="144">
        <f>IFERROR(VLOOKUP($C21,'ASA RAW'!$A:$J,7,0)*$D$1,0)</f>
        <v>28187.25</v>
      </c>
      <c r="E21" s="144">
        <f>IFERROR(VLOOKUP($C21,'ASA RAW'!$A:$J,8,0),0)</f>
        <v>20</v>
      </c>
      <c r="F21" s="144">
        <f>IFERROR(VLOOKUP($C21,'ASA RAW'!$A:$J,9,0),0)</f>
        <v>3</v>
      </c>
      <c r="G21" s="144">
        <f>IFERROR(VLOOKUP($C21,'ASA RAW'!$A:$J,10,0),0)</f>
        <v>6</v>
      </c>
      <c r="H21" s="29">
        <f t="shared" si="2"/>
        <v>1409362.5</v>
      </c>
      <c r="I21" s="29">
        <f t="shared" si="3"/>
        <v>9395.75</v>
      </c>
      <c r="J21" s="30">
        <f t="shared" si="4"/>
        <v>0.15</v>
      </c>
      <c r="K21" s="30">
        <f t="shared" si="5"/>
        <v>2</v>
      </c>
      <c r="L21" s="28">
        <f t="shared" si="6"/>
        <v>4697.875</v>
      </c>
      <c r="M21" s="28">
        <f>IFERROR(VLOOKUP($C21,'ASA RAW (MMP)'!$A:$H,4,0),0)</f>
        <v>5</v>
      </c>
      <c r="N21" s="28">
        <f>IFERROR(VLOOKUP($C21,'ASA RAW (MMP)'!$A:$H,7,0),0)</f>
        <v>3</v>
      </c>
      <c r="O21" s="28">
        <f>IFERROR(VLOOKUP($C21,'ASA RAW (MMP)'!$A:$H,8,0),0)</f>
        <v>0</v>
      </c>
      <c r="P21" s="28">
        <f t="shared" si="7"/>
        <v>9395.75</v>
      </c>
      <c r="Q21" s="28">
        <f t="shared" si="8"/>
        <v>0</v>
      </c>
      <c r="R21" s="145">
        <f>IFERROR(VLOOKUP($C21,'ASA RAW'!$A:$J,5,0),0)</f>
        <v>500</v>
      </c>
      <c r="S21" s="145">
        <v>600</v>
      </c>
      <c r="T21" s="145" t="str">
        <f>IFERROR(VLOOKUP($C21,'ASA RAW'!$A:$J,6,0),0)</f>
        <v>실행 중</v>
      </c>
      <c r="U21" s="28" t="str">
        <f t="shared" si="9"/>
        <v>증액</v>
      </c>
    </row>
    <row r="22" spans="1:23">
      <c r="B22" s="144" t="str">
        <f>IFERROR(VLOOKUP($C22,'ASA RAW'!$A:$J,4,0),0)</f>
        <v>카테고리_Exact_25.10.29</v>
      </c>
      <c r="C22" s="144" t="s">
        <v>1377</v>
      </c>
      <c r="D22" s="144">
        <f>IFERROR(VLOOKUP($C22,'ASA RAW'!$A:$J,7,0)*$D$1,0)</f>
        <v>26653.25</v>
      </c>
      <c r="E22" s="144">
        <f>IFERROR(VLOOKUP($C22,'ASA RAW'!$A:$J,8,0),0)</f>
        <v>177</v>
      </c>
      <c r="F22" s="144">
        <f>IFERROR(VLOOKUP($C22,'ASA RAW'!$A:$J,9,0),0)</f>
        <v>12</v>
      </c>
      <c r="G22" s="144">
        <f>IFERROR(VLOOKUP($C22,'ASA RAW'!$A:$J,10,0),0)</f>
        <v>4</v>
      </c>
      <c r="H22" s="29">
        <f t="shared" si="2"/>
        <v>150583.33333333334</v>
      </c>
      <c r="I22" s="29">
        <f t="shared" si="3"/>
        <v>2221.1041666666665</v>
      </c>
      <c r="J22" s="30">
        <f t="shared" si="4"/>
        <v>6.7796610169491525E-2</v>
      </c>
      <c r="K22" s="30">
        <f t="shared" si="5"/>
        <v>0.33333333333333331</v>
      </c>
      <c r="L22" s="28">
        <f t="shared" si="6"/>
        <v>6663.3125</v>
      </c>
      <c r="M22" s="28">
        <f>IFERROR(VLOOKUP($C22,'ASA RAW (MMP)'!$A:$H,4,0),0)</f>
        <v>3</v>
      </c>
      <c r="N22" s="28">
        <f>IFERROR(VLOOKUP($C22,'ASA RAW (MMP)'!$A:$H,7,0),0)</f>
        <v>1</v>
      </c>
      <c r="O22" s="28">
        <f>IFERROR(VLOOKUP($C22,'ASA RAW (MMP)'!$A:$H,8,0),0)</f>
        <v>0</v>
      </c>
      <c r="P22" s="28">
        <f t="shared" si="7"/>
        <v>26653.25</v>
      </c>
      <c r="Q22" s="28">
        <f t="shared" si="8"/>
        <v>0</v>
      </c>
      <c r="R22" s="145">
        <f>IFERROR(VLOOKUP($C22,'ASA RAW'!$A:$J,5,0),0)</f>
        <v>5</v>
      </c>
      <c r="S22" s="145">
        <v>5</v>
      </c>
      <c r="T22" s="145" t="str">
        <f>IFERROR(VLOOKUP($C22,'ASA RAW'!$A:$J,6,0),0)</f>
        <v>실행 중</v>
      </c>
      <c r="U22" s="28" t="str">
        <f t="shared" si="9"/>
        <v>유지</v>
      </c>
      <c r="V22" s="43"/>
    </row>
    <row r="23" spans="1:23">
      <c r="B23" s="144" t="str">
        <f>IFERROR(VLOOKUP($C23,'ASA RAW'!$A:$J,4,0),0)</f>
        <v>카테고리_Exact_25.10.29</v>
      </c>
      <c r="C23" s="144" t="s">
        <v>1379</v>
      </c>
      <c r="D23" s="144">
        <f>IFERROR(VLOOKUP($C23,'ASA RAW'!$A:$J,7,0)*$D$1,0)</f>
        <v>20296</v>
      </c>
      <c r="E23" s="144">
        <f>IFERROR(VLOOKUP($C23,'ASA RAW'!$A:$J,8,0),0)</f>
        <v>1</v>
      </c>
      <c r="F23" s="144">
        <f>IFERROR(VLOOKUP($C23,'ASA RAW'!$A:$J,9,0),0)</f>
        <v>1</v>
      </c>
      <c r="G23" s="144">
        <f>IFERROR(VLOOKUP($C23,'ASA RAW'!$A:$J,10,0),0)</f>
        <v>1</v>
      </c>
      <c r="H23" s="29">
        <f t="shared" si="2"/>
        <v>20296000</v>
      </c>
      <c r="I23" s="29">
        <f t="shared" si="3"/>
        <v>20296</v>
      </c>
      <c r="J23" s="30">
        <f t="shared" si="4"/>
        <v>1</v>
      </c>
      <c r="K23" s="30">
        <f t="shared" si="5"/>
        <v>1</v>
      </c>
      <c r="L23" s="28">
        <f t="shared" si="6"/>
        <v>20296</v>
      </c>
      <c r="M23" s="28">
        <f>IFERROR(VLOOKUP($C23,'ASA RAW (MMP)'!$A:$H,4,0),0)</f>
        <v>1</v>
      </c>
      <c r="N23" s="28">
        <f>IFERROR(VLOOKUP($C23,'ASA RAW (MMP)'!$A:$H,7,0),0)</f>
        <v>1</v>
      </c>
      <c r="O23" s="28">
        <f>IFERROR(VLOOKUP($C23,'ASA RAW (MMP)'!$A:$H,8,0),0)</f>
        <v>0</v>
      </c>
      <c r="P23" s="28">
        <f t="shared" si="7"/>
        <v>20296</v>
      </c>
      <c r="Q23" s="28">
        <f t="shared" si="8"/>
        <v>0</v>
      </c>
      <c r="R23" s="145">
        <f>IFERROR(VLOOKUP($C23,'ASA RAW'!$A:$J,5,0),0)</f>
        <v>20</v>
      </c>
      <c r="S23" s="145">
        <v>5</v>
      </c>
      <c r="T23" s="145" t="str">
        <f>IFERROR(VLOOKUP($C23,'ASA RAW'!$A:$J,6,0),0)</f>
        <v>실행 중</v>
      </c>
      <c r="U23" s="28" t="str">
        <f t="shared" si="9"/>
        <v>감액</v>
      </c>
      <c r="V23" s="43"/>
    </row>
    <row r="24" spans="1:23">
      <c r="B24" s="144" t="str">
        <f>IFERROR(VLOOKUP($C24,'ASA RAW'!$A:$J,4,0),0)</f>
        <v>카테고리_Exact_25.10.29</v>
      </c>
      <c r="C24" s="144" t="s">
        <v>1378</v>
      </c>
      <c r="D24" s="144">
        <f>IFERROR(VLOOKUP($C24,'ASA RAW'!$A:$J,7,0)*$D$1,0)</f>
        <v>14027.25</v>
      </c>
      <c r="E24" s="144">
        <f>IFERROR(VLOOKUP($C24,'ASA RAW'!$A:$J,8,0),0)</f>
        <v>1</v>
      </c>
      <c r="F24" s="144">
        <f>IFERROR(VLOOKUP($C24,'ASA RAW'!$A:$J,9,0),0)</f>
        <v>1</v>
      </c>
      <c r="G24" s="144">
        <f>IFERROR(VLOOKUP($C24,'ASA RAW'!$A:$J,10,0),0)</f>
        <v>1</v>
      </c>
      <c r="H24" s="29">
        <f t="shared" si="2"/>
        <v>14027250</v>
      </c>
      <c r="I24" s="29">
        <f t="shared" si="3"/>
        <v>14027.25</v>
      </c>
      <c r="J24" s="30">
        <f t="shared" si="4"/>
        <v>1</v>
      </c>
      <c r="K24" s="30">
        <f t="shared" si="5"/>
        <v>1</v>
      </c>
      <c r="L24" s="28">
        <f t="shared" si="6"/>
        <v>14027.25</v>
      </c>
      <c r="M24" s="28">
        <f>IFERROR(VLOOKUP($C24,'ASA RAW (MMP)'!$A:$H,4,0),0)</f>
        <v>1</v>
      </c>
      <c r="N24" s="28">
        <f>IFERROR(VLOOKUP($C24,'ASA RAW (MMP)'!$A:$H,7,0),0)</f>
        <v>1</v>
      </c>
      <c r="O24" s="28">
        <f>IFERROR(VLOOKUP($C24,'ASA RAW (MMP)'!$A:$H,8,0),0)</f>
        <v>0</v>
      </c>
      <c r="P24" s="28">
        <f t="shared" si="7"/>
        <v>14027.25</v>
      </c>
      <c r="Q24" s="28">
        <f t="shared" si="8"/>
        <v>0</v>
      </c>
      <c r="R24" s="145">
        <f>IFERROR(VLOOKUP($C24,'ASA RAW'!$A:$J,5,0),0)</f>
        <v>50</v>
      </c>
      <c r="S24" s="145">
        <v>45</v>
      </c>
      <c r="T24" s="145" t="str">
        <f>IFERROR(VLOOKUP($C24,'ASA RAW'!$A:$J,6,0),0)</f>
        <v>실행 중</v>
      </c>
      <c r="U24" s="28" t="str">
        <f t="shared" si="9"/>
        <v>감액</v>
      </c>
      <c r="V24" s="43"/>
    </row>
    <row r="25" spans="1:23">
      <c r="B25" s="144" t="str">
        <f>IFERROR(VLOOKUP($C25,'ASA RAW'!$A:$J,4,0),0)</f>
        <v>카테고리_Exact_25.10.29</v>
      </c>
      <c r="C25" s="144" t="s">
        <v>1385</v>
      </c>
      <c r="D25" s="144">
        <f>IFERROR(VLOOKUP($C25,'ASA RAW'!$A:$J,7,0)*$D$1,0)</f>
        <v>11505</v>
      </c>
      <c r="E25" s="144">
        <f>IFERROR(VLOOKUP($C25,'ASA RAW'!$A:$J,8,0),0)</f>
        <v>4</v>
      </c>
      <c r="F25" s="144">
        <f>IFERROR(VLOOKUP($C25,'ASA RAW'!$A:$J,9,0),0)</f>
        <v>2</v>
      </c>
      <c r="G25" s="144">
        <f>IFERROR(VLOOKUP($C25,'ASA RAW'!$A:$J,10,0),0)</f>
        <v>2</v>
      </c>
      <c r="H25" s="29">
        <f t="shared" si="2"/>
        <v>2876250</v>
      </c>
      <c r="I25" s="29">
        <f t="shared" si="3"/>
        <v>5752.5</v>
      </c>
      <c r="J25" s="30">
        <f t="shared" si="4"/>
        <v>0.5</v>
      </c>
      <c r="K25" s="30">
        <f t="shared" si="5"/>
        <v>1</v>
      </c>
      <c r="L25" s="28">
        <f t="shared" si="6"/>
        <v>5752.5</v>
      </c>
      <c r="M25" s="28">
        <f>IFERROR(VLOOKUP($C25,'ASA RAW (MMP)'!$A:$H,4,0),0)</f>
        <v>2</v>
      </c>
      <c r="N25" s="28">
        <f>IFERROR(VLOOKUP($C25,'ASA RAW (MMP)'!$A:$H,7,0),0)</f>
        <v>2</v>
      </c>
      <c r="O25" s="28">
        <f>IFERROR(VLOOKUP($C25,'ASA RAW (MMP)'!$A:$H,8,0),0)</f>
        <v>0</v>
      </c>
      <c r="P25" s="28">
        <f t="shared" si="7"/>
        <v>5752.5</v>
      </c>
      <c r="Q25" s="28">
        <f t="shared" si="8"/>
        <v>0</v>
      </c>
      <c r="R25" s="145">
        <f>IFERROR(VLOOKUP($C25,'ASA RAW'!$A:$J,5,0),0)</f>
        <v>500</v>
      </c>
      <c r="S25" s="145">
        <v>500</v>
      </c>
      <c r="T25" s="145" t="str">
        <f>IFERROR(VLOOKUP($C25,'ASA RAW'!$A:$J,6,0),0)</f>
        <v>실행 중</v>
      </c>
      <c r="U25" s="28" t="str">
        <f t="shared" si="9"/>
        <v>유지</v>
      </c>
    </row>
    <row r="26" spans="1:23">
      <c r="A26" s="43"/>
      <c r="B26" s="144" t="str">
        <f>IFERROR(VLOOKUP($C26,'ASA RAW'!$A:$J,4,0),0)</f>
        <v>카테고리_Exact_25.10.29</v>
      </c>
      <c r="C26" s="144" t="s">
        <v>1380</v>
      </c>
      <c r="D26" s="144">
        <f>IFERROR(VLOOKUP($C26,'ASA RAW'!$A:$J,7,0)*$D$1,0)</f>
        <v>11195.25</v>
      </c>
      <c r="E26" s="144">
        <f>IFERROR(VLOOKUP($C26,'ASA RAW'!$A:$J,8,0),0)</f>
        <v>47</v>
      </c>
      <c r="F26" s="144">
        <f>IFERROR(VLOOKUP($C26,'ASA RAW'!$A:$J,9,0),0)</f>
        <v>5</v>
      </c>
      <c r="G26" s="144">
        <f>IFERROR(VLOOKUP($C26,'ASA RAW'!$A:$J,10,0),0)</f>
        <v>5</v>
      </c>
      <c r="H26" s="29">
        <f t="shared" si="2"/>
        <v>238196.80851063831</v>
      </c>
      <c r="I26" s="29">
        <f t="shared" si="3"/>
        <v>2239.0500000000002</v>
      </c>
      <c r="J26" s="30">
        <f t="shared" si="4"/>
        <v>0.10638297872340426</v>
      </c>
      <c r="K26" s="30">
        <f t="shared" si="5"/>
        <v>1</v>
      </c>
      <c r="L26" s="28">
        <f t="shared" si="6"/>
        <v>2239.0500000000002</v>
      </c>
      <c r="M26" s="28">
        <f>IFERROR(VLOOKUP($C26,'ASA RAW (MMP)'!$A:$H,4,0),0)</f>
        <v>4</v>
      </c>
      <c r="N26" s="28">
        <f>IFERROR(VLOOKUP($C26,'ASA RAW (MMP)'!$A:$H,7,0),0)</f>
        <v>3</v>
      </c>
      <c r="O26" s="28">
        <f>IFERROR(VLOOKUP($C26,'ASA RAW (MMP)'!$A:$H,8,0),0)</f>
        <v>1</v>
      </c>
      <c r="P26" s="28">
        <f t="shared" si="7"/>
        <v>3731.75</v>
      </c>
      <c r="Q26" s="28">
        <f t="shared" si="8"/>
        <v>11195.25</v>
      </c>
      <c r="R26" s="145">
        <f>IFERROR(VLOOKUP($C26,'ASA RAW'!$A:$J,5,0),0)</f>
        <v>450</v>
      </c>
      <c r="S26" s="145">
        <v>500</v>
      </c>
      <c r="T26" s="145" t="str">
        <f>IFERROR(VLOOKUP($C26,'ASA RAW'!$A:$J,6,0),0)</f>
        <v>실행 중</v>
      </c>
      <c r="U26" s="28" t="str">
        <f t="shared" si="9"/>
        <v>증액</v>
      </c>
      <c r="V26" s="62"/>
    </row>
    <row r="27" spans="1:23">
      <c r="B27" s="144" t="str">
        <f>IFERROR(VLOOKUP($C27,'ASA RAW'!$A:$J,4,0),0)</f>
        <v>카테고리_Exact_25.10.29</v>
      </c>
      <c r="C27" s="144" t="s">
        <v>1384</v>
      </c>
      <c r="D27" s="144">
        <f>IFERROR(VLOOKUP($C27,'ASA RAW'!$A:$J,7,0)*$D$1,0)</f>
        <v>4838</v>
      </c>
      <c r="E27" s="144">
        <f>IFERROR(VLOOKUP($C27,'ASA RAW'!$A:$J,8,0),0)</f>
        <v>18</v>
      </c>
      <c r="F27" s="144">
        <f>IFERROR(VLOOKUP($C27,'ASA RAW'!$A:$J,9,0),0)</f>
        <v>2</v>
      </c>
      <c r="G27" s="144">
        <f>IFERROR(VLOOKUP($C27,'ASA RAW'!$A:$J,10,0),0)</f>
        <v>1</v>
      </c>
      <c r="H27" s="29">
        <f t="shared" si="2"/>
        <v>268777.77777777775</v>
      </c>
      <c r="I27" s="29">
        <f t="shared" si="3"/>
        <v>2419</v>
      </c>
      <c r="J27" s="30">
        <f t="shared" si="4"/>
        <v>0.1111111111111111</v>
      </c>
      <c r="K27" s="30">
        <f t="shared" si="5"/>
        <v>0.5</v>
      </c>
      <c r="L27" s="28">
        <f t="shared" si="6"/>
        <v>4838</v>
      </c>
      <c r="M27" s="28">
        <f>IFERROR(VLOOKUP($C27,'ASA RAW (MMP)'!$A:$H,4,0),0)</f>
        <v>1</v>
      </c>
      <c r="N27" s="28">
        <f>IFERROR(VLOOKUP($C27,'ASA RAW (MMP)'!$A:$H,7,0),0)</f>
        <v>0</v>
      </c>
      <c r="O27" s="28">
        <f>IFERROR(VLOOKUP($C27,'ASA RAW (MMP)'!$A:$H,8,0),0)</f>
        <v>0</v>
      </c>
      <c r="P27" s="28">
        <f t="shared" si="7"/>
        <v>0</v>
      </c>
      <c r="Q27" s="28">
        <f t="shared" si="8"/>
        <v>0</v>
      </c>
      <c r="R27" s="145">
        <f>IFERROR(VLOOKUP($C27,'ASA RAW'!$A:$J,5,0),0)</f>
        <v>180</v>
      </c>
      <c r="S27" s="145">
        <v>200</v>
      </c>
      <c r="T27" s="145" t="str">
        <f>IFERROR(VLOOKUP($C27,'ASA RAW'!$A:$J,6,0),0)</f>
        <v>실행 중</v>
      </c>
      <c r="U27" s="28" t="str">
        <f t="shared" si="9"/>
        <v>증액</v>
      </c>
    </row>
    <row r="28" spans="1:23">
      <c r="B28" s="144" t="str">
        <f>IFERROR(VLOOKUP($C28,'ASA RAW'!$A:$J,4,0),0)</f>
        <v>카테고리_Exact_25.10.29</v>
      </c>
      <c r="C28" s="144" t="s">
        <v>1383</v>
      </c>
      <c r="D28" s="144">
        <f>IFERROR(VLOOKUP($C28,'ASA RAW'!$A:$J,7,0)*$D$1,0)</f>
        <v>3112.25</v>
      </c>
      <c r="E28" s="144">
        <f>IFERROR(VLOOKUP($C28,'ASA RAW'!$A:$J,8,0),0)</f>
        <v>12</v>
      </c>
      <c r="F28" s="144">
        <f>IFERROR(VLOOKUP($C28,'ASA RAW'!$A:$J,9,0),0)</f>
        <v>1</v>
      </c>
      <c r="G28" s="144">
        <f>IFERROR(VLOOKUP($C28,'ASA RAW'!$A:$J,10,0),0)</f>
        <v>0</v>
      </c>
      <c r="H28" s="29">
        <f t="shared" si="2"/>
        <v>259354.16666666669</v>
      </c>
      <c r="I28" s="29">
        <f t="shared" si="3"/>
        <v>3112.25</v>
      </c>
      <c r="J28" s="30">
        <f t="shared" si="4"/>
        <v>8.3333333333333329E-2</v>
      </c>
      <c r="K28" s="30">
        <f t="shared" si="5"/>
        <v>0</v>
      </c>
      <c r="L28" s="28">
        <f t="shared" si="6"/>
        <v>0</v>
      </c>
      <c r="M28" s="28">
        <f>IFERROR(VLOOKUP($C28,'ASA RAW (MMP)'!$A:$H,4,0),0)</f>
        <v>0</v>
      </c>
      <c r="N28" s="28">
        <f>IFERROR(VLOOKUP($C28,'ASA RAW (MMP)'!$A:$H,7,0),0)</f>
        <v>0</v>
      </c>
      <c r="O28" s="28">
        <f>IFERROR(VLOOKUP($C28,'ASA RAW (MMP)'!$A:$H,8,0),0)</f>
        <v>0</v>
      </c>
      <c r="P28" s="28">
        <f t="shared" si="7"/>
        <v>0</v>
      </c>
      <c r="Q28" s="28">
        <f t="shared" si="8"/>
        <v>0</v>
      </c>
      <c r="R28" s="145">
        <f>IFERROR(VLOOKUP($C28,'ASA RAW'!$A:$J,5,0),0)</f>
        <v>120</v>
      </c>
      <c r="S28" s="145">
        <v>120</v>
      </c>
      <c r="T28" s="145" t="str">
        <f>IFERROR(VLOOKUP($C28,'ASA RAW'!$A:$J,6,0),0)</f>
        <v>실행 중</v>
      </c>
      <c r="U28" s="28" t="str">
        <f t="shared" si="9"/>
        <v>유지</v>
      </c>
      <c r="W28" s="43"/>
    </row>
    <row r="29" spans="1:23">
      <c r="B29" s="144" t="str">
        <f>IFERROR(VLOOKUP($C29,'ASA RAW'!$A:$J,4,0),0)</f>
        <v>카테고리_Exact_25.10.29</v>
      </c>
      <c r="C29" s="144" t="s">
        <v>1387</v>
      </c>
      <c r="D29" s="144">
        <f>IFERROR(VLOOKUP($C29,'ASA RAW'!$A:$J,7,0)*$D$1,0)</f>
        <v>575.25</v>
      </c>
      <c r="E29" s="144">
        <f>IFERROR(VLOOKUP($C29,'ASA RAW'!$A:$J,8,0),0)</f>
        <v>1</v>
      </c>
      <c r="F29" s="144">
        <f>IFERROR(VLOOKUP($C29,'ASA RAW'!$A:$J,9,0),0)</f>
        <v>1</v>
      </c>
      <c r="G29" s="144">
        <f>IFERROR(VLOOKUP($C29,'ASA RAW'!$A:$J,10,0),0)</f>
        <v>1</v>
      </c>
      <c r="H29" s="29">
        <f t="shared" si="2"/>
        <v>575250</v>
      </c>
      <c r="I29" s="29">
        <f t="shared" si="3"/>
        <v>575.25</v>
      </c>
      <c r="J29" s="30">
        <f t="shared" si="4"/>
        <v>1</v>
      </c>
      <c r="K29" s="30">
        <f t="shared" si="5"/>
        <v>1</v>
      </c>
      <c r="L29" s="28">
        <f t="shared" si="6"/>
        <v>575.25</v>
      </c>
      <c r="M29" s="28">
        <f>IFERROR(VLOOKUP($C29,'ASA RAW (MMP)'!$A:$H,4,0),0)</f>
        <v>1</v>
      </c>
      <c r="N29" s="28">
        <f>IFERROR(VLOOKUP($C29,'ASA RAW (MMP)'!$A:$H,7,0),0)</f>
        <v>1</v>
      </c>
      <c r="O29" s="28">
        <f>IFERROR(VLOOKUP($C29,'ASA RAW (MMP)'!$A:$H,8,0),0)</f>
        <v>0</v>
      </c>
      <c r="P29" s="28">
        <f t="shared" si="7"/>
        <v>575.25</v>
      </c>
      <c r="Q29" s="28">
        <f t="shared" si="8"/>
        <v>0</v>
      </c>
      <c r="R29" s="145">
        <f>IFERROR(VLOOKUP($C29,'ASA RAW'!$A:$J,5,0),0)</f>
        <v>500</v>
      </c>
      <c r="S29" s="145">
        <v>500</v>
      </c>
      <c r="T29" s="145" t="str">
        <f>IFERROR(VLOOKUP($C29,'ASA RAW'!$A:$J,6,0),0)</f>
        <v>실행 중</v>
      </c>
      <c r="U29" s="28" t="str">
        <f t="shared" si="9"/>
        <v>유지</v>
      </c>
      <c r="V29" s="43"/>
    </row>
    <row r="30" spans="1:23">
      <c r="B30" s="144">
        <f>IFERROR(VLOOKUP($C30,'ASA RAW'!$A:$J,4,0),0)</f>
        <v>0</v>
      </c>
      <c r="C30" s="144" t="s">
        <v>1372</v>
      </c>
      <c r="D30" s="144">
        <f>IFERROR(VLOOKUP($C30,'ASA RAW'!$A:$J,7,0)*$D$1,0)</f>
        <v>0</v>
      </c>
      <c r="E30" s="144">
        <f>IFERROR(VLOOKUP($C30,'ASA RAW'!$A:$J,8,0),0)</f>
        <v>0</v>
      </c>
      <c r="F30" s="144">
        <f>IFERROR(VLOOKUP($C30,'ASA RAW'!$A:$J,9,0),0)</f>
        <v>0</v>
      </c>
      <c r="G30" s="144">
        <f>IFERROR(VLOOKUP($C30,'ASA RAW'!$A:$J,10,0),0)</f>
        <v>0</v>
      </c>
      <c r="H30" s="29">
        <f t="shared" si="2"/>
        <v>0</v>
      </c>
      <c r="I30" s="29">
        <f t="shared" si="3"/>
        <v>0</v>
      </c>
      <c r="J30" s="30">
        <f t="shared" si="4"/>
        <v>0</v>
      </c>
      <c r="K30" s="30">
        <f t="shared" si="5"/>
        <v>0</v>
      </c>
      <c r="L30" s="28">
        <f t="shared" si="6"/>
        <v>0</v>
      </c>
      <c r="M30" s="28">
        <f>IFERROR(VLOOKUP($C30,'ASA RAW (MMP)'!$A:$H,4,0),0)</f>
        <v>0</v>
      </c>
      <c r="N30" s="28">
        <f>IFERROR(VLOOKUP($C30,'ASA RAW (MMP)'!$A:$H,7,0),0)</f>
        <v>0</v>
      </c>
      <c r="O30" s="28">
        <f>IFERROR(VLOOKUP($C30,'ASA RAW (MMP)'!$A:$H,8,0),0)</f>
        <v>0</v>
      </c>
      <c r="P30" s="28">
        <f t="shared" si="7"/>
        <v>0</v>
      </c>
      <c r="Q30" s="28">
        <f t="shared" si="8"/>
        <v>0</v>
      </c>
      <c r="R30" s="145">
        <v>130</v>
      </c>
      <c r="S30" s="145">
        <v>150</v>
      </c>
      <c r="T30" s="145">
        <f>IFERROR(VLOOKUP($C30,'ASA RAW'!$A:$J,6,0),0)</f>
        <v>0</v>
      </c>
      <c r="U30" s="28" t="str">
        <f t="shared" si="9"/>
        <v>증액</v>
      </c>
      <c r="V30" s="62"/>
    </row>
    <row r="31" spans="1:23">
      <c r="B31" s="144" t="str">
        <f>IFERROR(VLOOKUP($C31,'ASA RAW'!$A:$J,4,0),0)</f>
        <v>카테고리_Exact_25.10.29</v>
      </c>
      <c r="C31" s="144" t="s">
        <v>1382</v>
      </c>
      <c r="D31" s="144">
        <f>IFERROR(VLOOKUP($C31,'ASA RAW'!$A:$J,7,0)*$D$1,0)</f>
        <v>0</v>
      </c>
      <c r="E31" s="144">
        <f>IFERROR(VLOOKUP($C31,'ASA RAW'!$A:$J,8,0),0)</f>
        <v>5</v>
      </c>
      <c r="F31" s="144">
        <f>IFERROR(VLOOKUP($C31,'ASA RAW'!$A:$J,9,0),0)</f>
        <v>0</v>
      </c>
      <c r="G31" s="144">
        <f>IFERROR(VLOOKUP($C31,'ASA RAW'!$A:$J,10,0),0)</f>
        <v>0</v>
      </c>
      <c r="H31" s="29">
        <f t="shared" si="2"/>
        <v>0</v>
      </c>
      <c r="I31" s="29">
        <f t="shared" si="3"/>
        <v>0</v>
      </c>
      <c r="J31" s="30">
        <f t="shared" si="4"/>
        <v>0</v>
      </c>
      <c r="K31" s="30">
        <f t="shared" si="5"/>
        <v>0</v>
      </c>
      <c r="L31" s="28">
        <f t="shared" si="6"/>
        <v>0</v>
      </c>
      <c r="M31" s="28">
        <f>IFERROR(VLOOKUP($C31,'ASA RAW (MMP)'!$A:$H,4,0),0)</f>
        <v>0</v>
      </c>
      <c r="N31" s="28">
        <f>IFERROR(VLOOKUP($C31,'ASA RAW (MMP)'!$A:$H,7,0),0)</f>
        <v>0</v>
      </c>
      <c r="O31" s="28">
        <f>IFERROR(VLOOKUP($C31,'ASA RAW (MMP)'!$A:$H,8,0),0)</f>
        <v>0</v>
      </c>
      <c r="P31" s="28">
        <f t="shared" si="7"/>
        <v>0</v>
      </c>
      <c r="Q31" s="28">
        <f t="shared" si="8"/>
        <v>0</v>
      </c>
      <c r="R31" s="145">
        <f>IFERROR(VLOOKUP($C31,'ASA RAW'!$A:$J,5,0),0)</f>
        <v>600</v>
      </c>
      <c r="S31" s="145">
        <v>600</v>
      </c>
      <c r="T31" s="145" t="str">
        <f>IFERROR(VLOOKUP($C31,'ASA RAW'!$A:$J,6,0),0)</f>
        <v>실행 중</v>
      </c>
      <c r="U31" s="28" t="str">
        <f t="shared" si="9"/>
        <v>유지</v>
      </c>
    </row>
    <row r="32" spans="1:23">
      <c r="B32" s="144">
        <f>IFERROR(VLOOKUP($C32,'ASA RAW'!$A:$J,4,0),0)</f>
        <v>0</v>
      </c>
      <c r="C32" s="144" t="s">
        <v>1386</v>
      </c>
      <c r="D32" s="144">
        <f>IFERROR(VLOOKUP($C32,'ASA RAW'!$A:$J,7,0)*$D$1,0)</f>
        <v>0</v>
      </c>
      <c r="E32" s="144">
        <f>IFERROR(VLOOKUP($C32,'ASA RAW'!$A:$J,8,0),0)</f>
        <v>0</v>
      </c>
      <c r="F32" s="144">
        <f>IFERROR(VLOOKUP($C32,'ASA RAW'!$A:$J,9,0),0)</f>
        <v>0</v>
      </c>
      <c r="G32" s="144">
        <f>IFERROR(VLOOKUP($C32,'ASA RAW'!$A:$J,10,0),0)</f>
        <v>0</v>
      </c>
      <c r="H32" s="29">
        <f t="shared" si="2"/>
        <v>0</v>
      </c>
      <c r="I32" s="29">
        <f t="shared" si="3"/>
        <v>0</v>
      </c>
      <c r="J32" s="30">
        <f t="shared" si="4"/>
        <v>0</v>
      </c>
      <c r="K32" s="30">
        <f t="shared" si="5"/>
        <v>0</v>
      </c>
      <c r="L32" s="28">
        <f t="shared" si="6"/>
        <v>0</v>
      </c>
      <c r="M32" s="28">
        <f>IFERROR(VLOOKUP($C32,'ASA RAW (MMP)'!$A:$H,4,0),0)</f>
        <v>0</v>
      </c>
      <c r="N32" s="28">
        <f>IFERROR(VLOOKUP($C32,'ASA RAW (MMP)'!$A:$H,7,0),0)</f>
        <v>0</v>
      </c>
      <c r="O32" s="28">
        <f>IFERROR(VLOOKUP($C32,'ASA RAW (MMP)'!$A:$H,8,0),0)</f>
        <v>0</v>
      </c>
      <c r="P32" s="28">
        <f t="shared" si="7"/>
        <v>0</v>
      </c>
      <c r="Q32" s="28">
        <f t="shared" si="8"/>
        <v>0</v>
      </c>
      <c r="R32" s="145">
        <f>IFERROR(VLOOKUP($C32,'ASA RAW'!$A:$J,5,0),0)</f>
        <v>0</v>
      </c>
      <c r="S32" s="145">
        <v>500</v>
      </c>
      <c r="T32" s="145">
        <f>IFERROR(VLOOKUP($C32,'ASA RAW'!$A:$J,6,0),0)</f>
        <v>0</v>
      </c>
      <c r="U32" s="28" t="str">
        <f t="shared" si="9"/>
        <v>증액</v>
      </c>
      <c r="V32" s="62"/>
    </row>
    <row r="33" spans="1:23">
      <c r="B33" s="144" t="str">
        <f>IFERROR(VLOOKUP($C33,'ASA RAW'!$A:$J,4,0),0)</f>
        <v>카테고리_Exact_25.10.29</v>
      </c>
      <c r="C33" s="144" t="s">
        <v>1389</v>
      </c>
      <c r="D33" s="144">
        <f>IFERROR(VLOOKUP($C33,'ASA RAW'!$A:$J,7,0)*$D$1,0)</f>
        <v>0</v>
      </c>
      <c r="E33" s="144">
        <f>IFERROR(VLOOKUP($C33,'ASA RAW'!$A:$J,8,0),0)</f>
        <v>12</v>
      </c>
      <c r="F33" s="144">
        <f>IFERROR(VLOOKUP($C33,'ASA RAW'!$A:$J,9,0),0)</f>
        <v>0</v>
      </c>
      <c r="G33" s="144">
        <f>IFERROR(VLOOKUP($C33,'ASA RAW'!$A:$J,10,0),0)</f>
        <v>0</v>
      </c>
      <c r="H33" s="29">
        <f t="shared" si="2"/>
        <v>0</v>
      </c>
      <c r="I33" s="29">
        <f t="shared" si="3"/>
        <v>0</v>
      </c>
      <c r="J33" s="30">
        <f t="shared" si="4"/>
        <v>0</v>
      </c>
      <c r="K33" s="30">
        <f t="shared" si="5"/>
        <v>0</v>
      </c>
      <c r="L33" s="28">
        <f t="shared" si="6"/>
        <v>0</v>
      </c>
      <c r="M33" s="28">
        <f>IFERROR(VLOOKUP($C33,'ASA RAW (MMP)'!$A:$H,4,0),0)</f>
        <v>0</v>
      </c>
      <c r="N33" s="28">
        <f>IFERROR(VLOOKUP($C33,'ASA RAW (MMP)'!$A:$H,7,0),0)</f>
        <v>0</v>
      </c>
      <c r="O33" s="28">
        <f>IFERROR(VLOOKUP($C33,'ASA RAW (MMP)'!$A:$H,8,0),0)</f>
        <v>0</v>
      </c>
      <c r="P33" s="28">
        <f t="shared" si="7"/>
        <v>0</v>
      </c>
      <c r="Q33" s="28">
        <f t="shared" si="8"/>
        <v>0</v>
      </c>
      <c r="R33" s="145">
        <f>IFERROR(VLOOKUP($C33,'ASA RAW'!$A:$J,5,0),0)</f>
        <v>100</v>
      </c>
      <c r="S33" s="145">
        <v>100</v>
      </c>
      <c r="T33" s="145" t="str">
        <f>IFERROR(VLOOKUP($C33,'ASA RAW'!$A:$J,6,0),0)</f>
        <v>실행 중</v>
      </c>
      <c r="U33" s="28" t="str">
        <f t="shared" si="9"/>
        <v>유지</v>
      </c>
      <c r="V33" s="43"/>
    </row>
    <row r="34" spans="1:23">
      <c r="B34" s="144" t="str">
        <f>IFERROR(VLOOKUP($C34,'ASA RAW'!$A:$J,4,0),0)</f>
        <v>카테고리_Exact_25.10.29</v>
      </c>
      <c r="C34" s="144" t="s">
        <v>1390</v>
      </c>
      <c r="D34" s="144">
        <f>IFERROR(VLOOKUP($C34,'ASA RAW'!$A:$J,7,0)*$D$1,0)</f>
        <v>0</v>
      </c>
      <c r="E34" s="144">
        <f>IFERROR(VLOOKUP($C34,'ASA RAW'!$A:$J,8,0),0)</f>
        <v>2</v>
      </c>
      <c r="F34" s="144">
        <f>IFERROR(VLOOKUP($C34,'ASA RAW'!$A:$J,9,0),0)</f>
        <v>0</v>
      </c>
      <c r="G34" s="144">
        <f>IFERROR(VLOOKUP($C34,'ASA RAW'!$A:$J,10,0),0)</f>
        <v>0</v>
      </c>
      <c r="H34" s="29">
        <f t="shared" si="2"/>
        <v>0</v>
      </c>
      <c r="I34" s="29">
        <f t="shared" si="3"/>
        <v>0</v>
      </c>
      <c r="J34" s="30">
        <f t="shared" si="4"/>
        <v>0</v>
      </c>
      <c r="K34" s="30">
        <f t="shared" si="5"/>
        <v>0</v>
      </c>
      <c r="L34" s="28">
        <f t="shared" si="6"/>
        <v>0</v>
      </c>
      <c r="M34" s="28">
        <f>IFERROR(VLOOKUP($C34,'ASA RAW (MMP)'!$A:$H,4,0),0)</f>
        <v>0</v>
      </c>
      <c r="N34" s="28">
        <f>IFERROR(VLOOKUP($C34,'ASA RAW (MMP)'!$A:$H,7,0),0)</f>
        <v>0</v>
      </c>
      <c r="O34" s="28">
        <f>IFERROR(VLOOKUP($C34,'ASA RAW (MMP)'!$A:$H,8,0),0)</f>
        <v>0</v>
      </c>
      <c r="P34" s="28">
        <f t="shared" si="7"/>
        <v>0</v>
      </c>
      <c r="Q34" s="28">
        <f t="shared" si="8"/>
        <v>0</v>
      </c>
      <c r="R34" s="145">
        <f>IFERROR(VLOOKUP($C34,'ASA RAW'!$A:$J,5,0),0)</f>
        <v>20</v>
      </c>
      <c r="S34" s="145">
        <v>20</v>
      </c>
      <c r="T34" s="145" t="str">
        <f>IFERROR(VLOOKUP($C34,'ASA RAW'!$A:$J,6,0),0)</f>
        <v>실행 중</v>
      </c>
      <c r="U34" s="28" t="str">
        <f t="shared" si="9"/>
        <v>유지</v>
      </c>
      <c r="V34" s="62"/>
    </row>
    <row r="35" spans="1:23">
      <c r="B35" s="144">
        <f>IFERROR(VLOOKUP($C35,'ASA RAW'!$A:$J,4,0),0)</f>
        <v>0</v>
      </c>
      <c r="C35" s="144" t="s">
        <v>1391</v>
      </c>
      <c r="D35" s="144">
        <f>IFERROR(VLOOKUP($C35,'ASA RAW'!$A:$J,7,0)*$D$1,0)</f>
        <v>0</v>
      </c>
      <c r="E35" s="144">
        <f>IFERROR(VLOOKUP($C35,'ASA RAW'!$A:$J,8,0),0)</f>
        <v>0</v>
      </c>
      <c r="F35" s="144">
        <f>IFERROR(VLOOKUP($C35,'ASA RAW'!$A:$J,9,0),0)</f>
        <v>0</v>
      </c>
      <c r="G35" s="144">
        <f>IFERROR(VLOOKUP($C35,'ASA RAW'!$A:$J,10,0),0)</f>
        <v>0</v>
      </c>
      <c r="H35" s="29">
        <f t="shared" si="2"/>
        <v>0</v>
      </c>
      <c r="I35" s="29">
        <f t="shared" si="3"/>
        <v>0</v>
      </c>
      <c r="J35" s="30">
        <f t="shared" si="4"/>
        <v>0</v>
      </c>
      <c r="K35" s="30">
        <f t="shared" si="5"/>
        <v>0</v>
      </c>
      <c r="L35" s="28">
        <f t="shared" si="6"/>
        <v>0</v>
      </c>
      <c r="M35" s="28">
        <f>IFERROR(VLOOKUP($C35,'ASA RAW (MMP)'!$A:$H,4,0),0)</f>
        <v>0</v>
      </c>
      <c r="N35" s="28">
        <f>IFERROR(VLOOKUP($C35,'ASA RAW (MMP)'!$A:$H,7,0),0)</f>
        <v>0</v>
      </c>
      <c r="O35" s="28">
        <f>IFERROR(VLOOKUP($C35,'ASA RAW (MMP)'!$A:$H,8,0),0)</f>
        <v>0</v>
      </c>
      <c r="P35" s="28">
        <f t="shared" si="7"/>
        <v>0</v>
      </c>
      <c r="Q35" s="28">
        <f t="shared" si="8"/>
        <v>0</v>
      </c>
      <c r="R35" s="145">
        <f>IFERROR(VLOOKUP($C35,'ASA RAW'!$A:$J,5,0),0)</f>
        <v>0</v>
      </c>
      <c r="S35" s="145">
        <v>0</v>
      </c>
      <c r="T35" s="145">
        <f>IFERROR(VLOOKUP($C35,'ASA RAW'!$A:$J,6,0),0)</f>
        <v>0</v>
      </c>
      <c r="U35" s="28" t="str">
        <f t="shared" si="9"/>
        <v>유지</v>
      </c>
      <c r="V35" s="62"/>
      <c r="W35" s="62"/>
    </row>
    <row r="36" spans="1:23">
      <c r="B36" s="144" t="str">
        <f>IFERROR(VLOOKUP($C36,'ASA RAW'!$A:$J,4,0),0)</f>
        <v>카테고리_Exact_25.10.29</v>
      </c>
      <c r="C36" s="205" t="s">
        <v>1392</v>
      </c>
      <c r="D36" s="144">
        <f>IFERROR(VLOOKUP($C36,'ASA RAW'!$A:$J,7,0)*$D$1,0)</f>
        <v>0</v>
      </c>
      <c r="E36" s="144">
        <f>IFERROR(VLOOKUP($C36,'ASA RAW'!$A:$J,8,0),0)</f>
        <v>2</v>
      </c>
      <c r="F36" s="144">
        <f>IFERROR(VLOOKUP($C36,'ASA RAW'!$A:$J,9,0),0)</f>
        <v>0</v>
      </c>
      <c r="G36" s="144">
        <f>IFERROR(VLOOKUP($C36,'ASA RAW'!$A:$J,10,0),0)</f>
        <v>0</v>
      </c>
      <c r="H36" s="29">
        <f t="shared" si="2"/>
        <v>0</v>
      </c>
      <c r="I36" s="29">
        <f t="shared" si="3"/>
        <v>0</v>
      </c>
      <c r="J36" s="30">
        <f t="shared" si="4"/>
        <v>0</v>
      </c>
      <c r="K36" s="30">
        <f t="shared" si="5"/>
        <v>0</v>
      </c>
      <c r="L36" s="28">
        <f t="shared" si="6"/>
        <v>0</v>
      </c>
      <c r="M36" s="28">
        <f>IFERROR(VLOOKUP($C36,'ASA RAW (MMP)'!$A:$H,4,0),0)</f>
        <v>0</v>
      </c>
      <c r="N36" s="28">
        <f>IFERROR(VLOOKUP($C36,'ASA RAW (MMP)'!$A:$H,7,0),0)</f>
        <v>0</v>
      </c>
      <c r="O36" s="28">
        <f>IFERROR(VLOOKUP($C36,'ASA RAW (MMP)'!$A:$H,8,0),0)</f>
        <v>0</v>
      </c>
      <c r="P36" s="28">
        <f t="shared" si="7"/>
        <v>0</v>
      </c>
      <c r="Q36" s="28">
        <f t="shared" si="8"/>
        <v>0</v>
      </c>
      <c r="R36" s="145">
        <f>IFERROR(VLOOKUP($C36,'ASA RAW'!$A:$J,5,0),0)</f>
        <v>2</v>
      </c>
      <c r="S36" s="145">
        <v>2</v>
      </c>
      <c r="T36" s="145" t="str">
        <f>IFERROR(VLOOKUP($C36,'ASA RAW'!$A:$J,6,0),0)</f>
        <v>실행 중</v>
      </c>
      <c r="U36" s="28" t="str">
        <f t="shared" si="9"/>
        <v>유지</v>
      </c>
      <c r="V36" s="62"/>
    </row>
    <row r="37" spans="1:23">
      <c r="B37" s="144">
        <f>IFERROR(VLOOKUP($C37,'ASA RAW'!$A:$J,4,0),0)</f>
        <v>0</v>
      </c>
      <c r="C37" s="205" t="s">
        <v>1393</v>
      </c>
      <c r="D37" s="144">
        <f>IFERROR(VLOOKUP($C37,'ASA RAW'!$A:$J,7,0)*$D$1,0)</f>
        <v>0</v>
      </c>
      <c r="E37" s="144">
        <f>IFERROR(VLOOKUP($C37,'ASA RAW'!$A:$J,8,0),0)</f>
        <v>0</v>
      </c>
      <c r="F37" s="144">
        <f>IFERROR(VLOOKUP($C37,'ASA RAW'!$A:$J,9,0),0)</f>
        <v>0</v>
      </c>
      <c r="G37" s="144">
        <f>IFERROR(VLOOKUP($C37,'ASA RAW'!$A:$J,10,0),0)</f>
        <v>0</v>
      </c>
      <c r="H37" s="29">
        <f t="shared" si="2"/>
        <v>0</v>
      </c>
      <c r="I37" s="29">
        <f t="shared" si="3"/>
        <v>0</v>
      </c>
      <c r="J37" s="30">
        <f t="shared" si="4"/>
        <v>0</v>
      </c>
      <c r="K37" s="30">
        <f t="shared" si="5"/>
        <v>0</v>
      </c>
      <c r="L37" s="28">
        <f t="shared" si="6"/>
        <v>0</v>
      </c>
      <c r="M37" s="28">
        <f>IFERROR(VLOOKUP($C37,'ASA RAW (MMP)'!$A:$H,4,0),0)</f>
        <v>0</v>
      </c>
      <c r="N37" s="28">
        <f>IFERROR(VLOOKUP($C37,'ASA RAW (MMP)'!$A:$H,7,0),0)</f>
        <v>0</v>
      </c>
      <c r="O37" s="28">
        <f>IFERROR(VLOOKUP($C37,'ASA RAW (MMP)'!$A:$H,8,0),0)</f>
        <v>0</v>
      </c>
      <c r="P37" s="28">
        <f t="shared" si="7"/>
        <v>0</v>
      </c>
      <c r="Q37" s="28">
        <f t="shared" si="8"/>
        <v>0</v>
      </c>
      <c r="R37" s="145">
        <f>IFERROR(VLOOKUP($C37,'ASA RAW'!$A:$J,5,0),0)</f>
        <v>0</v>
      </c>
      <c r="S37" s="145">
        <v>0</v>
      </c>
      <c r="T37" s="145">
        <f>IFERROR(VLOOKUP($C37,'ASA RAW'!$A:$J,6,0),0)</f>
        <v>0</v>
      </c>
      <c r="U37" s="28" t="str">
        <f t="shared" si="9"/>
        <v>유지</v>
      </c>
    </row>
    <row r="38" spans="1:23">
      <c r="B38" s="144">
        <f>IFERROR(VLOOKUP(#REF!,'ASA RAW'!$A:$J,4,0),0)</f>
        <v>0</v>
      </c>
      <c r="C38" s="144" t="s">
        <v>1394</v>
      </c>
      <c r="D38" s="144">
        <f>IFERROR(VLOOKUP($C38,'ASA RAW'!$A:$J,7,0)*$D$1,0)</f>
        <v>0</v>
      </c>
      <c r="E38" s="144">
        <f>IFERROR(VLOOKUP($C38,'ASA RAW'!$A:$J,8,0),0)</f>
        <v>0</v>
      </c>
      <c r="F38" s="144">
        <f>IFERROR(VLOOKUP($C38,'ASA RAW'!$A:$J,9,0),0)</f>
        <v>0</v>
      </c>
      <c r="G38" s="144">
        <f>IFERROR(VLOOKUP($C38,'ASA RAW'!$A:$J,10,0),0)</f>
        <v>0</v>
      </c>
      <c r="H38" s="29">
        <f t="shared" si="2"/>
        <v>0</v>
      </c>
      <c r="I38" s="29">
        <f t="shared" si="3"/>
        <v>0</v>
      </c>
      <c r="J38" s="30">
        <f t="shared" si="4"/>
        <v>0</v>
      </c>
      <c r="K38" s="30">
        <f t="shared" si="5"/>
        <v>0</v>
      </c>
      <c r="L38" s="28">
        <f t="shared" si="6"/>
        <v>0</v>
      </c>
      <c r="M38" s="28">
        <f>IFERROR(VLOOKUP($C38,'ASA RAW (MMP)'!$A:$H,4,0),0)</f>
        <v>0</v>
      </c>
      <c r="N38" s="28">
        <f>IFERROR(VLOOKUP($C38,'ASA RAW (MMP)'!$A:$H,7,0),0)</f>
        <v>0</v>
      </c>
      <c r="O38" s="28">
        <f>IFERROR(VLOOKUP($C38,'ASA RAW (MMP)'!$A:$H,8,0),0)</f>
        <v>0</v>
      </c>
      <c r="P38" s="28">
        <f t="shared" si="7"/>
        <v>0</v>
      </c>
      <c r="Q38" s="28">
        <f t="shared" si="8"/>
        <v>0</v>
      </c>
      <c r="R38" s="145">
        <f>IFERROR(VLOOKUP($C38,'ASA RAW'!$A:$J,5,0),0)</f>
        <v>0</v>
      </c>
      <c r="S38" s="145">
        <v>5</v>
      </c>
      <c r="T38" s="145">
        <f>IFERROR(VLOOKUP($C38,'ASA RAW'!$A:$J,6,0),0)</f>
        <v>0</v>
      </c>
      <c r="U38" s="28" t="str">
        <f t="shared" si="9"/>
        <v>증액</v>
      </c>
      <c r="V38" s="43"/>
    </row>
    <row r="39" spans="1:23">
      <c r="B39" s="144">
        <f>IFERROR(VLOOKUP($C39,'ASA RAW'!$A:$J,4,0),0)</f>
        <v>0</v>
      </c>
      <c r="C39" s="205" t="s">
        <v>1395</v>
      </c>
      <c r="D39" s="144">
        <f>IFERROR(VLOOKUP($C39,'ASA RAW'!$A:$J,7,0)*$D$1,0)</f>
        <v>0</v>
      </c>
      <c r="E39" s="144">
        <f>IFERROR(VLOOKUP($C39,'ASA RAW'!$A:$J,8,0),0)</f>
        <v>0</v>
      </c>
      <c r="F39" s="144">
        <f>IFERROR(VLOOKUP($C39,'ASA RAW'!$A:$J,9,0),0)</f>
        <v>0</v>
      </c>
      <c r="G39" s="144">
        <f>IFERROR(VLOOKUP($C39,'ASA RAW'!$A:$J,10,0),0)</f>
        <v>0</v>
      </c>
      <c r="H39" s="29">
        <f t="shared" si="2"/>
        <v>0</v>
      </c>
      <c r="I39" s="29">
        <f t="shared" si="3"/>
        <v>0</v>
      </c>
      <c r="J39" s="30">
        <f t="shared" si="4"/>
        <v>0</v>
      </c>
      <c r="K39" s="30">
        <f t="shared" si="5"/>
        <v>0</v>
      </c>
      <c r="L39" s="28">
        <f t="shared" si="6"/>
        <v>0</v>
      </c>
      <c r="M39" s="28">
        <f>IFERROR(VLOOKUP($C39,'ASA RAW (MMP)'!$A:$H,4,0),0)</f>
        <v>0</v>
      </c>
      <c r="N39" s="28">
        <f>IFERROR(VLOOKUP($C39,'ASA RAW (MMP)'!$A:$H,7,0),0)</f>
        <v>0</v>
      </c>
      <c r="O39" s="28">
        <f>IFERROR(VLOOKUP($C39,'ASA RAW (MMP)'!$A:$H,8,0),0)</f>
        <v>0</v>
      </c>
      <c r="P39" s="28">
        <f t="shared" si="7"/>
        <v>0</v>
      </c>
      <c r="Q39" s="28">
        <f t="shared" si="8"/>
        <v>0</v>
      </c>
      <c r="R39" s="145">
        <f>IFERROR(VLOOKUP($C39,'ASA RAW'!$A:$J,5,0),0)</f>
        <v>0</v>
      </c>
      <c r="S39" s="145">
        <v>0</v>
      </c>
      <c r="T39" s="145">
        <f>IFERROR(VLOOKUP($C39,'ASA RAW'!$A:$J,6,0),0)</f>
        <v>0</v>
      </c>
      <c r="U39" s="28" t="str">
        <f t="shared" si="9"/>
        <v>유지</v>
      </c>
      <c r="V39" s="62"/>
    </row>
    <row r="40" spans="1:23">
      <c r="A40" s="43"/>
      <c r="B40" s="144">
        <f>IFERROR(VLOOKUP($C40,'ASA RAW'!$A:$J,4,0),0)</f>
        <v>0</v>
      </c>
      <c r="C40" s="144" t="s">
        <v>1396</v>
      </c>
      <c r="D40" s="144">
        <f>IFERROR(VLOOKUP($C40,'ASA RAW'!$A:$J,7,0)*$D$1,0)</f>
        <v>0</v>
      </c>
      <c r="E40" s="144">
        <f>IFERROR(VLOOKUP($C40,'ASA RAW'!$A:$J,8,0),0)</f>
        <v>0</v>
      </c>
      <c r="F40" s="144">
        <f>IFERROR(VLOOKUP($C40,'ASA RAW'!$A:$J,9,0),0)</f>
        <v>0</v>
      </c>
      <c r="G40" s="144">
        <f>IFERROR(VLOOKUP($C40,'ASA RAW'!$A:$J,10,0),0)</f>
        <v>0</v>
      </c>
      <c r="H40" s="29">
        <f t="shared" si="2"/>
        <v>0</v>
      </c>
      <c r="I40" s="29">
        <f t="shared" si="3"/>
        <v>0</v>
      </c>
      <c r="J40" s="30">
        <f t="shared" si="4"/>
        <v>0</v>
      </c>
      <c r="K40" s="30">
        <f t="shared" si="5"/>
        <v>0</v>
      </c>
      <c r="L40" s="28">
        <f t="shared" si="6"/>
        <v>0</v>
      </c>
      <c r="M40" s="28">
        <f>IFERROR(VLOOKUP($C40,'ASA RAW (MMP)'!$A:$H,4,0),0)</f>
        <v>0</v>
      </c>
      <c r="N40" s="28">
        <f>IFERROR(VLOOKUP($C40,'ASA RAW (MMP)'!$A:$H,7,0),0)</f>
        <v>0</v>
      </c>
      <c r="O40" s="28">
        <f>IFERROR(VLOOKUP($C40,'ASA RAW (MMP)'!$A:$H,8,0),0)</f>
        <v>0</v>
      </c>
      <c r="P40" s="28">
        <f t="shared" si="7"/>
        <v>0</v>
      </c>
      <c r="Q40" s="28">
        <f t="shared" si="8"/>
        <v>0</v>
      </c>
      <c r="R40" s="145">
        <f>IFERROR(VLOOKUP($C40,'ASA RAW'!$A:$J,5,0),0)</f>
        <v>0</v>
      </c>
      <c r="S40" s="145">
        <v>0</v>
      </c>
      <c r="T40" s="145">
        <f>IFERROR(VLOOKUP($C40,'ASA RAW'!$A:$J,6,0),0)</f>
        <v>0</v>
      </c>
      <c r="U40" s="28" t="str">
        <f t="shared" si="9"/>
        <v>유지</v>
      </c>
      <c r="V40" s="45"/>
      <c r="W40" s="43"/>
    </row>
    <row r="41" spans="1:23">
      <c r="B41" s="144"/>
      <c r="C41" s="144"/>
      <c r="D41" s="144"/>
      <c r="E41" s="144"/>
      <c r="F41" s="144"/>
      <c r="G41" s="144"/>
      <c r="H41" s="29"/>
      <c r="I41" s="29"/>
      <c r="J41" s="30"/>
      <c r="K41" s="30"/>
      <c r="L41" s="28"/>
      <c r="M41" s="28"/>
      <c r="N41" s="28"/>
      <c r="O41" s="28"/>
      <c r="P41" s="28"/>
      <c r="Q41" s="28"/>
      <c r="R41" s="145"/>
      <c r="S41" s="145"/>
      <c r="T41" s="145"/>
      <c r="U41" s="28"/>
      <c r="V41" s="62"/>
    </row>
    <row r="42" spans="1:23">
      <c r="B42" s="144" t="str">
        <f>IFERROR(VLOOKUP($C42,'ASA RAW'!$A:$J,4,0),0)</f>
        <v>브랜드_Exact_25.10.29</v>
      </c>
      <c r="C42" s="144" t="s">
        <v>1397</v>
      </c>
      <c r="D42" s="144">
        <f>IFERROR(VLOOKUP($C42,'ASA RAW'!$A:$J,7,0)*$D$1,0)</f>
        <v>175834.75</v>
      </c>
      <c r="E42" s="144">
        <f>IFERROR(VLOOKUP($C42,'ASA RAW'!$A:$J,8,0),0)</f>
        <v>873</v>
      </c>
      <c r="F42" s="144">
        <f>IFERROR(VLOOKUP($C42,'ASA RAW'!$A:$J,9,0),0)</f>
        <v>249</v>
      </c>
      <c r="G42" s="144">
        <f>IFERROR(VLOOKUP($C42,'ASA RAW'!$A:$J,10,0),0)</f>
        <v>431</v>
      </c>
      <c r="H42" s="29">
        <f t="shared" ref="H42:H47" si="10">IFERROR(D42/E42*1000,0)</f>
        <v>201414.37571592213</v>
      </c>
      <c r="I42" s="29">
        <f t="shared" ref="I42:I47" si="11">IFERROR(D42/F42,0)</f>
        <v>706.16365461847386</v>
      </c>
      <c r="J42" s="30">
        <f t="shared" ref="J42:K47" si="12">IFERROR(F42/E42,0)</f>
        <v>0.28522336769759449</v>
      </c>
      <c r="K42" s="30">
        <f t="shared" si="12"/>
        <v>1.7309236947791165</v>
      </c>
      <c r="L42" s="28">
        <f t="shared" ref="L42:L47" si="13">IFERROR(D42/G42,0)</f>
        <v>407.96925754060322</v>
      </c>
      <c r="M42" s="28">
        <f>IFERROR(VLOOKUP($C42,'ASA RAW (MMP)'!$A:$H,4,0),0)</f>
        <v>452</v>
      </c>
      <c r="N42" s="28">
        <f>IFERROR(VLOOKUP($C42,'ASA RAW (MMP)'!$A:$H,7,0),0)</f>
        <v>327</v>
      </c>
      <c r="O42" s="28">
        <f>IFERROR(VLOOKUP($C42,'ASA RAW (MMP)'!$A:$H,8,0),0)</f>
        <v>148</v>
      </c>
      <c r="P42" s="28">
        <f t="shared" ref="P42:Q47" si="14">IFERROR($D42/N42,0)</f>
        <v>537.72094801223238</v>
      </c>
      <c r="Q42" s="28">
        <f t="shared" si="14"/>
        <v>1188.0726351351352</v>
      </c>
      <c r="R42" s="145">
        <f>IFERROR(VLOOKUP($C42,'ASA RAW'!$A:$J,5,0),0)</f>
        <v>1</v>
      </c>
      <c r="S42" s="145">
        <v>1</v>
      </c>
      <c r="T42" s="145" t="str">
        <f>IFERROR(VLOOKUP($C42,'ASA RAW'!$A:$J,6,0),0)</f>
        <v>실행 중</v>
      </c>
      <c r="U42" s="28" t="str">
        <f t="shared" ref="U42:U47" si="15">IF(S42&gt;R42,"증액",IF(S42=R42,"유지","감액"))</f>
        <v>유지</v>
      </c>
      <c r="V42" s="13" t="s">
        <v>40</v>
      </c>
      <c r="W42" s="14" t="s">
        <v>41</v>
      </c>
    </row>
    <row r="43" spans="1:23" s="62" customFormat="1">
      <c r="B43" s="144" t="str">
        <f>IFERROR(VLOOKUP($C43,'ASA RAW'!$A:$J,4,0),0)</f>
        <v>브랜드_Exact_25.10.29</v>
      </c>
      <c r="C43" s="144" t="s">
        <v>1398</v>
      </c>
      <c r="D43" s="144">
        <f>IFERROR(VLOOKUP($C43,'ASA RAW'!$A:$J,7,0)*$D$1,0)</f>
        <v>26240.25</v>
      </c>
      <c r="E43" s="144">
        <f>IFERROR(VLOOKUP($C43,'ASA RAW'!$A:$J,8,0),0)</f>
        <v>62</v>
      </c>
      <c r="F43" s="144">
        <f>IFERROR(VLOOKUP($C43,'ASA RAW'!$A:$J,9,0),0)</f>
        <v>24</v>
      </c>
      <c r="G43" s="144">
        <f>IFERROR(VLOOKUP($C43,'ASA RAW'!$A:$J,10,0),0)</f>
        <v>48</v>
      </c>
      <c r="H43" s="29">
        <f t="shared" si="10"/>
        <v>423229.83870967745</v>
      </c>
      <c r="I43" s="29">
        <f t="shared" si="11"/>
        <v>1093.34375</v>
      </c>
      <c r="J43" s="30">
        <f t="shared" si="12"/>
        <v>0.38709677419354838</v>
      </c>
      <c r="K43" s="30">
        <f t="shared" si="12"/>
        <v>2</v>
      </c>
      <c r="L43" s="28">
        <f t="shared" si="13"/>
        <v>546.671875</v>
      </c>
      <c r="M43" s="28">
        <f>IFERROR(VLOOKUP($C43,'ASA RAW (MMP)'!$A:$H,4,0),0)</f>
        <v>42</v>
      </c>
      <c r="N43" s="28">
        <f>IFERROR(VLOOKUP($C43,'ASA RAW (MMP)'!$A:$H,7,0),0)</f>
        <v>33</v>
      </c>
      <c r="O43" s="28">
        <f>IFERROR(VLOOKUP($C43,'ASA RAW (MMP)'!$A:$H,8,0),0)</f>
        <v>9</v>
      </c>
      <c r="P43" s="28">
        <f t="shared" si="14"/>
        <v>795.15909090909088</v>
      </c>
      <c r="Q43" s="28">
        <f t="shared" si="14"/>
        <v>2915.5833333333335</v>
      </c>
      <c r="R43" s="145">
        <f>IFERROR(VLOOKUP($C43,'ASA RAW'!$A:$J,5,0),0)</f>
        <v>40</v>
      </c>
      <c r="S43" s="145">
        <v>40</v>
      </c>
      <c r="T43" s="145" t="str">
        <f>IFERROR(VLOOKUP($C43,'ASA RAW'!$A:$J,6,0),0)</f>
        <v>실행 중</v>
      </c>
      <c r="U43" s="28" t="str">
        <f t="shared" si="15"/>
        <v>유지</v>
      </c>
      <c r="V43" s="145">
        <v>60</v>
      </c>
      <c r="W43" s="145">
        <v>60</v>
      </c>
    </row>
    <row r="44" spans="1:23" s="62" customFormat="1">
      <c r="B44" s="144" t="str">
        <f>IFERROR(VLOOKUP($C44,'ASA RAW'!$A:$J,4,0),0)</f>
        <v>브랜드_Exact_25.10.29</v>
      </c>
      <c r="C44" s="144" t="s">
        <v>1399</v>
      </c>
      <c r="D44" s="144">
        <f>IFERROR(VLOOKUP($C44,'ASA RAW'!$A:$J,7,0)*$D$1,0)</f>
        <v>4734.75</v>
      </c>
      <c r="E44" s="144">
        <f>IFERROR(VLOOKUP($C44,'ASA RAW'!$A:$J,8,0),0)</f>
        <v>7</v>
      </c>
      <c r="F44" s="144">
        <f>IFERROR(VLOOKUP($C44,'ASA RAW'!$A:$J,9,0),0)</f>
        <v>3</v>
      </c>
      <c r="G44" s="144">
        <f>IFERROR(VLOOKUP($C44,'ASA RAW'!$A:$J,10,0),0)</f>
        <v>5</v>
      </c>
      <c r="H44" s="29">
        <f t="shared" si="10"/>
        <v>676392.85714285716</v>
      </c>
      <c r="I44" s="29">
        <f t="shared" si="11"/>
        <v>1578.25</v>
      </c>
      <c r="J44" s="30">
        <f t="shared" si="12"/>
        <v>0.42857142857142855</v>
      </c>
      <c r="K44" s="30">
        <f t="shared" si="12"/>
        <v>1.6666666666666667</v>
      </c>
      <c r="L44" s="28">
        <f t="shared" si="13"/>
        <v>946.95</v>
      </c>
      <c r="M44" s="28">
        <f>IFERROR(VLOOKUP($C44,'ASA RAW (MMP)'!$A:$H,4,0),0)</f>
        <v>6</v>
      </c>
      <c r="N44" s="28">
        <f>IFERROR(VLOOKUP($C44,'ASA RAW (MMP)'!$A:$H,7,0),0)</f>
        <v>5</v>
      </c>
      <c r="O44" s="28">
        <f>IFERROR(VLOOKUP($C44,'ASA RAW (MMP)'!$A:$H,8,0),0)</f>
        <v>3</v>
      </c>
      <c r="P44" s="28">
        <f t="shared" si="14"/>
        <v>946.95</v>
      </c>
      <c r="Q44" s="28">
        <f t="shared" si="14"/>
        <v>1578.25</v>
      </c>
      <c r="R44" s="145">
        <f>IFERROR(VLOOKUP($C44,'ASA RAW'!$A:$J,5,0),0)</f>
        <v>30</v>
      </c>
      <c r="S44" s="145">
        <v>30</v>
      </c>
      <c r="T44" s="145" t="str">
        <f>IFERROR(VLOOKUP($C44,'ASA RAW'!$A:$J,6,0),0)</f>
        <v>실행 중</v>
      </c>
      <c r="U44" s="28" t="str">
        <f t="shared" si="15"/>
        <v>유지</v>
      </c>
      <c r="V44" s="145"/>
      <c r="W44" s="145"/>
    </row>
    <row r="45" spans="1:23" s="62" customFormat="1">
      <c r="B45" s="144">
        <f>IFERROR(VLOOKUP($C45,'ASA RAW'!$A:$J,4,0),0)</f>
        <v>0</v>
      </c>
      <c r="C45" s="144" t="s">
        <v>1400</v>
      </c>
      <c r="D45" s="144">
        <f>IFERROR(VLOOKUP($C45,'ASA RAW'!$A:$J,7,0)*$D$1,0)</f>
        <v>0</v>
      </c>
      <c r="E45" s="144">
        <f>IFERROR(VLOOKUP($C45,'ASA RAW'!$A:$J,8,0),0)</f>
        <v>0</v>
      </c>
      <c r="F45" s="144">
        <f>IFERROR(VLOOKUP($C45,'ASA RAW'!$A:$J,9,0),0)</f>
        <v>0</v>
      </c>
      <c r="G45" s="144">
        <f>IFERROR(VLOOKUP($C45,'ASA RAW'!$A:$J,10,0),0)</f>
        <v>0</v>
      </c>
      <c r="H45" s="29">
        <f t="shared" si="10"/>
        <v>0</v>
      </c>
      <c r="I45" s="29">
        <f t="shared" si="11"/>
        <v>0</v>
      </c>
      <c r="J45" s="30">
        <f t="shared" si="12"/>
        <v>0</v>
      </c>
      <c r="K45" s="30">
        <f t="shared" si="12"/>
        <v>0</v>
      </c>
      <c r="L45" s="28">
        <f t="shared" si="13"/>
        <v>0</v>
      </c>
      <c r="M45" s="28">
        <f>IFERROR(VLOOKUP($C45,'ASA RAW (MMP)'!$A:$H,4,0),0)</f>
        <v>0</v>
      </c>
      <c r="N45" s="28">
        <f>IFERROR(VLOOKUP($C45,'ASA RAW (MMP)'!$A:$H,7,0),0)</f>
        <v>0</v>
      </c>
      <c r="O45" s="28">
        <f>IFERROR(VLOOKUP($C45,'ASA RAW (MMP)'!$A:$H,8,0),0)</f>
        <v>0</v>
      </c>
      <c r="P45" s="28">
        <f t="shared" si="14"/>
        <v>0</v>
      </c>
      <c r="Q45" s="28">
        <f t="shared" si="14"/>
        <v>0</v>
      </c>
      <c r="R45" s="145">
        <f>IFERROR(VLOOKUP($C45,'ASA RAW'!$A:$J,5,0),0)</f>
        <v>0</v>
      </c>
      <c r="S45" s="145">
        <v>40</v>
      </c>
      <c r="T45" s="145">
        <f>IFERROR(VLOOKUP($C45,'ASA RAW'!$A:$J,6,0),0)</f>
        <v>0</v>
      </c>
      <c r="U45" s="28" t="str">
        <f t="shared" si="15"/>
        <v>증액</v>
      </c>
      <c r="V45" s="145"/>
      <c r="W45" s="145"/>
    </row>
    <row r="46" spans="1:23" s="62" customFormat="1">
      <c r="B46" s="144">
        <f>IFERROR(VLOOKUP($C46,'ASA RAW'!$A:$J,4,0),0)</f>
        <v>0</v>
      </c>
      <c r="C46" s="144" t="s">
        <v>1401</v>
      </c>
      <c r="D46" s="144">
        <f>IFERROR(VLOOKUP($C46,'ASA RAW'!$A:$J,7,0)*$D$1,0)</f>
        <v>0</v>
      </c>
      <c r="E46" s="144">
        <f>IFERROR(VLOOKUP($C46,'ASA RAW'!$A:$J,8,0),0)</f>
        <v>0</v>
      </c>
      <c r="F46" s="144">
        <f>IFERROR(VLOOKUP($C46,'ASA RAW'!$A:$J,9,0),0)</f>
        <v>0</v>
      </c>
      <c r="G46" s="144">
        <f>IFERROR(VLOOKUP($C46,'ASA RAW'!$A:$J,10,0),0)</f>
        <v>0</v>
      </c>
      <c r="H46" s="29">
        <f t="shared" si="10"/>
        <v>0</v>
      </c>
      <c r="I46" s="29">
        <f t="shared" si="11"/>
        <v>0</v>
      </c>
      <c r="J46" s="30">
        <f t="shared" si="12"/>
        <v>0</v>
      </c>
      <c r="K46" s="30">
        <f t="shared" si="12"/>
        <v>0</v>
      </c>
      <c r="L46" s="28">
        <f t="shared" si="13"/>
        <v>0</v>
      </c>
      <c r="M46" s="28">
        <f>IFERROR(VLOOKUP($C46,'ASA RAW (MMP)'!$A:$H,4,0),0)</f>
        <v>0</v>
      </c>
      <c r="N46" s="28">
        <f>IFERROR(VLOOKUP($C46,'ASA RAW (MMP)'!$A:$H,7,0),0)</f>
        <v>0</v>
      </c>
      <c r="O46" s="28">
        <f>IFERROR(VLOOKUP($C46,'ASA RAW (MMP)'!$A:$H,8,0),0)</f>
        <v>0</v>
      </c>
      <c r="P46" s="28">
        <f t="shared" si="14"/>
        <v>0</v>
      </c>
      <c r="Q46" s="28">
        <f t="shared" si="14"/>
        <v>0</v>
      </c>
      <c r="R46" s="145">
        <f>IFERROR(VLOOKUP($C46,'ASA RAW'!$A:$J,5,0),0)</f>
        <v>0</v>
      </c>
      <c r="S46" s="145">
        <v>50</v>
      </c>
      <c r="T46" s="145">
        <f>IFERROR(VLOOKUP($C46,'ASA RAW'!$A:$J,6,0),0)</f>
        <v>0</v>
      </c>
      <c r="U46" s="28" t="str">
        <f t="shared" si="15"/>
        <v>증액</v>
      </c>
      <c r="V46" s="145"/>
      <c r="W46" s="145"/>
    </row>
    <row r="47" spans="1:23" s="43" customFormat="1">
      <c r="B47" s="144">
        <f>IFERROR(VLOOKUP($C47,'ASA RAW'!$A:$J,4,0),0)</f>
        <v>0</v>
      </c>
      <c r="C47" s="144" t="s">
        <v>1402</v>
      </c>
      <c r="D47" s="144">
        <f>IFERROR(VLOOKUP($C47,'ASA RAW'!$A:$J,7,0)*$D$1,0)</f>
        <v>0</v>
      </c>
      <c r="E47" s="144">
        <f>IFERROR(VLOOKUP($C47,'ASA RAW'!$A:$J,8,0),0)</f>
        <v>0</v>
      </c>
      <c r="F47" s="144">
        <f>IFERROR(VLOOKUP($C47,'ASA RAW'!$A:$J,9,0),0)</f>
        <v>0</v>
      </c>
      <c r="G47" s="144">
        <f>IFERROR(VLOOKUP($C47,'ASA RAW'!$A:$J,10,0),0)</f>
        <v>0</v>
      </c>
      <c r="H47" s="29">
        <f t="shared" si="10"/>
        <v>0</v>
      </c>
      <c r="I47" s="29">
        <f t="shared" si="11"/>
        <v>0</v>
      </c>
      <c r="J47" s="30">
        <f t="shared" si="12"/>
        <v>0</v>
      </c>
      <c r="K47" s="30">
        <f t="shared" si="12"/>
        <v>0</v>
      </c>
      <c r="L47" s="28">
        <f t="shared" si="13"/>
        <v>0</v>
      </c>
      <c r="M47" s="28">
        <f>IFERROR(VLOOKUP($C47,'ASA RAW (MMP)'!$A:$H,4,0),0)</f>
        <v>0</v>
      </c>
      <c r="N47" s="28">
        <f>IFERROR(VLOOKUP($C47,'ASA RAW (MMP)'!$A:$H,7,0),0)</f>
        <v>0</v>
      </c>
      <c r="O47" s="28">
        <f>IFERROR(VLOOKUP($C47,'ASA RAW (MMP)'!$A:$H,8,0),0)</f>
        <v>0</v>
      </c>
      <c r="P47" s="28">
        <f t="shared" si="14"/>
        <v>0</v>
      </c>
      <c r="Q47" s="28">
        <f t="shared" si="14"/>
        <v>0</v>
      </c>
      <c r="R47" s="145">
        <f>IFERROR(VLOOKUP($C47,'ASA RAW'!$A:$J,5,0),0)</f>
        <v>0</v>
      </c>
      <c r="S47" s="145">
        <v>20</v>
      </c>
      <c r="T47" s="145">
        <f>IFERROR(VLOOKUP($C47,'ASA RAW'!$A:$J,6,0),0)</f>
        <v>0</v>
      </c>
      <c r="U47" s="28" t="str">
        <f t="shared" si="15"/>
        <v>증액</v>
      </c>
      <c r="V47" s="62"/>
      <c r="W47"/>
    </row>
    <row r="48" spans="1:23" s="43" customFormat="1">
      <c r="B48" s="144"/>
      <c r="C48" s="144"/>
      <c r="D48" s="144"/>
      <c r="E48" s="144"/>
      <c r="F48" s="144"/>
      <c r="G48" s="144"/>
      <c r="H48" s="29"/>
      <c r="I48" s="29"/>
      <c r="J48" s="30"/>
      <c r="K48" s="30"/>
      <c r="L48" s="28"/>
      <c r="M48" s="28"/>
      <c r="N48" s="28"/>
      <c r="O48" s="28"/>
      <c r="P48" s="28"/>
      <c r="Q48" s="28"/>
      <c r="R48" s="145"/>
      <c r="S48" s="145"/>
      <c r="T48" s="145"/>
      <c r="U48" s="28"/>
      <c r="V48" s="62"/>
      <c r="W48"/>
    </row>
    <row r="49" spans="1:23" hidden="1">
      <c r="B49" s="135">
        <f>IFERROR(VLOOKUP($C49,'ASA RAW'!$A:$J,4,0),0)</f>
        <v>0</v>
      </c>
      <c r="C49" s="135" t="s">
        <v>1403</v>
      </c>
      <c r="D49" s="135">
        <f>IFERROR(VLOOKUP($C49,'ASA RAW'!$A:$J,7,0)*$D$1,0)</f>
        <v>0</v>
      </c>
      <c r="E49" s="135">
        <f>IFERROR(VLOOKUP($C49,'ASA RAW'!$A:$J,8,0),0)</f>
        <v>0</v>
      </c>
      <c r="F49" s="135">
        <f>IFERROR(VLOOKUP($C49,'ASA RAW'!$A:$J,9,0),0)</f>
        <v>0</v>
      </c>
      <c r="G49" s="135">
        <f>IFERROR(VLOOKUP($C49,'ASA RAW'!$A:$J,10,0),0)</f>
        <v>0</v>
      </c>
      <c r="H49" s="23">
        <f t="shared" ref="H49:H80" si="16">IFERROR(D49/E49*1000,0)</f>
        <v>0</v>
      </c>
      <c r="I49" s="23">
        <f t="shared" ref="I49:I80" si="17">IFERROR(D49/F49,0)</f>
        <v>0</v>
      </c>
      <c r="J49" s="24">
        <f t="shared" ref="J49:J80" si="18">IFERROR(F49/E49,0)</f>
        <v>0</v>
      </c>
      <c r="K49" s="24">
        <f t="shared" ref="K49:K80" si="19">IFERROR(G49/F49,0)</f>
        <v>0</v>
      </c>
      <c r="L49" s="22">
        <f t="shared" ref="L49:L80" si="20">IFERROR(D49/G49,0)</f>
        <v>0</v>
      </c>
      <c r="M49" s="22">
        <f>IFERROR(VLOOKUP($C49,'ASA RAW (MMP)'!$A:$H,4,0),0)</f>
        <v>0</v>
      </c>
      <c r="N49" s="22">
        <f>IFERROR(VLOOKUP($C49,'ASA RAW (MMP)'!$A:$H,7,0),0)</f>
        <v>0</v>
      </c>
      <c r="O49" s="22">
        <f>IFERROR(VLOOKUP($C49,'ASA RAW (MMP)'!$A:$H,8,0),0)</f>
        <v>0</v>
      </c>
      <c r="P49" s="22">
        <f t="shared" ref="P49:P80" si="21">IFERROR($D49/N49,0)</f>
        <v>0</v>
      </c>
      <c r="Q49" s="22">
        <f t="shared" ref="Q49:Q80" si="22">IFERROR($D49/O49,0)</f>
        <v>0</v>
      </c>
      <c r="R49" s="145">
        <f>IFERROR(VLOOKUP($C49,'ASA RAW'!$A:$J,5,0),0)</f>
        <v>0</v>
      </c>
      <c r="S49" s="200">
        <v>50</v>
      </c>
      <c r="T49" s="200">
        <f>IFERROR(VLOOKUP($C49,'ASA RAW'!$A:$J,6,0),0)</f>
        <v>0</v>
      </c>
      <c r="U49" s="22" t="s">
        <v>1404</v>
      </c>
      <c r="V49" s="62"/>
    </row>
    <row r="50" spans="1:23" s="43" customFormat="1" hidden="1">
      <c r="B50" s="135">
        <f>IFERROR(VLOOKUP($C50,'ASA RAW'!$A:$J,4,0),0)</f>
        <v>0</v>
      </c>
      <c r="C50" s="135" t="s">
        <v>1405</v>
      </c>
      <c r="D50" s="135">
        <f>IFERROR(VLOOKUP($C50,'ASA RAW'!$A:$J,7,0)*$D$1,0)</f>
        <v>0</v>
      </c>
      <c r="E50" s="135">
        <f>IFERROR(VLOOKUP($C50,'ASA RAW'!$A:$J,8,0),0)</f>
        <v>0</v>
      </c>
      <c r="F50" s="135">
        <f>IFERROR(VLOOKUP($C50,'ASA RAW'!$A:$J,9,0),0)</f>
        <v>0</v>
      </c>
      <c r="G50" s="135">
        <f>IFERROR(VLOOKUP($C50,'ASA RAW'!$A:$J,10,0),0)</f>
        <v>0</v>
      </c>
      <c r="H50" s="23">
        <f t="shared" si="16"/>
        <v>0</v>
      </c>
      <c r="I50" s="23">
        <f t="shared" si="17"/>
        <v>0</v>
      </c>
      <c r="J50" s="24">
        <f t="shared" si="18"/>
        <v>0</v>
      </c>
      <c r="K50" s="24">
        <f t="shared" si="19"/>
        <v>0</v>
      </c>
      <c r="L50" s="22">
        <f t="shared" si="20"/>
        <v>0</v>
      </c>
      <c r="M50" s="22">
        <f>IFERROR(VLOOKUP($C50,'ASA RAW (MMP)'!$A:$H,4,0),0)</f>
        <v>0</v>
      </c>
      <c r="N50" s="22">
        <f>IFERROR(VLOOKUP($C50,'ASA RAW (MMP)'!$A:$H,7,0),0)</f>
        <v>0</v>
      </c>
      <c r="O50" s="22">
        <f>IFERROR(VLOOKUP($C50,'ASA RAW (MMP)'!$A:$H,8,0),0)</f>
        <v>0</v>
      </c>
      <c r="P50" s="22">
        <f t="shared" si="21"/>
        <v>0</v>
      </c>
      <c r="Q50" s="22">
        <f t="shared" si="22"/>
        <v>0</v>
      </c>
      <c r="R50" s="145">
        <f>IFERROR(VLOOKUP($C50,'ASA RAW'!$A:$J,5,0),0)</f>
        <v>0</v>
      </c>
      <c r="S50" s="200">
        <v>3</v>
      </c>
      <c r="T50" s="200">
        <f>IFERROR(VLOOKUP($C50,'ASA RAW'!$A:$J,6,0),0)</f>
        <v>0</v>
      </c>
      <c r="U50" s="22" t="s">
        <v>1406</v>
      </c>
      <c r="W50" s="43">
        <v>0</v>
      </c>
    </row>
    <row r="51" spans="1:23" hidden="1">
      <c r="B51" s="135">
        <f>IFERROR(VLOOKUP($C51,'ASA RAW'!$A:$J,4,0),0)</f>
        <v>0</v>
      </c>
      <c r="C51" s="135" t="s">
        <v>1407</v>
      </c>
      <c r="D51" s="135">
        <f>IFERROR(VLOOKUP($C51,'ASA RAW'!$A:$J,7,0)*$D$1,0)</f>
        <v>0</v>
      </c>
      <c r="E51" s="135">
        <f>IFERROR(VLOOKUP($C51,'ASA RAW'!$A:$J,8,0),0)</f>
        <v>0</v>
      </c>
      <c r="F51" s="135">
        <f>IFERROR(VLOOKUP($C51,'ASA RAW'!$A:$J,9,0),0)</f>
        <v>0</v>
      </c>
      <c r="G51" s="135">
        <f>IFERROR(VLOOKUP($C51,'ASA RAW'!$A:$J,10,0),0)</f>
        <v>0</v>
      </c>
      <c r="H51" s="23">
        <f t="shared" si="16"/>
        <v>0</v>
      </c>
      <c r="I51" s="23">
        <f t="shared" si="17"/>
        <v>0</v>
      </c>
      <c r="J51" s="24">
        <f t="shared" si="18"/>
        <v>0</v>
      </c>
      <c r="K51" s="24">
        <f t="shared" si="19"/>
        <v>0</v>
      </c>
      <c r="L51" s="22">
        <f t="shared" si="20"/>
        <v>0</v>
      </c>
      <c r="M51" s="22">
        <f>IFERROR(VLOOKUP($C51,'ASA RAW (MMP)'!$A:$H,4,0),0)</f>
        <v>0</v>
      </c>
      <c r="N51" s="22">
        <f>IFERROR(VLOOKUP($C51,'ASA RAW (MMP)'!$A:$H,7,0),0)</f>
        <v>0</v>
      </c>
      <c r="O51" s="22">
        <f>IFERROR(VLOOKUP($C51,'ASA RAW (MMP)'!$A:$H,8,0),0)</f>
        <v>0</v>
      </c>
      <c r="P51" s="22">
        <f t="shared" si="21"/>
        <v>0</v>
      </c>
      <c r="Q51" s="22">
        <f t="shared" si="22"/>
        <v>0</v>
      </c>
      <c r="R51" s="145">
        <f>IFERROR(VLOOKUP($C51,'ASA RAW'!$A:$J,5,0),0)</f>
        <v>0</v>
      </c>
      <c r="S51" s="145">
        <v>0.5</v>
      </c>
      <c r="T51" s="200">
        <f>IFERROR(VLOOKUP($C51,'ASA RAW'!$A:$J,6,0),0)</f>
        <v>0</v>
      </c>
      <c r="U51" s="22" t="s">
        <v>1408</v>
      </c>
      <c r="V51" s="43"/>
    </row>
    <row r="52" spans="1:23" s="43" customFormat="1">
      <c r="B52" s="144" t="str">
        <f>IFERROR(VLOOKUP($C52,'ASA RAW'!$A:$J,4,0),0)</f>
        <v>(직접)경쟁사_Exact_25.10.29</v>
      </c>
      <c r="C52" s="144" t="s">
        <v>1409</v>
      </c>
      <c r="D52" s="144">
        <f>IFERROR(VLOOKUP($C52,'ASA RAW'!$A:$J,7,0)*$D$1,0)</f>
        <v>1418787.75</v>
      </c>
      <c r="E52" s="144">
        <f>IFERROR(VLOOKUP($C52,'ASA RAW'!$A:$J,8,0),0)</f>
        <v>826</v>
      </c>
      <c r="F52" s="144">
        <f>IFERROR(VLOOKUP($C52,'ASA RAW'!$A:$J,9,0),0)</f>
        <v>128</v>
      </c>
      <c r="G52" s="144">
        <f>IFERROR(VLOOKUP($C52,'ASA RAW'!$A:$J,10,0),0)</f>
        <v>116</v>
      </c>
      <c r="H52" s="29">
        <f t="shared" ref="H52:H78" si="23">IFERROR(D52/E52*1000,0)</f>
        <v>1717660.7142857143</v>
      </c>
      <c r="I52" s="29">
        <f t="shared" ref="I52:I78" si="24">IFERROR(D52/F52,0)</f>
        <v>11084.279296875</v>
      </c>
      <c r="J52" s="30">
        <f t="shared" ref="J52:J78" si="25">IFERROR(F52/E52,0)</f>
        <v>0.15496368038740921</v>
      </c>
      <c r="K52" s="30">
        <f t="shared" si="19"/>
        <v>0.90625</v>
      </c>
      <c r="L52" s="28">
        <f t="shared" ref="L52:L78" si="26">IFERROR(D52/G52,0)</f>
        <v>12230.928879310344</v>
      </c>
      <c r="M52" s="28">
        <f>IFERROR(VLOOKUP($C52,'ASA RAW (MMP)'!$A:$H,4,0),0)</f>
        <v>104</v>
      </c>
      <c r="N52" s="28">
        <f>IFERROR(VLOOKUP($C52,'ASA RAW (MMP)'!$A:$H,7,0),0)</f>
        <v>77</v>
      </c>
      <c r="O52" s="28">
        <f>IFERROR(VLOOKUP($C52,'ASA RAW (MMP)'!$A:$H,8,0),0)</f>
        <v>27</v>
      </c>
      <c r="P52" s="28">
        <f t="shared" ref="P52:P78" si="27">IFERROR($D52/N52,0)</f>
        <v>18425.814935064936</v>
      </c>
      <c r="Q52" s="28">
        <f t="shared" si="22"/>
        <v>52547.694444444445</v>
      </c>
      <c r="R52" s="145">
        <f>IFERROR(VLOOKUP($C52,'ASA RAW'!$A:$J,5,0),0)</f>
        <v>50</v>
      </c>
      <c r="S52" s="145">
        <v>40</v>
      </c>
      <c r="T52" s="145" t="str">
        <f>IFERROR(VLOOKUP($C52,'ASA RAW'!$A:$J,6,0),0)</f>
        <v>실행 중</v>
      </c>
      <c r="U52" s="28" t="str">
        <f t="shared" ref="U52:U78" si="28">IF(S52&gt;R52,"증액",IF(S52=R52,"유지","감액"))</f>
        <v>감액</v>
      </c>
      <c r="V52" s="209" t="s">
        <v>40</v>
      </c>
      <c r="W52" s="210" t="s">
        <v>41</v>
      </c>
    </row>
    <row r="53" spans="1:23">
      <c r="A53" s="148"/>
      <c r="B53" s="144" t="str">
        <f>IFERROR(VLOOKUP($C53,'ASA RAW'!$A:$J,4,0),0)</f>
        <v>(직접)경쟁사_Exact_25.10.29</v>
      </c>
      <c r="C53" s="144" t="s">
        <v>1410</v>
      </c>
      <c r="D53" s="144">
        <f>IFERROR(VLOOKUP($C53,'ASA RAW'!$A:$J,7,0)*$D$1,0)</f>
        <v>105536.25</v>
      </c>
      <c r="E53" s="144">
        <f>IFERROR(VLOOKUP($C53,'ASA RAW'!$A:$J,8,0),0)</f>
        <v>797</v>
      </c>
      <c r="F53" s="144">
        <f>IFERROR(VLOOKUP($C53,'ASA RAW'!$A:$J,9,0),0)</f>
        <v>42</v>
      </c>
      <c r="G53" s="144">
        <f>IFERROR(VLOOKUP($C53,'ASA RAW'!$A:$J,10,0),0)</f>
        <v>24</v>
      </c>
      <c r="H53" s="29">
        <f t="shared" si="23"/>
        <v>132416.87578419072</v>
      </c>
      <c r="I53" s="29">
        <f t="shared" si="24"/>
        <v>2512.7678571428573</v>
      </c>
      <c r="J53" s="30">
        <f t="shared" si="25"/>
        <v>5.2697616060225848E-2</v>
      </c>
      <c r="K53" s="30">
        <f t="shared" si="19"/>
        <v>0.5714285714285714</v>
      </c>
      <c r="L53" s="28">
        <f t="shared" si="26"/>
        <v>4397.34375</v>
      </c>
      <c r="M53" s="28">
        <f>IFERROR(VLOOKUP($C53,'ASA RAW (MMP)'!$A:$H,4,0),0)</f>
        <v>20</v>
      </c>
      <c r="N53" s="28">
        <f>IFERROR(VLOOKUP($C53,'ASA RAW (MMP)'!$A:$H,7,0),0)</f>
        <v>17</v>
      </c>
      <c r="O53" s="28">
        <f>IFERROR(VLOOKUP($C53,'ASA RAW (MMP)'!$A:$H,8,0),0)</f>
        <v>2</v>
      </c>
      <c r="P53" s="28">
        <f t="shared" si="27"/>
        <v>6208.0147058823532</v>
      </c>
      <c r="Q53" s="28">
        <f t="shared" si="22"/>
        <v>52768.125</v>
      </c>
      <c r="R53" s="145">
        <f>IFERROR(VLOOKUP($C53,'ASA RAW'!$A:$J,5,0),0)</f>
        <v>5</v>
      </c>
      <c r="S53" s="145">
        <v>4</v>
      </c>
      <c r="T53" s="145" t="str">
        <f>IFERROR(VLOOKUP($C53,'ASA RAW'!$A:$J,6,0),0)</f>
        <v>실행 중</v>
      </c>
      <c r="U53" s="28" t="str">
        <f t="shared" si="28"/>
        <v>감액</v>
      </c>
      <c r="V53" s="211">
        <v>150</v>
      </c>
      <c r="W53" s="212">
        <v>150</v>
      </c>
    </row>
    <row r="54" spans="1:23" s="43" customFormat="1">
      <c r="A54" s="148"/>
      <c r="B54" s="144" t="str">
        <f>IFERROR(VLOOKUP($C54,'ASA RAW'!$A:$J,4,0),0)</f>
        <v>(직접)경쟁사_Exact_25.10.29</v>
      </c>
      <c r="C54" s="144" t="s">
        <v>1432</v>
      </c>
      <c r="D54" s="144">
        <f>IFERROR(VLOOKUP($C54,'ASA RAW'!$A:$J,7,0)*$D$1,0)</f>
        <v>6725.9999999999991</v>
      </c>
      <c r="E54" s="144">
        <f>IFERROR(VLOOKUP($C54,'ASA RAW'!$A:$J,8,0),0)</f>
        <v>38</v>
      </c>
      <c r="F54" s="144">
        <f>IFERROR(VLOOKUP($C54,'ASA RAW'!$A:$J,9,0),0)</f>
        <v>1</v>
      </c>
      <c r="G54" s="144">
        <f>IFERROR(VLOOKUP($C54,'ASA RAW'!$A:$J,10,0),0)</f>
        <v>1</v>
      </c>
      <c r="H54" s="29">
        <f t="shared" si="23"/>
        <v>176999.99999999997</v>
      </c>
      <c r="I54" s="29">
        <f t="shared" si="24"/>
        <v>6725.9999999999991</v>
      </c>
      <c r="J54" s="30">
        <f t="shared" si="25"/>
        <v>2.6315789473684209E-2</v>
      </c>
      <c r="K54" s="30">
        <f t="shared" si="19"/>
        <v>1</v>
      </c>
      <c r="L54" s="28">
        <f t="shared" si="26"/>
        <v>6725.9999999999991</v>
      </c>
      <c r="M54" s="28">
        <f>IFERROR(VLOOKUP($C54,'ASA RAW (MMP)'!$A:$H,4,0),0)</f>
        <v>1</v>
      </c>
      <c r="N54" s="28">
        <f>IFERROR(VLOOKUP($C54,'ASA RAW (MMP)'!$A:$H,7,0),0)</f>
        <v>1</v>
      </c>
      <c r="O54" s="28">
        <f>IFERROR(VLOOKUP($C54,'ASA RAW (MMP)'!$A:$H,8,0),0)</f>
        <v>0</v>
      </c>
      <c r="P54" s="28">
        <f t="shared" si="27"/>
        <v>6725.9999999999991</v>
      </c>
      <c r="Q54" s="28">
        <f t="shared" si="22"/>
        <v>0</v>
      </c>
      <c r="R54" s="145">
        <f>IFERROR(VLOOKUP($C54,'ASA RAW'!$A:$J,5,0),0)</f>
        <v>5</v>
      </c>
      <c r="S54" s="145">
        <v>5</v>
      </c>
      <c r="T54" s="145" t="str">
        <f>IFERROR(VLOOKUP($C54,'ASA RAW'!$A:$J,6,0),0)</f>
        <v>실행 중</v>
      </c>
      <c r="U54" s="28" t="str">
        <f t="shared" si="28"/>
        <v>유지</v>
      </c>
      <c r="V54" s="62"/>
    </row>
    <row r="55" spans="1:23" s="43" customFormat="1">
      <c r="B55" s="144" t="str">
        <f>IFERROR(VLOOKUP($C55,'ASA RAW'!$A:$J,4,0),0)</f>
        <v>(직접)경쟁사_Exact_25.10.29</v>
      </c>
      <c r="C55" s="144" t="s">
        <v>1433</v>
      </c>
      <c r="D55" s="144">
        <f>IFERROR(VLOOKUP($C55,'ASA RAW'!$A:$J,7,0)*$D$1,0)</f>
        <v>6209.75</v>
      </c>
      <c r="E55" s="144">
        <f>IFERROR(VLOOKUP($C55,'ASA RAW'!$A:$J,8,0),0)</f>
        <v>15</v>
      </c>
      <c r="F55" s="144">
        <f>IFERROR(VLOOKUP($C55,'ASA RAW'!$A:$J,9,0),0)</f>
        <v>1</v>
      </c>
      <c r="G55" s="144">
        <f>IFERROR(VLOOKUP($C55,'ASA RAW'!$A:$J,10,0),0)</f>
        <v>0</v>
      </c>
      <c r="H55" s="29">
        <f t="shared" si="23"/>
        <v>413983.33333333337</v>
      </c>
      <c r="I55" s="29">
        <f t="shared" si="24"/>
        <v>6209.75</v>
      </c>
      <c r="J55" s="30">
        <f t="shared" si="25"/>
        <v>6.6666666666666666E-2</v>
      </c>
      <c r="K55" s="30">
        <f t="shared" si="19"/>
        <v>0</v>
      </c>
      <c r="L55" s="28">
        <f t="shared" si="26"/>
        <v>0</v>
      </c>
      <c r="M55" s="28">
        <f>IFERROR(VLOOKUP($C55,'ASA RAW (MMP)'!$A:$H,4,0),0)</f>
        <v>0</v>
      </c>
      <c r="N55" s="28">
        <f>IFERROR(VLOOKUP($C55,'ASA RAW (MMP)'!$A:$H,7,0),0)</f>
        <v>0</v>
      </c>
      <c r="O55" s="28">
        <f>IFERROR(VLOOKUP($C55,'ASA RAW (MMP)'!$A:$H,8,0),0)</f>
        <v>0</v>
      </c>
      <c r="P55" s="28">
        <f t="shared" si="27"/>
        <v>0</v>
      </c>
      <c r="Q55" s="28">
        <f t="shared" si="22"/>
        <v>0</v>
      </c>
      <c r="R55" s="145">
        <f>IFERROR(VLOOKUP($C55,'ASA RAW'!$A:$J,5,0),0)</f>
        <v>5</v>
      </c>
      <c r="S55" s="145">
        <v>5</v>
      </c>
      <c r="T55" s="145" t="str">
        <f>IFERROR(VLOOKUP($C55,'ASA RAW'!$A:$J,6,0),0)</f>
        <v>실행 중</v>
      </c>
      <c r="U55" s="28" t="str">
        <f t="shared" si="28"/>
        <v>유지</v>
      </c>
      <c r="V55" s="62"/>
    </row>
    <row r="56" spans="1:23" s="43" customFormat="1">
      <c r="B56" s="144" t="str">
        <f>IFERROR(VLOOKUP($C56,'ASA RAW'!$A:$J,4,0),0)</f>
        <v>(직접)경쟁사_Exact_25.10.29</v>
      </c>
      <c r="C56" s="144" t="s">
        <v>1427</v>
      </c>
      <c r="D56" s="144">
        <f>IFERROR(VLOOKUP($C56,'ASA RAW'!$A:$J,7,0)*$D$1,0)</f>
        <v>737.5</v>
      </c>
      <c r="E56" s="144">
        <f>IFERROR(VLOOKUP($C56,'ASA RAW'!$A:$J,8,0),0)</f>
        <v>4</v>
      </c>
      <c r="F56" s="144">
        <f>IFERROR(VLOOKUP($C56,'ASA RAW'!$A:$J,9,0),0)</f>
        <v>1</v>
      </c>
      <c r="G56" s="144">
        <f>IFERROR(VLOOKUP($C56,'ASA RAW'!$A:$J,10,0),0)</f>
        <v>0</v>
      </c>
      <c r="H56" s="29">
        <f t="shared" si="23"/>
        <v>184375</v>
      </c>
      <c r="I56" s="29">
        <f t="shared" si="24"/>
        <v>737.5</v>
      </c>
      <c r="J56" s="30">
        <f t="shared" si="25"/>
        <v>0.25</v>
      </c>
      <c r="K56" s="30">
        <f t="shared" si="19"/>
        <v>0</v>
      </c>
      <c r="L56" s="28">
        <f t="shared" si="26"/>
        <v>0</v>
      </c>
      <c r="M56" s="28">
        <f>IFERROR(VLOOKUP($C56,'ASA RAW (MMP)'!$A:$H,4,0),0)</f>
        <v>0</v>
      </c>
      <c r="N56" s="28">
        <f>IFERROR(VLOOKUP($C56,'ASA RAW (MMP)'!$A:$H,7,0),0)</f>
        <v>0</v>
      </c>
      <c r="O56" s="28">
        <f>IFERROR(VLOOKUP($C56,'ASA RAW (MMP)'!$A:$H,8,0),0)</f>
        <v>0</v>
      </c>
      <c r="P56" s="28">
        <f t="shared" si="27"/>
        <v>0</v>
      </c>
      <c r="Q56" s="28">
        <f t="shared" si="22"/>
        <v>0</v>
      </c>
      <c r="R56" s="145">
        <f>IFERROR(VLOOKUP($C56,'ASA RAW'!$A:$J,5,0),0)</f>
        <v>0.5</v>
      </c>
      <c r="S56" s="145">
        <v>0.5</v>
      </c>
      <c r="T56" s="145" t="str">
        <f>IFERROR(VLOOKUP($C56,'ASA RAW'!$A:$J,6,0),0)</f>
        <v>실행 중</v>
      </c>
      <c r="U56" s="28" t="str">
        <f t="shared" si="28"/>
        <v>유지</v>
      </c>
      <c r="V56" s="62"/>
    </row>
    <row r="57" spans="1:23" s="43" customFormat="1">
      <c r="B57" s="144">
        <f>IFERROR(VLOOKUP($C57,'ASA RAW'!$A:$J,4,0),0)</f>
        <v>0</v>
      </c>
      <c r="C57" s="144" t="s">
        <v>1411</v>
      </c>
      <c r="D57" s="144">
        <f>IFERROR(VLOOKUP($C57,'ASA RAW'!$A:$J,7,0)*$D$1,0)</f>
        <v>0</v>
      </c>
      <c r="E57" s="144">
        <f>IFERROR(VLOOKUP($C57,'ASA RAW'!$A:$J,8,0),0)</f>
        <v>0</v>
      </c>
      <c r="F57" s="144">
        <f>IFERROR(VLOOKUP($C57,'ASA RAW'!$A:$J,9,0),0)</f>
        <v>0</v>
      </c>
      <c r="G57" s="144">
        <f>IFERROR(VLOOKUP($C57,'ASA RAW'!$A:$J,10,0),0)</f>
        <v>0</v>
      </c>
      <c r="H57" s="29">
        <f t="shared" si="23"/>
        <v>0</v>
      </c>
      <c r="I57" s="29">
        <f t="shared" si="24"/>
        <v>0</v>
      </c>
      <c r="J57" s="30">
        <f t="shared" si="25"/>
        <v>0</v>
      </c>
      <c r="K57" s="30">
        <f t="shared" si="19"/>
        <v>0</v>
      </c>
      <c r="L57" s="28">
        <f t="shared" si="26"/>
        <v>0</v>
      </c>
      <c r="M57" s="28">
        <f>IFERROR(VLOOKUP($C57,'ASA RAW (MMP)'!$A:$H,4,0),0)</f>
        <v>0</v>
      </c>
      <c r="N57" s="28">
        <f>IFERROR(VLOOKUP($C57,'ASA RAW (MMP)'!$A:$H,7,0),0)</f>
        <v>0</v>
      </c>
      <c r="O57" s="28">
        <f>IFERROR(VLOOKUP($C57,'ASA RAW (MMP)'!$A:$H,8,0),0)</f>
        <v>0</v>
      </c>
      <c r="P57" s="28">
        <f t="shared" si="27"/>
        <v>0</v>
      </c>
      <c r="Q57" s="28">
        <f t="shared" si="22"/>
        <v>0</v>
      </c>
      <c r="R57" s="145">
        <v>0.5</v>
      </c>
      <c r="S57" s="145">
        <v>2</v>
      </c>
      <c r="T57" s="145">
        <f>IFERROR(VLOOKUP($C57,'ASA RAW'!$A:$J,6,0),0)</f>
        <v>0</v>
      </c>
      <c r="U57" s="28" t="str">
        <f t="shared" si="28"/>
        <v>증액</v>
      </c>
    </row>
    <row r="58" spans="1:23" s="43" customFormat="1">
      <c r="A58"/>
      <c r="B58" s="144" t="str">
        <f>IFERROR(VLOOKUP($C58,'ASA RAW'!$A:$J,4,0),0)</f>
        <v>(직접)경쟁사_Exact_25.10.29</v>
      </c>
      <c r="C58" s="144" t="s">
        <v>1412</v>
      </c>
      <c r="D58" s="144">
        <f>IFERROR(VLOOKUP($C58,'ASA RAW'!$A:$J,7,0)*$D$1,0)</f>
        <v>0</v>
      </c>
      <c r="E58" s="144">
        <f>IFERROR(VLOOKUP($C58,'ASA RAW'!$A:$J,8,0),0)</f>
        <v>2</v>
      </c>
      <c r="F58" s="144">
        <f>IFERROR(VLOOKUP($C58,'ASA RAW'!$A:$J,9,0),0)</f>
        <v>0</v>
      </c>
      <c r="G58" s="144">
        <f>IFERROR(VLOOKUP($C58,'ASA RAW'!$A:$J,10,0),0)</f>
        <v>0</v>
      </c>
      <c r="H58" s="29">
        <f t="shared" si="23"/>
        <v>0</v>
      </c>
      <c r="I58" s="29">
        <f t="shared" si="24"/>
        <v>0</v>
      </c>
      <c r="J58" s="30">
        <f t="shared" si="25"/>
        <v>0</v>
      </c>
      <c r="K58" s="30">
        <f t="shared" si="19"/>
        <v>0</v>
      </c>
      <c r="L58" s="28">
        <f t="shared" si="26"/>
        <v>0</v>
      </c>
      <c r="M58" s="28">
        <f>IFERROR(VLOOKUP($C58,'ASA RAW (MMP)'!$A:$H,4,0),0)</f>
        <v>0</v>
      </c>
      <c r="N58" s="28">
        <f>IFERROR(VLOOKUP($C58,'ASA RAW (MMP)'!$A:$H,7,0),0)</f>
        <v>0</v>
      </c>
      <c r="O58" s="28">
        <f>IFERROR(VLOOKUP($C58,'ASA RAW (MMP)'!$A:$H,8,0),0)</f>
        <v>0</v>
      </c>
      <c r="P58" s="28">
        <f t="shared" si="27"/>
        <v>0</v>
      </c>
      <c r="Q58" s="28">
        <f t="shared" si="22"/>
        <v>0</v>
      </c>
      <c r="R58" s="145">
        <f>IFERROR(VLOOKUP($C58,'ASA RAW'!$A:$J,5,0),0)</f>
        <v>30</v>
      </c>
      <c r="S58" s="145">
        <v>50</v>
      </c>
      <c r="T58" s="145" t="str">
        <f>IFERROR(VLOOKUP($C58,'ASA RAW'!$A:$J,6,0),0)</f>
        <v>실행 중</v>
      </c>
      <c r="U58" s="28" t="str">
        <f t="shared" si="28"/>
        <v>증액</v>
      </c>
    </row>
    <row r="59" spans="1:23" s="43" customFormat="1">
      <c r="B59" s="144" t="str">
        <f>IFERROR(VLOOKUP($C59,'ASA RAW'!$A:$J,4,0),0)</f>
        <v>(직접)경쟁사_Exact_25.10.29</v>
      </c>
      <c r="C59" s="144" t="s">
        <v>1413</v>
      </c>
      <c r="D59" s="144">
        <f>IFERROR(VLOOKUP($C59,'ASA RAW'!$A:$J,7,0)*$D$1,0)</f>
        <v>0</v>
      </c>
      <c r="E59" s="144">
        <f>IFERROR(VLOOKUP($C59,'ASA RAW'!$A:$J,8,0),0)</f>
        <v>94</v>
      </c>
      <c r="F59" s="144">
        <f>IFERROR(VLOOKUP($C59,'ASA RAW'!$A:$J,9,0),0)</f>
        <v>0</v>
      </c>
      <c r="G59" s="144">
        <f>IFERROR(VLOOKUP($C59,'ASA RAW'!$A:$J,10,0),0)</f>
        <v>0</v>
      </c>
      <c r="H59" s="29">
        <f t="shared" si="23"/>
        <v>0</v>
      </c>
      <c r="I59" s="29">
        <f t="shared" si="24"/>
        <v>0</v>
      </c>
      <c r="J59" s="30">
        <f t="shared" si="25"/>
        <v>0</v>
      </c>
      <c r="K59" s="30">
        <f t="shared" si="19"/>
        <v>0</v>
      </c>
      <c r="L59" s="28">
        <f t="shared" si="26"/>
        <v>0</v>
      </c>
      <c r="M59" s="28">
        <f>IFERROR(VLOOKUP($C59,'ASA RAW (MMP)'!$A:$H,4,0),0)</f>
        <v>0</v>
      </c>
      <c r="N59" s="28">
        <f>IFERROR(VLOOKUP($C59,'ASA RAW (MMP)'!$A:$H,7,0),0)</f>
        <v>0</v>
      </c>
      <c r="O59" s="28">
        <f>IFERROR(VLOOKUP($C59,'ASA RAW (MMP)'!$A:$H,8,0),0)</f>
        <v>0</v>
      </c>
      <c r="P59" s="28">
        <f t="shared" si="27"/>
        <v>0</v>
      </c>
      <c r="Q59" s="28">
        <f t="shared" si="22"/>
        <v>0</v>
      </c>
      <c r="R59" s="145">
        <f>IFERROR(VLOOKUP($C59,'ASA RAW'!$A:$J,5,0),0)</f>
        <v>2</v>
      </c>
      <c r="S59" s="145">
        <v>2</v>
      </c>
      <c r="T59" s="145" t="str">
        <f>IFERROR(VLOOKUP($C59,'ASA RAW'!$A:$J,6,0),0)</f>
        <v>실행 중</v>
      </c>
      <c r="U59" s="28" t="str">
        <f t="shared" si="28"/>
        <v>유지</v>
      </c>
      <c r="V59" s="62"/>
    </row>
    <row r="60" spans="1:23" s="43" customFormat="1">
      <c r="B60" s="144" t="str">
        <f>IFERROR(VLOOKUP($C60,'ASA RAW'!$A:$J,4,0),0)</f>
        <v>(직접)경쟁사_Exact_25.10.29</v>
      </c>
      <c r="C60" s="144" t="s">
        <v>1414</v>
      </c>
      <c r="D60" s="144">
        <f>IFERROR(VLOOKUP($C60,'ASA RAW'!$A:$J,7,0)*$D$1,0)</f>
        <v>0</v>
      </c>
      <c r="E60" s="144">
        <f>IFERROR(VLOOKUP($C60,'ASA RAW'!$A:$J,8,0),0)</f>
        <v>52</v>
      </c>
      <c r="F60" s="144">
        <f>IFERROR(VLOOKUP($C60,'ASA RAW'!$A:$J,9,0),0)</f>
        <v>0</v>
      </c>
      <c r="G60" s="144">
        <f>IFERROR(VLOOKUP($C60,'ASA RAW'!$A:$J,10,0),0)</f>
        <v>0</v>
      </c>
      <c r="H60" s="29">
        <f t="shared" si="23"/>
        <v>0</v>
      </c>
      <c r="I60" s="29">
        <f t="shared" si="24"/>
        <v>0</v>
      </c>
      <c r="J60" s="30">
        <f t="shared" si="25"/>
        <v>0</v>
      </c>
      <c r="K60" s="30">
        <f t="shared" si="19"/>
        <v>0</v>
      </c>
      <c r="L60" s="28">
        <f t="shared" si="26"/>
        <v>0</v>
      </c>
      <c r="M60" s="28">
        <f>IFERROR(VLOOKUP($C60,'ASA RAW (MMP)'!$A:$H,4,0),0)</f>
        <v>0</v>
      </c>
      <c r="N60" s="28">
        <f>IFERROR(VLOOKUP($C60,'ASA RAW (MMP)'!$A:$H,7,0),0)</f>
        <v>0</v>
      </c>
      <c r="O60" s="28">
        <f>IFERROR(VLOOKUP($C60,'ASA RAW (MMP)'!$A:$H,8,0),0)</f>
        <v>0</v>
      </c>
      <c r="P60" s="28">
        <f t="shared" si="27"/>
        <v>0</v>
      </c>
      <c r="Q60" s="28">
        <f t="shared" si="22"/>
        <v>0</v>
      </c>
      <c r="R60" s="145">
        <f>IFERROR(VLOOKUP($C60,'ASA RAW'!$A:$J,5,0),0)</f>
        <v>0.5</v>
      </c>
      <c r="S60" s="145">
        <v>0.5</v>
      </c>
      <c r="T60" s="145" t="str">
        <f>IFERROR(VLOOKUP($C60,'ASA RAW'!$A:$J,6,0),0)</f>
        <v>실행 중</v>
      </c>
      <c r="U60" s="28" t="str">
        <f t="shared" si="28"/>
        <v>유지</v>
      </c>
    </row>
    <row r="61" spans="1:23" s="43" customFormat="1">
      <c r="B61" s="144">
        <f>IFERROR(VLOOKUP($C61,'ASA RAW'!$A:$J,4,0),0)</f>
        <v>0</v>
      </c>
      <c r="C61" s="144" t="s">
        <v>1415</v>
      </c>
      <c r="D61" s="144">
        <f>IFERROR(VLOOKUP($C61,'ASA RAW'!$A:$J,7,0)*$D$1,0)</f>
        <v>0</v>
      </c>
      <c r="E61" s="144">
        <f>IFERROR(VLOOKUP($C61,'ASA RAW'!$A:$J,8,0),0)</f>
        <v>0</v>
      </c>
      <c r="F61" s="144">
        <f>IFERROR(VLOOKUP($C61,'ASA RAW'!$A:$J,9,0),0)</f>
        <v>0</v>
      </c>
      <c r="G61" s="144">
        <f>IFERROR(VLOOKUP($C61,'ASA RAW'!$A:$J,10,0),0)</f>
        <v>0</v>
      </c>
      <c r="H61" s="29">
        <f t="shared" si="23"/>
        <v>0</v>
      </c>
      <c r="I61" s="29">
        <f t="shared" si="24"/>
        <v>0</v>
      </c>
      <c r="J61" s="30">
        <f t="shared" si="25"/>
        <v>0</v>
      </c>
      <c r="K61" s="30">
        <f t="shared" si="19"/>
        <v>0</v>
      </c>
      <c r="L61" s="28">
        <f t="shared" si="26"/>
        <v>0</v>
      </c>
      <c r="M61" s="28">
        <f>IFERROR(VLOOKUP($C61,'ASA RAW (MMP)'!$A:$H,4,0),0)</f>
        <v>0</v>
      </c>
      <c r="N61" s="28">
        <f>IFERROR(VLOOKUP($C61,'ASA RAW (MMP)'!$A:$H,7,0),0)</f>
        <v>0</v>
      </c>
      <c r="O61" s="28">
        <f>IFERROR(VLOOKUP($C61,'ASA RAW (MMP)'!$A:$H,8,0),0)</f>
        <v>0</v>
      </c>
      <c r="P61" s="28">
        <f t="shared" si="27"/>
        <v>0</v>
      </c>
      <c r="Q61" s="28">
        <f t="shared" si="22"/>
        <v>0</v>
      </c>
      <c r="R61" s="145">
        <f>IFERROR(VLOOKUP($C61,'ASA RAW'!$A:$J,5,0),0)</f>
        <v>0</v>
      </c>
      <c r="S61" s="145">
        <v>1</v>
      </c>
      <c r="T61" s="145">
        <f>IFERROR(VLOOKUP($C61,'ASA RAW'!$A:$J,6,0),0)</f>
        <v>0</v>
      </c>
      <c r="U61" s="28" t="str">
        <f t="shared" si="28"/>
        <v>증액</v>
      </c>
    </row>
    <row r="62" spans="1:23" s="43" customFormat="1">
      <c r="B62" s="144" t="str">
        <f>IFERROR(VLOOKUP($C62,'ASA RAW'!$A:$J,4,0),0)</f>
        <v>(직접)경쟁사_Exact_25.10.29</v>
      </c>
      <c r="C62" s="144" t="s">
        <v>1416</v>
      </c>
      <c r="D62" s="144">
        <f>IFERROR(VLOOKUP($C62,'ASA RAW'!$A:$J,7,0)*$D$1,0)</f>
        <v>0</v>
      </c>
      <c r="E62" s="144">
        <f>IFERROR(VLOOKUP($C62,'ASA RAW'!$A:$J,8,0),0)</f>
        <v>46</v>
      </c>
      <c r="F62" s="144">
        <f>IFERROR(VLOOKUP($C62,'ASA RAW'!$A:$J,9,0),0)</f>
        <v>0</v>
      </c>
      <c r="G62" s="144">
        <f>IFERROR(VLOOKUP($C62,'ASA RAW'!$A:$J,10,0),0)</f>
        <v>0</v>
      </c>
      <c r="H62" s="29">
        <f t="shared" si="23"/>
        <v>0</v>
      </c>
      <c r="I62" s="29">
        <f t="shared" si="24"/>
        <v>0</v>
      </c>
      <c r="J62" s="30">
        <f t="shared" si="25"/>
        <v>0</v>
      </c>
      <c r="K62" s="30">
        <f t="shared" si="19"/>
        <v>0</v>
      </c>
      <c r="L62" s="28">
        <f t="shared" si="26"/>
        <v>0</v>
      </c>
      <c r="M62" s="28">
        <f>IFERROR(VLOOKUP($C62,'ASA RAW (MMP)'!$A:$H,4,0),0)</f>
        <v>0</v>
      </c>
      <c r="N62" s="28">
        <f>IFERROR(VLOOKUP($C62,'ASA RAW (MMP)'!$A:$H,7,0),0)</f>
        <v>0</v>
      </c>
      <c r="O62" s="28">
        <f>IFERROR(VLOOKUP($C62,'ASA RAW (MMP)'!$A:$H,8,0),0)</f>
        <v>0</v>
      </c>
      <c r="P62" s="28">
        <f t="shared" si="27"/>
        <v>0</v>
      </c>
      <c r="Q62" s="28">
        <f t="shared" si="22"/>
        <v>0</v>
      </c>
      <c r="R62" s="145">
        <f>IFERROR(VLOOKUP($C62,'ASA RAW'!$A:$J,5,0),0)</f>
        <v>0.5</v>
      </c>
      <c r="S62" s="145">
        <f>IFERROR(VLOOKUP($C62,'ASA RAW'!$A:$J,5,0),0)</f>
        <v>0.5</v>
      </c>
      <c r="T62" s="145" t="str">
        <f>IFERROR(VLOOKUP($C62,'ASA RAW'!$A:$J,6,0),0)</f>
        <v>실행 중</v>
      </c>
      <c r="U62" s="28" t="str">
        <f t="shared" si="28"/>
        <v>유지</v>
      </c>
      <c r="V62" s="62"/>
    </row>
    <row r="63" spans="1:23" s="43" customFormat="1">
      <c r="B63" s="144">
        <f>IFERROR(VLOOKUP($C63,'ASA RAW'!$A:$J,4,0),0)</f>
        <v>0</v>
      </c>
      <c r="C63" s="144" t="s">
        <v>1417</v>
      </c>
      <c r="D63" s="144">
        <f>IFERROR(VLOOKUP($C63,'ASA RAW'!$A:$J,7,0)*$D$1,0)</f>
        <v>0</v>
      </c>
      <c r="E63" s="144">
        <f>IFERROR(VLOOKUP($C63,'ASA RAW'!$A:$J,8,0),0)</f>
        <v>0</v>
      </c>
      <c r="F63" s="144">
        <f>IFERROR(VLOOKUP($C63,'ASA RAW'!$A:$J,9,0),0)</f>
        <v>0</v>
      </c>
      <c r="G63" s="144">
        <f>IFERROR(VLOOKUP($C63,'ASA RAW'!$A:$J,10,0),0)</f>
        <v>0</v>
      </c>
      <c r="H63" s="29">
        <f t="shared" si="23"/>
        <v>0</v>
      </c>
      <c r="I63" s="29">
        <f t="shared" si="24"/>
        <v>0</v>
      </c>
      <c r="J63" s="30">
        <f t="shared" si="25"/>
        <v>0</v>
      </c>
      <c r="K63" s="30">
        <f t="shared" si="19"/>
        <v>0</v>
      </c>
      <c r="L63" s="28">
        <f t="shared" si="26"/>
        <v>0</v>
      </c>
      <c r="M63" s="28">
        <f>IFERROR(VLOOKUP($C63,'ASA RAW (MMP)'!$A:$H,4,0),0)</f>
        <v>0</v>
      </c>
      <c r="N63" s="28">
        <f>IFERROR(VLOOKUP($C63,'ASA RAW (MMP)'!$A:$H,7,0),0)</f>
        <v>0</v>
      </c>
      <c r="O63" s="28">
        <f>IFERROR(VLOOKUP($C63,'ASA RAW (MMP)'!$A:$H,8,0),0)</f>
        <v>0</v>
      </c>
      <c r="P63" s="28">
        <f t="shared" si="27"/>
        <v>0</v>
      </c>
      <c r="Q63" s="28">
        <f t="shared" si="22"/>
        <v>0</v>
      </c>
      <c r="R63" s="145">
        <f>IFERROR(VLOOKUP($C63,'ASA RAW'!$A:$J,5,0),0)</f>
        <v>0</v>
      </c>
      <c r="S63" s="145">
        <v>0.5</v>
      </c>
      <c r="T63" s="145">
        <f>IFERROR(VLOOKUP($C63,'ASA RAW'!$A:$J,6,0),0)</f>
        <v>0</v>
      </c>
      <c r="U63" s="28" t="str">
        <f t="shared" si="28"/>
        <v>증액</v>
      </c>
    </row>
    <row r="64" spans="1:23" s="43" customFormat="1">
      <c r="B64" s="144">
        <f>IFERROR(VLOOKUP($C64,'ASA RAW'!$A:$J,4,0),0)</f>
        <v>0</v>
      </c>
      <c r="C64" s="144" t="s">
        <v>1418</v>
      </c>
      <c r="D64" s="144">
        <f>IFERROR(VLOOKUP($C64,'ASA RAW'!$A:$J,7,0)*$D$1,0)</f>
        <v>0</v>
      </c>
      <c r="E64" s="144">
        <f>IFERROR(VLOOKUP($C64,'ASA RAW'!$A:$J,8,0),0)</f>
        <v>0</v>
      </c>
      <c r="F64" s="144">
        <f>IFERROR(VLOOKUP($C64,'ASA RAW'!$A:$J,9,0),0)</f>
        <v>0</v>
      </c>
      <c r="G64" s="144">
        <f>IFERROR(VLOOKUP($C64,'ASA RAW'!$A:$J,10,0),0)</f>
        <v>0</v>
      </c>
      <c r="H64" s="29">
        <f t="shared" si="23"/>
        <v>0</v>
      </c>
      <c r="I64" s="29">
        <f t="shared" si="24"/>
        <v>0</v>
      </c>
      <c r="J64" s="30">
        <f t="shared" si="25"/>
        <v>0</v>
      </c>
      <c r="K64" s="30">
        <f t="shared" si="19"/>
        <v>0</v>
      </c>
      <c r="L64" s="28">
        <f t="shared" si="26"/>
        <v>0</v>
      </c>
      <c r="M64" s="28">
        <f>IFERROR(VLOOKUP($C64,'ASA RAW (MMP)'!$A:$H,4,0),0)</f>
        <v>0</v>
      </c>
      <c r="N64" s="28">
        <f>IFERROR(VLOOKUP($C64,'ASA RAW (MMP)'!$A:$H,7,0),0)</f>
        <v>0</v>
      </c>
      <c r="O64" s="28">
        <f>IFERROR(VLOOKUP($C64,'ASA RAW (MMP)'!$A:$H,8,0),0)</f>
        <v>0</v>
      </c>
      <c r="P64" s="28">
        <f t="shared" si="27"/>
        <v>0</v>
      </c>
      <c r="Q64" s="28">
        <f t="shared" si="22"/>
        <v>0</v>
      </c>
      <c r="R64" s="145">
        <f>IFERROR(VLOOKUP($C64,'ASA RAW'!$A:$J,5,0),0)</f>
        <v>0</v>
      </c>
      <c r="S64" s="145">
        <v>0.5</v>
      </c>
      <c r="T64" s="145">
        <f>IFERROR(VLOOKUP($C64,'ASA RAW'!$A:$J,6,0),0)</f>
        <v>0</v>
      </c>
      <c r="U64" s="28" t="str">
        <f t="shared" si="28"/>
        <v>증액</v>
      </c>
    </row>
    <row r="65" spans="2:23" s="43" customFormat="1">
      <c r="B65" s="144">
        <f>IFERROR(VLOOKUP($C65,'ASA RAW'!$A:$J,4,0),0)</f>
        <v>0</v>
      </c>
      <c r="C65" s="144" t="s">
        <v>1419</v>
      </c>
      <c r="D65" s="144">
        <f>IFERROR(VLOOKUP($C65,'ASA RAW'!$A:$J,7,0)*$D$1,0)</f>
        <v>0</v>
      </c>
      <c r="E65" s="144">
        <f>IFERROR(VLOOKUP($C65,'ASA RAW'!$A:$J,8,0),0)</f>
        <v>0</v>
      </c>
      <c r="F65" s="144">
        <f>IFERROR(VLOOKUP($C65,'ASA RAW'!$A:$J,9,0),0)</f>
        <v>0</v>
      </c>
      <c r="G65" s="144">
        <f>IFERROR(VLOOKUP($C65,'ASA RAW'!$A:$J,10,0),0)</f>
        <v>0</v>
      </c>
      <c r="H65" s="29">
        <f t="shared" si="23"/>
        <v>0</v>
      </c>
      <c r="I65" s="29">
        <f t="shared" si="24"/>
        <v>0</v>
      </c>
      <c r="J65" s="30">
        <f t="shared" si="25"/>
        <v>0</v>
      </c>
      <c r="K65" s="30">
        <f t="shared" si="19"/>
        <v>0</v>
      </c>
      <c r="L65" s="28">
        <f t="shared" si="26"/>
        <v>0</v>
      </c>
      <c r="M65" s="28">
        <f>IFERROR(VLOOKUP($C65,'ASA RAW (MMP)'!$A:$H,4,0),0)</f>
        <v>0</v>
      </c>
      <c r="N65" s="28">
        <f>IFERROR(VLOOKUP($C65,'ASA RAW (MMP)'!$A:$H,7,0),0)</f>
        <v>0</v>
      </c>
      <c r="O65" s="28">
        <f>IFERROR(VLOOKUP($C65,'ASA RAW (MMP)'!$A:$H,8,0),0)</f>
        <v>0</v>
      </c>
      <c r="P65" s="28">
        <f t="shared" si="27"/>
        <v>0</v>
      </c>
      <c r="Q65" s="28">
        <f t="shared" si="22"/>
        <v>0</v>
      </c>
      <c r="R65" s="145">
        <f>IFERROR(VLOOKUP($C65,'ASA RAW'!$A:$J,5,0),0)</f>
        <v>0</v>
      </c>
      <c r="S65" s="145">
        <v>0</v>
      </c>
      <c r="T65" s="145">
        <f>IFERROR(VLOOKUP($C65,'ASA RAW'!$A:$J,6,0),0)</f>
        <v>0</v>
      </c>
      <c r="U65" s="28" t="str">
        <f t="shared" si="28"/>
        <v>유지</v>
      </c>
    </row>
    <row r="66" spans="2:23" s="43" customFormat="1">
      <c r="B66" s="144">
        <f>IFERROR(VLOOKUP($C66,'ASA RAW'!$A:$J,4,0),0)</f>
        <v>0</v>
      </c>
      <c r="C66" s="144" t="s">
        <v>1420</v>
      </c>
      <c r="D66" s="144">
        <f>IFERROR(VLOOKUP($C66,'ASA RAW'!$A:$J,7,0)*$D$1,0)</f>
        <v>0</v>
      </c>
      <c r="E66" s="144">
        <f>IFERROR(VLOOKUP($C66,'ASA RAW'!$A:$J,8,0),0)</f>
        <v>0</v>
      </c>
      <c r="F66" s="144">
        <f>IFERROR(VLOOKUP($C66,'ASA RAW'!$A:$J,9,0),0)</f>
        <v>0</v>
      </c>
      <c r="G66" s="144">
        <f>IFERROR(VLOOKUP($C66,'ASA RAW'!$A:$J,10,0),0)</f>
        <v>0</v>
      </c>
      <c r="H66" s="29">
        <f t="shared" si="23"/>
        <v>0</v>
      </c>
      <c r="I66" s="29">
        <f t="shared" si="24"/>
        <v>0</v>
      </c>
      <c r="J66" s="30">
        <f t="shared" si="25"/>
        <v>0</v>
      </c>
      <c r="K66" s="30">
        <f t="shared" si="19"/>
        <v>0</v>
      </c>
      <c r="L66" s="28">
        <f t="shared" si="26"/>
        <v>0</v>
      </c>
      <c r="M66" s="28">
        <f>IFERROR(VLOOKUP($C66,'ASA RAW (MMP)'!$A:$H,4,0),0)</f>
        <v>0</v>
      </c>
      <c r="N66" s="28">
        <f>IFERROR(VLOOKUP($C66,'ASA RAW (MMP)'!$A:$H,7,0),0)</f>
        <v>0</v>
      </c>
      <c r="O66" s="28">
        <f>IFERROR(VLOOKUP($C66,'ASA RAW (MMP)'!$A:$H,8,0),0)</f>
        <v>0</v>
      </c>
      <c r="P66" s="28">
        <f t="shared" si="27"/>
        <v>0</v>
      </c>
      <c r="Q66" s="28">
        <f t="shared" si="22"/>
        <v>0</v>
      </c>
      <c r="R66" s="145">
        <f>IFERROR(VLOOKUP($C66,'ASA RAW'!$A:$J,5,0),0)</f>
        <v>0</v>
      </c>
      <c r="S66" s="145">
        <v>0</v>
      </c>
      <c r="T66" s="145">
        <f>IFERROR(VLOOKUP($C66,'ASA RAW'!$A:$J,6,0),0)</f>
        <v>0</v>
      </c>
      <c r="U66" s="28" t="str">
        <f t="shared" si="28"/>
        <v>유지</v>
      </c>
      <c r="W66"/>
    </row>
    <row r="67" spans="2:23" s="43" customFormat="1">
      <c r="B67" s="144">
        <f>IFERROR(VLOOKUP($C67,'ASA RAW'!$A:$J,4,0),0)</f>
        <v>0</v>
      </c>
      <c r="C67" s="144" t="s">
        <v>1421</v>
      </c>
      <c r="D67" s="144">
        <f>IFERROR(VLOOKUP($C67,'ASA RAW'!$A:$J,7,0)*$D$1,0)</f>
        <v>0</v>
      </c>
      <c r="E67" s="144">
        <f>IFERROR(VLOOKUP($C67,'ASA RAW'!$A:$J,8,0),0)</f>
        <v>0</v>
      </c>
      <c r="F67" s="144">
        <f>IFERROR(VLOOKUP($C67,'ASA RAW'!$A:$J,9,0),0)</f>
        <v>0</v>
      </c>
      <c r="G67" s="144">
        <f>IFERROR(VLOOKUP($C67,'ASA RAW'!$A:$J,10,0),0)</f>
        <v>0</v>
      </c>
      <c r="H67" s="29">
        <f t="shared" si="23"/>
        <v>0</v>
      </c>
      <c r="I67" s="29">
        <f t="shared" si="24"/>
        <v>0</v>
      </c>
      <c r="J67" s="30">
        <f t="shared" si="25"/>
        <v>0</v>
      </c>
      <c r="K67" s="30">
        <f t="shared" si="19"/>
        <v>0</v>
      </c>
      <c r="L67" s="28">
        <f t="shared" si="26"/>
        <v>0</v>
      </c>
      <c r="M67" s="28">
        <f>IFERROR(VLOOKUP($C67,'ASA RAW (MMP)'!$A:$H,4,0),0)</f>
        <v>0</v>
      </c>
      <c r="N67" s="28">
        <f>IFERROR(VLOOKUP($C67,'ASA RAW (MMP)'!$A:$H,7,0),0)</f>
        <v>0</v>
      </c>
      <c r="O67" s="28">
        <f>IFERROR(VLOOKUP($C67,'ASA RAW (MMP)'!$A:$H,8,0),0)</f>
        <v>0</v>
      </c>
      <c r="P67" s="28">
        <f t="shared" si="27"/>
        <v>0</v>
      </c>
      <c r="Q67" s="28">
        <f t="shared" si="22"/>
        <v>0</v>
      </c>
      <c r="R67" s="145">
        <f>IFERROR(VLOOKUP($C67,'ASA RAW'!$A:$J,5,0),0)</f>
        <v>0</v>
      </c>
      <c r="S67" s="145">
        <v>0</v>
      </c>
      <c r="T67" s="145">
        <f>IFERROR(VLOOKUP($C67,'ASA RAW'!$A:$J,6,0),0)</f>
        <v>0</v>
      </c>
      <c r="U67" s="28" t="str">
        <f t="shared" si="28"/>
        <v>유지</v>
      </c>
      <c r="V67" s="62"/>
    </row>
    <row r="68" spans="2:23" s="43" customFormat="1">
      <c r="B68" s="144">
        <f>IFERROR(VLOOKUP($C68,'ASA RAW'!$A:$J,4,0),0)</f>
        <v>0</v>
      </c>
      <c r="C68" s="144" t="s">
        <v>1422</v>
      </c>
      <c r="D68" s="144">
        <f>IFERROR(VLOOKUP($C68,'ASA RAW'!$A:$J,7,0)*$D$1,0)</f>
        <v>0</v>
      </c>
      <c r="E68" s="144">
        <f>IFERROR(VLOOKUP($C68,'ASA RAW'!$A:$J,8,0),0)</f>
        <v>0</v>
      </c>
      <c r="F68" s="144">
        <f>IFERROR(VLOOKUP($C68,'ASA RAW'!$A:$J,9,0),0)</f>
        <v>0</v>
      </c>
      <c r="G68" s="144">
        <f>IFERROR(VLOOKUP($C68,'ASA RAW'!$A:$J,10,0),0)</f>
        <v>0</v>
      </c>
      <c r="H68" s="29">
        <f t="shared" si="23"/>
        <v>0</v>
      </c>
      <c r="I68" s="29">
        <f t="shared" si="24"/>
        <v>0</v>
      </c>
      <c r="J68" s="30">
        <f t="shared" si="25"/>
        <v>0</v>
      </c>
      <c r="K68" s="30">
        <f t="shared" si="19"/>
        <v>0</v>
      </c>
      <c r="L68" s="28">
        <f t="shared" si="26"/>
        <v>0</v>
      </c>
      <c r="M68" s="28">
        <f>IFERROR(VLOOKUP($C68,'ASA RAW (MMP)'!$A:$H,4,0),0)</f>
        <v>0</v>
      </c>
      <c r="N68" s="28">
        <f>IFERROR(VLOOKUP($C68,'ASA RAW (MMP)'!$A:$H,7,0),0)</f>
        <v>0</v>
      </c>
      <c r="O68" s="28">
        <f>IFERROR(VLOOKUP($C68,'ASA RAW (MMP)'!$A:$H,8,0),0)</f>
        <v>0</v>
      </c>
      <c r="P68" s="28">
        <f t="shared" si="27"/>
        <v>0</v>
      </c>
      <c r="Q68" s="28">
        <f t="shared" si="22"/>
        <v>0</v>
      </c>
      <c r="R68" s="145">
        <f>IFERROR(VLOOKUP($C68,'ASA RAW'!$A:$J,5,0),0)</f>
        <v>0</v>
      </c>
      <c r="S68" s="145">
        <v>0</v>
      </c>
      <c r="T68" s="145">
        <f>IFERROR(VLOOKUP($C68,'ASA RAW'!$A:$J,6,0),0)</f>
        <v>0</v>
      </c>
      <c r="U68" s="28" t="str">
        <f t="shared" si="28"/>
        <v>유지</v>
      </c>
    </row>
    <row r="69" spans="2:23" s="43" customFormat="1">
      <c r="B69" s="144">
        <f>IFERROR(VLOOKUP($C69,'ASA RAW'!$A:$J,4,0),0)</f>
        <v>0</v>
      </c>
      <c r="C69" s="144" t="s">
        <v>1423</v>
      </c>
      <c r="D69" s="144">
        <f>IFERROR(VLOOKUP($C69,'ASA RAW'!$A:$J,7,0)*$D$1,0)</f>
        <v>0</v>
      </c>
      <c r="E69" s="144">
        <f>IFERROR(VLOOKUP($C69,'ASA RAW'!$A:$J,8,0),0)</f>
        <v>0</v>
      </c>
      <c r="F69" s="144">
        <f>IFERROR(VLOOKUP($C69,'ASA RAW'!$A:$J,9,0),0)</f>
        <v>0</v>
      </c>
      <c r="G69" s="144">
        <f>IFERROR(VLOOKUP($C69,'ASA RAW'!$A:$J,10,0),0)</f>
        <v>0</v>
      </c>
      <c r="H69" s="29">
        <f t="shared" si="23"/>
        <v>0</v>
      </c>
      <c r="I69" s="29">
        <f t="shared" si="24"/>
        <v>0</v>
      </c>
      <c r="J69" s="30">
        <f t="shared" si="25"/>
        <v>0</v>
      </c>
      <c r="K69" s="30">
        <f t="shared" si="19"/>
        <v>0</v>
      </c>
      <c r="L69" s="28">
        <f t="shared" si="26"/>
        <v>0</v>
      </c>
      <c r="M69" s="28">
        <f>IFERROR(VLOOKUP($C69,'ASA RAW (MMP)'!$A:$H,4,0),0)</f>
        <v>0</v>
      </c>
      <c r="N69" s="28">
        <f>IFERROR(VLOOKUP($C69,'ASA RAW (MMP)'!$A:$H,7,0),0)</f>
        <v>0</v>
      </c>
      <c r="O69" s="28">
        <f>IFERROR(VLOOKUP($C69,'ASA RAW (MMP)'!$A:$H,8,0),0)</f>
        <v>0</v>
      </c>
      <c r="P69" s="28">
        <f t="shared" si="27"/>
        <v>0</v>
      </c>
      <c r="Q69" s="28">
        <f t="shared" si="22"/>
        <v>0</v>
      </c>
      <c r="R69" s="145">
        <f>IFERROR(VLOOKUP($C69,'ASA RAW'!$A:$J,5,0),0)</f>
        <v>0</v>
      </c>
      <c r="S69" s="145">
        <v>0</v>
      </c>
      <c r="T69" s="145">
        <f>IFERROR(VLOOKUP($C69,'ASA RAW'!$A:$J,6,0),0)</f>
        <v>0</v>
      </c>
      <c r="U69" s="28" t="str">
        <f t="shared" si="28"/>
        <v>유지</v>
      </c>
    </row>
    <row r="70" spans="2:23" s="43" customFormat="1">
      <c r="B70" s="144">
        <f>IFERROR(VLOOKUP($C70,'ASA RAW'!$A:$J,4,0),0)</f>
        <v>0</v>
      </c>
      <c r="C70" s="144" t="s">
        <v>1424</v>
      </c>
      <c r="D70" s="144">
        <f>IFERROR(VLOOKUP($C70,'ASA RAW'!$A:$J,7,0)*$D$1,0)</f>
        <v>0</v>
      </c>
      <c r="E70" s="144">
        <f>IFERROR(VLOOKUP($C70,'ASA RAW'!$A:$J,8,0),0)</f>
        <v>0</v>
      </c>
      <c r="F70" s="144">
        <f>IFERROR(VLOOKUP($C70,'ASA RAW'!$A:$J,9,0),0)</f>
        <v>0</v>
      </c>
      <c r="G70" s="144">
        <f>IFERROR(VLOOKUP($C70,'ASA RAW'!$A:$J,10,0),0)</f>
        <v>0</v>
      </c>
      <c r="H70" s="29">
        <f t="shared" si="23"/>
        <v>0</v>
      </c>
      <c r="I70" s="29">
        <f t="shared" si="24"/>
        <v>0</v>
      </c>
      <c r="J70" s="30">
        <f t="shared" si="25"/>
        <v>0</v>
      </c>
      <c r="K70" s="30">
        <f t="shared" si="19"/>
        <v>0</v>
      </c>
      <c r="L70" s="28">
        <f t="shared" si="26"/>
        <v>0</v>
      </c>
      <c r="M70" s="28">
        <f>IFERROR(VLOOKUP($C70,'ASA RAW (MMP)'!$A:$H,4,0),0)</f>
        <v>0</v>
      </c>
      <c r="N70" s="28">
        <f>IFERROR(VLOOKUP($C70,'ASA RAW (MMP)'!$A:$H,7,0),0)</f>
        <v>0</v>
      </c>
      <c r="O70" s="28">
        <f>IFERROR(VLOOKUP($C70,'ASA RAW (MMP)'!$A:$H,8,0),0)</f>
        <v>0</v>
      </c>
      <c r="P70" s="28">
        <f t="shared" si="27"/>
        <v>0</v>
      </c>
      <c r="Q70" s="28">
        <f t="shared" si="22"/>
        <v>0</v>
      </c>
      <c r="R70" s="145">
        <f>IFERROR(VLOOKUP($C70,'ASA RAW'!$A:$J,5,0),0)</f>
        <v>0</v>
      </c>
      <c r="S70" s="145">
        <v>0</v>
      </c>
      <c r="T70" s="145">
        <f>IFERROR(VLOOKUP($C70,'ASA RAW'!$A:$J,6,0),0)</f>
        <v>0</v>
      </c>
      <c r="U70" s="28" t="str">
        <f t="shared" si="28"/>
        <v>유지</v>
      </c>
    </row>
    <row r="71" spans="2:23" s="43" customFormat="1">
      <c r="B71" s="144" t="str">
        <f>IFERROR(VLOOKUP($C71,'ASA RAW'!$A:$J,4,0),0)</f>
        <v>(직접)경쟁사_Exact_25.10.29</v>
      </c>
      <c r="C71" s="144" t="s">
        <v>1425</v>
      </c>
      <c r="D71" s="144">
        <f>IFERROR(VLOOKUP($C71,'ASA RAW'!$A:$J,7,0)*$D$1,0)</f>
        <v>0</v>
      </c>
      <c r="E71" s="144">
        <f>IFERROR(VLOOKUP($C71,'ASA RAW'!$A:$J,8,0),0)</f>
        <v>5</v>
      </c>
      <c r="F71" s="144">
        <f>IFERROR(VLOOKUP($C71,'ASA RAW'!$A:$J,9,0),0)</f>
        <v>0</v>
      </c>
      <c r="G71" s="144">
        <f>IFERROR(VLOOKUP($C71,'ASA RAW'!$A:$J,10,0),0)</f>
        <v>0</v>
      </c>
      <c r="H71" s="29">
        <f t="shared" si="23"/>
        <v>0</v>
      </c>
      <c r="I71" s="29">
        <f t="shared" si="24"/>
        <v>0</v>
      </c>
      <c r="J71" s="30">
        <f t="shared" si="25"/>
        <v>0</v>
      </c>
      <c r="K71" s="30">
        <f t="shared" si="19"/>
        <v>0</v>
      </c>
      <c r="L71" s="28">
        <f t="shared" si="26"/>
        <v>0</v>
      </c>
      <c r="M71" s="28">
        <f>IFERROR(VLOOKUP($C71,'ASA RAW (MMP)'!$A:$H,4,0),0)</f>
        <v>0</v>
      </c>
      <c r="N71" s="28">
        <f>IFERROR(VLOOKUP($C71,'ASA RAW (MMP)'!$A:$H,7,0),0)</f>
        <v>0</v>
      </c>
      <c r="O71" s="28">
        <f>IFERROR(VLOOKUP($C71,'ASA RAW (MMP)'!$A:$H,8,0),0)</f>
        <v>0</v>
      </c>
      <c r="P71" s="28">
        <f t="shared" si="27"/>
        <v>0</v>
      </c>
      <c r="Q71" s="28">
        <f t="shared" si="22"/>
        <v>0</v>
      </c>
      <c r="R71" s="145">
        <f>IFERROR(VLOOKUP($C71,'ASA RAW'!$A:$J,5,0),0)</f>
        <v>0.5</v>
      </c>
      <c r="S71" s="145">
        <v>0</v>
      </c>
      <c r="T71" s="145" t="str">
        <f>IFERROR(VLOOKUP($C71,'ASA RAW'!$A:$J,6,0),0)</f>
        <v>실행 중</v>
      </c>
      <c r="U71" s="28" t="str">
        <f t="shared" si="28"/>
        <v>감액</v>
      </c>
    </row>
    <row r="72" spans="2:23" s="43" customFormat="1">
      <c r="B72" s="144">
        <f>IFERROR(VLOOKUP($C72,'ASA RAW'!$A:$J,4,0),0)</f>
        <v>0</v>
      </c>
      <c r="C72" s="144" t="s">
        <v>1426</v>
      </c>
      <c r="D72" s="144">
        <f>IFERROR(VLOOKUP($C72,'ASA RAW'!$A:$J,7,0)*$D$1,0)</f>
        <v>0</v>
      </c>
      <c r="E72" s="144">
        <f>IFERROR(VLOOKUP($C72,'ASA RAW'!$A:$J,8,0),0)</f>
        <v>0</v>
      </c>
      <c r="F72" s="144">
        <f>IFERROR(VLOOKUP($C72,'ASA RAW'!$A:$J,9,0),0)</f>
        <v>0</v>
      </c>
      <c r="G72" s="144">
        <f>IFERROR(VLOOKUP($C72,'ASA RAW'!$A:$J,10,0),0)</f>
        <v>0</v>
      </c>
      <c r="H72" s="29">
        <f t="shared" si="23"/>
        <v>0</v>
      </c>
      <c r="I72" s="29">
        <f t="shared" si="24"/>
        <v>0</v>
      </c>
      <c r="J72" s="30">
        <f t="shared" si="25"/>
        <v>0</v>
      </c>
      <c r="K72" s="30">
        <f t="shared" si="19"/>
        <v>0</v>
      </c>
      <c r="L72" s="28">
        <f t="shared" si="26"/>
        <v>0</v>
      </c>
      <c r="M72" s="28">
        <f>IFERROR(VLOOKUP($C72,'ASA RAW (MMP)'!$A:$H,4,0),0)</f>
        <v>0</v>
      </c>
      <c r="N72" s="28">
        <f>IFERROR(VLOOKUP($C72,'ASA RAW (MMP)'!$A:$H,7,0),0)</f>
        <v>0</v>
      </c>
      <c r="O72" s="28">
        <f>IFERROR(VLOOKUP($C72,'ASA RAW (MMP)'!$A:$H,8,0),0)</f>
        <v>0</v>
      </c>
      <c r="P72" s="28">
        <f t="shared" si="27"/>
        <v>0</v>
      </c>
      <c r="Q72" s="28">
        <f t="shared" si="22"/>
        <v>0</v>
      </c>
      <c r="R72" s="145">
        <f>IFERROR(VLOOKUP($C72,'ASA RAW'!$A:$J,5,0),0)</f>
        <v>0</v>
      </c>
      <c r="S72" s="145">
        <v>0</v>
      </c>
      <c r="T72" s="145">
        <f>IFERROR(VLOOKUP($C72,'ASA RAW'!$A:$J,6,0),0)</f>
        <v>0</v>
      </c>
      <c r="U72" s="28" t="str">
        <f t="shared" si="28"/>
        <v>유지</v>
      </c>
      <c r="V72" s="62"/>
      <c r="W72"/>
    </row>
    <row r="73" spans="2:23" s="43" customFormat="1">
      <c r="B73" s="144">
        <f>IFERROR(VLOOKUP($C73,'ASA RAW'!$A:$J,4,0),0)</f>
        <v>0</v>
      </c>
      <c r="C73" s="144" t="s">
        <v>1428</v>
      </c>
      <c r="D73" s="144">
        <f>IFERROR(VLOOKUP($C73,'ASA RAW'!$A:$J,7,0)*$D$1,0)</f>
        <v>0</v>
      </c>
      <c r="E73" s="144">
        <f>IFERROR(VLOOKUP($C73,'ASA RAW'!$A:$J,8,0),0)</f>
        <v>0</v>
      </c>
      <c r="F73" s="144">
        <f>IFERROR(VLOOKUP($C73,'ASA RAW'!$A:$J,9,0),0)</f>
        <v>0</v>
      </c>
      <c r="G73" s="144">
        <f>IFERROR(VLOOKUP($C73,'ASA RAW'!$A:$J,10,0),0)</f>
        <v>0</v>
      </c>
      <c r="H73" s="29">
        <f t="shared" si="23"/>
        <v>0</v>
      </c>
      <c r="I73" s="29">
        <f t="shared" si="24"/>
        <v>0</v>
      </c>
      <c r="J73" s="30">
        <f t="shared" si="25"/>
        <v>0</v>
      </c>
      <c r="K73" s="30">
        <f t="shared" si="19"/>
        <v>0</v>
      </c>
      <c r="L73" s="28">
        <f t="shared" si="26"/>
        <v>0</v>
      </c>
      <c r="M73" s="28">
        <f>IFERROR(VLOOKUP($C73,'ASA RAW (MMP)'!$A:$H,4,0),0)</f>
        <v>0</v>
      </c>
      <c r="N73" s="28">
        <f>IFERROR(VLOOKUP($C73,'ASA RAW (MMP)'!$A:$H,7,0),0)</f>
        <v>0</v>
      </c>
      <c r="O73" s="28">
        <f>IFERROR(VLOOKUP($C73,'ASA RAW (MMP)'!$A:$H,8,0),0)</f>
        <v>0</v>
      </c>
      <c r="P73" s="28">
        <f t="shared" si="27"/>
        <v>0</v>
      </c>
      <c r="Q73" s="28">
        <f t="shared" si="22"/>
        <v>0</v>
      </c>
      <c r="R73" s="145">
        <f>IFERROR(VLOOKUP($C73,'ASA RAW'!$A:$J,5,0),0)</f>
        <v>0</v>
      </c>
      <c r="S73" s="145">
        <v>0</v>
      </c>
      <c r="T73" s="145">
        <f>IFERROR(VLOOKUP($C73,'ASA RAW'!$A:$J,6,0),0)</f>
        <v>0</v>
      </c>
      <c r="U73" s="28" t="str">
        <f t="shared" si="28"/>
        <v>유지</v>
      </c>
      <c r="V73" s="62"/>
    </row>
    <row r="74" spans="2:23" s="43" customFormat="1">
      <c r="B74" s="144">
        <f>IFERROR(VLOOKUP($C74,'ASA RAW'!$A:$J,4,0),0)</f>
        <v>0</v>
      </c>
      <c r="C74" s="144" t="s">
        <v>1429</v>
      </c>
      <c r="D74" s="144">
        <f>IFERROR(VLOOKUP($C74,'ASA RAW'!$A:$J,7,0)*$D$1,0)</f>
        <v>0</v>
      </c>
      <c r="E74" s="144">
        <f>IFERROR(VLOOKUP($C74,'ASA RAW'!$A:$J,8,0),0)</f>
        <v>0</v>
      </c>
      <c r="F74" s="144">
        <f>IFERROR(VLOOKUP($C74,'ASA RAW'!$A:$J,9,0),0)</f>
        <v>0</v>
      </c>
      <c r="G74" s="144">
        <f>IFERROR(VLOOKUP($C74,'ASA RAW'!$A:$J,10,0),0)</f>
        <v>0</v>
      </c>
      <c r="H74" s="29">
        <f t="shared" si="23"/>
        <v>0</v>
      </c>
      <c r="I74" s="29">
        <f t="shared" si="24"/>
        <v>0</v>
      </c>
      <c r="J74" s="30">
        <f t="shared" si="25"/>
        <v>0</v>
      </c>
      <c r="K74" s="30">
        <f t="shared" si="19"/>
        <v>0</v>
      </c>
      <c r="L74" s="28">
        <f t="shared" si="26"/>
        <v>0</v>
      </c>
      <c r="M74" s="28">
        <f>IFERROR(VLOOKUP($C74,'ASA RAW (MMP)'!$A:$H,4,0),0)</f>
        <v>0</v>
      </c>
      <c r="N74" s="28">
        <f>IFERROR(VLOOKUP($C74,'ASA RAW (MMP)'!$A:$H,7,0),0)</f>
        <v>0</v>
      </c>
      <c r="O74" s="28">
        <f>IFERROR(VLOOKUP($C74,'ASA RAW (MMP)'!$A:$H,8,0),0)</f>
        <v>0</v>
      </c>
      <c r="P74" s="28">
        <f t="shared" si="27"/>
        <v>0</v>
      </c>
      <c r="Q74" s="28">
        <f t="shared" si="22"/>
        <v>0</v>
      </c>
      <c r="R74" s="145">
        <f>IFERROR(VLOOKUP($C74,'ASA RAW'!$A:$J,5,0),0)</f>
        <v>0</v>
      </c>
      <c r="S74" s="145">
        <v>0</v>
      </c>
      <c r="T74" s="145">
        <f>IFERROR(VLOOKUP($C74,'ASA RAW'!$A:$J,6,0),0)</f>
        <v>0</v>
      </c>
      <c r="U74" s="28" t="str">
        <f t="shared" si="28"/>
        <v>유지</v>
      </c>
      <c r="V74" s="62"/>
    </row>
    <row r="75" spans="2:23" s="43" customFormat="1">
      <c r="B75" s="144">
        <f>IFERROR(VLOOKUP($C75,'ASA RAW'!$A:$J,4,0),0)</f>
        <v>0</v>
      </c>
      <c r="C75" s="144" t="s">
        <v>1430</v>
      </c>
      <c r="D75" s="144">
        <f>IFERROR(VLOOKUP($C75,'ASA RAW'!$A:$J,7,0)*$D$1,0)</f>
        <v>0</v>
      </c>
      <c r="E75" s="144">
        <f>IFERROR(VLOOKUP($C75,'ASA RAW'!$A:$J,8,0),0)</f>
        <v>0</v>
      </c>
      <c r="F75" s="144">
        <f>IFERROR(VLOOKUP($C75,'ASA RAW'!$A:$J,9,0),0)</f>
        <v>0</v>
      </c>
      <c r="G75" s="144">
        <f>IFERROR(VLOOKUP($C75,'ASA RAW'!$A:$J,10,0),0)</f>
        <v>0</v>
      </c>
      <c r="H75" s="29">
        <f t="shared" si="23"/>
        <v>0</v>
      </c>
      <c r="I75" s="29">
        <f t="shared" si="24"/>
        <v>0</v>
      </c>
      <c r="J75" s="30">
        <f t="shared" si="25"/>
        <v>0</v>
      </c>
      <c r="K75" s="30">
        <f t="shared" si="19"/>
        <v>0</v>
      </c>
      <c r="L75" s="28">
        <f t="shared" si="26"/>
        <v>0</v>
      </c>
      <c r="M75" s="28">
        <f>IFERROR(VLOOKUP($C75,'ASA RAW (MMP)'!$A:$H,4,0),0)</f>
        <v>0</v>
      </c>
      <c r="N75" s="28">
        <f>IFERROR(VLOOKUP($C75,'ASA RAW (MMP)'!$A:$H,7,0),0)</f>
        <v>0</v>
      </c>
      <c r="O75" s="28">
        <f>IFERROR(VLOOKUP($C75,'ASA RAW (MMP)'!$A:$H,8,0),0)</f>
        <v>0</v>
      </c>
      <c r="P75" s="28">
        <f t="shared" si="27"/>
        <v>0</v>
      </c>
      <c r="Q75" s="28">
        <f t="shared" si="22"/>
        <v>0</v>
      </c>
      <c r="R75" s="145">
        <f>IFERROR(VLOOKUP($C75,'ASA RAW'!$A:$J,5,0),0)</f>
        <v>0</v>
      </c>
      <c r="S75" s="145">
        <v>1</v>
      </c>
      <c r="T75" s="145">
        <f>IFERROR(VLOOKUP($C75,'ASA RAW'!$A:$J,6,0),0)</f>
        <v>0</v>
      </c>
      <c r="U75" s="28" t="str">
        <f t="shared" si="28"/>
        <v>증액</v>
      </c>
      <c r="V75" s="62"/>
    </row>
    <row r="76" spans="2:23" s="43" customFormat="1">
      <c r="B76" s="144" t="str">
        <f>IFERROR(VLOOKUP($C76,'ASA RAW'!$A:$J,4,0),0)</f>
        <v>(직접)경쟁사_Exact_25.10.29</v>
      </c>
      <c r="C76" s="144" t="s">
        <v>1431</v>
      </c>
      <c r="D76" s="144">
        <f>IFERROR(VLOOKUP($C76,'ASA RAW'!$A:$J,7,0)*$D$1,0)</f>
        <v>0</v>
      </c>
      <c r="E76" s="144">
        <f>IFERROR(VLOOKUP($C76,'ASA RAW'!$A:$J,8,0),0)</f>
        <v>1</v>
      </c>
      <c r="F76" s="144">
        <f>IFERROR(VLOOKUP($C76,'ASA RAW'!$A:$J,9,0),0)</f>
        <v>0</v>
      </c>
      <c r="G76" s="144">
        <f>IFERROR(VLOOKUP($C76,'ASA RAW'!$A:$J,10,0),0)</f>
        <v>0</v>
      </c>
      <c r="H76" s="29">
        <f t="shared" si="23"/>
        <v>0</v>
      </c>
      <c r="I76" s="29">
        <f t="shared" si="24"/>
        <v>0</v>
      </c>
      <c r="J76" s="30">
        <f t="shared" si="25"/>
        <v>0</v>
      </c>
      <c r="K76" s="30">
        <f t="shared" si="19"/>
        <v>0</v>
      </c>
      <c r="L76" s="28">
        <f t="shared" si="26"/>
        <v>0</v>
      </c>
      <c r="M76" s="28">
        <f>IFERROR(VLOOKUP($C76,'ASA RAW (MMP)'!$A:$H,4,0),0)</f>
        <v>0</v>
      </c>
      <c r="N76" s="28">
        <f>IFERROR(VLOOKUP($C76,'ASA RAW (MMP)'!$A:$H,7,0),0)</f>
        <v>0</v>
      </c>
      <c r="O76" s="28">
        <f>IFERROR(VLOOKUP($C76,'ASA RAW (MMP)'!$A:$H,8,0),0)</f>
        <v>0</v>
      </c>
      <c r="P76" s="28">
        <f t="shared" si="27"/>
        <v>0</v>
      </c>
      <c r="Q76" s="28">
        <f t="shared" si="22"/>
        <v>0</v>
      </c>
      <c r="R76" s="145">
        <f>IFERROR(VLOOKUP($C76,'ASA RAW'!$A:$J,5,0),0)</f>
        <v>3</v>
      </c>
      <c r="S76" s="145">
        <v>3</v>
      </c>
      <c r="T76" s="145" t="str">
        <f>IFERROR(VLOOKUP($C76,'ASA RAW'!$A:$J,6,0),0)</f>
        <v>실행 중</v>
      </c>
      <c r="U76" s="28" t="str">
        <f t="shared" si="28"/>
        <v>유지</v>
      </c>
      <c r="V76" s="62"/>
    </row>
    <row r="77" spans="2:23" s="43" customFormat="1">
      <c r="B77" s="144">
        <f>IFERROR(VLOOKUP($C77,'ASA RAW'!$A:$J,4,0),0)</f>
        <v>0</v>
      </c>
      <c r="C77" s="144" t="s">
        <v>1434</v>
      </c>
      <c r="D77" s="144">
        <f>IFERROR(VLOOKUP($C77,'ASA RAW'!$A:$J,7,0)*$D$1,0)</f>
        <v>0</v>
      </c>
      <c r="E77" s="144">
        <f>IFERROR(VLOOKUP($C77,'ASA RAW'!$A:$J,8,0),0)</f>
        <v>0</v>
      </c>
      <c r="F77" s="144">
        <f>IFERROR(VLOOKUP($C77,'ASA RAW'!$A:$J,9,0),0)</f>
        <v>0</v>
      </c>
      <c r="G77" s="144">
        <f>IFERROR(VLOOKUP($C77,'ASA RAW'!$A:$J,10,0),0)</f>
        <v>0</v>
      </c>
      <c r="H77" s="29">
        <f t="shared" si="23"/>
        <v>0</v>
      </c>
      <c r="I77" s="29">
        <f t="shared" si="24"/>
        <v>0</v>
      </c>
      <c r="J77" s="30">
        <f t="shared" si="25"/>
        <v>0</v>
      </c>
      <c r="K77" s="30">
        <f t="shared" si="19"/>
        <v>0</v>
      </c>
      <c r="L77" s="28">
        <f t="shared" si="26"/>
        <v>0</v>
      </c>
      <c r="M77" s="28">
        <f>IFERROR(VLOOKUP($C77,'ASA RAW (MMP)'!$A:$H,4,0),0)</f>
        <v>0</v>
      </c>
      <c r="N77" s="28">
        <f>IFERROR(VLOOKUP($C77,'ASA RAW (MMP)'!$A:$H,7,0),0)</f>
        <v>0</v>
      </c>
      <c r="O77" s="28">
        <f>IFERROR(VLOOKUP($C77,'ASA RAW (MMP)'!$A:$H,8,0),0)</f>
        <v>0</v>
      </c>
      <c r="P77" s="28">
        <f t="shared" si="27"/>
        <v>0</v>
      </c>
      <c r="Q77" s="28">
        <f t="shared" si="22"/>
        <v>0</v>
      </c>
      <c r="R77" s="145">
        <f>IFERROR(VLOOKUP($C77,'ASA RAW'!$A:$J,5,0),0)</f>
        <v>0</v>
      </c>
      <c r="S77" s="145">
        <v>0</v>
      </c>
      <c r="T77" s="145">
        <f>IFERROR(VLOOKUP($C77,'ASA RAW'!$A:$J,6,0),0)</f>
        <v>0</v>
      </c>
      <c r="U77" s="28" t="str">
        <f t="shared" si="28"/>
        <v>유지</v>
      </c>
    </row>
    <row r="78" spans="2:23" s="43" customFormat="1">
      <c r="B78" s="144">
        <f>IFERROR(VLOOKUP($C78,'ASA RAW'!$A:$J,4,0),0)</f>
        <v>0</v>
      </c>
      <c r="C78" s="144" t="s">
        <v>1435</v>
      </c>
      <c r="D78" s="144">
        <f>IFERROR(VLOOKUP($C78,'ASA RAW'!$A:$J,7,0)*$D$1,0)</f>
        <v>0</v>
      </c>
      <c r="E78" s="144">
        <f>IFERROR(VLOOKUP($C78,'ASA RAW'!$A:$J,8,0),0)</f>
        <v>0</v>
      </c>
      <c r="F78" s="144">
        <f>IFERROR(VLOOKUP($C78,'ASA RAW'!$A:$J,9,0),0)</f>
        <v>0</v>
      </c>
      <c r="G78" s="144">
        <f>IFERROR(VLOOKUP($C78,'ASA RAW'!$A:$J,10,0),0)</f>
        <v>0</v>
      </c>
      <c r="H78" s="29">
        <f t="shared" si="23"/>
        <v>0</v>
      </c>
      <c r="I78" s="29">
        <f t="shared" si="24"/>
        <v>0</v>
      </c>
      <c r="J78" s="30">
        <f t="shared" si="25"/>
        <v>0</v>
      </c>
      <c r="K78" s="30">
        <f t="shared" si="19"/>
        <v>0</v>
      </c>
      <c r="L78" s="28">
        <f t="shared" si="26"/>
        <v>0</v>
      </c>
      <c r="M78" s="28">
        <f>IFERROR(VLOOKUP($C78,'ASA RAW (MMP)'!$A:$H,4,0),0)</f>
        <v>0</v>
      </c>
      <c r="N78" s="28">
        <f>IFERROR(VLOOKUP($C78,'ASA RAW (MMP)'!$A:$H,7,0),0)</f>
        <v>0</v>
      </c>
      <c r="O78" s="28">
        <f>IFERROR(VLOOKUP($C78,'ASA RAW (MMP)'!$A:$H,8,0),0)</f>
        <v>0</v>
      </c>
      <c r="P78" s="28">
        <f t="shared" si="27"/>
        <v>0</v>
      </c>
      <c r="Q78" s="28">
        <f t="shared" si="22"/>
        <v>0</v>
      </c>
      <c r="R78" s="145">
        <f>IFERROR(VLOOKUP($C78,'ASA RAW'!$A:$J,5,0),0)</f>
        <v>0</v>
      </c>
      <c r="S78" s="145">
        <v>0</v>
      </c>
      <c r="T78" s="145">
        <f>IFERROR(VLOOKUP($C78,'ASA RAW'!$A:$J,6,0),0)</f>
        <v>0</v>
      </c>
      <c r="U78" s="28" t="str">
        <f t="shared" si="28"/>
        <v>유지</v>
      </c>
      <c r="V78" s="62"/>
    </row>
    <row r="79" spans="2:23" hidden="1">
      <c r="B79" s="135">
        <f>IFERROR(VLOOKUP($C79,'ASA RAW'!$A:$J,4,0),0)</f>
        <v>0</v>
      </c>
      <c r="C79" s="206" t="s">
        <v>1436</v>
      </c>
      <c r="D79" s="135">
        <f>IFERROR(VLOOKUP($C79,'ASA RAW'!$A:$J,7,0)*$D$1,0)</f>
        <v>0</v>
      </c>
      <c r="E79" s="135">
        <f>IFERROR(VLOOKUP($C79,'ASA RAW'!$A:$J,8,0),0)</f>
        <v>0</v>
      </c>
      <c r="F79" s="135">
        <f>IFERROR(VLOOKUP($C79,'ASA RAW'!$A:$J,9,0),0)</f>
        <v>0</v>
      </c>
      <c r="G79" s="135">
        <f>IFERROR(VLOOKUP($C79,'ASA RAW'!$A:$J,10,0),0)</f>
        <v>0</v>
      </c>
      <c r="H79" s="23">
        <f t="shared" si="16"/>
        <v>0</v>
      </c>
      <c r="I79" s="23">
        <f t="shared" si="17"/>
        <v>0</v>
      </c>
      <c r="J79" s="24">
        <f t="shared" si="18"/>
        <v>0</v>
      </c>
      <c r="K79" s="24">
        <f t="shared" si="19"/>
        <v>0</v>
      </c>
      <c r="L79" s="22">
        <f t="shared" si="20"/>
        <v>0</v>
      </c>
      <c r="M79" s="22">
        <f>IFERROR(VLOOKUP($C79,'ASA RAW (MMP)'!$A:$H,4,0),0)</f>
        <v>0</v>
      </c>
      <c r="N79" s="22">
        <f>IFERROR(VLOOKUP($C79,'ASA RAW (MMP)'!$A:$H,7,0),0)</f>
        <v>0</v>
      </c>
      <c r="O79" s="22">
        <f>IFERROR(VLOOKUP($C79,'ASA RAW (MMP)'!$A:$H,8,0),0)</f>
        <v>0</v>
      </c>
      <c r="P79" s="22">
        <f t="shared" si="21"/>
        <v>0</v>
      </c>
      <c r="Q79" s="22">
        <f t="shared" si="22"/>
        <v>0</v>
      </c>
      <c r="R79" s="145">
        <f>IFERROR(VLOOKUP($C79,'ASA RAW'!$A:$J,5,0),0)</f>
        <v>0</v>
      </c>
      <c r="S79" s="200">
        <v>50</v>
      </c>
      <c r="T79" s="200">
        <f>IFERROR(VLOOKUP($C79,'ASA RAW'!$A:$J,6,0),0)</f>
        <v>0</v>
      </c>
      <c r="U79" s="22" t="s">
        <v>1406</v>
      </c>
      <c r="V79" s="62"/>
      <c r="W79" s="62"/>
    </row>
    <row r="80" spans="2:23" s="43" customFormat="1" hidden="1">
      <c r="B80" s="135">
        <f>IFERROR(VLOOKUP($C80,'ASA RAW'!$A:$J,4,0),0)</f>
        <v>0</v>
      </c>
      <c r="C80" s="135" t="s">
        <v>1437</v>
      </c>
      <c r="D80" s="135">
        <f>IFERROR(VLOOKUP($C80,'ASA RAW'!$A:$J,7,0)*$D$1,0)</f>
        <v>0</v>
      </c>
      <c r="E80" s="135">
        <f>IFERROR(VLOOKUP($C80,'ASA RAW'!$A:$J,8,0),0)</f>
        <v>0</v>
      </c>
      <c r="F80" s="135">
        <f>IFERROR(VLOOKUP($C80,'ASA RAW'!$A:$J,9,0),0)</f>
        <v>0</v>
      </c>
      <c r="G80" s="135">
        <f>IFERROR(VLOOKUP($C80,'ASA RAW'!$A:$J,10,0),0)</f>
        <v>0</v>
      </c>
      <c r="H80" s="23">
        <f t="shared" si="16"/>
        <v>0</v>
      </c>
      <c r="I80" s="23">
        <f t="shared" si="17"/>
        <v>0</v>
      </c>
      <c r="J80" s="24">
        <f t="shared" si="18"/>
        <v>0</v>
      </c>
      <c r="K80" s="24">
        <f t="shared" si="19"/>
        <v>0</v>
      </c>
      <c r="L80" s="22">
        <f t="shared" si="20"/>
        <v>0</v>
      </c>
      <c r="M80" s="22">
        <f>IFERROR(VLOOKUP($C80,'ASA RAW (MMP)'!$A:$H,4,0),0)</f>
        <v>0</v>
      </c>
      <c r="N80" s="22">
        <f>IFERROR(VLOOKUP($C80,'ASA RAW (MMP)'!$A:$H,7,0),0)</f>
        <v>0</v>
      </c>
      <c r="O80" s="22">
        <f>IFERROR(VLOOKUP($C80,'ASA RAW (MMP)'!$A:$H,8,0),0)</f>
        <v>0</v>
      </c>
      <c r="P80" s="22">
        <f t="shared" si="21"/>
        <v>0</v>
      </c>
      <c r="Q80" s="22">
        <f t="shared" si="22"/>
        <v>0</v>
      </c>
      <c r="R80" s="145">
        <f>IFERROR(VLOOKUP($C80,'ASA RAW'!$A:$J,5,0),0)</f>
        <v>0</v>
      </c>
      <c r="S80" s="200">
        <v>0</v>
      </c>
      <c r="T80" s="200">
        <f>IFERROR(VLOOKUP($C80,'ASA RAW'!$A:$J,6,0),0)</f>
        <v>0</v>
      </c>
      <c r="U80" s="22" t="s">
        <v>1438</v>
      </c>
      <c r="V80" s="62" t="s">
        <v>1439</v>
      </c>
      <c r="W80"/>
    </row>
    <row r="81" spans="2:23" s="43" customFormat="1" hidden="1">
      <c r="B81" s="135">
        <f>IFERROR(VLOOKUP($C81,'ASA RAW'!$A:$J,4,0),0)</f>
        <v>0</v>
      </c>
      <c r="C81" s="135" t="s">
        <v>1440</v>
      </c>
      <c r="D81" s="135">
        <f>IFERROR(VLOOKUP($C81,'ASA RAW'!$A:$J,7,0)*$D$1,0)</f>
        <v>0</v>
      </c>
      <c r="E81" s="135">
        <f>IFERROR(VLOOKUP($C81,'ASA RAW'!$A:$J,8,0),0)</f>
        <v>0</v>
      </c>
      <c r="F81" s="135">
        <f>IFERROR(VLOOKUP($C81,'ASA RAW'!$A:$J,9,0),0)</f>
        <v>0</v>
      </c>
      <c r="G81" s="135">
        <f>IFERROR(VLOOKUP($C81,'ASA RAW'!$A:$J,10,0),0)</f>
        <v>0</v>
      </c>
      <c r="H81" s="23">
        <f t="shared" ref="H81:H103" si="29">IFERROR(D81/E81*1000,0)</f>
        <v>0</v>
      </c>
      <c r="I81" s="23">
        <f t="shared" ref="I81:I103" si="30">IFERROR(D81/F81,0)</f>
        <v>0</v>
      </c>
      <c r="J81" s="24">
        <f t="shared" ref="J81:J103" si="31">IFERROR(F81/E81,0)</f>
        <v>0</v>
      </c>
      <c r="K81" s="24">
        <f t="shared" ref="K81:K103" si="32">IFERROR(G81/F81,0)</f>
        <v>0</v>
      </c>
      <c r="L81" s="22">
        <f t="shared" ref="L81:L103" si="33">IFERROR(D81/G81,0)</f>
        <v>0</v>
      </c>
      <c r="M81" s="22">
        <f>IFERROR(VLOOKUP($C81,'ASA RAW (MMP)'!$A:$H,4,0),0)</f>
        <v>0</v>
      </c>
      <c r="N81" s="22">
        <f>IFERROR(VLOOKUP($C81,'ASA RAW (MMP)'!$A:$H,7,0),0)</f>
        <v>0</v>
      </c>
      <c r="O81" s="22">
        <f>IFERROR(VLOOKUP($C81,'ASA RAW (MMP)'!$A:$H,8,0),0)</f>
        <v>0</v>
      </c>
      <c r="P81" s="22">
        <f t="shared" ref="P81:P103" si="34">IFERROR($D81/N81,0)</f>
        <v>0</v>
      </c>
      <c r="Q81" s="22">
        <f t="shared" ref="Q81:Q103" si="35">IFERROR($D81/O81,0)</f>
        <v>0</v>
      </c>
      <c r="R81" s="145">
        <f>IFERROR(VLOOKUP($C81,'ASA RAW'!$A:$J,5,0),0)</f>
        <v>0</v>
      </c>
      <c r="S81" s="200">
        <v>50</v>
      </c>
      <c r="T81" s="200">
        <f>IFERROR(VLOOKUP($C81,'ASA RAW'!$A:$J,6,0),0)</f>
        <v>0</v>
      </c>
      <c r="U81" s="22" t="s">
        <v>1438</v>
      </c>
      <c r="V81" s="62"/>
    </row>
    <row r="82" spans="2:23" s="62" customFormat="1" hidden="1">
      <c r="B82" s="135">
        <f>IFERROR(VLOOKUP($C82,'ASA RAW'!$A:$J,4,0),0)</f>
        <v>0</v>
      </c>
      <c r="C82" s="135" t="s">
        <v>1441</v>
      </c>
      <c r="D82" s="135">
        <f>IFERROR(VLOOKUP($C82,'ASA RAW'!$A:$J,7,0)*$D$1,0)</f>
        <v>0</v>
      </c>
      <c r="E82" s="135">
        <f>IFERROR(VLOOKUP($C82,'ASA RAW'!$A:$J,8,0),0)</f>
        <v>0</v>
      </c>
      <c r="F82" s="135">
        <f>IFERROR(VLOOKUP($C82,'ASA RAW'!$A:$J,9,0),0)</f>
        <v>0</v>
      </c>
      <c r="G82" s="135">
        <f>IFERROR(VLOOKUP($C82,'ASA RAW'!$A:$J,10,0),0)</f>
        <v>0</v>
      </c>
      <c r="H82" s="23">
        <f t="shared" si="29"/>
        <v>0</v>
      </c>
      <c r="I82" s="23">
        <f t="shared" si="30"/>
        <v>0</v>
      </c>
      <c r="J82" s="24">
        <f t="shared" si="31"/>
        <v>0</v>
      </c>
      <c r="K82" s="24">
        <f t="shared" si="32"/>
        <v>0</v>
      </c>
      <c r="L82" s="22">
        <f t="shared" si="33"/>
        <v>0</v>
      </c>
      <c r="M82" s="22">
        <f>IFERROR(VLOOKUP($C82,'ASA RAW (MMP)'!$A:$H,4,0),0)</f>
        <v>0</v>
      </c>
      <c r="N82" s="22">
        <f>IFERROR(VLOOKUP($C82,'ASA RAW (MMP)'!$A:$H,7,0),0)</f>
        <v>0</v>
      </c>
      <c r="O82" s="22">
        <f>IFERROR(VLOOKUP($C82,'ASA RAW (MMP)'!$A:$H,8,0),0)</f>
        <v>0</v>
      </c>
      <c r="P82" s="22">
        <f t="shared" si="34"/>
        <v>0</v>
      </c>
      <c r="Q82" s="22">
        <f t="shared" si="35"/>
        <v>0</v>
      </c>
      <c r="R82" s="145">
        <f>IFERROR(VLOOKUP($C82,'ASA RAW'!$A:$J,5,0),0)</f>
        <v>0</v>
      </c>
      <c r="S82" s="200">
        <v>1</v>
      </c>
      <c r="T82" s="200">
        <f>IFERROR(VLOOKUP($C82,'ASA RAW'!$A:$J,6,0),0)</f>
        <v>0</v>
      </c>
      <c r="U82" s="22" t="s">
        <v>1438</v>
      </c>
      <c r="W82" s="43"/>
    </row>
    <row r="83" spans="2:23" s="62" customFormat="1" hidden="1">
      <c r="B83" s="135">
        <f>IFERROR(VLOOKUP($C83,'ASA RAW'!$A:$J,4,0),0)</f>
        <v>0</v>
      </c>
      <c r="C83" s="135" t="s">
        <v>1442</v>
      </c>
      <c r="D83" s="135">
        <f>IFERROR(VLOOKUP($C83,'ASA RAW'!$A:$J,7,0)*$D$1,0)</f>
        <v>0</v>
      </c>
      <c r="E83" s="135">
        <f>IFERROR(VLOOKUP($C83,'ASA RAW'!$A:$J,8,0),0)</f>
        <v>0</v>
      </c>
      <c r="F83" s="135">
        <f>IFERROR(VLOOKUP($C83,'ASA RAW'!$A:$J,9,0),0)</f>
        <v>0</v>
      </c>
      <c r="G83" s="135">
        <f>IFERROR(VLOOKUP($C83,'ASA RAW'!$A:$J,10,0),0)</f>
        <v>0</v>
      </c>
      <c r="H83" s="23">
        <f t="shared" si="29"/>
        <v>0</v>
      </c>
      <c r="I83" s="23">
        <f t="shared" si="30"/>
        <v>0</v>
      </c>
      <c r="J83" s="24">
        <f t="shared" si="31"/>
        <v>0</v>
      </c>
      <c r="K83" s="24">
        <f t="shared" si="32"/>
        <v>0</v>
      </c>
      <c r="L83" s="22">
        <f t="shared" si="33"/>
        <v>0</v>
      </c>
      <c r="M83" s="22">
        <f>IFERROR(VLOOKUP($C83,'ASA RAW (MMP)'!$A:$H,4,0),0)</f>
        <v>0</v>
      </c>
      <c r="N83" s="22">
        <f>IFERROR(VLOOKUP($C83,'ASA RAW (MMP)'!$A:$H,7,0),0)</f>
        <v>0</v>
      </c>
      <c r="O83" s="22">
        <f>IFERROR(VLOOKUP($C83,'ASA RAW (MMP)'!$A:$H,8,0),0)</f>
        <v>0</v>
      </c>
      <c r="P83" s="22">
        <f t="shared" si="34"/>
        <v>0</v>
      </c>
      <c r="Q83" s="22">
        <f t="shared" si="35"/>
        <v>0</v>
      </c>
      <c r="R83" s="145">
        <f>IFERROR(VLOOKUP($C83,'ASA RAW'!$A:$J,5,0),0)</f>
        <v>0</v>
      </c>
      <c r="S83" s="200">
        <v>0.5</v>
      </c>
      <c r="T83" s="200">
        <f>IFERROR(VLOOKUP($C83,'ASA RAW'!$A:$J,6,0),0)</f>
        <v>0</v>
      </c>
      <c r="U83" s="22" t="s">
        <v>1438</v>
      </c>
      <c r="W83" s="43"/>
    </row>
    <row r="84" spans="2:23" s="62" customFormat="1" hidden="1">
      <c r="B84" s="135">
        <f>IFERROR(VLOOKUP($C84,'ASA RAW'!$A:$J,4,0),0)</f>
        <v>0</v>
      </c>
      <c r="C84" s="135" t="s">
        <v>1443</v>
      </c>
      <c r="D84" s="135">
        <f>IFERROR(VLOOKUP($C84,'ASA RAW'!$A:$J,7,0)*$D$1,0)</f>
        <v>0</v>
      </c>
      <c r="E84" s="135">
        <f>IFERROR(VLOOKUP($C84,'ASA RAW'!$A:$J,8,0),0)</f>
        <v>0</v>
      </c>
      <c r="F84" s="135">
        <f>IFERROR(VLOOKUP($C84,'ASA RAW'!$A:$J,9,0),0)</f>
        <v>0</v>
      </c>
      <c r="G84" s="135">
        <f>IFERROR(VLOOKUP($C84,'ASA RAW'!$A:$J,10,0),0)</f>
        <v>0</v>
      </c>
      <c r="H84" s="23">
        <f t="shared" si="29"/>
        <v>0</v>
      </c>
      <c r="I84" s="23">
        <f t="shared" si="30"/>
        <v>0</v>
      </c>
      <c r="J84" s="24">
        <f t="shared" si="31"/>
        <v>0</v>
      </c>
      <c r="K84" s="24">
        <f t="shared" si="32"/>
        <v>0</v>
      </c>
      <c r="L84" s="22">
        <f t="shared" si="33"/>
        <v>0</v>
      </c>
      <c r="M84" s="22">
        <f>IFERROR(VLOOKUP($C84,'ASA RAW (MMP)'!$A:$H,4,0),0)</f>
        <v>0</v>
      </c>
      <c r="N84" s="22">
        <f>IFERROR(VLOOKUP($C84,'ASA RAW (MMP)'!$A:$H,7,0),0)</f>
        <v>0</v>
      </c>
      <c r="O84" s="22">
        <f>IFERROR(VLOOKUP($C84,'ASA RAW (MMP)'!$A:$H,8,0),0)</f>
        <v>0</v>
      </c>
      <c r="P84" s="22">
        <f t="shared" si="34"/>
        <v>0</v>
      </c>
      <c r="Q84" s="22">
        <f t="shared" si="35"/>
        <v>0</v>
      </c>
      <c r="R84" s="145">
        <f>IFERROR(VLOOKUP($C84,'ASA RAW'!$A:$J,5,0),0)</f>
        <v>0</v>
      </c>
      <c r="S84" s="200">
        <v>0.3</v>
      </c>
      <c r="T84" s="200">
        <f>IFERROR(VLOOKUP($C84,'ASA RAW'!$A:$J,6,0),0)</f>
        <v>0</v>
      </c>
      <c r="U84" s="22" t="s">
        <v>1438</v>
      </c>
    </row>
    <row r="85" spans="2:23" s="62" customFormat="1" hidden="1">
      <c r="B85" s="135">
        <f>IFERROR(VLOOKUP($C85,'ASA RAW'!$A:$J,4,0),0)</f>
        <v>0</v>
      </c>
      <c r="C85" s="135" t="s">
        <v>1444</v>
      </c>
      <c r="D85" s="135">
        <f>IFERROR(VLOOKUP($C85,'ASA RAW'!$A:$J,7,0)*$D$1,0)</f>
        <v>0</v>
      </c>
      <c r="E85" s="135">
        <f>IFERROR(VLOOKUP($C85,'ASA RAW'!$A:$J,8,0),0)</f>
        <v>0</v>
      </c>
      <c r="F85" s="135">
        <f>IFERROR(VLOOKUP($C85,'ASA RAW'!$A:$J,9,0),0)</f>
        <v>0</v>
      </c>
      <c r="G85" s="135">
        <f>IFERROR(VLOOKUP($C85,'ASA RAW'!$A:$J,10,0),0)</f>
        <v>0</v>
      </c>
      <c r="H85" s="23">
        <f t="shared" si="29"/>
        <v>0</v>
      </c>
      <c r="I85" s="23">
        <f t="shared" si="30"/>
        <v>0</v>
      </c>
      <c r="J85" s="24">
        <f t="shared" si="31"/>
        <v>0</v>
      </c>
      <c r="K85" s="24">
        <f t="shared" si="32"/>
        <v>0</v>
      </c>
      <c r="L85" s="22">
        <f t="shared" si="33"/>
        <v>0</v>
      </c>
      <c r="M85" s="22">
        <f>IFERROR(VLOOKUP($C85,'ASA RAW (MMP)'!$A:$H,4,0),0)</f>
        <v>0</v>
      </c>
      <c r="N85" s="22">
        <f>IFERROR(VLOOKUP($C85,'ASA RAW (MMP)'!$A:$H,7,0),0)</f>
        <v>0</v>
      </c>
      <c r="O85" s="22">
        <f>IFERROR(VLOOKUP($C85,'ASA RAW (MMP)'!$A:$H,8,0),0)</f>
        <v>0</v>
      </c>
      <c r="P85" s="22">
        <f t="shared" si="34"/>
        <v>0</v>
      </c>
      <c r="Q85" s="22">
        <f t="shared" si="35"/>
        <v>0</v>
      </c>
      <c r="R85" s="145">
        <f>IFERROR(VLOOKUP($C85,'ASA RAW'!$A:$J,5,0),0)</f>
        <v>0</v>
      </c>
      <c r="S85" s="200">
        <v>1</v>
      </c>
      <c r="T85" s="200">
        <f>IFERROR(VLOOKUP($C85,'ASA RAW'!$A:$J,6,0),0)</f>
        <v>0</v>
      </c>
      <c r="U85" s="22" t="s">
        <v>1438</v>
      </c>
    </row>
    <row r="86" spans="2:23" s="62" customFormat="1" hidden="1">
      <c r="B86" s="135">
        <f>IFERROR(VLOOKUP($C86,'ASA RAW'!$A:$J,4,0),0)</f>
        <v>0</v>
      </c>
      <c r="C86" s="135" t="s">
        <v>1445</v>
      </c>
      <c r="D86" s="135">
        <f>IFERROR(VLOOKUP($C86,'ASA RAW'!$A:$J,7,0)*$D$1,0)</f>
        <v>0</v>
      </c>
      <c r="E86" s="135">
        <f>IFERROR(VLOOKUP($C86,'ASA RAW'!$A:$J,8,0),0)</f>
        <v>0</v>
      </c>
      <c r="F86" s="135">
        <f>IFERROR(VLOOKUP($C86,'ASA RAW'!$A:$J,9,0),0)</f>
        <v>0</v>
      </c>
      <c r="G86" s="135">
        <f>IFERROR(VLOOKUP($C86,'ASA RAW'!$A:$J,10,0),0)</f>
        <v>0</v>
      </c>
      <c r="H86" s="23">
        <f t="shared" si="29"/>
        <v>0</v>
      </c>
      <c r="I86" s="23">
        <f t="shared" si="30"/>
        <v>0</v>
      </c>
      <c r="J86" s="24">
        <f t="shared" si="31"/>
        <v>0</v>
      </c>
      <c r="K86" s="24">
        <f t="shared" si="32"/>
        <v>0</v>
      </c>
      <c r="L86" s="22">
        <f t="shared" si="33"/>
        <v>0</v>
      </c>
      <c r="M86" s="22">
        <f>IFERROR(VLOOKUP($C86,'ASA RAW (MMP)'!$A:$H,4,0),0)</f>
        <v>0</v>
      </c>
      <c r="N86" s="22">
        <f>IFERROR(VLOOKUP($C86,'ASA RAW (MMP)'!$A:$H,7,0),0)</f>
        <v>0</v>
      </c>
      <c r="O86" s="22">
        <f>IFERROR(VLOOKUP($C86,'ASA RAW (MMP)'!$A:$H,8,0),0)</f>
        <v>0</v>
      </c>
      <c r="P86" s="22">
        <f t="shared" si="34"/>
        <v>0</v>
      </c>
      <c r="Q86" s="22">
        <f t="shared" si="35"/>
        <v>0</v>
      </c>
      <c r="R86" s="145">
        <f>IFERROR(VLOOKUP($C86,'ASA RAW'!$A:$J,5,0),0)</f>
        <v>0</v>
      </c>
      <c r="S86" s="200">
        <v>50</v>
      </c>
      <c r="T86" s="200">
        <f>IFERROR(VLOOKUP($C86,'ASA RAW'!$A:$J,6,0),0)</f>
        <v>0</v>
      </c>
      <c r="U86" s="22" t="s">
        <v>1438</v>
      </c>
    </row>
    <row r="87" spans="2:23" s="62" customFormat="1" hidden="1">
      <c r="B87" s="135">
        <f>IFERROR(VLOOKUP($C87,'ASA RAW'!$A:$J,4,0),0)</f>
        <v>0</v>
      </c>
      <c r="C87" s="135" t="s">
        <v>1446</v>
      </c>
      <c r="D87" s="135">
        <f>IFERROR(VLOOKUP($C87,'ASA RAW'!$A:$J,7,0)*$D$1,0)</f>
        <v>0</v>
      </c>
      <c r="E87" s="135">
        <f>IFERROR(VLOOKUP($C87,'ASA RAW'!$A:$J,8,0),0)</f>
        <v>0</v>
      </c>
      <c r="F87" s="135">
        <f>IFERROR(VLOOKUP($C87,'ASA RAW'!$A:$J,9,0),0)</f>
        <v>0</v>
      </c>
      <c r="G87" s="135">
        <f>IFERROR(VLOOKUP($C87,'ASA RAW'!$A:$J,10,0),0)</f>
        <v>0</v>
      </c>
      <c r="H87" s="23">
        <f t="shared" si="29"/>
        <v>0</v>
      </c>
      <c r="I87" s="23">
        <f t="shared" si="30"/>
        <v>0</v>
      </c>
      <c r="J87" s="24">
        <f t="shared" si="31"/>
        <v>0</v>
      </c>
      <c r="K87" s="24">
        <f t="shared" si="32"/>
        <v>0</v>
      </c>
      <c r="L87" s="22">
        <f t="shared" si="33"/>
        <v>0</v>
      </c>
      <c r="M87" s="22">
        <f>IFERROR(VLOOKUP($C87,'ASA RAW (MMP)'!$A:$H,4,0),0)</f>
        <v>0</v>
      </c>
      <c r="N87" s="22">
        <f>IFERROR(VLOOKUP($C87,'ASA RAW (MMP)'!$A:$H,7,0),0)</f>
        <v>0</v>
      </c>
      <c r="O87" s="22">
        <f>IFERROR(VLOOKUP($C87,'ASA RAW (MMP)'!$A:$H,8,0),0)</f>
        <v>0</v>
      </c>
      <c r="P87" s="22">
        <f t="shared" si="34"/>
        <v>0</v>
      </c>
      <c r="Q87" s="22">
        <f t="shared" si="35"/>
        <v>0</v>
      </c>
      <c r="R87" s="145">
        <f>IFERROR(VLOOKUP($C87,'ASA RAW'!$A:$J,5,0),0)</f>
        <v>0</v>
      </c>
      <c r="S87" s="200">
        <v>1.36</v>
      </c>
      <c r="T87" s="200">
        <f>IFERROR(VLOOKUP($C87,'ASA RAW'!$A:$J,6,0),0)</f>
        <v>0</v>
      </c>
      <c r="U87" s="22" t="s">
        <v>1406</v>
      </c>
    </row>
    <row r="88" spans="2:23" s="62" customFormat="1" hidden="1">
      <c r="B88" s="135">
        <f>IFERROR(VLOOKUP($C88,'ASA RAW'!$A:$J,4,0),0)</f>
        <v>0</v>
      </c>
      <c r="C88" s="135" t="s">
        <v>1447</v>
      </c>
      <c r="D88" s="135">
        <f>IFERROR(VLOOKUP($C88,'ASA RAW'!$A:$J,7,0)*$D$1,0)</f>
        <v>0</v>
      </c>
      <c r="E88" s="135">
        <f>IFERROR(VLOOKUP($C88,'ASA RAW'!$A:$J,8,0),0)</f>
        <v>0</v>
      </c>
      <c r="F88" s="135">
        <f>IFERROR(VLOOKUP($C88,'ASA RAW'!$A:$J,9,0),0)</f>
        <v>0</v>
      </c>
      <c r="G88" s="135">
        <f>IFERROR(VLOOKUP($C88,'ASA RAW'!$A:$J,10,0),0)</f>
        <v>0</v>
      </c>
      <c r="H88" s="23">
        <f t="shared" si="29"/>
        <v>0</v>
      </c>
      <c r="I88" s="23">
        <f t="shared" si="30"/>
        <v>0</v>
      </c>
      <c r="J88" s="24">
        <f t="shared" si="31"/>
        <v>0</v>
      </c>
      <c r="K88" s="24">
        <f t="shared" si="32"/>
        <v>0</v>
      </c>
      <c r="L88" s="22">
        <f t="shared" si="33"/>
        <v>0</v>
      </c>
      <c r="M88" s="22">
        <f>IFERROR(VLOOKUP($C88,'ASA RAW (MMP)'!$A:$H,4,0),0)</f>
        <v>0</v>
      </c>
      <c r="N88" s="22">
        <f>IFERROR(VLOOKUP($C88,'ASA RAW (MMP)'!$A:$H,7,0),0)</f>
        <v>0</v>
      </c>
      <c r="O88" s="22">
        <f>IFERROR(VLOOKUP($C88,'ASA RAW (MMP)'!$A:$H,8,0),0)</f>
        <v>0</v>
      </c>
      <c r="P88" s="22">
        <f t="shared" si="34"/>
        <v>0</v>
      </c>
      <c r="Q88" s="22">
        <f t="shared" si="35"/>
        <v>0</v>
      </c>
      <c r="R88" s="145">
        <f>IFERROR(VLOOKUP($C88,'ASA RAW'!$A:$J,5,0),0)</f>
        <v>0</v>
      </c>
      <c r="S88" s="200">
        <v>50</v>
      </c>
      <c r="T88" s="200">
        <f>IFERROR(VLOOKUP($C88,'ASA RAW'!$A:$J,6,0),0)</f>
        <v>0</v>
      </c>
      <c r="U88" s="22" t="s">
        <v>1438</v>
      </c>
    </row>
    <row r="89" spans="2:23" s="62" customFormat="1" hidden="1">
      <c r="B89" s="135">
        <f>IFERROR(VLOOKUP($C89,'ASA RAW'!$A:$J,4,0),0)</f>
        <v>0</v>
      </c>
      <c r="C89" s="135" t="s">
        <v>1448</v>
      </c>
      <c r="D89" s="135">
        <f>IFERROR(VLOOKUP($C89,'ASA RAW'!$A:$J,7,0)*$D$1,0)</f>
        <v>0</v>
      </c>
      <c r="E89" s="135">
        <f>IFERROR(VLOOKUP($C89,'ASA RAW'!$A:$J,8,0),0)</f>
        <v>0</v>
      </c>
      <c r="F89" s="135">
        <f>IFERROR(VLOOKUP($C89,'ASA RAW'!$A:$J,9,0),0)</f>
        <v>0</v>
      </c>
      <c r="G89" s="135">
        <f>IFERROR(VLOOKUP($C89,'ASA RAW'!$A:$J,10,0),0)</f>
        <v>0</v>
      </c>
      <c r="H89" s="23">
        <f t="shared" si="29"/>
        <v>0</v>
      </c>
      <c r="I89" s="23">
        <f t="shared" si="30"/>
        <v>0</v>
      </c>
      <c r="J89" s="24">
        <f t="shared" si="31"/>
        <v>0</v>
      </c>
      <c r="K89" s="24">
        <f t="shared" si="32"/>
        <v>0</v>
      </c>
      <c r="L89" s="22">
        <f t="shared" si="33"/>
        <v>0</v>
      </c>
      <c r="M89" s="22">
        <f>IFERROR(VLOOKUP($C89,'ASA RAW (MMP)'!$A:$H,4,0),0)</f>
        <v>0</v>
      </c>
      <c r="N89" s="22">
        <f>IFERROR(VLOOKUP($C89,'ASA RAW (MMP)'!$A:$H,7,0),0)</f>
        <v>0</v>
      </c>
      <c r="O89" s="22">
        <f>IFERROR(VLOOKUP($C89,'ASA RAW (MMP)'!$A:$H,8,0),0)</f>
        <v>0</v>
      </c>
      <c r="P89" s="22">
        <f t="shared" si="34"/>
        <v>0</v>
      </c>
      <c r="Q89" s="22">
        <f t="shared" si="35"/>
        <v>0</v>
      </c>
      <c r="R89" s="145">
        <f>IFERROR(VLOOKUP($C89,'ASA RAW'!$A:$J,5,0),0)</f>
        <v>0</v>
      </c>
      <c r="S89" s="200">
        <v>50</v>
      </c>
      <c r="T89" s="200">
        <f>IFERROR(VLOOKUP($C89,'ASA RAW'!$A:$J,6,0),0)</f>
        <v>0</v>
      </c>
      <c r="U89" s="22" t="s">
        <v>1438</v>
      </c>
    </row>
    <row r="90" spans="2:23" s="62" customFormat="1" hidden="1">
      <c r="B90" s="135">
        <f>IFERROR(VLOOKUP($C90,'ASA RAW'!$A:$J,4,0),0)</f>
        <v>0</v>
      </c>
      <c r="C90" s="135" t="s">
        <v>1449</v>
      </c>
      <c r="D90" s="135">
        <f>IFERROR(VLOOKUP($C90,'ASA RAW'!$A:$J,7,0)*$D$1,0)</f>
        <v>0</v>
      </c>
      <c r="E90" s="135">
        <f>IFERROR(VLOOKUP($C90,'ASA RAW'!$A:$J,8,0),0)</f>
        <v>0</v>
      </c>
      <c r="F90" s="135">
        <f>IFERROR(VLOOKUP($C90,'ASA RAW'!$A:$J,9,0),0)</f>
        <v>0</v>
      </c>
      <c r="G90" s="135">
        <f>IFERROR(VLOOKUP($C90,'ASA RAW'!$A:$J,10,0),0)</f>
        <v>0</v>
      </c>
      <c r="H90" s="23">
        <f t="shared" si="29"/>
        <v>0</v>
      </c>
      <c r="I90" s="23">
        <f t="shared" si="30"/>
        <v>0</v>
      </c>
      <c r="J90" s="24">
        <f t="shared" si="31"/>
        <v>0</v>
      </c>
      <c r="K90" s="24">
        <f t="shared" si="32"/>
        <v>0</v>
      </c>
      <c r="L90" s="22">
        <f t="shared" si="33"/>
        <v>0</v>
      </c>
      <c r="M90" s="22">
        <f>IFERROR(VLOOKUP($C90,'ASA RAW (MMP)'!$A:$H,4,0),0)</f>
        <v>0</v>
      </c>
      <c r="N90" s="22">
        <f>IFERROR(VLOOKUP($C90,'ASA RAW (MMP)'!$A:$H,7,0),0)</f>
        <v>0</v>
      </c>
      <c r="O90" s="22">
        <f>IFERROR(VLOOKUP($C90,'ASA RAW (MMP)'!$A:$H,8,0),0)</f>
        <v>0</v>
      </c>
      <c r="P90" s="22">
        <f t="shared" si="34"/>
        <v>0</v>
      </c>
      <c r="Q90" s="22">
        <f t="shared" si="35"/>
        <v>0</v>
      </c>
      <c r="R90" s="145">
        <f>IFERROR(VLOOKUP($C90,'ASA RAW'!$A:$J,5,0),0)</f>
        <v>0</v>
      </c>
      <c r="S90" s="200">
        <v>50</v>
      </c>
      <c r="T90" s="200">
        <f>IFERROR(VLOOKUP($C90,'ASA RAW'!$A:$J,6,0),0)</f>
        <v>0</v>
      </c>
      <c r="U90" s="22" t="s">
        <v>1438</v>
      </c>
    </row>
    <row r="91" spans="2:23" s="62" customFormat="1" hidden="1">
      <c r="B91" s="135">
        <f>IFERROR(VLOOKUP($C91,'ASA RAW'!$A:$J,4,0),0)</f>
        <v>0</v>
      </c>
      <c r="C91" s="135" t="s">
        <v>1450</v>
      </c>
      <c r="D91" s="135">
        <f>IFERROR(VLOOKUP($C91,'ASA RAW'!$A:$J,7,0)*$D$1,0)</f>
        <v>0</v>
      </c>
      <c r="E91" s="135">
        <f>IFERROR(VLOOKUP($C91,'ASA RAW'!$A:$J,8,0),0)</f>
        <v>0</v>
      </c>
      <c r="F91" s="135">
        <f>IFERROR(VLOOKUP($C91,'ASA RAW'!$A:$J,9,0),0)</f>
        <v>0</v>
      </c>
      <c r="G91" s="135">
        <f>IFERROR(VLOOKUP($C91,'ASA RAW'!$A:$J,10,0),0)</f>
        <v>0</v>
      </c>
      <c r="H91" s="23">
        <f t="shared" si="29"/>
        <v>0</v>
      </c>
      <c r="I91" s="23">
        <f t="shared" si="30"/>
        <v>0</v>
      </c>
      <c r="J91" s="24">
        <f t="shared" si="31"/>
        <v>0</v>
      </c>
      <c r="K91" s="24">
        <f t="shared" si="32"/>
        <v>0</v>
      </c>
      <c r="L91" s="22">
        <f t="shared" si="33"/>
        <v>0</v>
      </c>
      <c r="M91" s="22">
        <f>IFERROR(VLOOKUP($C91,'ASA RAW (MMP)'!$A:$H,4,0),0)</f>
        <v>0</v>
      </c>
      <c r="N91" s="22">
        <f>IFERROR(VLOOKUP($C91,'ASA RAW (MMP)'!$A:$H,7,0),0)</f>
        <v>0</v>
      </c>
      <c r="O91" s="22">
        <f>IFERROR(VLOOKUP($C91,'ASA RAW (MMP)'!$A:$H,8,0),0)</f>
        <v>0</v>
      </c>
      <c r="P91" s="22">
        <f t="shared" si="34"/>
        <v>0</v>
      </c>
      <c r="Q91" s="22">
        <f t="shared" si="35"/>
        <v>0</v>
      </c>
      <c r="R91" s="145">
        <f>IFERROR(VLOOKUP($C91,'ASA RAW'!$A:$J,5,0),0)</f>
        <v>0</v>
      </c>
      <c r="S91" s="200">
        <v>0.5</v>
      </c>
      <c r="T91" s="200">
        <f>IFERROR(VLOOKUP($C91,'ASA RAW'!$A:$J,6,0),0)</f>
        <v>0</v>
      </c>
      <c r="U91" s="22" t="s">
        <v>1438</v>
      </c>
      <c r="V91" s="43"/>
    </row>
    <row r="92" spans="2:23" s="62" customFormat="1" hidden="1">
      <c r="B92" s="135">
        <f>IFERROR(VLOOKUP($C92,'ASA RAW'!$A:$J,4,0),0)</f>
        <v>0</v>
      </c>
      <c r="C92" s="135" t="s">
        <v>1451</v>
      </c>
      <c r="D92" s="135">
        <f>IFERROR(VLOOKUP($C92,'ASA RAW'!$A:$J,7,0)*$D$1,0)</f>
        <v>0</v>
      </c>
      <c r="E92" s="135">
        <f>IFERROR(VLOOKUP($C92,'ASA RAW'!$A:$J,8,0),0)</f>
        <v>0</v>
      </c>
      <c r="F92" s="135">
        <f>IFERROR(VLOOKUP($C92,'ASA RAW'!$A:$J,9,0),0)</f>
        <v>0</v>
      </c>
      <c r="G92" s="135">
        <f>IFERROR(VLOOKUP($C92,'ASA RAW'!$A:$J,10,0),0)</f>
        <v>0</v>
      </c>
      <c r="H92" s="23">
        <f t="shared" si="29"/>
        <v>0</v>
      </c>
      <c r="I92" s="23">
        <f t="shared" si="30"/>
        <v>0</v>
      </c>
      <c r="J92" s="24">
        <f t="shared" si="31"/>
        <v>0</v>
      </c>
      <c r="K92" s="24">
        <f t="shared" si="32"/>
        <v>0</v>
      </c>
      <c r="L92" s="22">
        <f t="shared" si="33"/>
        <v>0</v>
      </c>
      <c r="M92" s="22">
        <f>IFERROR(VLOOKUP($C92,'ASA RAW (MMP)'!$A:$H,4,0),0)</f>
        <v>0</v>
      </c>
      <c r="N92" s="22">
        <f>IFERROR(VLOOKUP($C92,'ASA RAW (MMP)'!$A:$H,7,0),0)</f>
        <v>0</v>
      </c>
      <c r="O92" s="22">
        <f>IFERROR(VLOOKUP($C92,'ASA RAW (MMP)'!$A:$H,8,0),0)</f>
        <v>0</v>
      </c>
      <c r="P92" s="22">
        <f t="shared" si="34"/>
        <v>0</v>
      </c>
      <c r="Q92" s="22">
        <f t="shared" si="35"/>
        <v>0</v>
      </c>
      <c r="R92" s="145">
        <f>IFERROR(VLOOKUP($C92,'ASA RAW'!$A:$J,5,0),0)</f>
        <v>0</v>
      </c>
      <c r="S92" s="200">
        <v>50</v>
      </c>
      <c r="T92" s="200">
        <f>IFERROR(VLOOKUP($C92,'ASA RAW'!$A:$J,6,0),0)</f>
        <v>0</v>
      </c>
      <c r="U92" s="22" t="s">
        <v>1438</v>
      </c>
      <c r="V92" s="43"/>
    </row>
    <row r="93" spans="2:23" s="62" customFormat="1" hidden="1">
      <c r="B93" s="135">
        <f>IFERROR(VLOOKUP($C93,'ASA RAW'!$A:$J,4,0),0)</f>
        <v>0</v>
      </c>
      <c r="C93" s="135" t="s">
        <v>1452</v>
      </c>
      <c r="D93" s="135">
        <f>IFERROR(VLOOKUP($C93,'ASA RAW'!$A:$J,7,0)*$D$1,0)</f>
        <v>0</v>
      </c>
      <c r="E93" s="135">
        <f>IFERROR(VLOOKUP($C93,'ASA RAW'!$A:$J,8,0),0)</f>
        <v>0</v>
      </c>
      <c r="F93" s="135">
        <f>IFERROR(VLOOKUP($C93,'ASA RAW'!$A:$J,9,0),0)</f>
        <v>0</v>
      </c>
      <c r="G93" s="135">
        <f>IFERROR(VLOOKUP($C93,'ASA RAW'!$A:$J,10,0),0)</f>
        <v>0</v>
      </c>
      <c r="H93" s="23">
        <f t="shared" si="29"/>
        <v>0</v>
      </c>
      <c r="I93" s="23">
        <f t="shared" si="30"/>
        <v>0</v>
      </c>
      <c r="J93" s="24">
        <f t="shared" si="31"/>
        <v>0</v>
      </c>
      <c r="K93" s="24">
        <f t="shared" si="32"/>
        <v>0</v>
      </c>
      <c r="L93" s="22">
        <f t="shared" si="33"/>
        <v>0</v>
      </c>
      <c r="M93" s="22">
        <f>IFERROR(VLOOKUP($C93,'ASA RAW (MMP)'!$A:$H,4,0),0)</f>
        <v>0</v>
      </c>
      <c r="N93" s="22">
        <f>IFERROR(VLOOKUP($C93,'ASA RAW (MMP)'!$A:$H,7,0),0)</f>
        <v>0</v>
      </c>
      <c r="O93" s="22">
        <f>IFERROR(VLOOKUP($C93,'ASA RAW (MMP)'!$A:$H,8,0),0)</f>
        <v>0</v>
      </c>
      <c r="P93" s="22">
        <f t="shared" si="34"/>
        <v>0</v>
      </c>
      <c r="Q93" s="22">
        <f t="shared" si="35"/>
        <v>0</v>
      </c>
      <c r="R93" s="145">
        <f>IFERROR(VLOOKUP($C93,'ASA RAW'!$A:$J,5,0),0)</f>
        <v>0</v>
      </c>
      <c r="S93" s="200">
        <v>30</v>
      </c>
      <c r="T93" s="200">
        <f>IFERROR(VLOOKUP($C93,'ASA RAW'!$A:$J,6,0),0)</f>
        <v>0</v>
      </c>
      <c r="U93" s="22" t="s">
        <v>1438</v>
      </c>
      <c r="V93" s="43"/>
    </row>
    <row r="94" spans="2:23" s="62" customFormat="1" hidden="1">
      <c r="B94" s="135">
        <f>IFERROR(VLOOKUP($C94,'ASA RAW'!$A:$J,4,0),0)</f>
        <v>0</v>
      </c>
      <c r="C94" s="135" t="s">
        <v>1453</v>
      </c>
      <c r="D94" s="135">
        <f>IFERROR(VLOOKUP($C94,'ASA RAW'!$A:$J,7,0)*$D$1,0)</f>
        <v>0</v>
      </c>
      <c r="E94" s="135">
        <f>IFERROR(VLOOKUP($C94,'ASA RAW'!$A:$J,8,0),0)</f>
        <v>0</v>
      </c>
      <c r="F94" s="135">
        <f>IFERROR(VLOOKUP($C94,'ASA RAW'!$A:$J,9,0),0)</f>
        <v>0</v>
      </c>
      <c r="G94" s="135">
        <f>IFERROR(VLOOKUP($C94,'ASA RAW'!$A:$J,10,0),0)</f>
        <v>0</v>
      </c>
      <c r="H94" s="23">
        <f t="shared" si="29"/>
        <v>0</v>
      </c>
      <c r="I94" s="23">
        <f t="shared" si="30"/>
        <v>0</v>
      </c>
      <c r="J94" s="24">
        <f t="shared" si="31"/>
        <v>0</v>
      </c>
      <c r="K94" s="24">
        <f t="shared" si="32"/>
        <v>0</v>
      </c>
      <c r="L94" s="22">
        <f t="shared" si="33"/>
        <v>0</v>
      </c>
      <c r="M94" s="22">
        <f>IFERROR(VLOOKUP($C94,'ASA RAW (MMP)'!$A:$H,4,0),0)</f>
        <v>0</v>
      </c>
      <c r="N94" s="22">
        <f>IFERROR(VLOOKUP($C94,'ASA RAW (MMP)'!$A:$H,7,0),0)</f>
        <v>0</v>
      </c>
      <c r="O94" s="22">
        <f>IFERROR(VLOOKUP($C94,'ASA RAW (MMP)'!$A:$H,8,0),0)</f>
        <v>0</v>
      </c>
      <c r="P94" s="22">
        <f t="shared" si="34"/>
        <v>0</v>
      </c>
      <c r="Q94" s="22">
        <f t="shared" si="35"/>
        <v>0</v>
      </c>
      <c r="R94" s="145">
        <f>IFERROR(VLOOKUP($C94,'ASA RAW'!$A:$J,5,0),0)</f>
        <v>0</v>
      </c>
      <c r="S94" s="200">
        <v>50</v>
      </c>
      <c r="T94" s="200">
        <f>IFERROR(VLOOKUP($C94,'ASA RAW'!$A:$J,6,0),0)</f>
        <v>0</v>
      </c>
      <c r="U94" s="22" t="s">
        <v>1438</v>
      </c>
      <c r="V94" s="43"/>
    </row>
    <row r="95" spans="2:23" s="62" customFormat="1" hidden="1">
      <c r="B95" s="135">
        <f>IFERROR(VLOOKUP($C95,'ASA RAW'!$A:$J,4,0),0)</f>
        <v>0</v>
      </c>
      <c r="C95" s="135" t="s">
        <v>1454</v>
      </c>
      <c r="D95" s="135">
        <f>IFERROR(VLOOKUP($C95,'ASA RAW'!$A:$J,7,0)*$D$1,0)</f>
        <v>0</v>
      </c>
      <c r="E95" s="135">
        <f>IFERROR(VLOOKUP($C95,'ASA RAW'!$A:$J,8,0),0)</f>
        <v>0</v>
      </c>
      <c r="F95" s="135">
        <f>IFERROR(VLOOKUP($C95,'ASA RAW'!$A:$J,9,0),0)</f>
        <v>0</v>
      </c>
      <c r="G95" s="135">
        <f>IFERROR(VLOOKUP($C95,'ASA RAW'!$A:$J,10,0),0)</f>
        <v>0</v>
      </c>
      <c r="H95" s="23">
        <f t="shared" si="29"/>
        <v>0</v>
      </c>
      <c r="I95" s="23">
        <f t="shared" si="30"/>
        <v>0</v>
      </c>
      <c r="J95" s="24">
        <f t="shared" si="31"/>
        <v>0</v>
      </c>
      <c r="K95" s="24">
        <f t="shared" si="32"/>
        <v>0</v>
      </c>
      <c r="L95" s="22">
        <f t="shared" si="33"/>
        <v>0</v>
      </c>
      <c r="M95" s="22">
        <f>IFERROR(VLOOKUP($C95,'ASA RAW (MMP)'!$A:$H,4,0),0)</f>
        <v>0</v>
      </c>
      <c r="N95" s="22">
        <f>IFERROR(VLOOKUP($C95,'ASA RAW (MMP)'!$A:$H,7,0),0)</f>
        <v>0</v>
      </c>
      <c r="O95" s="22">
        <f>IFERROR(VLOOKUP($C95,'ASA RAW (MMP)'!$A:$H,8,0),0)</f>
        <v>0</v>
      </c>
      <c r="P95" s="22">
        <f t="shared" si="34"/>
        <v>0</v>
      </c>
      <c r="Q95" s="22">
        <f t="shared" si="35"/>
        <v>0</v>
      </c>
      <c r="R95" s="145">
        <f>IFERROR(VLOOKUP($C95,'ASA RAW'!$A:$J,5,0),0)</f>
        <v>0</v>
      </c>
      <c r="S95" s="200">
        <v>50</v>
      </c>
      <c r="T95" s="200">
        <f>IFERROR(VLOOKUP($C95,'ASA RAW'!$A:$J,6,0),0)</f>
        <v>0</v>
      </c>
      <c r="U95" s="22" t="s">
        <v>1438</v>
      </c>
      <c r="V95" s="43"/>
    </row>
    <row r="96" spans="2:23" s="62" customFormat="1" hidden="1">
      <c r="B96" s="135">
        <f>IFERROR(VLOOKUP($C96,'ASA RAW'!$A:$J,4,0),0)</f>
        <v>0</v>
      </c>
      <c r="C96" s="135" t="s">
        <v>1455</v>
      </c>
      <c r="D96" s="135">
        <f>IFERROR(VLOOKUP($C96,'ASA RAW'!$A:$J,7,0)*$D$1,0)</f>
        <v>0</v>
      </c>
      <c r="E96" s="135">
        <f>IFERROR(VLOOKUP($C96,'ASA RAW'!$A:$J,8,0),0)</f>
        <v>0</v>
      </c>
      <c r="F96" s="135">
        <f>IFERROR(VLOOKUP($C96,'ASA RAW'!$A:$J,9,0),0)</f>
        <v>0</v>
      </c>
      <c r="G96" s="135">
        <f>IFERROR(VLOOKUP($C96,'ASA RAW'!$A:$J,10,0),0)</f>
        <v>0</v>
      </c>
      <c r="H96" s="23">
        <f t="shared" si="29"/>
        <v>0</v>
      </c>
      <c r="I96" s="23">
        <f t="shared" si="30"/>
        <v>0</v>
      </c>
      <c r="J96" s="24">
        <f t="shared" si="31"/>
        <v>0</v>
      </c>
      <c r="K96" s="24">
        <f t="shared" si="32"/>
        <v>0</v>
      </c>
      <c r="L96" s="22">
        <f t="shared" si="33"/>
        <v>0</v>
      </c>
      <c r="M96" s="22">
        <f>IFERROR(VLOOKUP($C96,'ASA RAW (MMP)'!$A:$H,4,0),0)</f>
        <v>0</v>
      </c>
      <c r="N96" s="22">
        <f>IFERROR(VLOOKUP($C96,'ASA RAW (MMP)'!$A:$H,7,0),0)</f>
        <v>0</v>
      </c>
      <c r="O96" s="22">
        <f>IFERROR(VLOOKUP($C96,'ASA RAW (MMP)'!$A:$H,8,0),0)</f>
        <v>0</v>
      </c>
      <c r="P96" s="22">
        <f t="shared" si="34"/>
        <v>0</v>
      </c>
      <c r="Q96" s="22">
        <f t="shared" si="35"/>
        <v>0</v>
      </c>
      <c r="R96" s="145">
        <f>IFERROR(VLOOKUP($C96,'ASA RAW'!$A:$J,5,0),0)</f>
        <v>0</v>
      </c>
      <c r="S96" s="145">
        <v>10</v>
      </c>
      <c r="T96" s="200">
        <f>IFERROR(VLOOKUP($C96,'ASA RAW'!$A:$J,6,0),0)</f>
        <v>0</v>
      </c>
      <c r="U96" s="22" t="s">
        <v>1408</v>
      </c>
      <c r="V96"/>
    </row>
    <row r="97" spans="2:22" s="62" customFormat="1" hidden="1">
      <c r="B97" s="135">
        <f>IFERROR(VLOOKUP($C97,'ASA RAW'!$A:$J,4,0),0)</f>
        <v>0</v>
      </c>
      <c r="C97" s="135" t="s">
        <v>1456</v>
      </c>
      <c r="D97" s="135">
        <f>IFERROR(VLOOKUP($C97,'ASA RAW'!$A:$J,7,0)*$D$1,0)</f>
        <v>0</v>
      </c>
      <c r="E97" s="135">
        <f>IFERROR(VLOOKUP($C97,'ASA RAW'!$A:$J,8,0),0)</f>
        <v>0</v>
      </c>
      <c r="F97" s="135">
        <f>IFERROR(VLOOKUP($C97,'ASA RAW'!$A:$J,9,0),0)</f>
        <v>0</v>
      </c>
      <c r="G97" s="135">
        <f>IFERROR(VLOOKUP($C97,'ASA RAW'!$A:$J,10,0),0)</f>
        <v>0</v>
      </c>
      <c r="H97" s="23">
        <f t="shared" si="29"/>
        <v>0</v>
      </c>
      <c r="I97" s="23">
        <f t="shared" si="30"/>
        <v>0</v>
      </c>
      <c r="J97" s="24">
        <f t="shared" si="31"/>
        <v>0</v>
      </c>
      <c r="K97" s="24">
        <f t="shared" si="32"/>
        <v>0</v>
      </c>
      <c r="L97" s="22">
        <f t="shared" si="33"/>
        <v>0</v>
      </c>
      <c r="M97" s="22">
        <f>IFERROR(VLOOKUP($C97,'ASA RAW (MMP)'!$A:$H,4,0),0)</f>
        <v>0</v>
      </c>
      <c r="N97" s="22">
        <f>IFERROR(VLOOKUP($C97,'ASA RAW (MMP)'!$A:$H,7,0),0)</f>
        <v>0</v>
      </c>
      <c r="O97" s="22">
        <f>IFERROR(VLOOKUP($C97,'ASA RAW (MMP)'!$A:$H,8,0),0)</f>
        <v>0</v>
      </c>
      <c r="P97" s="22">
        <f t="shared" si="34"/>
        <v>0</v>
      </c>
      <c r="Q97" s="22">
        <f t="shared" si="35"/>
        <v>0</v>
      </c>
      <c r="R97" s="145">
        <f>IFERROR(VLOOKUP($C97,'ASA RAW'!$A:$J,5,0),0)</f>
        <v>0</v>
      </c>
      <c r="S97" s="145">
        <v>50</v>
      </c>
      <c r="T97" s="200">
        <f>IFERROR(VLOOKUP($C97,'ASA RAW'!$A:$J,6,0),0)</f>
        <v>0</v>
      </c>
      <c r="U97" s="22" t="s">
        <v>1408</v>
      </c>
      <c r="V97"/>
    </row>
    <row r="98" spans="2:22" s="62" customFormat="1" hidden="1">
      <c r="B98" s="135">
        <f>IFERROR(VLOOKUP($C98,'ASA RAW'!$A:$J,4,0),0)</f>
        <v>0</v>
      </c>
      <c r="C98" s="135" t="s">
        <v>1457</v>
      </c>
      <c r="D98" s="135">
        <f>IFERROR(VLOOKUP($C98,'ASA RAW'!$A:$J,7,0)*$D$1,0)</f>
        <v>0</v>
      </c>
      <c r="E98" s="135">
        <f>IFERROR(VLOOKUP($C98,'ASA RAW'!$A:$J,8,0),0)</f>
        <v>0</v>
      </c>
      <c r="F98" s="135">
        <f>IFERROR(VLOOKUP($C98,'ASA RAW'!$A:$J,9,0),0)</f>
        <v>0</v>
      </c>
      <c r="G98" s="135">
        <f>IFERROR(VLOOKUP($C98,'ASA RAW'!$A:$J,10,0),0)</f>
        <v>0</v>
      </c>
      <c r="H98" s="23">
        <f t="shared" si="29"/>
        <v>0</v>
      </c>
      <c r="I98" s="23">
        <f t="shared" si="30"/>
        <v>0</v>
      </c>
      <c r="J98" s="24">
        <f t="shared" si="31"/>
        <v>0</v>
      </c>
      <c r="K98" s="24">
        <f t="shared" si="32"/>
        <v>0</v>
      </c>
      <c r="L98" s="22">
        <f t="shared" si="33"/>
        <v>0</v>
      </c>
      <c r="M98" s="22">
        <f>IFERROR(VLOOKUP($C98,'ASA RAW (MMP)'!$A:$H,4,0),0)</f>
        <v>0</v>
      </c>
      <c r="N98" s="22">
        <f>IFERROR(VLOOKUP($C98,'ASA RAW (MMP)'!$A:$H,7,0),0)</f>
        <v>0</v>
      </c>
      <c r="O98" s="22">
        <f>IFERROR(VLOOKUP($C98,'ASA RAW (MMP)'!$A:$H,8,0),0)</f>
        <v>0</v>
      </c>
      <c r="P98" s="22">
        <f t="shared" si="34"/>
        <v>0</v>
      </c>
      <c r="Q98" s="22">
        <f t="shared" si="35"/>
        <v>0</v>
      </c>
      <c r="R98" s="145">
        <f>IFERROR(VLOOKUP($C98,'ASA RAW'!$A:$J,5,0),0)</f>
        <v>0</v>
      </c>
      <c r="S98" s="145">
        <v>22</v>
      </c>
      <c r="T98" s="200">
        <f>IFERROR(VLOOKUP($C98,'ASA RAW'!$A:$J,6,0),0)</f>
        <v>0</v>
      </c>
      <c r="U98" s="22" t="s">
        <v>1408</v>
      </c>
      <c r="V98" s="43"/>
    </row>
    <row r="99" spans="2:22" s="62" customFormat="1" hidden="1">
      <c r="B99" s="135">
        <f>IFERROR(VLOOKUP($C99,'ASA RAW'!$A:$J,4,0),0)</f>
        <v>0</v>
      </c>
      <c r="C99" s="135" t="s">
        <v>1458</v>
      </c>
      <c r="D99" s="135">
        <f>IFERROR(VLOOKUP($C99,'ASA RAW'!$A:$J,7,0)*$D$1,0)</f>
        <v>0</v>
      </c>
      <c r="E99" s="135">
        <f>IFERROR(VLOOKUP($C99,'ASA RAW'!$A:$J,8,0),0)</f>
        <v>0</v>
      </c>
      <c r="F99" s="135">
        <f>IFERROR(VLOOKUP($C99,'ASA RAW'!$A:$J,9,0),0)</f>
        <v>0</v>
      </c>
      <c r="G99" s="135">
        <f>IFERROR(VLOOKUP($C99,'ASA RAW'!$A:$J,10,0),0)</f>
        <v>0</v>
      </c>
      <c r="H99" s="23">
        <f t="shared" si="29"/>
        <v>0</v>
      </c>
      <c r="I99" s="23">
        <f t="shared" si="30"/>
        <v>0</v>
      </c>
      <c r="J99" s="24">
        <f t="shared" si="31"/>
        <v>0</v>
      </c>
      <c r="K99" s="24">
        <f t="shared" si="32"/>
        <v>0</v>
      </c>
      <c r="L99" s="22">
        <f t="shared" si="33"/>
        <v>0</v>
      </c>
      <c r="M99" s="22">
        <f>IFERROR(VLOOKUP($C99,'ASA RAW (MMP)'!$A:$H,4,0),0)</f>
        <v>0</v>
      </c>
      <c r="N99" s="22">
        <f>IFERROR(VLOOKUP($C99,'ASA RAW (MMP)'!$A:$H,7,0),0)</f>
        <v>0</v>
      </c>
      <c r="O99" s="22">
        <f>IFERROR(VLOOKUP($C99,'ASA RAW (MMP)'!$A:$H,8,0),0)</f>
        <v>0</v>
      </c>
      <c r="P99" s="22">
        <f t="shared" si="34"/>
        <v>0</v>
      </c>
      <c r="Q99" s="22">
        <f t="shared" si="35"/>
        <v>0</v>
      </c>
      <c r="R99" s="145">
        <f>IFERROR(VLOOKUP($C99,'ASA RAW'!$A:$J,5,0),0)</f>
        <v>0</v>
      </c>
      <c r="S99" s="145">
        <v>1</v>
      </c>
      <c r="T99" s="200">
        <f>IFERROR(VLOOKUP($C99,'ASA RAW'!$A:$J,6,0),0)</f>
        <v>0</v>
      </c>
      <c r="U99" s="22" t="s">
        <v>1408</v>
      </c>
      <c r="V99"/>
    </row>
    <row r="100" spans="2:22" s="62" customFormat="1" hidden="1">
      <c r="B100" s="135">
        <f>IFERROR(VLOOKUP($C100,'ASA RAW'!$A:$J,4,0),0)</f>
        <v>0</v>
      </c>
      <c r="C100" s="135" t="s">
        <v>1459</v>
      </c>
      <c r="D100" s="135">
        <f>IFERROR(VLOOKUP($C100,'ASA RAW'!$A:$J,7,0)*$D$1,0)</f>
        <v>0</v>
      </c>
      <c r="E100" s="135">
        <f>IFERROR(VLOOKUP($C100,'ASA RAW'!$A:$J,8,0),0)</f>
        <v>0</v>
      </c>
      <c r="F100" s="135">
        <f>IFERROR(VLOOKUP($C100,'ASA RAW'!$A:$J,9,0),0)</f>
        <v>0</v>
      </c>
      <c r="G100" s="135">
        <f>IFERROR(VLOOKUP($C100,'ASA RAW'!$A:$J,10,0),0)</f>
        <v>0</v>
      </c>
      <c r="H100" s="23">
        <f t="shared" si="29"/>
        <v>0</v>
      </c>
      <c r="I100" s="23">
        <f t="shared" si="30"/>
        <v>0</v>
      </c>
      <c r="J100" s="24">
        <f t="shared" si="31"/>
        <v>0</v>
      </c>
      <c r="K100" s="24">
        <f t="shared" si="32"/>
        <v>0</v>
      </c>
      <c r="L100" s="22">
        <f t="shared" si="33"/>
        <v>0</v>
      </c>
      <c r="M100" s="22">
        <f>IFERROR(VLOOKUP($C100,'ASA RAW (MMP)'!$A:$H,4,0),0)</f>
        <v>0</v>
      </c>
      <c r="N100" s="22">
        <f>IFERROR(VLOOKUP($C100,'ASA RAW (MMP)'!$A:$H,7,0),0)</f>
        <v>0</v>
      </c>
      <c r="O100" s="22">
        <f>IFERROR(VLOOKUP($C100,'ASA RAW (MMP)'!$A:$H,8,0),0)</f>
        <v>0</v>
      </c>
      <c r="P100" s="22">
        <f t="shared" si="34"/>
        <v>0</v>
      </c>
      <c r="Q100" s="22">
        <f t="shared" si="35"/>
        <v>0</v>
      </c>
      <c r="R100" s="145">
        <f>IFERROR(VLOOKUP($C100,'ASA RAW'!$A:$J,5,0),0)</f>
        <v>0</v>
      </c>
      <c r="S100" s="145">
        <v>21</v>
      </c>
      <c r="T100" s="200">
        <f>IFERROR(VLOOKUP($C100,'ASA RAW'!$A:$J,6,0),0)</f>
        <v>0</v>
      </c>
      <c r="U100" s="22" t="s">
        <v>1408</v>
      </c>
      <c r="V100" s="43"/>
    </row>
    <row r="101" spans="2:22" s="62" customFormat="1" hidden="1">
      <c r="B101" s="135">
        <f>IFERROR(VLOOKUP($C101,'ASA RAW'!$A:$J,4,0),0)</f>
        <v>0</v>
      </c>
      <c r="C101" s="135" t="s">
        <v>1460</v>
      </c>
      <c r="D101" s="135">
        <f>IFERROR(VLOOKUP($C101,'ASA RAW'!$A:$J,7,0)*$D$1,0)</f>
        <v>0</v>
      </c>
      <c r="E101" s="135">
        <f>IFERROR(VLOOKUP($C101,'ASA RAW'!$A:$J,8,0),0)</f>
        <v>0</v>
      </c>
      <c r="F101" s="135">
        <f>IFERROR(VLOOKUP($C101,'ASA RAW'!$A:$J,9,0),0)</f>
        <v>0</v>
      </c>
      <c r="G101" s="135">
        <f>IFERROR(VLOOKUP($C101,'ASA RAW'!$A:$J,10,0),0)</f>
        <v>0</v>
      </c>
      <c r="H101" s="23">
        <f t="shared" si="29"/>
        <v>0</v>
      </c>
      <c r="I101" s="23">
        <f t="shared" si="30"/>
        <v>0</v>
      </c>
      <c r="J101" s="24">
        <f t="shared" si="31"/>
        <v>0</v>
      </c>
      <c r="K101" s="24">
        <f t="shared" si="32"/>
        <v>0</v>
      </c>
      <c r="L101" s="22">
        <f t="shared" si="33"/>
        <v>0</v>
      </c>
      <c r="M101" s="22">
        <f>IFERROR(VLOOKUP($C101,'ASA RAW (MMP)'!$A:$H,4,0),0)</f>
        <v>0</v>
      </c>
      <c r="N101" s="22">
        <f>IFERROR(VLOOKUP($C101,'ASA RAW (MMP)'!$A:$H,7,0),0)</f>
        <v>0</v>
      </c>
      <c r="O101" s="22">
        <f>IFERROR(VLOOKUP($C101,'ASA RAW (MMP)'!$A:$H,8,0),0)</f>
        <v>0</v>
      </c>
      <c r="P101" s="22">
        <f t="shared" si="34"/>
        <v>0</v>
      </c>
      <c r="Q101" s="22">
        <f t="shared" si="35"/>
        <v>0</v>
      </c>
      <c r="R101" s="145">
        <f>IFERROR(VLOOKUP($C101,'ASA RAW'!$A:$J,5,0),0)</f>
        <v>0</v>
      </c>
      <c r="S101" s="145">
        <v>21</v>
      </c>
      <c r="T101" s="200">
        <f>IFERROR(VLOOKUP($C101,'ASA RAW'!$A:$J,6,0),0)</f>
        <v>0</v>
      </c>
      <c r="U101" s="22" t="s">
        <v>1408</v>
      </c>
      <c r="V101"/>
    </row>
    <row r="102" spans="2:22" hidden="1">
      <c r="B102" s="135">
        <f>IFERROR(VLOOKUP($C102,'ASA RAW'!$A:$J,4,0),0)</f>
        <v>0</v>
      </c>
      <c r="C102" s="135" t="s">
        <v>1461</v>
      </c>
      <c r="D102" s="135">
        <f>IFERROR(VLOOKUP($C102,'ASA RAW'!$A:$J,7,0)*$D$1,0)</f>
        <v>0</v>
      </c>
      <c r="E102" s="135">
        <f>IFERROR(VLOOKUP($C102,'ASA RAW'!$A:$J,8,0),0)</f>
        <v>0</v>
      </c>
      <c r="F102" s="135">
        <f>IFERROR(VLOOKUP($C102,'ASA RAW'!$A:$J,9,0),0)</f>
        <v>0</v>
      </c>
      <c r="G102" s="135">
        <f>IFERROR(VLOOKUP($C102,'ASA RAW'!$A:$J,10,0),0)</f>
        <v>0</v>
      </c>
      <c r="H102" s="23">
        <f t="shared" si="29"/>
        <v>0</v>
      </c>
      <c r="I102" s="23">
        <f t="shared" si="30"/>
        <v>0</v>
      </c>
      <c r="J102" s="24">
        <f t="shared" si="31"/>
        <v>0</v>
      </c>
      <c r="K102" s="24">
        <f t="shared" si="32"/>
        <v>0</v>
      </c>
      <c r="L102" s="22">
        <f t="shared" si="33"/>
        <v>0</v>
      </c>
      <c r="M102" s="22">
        <f>IFERROR(VLOOKUP($C102,'ASA RAW (MMP)'!$A:$H,4,0),0)</f>
        <v>0</v>
      </c>
      <c r="N102" s="22">
        <f>IFERROR(VLOOKUP($C102,'ASA RAW (MMP)'!$A:$H,7,0),0)</f>
        <v>0</v>
      </c>
      <c r="O102" s="22">
        <f>IFERROR(VLOOKUP($C102,'ASA RAW (MMP)'!$A:$H,8,0),0)</f>
        <v>0</v>
      </c>
      <c r="P102" s="22">
        <f t="shared" si="34"/>
        <v>0</v>
      </c>
      <c r="Q102" s="22">
        <f t="shared" si="35"/>
        <v>0</v>
      </c>
      <c r="R102" s="145">
        <f>IFERROR(VLOOKUP($C102,'ASA RAW'!$A:$J,5,0),0)</f>
        <v>0</v>
      </c>
      <c r="S102" s="145">
        <v>14</v>
      </c>
      <c r="T102" s="200">
        <f>IFERROR(VLOOKUP($C102,'ASA RAW'!$A:$J,6,0),0)</f>
        <v>0</v>
      </c>
      <c r="U102" s="22" t="s">
        <v>1408</v>
      </c>
    </row>
    <row r="103" spans="2:22" hidden="1">
      <c r="B103" s="135">
        <f>IFERROR(VLOOKUP($C103,'ASA RAW'!$A:$J,4,0),0)</f>
        <v>0</v>
      </c>
      <c r="C103" s="135" t="s">
        <v>1462</v>
      </c>
      <c r="D103" s="135">
        <f>IFERROR(VLOOKUP($C103,'ASA RAW'!$A:$J,7,0)*$D$1,0)</f>
        <v>0</v>
      </c>
      <c r="E103" s="135">
        <f>IFERROR(VLOOKUP($C103,'ASA RAW'!$A:$J,8,0),0)</f>
        <v>0</v>
      </c>
      <c r="F103" s="135">
        <f>IFERROR(VLOOKUP($C103,'ASA RAW'!$A:$J,9,0),0)</f>
        <v>0</v>
      </c>
      <c r="G103" s="135">
        <f>IFERROR(VLOOKUP($C103,'ASA RAW'!$A:$J,10,0),0)</f>
        <v>0</v>
      </c>
      <c r="H103" s="23">
        <f t="shared" si="29"/>
        <v>0</v>
      </c>
      <c r="I103" s="23">
        <f t="shared" si="30"/>
        <v>0</v>
      </c>
      <c r="J103" s="24">
        <f t="shared" si="31"/>
        <v>0</v>
      </c>
      <c r="K103" s="24">
        <f t="shared" si="32"/>
        <v>0</v>
      </c>
      <c r="L103" s="22">
        <f t="shared" si="33"/>
        <v>0</v>
      </c>
      <c r="M103" s="22">
        <f>IFERROR(VLOOKUP($C103,'ASA RAW (MMP)'!$A:$H,4,0),0)</f>
        <v>0</v>
      </c>
      <c r="N103" s="22">
        <f>IFERROR(VLOOKUP($C103,'ASA RAW (MMP)'!$A:$H,7,0),0)</f>
        <v>0</v>
      </c>
      <c r="O103" s="22">
        <f>IFERROR(VLOOKUP($C103,'ASA RAW (MMP)'!$A:$H,8,0),0)</f>
        <v>0</v>
      </c>
      <c r="P103" s="22">
        <f t="shared" si="34"/>
        <v>0</v>
      </c>
      <c r="Q103" s="22">
        <f t="shared" si="35"/>
        <v>0</v>
      </c>
      <c r="R103" s="145">
        <f>IFERROR(VLOOKUP($C103,'ASA RAW'!$A:$J,5,0),0)</f>
        <v>0</v>
      </c>
      <c r="S103" s="145">
        <v>16</v>
      </c>
      <c r="T103" s="200">
        <f>IFERROR(VLOOKUP($C103,'ASA RAW'!$A:$J,6,0),0)</f>
        <v>0</v>
      </c>
      <c r="U103" s="22" t="s">
        <v>1408</v>
      </c>
    </row>
  </sheetData>
  <phoneticPr fontId="2" type="noConversion"/>
  <conditionalFormatting sqref="A1:A1048576">
    <cfRule type="duplicateValues" dxfId="219" priority="2875"/>
  </conditionalFormatting>
  <conditionalFormatting sqref="A15">
    <cfRule type="duplicateValues" dxfId="218" priority="74"/>
    <cfRule type="duplicateValues" dxfId="217" priority="75"/>
    <cfRule type="duplicateValues" dxfId="216" priority="73"/>
  </conditionalFormatting>
  <conditionalFormatting sqref="A18">
    <cfRule type="duplicateValues" dxfId="215" priority="67"/>
    <cfRule type="duplicateValues" dxfId="214" priority="68"/>
    <cfRule type="duplicateValues" dxfId="213" priority="69"/>
  </conditionalFormatting>
  <conditionalFormatting sqref="A21:A23">
    <cfRule type="duplicateValues" dxfId="212" priority="70"/>
    <cfRule type="duplicateValues" dxfId="211" priority="71"/>
    <cfRule type="duplicateValues" dxfId="210" priority="72"/>
  </conditionalFormatting>
  <conditionalFormatting sqref="A24">
    <cfRule type="duplicateValues" dxfId="209" priority="61"/>
    <cfRule type="duplicateValues" dxfId="208" priority="62"/>
    <cfRule type="duplicateValues" dxfId="207" priority="63"/>
  </conditionalFormatting>
  <conditionalFormatting sqref="A36">
    <cfRule type="duplicateValues" dxfId="206" priority="58"/>
    <cfRule type="duplicateValues" dxfId="205" priority="59"/>
    <cfRule type="duplicateValues" dxfId="204" priority="60"/>
  </conditionalFormatting>
  <conditionalFormatting sqref="A40:A41">
    <cfRule type="duplicateValues" dxfId="203" priority="2063"/>
    <cfRule type="duplicateValues" dxfId="202" priority="2064"/>
    <cfRule type="duplicateValues" dxfId="201" priority="2065"/>
  </conditionalFormatting>
  <conditionalFormatting sqref="A42">
    <cfRule type="duplicateValues" dxfId="200" priority="55"/>
    <cfRule type="duplicateValues" dxfId="199" priority="56"/>
    <cfRule type="duplicateValues" dxfId="198" priority="57"/>
  </conditionalFormatting>
  <conditionalFormatting sqref="C1:C8 C34:C35 C58:C64 C78:C1048576">
    <cfRule type="duplicateValues" dxfId="197" priority="94"/>
  </conditionalFormatting>
  <conditionalFormatting sqref="C1:C8 C34:C35 C58:C1048576">
    <cfRule type="duplicateValues" dxfId="196" priority="80"/>
    <cfRule type="duplicateValues" dxfId="195" priority="82"/>
  </conditionalFormatting>
  <conditionalFormatting sqref="C1:C1048576">
    <cfRule type="duplicateValues" dxfId="194" priority="2874"/>
    <cfRule type="duplicateValues" dxfId="193" priority="2879"/>
    <cfRule type="duplicateValues" dxfId="192" priority="2878"/>
  </conditionalFormatting>
  <conditionalFormatting sqref="C34:C35 C78:C1048576">
    <cfRule type="duplicateValues" dxfId="191" priority="266"/>
  </conditionalFormatting>
  <conditionalFormatting sqref="M1:Q2 M5:Q6 M104:Q1048576">
    <cfRule type="cellIs" dxfId="190" priority="93" operator="greaterThan">
      <formula>2500</formula>
    </cfRule>
  </conditionalFormatting>
  <conditionalFormatting sqref="M3:Q3">
    <cfRule type="cellIs" dxfId="189" priority="76" operator="equal">
      <formula>30000</formula>
    </cfRule>
  </conditionalFormatting>
  <conditionalFormatting sqref="M7:Q7">
    <cfRule type="cellIs" dxfId="188" priority="77" operator="equal">
      <formula>30000</formula>
    </cfRule>
  </conditionalFormatting>
  <conditionalFormatting sqref="R6">
    <cfRule type="cellIs" dxfId="187" priority="87" operator="greaterThan">
      <formula>2500</formula>
    </cfRule>
  </conditionalFormatting>
  <conditionalFormatting sqref="T7:U7">
    <cfRule type="cellIs" dxfId="186" priority="103" operator="equal">
      <formula>30000</formula>
    </cfRule>
  </conditionalFormatting>
  <conditionalFormatting sqref="U1:U1048576">
    <cfRule type="containsText" dxfId="185" priority="78" operator="containsText" text="감액">
      <formula>NOT(ISERROR(SEARCH("감액",U1)))</formula>
    </cfRule>
    <cfRule type="containsText" dxfId="184" priority="79" operator="containsText" text="증액">
      <formula>NOT(ISERROR(SEARCH("증액",U1)))</formula>
    </cfRule>
  </conditionalFormatting>
  <conditionalFormatting sqref="W8:W9">
    <cfRule type="cellIs" dxfId="183" priority="6" operator="equal">
      <formula>30000</formula>
    </cfRule>
  </conditionalFormatting>
  <conditionalFormatting sqref="W42">
    <cfRule type="cellIs" dxfId="182" priority="4" operator="equal">
      <formula>30000</formula>
    </cfRule>
  </conditionalFormatting>
  <conditionalFormatting sqref="W53">
    <cfRule type="cellIs" dxfId="181" priority="3" operator="equal">
      <formula>30000</formula>
    </cfRule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4"/>
  <sheetViews>
    <sheetView workbookViewId="0">
      <selection activeCell="A8" sqref="A8"/>
    </sheetView>
  </sheetViews>
  <sheetFormatPr defaultRowHeight="16.5"/>
  <cols>
    <col min="2" max="2" width="31.375" style="242" bestFit="1" customWidth="1"/>
    <col min="3" max="3" width="38.375" style="242" customWidth="1"/>
    <col min="4" max="4" width="9.5" style="242" bestFit="1" customWidth="1"/>
    <col min="5" max="5" width="11" style="242" bestFit="1" customWidth="1"/>
    <col min="6" max="9" width="9.25" style="242" bestFit="1" customWidth="1"/>
    <col min="10" max="11" width="6" style="242" bestFit="1" customWidth="1"/>
    <col min="12" max="12" width="5.375" style="242" bestFit="1" customWidth="1"/>
    <col min="13" max="13" width="9.625" style="242" bestFit="1" customWidth="1"/>
    <col min="14" max="14" width="11.25" style="242" bestFit="1" customWidth="1"/>
    <col min="15" max="15" width="8.125" style="242" bestFit="1" customWidth="1"/>
    <col min="16" max="16" width="6.875" style="242" bestFit="1" customWidth="1"/>
    <col min="17" max="17" width="11.25" style="242" bestFit="1" customWidth="1"/>
    <col min="18" max="18" width="8.125" style="242" bestFit="1" customWidth="1"/>
  </cols>
  <sheetData>
    <row r="1" spans="1:20" ht="16.5" customHeight="1">
      <c r="B1" s="26">
        <f>커버링B2C요약!C2</f>
        <v>46133</v>
      </c>
      <c r="C1" s="26">
        <f>커버링B2C요약!D2</f>
        <v>46139</v>
      </c>
    </row>
    <row r="2" spans="1:20" ht="16.5" customHeight="1">
      <c r="B2" s="9" t="s">
        <v>435</v>
      </c>
      <c r="D2" s="10"/>
    </row>
    <row r="3" spans="1:20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3" t="s">
        <v>40</v>
      </c>
      <c r="T3" s="14" t="s">
        <v>41</v>
      </c>
    </row>
    <row r="4" spans="1:20" ht="16.5" customHeight="1">
      <c r="B4" s="15" t="s">
        <v>1463</v>
      </c>
      <c r="C4" s="9" t="s">
        <v>47</v>
      </c>
      <c r="D4" s="16">
        <f>SUMIF($C:$C,$B$2,$D:$D)</f>
        <v>0</v>
      </c>
      <c r="E4" s="16">
        <f>SUMIF($C:$C,$B$2,E:E)</f>
        <v>0</v>
      </c>
      <c r="F4" s="16">
        <f>SUMIF($C:$C,$B$2,F:F)</f>
        <v>0</v>
      </c>
      <c r="G4" s="16">
        <f>SUMIF($C:$C,$B$2,G:G)</f>
        <v>0</v>
      </c>
      <c r="H4" s="16">
        <f>SUMIF($C:$C,$B$2,H:H)</f>
        <v>0</v>
      </c>
      <c r="I4" s="16">
        <f>SUMIF($C:$C,$B$2,I:I)</f>
        <v>0</v>
      </c>
      <c r="J4" s="17" t="e">
        <f>D4*1000/E4</f>
        <v>#DIV/0!</v>
      </c>
      <c r="K4" s="17">
        <f>IFERROR(D4/F4,0)</f>
        <v>0</v>
      </c>
      <c r="L4" s="18">
        <f>IFERROR(F4/E4,0)</f>
        <v>0</v>
      </c>
      <c r="M4" s="42">
        <f>IFERROR(G4/F4,0)</f>
        <v>0</v>
      </c>
      <c r="N4" s="42">
        <f>IFERROR(H4/F4,0)</f>
        <v>0</v>
      </c>
      <c r="O4" s="42">
        <f>IFERROR(I4/F4,0)</f>
        <v>0</v>
      </c>
      <c r="P4" s="17">
        <f>IFERROR(D4/G4,0)</f>
        <v>0</v>
      </c>
      <c r="Q4" s="17">
        <f>IFERROR(D4/H4,0)</f>
        <v>0</v>
      </c>
      <c r="R4" s="17">
        <f>IFERROR(D4/I4,0)</f>
        <v>0</v>
      </c>
      <c r="S4" s="16">
        <f>SUMIF($C:$C,$B$2,S:S)</f>
        <v>0</v>
      </c>
      <c r="T4" s="16">
        <f>SUMIF($C:$C,$B$2,T:T)</f>
        <v>0</v>
      </c>
    </row>
    <row r="6" spans="1:20" ht="16.5" customHeight="1">
      <c r="B6" s="19" t="s">
        <v>440</v>
      </c>
      <c r="C6" s="131" t="s">
        <v>1464</v>
      </c>
      <c r="D6" s="20"/>
    </row>
    <row r="7" spans="1:20" ht="16.5" customHeight="1">
      <c r="A7" s="11" t="s">
        <v>44</v>
      </c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3" t="s">
        <v>40</v>
      </c>
      <c r="T7" s="14" t="s">
        <v>41</v>
      </c>
    </row>
    <row r="8" spans="1:20" ht="16.5" customHeight="1">
      <c r="A8" s="15"/>
      <c r="B8" s="15"/>
      <c r="C8" s="9" t="s">
        <v>435</v>
      </c>
      <c r="D8" s="16">
        <f t="shared" ref="D8:I8" si="0">SUM(D9:D1048576)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 t="shared" ref="K8:K18" si="1">IFERROR(D8/F8,0)</f>
        <v>0</v>
      </c>
      <c r="L8" s="18">
        <f t="shared" ref="L8:M14" si="2">IFERROR(F8/E8,0)</f>
        <v>0</v>
      </c>
      <c r="M8" s="42">
        <f t="shared" si="2"/>
        <v>0</v>
      </c>
      <c r="N8" s="42">
        <f t="shared" ref="N8:N18" si="3">IFERROR(H8/F8,0)</f>
        <v>0</v>
      </c>
      <c r="O8" s="42">
        <f t="shared" ref="O8:O18" si="4">IFERROR(I8/F8,0)</f>
        <v>0</v>
      </c>
      <c r="P8" s="17">
        <f t="shared" ref="P8:P18" si="5">IFERROR(D8/G8,0)</f>
        <v>0</v>
      </c>
      <c r="Q8" s="17">
        <f t="shared" ref="Q8:Q18" si="6">IFERROR(D8/H8,0)</f>
        <v>0</v>
      </c>
      <c r="R8" s="17">
        <f t="shared" ref="R8:R18" si="7">IFERROR(D8/I8,0)</f>
        <v>0</v>
      </c>
      <c r="S8" s="17">
        <v>0</v>
      </c>
      <c r="T8" s="17">
        <v>0</v>
      </c>
    </row>
    <row r="9" spans="1:20" s="45" customFormat="1" ht="16.5" customHeight="1">
      <c r="A9" s="22">
        <f>IFERROR(VLOOKUP($C9,'트위터 RAW'!$C:$U,5,0),0)</f>
        <v>0</v>
      </c>
      <c r="B9" s="22">
        <f>IFERROR(VLOOKUP($C9,'트위터 RAW'!$C:$U,13,0),0)</f>
        <v>0</v>
      </c>
      <c r="C9" s="22" t="s">
        <v>1465</v>
      </c>
      <c r="D9" s="22">
        <f>IFERROR(VLOOKUP($C9,'트위터 RAW'!$C:$Z,16,0),0)</f>
        <v>0</v>
      </c>
      <c r="E9" s="22">
        <f>IFERROR(VLOOKUP($C9,'트위터 RAW'!$C:$Z,17,0),0)</f>
        <v>0</v>
      </c>
      <c r="F9" s="22">
        <f>IFERROR(VLOOKUP($C9,'트위터 RAW'!$C:$Z,19,0),0)</f>
        <v>0</v>
      </c>
      <c r="G9" s="22">
        <f>IFERROR(VLOOKUP($C9,'트위터 RAW'!$C:$Z,20,0),0)</f>
        <v>0</v>
      </c>
      <c r="H9" s="22">
        <f>IFERROR(VLOOKUP($C9,'트위터 RAW'!$C:$Z,21,0),0)</f>
        <v>0</v>
      </c>
      <c r="I9" s="22">
        <f>IFERROR(VLOOKUP($C9,'트위터 RAW'!$C:$Z,22,0),0)</f>
        <v>0</v>
      </c>
      <c r="J9" s="23">
        <f t="shared" ref="J9:J18" si="8">IFERROR(D9/E9*1000,0)</f>
        <v>0</v>
      </c>
      <c r="K9" s="23">
        <f t="shared" si="1"/>
        <v>0</v>
      </c>
      <c r="L9" s="24">
        <f t="shared" si="2"/>
        <v>0</v>
      </c>
      <c r="M9" s="24">
        <f t="shared" si="2"/>
        <v>0</v>
      </c>
      <c r="N9" s="24">
        <f t="shared" si="3"/>
        <v>0</v>
      </c>
      <c r="O9" s="24">
        <f t="shared" si="4"/>
        <v>0</v>
      </c>
      <c r="P9" s="22">
        <f t="shared" si="5"/>
        <v>0</v>
      </c>
      <c r="Q9" s="22">
        <f t="shared" si="6"/>
        <v>0</v>
      </c>
      <c r="R9" s="22">
        <f t="shared" si="7"/>
        <v>0</v>
      </c>
      <c r="S9" s="43"/>
      <c r="T9" s="43"/>
    </row>
    <row r="10" spans="1:20" s="43" customFormat="1">
      <c r="A10" s="22">
        <f>IFERROR(VLOOKUP($C10,'트위터 RAW'!$C:$U,5,0),0)</f>
        <v>0</v>
      </c>
      <c r="B10" s="22">
        <f>IFERROR(VLOOKUP($C10,'트위터 RAW'!$C:$U,13,0),0)</f>
        <v>0</v>
      </c>
      <c r="C10" s="22" t="s">
        <v>1466</v>
      </c>
      <c r="D10" s="22">
        <f>IFERROR(VLOOKUP($C10,'트위터 RAW'!$C:$Z,16,0),0)</f>
        <v>0</v>
      </c>
      <c r="E10" s="22">
        <f>IFERROR(VLOOKUP($C10,'트위터 RAW'!$C:$Z,17,0),0)</f>
        <v>0</v>
      </c>
      <c r="F10" s="22">
        <f>IFERROR(VLOOKUP($C10,'트위터 RAW'!$C:$Z,19,0),0)</f>
        <v>0</v>
      </c>
      <c r="G10" s="22">
        <f>IFERROR(VLOOKUP($C10,'트위터 RAW'!$C:$Z,20,0),0)</f>
        <v>0</v>
      </c>
      <c r="H10" s="22">
        <f>IFERROR(VLOOKUP($C10,'트위터 RAW'!$C:$Z,21,0),0)</f>
        <v>0</v>
      </c>
      <c r="I10" s="22">
        <f>IFERROR(VLOOKUP($C10,'트위터 RAW'!$C:$Z,22,0),0)</f>
        <v>0</v>
      </c>
      <c r="J10" s="23">
        <f t="shared" si="8"/>
        <v>0</v>
      </c>
      <c r="K10" s="23">
        <f t="shared" si="1"/>
        <v>0</v>
      </c>
      <c r="L10" s="24">
        <f t="shared" si="2"/>
        <v>0</v>
      </c>
      <c r="M10" s="24">
        <f t="shared" si="2"/>
        <v>0</v>
      </c>
      <c r="N10" s="24">
        <f t="shared" si="3"/>
        <v>0</v>
      </c>
      <c r="O10" s="24">
        <f t="shared" si="4"/>
        <v>0</v>
      </c>
      <c r="P10" s="22">
        <f t="shared" si="5"/>
        <v>0</v>
      </c>
      <c r="Q10" s="22">
        <f t="shared" si="6"/>
        <v>0</v>
      </c>
      <c r="R10" s="22">
        <f t="shared" si="7"/>
        <v>0</v>
      </c>
    </row>
    <row r="11" spans="1:20" s="43" customFormat="1">
      <c r="A11" s="22">
        <f>IFERROR(VLOOKUP($C11,'트위터 RAW'!$C:$U,5,0),0)</f>
        <v>0</v>
      </c>
      <c r="B11" s="22">
        <f>IFERROR(VLOOKUP($C11,'트위터 RAW'!$C:$U,13,0),0)</f>
        <v>0</v>
      </c>
      <c r="C11" s="22" t="s">
        <v>1467</v>
      </c>
      <c r="D11" s="22">
        <f>IFERROR(VLOOKUP($C11,'트위터 RAW'!$C:$Z,16,0),0)</f>
        <v>0</v>
      </c>
      <c r="E11" s="22">
        <f>IFERROR(VLOOKUP($C11,'트위터 RAW'!$C:$Z,17,0),0)</f>
        <v>0</v>
      </c>
      <c r="F11" s="22">
        <f>IFERROR(VLOOKUP($C11,'트위터 RAW'!$C:$Z,19,0),0)</f>
        <v>0</v>
      </c>
      <c r="G11" s="22">
        <f>IFERROR(VLOOKUP($C11,'트위터 RAW'!$C:$Z,20,0),0)</f>
        <v>0</v>
      </c>
      <c r="H11" s="22">
        <f>IFERROR(VLOOKUP($C11,'트위터 RAW'!$C:$Z,21,0),0)</f>
        <v>0</v>
      </c>
      <c r="I11" s="22">
        <f>IFERROR(VLOOKUP($C11,'트위터 RAW'!$C:$Z,22,0),0)</f>
        <v>0</v>
      </c>
      <c r="J11" s="23">
        <f t="shared" si="8"/>
        <v>0</v>
      </c>
      <c r="K11" s="23">
        <f t="shared" si="1"/>
        <v>0</v>
      </c>
      <c r="L11" s="24">
        <f t="shared" si="2"/>
        <v>0</v>
      </c>
      <c r="M11" s="24">
        <f t="shared" si="2"/>
        <v>0</v>
      </c>
      <c r="N11" s="24">
        <f t="shared" si="3"/>
        <v>0</v>
      </c>
      <c r="O11" s="24">
        <f t="shared" si="4"/>
        <v>0</v>
      </c>
      <c r="P11" s="22">
        <f t="shared" si="5"/>
        <v>0</v>
      </c>
      <c r="Q11" s="22">
        <f t="shared" si="6"/>
        <v>0</v>
      </c>
      <c r="R11" s="22">
        <f t="shared" si="7"/>
        <v>0</v>
      </c>
      <c r="S11" s="135"/>
      <c r="T11" s="148"/>
    </row>
    <row r="12" spans="1:20" s="43" customFormat="1">
      <c r="A12" s="22">
        <f>IFERROR(VLOOKUP($C12,'트위터 RAW'!$C:$U,5,0),0)</f>
        <v>0</v>
      </c>
      <c r="B12" s="22">
        <f>IFERROR(VLOOKUP($C12,'트위터 RAW'!$C:$U,13,0),0)</f>
        <v>0</v>
      </c>
      <c r="C12" s="22" t="s">
        <v>1468</v>
      </c>
      <c r="D12" s="22">
        <f>IFERROR(VLOOKUP($C12,'트위터 RAW'!$C:$Z,16,0),0)</f>
        <v>0</v>
      </c>
      <c r="E12" s="22">
        <f>IFERROR(VLOOKUP($C12,'트위터 RAW'!$C:$Z,17,0),0)</f>
        <v>0</v>
      </c>
      <c r="F12" s="22">
        <f>IFERROR(VLOOKUP($C12,'트위터 RAW'!$C:$Z,19,0),0)</f>
        <v>0</v>
      </c>
      <c r="G12" s="22">
        <f>IFERROR(VLOOKUP($C12,'트위터 RAW'!$C:$Z,20,0),0)</f>
        <v>0</v>
      </c>
      <c r="H12" s="22">
        <f>IFERROR(VLOOKUP($C12,'트위터 RAW'!$C:$Z,21,0),0)</f>
        <v>0</v>
      </c>
      <c r="I12" s="22">
        <f>IFERROR(VLOOKUP($C12,'트위터 RAW'!$C:$Z,22,0),0)</f>
        <v>0</v>
      </c>
      <c r="J12" s="23">
        <f t="shared" si="8"/>
        <v>0</v>
      </c>
      <c r="K12" s="23">
        <f t="shared" si="1"/>
        <v>0</v>
      </c>
      <c r="L12" s="24">
        <f t="shared" si="2"/>
        <v>0</v>
      </c>
      <c r="M12" s="24">
        <f t="shared" si="2"/>
        <v>0</v>
      </c>
      <c r="N12" s="24">
        <f t="shared" si="3"/>
        <v>0</v>
      </c>
      <c r="O12" s="24">
        <f t="shared" si="4"/>
        <v>0</v>
      </c>
      <c r="P12" s="22">
        <f t="shared" si="5"/>
        <v>0</v>
      </c>
      <c r="Q12" s="22">
        <f t="shared" si="6"/>
        <v>0</v>
      </c>
      <c r="R12" s="22">
        <f t="shared" si="7"/>
        <v>0</v>
      </c>
      <c r="S12" s="135"/>
      <c r="T12" s="148"/>
    </row>
    <row r="13" spans="1:20" s="43" customFormat="1">
      <c r="A13" s="22">
        <f>IFERROR(VLOOKUP($C13,'트위터 RAW'!$C:$U,5,0),0)</f>
        <v>0</v>
      </c>
      <c r="B13" s="22">
        <f>IFERROR(VLOOKUP($C13,'트위터 RAW'!$C:$U,13,0),0)</f>
        <v>0</v>
      </c>
      <c r="C13" s="22" t="s">
        <v>1469</v>
      </c>
      <c r="D13" s="22">
        <f>IFERROR(VLOOKUP($C13,'트위터 RAW'!$C:$Z,16,0),0)</f>
        <v>0</v>
      </c>
      <c r="E13" s="22">
        <f>IFERROR(VLOOKUP($C13,'트위터 RAW'!$C:$Z,17,0),0)</f>
        <v>0</v>
      </c>
      <c r="F13" s="22">
        <f>IFERROR(VLOOKUP($C13,'트위터 RAW'!$C:$Z,19,0),0)</f>
        <v>0</v>
      </c>
      <c r="G13" s="22">
        <f>IFERROR(VLOOKUP($C13,'트위터 RAW'!$C:$Z,20,0),0)</f>
        <v>0</v>
      </c>
      <c r="H13" s="22">
        <f>IFERROR(VLOOKUP($C13,'트위터 RAW'!$C:$Z,21,0),0)</f>
        <v>0</v>
      </c>
      <c r="I13" s="22">
        <f>IFERROR(VLOOKUP($C13,'트위터 RAW'!$C:$Z,22,0),0)</f>
        <v>0</v>
      </c>
      <c r="J13" s="23">
        <f t="shared" si="8"/>
        <v>0</v>
      </c>
      <c r="K13" s="23">
        <f t="shared" si="1"/>
        <v>0</v>
      </c>
      <c r="L13" s="24">
        <f t="shared" si="2"/>
        <v>0</v>
      </c>
      <c r="M13" s="24">
        <f t="shared" si="2"/>
        <v>0</v>
      </c>
      <c r="N13" s="24">
        <f t="shared" si="3"/>
        <v>0</v>
      </c>
      <c r="O13" s="24">
        <f t="shared" si="4"/>
        <v>0</v>
      </c>
      <c r="P13" s="22">
        <f t="shared" si="5"/>
        <v>0</v>
      </c>
      <c r="Q13" s="22">
        <f t="shared" si="6"/>
        <v>0</v>
      </c>
      <c r="R13" s="22">
        <f t="shared" si="7"/>
        <v>0</v>
      </c>
    </row>
    <row r="14" spans="1:20" s="43" customFormat="1">
      <c r="A14" s="22">
        <f>IFERROR(VLOOKUP($C14,'트위터 RAW'!$C:$U,5,0),0)</f>
        <v>0</v>
      </c>
      <c r="B14" s="22">
        <f>IFERROR(VLOOKUP($C14,'트위터 RAW'!$C:$U,13,0),0)</f>
        <v>0</v>
      </c>
      <c r="C14" s="22" t="s">
        <v>1470</v>
      </c>
      <c r="D14" s="22">
        <f>IFERROR(VLOOKUP($C14,'트위터 RAW'!$C:$Z,16,0),0)</f>
        <v>0</v>
      </c>
      <c r="E14" s="22">
        <f>IFERROR(VLOOKUP($C14,'트위터 RAW'!$C:$Z,17,0),0)</f>
        <v>0</v>
      </c>
      <c r="F14" s="22">
        <f>IFERROR(VLOOKUP($C14,'트위터 RAW'!$C:$Z,19,0),0)</f>
        <v>0</v>
      </c>
      <c r="G14" s="22">
        <f>IFERROR(VLOOKUP($C14,'트위터 RAW'!$C:$Z,20,0),0)</f>
        <v>0</v>
      </c>
      <c r="H14" s="22">
        <f>IFERROR(VLOOKUP($C14,'트위터 RAW'!$C:$Z,21,0),0)</f>
        <v>0</v>
      </c>
      <c r="I14" s="22">
        <f>IFERROR(VLOOKUP($C14,'트위터 RAW'!$C:$Z,22,0),0)</f>
        <v>0</v>
      </c>
      <c r="J14" s="23">
        <f t="shared" si="8"/>
        <v>0</v>
      </c>
      <c r="K14" s="23">
        <f t="shared" si="1"/>
        <v>0</v>
      </c>
      <c r="L14" s="24">
        <f t="shared" si="2"/>
        <v>0</v>
      </c>
      <c r="M14" s="24">
        <f t="shared" si="2"/>
        <v>0</v>
      </c>
      <c r="N14" s="24">
        <f t="shared" si="3"/>
        <v>0</v>
      </c>
      <c r="O14" s="24">
        <f t="shared" si="4"/>
        <v>0</v>
      </c>
      <c r="P14" s="22">
        <f t="shared" si="5"/>
        <v>0</v>
      </c>
      <c r="Q14" s="22">
        <f t="shared" si="6"/>
        <v>0</v>
      </c>
      <c r="R14" s="22">
        <f t="shared" si="7"/>
        <v>0</v>
      </c>
      <c r="S14" s="135" t="s">
        <v>1471</v>
      </c>
      <c r="T14" s="148"/>
    </row>
    <row r="15" spans="1:20" s="43" customFormat="1">
      <c r="A15" s="22">
        <f>IFERROR(VLOOKUP($C15,'트위터 RAW'!$C:$U,5,0),0)</f>
        <v>0</v>
      </c>
      <c r="B15" s="22">
        <f>IFERROR(VLOOKUP($C15,'트위터 RAW'!$C:$U,13,0),0)</f>
        <v>0</v>
      </c>
      <c r="C15" s="22" t="s">
        <v>1472</v>
      </c>
      <c r="D15" s="22">
        <f>IFERROR(VLOOKUP($C15,'트위터 RAW'!$C:$Z,16,0),0)</f>
        <v>0</v>
      </c>
      <c r="E15" s="22">
        <f>IFERROR(VLOOKUP($C15,'트위터 RAW'!$C:$Z,17,0),0)</f>
        <v>0</v>
      </c>
      <c r="F15" s="22">
        <f>IFERROR(VLOOKUP($C15,'트위터 RAW'!$C:$Z,19,0),0)</f>
        <v>0</v>
      </c>
      <c r="G15" s="22">
        <f>IFERROR(VLOOKUP($C15,'트위터 RAW'!$C:$Z,20,0),0)</f>
        <v>0</v>
      </c>
      <c r="H15" s="22">
        <f>IFERROR(VLOOKUP($C15,'트위터 RAW'!$C:$Z,21,0),0)</f>
        <v>0</v>
      </c>
      <c r="I15" s="22">
        <f>IFERROR(VLOOKUP($C15,'트위터 RAW'!$C:$Z,22,0),0)</f>
        <v>0</v>
      </c>
      <c r="J15" s="23">
        <f t="shared" si="8"/>
        <v>0</v>
      </c>
      <c r="K15" s="23">
        <f t="shared" si="1"/>
        <v>0</v>
      </c>
      <c r="M15" s="24">
        <f>IFERROR(G15/F15,0)</f>
        <v>0</v>
      </c>
      <c r="N15" s="24">
        <f t="shared" si="3"/>
        <v>0</v>
      </c>
      <c r="O15" s="24">
        <f t="shared" si="4"/>
        <v>0</v>
      </c>
      <c r="P15" s="22">
        <f t="shared" si="5"/>
        <v>0</v>
      </c>
      <c r="Q15" s="22">
        <f t="shared" si="6"/>
        <v>0</v>
      </c>
      <c r="R15" s="22">
        <f t="shared" si="7"/>
        <v>0</v>
      </c>
    </row>
    <row r="16" spans="1:20" s="43" customFormat="1">
      <c r="A16" s="22">
        <f>IFERROR(VLOOKUP($C16,'트위터 RAW'!$C:$U,5,0),0)</f>
        <v>0</v>
      </c>
      <c r="B16" s="22">
        <f>IFERROR(VLOOKUP($C16,'트위터 RAW'!$C:$U,13,0),0)</f>
        <v>0</v>
      </c>
      <c r="C16" s="22" t="s">
        <v>1473</v>
      </c>
      <c r="D16" s="22">
        <f>IFERROR(VLOOKUP($C16,'트위터 RAW'!$C:$Z,16,0),0)</f>
        <v>0</v>
      </c>
      <c r="E16" s="22">
        <f>IFERROR(VLOOKUP($C16,'트위터 RAW'!$C:$Z,17,0),0)</f>
        <v>0</v>
      </c>
      <c r="F16" s="22">
        <f>IFERROR(VLOOKUP($C16,'트위터 RAW'!$C:$Z,19,0),0)</f>
        <v>0</v>
      </c>
      <c r="G16" s="22">
        <f>IFERROR(VLOOKUP($C16,'트위터 RAW'!$C:$Z,20,0),0)</f>
        <v>0</v>
      </c>
      <c r="H16" s="22">
        <f>IFERROR(VLOOKUP($C16,'트위터 RAW'!$C:$Z,21,0),0)</f>
        <v>0</v>
      </c>
      <c r="I16" s="22">
        <f>IFERROR(VLOOKUP($C16,'트위터 RAW'!$C:$Z,22,0),0)</f>
        <v>0</v>
      </c>
      <c r="J16" s="23">
        <f t="shared" si="8"/>
        <v>0</v>
      </c>
      <c r="K16" s="23">
        <f t="shared" si="1"/>
        <v>0</v>
      </c>
      <c r="L16" s="24">
        <f>IFERROR(F16/E16,0)</f>
        <v>0</v>
      </c>
      <c r="M16" s="24">
        <f>IFERROR(G16/F16,0)</f>
        <v>0</v>
      </c>
      <c r="N16" s="24">
        <f t="shared" si="3"/>
        <v>0</v>
      </c>
      <c r="O16" s="24">
        <f t="shared" si="4"/>
        <v>0</v>
      </c>
      <c r="P16" s="22">
        <f t="shared" si="5"/>
        <v>0</v>
      </c>
      <c r="Q16" s="22">
        <f t="shared" si="6"/>
        <v>0</v>
      </c>
      <c r="R16" s="22">
        <f t="shared" si="7"/>
        <v>0</v>
      </c>
    </row>
    <row r="17" spans="1:20" s="43" customFormat="1">
      <c r="A17" s="22">
        <f>IFERROR(VLOOKUP($C17,'트위터 RAW'!$C:$U,5,0),0)</f>
        <v>0</v>
      </c>
      <c r="B17" s="22">
        <f>IFERROR(VLOOKUP($C17,'트위터 RAW'!$C:$U,13,0),0)</f>
        <v>0</v>
      </c>
      <c r="C17" s="22" t="s">
        <v>1474</v>
      </c>
      <c r="D17" s="22">
        <f>IFERROR(VLOOKUP($C17,'트위터 RAW'!$C:$Z,16,0),0)</f>
        <v>0</v>
      </c>
      <c r="E17" s="22">
        <f>IFERROR(VLOOKUP($C17,'트위터 RAW'!$C:$Z,17,0),0)</f>
        <v>0</v>
      </c>
      <c r="F17" s="22">
        <f>IFERROR(VLOOKUP($C17,'트위터 RAW'!$C:$Z,19,0),0)</f>
        <v>0</v>
      </c>
      <c r="G17" s="22">
        <f>IFERROR(VLOOKUP($C17,'트위터 RAW'!$C:$Z,20,0),0)</f>
        <v>0</v>
      </c>
      <c r="H17" s="22">
        <f>IFERROR(VLOOKUP($C17,'트위터 RAW'!$C:$Z,21,0),0)</f>
        <v>0</v>
      </c>
      <c r="I17" s="22">
        <f>IFERROR(VLOOKUP($C17,'트위터 RAW'!$C:$Z,22,0),0)</f>
        <v>0</v>
      </c>
      <c r="J17" s="23">
        <f t="shared" si="8"/>
        <v>0</v>
      </c>
      <c r="K17" s="23">
        <f t="shared" si="1"/>
        <v>0</v>
      </c>
      <c r="L17" s="24">
        <f>IFERROR(F17/E17,0)</f>
        <v>0</v>
      </c>
      <c r="M17" s="24">
        <f>IFERROR(G17/F17,0)</f>
        <v>0</v>
      </c>
      <c r="N17" s="24">
        <f t="shared" si="3"/>
        <v>0</v>
      </c>
      <c r="O17" s="24">
        <f t="shared" si="4"/>
        <v>0</v>
      </c>
      <c r="P17" s="22">
        <f t="shared" si="5"/>
        <v>0</v>
      </c>
      <c r="Q17" s="22">
        <f t="shared" si="6"/>
        <v>0</v>
      </c>
      <c r="R17" s="22">
        <f t="shared" si="7"/>
        <v>0</v>
      </c>
    </row>
    <row r="18" spans="1:20" s="148" customFormat="1">
      <c r="A18" s="22">
        <f>IFERROR(VLOOKUP($C18,'트위터 RAW'!$C:$U,5,0),0)</f>
        <v>0</v>
      </c>
      <c r="B18" s="22">
        <f>IFERROR(VLOOKUP($C18,'트위터 RAW'!$C:$U,13,0),0)</f>
        <v>0</v>
      </c>
      <c r="C18" s="22" t="s">
        <v>1475</v>
      </c>
      <c r="D18" s="22">
        <f>IFERROR(VLOOKUP($C18,'트위터 RAW'!$C:$Z,16,0),0)</f>
        <v>0</v>
      </c>
      <c r="E18" s="22">
        <f>IFERROR(VLOOKUP($C18,'트위터 RAW'!$C:$Z,17,0),0)</f>
        <v>0</v>
      </c>
      <c r="F18" s="22">
        <f>IFERROR(VLOOKUP($C18,'트위터 RAW'!$C:$Z,19,0),0)</f>
        <v>0</v>
      </c>
      <c r="G18" s="22">
        <f>IFERROR(VLOOKUP($C18,'트위터 RAW'!$C:$Z,20,0),0)</f>
        <v>0</v>
      </c>
      <c r="H18" s="22">
        <f>IFERROR(VLOOKUP($C18,'트위터 RAW'!$C:$Z,21,0),0)</f>
        <v>0</v>
      </c>
      <c r="I18" s="22">
        <f>IFERROR(VLOOKUP($C18,'트위터 RAW'!$C:$Z,22,0),0)</f>
        <v>0</v>
      </c>
      <c r="J18" s="23">
        <f t="shared" si="8"/>
        <v>0</v>
      </c>
      <c r="K18" s="23">
        <f t="shared" si="1"/>
        <v>0</v>
      </c>
      <c r="L18" s="24">
        <f>IFERROR(F18/E18,0)</f>
        <v>0</v>
      </c>
      <c r="M18" s="24">
        <f>IFERROR(G18/F18,0)</f>
        <v>0</v>
      </c>
      <c r="N18" s="24">
        <f t="shared" si="3"/>
        <v>0</v>
      </c>
      <c r="O18" s="24">
        <f t="shared" si="4"/>
        <v>0</v>
      </c>
      <c r="P18" s="22">
        <f t="shared" si="5"/>
        <v>0</v>
      </c>
      <c r="Q18" s="22">
        <f t="shared" si="6"/>
        <v>0</v>
      </c>
      <c r="R18" s="22">
        <f t="shared" si="7"/>
        <v>0</v>
      </c>
      <c r="S18" s="43"/>
      <c r="T18" s="43"/>
    </row>
    <row r="20" spans="1:20">
      <c r="D20" s="107"/>
    </row>
    <row r="21" spans="1:20">
      <c r="D21" s="107"/>
      <c r="E21" s="3"/>
    </row>
    <row r="23" spans="1:20">
      <c r="C23" s="107"/>
    </row>
    <row r="24" spans="1:20">
      <c r="C24" s="147"/>
    </row>
  </sheetData>
  <phoneticPr fontId="2" type="noConversion"/>
  <conditionalFormatting sqref="B1:B1048576">
    <cfRule type="containsText" dxfId="180" priority="2" operator="containsText" text="IOS">
      <formula>NOT(ISERROR(SEARCH("IOS",B1)))</formula>
    </cfRule>
  </conditionalFormatting>
  <conditionalFormatting sqref="B6">
    <cfRule type="duplicateValues" dxfId="179" priority="21"/>
  </conditionalFormatting>
  <conditionalFormatting sqref="C1:C8 C19:C1048576">
    <cfRule type="duplicateValues" dxfId="178" priority="6"/>
  </conditionalFormatting>
  <conditionalFormatting sqref="C1:C1048576">
    <cfRule type="duplicateValues" dxfId="177" priority="1"/>
  </conditionalFormatting>
  <conditionalFormatting sqref="D1:D8 D19:D1048576">
    <cfRule type="duplicateValues" dxfId="176" priority="5"/>
  </conditionalFormatting>
  <conditionalFormatting sqref="T1:T3">
    <cfRule type="cellIs" dxfId="175" priority="23" operator="equal">
      <formula>30000</formula>
    </cfRule>
  </conditionalFormatting>
  <conditionalFormatting sqref="T6:T7">
    <cfRule type="cellIs" dxfId="174" priority="22" operator="equal">
      <formula>30000</formula>
    </cfRule>
  </conditionalFormatting>
  <conditionalFormatting sqref="T9">
    <cfRule type="cellIs" dxfId="173" priority="4" operator="equal">
      <formula>30000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89"/>
  <sheetViews>
    <sheetView zoomScale="85" zoomScaleNormal="85" workbookViewId="0">
      <pane ySplit="4" topLeftCell="A24" activePane="bottomLeft" state="frozen"/>
      <selection activeCell="G19" sqref="G19"/>
      <selection pane="bottomLeft" activeCell="C85" sqref="C85"/>
    </sheetView>
  </sheetViews>
  <sheetFormatPr defaultRowHeight="16.5"/>
  <cols>
    <col min="2" max="2" width="31.375" style="242" bestFit="1" customWidth="1"/>
    <col min="3" max="3" width="30.5" style="242" customWidth="1"/>
    <col min="4" max="4" width="11.625" style="242" bestFit="1" customWidth="1"/>
    <col min="5" max="7" width="9.25" style="242" bestFit="1" customWidth="1"/>
    <col min="8" max="8" width="11.375" style="242" bestFit="1" customWidth="1"/>
    <col min="9" max="12" width="9.25" style="242" bestFit="1" customWidth="1"/>
    <col min="13" max="13" width="11.25" style="242" bestFit="1" customWidth="1"/>
    <col min="14" max="14" width="7.625" style="242" bestFit="1" customWidth="1"/>
    <col min="15" max="15" width="15.875" style="242" bestFit="1" customWidth="1"/>
    <col min="16" max="22" width="11.125" style="242" customWidth="1"/>
    <col min="23" max="23" width="11.625" style="242" bestFit="1" customWidth="1"/>
    <col min="24" max="24" width="14.375" style="242" bestFit="1" customWidth="1"/>
    <col min="25" max="25" width="9.875" style="242" bestFit="1" customWidth="1"/>
    <col min="27" max="27" width="11.5" style="242" bestFit="1" customWidth="1"/>
    <col min="29" max="29" width="11.5" style="242" bestFit="1" customWidth="1"/>
  </cols>
  <sheetData>
    <row r="1" spans="2:29" ht="16.5" customHeight="1">
      <c r="B1" s="26">
        <f>커버링B2C요약!C2</f>
        <v>46133</v>
      </c>
      <c r="C1" s="26">
        <f>커버링B2C요약!D2</f>
        <v>46139</v>
      </c>
      <c r="D1">
        <v>1.1000000000000001</v>
      </c>
    </row>
    <row r="2" spans="2:29" ht="16.5" customHeight="1">
      <c r="B2" s="9" t="s">
        <v>435</v>
      </c>
      <c r="D2" s="10"/>
    </row>
    <row r="3" spans="2:29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1476</v>
      </c>
      <c r="I3" s="13" t="s">
        <v>29</v>
      </c>
      <c r="J3" s="13" t="s">
        <v>30</v>
      </c>
      <c r="K3" s="13" t="s">
        <v>31</v>
      </c>
      <c r="L3" s="13" t="s">
        <v>32</v>
      </c>
      <c r="M3" s="13" t="s">
        <v>33</v>
      </c>
      <c r="N3" s="13" t="s">
        <v>35</v>
      </c>
      <c r="O3" s="13" t="s">
        <v>1477</v>
      </c>
      <c r="P3" s="14" t="s">
        <v>38</v>
      </c>
      <c r="Q3" s="14" t="s">
        <v>27</v>
      </c>
      <c r="R3" s="14" t="s">
        <v>28</v>
      </c>
      <c r="S3" s="14" t="s">
        <v>35</v>
      </c>
      <c r="T3" s="14" t="s">
        <v>36</v>
      </c>
      <c r="U3" s="14" t="s">
        <v>37</v>
      </c>
      <c r="V3" s="14" t="s">
        <v>437</v>
      </c>
      <c r="W3" s="13" t="s">
        <v>40</v>
      </c>
      <c r="X3" s="14" t="s">
        <v>41</v>
      </c>
    </row>
    <row r="4" spans="2:29" s="70" customFormat="1" ht="16.5" customHeight="1">
      <c r="B4" s="71" t="s">
        <v>1478</v>
      </c>
      <c r="C4" s="72" t="s">
        <v>47</v>
      </c>
      <c r="D4" s="73">
        <f>SUMIF($C:$C,$B$2,$D:$D)</f>
        <v>58561352.299999997</v>
      </c>
      <c r="E4" s="73">
        <f>SUMIF($C:$C,$B$2,E:E)</f>
        <v>11614947</v>
      </c>
      <c r="F4" s="73">
        <f>SUMIF($C:$C,$B$2,F:F)</f>
        <v>95338</v>
      </c>
      <c r="G4" s="73">
        <f>SUMIF($C:$C,$B$2,G:G)</f>
        <v>8521</v>
      </c>
      <c r="H4" s="73">
        <f>SUMIF($C:$C,$B$2,H:H)</f>
        <v>11496.9</v>
      </c>
      <c r="I4" s="74">
        <f>D4*1000/E4</f>
        <v>5041.8957830801983</v>
      </c>
      <c r="J4" s="74">
        <f>IFERROR(D4/F4,0)</f>
        <v>614.24985105624194</v>
      </c>
      <c r="K4" s="75">
        <f>IFERROR(F4/E4,0)</f>
        <v>8.2082165334030361E-3</v>
      </c>
      <c r="L4" s="76">
        <f>IFERROR(G4/F4,0)</f>
        <v>8.9376743795758246E-2</v>
      </c>
      <c r="M4" s="76">
        <f>IFERROR(H4/F4,0)</f>
        <v>0.12059095009335206</v>
      </c>
      <c r="N4" s="74">
        <f>IFERROR(D4/G4,0)</f>
        <v>6872.5915150803894</v>
      </c>
      <c r="O4" s="74">
        <f>IFERROR(D4/H4,0)</f>
        <v>5093.664579147422</v>
      </c>
      <c r="P4" s="73">
        <f>SUMIF($C:$C,$B$2,P:P)</f>
        <v>7882</v>
      </c>
      <c r="Q4" s="73">
        <f>SUMIF($C:$C,$B$2,Q:Q)</f>
        <v>3138</v>
      </c>
      <c r="R4" s="73">
        <f>SUMIF($C:$C,$B$2,R:R)</f>
        <v>479</v>
      </c>
      <c r="S4" s="73">
        <f>IFERROR(D4/P4,0)</f>
        <v>7429.7579675209336</v>
      </c>
      <c r="T4" s="73">
        <f>IFERROR(D4/Q4,0)</f>
        <v>18661.998820905035</v>
      </c>
      <c r="U4" s="73">
        <f>IFERROR(D4/R4,0)</f>
        <v>122257.52045929019</v>
      </c>
      <c r="V4" s="73">
        <f>IFERROR(U4*커버링B2C요약!$AD$8/(커버링B2C요약!$AE$5/커버링B2C요약!$AD$5),0)</f>
        <v>48659.042735291194</v>
      </c>
      <c r="W4" s="73">
        <f>SUMIF($C:$C,$B$2,W:W)</f>
        <v>13533821.84767488</v>
      </c>
      <c r="X4" s="73">
        <f>SUMIF($C:$C,$B$2,X:X)</f>
        <v>12615439.662907392</v>
      </c>
      <c r="Y4" s="170"/>
    </row>
    <row r="5" spans="2:29" ht="16.5" customHeight="1"/>
    <row r="6" spans="2:29" ht="16.5" hidden="1" customHeight="1">
      <c r="B6" s="19" t="s">
        <v>440</v>
      </c>
      <c r="C6" s="131" t="s">
        <v>1479</v>
      </c>
      <c r="D6" s="20"/>
      <c r="W6" s="3"/>
    </row>
    <row r="7" spans="2:29" ht="16.5" hidden="1" customHeight="1">
      <c r="B7" s="11" t="s">
        <v>1480</v>
      </c>
      <c r="C7" s="11" t="s">
        <v>1481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1476</v>
      </c>
      <c r="I7" s="13" t="s">
        <v>29</v>
      </c>
      <c r="J7" s="13" t="s">
        <v>30</v>
      </c>
      <c r="K7" s="13" t="s">
        <v>31</v>
      </c>
      <c r="L7" s="13" t="s">
        <v>32</v>
      </c>
      <c r="M7" s="13" t="s">
        <v>33</v>
      </c>
      <c r="N7" s="13" t="s">
        <v>35</v>
      </c>
      <c r="O7" s="13" t="s">
        <v>1477</v>
      </c>
      <c r="P7" s="14" t="s">
        <v>38</v>
      </c>
      <c r="Q7" s="14" t="s">
        <v>27</v>
      </c>
      <c r="R7" s="14" t="s">
        <v>28</v>
      </c>
      <c r="S7" s="14"/>
      <c r="T7" s="14" t="s">
        <v>36</v>
      </c>
      <c r="U7" s="14" t="s">
        <v>37</v>
      </c>
      <c r="V7" s="14" t="s">
        <v>437</v>
      </c>
      <c r="W7" s="13" t="s">
        <v>40</v>
      </c>
      <c r="X7" s="14" t="s">
        <v>41</v>
      </c>
      <c r="Y7" s="139" t="s">
        <v>1482</v>
      </c>
      <c r="Z7" s="13" t="s">
        <v>1483</v>
      </c>
      <c r="AA7" s="13" t="s">
        <v>1484</v>
      </c>
      <c r="AB7" s="14" t="s">
        <v>1483</v>
      </c>
      <c r="AC7" s="14" t="s">
        <v>1484</v>
      </c>
    </row>
    <row r="8" spans="2:29" ht="16.5" hidden="1" customHeight="1">
      <c r="B8" s="15"/>
      <c r="C8" s="9" t="s">
        <v>435</v>
      </c>
      <c r="D8" s="16">
        <f>SUM(D9:D15)</f>
        <v>0</v>
      </c>
      <c r="E8" s="16">
        <f>SUM(E9:E15)</f>
        <v>0</v>
      </c>
      <c r="F8" s="16">
        <f>SUM(F9:F15)</f>
        <v>0</v>
      </c>
      <c r="G8" s="16">
        <f>SUM(G9:G15)</f>
        <v>0</v>
      </c>
      <c r="H8" s="16">
        <f>SUM(H9:H15)</f>
        <v>0</v>
      </c>
      <c r="I8" s="17" t="e">
        <f>D8*1400/E8</f>
        <v>#DIV/0!</v>
      </c>
      <c r="J8" s="17">
        <f t="shared" ref="J8:J15" si="0">IFERROR(D8/F8,0)</f>
        <v>0</v>
      </c>
      <c r="K8" s="18">
        <f t="shared" ref="K8:L15" si="1">IFERROR(F8/E8,0)</f>
        <v>0</v>
      </c>
      <c r="L8" s="42">
        <f t="shared" si="1"/>
        <v>0</v>
      </c>
      <c r="M8" s="42">
        <f t="shared" ref="M8:M15" si="2">IFERROR(H8/F8,0)</f>
        <v>0</v>
      </c>
      <c r="N8" s="17">
        <f t="shared" ref="N8:N15" si="3">IFERROR(D8/G8,0)</f>
        <v>0</v>
      </c>
      <c r="O8" s="17">
        <f t="shared" ref="O8:O15" si="4">IFERROR(D8/H8,0)</f>
        <v>0</v>
      </c>
      <c r="P8" s="16">
        <f>SUM(P9:P15)</f>
        <v>0</v>
      </c>
      <c r="Q8" s="16">
        <f>SUM(Q9:Q15)</f>
        <v>0</v>
      </c>
      <c r="R8" s="16">
        <f>SUM(R9:R15)</f>
        <v>0</v>
      </c>
      <c r="S8" s="16"/>
      <c r="T8" s="17">
        <f t="shared" ref="T8:T15" si="5">IFERROR(D8/Q8,0)</f>
        <v>0</v>
      </c>
      <c r="U8" s="17">
        <f t="shared" ref="U8:U15" si="6">IFERROR(D8/R8,0)</f>
        <v>0</v>
      </c>
      <c r="V8" s="17">
        <f>IFERROR(U8*커버링B2C요약!$AD$8/(커버링B2C요약!$AE$5/커버링B2C요약!$AD$5),0)</f>
        <v>0</v>
      </c>
      <c r="W8" s="16">
        <f>SUM(W9:W15)</f>
        <v>0</v>
      </c>
      <c r="X8" s="16">
        <f>SUM(X9:X15)</f>
        <v>0</v>
      </c>
      <c r="Y8" s="16" t="s">
        <v>48</v>
      </c>
      <c r="Z8" s="16">
        <f>SUMIF($C:$C,"*aos*",$W:$W)</f>
        <v>11683821.84767488</v>
      </c>
      <c r="AA8" s="16">
        <f>SUMIF($C:$C,"*ios*",$W:$W)</f>
        <v>850000</v>
      </c>
      <c r="AB8" s="16">
        <f>SUMIF($C:$C,"*aos*",$X:$X)</f>
        <v>10615439.662907392</v>
      </c>
      <c r="AC8" s="16">
        <f>SUMIF($C:$C,"*ios*",$X:$X)</f>
        <v>1000000</v>
      </c>
    </row>
    <row r="9" spans="2:29" s="43" customFormat="1" hidden="1">
      <c r="B9" s="22" t="str">
        <f>VLOOKUP($C9,'구글애즈 RAW'!$A:$H,2,0)</f>
        <v>uac_aos_purchase_aim_(복합소구)_25.04.23</v>
      </c>
      <c r="C9" s="22" t="s">
        <v>1485</v>
      </c>
      <c r="D9" s="22">
        <f>VLOOKUP($C9,'구글애즈 RAW'!$A:$H,4,0)*$D$1</f>
        <v>0</v>
      </c>
      <c r="E9" s="22">
        <f>VLOOKUP($C9,'구글애즈 RAW'!$A:$H,5,0)</f>
        <v>0</v>
      </c>
      <c r="F9" s="22">
        <f>VLOOKUP($C9,'구글애즈 RAW'!$A:$H,6,0)</f>
        <v>0</v>
      </c>
      <c r="G9" s="22">
        <f>VLOOKUP($C9,'구글애즈 RAW'!$A:$H,7,0)</f>
        <v>0</v>
      </c>
      <c r="H9" s="22">
        <f>VLOOKUP($C9,'구글애즈 RAW'!$A:$H,8,0)</f>
        <v>0</v>
      </c>
      <c r="I9" s="23">
        <f t="shared" ref="I9:I15" si="7">IFERROR(D9/E9*1000,0)</f>
        <v>0</v>
      </c>
      <c r="J9" s="23">
        <f t="shared" si="0"/>
        <v>0</v>
      </c>
      <c r="K9" s="24">
        <f t="shared" si="1"/>
        <v>0</v>
      </c>
      <c r="L9" s="24">
        <f t="shared" si="1"/>
        <v>0</v>
      </c>
      <c r="M9" s="24">
        <f t="shared" si="2"/>
        <v>0</v>
      </c>
      <c r="N9" s="22">
        <f t="shared" si="3"/>
        <v>0</v>
      </c>
      <c r="O9" s="22">
        <f t="shared" si="4"/>
        <v>0</v>
      </c>
      <c r="P9" s="22">
        <f>IFERROR(VLOOKUP($C9,'구글애즈 RAW (MMP)'!$A:$F,3,0),0)</f>
        <v>0</v>
      </c>
      <c r="Q9" s="22">
        <f>IFERROR(VLOOKUP($C9,'구글애즈 RAW (MMP)'!$A:$F,5,0),0)</f>
        <v>0</v>
      </c>
      <c r="R9" s="22">
        <f>IFERROR(VLOOKUP($C9,'구글애즈 RAW (MMP)'!$A:$F,6,0),0)</f>
        <v>0</v>
      </c>
      <c r="S9" s="22"/>
      <c r="T9" s="22">
        <f t="shared" si="5"/>
        <v>0</v>
      </c>
      <c r="U9" s="22">
        <f t="shared" si="6"/>
        <v>0</v>
      </c>
      <c r="V9" s="22">
        <f>IFERROR(U9*커버링B2C요약!$AD$8/(커버링B2C요약!$AE$5/커버링B2C요약!$AD$5),0)</f>
        <v>0</v>
      </c>
      <c r="W9" s="22">
        <v>0</v>
      </c>
      <c r="X9" s="22">
        <v>0</v>
      </c>
      <c r="Y9" s="22">
        <v>0</v>
      </c>
      <c r="Z9" s="22"/>
      <c r="AC9" s="148"/>
    </row>
    <row r="10" spans="2:29" s="43" customFormat="1" hidden="1">
      <c r="B10" s="22" t="str">
        <f>VLOOKUP($C10,'구글애즈 RAW'!$A:$H,2,0)</f>
        <v>uac_aos_purchase_aim_(복합소구)_25.04.23</v>
      </c>
      <c r="C10" s="22" t="s">
        <v>1486</v>
      </c>
      <c r="D10" s="22">
        <f>VLOOKUP($C10,'구글애즈 RAW'!$A:$H,4,0)*$D$1</f>
        <v>0</v>
      </c>
      <c r="E10" s="22">
        <f>VLOOKUP($C10,'구글애즈 RAW'!$A:$H,5,0)</f>
        <v>0</v>
      </c>
      <c r="F10" s="22">
        <f>VLOOKUP($C10,'구글애즈 RAW'!$A:$H,6,0)</f>
        <v>0</v>
      </c>
      <c r="G10" s="22">
        <f>VLOOKUP($C10,'구글애즈 RAW'!$A:$H,7,0)</f>
        <v>0</v>
      </c>
      <c r="H10" s="22">
        <f>VLOOKUP($C10,'구글애즈 RAW'!$A:$H,8,0)</f>
        <v>0</v>
      </c>
      <c r="I10" s="23">
        <f t="shared" si="7"/>
        <v>0</v>
      </c>
      <c r="J10" s="23">
        <f t="shared" si="0"/>
        <v>0</v>
      </c>
      <c r="K10" s="24">
        <f t="shared" si="1"/>
        <v>0</v>
      </c>
      <c r="L10" s="24">
        <f t="shared" si="1"/>
        <v>0</v>
      </c>
      <c r="M10" s="24">
        <f t="shared" si="2"/>
        <v>0</v>
      </c>
      <c r="N10" s="22">
        <f t="shared" si="3"/>
        <v>0</v>
      </c>
      <c r="O10" s="22">
        <f t="shared" si="4"/>
        <v>0</v>
      </c>
      <c r="P10" s="22">
        <f>IFERROR(VLOOKUP($C10,'구글애즈 RAW (MMP)'!$A:$F,3,0),0)</f>
        <v>0</v>
      </c>
      <c r="Q10" s="22">
        <f>IFERROR(VLOOKUP($C10,'구글애즈 RAW (MMP)'!$A:$F,5,0),0)</f>
        <v>0</v>
      </c>
      <c r="R10" s="22">
        <f>IFERROR(VLOOKUP($C10,'구글애즈 RAW (MMP)'!$A:$F,6,0),0)</f>
        <v>0</v>
      </c>
      <c r="S10" s="22"/>
      <c r="T10" s="22">
        <f t="shared" si="5"/>
        <v>0</v>
      </c>
      <c r="U10" s="22">
        <f t="shared" si="6"/>
        <v>0</v>
      </c>
      <c r="V10" s="22">
        <f>IFERROR(U10*커버링B2C요약!$AD$8/(커버링B2C요약!$AE$5/커버링B2C요약!$AD$5),0)</f>
        <v>0</v>
      </c>
      <c r="W10" s="22"/>
      <c r="X10" s="22"/>
      <c r="Y10" s="22"/>
      <c r="Z10" s="22"/>
      <c r="AC10" s="148"/>
    </row>
    <row r="11" spans="2:29" s="43" customFormat="1" hidden="1">
      <c r="B11" s="22" t="str">
        <f>VLOOKUP($C11,'구글애즈 RAW'!$A:$H,2,0)</f>
        <v>uac_aos_purchase_aim_(복합소구)_25.04.23</v>
      </c>
      <c r="C11" s="22" t="s">
        <v>1487</v>
      </c>
      <c r="D11" s="22">
        <f>VLOOKUP($C11,'구글애즈 RAW'!$A:$H,4,0)*$D$1</f>
        <v>0</v>
      </c>
      <c r="E11" s="22">
        <f>VLOOKUP($C11,'구글애즈 RAW'!$A:$H,5,0)</f>
        <v>0</v>
      </c>
      <c r="F11" s="22">
        <f>VLOOKUP($C11,'구글애즈 RAW'!$A:$H,6,0)</f>
        <v>0</v>
      </c>
      <c r="G11" s="22">
        <f>VLOOKUP($C11,'구글애즈 RAW'!$A:$H,7,0)</f>
        <v>0</v>
      </c>
      <c r="H11" s="22">
        <f>VLOOKUP($C11,'구글애즈 RAW'!$A:$H,8,0)</f>
        <v>0</v>
      </c>
      <c r="I11" s="23">
        <f t="shared" si="7"/>
        <v>0</v>
      </c>
      <c r="J11" s="23">
        <f t="shared" si="0"/>
        <v>0</v>
      </c>
      <c r="K11" s="24">
        <f t="shared" si="1"/>
        <v>0</v>
      </c>
      <c r="L11" s="24">
        <f t="shared" si="1"/>
        <v>0</v>
      </c>
      <c r="M11" s="24">
        <f t="shared" si="2"/>
        <v>0</v>
      </c>
      <c r="N11" s="22">
        <f t="shared" si="3"/>
        <v>0</v>
      </c>
      <c r="O11" s="22">
        <f t="shared" si="4"/>
        <v>0</v>
      </c>
      <c r="P11" s="22">
        <f>IFERROR(VLOOKUP($C11,'구글애즈 RAW (MMP)'!$A:$F,3,0),0)</f>
        <v>0</v>
      </c>
      <c r="Q11" s="22">
        <f>IFERROR(VLOOKUP($C11,'구글애즈 RAW (MMP)'!$A:$F,5,0),0)</f>
        <v>0</v>
      </c>
      <c r="R11" s="22">
        <f>IFERROR(VLOOKUP($C11,'구글애즈 RAW (MMP)'!$A:$F,6,0),0)</f>
        <v>0</v>
      </c>
      <c r="S11" s="22"/>
      <c r="T11" s="22">
        <f t="shared" si="5"/>
        <v>0</v>
      </c>
      <c r="U11" s="22">
        <f t="shared" si="6"/>
        <v>0</v>
      </c>
      <c r="V11" s="22">
        <f>IFERROR(U11*커버링B2C요약!$AD$8/(커버링B2C요약!$AE$5/커버링B2C요약!$AD$5),0)</f>
        <v>0</v>
      </c>
      <c r="Z11" s="22"/>
      <c r="AC11" s="148"/>
    </row>
    <row r="12" spans="2:29" s="43" customFormat="1" hidden="1">
      <c r="B12" s="22" t="str">
        <f>VLOOKUP($C12,'구글애즈 RAW'!$A:$H,2,0)</f>
        <v>uac_aos_purchase_aim_(복합소구)_25.04.23</v>
      </c>
      <c r="C12" s="22" t="s">
        <v>1488</v>
      </c>
      <c r="D12" s="22">
        <f>VLOOKUP($C12,'구글애즈 RAW'!$A:$H,4,0)*$D$1</f>
        <v>0</v>
      </c>
      <c r="E12" s="22">
        <f>VLOOKUP($C12,'구글애즈 RAW'!$A:$H,5,0)</f>
        <v>0</v>
      </c>
      <c r="F12" s="22">
        <f>VLOOKUP($C12,'구글애즈 RAW'!$A:$H,6,0)</f>
        <v>0</v>
      </c>
      <c r="G12" s="22">
        <f>VLOOKUP($C12,'구글애즈 RAW'!$A:$H,7,0)</f>
        <v>0</v>
      </c>
      <c r="H12" s="22">
        <f>VLOOKUP($C12,'구글애즈 RAW'!$A:$H,8,0)</f>
        <v>0</v>
      </c>
      <c r="I12" s="23">
        <f t="shared" si="7"/>
        <v>0</v>
      </c>
      <c r="J12" s="23">
        <f t="shared" si="0"/>
        <v>0</v>
      </c>
      <c r="K12" s="24">
        <f t="shared" si="1"/>
        <v>0</v>
      </c>
      <c r="L12" s="24">
        <f t="shared" si="1"/>
        <v>0</v>
      </c>
      <c r="M12" s="24">
        <f t="shared" si="2"/>
        <v>0</v>
      </c>
      <c r="N12" s="22">
        <f t="shared" si="3"/>
        <v>0</v>
      </c>
      <c r="O12" s="22">
        <f t="shared" si="4"/>
        <v>0</v>
      </c>
      <c r="P12" s="22">
        <f>IFERROR(VLOOKUP($C12,'구글애즈 RAW (MMP)'!$A:$F,3,0),0)</f>
        <v>0</v>
      </c>
      <c r="Q12" s="22">
        <f>IFERROR(VLOOKUP($C12,'구글애즈 RAW (MMP)'!$A:$F,5,0),0)</f>
        <v>0</v>
      </c>
      <c r="R12" s="22">
        <f>IFERROR(VLOOKUP($C12,'구글애즈 RAW (MMP)'!$A:$F,6,0),0)</f>
        <v>0</v>
      </c>
      <c r="S12" s="22"/>
      <c r="T12" s="22">
        <f t="shared" si="5"/>
        <v>0</v>
      </c>
      <c r="U12" s="22">
        <f t="shared" si="6"/>
        <v>0</v>
      </c>
      <c r="V12" s="22">
        <f>IFERROR(U12*커버링B2C요약!$AD$8/(커버링B2C요약!$AE$5/커버링B2C요약!$AD$5),0)</f>
        <v>0</v>
      </c>
      <c r="W12" s="22"/>
      <c r="X12" s="22"/>
      <c r="Y12" s="22"/>
      <c r="Z12" s="22"/>
      <c r="AC12" s="148"/>
    </row>
    <row r="13" spans="2:29" s="43" customFormat="1" hidden="1">
      <c r="B13" s="22" t="str">
        <f>VLOOKUP($C13,'구글애즈 RAW'!$A:$H,2,0)</f>
        <v>uac_aos_purchase_aim_(복합소구)_25.04.23</v>
      </c>
      <c r="C13" s="22" t="s">
        <v>1489</v>
      </c>
      <c r="D13" s="22">
        <f>VLOOKUP($C13,'구글애즈 RAW'!$A:$H,4,0)*$D$1</f>
        <v>0</v>
      </c>
      <c r="E13" s="22">
        <f>VLOOKUP($C13,'구글애즈 RAW'!$A:$H,5,0)</f>
        <v>0</v>
      </c>
      <c r="F13" s="22">
        <f>VLOOKUP($C13,'구글애즈 RAW'!$A:$H,6,0)</f>
        <v>0</v>
      </c>
      <c r="G13" s="22">
        <f>VLOOKUP($C13,'구글애즈 RAW'!$A:$H,7,0)</f>
        <v>0</v>
      </c>
      <c r="H13" s="22">
        <f>VLOOKUP($C13,'구글애즈 RAW'!$A:$H,8,0)</f>
        <v>0</v>
      </c>
      <c r="I13" s="23">
        <f t="shared" si="7"/>
        <v>0</v>
      </c>
      <c r="J13" s="23">
        <f t="shared" si="0"/>
        <v>0</v>
      </c>
      <c r="K13" s="24">
        <f t="shared" si="1"/>
        <v>0</v>
      </c>
      <c r="L13" s="24">
        <f t="shared" si="1"/>
        <v>0</v>
      </c>
      <c r="M13" s="24">
        <f t="shared" si="2"/>
        <v>0</v>
      </c>
      <c r="N13" s="22">
        <f t="shared" si="3"/>
        <v>0</v>
      </c>
      <c r="O13" s="22">
        <f t="shared" si="4"/>
        <v>0</v>
      </c>
      <c r="P13" s="22">
        <f>IFERROR(VLOOKUP($C13,'구글애즈 RAW (MMP)'!$A:$F,3,0),0)</f>
        <v>0</v>
      </c>
      <c r="Q13" s="22">
        <f>IFERROR(VLOOKUP($C13,'구글애즈 RAW (MMP)'!$A:$F,5,0),0)</f>
        <v>0</v>
      </c>
      <c r="R13" s="22">
        <f>IFERROR(VLOOKUP($C13,'구글애즈 RAW (MMP)'!$A:$F,6,0),0)</f>
        <v>0</v>
      </c>
      <c r="S13" s="22"/>
      <c r="T13" s="22">
        <f t="shared" si="5"/>
        <v>0</v>
      </c>
      <c r="U13" s="22">
        <f t="shared" si="6"/>
        <v>0</v>
      </c>
      <c r="V13" s="22">
        <f>IFERROR(U13*커버링B2C요약!$AD$8/(커버링B2C요약!$AE$5/커버링B2C요약!$AD$5),0)</f>
        <v>0</v>
      </c>
      <c r="W13" s="22"/>
      <c r="X13" s="22"/>
      <c r="Y13" s="22"/>
      <c r="Z13" s="22"/>
      <c r="AC13" s="148"/>
    </row>
    <row r="14" spans="2:29" s="62" customFormat="1" hidden="1">
      <c r="B14" s="22" t="str">
        <f>VLOOKUP($C14,'구글애즈 RAW'!$A:$H,2,0)</f>
        <v>uac_aos_purchase_aim_(복합소구)_25.04.23</v>
      </c>
      <c r="C14" s="22" t="s">
        <v>1490</v>
      </c>
      <c r="D14" s="22">
        <f>VLOOKUP($C14,'구글애즈 RAW'!$A:$H,4,0)*$D$1</f>
        <v>0</v>
      </c>
      <c r="E14" s="22">
        <f>VLOOKUP($C14,'구글애즈 RAW'!$A:$H,5,0)</f>
        <v>0</v>
      </c>
      <c r="F14" s="22">
        <f>VLOOKUP($C14,'구글애즈 RAW'!$A:$H,6,0)</f>
        <v>0</v>
      </c>
      <c r="G14" s="22">
        <f>VLOOKUP($C14,'구글애즈 RAW'!$A:$H,7,0)</f>
        <v>0</v>
      </c>
      <c r="H14" s="22">
        <f>VLOOKUP($C14,'구글애즈 RAW'!$A:$H,8,0)</f>
        <v>0</v>
      </c>
      <c r="I14" s="23">
        <f t="shared" si="7"/>
        <v>0</v>
      </c>
      <c r="J14" s="23">
        <f t="shared" si="0"/>
        <v>0</v>
      </c>
      <c r="K14" s="24">
        <f t="shared" si="1"/>
        <v>0</v>
      </c>
      <c r="L14" s="24">
        <f t="shared" si="1"/>
        <v>0</v>
      </c>
      <c r="M14" s="24">
        <f t="shared" si="2"/>
        <v>0</v>
      </c>
      <c r="N14" s="22">
        <f t="shared" si="3"/>
        <v>0</v>
      </c>
      <c r="O14" s="22">
        <f t="shared" si="4"/>
        <v>0</v>
      </c>
      <c r="P14" s="22">
        <f>IFERROR(VLOOKUP($C14,'구글애즈 RAW (MMP)'!$A:$F,3,0),0)</f>
        <v>0</v>
      </c>
      <c r="Q14" s="22">
        <f>IFERROR(VLOOKUP($C14,'구글애즈 RAW (MMP)'!$A:$F,5,0),0)</f>
        <v>0</v>
      </c>
      <c r="R14" s="22">
        <f>IFERROR(VLOOKUP($C14,'구글애즈 RAW (MMP)'!$A:$F,6,0),0)</f>
        <v>0</v>
      </c>
      <c r="S14" s="22"/>
      <c r="T14" s="22">
        <f t="shared" si="5"/>
        <v>0</v>
      </c>
      <c r="U14" s="22">
        <f t="shared" si="6"/>
        <v>0</v>
      </c>
      <c r="V14" s="22">
        <f>IFERROR(U14*커버링B2C요약!$AD$8/(커버링B2C요약!$AE$5/커버링B2C요약!$AD$5),0)</f>
        <v>0</v>
      </c>
      <c r="W14" s="22"/>
      <c r="X14" s="22"/>
      <c r="Y14" s="22"/>
      <c r="Z14" s="22"/>
      <c r="AA14" s="43"/>
      <c r="AB14" s="43"/>
      <c r="AC14" s="148"/>
    </row>
    <row r="15" spans="2:29" s="62" customFormat="1" hidden="1">
      <c r="B15" s="22" t="str">
        <f>VLOOKUP($C15,'구글애즈 RAW'!$A:$H,2,0)</f>
        <v>uac_aos_purchase_aim_(복합소구)_25.04.23</v>
      </c>
      <c r="C15" s="22" t="s">
        <v>1491</v>
      </c>
      <c r="D15" s="22">
        <f>VLOOKUP($C15,'구글애즈 RAW'!$A:$H,4,0)*$D$1</f>
        <v>0</v>
      </c>
      <c r="E15" s="22">
        <f>VLOOKUP($C15,'구글애즈 RAW'!$A:$H,5,0)</f>
        <v>0</v>
      </c>
      <c r="F15" s="22">
        <f>VLOOKUP($C15,'구글애즈 RAW'!$A:$H,6,0)</f>
        <v>0</v>
      </c>
      <c r="G15" s="22">
        <f>VLOOKUP($C15,'구글애즈 RAW'!$A:$H,7,0)</f>
        <v>0</v>
      </c>
      <c r="H15" s="22">
        <f>VLOOKUP($C15,'구글애즈 RAW'!$A:$H,8,0)</f>
        <v>0</v>
      </c>
      <c r="I15" s="23">
        <f t="shared" si="7"/>
        <v>0</v>
      </c>
      <c r="J15" s="23">
        <f t="shared" si="0"/>
        <v>0</v>
      </c>
      <c r="K15" s="24">
        <f t="shared" si="1"/>
        <v>0</v>
      </c>
      <c r="L15" s="24">
        <f t="shared" si="1"/>
        <v>0</v>
      </c>
      <c r="M15" s="24">
        <f t="shared" si="2"/>
        <v>0</v>
      </c>
      <c r="N15" s="22">
        <f t="shared" si="3"/>
        <v>0</v>
      </c>
      <c r="O15" s="22">
        <f t="shared" si="4"/>
        <v>0</v>
      </c>
      <c r="P15" s="22">
        <f>IFERROR(VLOOKUP($C15,'구글애즈 RAW (MMP)'!$A:$F,3,0),0)</f>
        <v>0</v>
      </c>
      <c r="Q15" s="22">
        <f>IFERROR(VLOOKUP($C15,'구글애즈 RAW (MMP)'!$A:$F,5,0),0)</f>
        <v>0</v>
      </c>
      <c r="R15" s="22">
        <f>IFERROR(VLOOKUP($C15,'구글애즈 RAW (MMP)'!$A:$F,6,0),0)</f>
        <v>0</v>
      </c>
      <c r="S15" s="22"/>
      <c r="T15" s="22">
        <f t="shared" si="5"/>
        <v>0</v>
      </c>
      <c r="U15" s="22">
        <f t="shared" si="6"/>
        <v>0</v>
      </c>
      <c r="V15" s="22">
        <f>IFERROR(U15*커버링B2C요약!$AD$8/(커버링B2C요약!$AE$5/커버링B2C요약!$AD$5),0)</f>
        <v>0</v>
      </c>
      <c r="X15" s="199"/>
      <c r="Z15" s="28"/>
      <c r="AA15"/>
      <c r="AB15"/>
      <c r="AC15" s="3"/>
    </row>
    <row r="16" spans="2:29" ht="16.5" customHeight="1">
      <c r="B16" s="19" t="s">
        <v>440</v>
      </c>
      <c r="C16" s="131" t="s">
        <v>4310</v>
      </c>
      <c r="D16" s="20"/>
      <c r="W16" s="3"/>
    </row>
    <row r="17" spans="1:29" ht="16.5" customHeight="1">
      <c r="B17" s="11" t="s">
        <v>1480</v>
      </c>
      <c r="C17" s="11" t="s">
        <v>1481</v>
      </c>
      <c r="D17" s="12" t="s">
        <v>23</v>
      </c>
      <c r="E17" s="12" t="s">
        <v>24</v>
      </c>
      <c r="F17" s="12" t="s">
        <v>25</v>
      </c>
      <c r="G17" s="12" t="s">
        <v>26</v>
      </c>
      <c r="H17" s="12" t="s">
        <v>1476</v>
      </c>
      <c r="I17" s="13" t="s">
        <v>29</v>
      </c>
      <c r="J17" s="13" t="s">
        <v>30</v>
      </c>
      <c r="K17" s="13" t="s">
        <v>31</v>
      </c>
      <c r="L17" s="13" t="s">
        <v>32</v>
      </c>
      <c r="M17" s="13" t="s">
        <v>33</v>
      </c>
      <c r="N17" s="13" t="s">
        <v>35</v>
      </c>
      <c r="O17" s="13" t="s">
        <v>1477</v>
      </c>
      <c r="P17" s="14" t="s">
        <v>38</v>
      </c>
      <c r="Q17" s="14" t="s">
        <v>27</v>
      </c>
      <c r="R17" s="14" t="s">
        <v>28</v>
      </c>
      <c r="S17" s="14" t="s">
        <v>35</v>
      </c>
      <c r="T17" s="14" t="s">
        <v>36</v>
      </c>
      <c r="U17" s="14" t="s">
        <v>37</v>
      </c>
      <c r="V17" s="14" t="s">
        <v>437</v>
      </c>
      <c r="W17" s="13" t="s">
        <v>40</v>
      </c>
      <c r="X17" s="14" t="s">
        <v>41</v>
      </c>
      <c r="Y17" s="139" t="s">
        <v>1482</v>
      </c>
      <c r="Z17" s="13" t="s">
        <v>1483</v>
      </c>
      <c r="AA17" s="13" t="s">
        <v>1484</v>
      </c>
      <c r="AB17" s="14" t="s">
        <v>1483</v>
      </c>
      <c r="AC17" s="14" t="s">
        <v>1484</v>
      </c>
    </row>
    <row r="18" spans="1:29" ht="16.5" customHeight="1">
      <c r="B18" s="15"/>
      <c r="C18" s="9" t="s">
        <v>435</v>
      </c>
      <c r="D18" s="16">
        <f>SUM(D19:D27)</f>
        <v>35231104.700000003</v>
      </c>
      <c r="E18" s="16">
        <f>SUM(E19:E27)</f>
        <v>5982224</v>
      </c>
      <c r="F18" s="16">
        <f>SUM(F19:F27)</f>
        <v>26935</v>
      </c>
      <c r="G18" s="16">
        <f>SUM(G19:G27)</f>
        <v>3989</v>
      </c>
      <c r="H18" s="16">
        <f>SUM(H19:H27)</f>
        <v>553</v>
      </c>
      <c r="I18" s="17">
        <f>IFERROR(D18*1400/E18,0)</f>
        <v>8245.0183376617133</v>
      </c>
      <c r="J18" s="17">
        <f t="shared" ref="J18:J27" si="8">IFERROR(D18/F18,0)</f>
        <v>1308.004629664006</v>
      </c>
      <c r="K18" s="18">
        <f t="shared" ref="K18:K27" si="9">IFERROR(F18/E18,0)</f>
        <v>4.5025060913800622E-3</v>
      </c>
      <c r="L18" s="42">
        <f t="shared" ref="L18:L27" si="10">IFERROR(G18/F18,0)</f>
        <v>0.14809727120846483</v>
      </c>
      <c r="M18" s="42">
        <f t="shared" ref="M18:M27" si="11">IFERROR(H18/F18,0)</f>
        <v>2.0530907740857619E-2</v>
      </c>
      <c r="N18" s="17">
        <f t="shared" ref="N18:N27" si="12">IFERROR(D18/G18,0)</f>
        <v>8832.0643519679124</v>
      </c>
      <c r="O18" s="17">
        <f t="shared" ref="O18:O27" si="13">IFERROR(D18/H18,0)</f>
        <v>63709.05009041592</v>
      </c>
      <c r="P18" s="16">
        <f>SUM(P19:P27)</f>
        <v>3933</v>
      </c>
      <c r="Q18" s="16">
        <f>SUM(Q19:Q27)</f>
        <v>2147</v>
      </c>
      <c r="R18" s="16">
        <f>SUM(R19:R27)</f>
        <v>396</v>
      </c>
      <c r="S18" s="16">
        <f t="shared" ref="S18:S27" si="14">IFERROR(D18/P18,0)</f>
        <v>8957.8196542079841</v>
      </c>
      <c r="T18" s="17">
        <f t="shared" ref="T18:T27" si="15">IFERROR(D18/Q18,0)</f>
        <v>16409.457242664183</v>
      </c>
      <c r="U18" s="17">
        <f t="shared" ref="U18:U27" si="16">IFERROR(D18/R18,0)</f>
        <v>88967.436111111121</v>
      </c>
      <c r="V18" s="17">
        <f>IFERROR(U18*커버링B2C요약!$AD$8/(커버링B2C요약!$AE$5/커버링B2C요약!$AD$5),0)</f>
        <v>35409.439513550067</v>
      </c>
      <c r="W18" s="16">
        <f>SUM(W19:W27)</f>
        <v>10683821.84767488</v>
      </c>
      <c r="X18" s="16">
        <f>SUM(X19:X27)</f>
        <v>9615439.6629073918</v>
      </c>
      <c r="Y18" s="16" t="s">
        <v>48</v>
      </c>
      <c r="Z18" s="16">
        <f>SUMIF($C:$C,"*aos*",$W:$W)</f>
        <v>11683821.84767488</v>
      </c>
      <c r="AA18" s="16">
        <f>SUMIF($C:$C,"*ios*",$W:$W)</f>
        <v>850000</v>
      </c>
      <c r="AB18" s="16">
        <f>SUMIF($C:$C,"*aos*",$X:$X)</f>
        <v>10615439.662907392</v>
      </c>
      <c r="AC18" s="16">
        <f>SUMIF($C:$C,"*ios*",$X:$X)</f>
        <v>1000000</v>
      </c>
    </row>
    <row r="19" spans="1:29" s="43" customFormat="1">
      <c r="A19"/>
      <c r="B19" s="28" t="str">
        <f>VLOOKUP($C19,'구글애즈 RAW'!$A:$H,2,0)</f>
        <v>uac_aos_purchase_aim_(엄마소구)_25.05.27</v>
      </c>
      <c r="C19" s="28" t="s">
        <v>1492</v>
      </c>
      <c r="D19" s="28">
        <f>VLOOKUP($C19,'구글애즈 RAW'!$A:$H,4,0)*$D$1</f>
        <v>26058563.300000001</v>
      </c>
      <c r="E19" s="28">
        <f>VLOOKUP($C19,'구글애즈 RAW'!$A:$H,5,0)</f>
        <v>4264525</v>
      </c>
      <c r="F19" s="28">
        <f>VLOOKUP($C19,'구글애즈 RAW'!$A:$H,6,0)</f>
        <v>18014</v>
      </c>
      <c r="G19" s="28">
        <f>VLOOKUP($C19,'구글애즈 RAW'!$A:$H,7,0)</f>
        <v>3072</v>
      </c>
      <c r="H19" s="28">
        <f>VLOOKUP($C19,'구글애즈 RAW'!$A:$H,8,0)</f>
        <v>482</v>
      </c>
      <c r="I19" s="29">
        <f t="shared" ref="I19:I27" si="17">IFERROR(D19/E19*1000,0)</f>
        <v>6110.542979581548</v>
      </c>
      <c r="J19" s="29">
        <f t="shared" si="8"/>
        <v>1446.5728488953037</v>
      </c>
      <c r="K19" s="30">
        <f t="shared" si="9"/>
        <v>4.2241515760840891E-3</v>
      </c>
      <c r="L19" s="30">
        <f t="shared" si="10"/>
        <v>0.17053402908848672</v>
      </c>
      <c r="M19" s="30">
        <f t="shared" si="11"/>
        <v>2.6756966803597203E-2</v>
      </c>
      <c r="N19" s="28">
        <f t="shared" si="12"/>
        <v>8482.6052408854175</v>
      </c>
      <c r="O19" s="28">
        <f t="shared" si="13"/>
        <v>54063.409336099583</v>
      </c>
      <c r="P19" s="28">
        <f>IFERROR(VLOOKUP($C19,'구글애즈 RAW (MMP)'!$A:$F,3,0),0)</f>
        <v>3036</v>
      </c>
      <c r="Q19" s="28">
        <f>IFERROR(VLOOKUP($C19,'구글애즈 RAW (MMP)'!$A:$F,5,0),0)</f>
        <v>1653</v>
      </c>
      <c r="R19" s="28">
        <f>IFERROR(VLOOKUP($C19,'구글애즈 RAW (MMP)'!$A:$F,6,0),0)</f>
        <v>332</v>
      </c>
      <c r="S19" s="28">
        <f t="shared" si="14"/>
        <v>8583.1894927536232</v>
      </c>
      <c r="T19" s="28">
        <f t="shared" si="15"/>
        <v>15764.406110102844</v>
      </c>
      <c r="U19" s="28">
        <f t="shared" si="16"/>
        <v>78489.64849397591</v>
      </c>
      <c r="V19" s="28">
        <f>IFERROR(U19*커버링B2C요약!$AD$8/(커버링B2C요약!$AE$5/커버링B2C요약!$AD$5),0)</f>
        <v>31239.232940423502</v>
      </c>
      <c r="W19" s="28">
        <v>10683821.84767488</v>
      </c>
      <c r="X19" s="28">
        <v>9615439.6629073918</v>
      </c>
      <c r="Y19" s="28">
        <v>15460</v>
      </c>
      <c r="Z19" s="22"/>
      <c r="AC19" s="148"/>
    </row>
    <row r="20" spans="1:29" s="43" customFormat="1">
      <c r="A20"/>
      <c r="B20" s="28" t="str">
        <f>VLOOKUP($C20,'구글애즈 RAW'!$A:$H,2,0)</f>
        <v>uac_aos_purchase_aim_(엄마소구)_25.05.27</v>
      </c>
      <c r="C20" s="28" t="s">
        <v>1493</v>
      </c>
      <c r="D20" s="28">
        <f>VLOOKUP($C20,'구글애즈 RAW'!$A:$H,4,0)*$D$1</f>
        <v>9172541.4000000004</v>
      </c>
      <c r="E20" s="28">
        <f>VLOOKUP($C20,'구글애즈 RAW'!$A:$H,5,0)</f>
        <v>1717699</v>
      </c>
      <c r="F20" s="28">
        <f>VLOOKUP($C20,'구글애즈 RAW'!$A:$H,6,0)</f>
        <v>8921</v>
      </c>
      <c r="G20" s="28">
        <f>VLOOKUP($C20,'구글애즈 RAW'!$A:$H,7,0)</f>
        <v>917</v>
      </c>
      <c r="H20" s="28">
        <f>VLOOKUP($C20,'구글애즈 RAW'!$A:$H,8,0)</f>
        <v>71</v>
      </c>
      <c r="I20" s="29">
        <f t="shared" si="17"/>
        <v>5340.0167316858197</v>
      </c>
      <c r="J20" s="29">
        <f t="shared" si="8"/>
        <v>1028.1965474722565</v>
      </c>
      <c r="K20" s="30">
        <f t="shared" si="9"/>
        <v>5.1935758244022962E-3</v>
      </c>
      <c r="L20" s="30">
        <f t="shared" si="10"/>
        <v>0.10279116690953929</v>
      </c>
      <c r="M20" s="30">
        <f t="shared" si="11"/>
        <v>7.9587490191682549E-3</v>
      </c>
      <c r="N20" s="28">
        <f t="shared" si="12"/>
        <v>10002.771428571428</v>
      </c>
      <c r="O20" s="28">
        <f t="shared" si="13"/>
        <v>129190.72394366197</v>
      </c>
      <c r="P20" s="28">
        <f>IFERROR(VLOOKUP($C20,'구글애즈 RAW (MMP)'!$A:$F,3,0),0)</f>
        <v>875</v>
      </c>
      <c r="Q20" s="28">
        <f>IFERROR(VLOOKUP($C20,'구글애즈 RAW (MMP)'!$A:$F,5,0),0)</f>
        <v>490</v>
      </c>
      <c r="R20" s="28">
        <f>IFERROR(VLOOKUP($C20,'구글애즈 RAW (MMP)'!$A:$F,6,0),0)</f>
        <v>61</v>
      </c>
      <c r="S20" s="28">
        <f t="shared" si="14"/>
        <v>10482.904457142857</v>
      </c>
      <c r="T20" s="28">
        <f t="shared" si="15"/>
        <v>18719.472244897959</v>
      </c>
      <c r="U20" s="28">
        <f t="shared" si="16"/>
        <v>150369.53114754098</v>
      </c>
      <c r="V20" s="28">
        <f>IFERROR(U20*커버링B2C요약!$AD$8/(커버링B2C요약!$AE$5/커버링B2C요약!$AD$5),0)</f>
        <v>59847.749363036433</v>
      </c>
      <c r="W20" s="28"/>
      <c r="X20" s="28"/>
      <c r="Y20" s="28"/>
      <c r="Z20" s="22"/>
      <c r="AC20" s="148"/>
    </row>
    <row r="21" spans="1:29" s="227" customFormat="1">
      <c r="A21" s="43"/>
      <c r="B21" s="22" t="str">
        <f>VLOOKUP($C21,'구글애즈 RAW'!$A:$H,2,0)</f>
        <v>uac_aos_purchase_aim_(엄마소구)_25.05.27</v>
      </c>
      <c r="C21" s="22" t="s">
        <v>1494</v>
      </c>
      <c r="D21" s="22">
        <f>VLOOKUP($C21,'구글애즈 RAW'!$A:$H,4,0)*$D$1</f>
        <v>0</v>
      </c>
      <c r="E21" s="22">
        <f>VLOOKUP($C21,'구글애즈 RAW'!$A:$H,5,0)</f>
        <v>0</v>
      </c>
      <c r="F21" s="22">
        <f>VLOOKUP($C21,'구글애즈 RAW'!$A:$H,6,0)</f>
        <v>0</v>
      </c>
      <c r="G21" s="22">
        <f>VLOOKUP($C21,'구글애즈 RAW'!$A:$H,7,0)</f>
        <v>0</v>
      </c>
      <c r="H21" s="22">
        <f>VLOOKUP($C21,'구글애즈 RAW'!$A:$H,8,0)</f>
        <v>0</v>
      </c>
      <c r="I21" s="23">
        <f t="shared" si="17"/>
        <v>0</v>
      </c>
      <c r="J21" s="23">
        <f t="shared" si="8"/>
        <v>0</v>
      </c>
      <c r="K21" s="24">
        <f t="shared" si="9"/>
        <v>0</v>
      </c>
      <c r="L21" s="24">
        <f t="shared" si="10"/>
        <v>0</v>
      </c>
      <c r="M21" s="24">
        <f t="shared" si="11"/>
        <v>0</v>
      </c>
      <c r="N21" s="22">
        <f t="shared" si="12"/>
        <v>0</v>
      </c>
      <c r="O21" s="22">
        <f t="shared" si="13"/>
        <v>0</v>
      </c>
      <c r="P21" s="22">
        <f>IFERROR(VLOOKUP($C21,'구글애즈 RAW (MMP)'!$A:$F,3,0),0)</f>
        <v>0</v>
      </c>
      <c r="Q21" s="22">
        <f>IFERROR(VLOOKUP($C21,'구글애즈 RAW (MMP)'!$A:$F,5,0),0)</f>
        <v>0</v>
      </c>
      <c r="R21" s="22">
        <f>IFERROR(VLOOKUP($C21,'구글애즈 RAW (MMP)'!$A:$F,6,0),0)</f>
        <v>0</v>
      </c>
      <c r="S21" s="28">
        <f t="shared" si="14"/>
        <v>0</v>
      </c>
      <c r="T21" s="22">
        <f t="shared" si="15"/>
        <v>0</v>
      </c>
      <c r="U21" s="22">
        <f t="shared" si="16"/>
        <v>0</v>
      </c>
      <c r="V21" s="22">
        <f>IFERROR(U21*커버링B2C요약!$AD$8/(커버링B2C요약!$AE$5/커버링B2C요약!$AD$5),0)</f>
        <v>0</v>
      </c>
      <c r="W21" s="28"/>
      <c r="X21" s="28"/>
      <c r="Y21" s="28"/>
      <c r="Z21" s="22"/>
      <c r="AA21" s="43"/>
      <c r="AB21" s="43"/>
      <c r="AC21" s="148"/>
    </row>
    <row r="22" spans="1:29" s="227" customFormat="1">
      <c r="A22"/>
      <c r="B22" s="22" t="str">
        <f>VLOOKUP($C22,'구글애즈 RAW'!$A:$H,2,0)</f>
        <v>uac_aos_purchase_aim_(엄마소구)_25.05.27</v>
      </c>
      <c r="C22" s="22" t="s">
        <v>1495</v>
      </c>
      <c r="D22" s="22">
        <f>VLOOKUP($C22,'구글애즈 RAW'!$A:$H,4,0)*$D$1</f>
        <v>0</v>
      </c>
      <c r="E22" s="22">
        <f>VLOOKUP($C22,'구글애즈 RAW'!$A:$H,5,0)</f>
        <v>0</v>
      </c>
      <c r="F22" s="22">
        <f>VLOOKUP($C22,'구글애즈 RAW'!$A:$H,6,0)</f>
        <v>0</v>
      </c>
      <c r="G22" s="22">
        <f>VLOOKUP($C22,'구글애즈 RAW'!$A:$H,7,0)</f>
        <v>0</v>
      </c>
      <c r="H22" s="22">
        <f>VLOOKUP($C22,'구글애즈 RAW'!$A:$H,8,0)</f>
        <v>0</v>
      </c>
      <c r="I22" s="23">
        <f t="shared" si="17"/>
        <v>0</v>
      </c>
      <c r="J22" s="23">
        <f t="shared" si="8"/>
        <v>0</v>
      </c>
      <c r="K22" s="24">
        <f t="shared" si="9"/>
        <v>0</v>
      </c>
      <c r="L22" s="24">
        <f t="shared" si="10"/>
        <v>0</v>
      </c>
      <c r="M22" s="24">
        <f t="shared" si="11"/>
        <v>0</v>
      </c>
      <c r="N22" s="22">
        <f t="shared" si="12"/>
        <v>0</v>
      </c>
      <c r="O22" s="22">
        <f t="shared" si="13"/>
        <v>0</v>
      </c>
      <c r="P22" s="22">
        <f>IFERROR(VLOOKUP($C22,'구글애즈 RAW (MMP)'!$A:$F,3,0),0)</f>
        <v>0</v>
      </c>
      <c r="Q22" s="22">
        <f>IFERROR(VLOOKUP($C22,'구글애즈 RAW (MMP)'!$A:$F,5,0),0)</f>
        <v>0</v>
      </c>
      <c r="R22" s="22">
        <f>IFERROR(VLOOKUP($C22,'구글애즈 RAW (MMP)'!$A:$F,6,0),0)</f>
        <v>0</v>
      </c>
      <c r="S22" s="28">
        <f t="shared" si="14"/>
        <v>0</v>
      </c>
      <c r="T22" s="22">
        <f t="shared" si="15"/>
        <v>0</v>
      </c>
      <c r="U22" s="22">
        <f t="shared" si="16"/>
        <v>0</v>
      </c>
      <c r="V22" s="22">
        <f>IFERROR(U22*커버링B2C요약!$AD$8/(커버링B2C요약!$AE$5/커버링B2C요약!$AD$5),0)</f>
        <v>0</v>
      </c>
      <c r="W22" s="28"/>
      <c r="X22" s="28"/>
      <c r="Y22" s="28"/>
      <c r="Z22" s="22"/>
      <c r="AA22" s="43"/>
      <c r="AB22" s="43"/>
      <c r="AC22" s="148"/>
    </row>
    <row r="23" spans="1:29" s="227" customFormat="1">
      <c r="A23"/>
      <c r="B23" s="22" t="str">
        <f>VLOOKUP($C23,'구글애즈 RAW'!$A:$H,2,0)</f>
        <v>uac_aos_purchase_aim_(엄마소구)_25.05.27</v>
      </c>
      <c r="C23" s="22" t="s">
        <v>1496</v>
      </c>
      <c r="D23" s="22">
        <f>VLOOKUP($C23,'구글애즈 RAW'!$A:$H,4,0)*$D$1</f>
        <v>0</v>
      </c>
      <c r="E23" s="22">
        <f>VLOOKUP($C23,'구글애즈 RAW'!$A:$H,5,0)</f>
        <v>0</v>
      </c>
      <c r="F23" s="22">
        <f>VLOOKUP($C23,'구글애즈 RAW'!$A:$H,6,0)</f>
        <v>0</v>
      </c>
      <c r="G23" s="22">
        <f>VLOOKUP($C23,'구글애즈 RAW'!$A:$H,7,0)</f>
        <v>0</v>
      </c>
      <c r="H23" s="22">
        <f>VLOOKUP($C23,'구글애즈 RAW'!$A:$H,8,0)</f>
        <v>0</v>
      </c>
      <c r="I23" s="23">
        <f t="shared" si="17"/>
        <v>0</v>
      </c>
      <c r="J23" s="23">
        <f t="shared" si="8"/>
        <v>0</v>
      </c>
      <c r="K23" s="24">
        <f t="shared" si="9"/>
        <v>0</v>
      </c>
      <c r="L23" s="24">
        <f t="shared" si="10"/>
        <v>0</v>
      </c>
      <c r="M23" s="24">
        <f t="shared" si="11"/>
        <v>0</v>
      </c>
      <c r="N23" s="22">
        <f t="shared" si="12"/>
        <v>0</v>
      </c>
      <c r="O23" s="22">
        <f t="shared" si="13"/>
        <v>0</v>
      </c>
      <c r="P23" s="22">
        <f>IFERROR(VLOOKUP($C23,'구글애즈 RAW (MMP)'!$A:$F,3,0),0)</f>
        <v>0</v>
      </c>
      <c r="Q23" s="22">
        <f>IFERROR(VLOOKUP($C23,'구글애즈 RAW (MMP)'!$A:$F,5,0),0)</f>
        <v>0</v>
      </c>
      <c r="R23" s="22">
        <f>IFERROR(VLOOKUP($C23,'구글애즈 RAW (MMP)'!$A:$F,6,0),0)</f>
        <v>0</v>
      </c>
      <c r="S23" s="28">
        <f t="shared" si="14"/>
        <v>0</v>
      </c>
      <c r="T23" s="22">
        <f t="shared" si="15"/>
        <v>0</v>
      </c>
      <c r="U23" s="22">
        <f t="shared" si="16"/>
        <v>0</v>
      </c>
      <c r="V23" s="22">
        <f>IFERROR(U23*커버링B2C요약!$AD$8/(커버링B2C요약!$AE$5/커버링B2C요약!$AD$5),0)</f>
        <v>0</v>
      </c>
      <c r="W23" s="62"/>
      <c r="X23" s="199"/>
      <c r="Y23" s="62"/>
      <c r="Z23" s="22"/>
      <c r="AA23" s="43"/>
      <c r="AB23" s="43"/>
      <c r="AC23" s="148"/>
    </row>
    <row r="24" spans="1:29" s="62" customFormat="1">
      <c r="A24"/>
      <c r="B24" s="22" t="str">
        <f>VLOOKUP($C24,'구글애즈 RAW'!$A:$H,2,0)</f>
        <v>uac_aos_purchase_aim_(엄마소구)_25.05.27</v>
      </c>
      <c r="C24" s="22" t="s">
        <v>1497</v>
      </c>
      <c r="D24" s="22">
        <f>VLOOKUP($C24,'구글애즈 RAW'!$A:$H,4,0)*$D$1</f>
        <v>0</v>
      </c>
      <c r="E24" s="22">
        <f>VLOOKUP($C24,'구글애즈 RAW'!$A:$H,5,0)</f>
        <v>0</v>
      </c>
      <c r="F24" s="22">
        <f>VLOOKUP($C24,'구글애즈 RAW'!$A:$H,6,0)</f>
        <v>0</v>
      </c>
      <c r="G24" s="22">
        <f>VLOOKUP($C24,'구글애즈 RAW'!$A:$H,7,0)</f>
        <v>0</v>
      </c>
      <c r="H24" s="22">
        <f>VLOOKUP($C24,'구글애즈 RAW'!$A:$H,8,0)</f>
        <v>0</v>
      </c>
      <c r="I24" s="23">
        <f t="shared" si="17"/>
        <v>0</v>
      </c>
      <c r="J24" s="23">
        <f t="shared" si="8"/>
        <v>0</v>
      </c>
      <c r="K24" s="24">
        <f t="shared" si="9"/>
        <v>0</v>
      </c>
      <c r="L24" s="24">
        <f t="shared" si="10"/>
        <v>0</v>
      </c>
      <c r="M24" s="24">
        <f t="shared" si="11"/>
        <v>0</v>
      </c>
      <c r="N24" s="22">
        <f t="shared" si="12"/>
        <v>0</v>
      </c>
      <c r="O24" s="22">
        <f t="shared" si="13"/>
        <v>0</v>
      </c>
      <c r="P24" s="22">
        <f>IFERROR(VLOOKUP($C24,'구글애즈 RAW (MMP)'!$A:$F,3,0),0)</f>
        <v>0</v>
      </c>
      <c r="Q24" s="22">
        <f>IFERROR(VLOOKUP($C24,'구글애즈 RAW (MMP)'!$A:$F,5,0),0)</f>
        <v>0</v>
      </c>
      <c r="R24" s="22">
        <f>IFERROR(VLOOKUP($C24,'구글애즈 RAW (MMP)'!$A:$F,6,0),0)</f>
        <v>0</v>
      </c>
      <c r="S24" s="28">
        <f t="shared" si="14"/>
        <v>0</v>
      </c>
      <c r="T24" s="22">
        <f t="shared" si="15"/>
        <v>0</v>
      </c>
      <c r="U24" s="22">
        <f t="shared" si="16"/>
        <v>0</v>
      </c>
      <c r="V24" s="22">
        <f>IFERROR(U24*커버링B2C요약!$AD$8/(커버링B2C요약!$AE$5/커버링B2C요약!$AD$5),0)</f>
        <v>0</v>
      </c>
      <c r="X24" s="199"/>
      <c r="Z24" s="22"/>
      <c r="AA24" s="43"/>
      <c r="AB24" s="43"/>
      <c r="AC24" s="148"/>
    </row>
    <row r="25" spans="1:29" s="62" customFormat="1">
      <c r="B25" s="22" t="str">
        <f>VLOOKUP($C25,'구글애즈 RAW'!$A:$H,2,0)</f>
        <v>uac_aos_purchase_aim_(엄마소구)_25.05.27</v>
      </c>
      <c r="C25" s="22" t="s">
        <v>1498</v>
      </c>
      <c r="D25" s="22">
        <f>VLOOKUP($C25,'구글애즈 RAW'!$A:$H,4,0)*$D$1</f>
        <v>0</v>
      </c>
      <c r="E25" s="22">
        <f>VLOOKUP($C25,'구글애즈 RAW'!$A:$H,5,0)</f>
        <v>0</v>
      </c>
      <c r="F25" s="22">
        <f>VLOOKUP($C25,'구글애즈 RAW'!$A:$H,6,0)</f>
        <v>0</v>
      </c>
      <c r="G25" s="22">
        <f>VLOOKUP($C25,'구글애즈 RAW'!$A:$H,7,0)</f>
        <v>0</v>
      </c>
      <c r="H25" s="22">
        <f>VLOOKUP($C25,'구글애즈 RAW'!$A:$H,8,0)</f>
        <v>0</v>
      </c>
      <c r="I25" s="23">
        <f t="shared" si="17"/>
        <v>0</v>
      </c>
      <c r="J25" s="23">
        <f t="shared" si="8"/>
        <v>0</v>
      </c>
      <c r="K25" s="24">
        <f t="shared" si="9"/>
        <v>0</v>
      </c>
      <c r="L25" s="24">
        <f t="shared" si="10"/>
        <v>0</v>
      </c>
      <c r="M25" s="24">
        <f t="shared" si="11"/>
        <v>0</v>
      </c>
      <c r="N25" s="22">
        <f t="shared" si="12"/>
        <v>0</v>
      </c>
      <c r="O25" s="22">
        <f t="shared" si="13"/>
        <v>0</v>
      </c>
      <c r="P25" s="22">
        <f>IFERROR(VLOOKUP($C25,'구글애즈 RAW (MMP)'!$A:$F,3,0),0)</f>
        <v>0</v>
      </c>
      <c r="Q25" s="22">
        <f>IFERROR(VLOOKUP($C25,'구글애즈 RAW (MMP)'!$A:$F,5,0),0)</f>
        <v>0</v>
      </c>
      <c r="R25" s="22">
        <f>IFERROR(VLOOKUP($C25,'구글애즈 RAW (MMP)'!$A:$F,6,0),0)</f>
        <v>0</v>
      </c>
      <c r="S25" s="28">
        <f t="shared" si="14"/>
        <v>0</v>
      </c>
      <c r="T25" s="22">
        <f t="shared" si="15"/>
        <v>0</v>
      </c>
      <c r="U25" s="22">
        <f t="shared" si="16"/>
        <v>0</v>
      </c>
      <c r="V25" s="22">
        <f>IFERROR(U25*커버링B2C요약!$AD$8/(커버링B2C요약!$AE$5/커버링B2C요약!$AD$5),0)</f>
        <v>0</v>
      </c>
      <c r="X25" s="199"/>
      <c r="Z25" s="22"/>
      <c r="AA25" s="43"/>
      <c r="AB25" s="43"/>
      <c r="AC25" s="148"/>
    </row>
    <row r="26" spans="1:29" s="43" customFormat="1">
      <c r="B26" s="22" t="str">
        <f>VLOOKUP($C26,'구글애즈 RAW'!$A:$H,2,0)</f>
        <v>uac_aos_purchase_aim_(엄마소구)_25.05.27</v>
      </c>
      <c r="C26" s="22" t="s">
        <v>1499</v>
      </c>
      <c r="D26" s="22">
        <f>VLOOKUP($C26,'구글애즈 RAW'!$A:$H,4,0)*$D$1</f>
        <v>0</v>
      </c>
      <c r="E26" s="22">
        <f>VLOOKUP($C26,'구글애즈 RAW'!$A:$H,5,0)</f>
        <v>0</v>
      </c>
      <c r="F26" s="22">
        <f>VLOOKUP($C26,'구글애즈 RAW'!$A:$H,6,0)</f>
        <v>0</v>
      </c>
      <c r="G26" s="22">
        <f>VLOOKUP($C26,'구글애즈 RAW'!$A:$H,7,0)</f>
        <v>0</v>
      </c>
      <c r="H26" s="22">
        <f>VLOOKUP($C26,'구글애즈 RAW'!$A:$H,8,0)</f>
        <v>0</v>
      </c>
      <c r="I26" s="23">
        <f t="shared" si="17"/>
        <v>0</v>
      </c>
      <c r="J26" s="23">
        <f t="shared" si="8"/>
        <v>0</v>
      </c>
      <c r="K26" s="24">
        <f t="shared" si="9"/>
        <v>0</v>
      </c>
      <c r="L26" s="24">
        <f t="shared" si="10"/>
        <v>0</v>
      </c>
      <c r="M26" s="24">
        <f t="shared" si="11"/>
        <v>0</v>
      </c>
      <c r="N26" s="22">
        <f t="shared" si="12"/>
        <v>0</v>
      </c>
      <c r="O26" s="22">
        <f t="shared" si="13"/>
        <v>0</v>
      </c>
      <c r="P26" s="22">
        <f>IFERROR(VLOOKUP($C26,'구글애즈 RAW (MMP)'!$A:$F,3,0),0)</f>
        <v>0</v>
      </c>
      <c r="Q26" s="22">
        <f>IFERROR(VLOOKUP($C26,'구글애즈 RAW (MMP)'!$A:$F,5,0),0)</f>
        <v>0</v>
      </c>
      <c r="R26" s="22">
        <f>IFERROR(VLOOKUP($C26,'구글애즈 RAW (MMP)'!$A:$F,6,0),0)</f>
        <v>0</v>
      </c>
      <c r="S26" s="28">
        <f t="shared" si="14"/>
        <v>0</v>
      </c>
      <c r="T26" s="22">
        <f t="shared" si="15"/>
        <v>0</v>
      </c>
      <c r="U26" s="22">
        <f t="shared" si="16"/>
        <v>0</v>
      </c>
      <c r="V26" s="22">
        <f>IFERROR(U26*커버링B2C요약!$AD$8/(커버링B2C요약!$AE$5/커버링B2C요약!$AD$5),0)</f>
        <v>0</v>
      </c>
      <c r="W26" s="22"/>
      <c r="X26" s="22"/>
      <c r="Y26" s="22"/>
      <c r="Z26" s="22"/>
      <c r="AC26" s="148"/>
    </row>
    <row r="27" spans="1:29" s="62" customFormat="1">
      <c r="B27" s="22" t="str">
        <f>VLOOKUP($C27,'구글애즈 RAW'!$A:$H,2,0)</f>
        <v>uac_aos_purchase_aim_(엄마소구)_25.05.27</v>
      </c>
      <c r="C27" s="22" t="s">
        <v>1500</v>
      </c>
      <c r="D27" s="22">
        <f>VLOOKUP($C27,'구글애즈 RAW'!$A:$H,4,0)*$D$1</f>
        <v>0</v>
      </c>
      <c r="E27" s="22">
        <f>VLOOKUP($C27,'구글애즈 RAW'!$A:$H,5,0)</f>
        <v>0</v>
      </c>
      <c r="F27" s="22">
        <f>VLOOKUP($C27,'구글애즈 RAW'!$A:$H,6,0)</f>
        <v>0</v>
      </c>
      <c r="G27" s="22">
        <f>VLOOKUP($C27,'구글애즈 RAW'!$A:$H,7,0)</f>
        <v>0</v>
      </c>
      <c r="H27" s="22">
        <f>VLOOKUP($C27,'구글애즈 RAW'!$A:$H,8,0)</f>
        <v>0</v>
      </c>
      <c r="I27" s="23">
        <f t="shared" si="17"/>
        <v>0</v>
      </c>
      <c r="J27" s="23">
        <f t="shared" si="8"/>
        <v>0</v>
      </c>
      <c r="K27" s="24">
        <f t="shared" si="9"/>
        <v>0</v>
      </c>
      <c r="L27" s="24">
        <f t="shared" si="10"/>
        <v>0</v>
      </c>
      <c r="M27" s="24">
        <f t="shared" si="11"/>
        <v>0</v>
      </c>
      <c r="N27" s="22">
        <f t="shared" si="12"/>
        <v>0</v>
      </c>
      <c r="O27" s="22">
        <f t="shared" si="13"/>
        <v>0</v>
      </c>
      <c r="P27" s="22">
        <f>IFERROR(VLOOKUP($C27,'구글애즈 RAW (MMP)'!$A:$F,3,0),0)</f>
        <v>22</v>
      </c>
      <c r="Q27" s="22">
        <f>IFERROR(VLOOKUP($C27,'구글애즈 RAW (MMP)'!$A:$F,5,0),0)</f>
        <v>4</v>
      </c>
      <c r="R27" s="22">
        <f>IFERROR(VLOOKUP($C27,'구글애즈 RAW (MMP)'!$A:$F,6,0),0)</f>
        <v>3</v>
      </c>
      <c r="S27" s="28">
        <f t="shared" si="14"/>
        <v>0</v>
      </c>
      <c r="T27" s="22">
        <f t="shared" si="15"/>
        <v>0</v>
      </c>
      <c r="U27" s="22">
        <f t="shared" si="16"/>
        <v>0</v>
      </c>
      <c r="V27" s="22">
        <f>IFERROR(U27*커버링B2C요약!$AD$8/(커버링B2C요약!$AE$5/커버링B2C요약!$AD$5),0)</f>
        <v>0</v>
      </c>
      <c r="X27" s="204"/>
      <c r="Z27" s="22"/>
      <c r="AA27" s="43"/>
      <c r="AB27" s="43"/>
      <c r="AC27" s="148"/>
    </row>
    <row r="28" spans="1:29" s="62" customFormat="1">
      <c r="B28" s="22"/>
      <c r="C28" s="22"/>
      <c r="D28" s="22"/>
      <c r="E28" s="22"/>
      <c r="F28" s="22"/>
      <c r="G28" s="22"/>
      <c r="H28" s="22"/>
      <c r="I28" s="174"/>
      <c r="J28" s="174"/>
      <c r="K28" s="24"/>
      <c r="L28" s="24"/>
      <c r="M28" s="24"/>
      <c r="N28" s="22"/>
      <c r="O28" s="22"/>
      <c r="P28" s="22"/>
      <c r="Q28" s="22"/>
      <c r="R28" s="22"/>
      <c r="S28" s="28"/>
      <c r="T28" s="22"/>
      <c r="U28" s="22"/>
      <c r="V28" s="22"/>
      <c r="X28" s="204"/>
      <c r="Z28" s="22"/>
      <c r="AA28" s="43"/>
      <c r="AB28" s="43"/>
      <c r="AC28" s="148"/>
    </row>
    <row r="29" spans="1:29">
      <c r="B29" s="19" t="s">
        <v>440</v>
      </c>
      <c r="C29" s="131" t="s">
        <v>4309</v>
      </c>
      <c r="D29" s="20"/>
      <c r="W29" s="3"/>
    </row>
    <row r="30" spans="1:29">
      <c r="B30" s="11" t="s">
        <v>1480</v>
      </c>
      <c r="C30" s="11" t="s">
        <v>1481</v>
      </c>
      <c r="D30" s="12" t="s">
        <v>23</v>
      </c>
      <c r="E30" s="12" t="s">
        <v>24</v>
      </c>
      <c r="F30" s="12" t="s">
        <v>25</v>
      </c>
      <c r="G30" s="12" t="s">
        <v>26</v>
      </c>
      <c r="H30" s="12" t="s">
        <v>1476</v>
      </c>
      <c r="I30" s="13" t="s">
        <v>29</v>
      </c>
      <c r="J30" s="13" t="s">
        <v>30</v>
      </c>
      <c r="K30" s="13" t="s">
        <v>31</v>
      </c>
      <c r="L30" s="13" t="s">
        <v>32</v>
      </c>
      <c r="M30" s="13" t="s">
        <v>33</v>
      </c>
      <c r="N30" s="13" t="s">
        <v>35</v>
      </c>
      <c r="O30" s="13" t="s">
        <v>1477</v>
      </c>
      <c r="P30" s="14" t="s">
        <v>38</v>
      </c>
      <c r="Q30" s="14" t="s">
        <v>27</v>
      </c>
      <c r="R30" s="14" t="s">
        <v>28</v>
      </c>
      <c r="S30" s="14" t="s">
        <v>35</v>
      </c>
      <c r="T30" s="14" t="s">
        <v>36</v>
      </c>
      <c r="U30" s="14" t="s">
        <v>37</v>
      </c>
      <c r="V30" s="14" t="s">
        <v>437</v>
      </c>
      <c r="W30" s="13" t="s">
        <v>40</v>
      </c>
      <c r="X30" s="14" t="s">
        <v>41</v>
      </c>
      <c r="Y30" s="139" t="s">
        <v>1501</v>
      </c>
      <c r="Z30" s="13" t="s">
        <v>1483</v>
      </c>
      <c r="AA30" s="13" t="s">
        <v>1484</v>
      </c>
      <c r="AB30" s="14" t="s">
        <v>1483</v>
      </c>
      <c r="AC30" s="14" t="s">
        <v>1484</v>
      </c>
    </row>
    <row r="31" spans="1:29">
      <c r="B31" s="15"/>
      <c r="C31" s="9" t="s">
        <v>435</v>
      </c>
      <c r="D31" s="16">
        <f>SUM(D32:D35)</f>
        <v>8371393.8000000007</v>
      </c>
      <c r="E31" s="16">
        <f>SUM(E32:E35)</f>
        <v>723557</v>
      </c>
      <c r="F31" s="16">
        <f>SUM(F32:F35)</f>
        <v>23815</v>
      </c>
      <c r="G31" s="16">
        <f>SUM(G32:G35)</f>
        <v>3418</v>
      </c>
      <c r="H31" s="16">
        <f>SUM(H32:H35)</f>
        <v>78</v>
      </c>
      <c r="I31" s="17">
        <f>IFERROR(D31*1400/E31,0)</f>
        <v>16197.689083237397</v>
      </c>
      <c r="J31" s="17">
        <f>IFERROR(D31/F31,0)</f>
        <v>351.51769053117783</v>
      </c>
      <c r="K31" s="18">
        <f t="shared" ref="K31:L31" si="18">IFERROR(F31/E31,0)</f>
        <v>3.2913785645083939E-2</v>
      </c>
      <c r="L31" s="42">
        <f t="shared" si="18"/>
        <v>0.14352298971236616</v>
      </c>
      <c r="M31" s="42">
        <f>IFERROR(H31/F31,0)</f>
        <v>3.27524669326055E-3</v>
      </c>
      <c r="N31" s="17">
        <f>IFERROR(D31/G31,0)</f>
        <v>2449.2082504388532</v>
      </c>
      <c r="O31" s="17">
        <f>IFERROR(D31/H31,0)</f>
        <v>107325.56153846155</v>
      </c>
      <c r="P31" s="16">
        <f>SUM(P32:P35)</f>
        <v>3615</v>
      </c>
      <c r="Q31" s="16">
        <f>SUM(Q32:Q35)</f>
        <v>771</v>
      </c>
      <c r="R31" s="16">
        <f>SUM(R32:R35)</f>
        <v>54</v>
      </c>
      <c r="S31" s="17">
        <f>IFERROR(D31/P31,0)</f>
        <v>2315.738257261411</v>
      </c>
      <c r="T31" s="17">
        <f>IFERROR(D31/Q31,0)</f>
        <v>10857.838910505838</v>
      </c>
      <c r="U31" s="17">
        <f>IFERROR(D31/R31,0)</f>
        <v>155025.81111111114</v>
      </c>
      <c r="V31" s="17">
        <f>IFERROR(U31*커버링B2C요약!$AD$8/(커버링B2C요약!$AE$5/커버링B2C요약!$AD$5),0)</f>
        <v>61700.969720227338</v>
      </c>
      <c r="W31" s="16">
        <f>SUM(W32:W35)</f>
        <v>1000000</v>
      </c>
      <c r="X31" s="16">
        <f>SUM(X32:X35)</f>
        <v>1000000</v>
      </c>
      <c r="Y31" s="16" t="s">
        <v>48</v>
      </c>
      <c r="Z31" s="16">
        <f>SUMIF($C:$C,"*aos*",$W:$W)</f>
        <v>11683821.84767488</v>
      </c>
      <c r="AA31" s="16">
        <f>SUMIF($C:$C,"*ios*",$W:$W)</f>
        <v>850000</v>
      </c>
      <c r="AB31" s="16">
        <f>SUMIF($C:$C,"*aos*",$X:$X)</f>
        <v>10615439.662907392</v>
      </c>
      <c r="AC31" s="16">
        <f>SUMIF($C:$C,"*ios*",$X:$X)</f>
        <v>1000000</v>
      </c>
    </row>
    <row r="32" spans="1:29" s="62" customFormat="1">
      <c r="A32" s="43"/>
      <c r="B32" s="22" t="str">
        <f>VLOOKUP($C32,'구글애즈 RAW'!$A:$H,2,0)</f>
        <v>uac_aos_purchase_aim_t-roas(복합소구)_26.04.17</v>
      </c>
      <c r="C32" s="22" t="s">
        <v>1504</v>
      </c>
      <c r="D32" s="22">
        <f>VLOOKUP($C32,'구글애즈 RAW'!$A:$H,4,0)*$D$1</f>
        <v>3921406.5000000005</v>
      </c>
      <c r="E32" s="22">
        <f>VLOOKUP($C32,'구글애즈 RAW'!$A:$H,5,0)</f>
        <v>293643</v>
      </c>
      <c r="F32" s="22">
        <f>VLOOKUP($C32,'구글애즈 RAW'!$A:$H,6,0)</f>
        <v>14861</v>
      </c>
      <c r="G32" s="22">
        <f>VLOOKUP($C32,'구글애즈 RAW'!$A:$H,7,0)</f>
        <v>1276</v>
      </c>
      <c r="H32" s="22">
        <f>VLOOKUP($C32,'구글애즈 RAW'!$A:$H,8,0)</f>
        <v>17</v>
      </c>
      <c r="I32" s="23">
        <f>IFERROR(D32/E32*1000,0)</f>
        <v>13354.333323116847</v>
      </c>
      <c r="J32" s="23">
        <f>IFERROR(D32/F32,0)</f>
        <v>263.87231680236863</v>
      </c>
      <c r="K32" s="24">
        <f t="shared" ref="K32:L35" si="19">IFERROR(F32/E32,0)</f>
        <v>5.0609072921881333E-2</v>
      </c>
      <c r="L32" s="24">
        <f t="shared" si="19"/>
        <v>8.5862324204293114E-2</v>
      </c>
      <c r="M32" s="24">
        <f>IFERROR(H32/F32,0)</f>
        <v>1.1439337864208332E-3</v>
      </c>
      <c r="N32" s="22">
        <f>IFERROR(D32/G32,0)</f>
        <v>3073.2025862068967</v>
      </c>
      <c r="O32" s="22">
        <f>IFERROR(D32/H32,0)</f>
        <v>230670.97058823533</v>
      </c>
      <c r="P32" s="22">
        <f>IFERROR(VLOOKUP($C32,'구글애즈 RAW (MMP)'!$A:$F,3,0),0)</f>
        <v>1360</v>
      </c>
      <c r="Q32" s="22">
        <f>IFERROR(VLOOKUP($C32,'구글애즈 RAW (MMP)'!$A:$F,5,0),0)</f>
        <v>346</v>
      </c>
      <c r="R32" s="22">
        <f>IFERROR(VLOOKUP($C32,'구글애즈 RAW (MMP)'!$A:$F,6,0),0)</f>
        <v>15</v>
      </c>
      <c r="S32" s="22">
        <f>IFERROR(D32/P32,0)</f>
        <v>2883.3871323529415</v>
      </c>
      <c r="T32" s="22">
        <f>IFERROR(D32/Q32,0)</f>
        <v>11333.544797687862</v>
      </c>
      <c r="U32" s="22">
        <f>IFERROR(D32/R32,0)</f>
        <v>261427.10000000003</v>
      </c>
      <c r="V32" s="22">
        <f>IFERROR(U32*커버링B2C요약!$AD$8/(커버링B2C요약!$AE$5/커버링B2C요약!$AD$5),0)</f>
        <v>104049.16101090952</v>
      </c>
      <c r="W32" s="28">
        <v>1000000</v>
      </c>
      <c r="X32" s="28">
        <v>1000000</v>
      </c>
      <c r="Y32" s="275">
        <v>0.4</v>
      </c>
      <c r="Z32" s="22"/>
      <c r="AA32" s="43"/>
      <c r="AB32" s="43"/>
      <c r="AC32" s="148"/>
    </row>
    <row r="33" spans="1:29" s="62" customFormat="1">
      <c r="B33" s="28" t="str">
        <f>VLOOKUP($C33,'구글애즈 RAW'!$A:$H,2,0)</f>
        <v>uac_aos_purchase_aim_t-roas(복합소구)_26.04.17</v>
      </c>
      <c r="C33" s="28" t="s">
        <v>1502</v>
      </c>
      <c r="D33" s="28">
        <f>VLOOKUP($C33,'구글애즈 RAW'!$A:$H,4,0)*$D$1</f>
        <v>1649315.8</v>
      </c>
      <c r="E33" s="28">
        <f>VLOOKUP($C33,'구글애즈 RAW'!$A:$H,5,0)</f>
        <v>107860</v>
      </c>
      <c r="F33" s="28">
        <f>VLOOKUP($C33,'구글애즈 RAW'!$A:$H,6,0)</f>
        <v>3321</v>
      </c>
      <c r="G33" s="28">
        <f>VLOOKUP($C33,'구글애즈 RAW'!$A:$H,7,0)</f>
        <v>716</v>
      </c>
      <c r="H33" s="28">
        <f>VLOOKUP($C33,'구글애즈 RAW'!$A:$H,8,0)</f>
        <v>20</v>
      </c>
      <c r="I33" s="29">
        <f>IFERROR(D33/E33*1000,0)</f>
        <v>15291.264602262192</v>
      </c>
      <c r="J33" s="29">
        <f>IFERROR(D33/F33,0)</f>
        <v>496.63227943390547</v>
      </c>
      <c r="K33" s="30">
        <f t="shared" si="19"/>
        <v>3.078991284999073E-2</v>
      </c>
      <c r="L33" s="30">
        <f t="shared" si="19"/>
        <v>0.21559771153267088</v>
      </c>
      <c r="M33" s="30">
        <f>IFERROR(H33/F33,0)</f>
        <v>6.0222824450466726E-3</v>
      </c>
      <c r="N33" s="28">
        <f>IFERROR(D33/G33,0)</f>
        <v>2303.513687150838</v>
      </c>
      <c r="O33" s="28">
        <f>IFERROR(D33/H33,0)</f>
        <v>82465.790000000008</v>
      </c>
      <c r="P33" s="28">
        <f>IFERROR(VLOOKUP($C33,'구글애즈 RAW (MMP)'!$A:$F,3,0),0)</f>
        <v>790</v>
      </c>
      <c r="Q33" s="28">
        <f>IFERROR(VLOOKUP($C33,'구글애즈 RAW (MMP)'!$A:$F,5,0),0)</f>
        <v>155</v>
      </c>
      <c r="R33" s="28">
        <f>IFERROR(VLOOKUP($C33,'구글애즈 RAW (MMP)'!$A:$F,6,0),0)</f>
        <v>18</v>
      </c>
      <c r="S33" s="28">
        <f>IFERROR(D33/P33,0)</f>
        <v>2087.7415189873418</v>
      </c>
      <c r="T33" s="28">
        <f>IFERROR(D33/Q33,0)</f>
        <v>10640.747096774194</v>
      </c>
      <c r="U33" s="28">
        <f>IFERROR(D33/R33,0)</f>
        <v>91628.655555555553</v>
      </c>
      <c r="V33" s="28">
        <f>IFERROR(U33*커버링B2C요약!$AD$8/(커버링B2C요약!$AE$5/커버링B2C요약!$AD$5),0)</f>
        <v>36468.616815598558</v>
      </c>
      <c r="W33" s="28"/>
      <c r="X33" s="28"/>
      <c r="Y33" s="275"/>
      <c r="Z33" s="28"/>
      <c r="AC33" s="169"/>
    </row>
    <row r="34" spans="1:29" s="43" customFormat="1">
      <c r="A34" s="62"/>
      <c r="B34" s="28" t="str">
        <f>VLOOKUP($C34,'구글애즈 RAW'!$A:$H,2,0)</f>
        <v>uac_aos_purchase_aim_t-roas(복합소구)_26.04.17</v>
      </c>
      <c r="C34" s="28" t="s">
        <v>1505</v>
      </c>
      <c r="D34" s="28">
        <f>VLOOKUP($C34,'구글애즈 RAW'!$A:$H,4,0)*$D$1</f>
        <v>1532544.2000000002</v>
      </c>
      <c r="E34" s="28">
        <f>VLOOKUP($C34,'구글애즈 RAW'!$A:$H,5,0)</f>
        <v>194667</v>
      </c>
      <c r="F34" s="28">
        <f>VLOOKUP($C34,'구글애즈 RAW'!$A:$H,6,0)</f>
        <v>3902</v>
      </c>
      <c r="G34" s="28">
        <f>VLOOKUP($C34,'구글애즈 RAW'!$A:$H,7,0)</f>
        <v>805</v>
      </c>
      <c r="H34" s="28">
        <f>VLOOKUP($C34,'구글애즈 RAW'!$A:$H,8,0)</f>
        <v>17</v>
      </c>
      <c r="I34" s="29">
        <f>IFERROR(D34/E34*1000,0)</f>
        <v>7872.6450810871902</v>
      </c>
      <c r="J34" s="29">
        <f>IFERROR(D34/F34,0)</f>
        <v>392.75863659661718</v>
      </c>
      <c r="K34" s="30">
        <f t="shared" si="19"/>
        <v>2.0044486225194821E-2</v>
      </c>
      <c r="L34" s="30">
        <f t="shared" si="19"/>
        <v>0.20630445925166582</v>
      </c>
      <c r="M34" s="30">
        <f>IFERROR(H34/F34,0)</f>
        <v>4.3567401332649924E-3</v>
      </c>
      <c r="N34" s="28">
        <f>IFERROR(D34/G34,0)</f>
        <v>1903.7816149068326</v>
      </c>
      <c r="O34" s="28">
        <f>IFERROR(D34/H34,0)</f>
        <v>90149.658823529418</v>
      </c>
      <c r="P34" s="28">
        <f>IFERROR(VLOOKUP($C34,'구글애즈 RAW (MMP)'!$A:$F,3,0),0)</f>
        <v>858</v>
      </c>
      <c r="Q34" s="28">
        <f>IFERROR(VLOOKUP($C34,'구글애즈 RAW (MMP)'!$A:$F,5,0),0)</f>
        <v>142</v>
      </c>
      <c r="R34" s="28">
        <f>IFERROR(VLOOKUP($C34,'구글애즈 RAW (MMP)'!$A:$F,6,0),0)</f>
        <v>12</v>
      </c>
      <c r="S34" s="28">
        <f>IFERROR(D34/P34,0)</f>
        <v>1786.1820512820516</v>
      </c>
      <c r="T34" s="28">
        <f>IFERROR(D34/Q34,0)</f>
        <v>10792.564788732396</v>
      </c>
      <c r="U34" s="28">
        <f>IFERROR(D34/R34,0)</f>
        <v>127712.01666666668</v>
      </c>
      <c r="V34" s="28">
        <f>IFERROR(U34*커버링B2C요약!$AD$8/(커버링B2C요약!$AE$5/커버링B2C요약!$AD$5),0)</f>
        <v>50829.95674579245</v>
      </c>
      <c r="W34" s="28"/>
      <c r="X34" s="28"/>
      <c r="Y34" s="28"/>
      <c r="Z34" s="28"/>
      <c r="AA34" s="62"/>
      <c r="AB34" s="62"/>
      <c r="AC34" s="169"/>
    </row>
    <row r="35" spans="1:29" s="62" customFormat="1">
      <c r="B35" s="28" t="str">
        <f>VLOOKUP($C35,'구글애즈 RAW'!$A:$H,2,0)</f>
        <v>uac_aos_purchase_aim_t-roas(복합소구)_26.04.17</v>
      </c>
      <c r="C35" s="28" t="s">
        <v>1503</v>
      </c>
      <c r="D35" s="28">
        <f>VLOOKUP($C35,'구글애즈 RAW'!$A:$H,4,0)*$D$1</f>
        <v>1268127.3</v>
      </c>
      <c r="E35" s="28">
        <f>VLOOKUP($C35,'구글애즈 RAW'!$A:$H,5,0)</f>
        <v>127387</v>
      </c>
      <c r="F35" s="28">
        <f>VLOOKUP($C35,'구글애즈 RAW'!$A:$H,6,0)</f>
        <v>1731</v>
      </c>
      <c r="G35" s="28">
        <f>VLOOKUP($C35,'구글애즈 RAW'!$A:$H,7,0)</f>
        <v>621</v>
      </c>
      <c r="H35" s="28">
        <f>VLOOKUP($C35,'구글애즈 RAW'!$A:$H,8,0)</f>
        <v>24</v>
      </c>
      <c r="I35" s="29">
        <f>IFERROR(D35/E35*1000,0)</f>
        <v>9954.9192617771059</v>
      </c>
      <c r="J35" s="29">
        <f>IFERROR(D35/F35,0)</f>
        <v>732.5980935875217</v>
      </c>
      <c r="K35" s="30">
        <f t="shared" si="19"/>
        <v>1.3588513741590586E-2</v>
      </c>
      <c r="L35" s="30">
        <f t="shared" si="19"/>
        <v>0.35875216637781632</v>
      </c>
      <c r="M35" s="30">
        <f>IFERROR(H35/F35,0)</f>
        <v>1.3864818024263431E-2</v>
      </c>
      <c r="N35" s="28">
        <f>IFERROR(D35/G35,0)</f>
        <v>2042.0729468599034</v>
      </c>
      <c r="O35" s="28">
        <f>IFERROR(D35/H35,0)</f>
        <v>52838.637500000004</v>
      </c>
      <c r="P35" s="28">
        <f>IFERROR(VLOOKUP($C35,'구글애즈 RAW (MMP)'!$A:$F,3,0),0)</f>
        <v>607</v>
      </c>
      <c r="Q35" s="28">
        <f>IFERROR(VLOOKUP($C35,'구글애즈 RAW (MMP)'!$A:$F,5,0),0)</f>
        <v>128</v>
      </c>
      <c r="R35" s="28">
        <f>IFERROR(VLOOKUP($C35,'구글애즈 RAW (MMP)'!$A:$F,6,0),0)</f>
        <v>9</v>
      </c>
      <c r="S35" s="28">
        <f>IFERROR(D35/P35,0)</f>
        <v>2089.1718286655682</v>
      </c>
      <c r="T35" s="28">
        <f>IFERROR(D35/Q35,0)</f>
        <v>9907.2445312500004</v>
      </c>
      <c r="U35" s="28">
        <f>IFERROR(D35/R35,0)</f>
        <v>140903.03333333333</v>
      </c>
      <c r="V35" s="28">
        <f>IFERROR(U35*커버링B2C요약!$AD$8/(커버링B2C요약!$AE$5/커버링B2C요약!$AD$5),0)</f>
        <v>56080.040677594436</v>
      </c>
      <c r="W35" s="28"/>
      <c r="X35" s="28"/>
      <c r="Y35" s="28"/>
      <c r="Z35" s="28"/>
      <c r="AC35" s="169"/>
    </row>
    <row r="36" spans="1:29" s="62" customFormat="1">
      <c r="B36" s="22"/>
      <c r="C36" s="22"/>
      <c r="D36" s="22"/>
      <c r="E36" s="22"/>
      <c r="F36" s="22"/>
      <c r="G36" s="22"/>
      <c r="H36" s="22"/>
      <c r="I36" s="174"/>
      <c r="J36" s="174"/>
      <c r="K36" s="24"/>
      <c r="L36" s="24"/>
      <c r="M36" s="24"/>
      <c r="N36" s="22"/>
      <c r="O36" s="22"/>
      <c r="P36" s="22"/>
      <c r="Q36" s="22"/>
      <c r="R36" s="22"/>
      <c r="S36" s="28"/>
      <c r="T36" s="22"/>
      <c r="U36" s="22"/>
      <c r="V36" s="22"/>
      <c r="X36" s="204"/>
      <c r="Z36" s="22"/>
      <c r="AA36" s="43"/>
      <c r="AB36" s="43"/>
      <c r="AC36" s="148"/>
    </row>
    <row r="37" spans="1:29" ht="16.5" hidden="1" customHeight="1">
      <c r="B37" s="19" t="s">
        <v>440</v>
      </c>
      <c r="C37" s="131" t="s">
        <v>1506</v>
      </c>
      <c r="D37" s="20"/>
    </row>
    <row r="38" spans="1:29" ht="16.5" hidden="1" customHeight="1">
      <c r="B38" s="11" t="s">
        <v>1480</v>
      </c>
      <c r="C38" s="11" t="s">
        <v>1481</v>
      </c>
      <c r="D38" s="12" t="s">
        <v>23</v>
      </c>
      <c r="E38" s="12" t="s">
        <v>24</v>
      </c>
      <c r="F38" s="12" t="s">
        <v>25</v>
      </c>
      <c r="G38" s="12" t="s">
        <v>26</v>
      </c>
      <c r="H38" s="12" t="s">
        <v>1476</v>
      </c>
      <c r="I38" s="13" t="s">
        <v>29</v>
      </c>
      <c r="J38" s="13" t="s">
        <v>30</v>
      </c>
      <c r="K38" s="13" t="s">
        <v>31</v>
      </c>
      <c r="L38" s="13" t="s">
        <v>32</v>
      </c>
      <c r="M38" s="13" t="s">
        <v>33</v>
      </c>
      <c r="N38" s="13" t="s">
        <v>35</v>
      </c>
      <c r="O38" s="13" t="s">
        <v>1477</v>
      </c>
      <c r="P38" s="14" t="s">
        <v>38</v>
      </c>
      <c r="Q38" s="14" t="s">
        <v>27</v>
      </c>
      <c r="R38" s="14" t="s">
        <v>28</v>
      </c>
      <c r="S38" s="14"/>
      <c r="T38" s="14" t="s">
        <v>36</v>
      </c>
      <c r="U38" s="14" t="s">
        <v>37</v>
      </c>
      <c r="V38" s="14" t="s">
        <v>437</v>
      </c>
      <c r="W38" s="13" t="s">
        <v>40</v>
      </c>
      <c r="X38" s="14" t="s">
        <v>41</v>
      </c>
      <c r="Y38" s="139" t="s">
        <v>1482</v>
      </c>
      <c r="Z38" s="13" t="s">
        <v>1483</v>
      </c>
      <c r="AA38" s="13" t="s">
        <v>1484</v>
      </c>
      <c r="AB38" s="14" t="s">
        <v>1483</v>
      </c>
      <c r="AC38" s="14" t="s">
        <v>1484</v>
      </c>
    </row>
    <row r="39" spans="1:29" ht="16.5" hidden="1" customHeight="1">
      <c r="B39" s="15"/>
      <c r="C39" s="9" t="s">
        <v>435</v>
      </c>
      <c r="D39" s="16">
        <f>SUM(D40:D40)</f>
        <v>0</v>
      </c>
      <c r="E39" s="16">
        <f>SUM(E40:E40)</f>
        <v>0</v>
      </c>
      <c r="F39" s="16">
        <f>SUM(F40:F40)</f>
        <v>0</v>
      </c>
      <c r="G39" s="16">
        <f>SUM(G40:G40)</f>
        <v>0</v>
      </c>
      <c r="H39" s="16">
        <f>SUM(H40:H40)</f>
        <v>0</v>
      </c>
      <c r="I39" s="17" t="e">
        <f>D39*1400/E39</f>
        <v>#DIV/0!</v>
      </c>
      <c r="J39" s="17">
        <f>IFERROR(D39/F39,0)</f>
        <v>0</v>
      </c>
      <c r="K39" s="18">
        <f>IFERROR(F39/E39,0)</f>
        <v>0</v>
      </c>
      <c r="L39" s="42">
        <f>IFERROR(G39/F39,0)</f>
        <v>0</v>
      </c>
      <c r="M39" s="42">
        <f>IFERROR(H39/F39,0)</f>
        <v>0</v>
      </c>
      <c r="N39" s="17">
        <f>IFERROR(D39/G39,0)</f>
        <v>0</v>
      </c>
      <c r="O39" s="17">
        <f>IFERROR(D39/H39,0)</f>
        <v>0</v>
      </c>
      <c r="P39" s="16">
        <f>SUM(P40:P40)</f>
        <v>0</v>
      </c>
      <c r="Q39" s="16">
        <f>SUM(Q40:Q40)</f>
        <v>0</v>
      </c>
      <c r="R39" s="16">
        <f>SUM(R40:R40)</f>
        <v>0</v>
      </c>
      <c r="S39" s="16"/>
      <c r="T39" s="17">
        <f>IFERROR(D39/Q39,0)</f>
        <v>0</v>
      </c>
      <c r="U39" s="17">
        <f>IFERROR(D39/R39,0)</f>
        <v>0</v>
      </c>
      <c r="V39" s="17">
        <f>IFERROR(U39*커버링B2C요약!$AD$8/(커버링B2C요약!$AE$5/커버링B2C요약!$AD$5),0)</f>
        <v>0</v>
      </c>
      <c r="W39" s="16">
        <f>SUM(W40:W40)</f>
        <v>0</v>
      </c>
      <c r="X39" s="16">
        <f>SUM(X40:X40)</f>
        <v>0</v>
      </c>
      <c r="Y39" s="16" t="s">
        <v>48</v>
      </c>
      <c r="Z39" s="16">
        <f>SUMIF($C:$C,"*aos*",$W:$W)</f>
        <v>11683821.84767488</v>
      </c>
      <c r="AA39" s="16">
        <f>SUMIF($C:$C,"*ios*",$W:$W)</f>
        <v>850000</v>
      </c>
      <c r="AB39" s="16">
        <f>SUMIF($C:$C,"*aos*",$X:$X)</f>
        <v>10615439.662907392</v>
      </c>
      <c r="AC39" s="16">
        <f>SUMIF($C:$C,"*ios*",$X:$X)</f>
        <v>1000000</v>
      </c>
    </row>
    <row r="40" spans="1:29" s="43" customFormat="1" hidden="1">
      <c r="B40" s="22" t="str">
        <f>VLOOKUP($C40,'구글애즈 RAW'!$A:$H,2,0)</f>
        <v>vvc_cpv_all_25.06.12</v>
      </c>
      <c r="C40" s="22" t="s">
        <v>1507</v>
      </c>
      <c r="D40" s="22">
        <f>VLOOKUP($C40,'구글애즈 RAW'!$A:$H,4,0)*$D$1</f>
        <v>0</v>
      </c>
      <c r="E40" s="22">
        <f>VLOOKUP($C40,'구글애즈 RAW'!$A:$H,5,0)</f>
        <v>0</v>
      </c>
      <c r="F40" s="22">
        <f>VLOOKUP($C40,'구글애즈 RAW'!$A:$H,6,0)</f>
        <v>0</v>
      </c>
      <c r="G40" s="22">
        <f>VLOOKUP($C40,'구글애즈 RAW'!$A:$H,7,0)</f>
        <v>0</v>
      </c>
      <c r="H40" s="22">
        <f>VLOOKUP($C40,'구글애즈 RAW'!$A:$H,8,0)</f>
        <v>0</v>
      </c>
      <c r="I40" s="23">
        <f>IFERROR(D40/E40*1000,0)</f>
        <v>0</v>
      </c>
      <c r="J40" s="23">
        <f>IFERROR(D40/F40,0)</f>
        <v>0</v>
      </c>
      <c r="K40" s="24">
        <f>IFERROR(F40/E40,0)</f>
        <v>0</v>
      </c>
      <c r="L40" s="24">
        <f>IFERROR(G40/F40,0)</f>
        <v>0</v>
      </c>
      <c r="M40" s="24">
        <f>IFERROR(H40/F40,0)</f>
        <v>0</v>
      </c>
      <c r="N40" s="22">
        <f>IFERROR(D40/G40,0)</f>
        <v>0</v>
      </c>
      <c r="O40" s="22">
        <f>IFERROR(D40/H40,0)</f>
        <v>0</v>
      </c>
      <c r="P40" s="22">
        <f>IFERROR(VLOOKUP($C40,'구글애즈 RAW (MMP)'!$A:$F,3,0),0)</f>
        <v>0</v>
      </c>
      <c r="Q40" s="22">
        <f>IFERROR(VLOOKUP($C40,'구글애즈 RAW (MMP)'!$A:$F,5,0),0)</f>
        <v>0</v>
      </c>
      <c r="R40" s="22">
        <f>IFERROR(VLOOKUP($C40,'구글애즈 RAW (MMP)'!$A:$F,6,0),0)</f>
        <v>0</v>
      </c>
      <c r="S40" s="22"/>
      <c r="T40" s="22">
        <f>IFERROR(D40/Q40,0)</f>
        <v>0</v>
      </c>
      <c r="U40" s="22">
        <f>IFERROR(D40/R40,0)</f>
        <v>0</v>
      </c>
      <c r="V40" s="22">
        <f>IFERROR(U40*커버링B2C요약!$AD$8/(커버링B2C요약!$AE$5/커버링B2C요약!$AD$5),0)</f>
        <v>0</v>
      </c>
      <c r="W40" s="22">
        <v>0</v>
      </c>
      <c r="X40" s="22">
        <v>0</v>
      </c>
      <c r="Y40" s="22">
        <v>10785</v>
      </c>
      <c r="Z40" s="22"/>
    </row>
    <row r="41" spans="1:29" hidden="1">
      <c r="C41" s="28"/>
      <c r="V41" s="147"/>
      <c r="W41" s="3"/>
      <c r="X41" s="147"/>
      <c r="Y41" s="107"/>
    </row>
    <row r="42" spans="1:29" ht="16.5" hidden="1" customHeight="1">
      <c r="B42" s="19" t="s">
        <v>440</v>
      </c>
      <c r="C42" s="131" t="s">
        <v>1479</v>
      </c>
      <c r="D42" s="20"/>
    </row>
    <row r="43" spans="1:29" ht="16.5" hidden="1" customHeight="1">
      <c r="B43" s="11" t="s">
        <v>1480</v>
      </c>
      <c r="C43" s="11" t="s">
        <v>1481</v>
      </c>
      <c r="D43" s="12" t="s">
        <v>23</v>
      </c>
      <c r="E43" s="12" t="s">
        <v>24</v>
      </c>
      <c r="F43" s="12" t="s">
        <v>25</v>
      </c>
      <c r="G43" s="12" t="s">
        <v>26</v>
      </c>
      <c r="H43" s="12" t="s">
        <v>1476</v>
      </c>
      <c r="I43" s="13" t="s">
        <v>29</v>
      </c>
      <c r="J43" s="13" t="s">
        <v>30</v>
      </c>
      <c r="K43" s="13" t="s">
        <v>31</v>
      </c>
      <c r="L43" s="13" t="s">
        <v>32</v>
      </c>
      <c r="M43" s="13" t="s">
        <v>33</v>
      </c>
      <c r="N43" s="13" t="s">
        <v>35</v>
      </c>
      <c r="O43" s="13" t="s">
        <v>1477</v>
      </c>
      <c r="P43" s="14" t="s">
        <v>38</v>
      </c>
      <c r="Q43" s="14" t="s">
        <v>27</v>
      </c>
      <c r="R43" s="14" t="s">
        <v>28</v>
      </c>
      <c r="S43" s="14"/>
      <c r="T43" s="14" t="s">
        <v>36</v>
      </c>
      <c r="U43" s="14" t="s">
        <v>37</v>
      </c>
      <c r="V43" s="14" t="s">
        <v>437</v>
      </c>
      <c r="W43" s="13" t="s">
        <v>40</v>
      </c>
      <c r="X43" s="14" t="s">
        <v>41</v>
      </c>
      <c r="Y43" s="139" t="s">
        <v>1482</v>
      </c>
      <c r="Z43" s="13" t="s">
        <v>1483</v>
      </c>
      <c r="AA43" s="13" t="s">
        <v>1484</v>
      </c>
      <c r="AB43" s="14" t="s">
        <v>1483</v>
      </c>
      <c r="AC43" s="14" t="s">
        <v>1484</v>
      </c>
    </row>
    <row r="44" spans="1:29" ht="16.5" hidden="1" customHeight="1">
      <c r="B44" s="15"/>
      <c r="C44" s="9" t="s">
        <v>435</v>
      </c>
      <c r="D44" s="16">
        <f>SUM(D45:D47)</f>
        <v>0</v>
      </c>
      <c r="E44" s="16">
        <f>SUM(E45:E47)</f>
        <v>0</v>
      </c>
      <c r="F44" s="16">
        <f>SUM(F45:F47)</f>
        <v>0</v>
      </c>
      <c r="G44" s="16">
        <f>SUM(G45:G47)</f>
        <v>0</v>
      </c>
      <c r="H44" s="16">
        <f>SUM(H45:H47)</f>
        <v>0</v>
      </c>
      <c r="I44" s="17" t="e">
        <f>D44*1400/E44</f>
        <v>#DIV/0!</v>
      </c>
      <c r="J44" s="17">
        <f>IFERROR(D44/F44,0)</f>
        <v>0</v>
      </c>
      <c r="K44" s="18">
        <f>IFERROR(F44/E44,0)</f>
        <v>0</v>
      </c>
      <c r="L44" s="42">
        <f>IFERROR(G44/F44,0)</f>
        <v>0</v>
      </c>
      <c r="M44" s="42">
        <f>IFERROR(H44/F44,0)</f>
        <v>0</v>
      </c>
      <c r="N44" s="17">
        <f>IFERROR(D44/G44,0)</f>
        <v>0</v>
      </c>
      <c r="O44" s="17">
        <f>IFERROR(D44/H44,0)</f>
        <v>0</v>
      </c>
      <c r="P44" s="16">
        <f>SUM(P45:P47)</f>
        <v>0</v>
      </c>
      <c r="Q44" s="16">
        <f>SUM(Q45:Q47)</f>
        <v>0</v>
      </c>
      <c r="R44" s="16">
        <f>SUM(R45:R47)</f>
        <v>0</v>
      </c>
      <c r="S44" s="16"/>
      <c r="T44" s="17">
        <f>IFERROR(D44/Q44,0)</f>
        <v>0</v>
      </c>
      <c r="U44" s="17">
        <f>IFERROR(D44/R44,0)</f>
        <v>0</v>
      </c>
      <c r="V44" s="17">
        <f>IFERROR(U44*커버링B2C요약!$AD$8/(커버링B2C요약!$AE$5/커버링B2C요약!$AD$5),0)</f>
        <v>0</v>
      </c>
      <c r="W44" s="16">
        <f>SUM(W47:W47)</f>
        <v>0</v>
      </c>
      <c r="X44" s="16">
        <f>SUM(X47:X47)</f>
        <v>0</v>
      </c>
      <c r="Y44" s="16" t="s">
        <v>48</v>
      </c>
      <c r="Z44" s="16">
        <f>SUMIF($C:$C,"*aos*",$W:$W)</f>
        <v>11683821.84767488</v>
      </c>
      <c r="AA44" s="16">
        <f>SUMIF($C:$C,"*ios*",$W:$W)</f>
        <v>850000</v>
      </c>
      <c r="AB44" s="16">
        <f>SUMIF($C:$C,"*aos*",$X:$X)</f>
        <v>10615439.662907392</v>
      </c>
      <c r="AC44" s="16">
        <f>SUMIF($C:$C,"*ios*",$X:$X)</f>
        <v>1000000</v>
      </c>
    </row>
    <row r="45" spans="1:29" s="43" customFormat="1" hidden="1">
      <c r="B45" s="22">
        <v>0</v>
      </c>
      <c r="C45" s="22" t="s">
        <v>1508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3">
        <v>0</v>
      </c>
      <c r="J45" s="23">
        <v>0</v>
      </c>
      <c r="K45" s="24">
        <v>0</v>
      </c>
      <c r="L45" s="24">
        <v>0</v>
      </c>
      <c r="M45" s="24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/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3600</v>
      </c>
      <c r="Z45" s="22"/>
    </row>
    <row r="46" spans="1:29" s="43" customFormat="1" hidden="1">
      <c r="B46" s="22">
        <v>0</v>
      </c>
      <c r="C46" s="22" t="s">
        <v>1509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3">
        <v>0</v>
      </c>
      <c r="J46" s="23">
        <v>0</v>
      </c>
      <c r="K46" s="24">
        <v>0</v>
      </c>
      <c r="L46" s="24">
        <v>0</v>
      </c>
      <c r="M46" s="24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/>
      <c r="T46" s="22">
        <v>0</v>
      </c>
      <c r="U46" s="22">
        <v>0</v>
      </c>
      <c r="V46" s="22">
        <v>0</v>
      </c>
      <c r="W46" s="22"/>
      <c r="X46" s="22"/>
      <c r="Y46" s="22">
        <v>3600</v>
      </c>
      <c r="Z46" s="22"/>
    </row>
    <row r="47" spans="1:29" s="43" customFormat="1" hidden="1">
      <c r="B47" s="22">
        <v>0</v>
      </c>
      <c r="C47" s="22" t="s">
        <v>1510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3">
        <v>0</v>
      </c>
      <c r="J47" s="23">
        <v>0</v>
      </c>
      <c r="K47" s="24">
        <v>0</v>
      </c>
      <c r="L47" s="24">
        <v>0</v>
      </c>
      <c r="M47" s="24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/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3600</v>
      </c>
      <c r="Z47" s="22"/>
    </row>
    <row r="48" spans="1:29" ht="16.5" hidden="1" customHeight="1">
      <c r="B48" s="19" t="s">
        <v>440</v>
      </c>
      <c r="C48" s="131" t="s">
        <v>1479</v>
      </c>
      <c r="D48" s="20"/>
    </row>
    <row r="49" spans="2:29" ht="16.5" hidden="1" customHeight="1">
      <c r="B49" s="11" t="s">
        <v>1480</v>
      </c>
      <c r="C49" s="11" t="s">
        <v>1481</v>
      </c>
      <c r="D49" s="12" t="s">
        <v>23</v>
      </c>
      <c r="E49" s="12" t="s">
        <v>24</v>
      </c>
      <c r="F49" s="12" t="s">
        <v>25</v>
      </c>
      <c r="G49" s="12" t="s">
        <v>26</v>
      </c>
      <c r="H49" s="12" t="s">
        <v>1476</v>
      </c>
      <c r="I49" s="13" t="s">
        <v>29</v>
      </c>
      <c r="J49" s="13" t="s">
        <v>30</v>
      </c>
      <c r="K49" s="13" t="s">
        <v>31</v>
      </c>
      <c r="L49" s="13" t="s">
        <v>32</v>
      </c>
      <c r="M49" s="13" t="s">
        <v>33</v>
      </c>
      <c r="N49" s="13" t="s">
        <v>35</v>
      </c>
      <c r="O49" s="13" t="s">
        <v>1477</v>
      </c>
      <c r="P49" s="14" t="s">
        <v>38</v>
      </c>
      <c r="Q49" s="14" t="s">
        <v>27</v>
      </c>
      <c r="R49" s="14" t="s">
        <v>28</v>
      </c>
      <c r="S49" s="14"/>
      <c r="T49" s="14" t="s">
        <v>36</v>
      </c>
      <c r="U49" s="14" t="s">
        <v>37</v>
      </c>
      <c r="V49" s="14" t="s">
        <v>437</v>
      </c>
      <c r="W49" s="13" t="s">
        <v>40</v>
      </c>
      <c r="X49" s="14" t="s">
        <v>41</v>
      </c>
      <c r="Y49" s="139" t="s">
        <v>1482</v>
      </c>
      <c r="Z49" s="13" t="s">
        <v>1483</v>
      </c>
      <c r="AA49" s="13" t="s">
        <v>1484</v>
      </c>
      <c r="AB49" s="14" t="s">
        <v>1483</v>
      </c>
      <c r="AC49" s="14" t="s">
        <v>1484</v>
      </c>
    </row>
    <row r="50" spans="2:29" ht="16.5" hidden="1" customHeight="1">
      <c r="B50" s="15"/>
      <c r="C50" s="9" t="s">
        <v>435</v>
      </c>
      <c r="D50" s="16">
        <f>SUM(D51:D51)</f>
        <v>0</v>
      </c>
      <c r="E50" s="16">
        <f>SUM(E51:E51)</f>
        <v>0</v>
      </c>
      <c r="F50" s="16">
        <f>SUM(F51:F51)</f>
        <v>0</v>
      </c>
      <c r="G50" s="16">
        <f>SUM(G51:G51)</f>
        <v>0</v>
      </c>
      <c r="H50" s="16">
        <f>SUM(H51:H51)</f>
        <v>0</v>
      </c>
      <c r="I50" s="17" t="e">
        <f>D50*1400/E50</f>
        <v>#DIV/0!</v>
      </c>
      <c r="J50" s="17">
        <f>IFERROR(D50/F50,0)</f>
        <v>0</v>
      </c>
      <c r="K50" s="18">
        <f>IFERROR(F50/E50,0)</f>
        <v>0</v>
      </c>
      <c r="L50" s="42">
        <f>IFERROR(G50/F50,0)</f>
        <v>0</v>
      </c>
      <c r="M50" s="42">
        <f>IFERROR(H50/F50,0)</f>
        <v>0</v>
      </c>
      <c r="N50" s="17">
        <f>IFERROR(D50/G50,0)</f>
        <v>0</v>
      </c>
      <c r="O50" s="17">
        <f>IFERROR(D50/H50,0)</f>
        <v>0</v>
      </c>
      <c r="P50" s="16">
        <f>SUM(P51:P51)</f>
        <v>0</v>
      </c>
      <c r="Q50" s="16">
        <f>SUM(Q51:Q51)</f>
        <v>0</v>
      </c>
      <c r="R50" s="16">
        <f>SUM(R51:R51)</f>
        <v>0</v>
      </c>
      <c r="S50" s="16"/>
      <c r="T50" s="17">
        <f>IFERROR(D50/Q50,0)</f>
        <v>0</v>
      </c>
      <c r="U50" s="17">
        <f>IFERROR(D50/R50,0)</f>
        <v>0</v>
      </c>
      <c r="V50" s="17">
        <f>IFERROR(U50*커버링B2C요약!$AD$8/(커버링B2C요약!$AE$5/커버링B2C요약!$AD$5),0)</f>
        <v>0</v>
      </c>
      <c r="W50" s="16">
        <f>SUM(W51:W51)</f>
        <v>0</v>
      </c>
      <c r="X50" s="16">
        <f>SUM(X51:X51)</f>
        <v>0</v>
      </c>
      <c r="Y50" s="16" t="s">
        <v>48</v>
      </c>
      <c r="Z50" s="16">
        <f>SUMIF($C:$C,"*aos*",$W:$W)</f>
        <v>11683821.84767488</v>
      </c>
      <c r="AA50" s="16">
        <f>SUMIF($C:$C,"*ios*",$W:$W)</f>
        <v>850000</v>
      </c>
      <c r="AB50" s="16">
        <f>SUMIF($C:$C,"*aos*",$X:$X)</f>
        <v>10615439.662907392</v>
      </c>
      <c r="AC50" s="16">
        <f>SUMIF($C:$C,"*ios*",$X:$X)</f>
        <v>1000000</v>
      </c>
    </row>
    <row r="51" spans="2:29" s="43" customFormat="1" hidden="1">
      <c r="B51" s="22" t="s">
        <v>1511</v>
      </c>
      <c r="C51" s="22" t="s">
        <v>1511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3">
        <v>0</v>
      </c>
      <c r="J51" s="23">
        <v>0</v>
      </c>
      <c r="K51" s="24">
        <v>0</v>
      </c>
      <c r="L51" s="24">
        <v>0</v>
      </c>
      <c r="M51" s="24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/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3600</v>
      </c>
      <c r="Z51" s="22" t="s">
        <v>1512</v>
      </c>
    </row>
    <row r="52" spans="2:29" ht="16.5" hidden="1" customHeight="1">
      <c r="B52" s="19" t="s">
        <v>440</v>
      </c>
      <c r="C52" s="131" t="s">
        <v>1479</v>
      </c>
      <c r="D52" s="20"/>
    </row>
    <row r="53" spans="2:29" ht="16.5" hidden="1" customHeight="1">
      <c r="B53" s="11" t="s">
        <v>1480</v>
      </c>
      <c r="C53" s="11" t="s">
        <v>1481</v>
      </c>
      <c r="D53" s="12" t="s">
        <v>23</v>
      </c>
      <c r="E53" s="12" t="s">
        <v>24</v>
      </c>
      <c r="F53" s="12" t="s">
        <v>25</v>
      </c>
      <c r="G53" s="12" t="s">
        <v>26</v>
      </c>
      <c r="H53" s="12" t="s">
        <v>1476</v>
      </c>
      <c r="I53" s="13" t="s">
        <v>29</v>
      </c>
      <c r="J53" s="13" t="s">
        <v>30</v>
      </c>
      <c r="K53" s="13" t="s">
        <v>31</v>
      </c>
      <c r="L53" s="13" t="s">
        <v>32</v>
      </c>
      <c r="M53" s="13" t="s">
        <v>33</v>
      </c>
      <c r="N53" s="13" t="s">
        <v>35</v>
      </c>
      <c r="O53" s="13" t="s">
        <v>1477</v>
      </c>
      <c r="P53" s="14" t="s">
        <v>38</v>
      </c>
      <c r="Q53" s="14" t="s">
        <v>27</v>
      </c>
      <c r="R53" s="14" t="s">
        <v>28</v>
      </c>
      <c r="S53" s="14"/>
      <c r="T53" s="14" t="s">
        <v>36</v>
      </c>
      <c r="U53" s="14" t="s">
        <v>37</v>
      </c>
      <c r="V53" s="14" t="s">
        <v>437</v>
      </c>
      <c r="W53" s="13" t="s">
        <v>40</v>
      </c>
      <c r="X53" s="14" t="s">
        <v>41</v>
      </c>
      <c r="Y53" s="139" t="s">
        <v>1482</v>
      </c>
      <c r="Z53" s="13" t="s">
        <v>1483</v>
      </c>
      <c r="AA53" s="13" t="s">
        <v>1484</v>
      </c>
      <c r="AB53" s="14" t="s">
        <v>1483</v>
      </c>
      <c r="AC53" s="14" t="s">
        <v>1484</v>
      </c>
    </row>
    <row r="54" spans="2:29" ht="16.5" hidden="1" customHeight="1">
      <c r="B54" s="15"/>
      <c r="C54" s="9" t="s">
        <v>435</v>
      </c>
      <c r="D54" s="16">
        <f>SUM(D55:D55)</f>
        <v>0</v>
      </c>
      <c r="E54" s="16">
        <f>SUM(E55:E55)</f>
        <v>0</v>
      </c>
      <c r="F54" s="16">
        <f>SUM(F55:F55)</f>
        <v>0</v>
      </c>
      <c r="G54" s="16">
        <f>SUM(G55:G55)</f>
        <v>0</v>
      </c>
      <c r="H54" s="16">
        <f>SUM(H55:H55)</f>
        <v>0</v>
      </c>
      <c r="I54" s="17" t="e">
        <f>D54*1400/E54</f>
        <v>#DIV/0!</v>
      </c>
      <c r="J54" s="17">
        <f>IFERROR(D54/F54,0)</f>
        <v>0</v>
      </c>
      <c r="K54" s="18">
        <f>IFERROR(F54/E54,0)</f>
        <v>0</v>
      </c>
      <c r="L54" s="42">
        <f>IFERROR(G54/F54,0)</f>
        <v>0</v>
      </c>
      <c r="M54" s="42">
        <f>IFERROR(H54/F54,0)</f>
        <v>0</v>
      </c>
      <c r="N54" s="17">
        <f>IFERROR(D54/G54,0)</f>
        <v>0</v>
      </c>
      <c r="O54" s="17">
        <f>IFERROR(D54/H54,0)</f>
        <v>0</v>
      </c>
      <c r="P54" s="16">
        <f>SUM(P55:P55)</f>
        <v>0</v>
      </c>
      <c r="Q54" s="16">
        <f>SUM(Q55:Q55)</f>
        <v>0</v>
      </c>
      <c r="R54" s="16">
        <f>SUM(R55:R55)</f>
        <v>0</v>
      </c>
      <c r="S54" s="16"/>
      <c r="T54" s="17">
        <f>IFERROR(D54/Q54,0)</f>
        <v>0</v>
      </c>
      <c r="U54" s="17">
        <f>IFERROR(D54/R54,0)</f>
        <v>0</v>
      </c>
      <c r="V54" s="17">
        <f>IFERROR(U54*커버링B2C요약!$AD$8/(커버링B2C요약!$AE$5/커버링B2C요약!$AD$5),0)</f>
        <v>0</v>
      </c>
      <c r="W54" s="16">
        <f>SUM(W55:W55)</f>
        <v>0</v>
      </c>
      <c r="X54" s="16">
        <f>SUM(X55:X55)</f>
        <v>0</v>
      </c>
      <c r="Y54" s="16" t="s">
        <v>48</v>
      </c>
      <c r="Z54" s="16">
        <f>SUMIF($C:$C,"*aos*",$W:$W)</f>
        <v>11683821.84767488</v>
      </c>
      <c r="AA54" s="16">
        <f>SUMIF($C:$C,"*ios*",$W:$W)</f>
        <v>850000</v>
      </c>
      <c r="AB54" s="16">
        <f>SUMIF($C:$C,"*aos*",$X:$X)</f>
        <v>10615439.662907392</v>
      </c>
      <c r="AC54" s="16">
        <f>SUMIF($C:$C,"*ios*",$X:$X)</f>
        <v>1000000</v>
      </c>
    </row>
    <row r="55" spans="2:29" s="43" customFormat="1" hidden="1">
      <c r="B55" s="22">
        <f>IFERROR(VLOOKUP($C55,'구글애즈 RAW'!$A:$H,2,0),0)</f>
        <v>0</v>
      </c>
      <c r="C55" s="22" t="s">
        <v>1513</v>
      </c>
      <c r="D55" s="22">
        <f>IFERROR(VLOOKUP($C55,'구글애즈 RAW'!$A:$H,4,0)*$D$1,0)</f>
        <v>0</v>
      </c>
      <c r="E55" s="22">
        <f>IFERROR(VLOOKUP($C55,'구글애즈 RAW'!$A:$H,5,0),0)</f>
        <v>0</v>
      </c>
      <c r="F55" s="22">
        <f>IFERROR(VLOOKUP($C55,'구글애즈 RAW'!$A:$H,6,0),0)</f>
        <v>0</v>
      </c>
      <c r="G55" s="22">
        <f>IFERROR(VLOOKUP($C55,'구글애즈 RAW'!$A:$H,7,0),0)</f>
        <v>0</v>
      </c>
      <c r="H55" s="22">
        <f>IFERROR(VLOOKUP($C55,'구글애즈 RAW'!$A:$H,8,0),0)</f>
        <v>0</v>
      </c>
      <c r="I55" s="23">
        <f>IFERROR(D55/E55*1000,0)</f>
        <v>0</v>
      </c>
      <c r="J55" s="23">
        <f>IFERROR(D55/F55,0)</f>
        <v>0</v>
      </c>
      <c r="K55" s="24">
        <f>IFERROR(F55/E55,0)</f>
        <v>0</v>
      </c>
      <c r="L55" s="24">
        <f>IFERROR(G55/F55,0)</f>
        <v>0</v>
      </c>
      <c r="M55" s="24">
        <f>IFERROR(H55/F55,0)</f>
        <v>0</v>
      </c>
      <c r="N55" s="22">
        <f>IFERROR(D55/G55,0)</f>
        <v>0</v>
      </c>
      <c r="O55" s="22">
        <f>IFERROR(D55/H55,0)</f>
        <v>0</v>
      </c>
      <c r="P55" s="22">
        <f>IFERROR(VLOOKUP($C55,'구글애즈 RAW (MMP)'!$A:$F,3,0),0)</f>
        <v>0</v>
      </c>
      <c r="Q55" s="22">
        <f>IFERROR(VLOOKUP($C55,'구글애즈 RAW (MMP)'!$A:$F,5,0),0)</f>
        <v>0</v>
      </c>
      <c r="R55" s="22">
        <f>IFERROR(VLOOKUP($C55,'구글애즈 RAW (MMP)'!$A:$F,6,0),0)</f>
        <v>0</v>
      </c>
      <c r="S55" s="22"/>
      <c r="T55" s="22">
        <f>IFERROR(D55/Q55,0)</f>
        <v>0</v>
      </c>
      <c r="U55" s="22">
        <f>IFERROR(D55/R55,0)</f>
        <v>0</v>
      </c>
      <c r="V55" s="22">
        <f>IFERROR(U55*커버링B2C요약!$AD$8/(커버링B2C요약!$AE$5/커버링B2C요약!$AD$5),0)</f>
        <v>0</v>
      </c>
      <c r="W55" s="22">
        <v>0</v>
      </c>
      <c r="X55" s="22">
        <v>0</v>
      </c>
      <c r="Y55" s="22">
        <v>3600</v>
      </c>
      <c r="Z55" s="22" t="s">
        <v>48</v>
      </c>
    </row>
    <row r="56" spans="2:29" ht="16.5" hidden="1" customHeight="1">
      <c r="B56" s="19" t="s">
        <v>440</v>
      </c>
      <c r="C56" s="131" t="s">
        <v>1506</v>
      </c>
      <c r="D56" s="20"/>
    </row>
    <row r="57" spans="2:29" ht="16.5" hidden="1" customHeight="1">
      <c r="B57" s="11" t="s">
        <v>1480</v>
      </c>
      <c r="C57" s="11" t="s">
        <v>1481</v>
      </c>
      <c r="D57" s="12" t="s">
        <v>23</v>
      </c>
      <c r="E57" s="12" t="s">
        <v>24</v>
      </c>
      <c r="F57" s="12" t="s">
        <v>25</v>
      </c>
      <c r="G57" s="12" t="s">
        <v>26</v>
      </c>
      <c r="H57" s="12" t="s">
        <v>1476</v>
      </c>
      <c r="I57" s="13" t="s">
        <v>29</v>
      </c>
      <c r="J57" s="13" t="s">
        <v>30</v>
      </c>
      <c r="K57" s="13" t="s">
        <v>31</v>
      </c>
      <c r="L57" s="13" t="s">
        <v>32</v>
      </c>
      <c r="M57" s="13" t="s">
        <v>33</v>
      </c>
      <c r="N57" s="13" t="s">
        <v>35</v>
      </c>
      <c r="O57" s="13" t="s">
        <v>1477</v>
      </c>
      <c r="P57" s="14" t="s">
        <v>38</v>
      </c>
      <c r="Q57" s="14" t="s">
        <v>27</v>
      </c>
      <c r="R57" s="14" t="s">
        <v>28</v>
      </c>
      <c r="S57" s="14"/>
      <c r="T57" s="14" t="s">
        <v>36</v>
      </c>
      <c r="U57" s="14" t="s">
        <v>37</v>
      </c>
      <c r="V57" s="14" t="s">
        <v>437</v>
      </c>
      <c r="W57" s="13" t="s">
        <v>40</v>
      </c>
      <c r="X57" s="14" t="s">
        <v>41</v>
      </c>
      <c r="Y57" s="139" t="s">
        <v>1482</v>
      </c>
      <c r="Z57" s="13" t="s">
        <v>1483</v>
      </c>
      <c r="AA57" s="13" t="s">
        <v>1484</v>
      </c>
      <c r="AB57" s="14" t="s">
        <v>1483</v>
      </c>
      <c r="AC57" s="14" t="s">
        <v>1484</v>
      </c>
    </row>
    <row r="58" spans="2:29" ht="16.5" hidden="1" customHeight="1">
      <c r="B58" s="15"/>
      <c r="C58" s="9" t="s">
        <v>435</v>
      </c>
      <c r="D58" s="16">
        <f>SUM(D59:D59)</f>
        <v>0</v>
      </c>
      <c r="E58" s="16">
        <f>SUM(E59:E59)</f>
        <v>0</v>
      </c>
      <c r="F58" s="16">
        <f>SUM(F59:F59)</f>
        <v>0</v>
      </c>
      <c r="G58" s="16">
        <f>SUM(G59:G59)</f>
        <v>0</v>
      </c>
      <c r="H58" s="16">
        <f>SUM(H59:H59)</f>
        <v>0</v>
      </c>
      <c r="I58" s="17" t="e">
        <f>D58*1400/E58</f>
        <v>#DIV/0!</v>
      </c>
      <c r="J58" s="17">
        <f>IFERROR(D58/F58,0)</f>
        <v>0</v>
      </c>
      <c r="K58" s="18">
        <f>IFERROR(F58/E58,0)</f>
        <v>0</v>
      </c>
      <c r="L58" s="42">
        <f>IFERROR(G58/F58,0)</f>
        <v>0</v>
      </c>
      <c r="M58" s="42">
        <f>IFERROR(H58/F58,0)</f>
        <v>0</v>
      </c>
      <c r="N58" s="17">
        <f>IFERROR(D58/G58,0)</f>
        <v>0</v>
      </c>
      <c r="O58" s="17">
        <f>IFERROR(D58/H58,0)</f>
        <v>0</v>
      </c>
      <c r="P58" s="16">
        <f>SUM(P59:P59)</f>
        <v>0</v>
      </c>
      <c r="Q58" s="16">
        <f>SUM(Q59:Q59)</f>
        <v>0</v>
      </c>
      <c r="R58" s="16">
        <f>SUM(R59:R59)</f>
        <v>0</v>
      </c>
      <c r="S58" s="16"/>
      <c r="T58" s="17">
        <f>IFERROR(D58/Q58,0)</f>
        <v>0</v>
      </c>
      <c r="U58" s="17">
        <f>IFERROR(D58/R58,0)</f>
        <v>0</v>
      </c>
      <c r="V58" s="17">
        <f>IFERROR(U58*커버링B2C요약!$AD$8/(커버링B2C요약!$AE$5/커버링B2C요약!$AD$5),0)</f>
        <v>0</v>
      </c>
      <c r="W58" s="16">
        <f>SUM(W59:W59)</f>
        <v>0</v>
      </c>
      <c r="X58" s="16">
        <f>SUM(X59:X59)</f>
        <v>0</v>
      </c>
      <c r="Y58" s="16" t="s">
        <v>48</v>
      </c>
      <c r="Z58" s="16">
        <f>SUMIF($C:$C,"*aos*",$W:$W)</f>
        <v>11683821.84767488</v>
      </c>
      <c r="AA58" s="16">
        <f>SUMIF($C:$C,"*ios*",$W:$W)</f>
        <v>850000</v>
      </c>
      <c r="AB58" s="16">
        <f>SUMIF($C:$C,"*aos*",$X:$X)</f>
        <v>10615439.662907392</v>
      </c>
      <c r="AC58" s="16">
        <f>SUMIF($C:$C,"*ios*",$X:$X)</f>
        <v>1000000</v>
      </c>
    </row>
    <row r="59" spans="2:29" s="43" customFormat="1" hidden="1">
      <c r="B59" s="22">
        <v>0</v>
      </c>
      <c r="C59" s="22" t="s">
        <v>1514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3">
        <v>0</v>
      </c>
      <c r="J59" s="23">
        <v>0</v>
      </c>
      <c r="K59" s="24">
        <v>0</v>
      </c>
      <c r="L59" s="24">
        <v>0</v>
      </c>
      <c r="M59" s="24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/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3600</v>
      </c>
      <c r="Z59" s="22" t="s">
        <v>48</v>
      </c>
    </row>
    <row r="60" spans="2:29" hidden="1">
      <c r="X60" s="166"/>
    </row>
    <row r="61" spans="2:29" s="62" customFormat="1" ht="16.5" hidden="1" customHeight="1">
      <c r="B61" s="213" t="s">
        <v>440</v>
      </c>
      <c r="C61" s="214" t="s">
        <v>1506</v>
      </c>
      <c r="D61" s="215"/>
    </row>
    <row r="62" spans="2:29" ht="16.5" hidden="1" customHeight="1">
      <c r="B62" s="11" t="s">
        <v>1480</v>
      </c>
      <c r="C62" s="11" t="s">
        <v>1481</v>
      </c>
      <c r="D62" s="12" t="s">
        <v>23</v>
      </c>
      <c r="E62" s="12" t="s">
        <v>24</v>
      </c>
      <c r="F62" s="12" t="s">
        <v>25</v>
      </c>
      <c r="G62" s="12" t="s">
        <v>26</v>
      </c>
      <c r="H62" s="12" t="s">
        <v>1476</v>
      </c>
      <c r="I62" s="13" t="s">
        <v>29</v>
      </c>
      <c r="J62" s="13" t="s">
        <v>30</v>
      </c>
      <c r="K62" s="13" t="s">
        <v>31</v>
      </c>
      <c r="L62" s="13" t="s">
        <v>32</v>
      </c>
      <c r="M62" s="13" t="s">
        <v>33</v>
      </c>
      <c r="N62" s="13" t="s">
        <v>35</v>
      </c>
      <c r="O62" s="13" t="s">
        <v>1477</v>
      </c>
      <c r="P62" s="14" t="s">
        <v>38</v>
      </c>
      <c r="Q62" s="14" t="s">
        <v>27</v>
      </c>
      <c r="R62" s="14" t="s">
        <v>28</v>
      </c>
      <c r="S62" s="14"/>
      <c r="T62" s="14" t="s">
        <v>36</v>
      </c>
      <c r="U62" s="14" t="s">
        <v>37</v>
      </c>
      <c r="V62" s="14" t="s">
        <v>437</v>
      </c>
      <c r="W62" s="13" t="s">
        <v>40</v>
      </c>
      <c r="X62" s="14" t="s">
        <v>41</v>
      </c>
      <c r="Y62" s="139" t="s">
        <v>1515</v>
      </c>
      <c r="Z62" s="13" t="s">
        <v>1483</v>
      </c>
      <c r="AA62" s="13" t="s">
        <v>1484</v>
      </c>
      <c r="AB62" s="14" t="s">
        <v>1483</v>
      </c>
      <c r="AC62" s="14" t="s">
        <v>1484</v>
      </c>
    </row>
    <row r="63" spans="2:29" ht="16.5" hidden="1" customHeight="1">
      <c r="B63" s="15"/>
      <c r="C63" s="9" t="s">
        <v>435</v>
      </c>
      <c r="D63" s="16">
        <f>SUM(D64:D68)</f>
        <v>0</v>
      </c>
      <c r="E63" s="16">
        <f>SUM(E64:E68)</f>
        <v>0</v>
      </c>
      <c r="F63" s="16">
        <f>SUM(F64:F68)</f>
        <v>0</v>
      </c>
      <c r="G63" s="16">
        <f>SUM(G64:G68)</f>
        <v>0</v>
      </c>
      <c r="H63" s="16">
        <f>SUM(H64:H68)</f>
        <v>0</v>
      </c>
      <c r="I63" s="17" t="e">
        <f>D63*1400/E63</f>
        <v>#DIV/0!</v>
      </c>
      <c r="J63" s="17">
        <f t="shared" ref="J63:J68" si="20">IFERROR(D63/F63,0)</f>
        <v>0</v>
      </c>
      <c r="K63" s="18">
        <f t="shared" ref="K63:L68" si="21">IFERROR(F63/E63,0)</f>
        <v>0</v>
      </c>
      <c r="L63" s="42">
        <f t="shared" si="21"/>
        <v>0</v>
      </c>
      <c r="M63" s="42">
        <f t="shared" ref="M63:M68" si="22">IFERROR(H63/F63,0)</f>
        <v>0</v>
      </c>
      <c r="N63" s="17">
        <f t="shared" ref="N63:N68" si="23">IFERROR(D63/G63,0)</f>
        <v>0</v>
      </c>
      <c r="O63" s="17">
        <f t="shared" ref="O63:O68" si="24">IFERROR(D63/H63,0)</f>
        <v>0</v>
      </c>
      <c r="P63" s="16">
        <f>SUM(P64:P68)</f>
        <v>0</v>
      </c>
      <c r="Q63" s="16">
        <f>SUM(Q64:Q68)</f>
        <v>0</v>
      </c>
      <c r="R63" s="16">
        <f>SUM(R64:R68)</f>
        <v>0</v>
      </c>
      <c r="S63" s="16"/>
      <c r="T63" s="17">
        <f t="shared" ref="T63:T68" si="25">IFERROR(D63/Q63,0)</f>
        <v>0</v>
      </c>
      <c r="U63" s="17">
        <f t="shared" ref="U63:U68" si="26">IFERROR(D63/R63,0)</f>
        <v>0</v>
      </c>
      <c r="V63" s="17">
        <f>IFERROR(U63*커버링B2C요약!$AD$8/(커버링B2C요약!$AE$5/커버링B2C요약!$AD$5),0)</f>
        <v>0</v>
      </c>
      <c r="W63" s="16">
        <f>SUM(W64:W64)</f>
        <v>0</v>
      </c>
      <c r="X63" s="16">
        <f>SUM(X64:X64)</f>
        <v>0</v>
      </c>
      <c r="Y63" s="16" t="s">
        <v>48</v>
      </c>
      <c r="Z63" s="16">
        <f>SUMIF($C:$C,"*aos*",$W:$W)</f>
        <v>11683821.84767488</v>
      </c>
      <c r="AA63" s="16">
        <f>SUMIF($C:$C,"*ios*",$W:$W)</f>
        <v>850000</v>
      </c>
      <c r="AB63" s="16">
        <f>SUMIF($C:$C,"*aos*",$X:$X)</f>
        <v>10615439.662907392</v>
      </c>
      <c r="AC63" s="16">
        <f>SUMIF($C:$C,"*ios*",$X:$X)</f>
        <v>1000000</v>
      </c>
    </row>
    <row r="64" spans="2:29" s="43" customFormat="1" hidden="1">
      <c r="B64" s="22" t="str">
        <f>VLOOKUP($C64,'구글애즈 RAW'!$A:$H,2,0)</f>
        <v>uac_ios_purchase_aim_(복합소구)_25.12.13</v>
      </c>
      <c r="C64" s="22" t="s">
        <v>1516</v>
      </c>
      <c r="D64" s="22">
        <f>VLOOKUP($C64,'구글애즈 RAW'!$A:$H,4,0)*$D$1</f>
        <v>0</v>
      </c>
      <c r="E64" s="22">
        <f>VLOOKUP($C64,'구글애즈 RAW'!$A:$H,5,0)</f>
        <v>0</v>
      </c>
      <c r="F64" s="22">
        <f>VLOOKUP($C64,'구글애즈 RAW'!$A:$H,6,0)</f>
        <v>0</v>
      </c>
      <c r="G64" s="22">
        <f>VLOOKUP($C64,'구글애즈 RAW'!$A:$H,7,0)</f>
        <v>0</v>
      </c>
      <c r="H64" s="22">
        <f>VLOOKUP($C64,'구글애즈 RAW'!$A:$H,8,0)</f>
        <v>0</v>
      </c>
      <c r="I64" s="23">
        <f>IFERROR(D64/E64*1000,0)</f>
        <v>0</v>
      </c>
      <c r="J64" s="23">
        <f t="shared" si="20"/>
        <v>0</v>
      </c>
      <c r="K64" s="24">
        <f t="shared" si="21"/>
        <v>0</v>
      </c>
      <c r="L64" s="24">
        <f t="shared" si="21"/>
        <v>0</v>
      </c>
      <c r="M64" s="24">
        <f t="shared" si="22"/>
        <v>0</v>
      </c>
      <c r="N64" s="22">
        <f t="shared" si="23"/>
        <v>0</v>
      </c>
      <c r="O64" s="22">
        <f t="shared" si="24"/>
        <v>0</v>
      </c>
      <c r="P64" s="22">
        <f>IFERROR(VLOOKUP($C64,'구글애즈 RAW (MMP)'!$A:$F,3,0),0)</f>
        <v>0</v>
      </c>
      <c r="Q64" s="22">
        <f>IFERROR(VLOOKUP($C64,'구글애즈 RAW (MMP)'!$A:$F,5,0),0)</f>
        <v>0</v>
      </c>
      <c r="R64" s="22">
        <f>IFERROR(VLOOKUP($C64,'구글애즈 RAW (MMP)'!$A:$F,6,0),0)</f>
        <v>0</v>
      </c>
      <c r="S64" s="22"/>
      <c r="T64" s="22">
        <f t="shared" si="25"/>
        <v>0</v>
      </c>
      <c r="U64" s="22">
        <f t="shared" si="26"/>
        <v>0</v>
      </c>
      <c r="V64" s="22">
        <f>IFERROR(U64*커버링B2C요약!$AD$8/(커버링B2C요약!$AE$5/커버링B2C요약!$AD$5),0)</f>
        <v>0</v>
      </c>
      <c r="W64" s="22">
        <v>0</v>
      </c>
      <c r="X64" s="22">
        <v>0</v>
      </c>
      <c r="Y64" s="216">
        <v>0.4</v>
      </c>
      <c r="Z64" s="22"/>
    </row>
    <row r="65" spans="2:29" s="43" customFormat="1" hidden="1">
      <c r="B65" s="22" t="str">
        <f>VLOOKUP($C65,'구글애즈 RAW'!$A:$H,2,0)</f>
        <v>uac_ios_purchase_aim_(복합소구)_25.12.13</v>
      </c>
      <c r="C65" s="22" t="s">
        <v>1517</v>
      </c>
      <c r="D65" s="22">
        <f>VLOOKUP($C65,'구글애즈 RAW'!$A:$H,4,0)*$D$1</f>
        <v>0</v>
      </c>
      <c r="E65" s="22">
        <f>VLOOKUP($C65,'구글애즈 RAW'!$A:$H,5,0)</f>
        <v>0</v>
      </c>
      <c r="F65" s="22">
        <f>VLOOKUP($C65,'구글애즈 RAW'!$A:$H,6,0)</f>
        <v>0</v>
      </c>
      <c r="G65" s="22">
        <f>VLOOKUP($C65,'구글애즈 RAW'!$A:$H,7,0)</f>
        <v>0</v>
      </c>
      <c r="H65" s="22">
        <f>VLOOKUP($C65,'구글애즈 RAW'!$A:$H,8,0)</f>
        <v>0</v>
      </c>
      <c r="I65" s="23">
        <f>IFERROR(D65/E65*1000,0)</f>
        <v>0</v>
      </c>
      <c r="J65" s="23">
        <f t="shared" si="20"/>
        <v>0</v>
      </c>
      <c r="K65" s="24">
        <f t="shared" si="21"/>
        <v>0</v>
      </c>
      <c r="L65" s="24">
        <f t="shared" si="21"/>
        <v>0</v>
      </c>
      <c r="M65" s="24">
        <f t="shared" si="22"/>
        <v>0</v>
      </c>
      <c r="N65" s="22">
        <f t="shared" si="23"/>
        <v>0</v>
      </c>
      <c r="O65" s="22">
        <f t="shared" si="24"/>
        <v>0</v>
      </c>
      <c r="P65" s="22">
        <f>IFERROR(VLOOKUP($C65,'구글애즈 RAW (MMP)'!$A:$F,3,0),0)</f>
        <v>0</v>
      </c>
      <c r="Q65" s="22">
        <f>IFERROR(VLOOKUP($C65,'구글애즈 RAW (MMP)'!$A:$F,5,0),0)</f>
        <v>0</v>
      </c>
      <c r="R65" s="22">
        <f>IFERROR(VLOOKUP($C65,'구글애즈 RAW (MMP)'!$A:$F,6,0),0)</f>
        <v>0</v>
      </c>
      <c r="S65" s="22"/>
      <c r="T65" s="22">
        <f t="shared" si="25"/>
        <v>0</v>
      </c>
      <c r="U65" s="22">
        <f t="shared" si="26"/>
        <v>0</v>
      </c>
      <c r="V65" s="22">
        <f>IFERROR(U65*커버링B2C요약!$AD$8/(커버링B2C요약!$AE$5/커버링B2C요약!$AD$5),0)</f>
        <v>0</v>
      </c>
      <c r="W65" s="22">
        <v>0</v>
      </c>
      <c r="X65" s="22">
        <v>0</v>
      </c>
      <c r="Y65" s="216">
        <v>0.4</v>
      </c>
      <c r="Z65" s="22"/>
      <c r="AA65" s="168"/>
    </row>
    <row r="66" spans="2:29" s="43" customFormat="1" hidden="1">
      <c r="B66" s="22" t="str">
        <f>VLOOKUP($C66,'구글애즈 RAW'!$A:$H,2,0)</f>
        <v>uac_ios_purchase_aim_(복합소구)_25.12.13</v>
      </c>
      <c r="C66" s="22" t="s">
        <v>1518</v>
      </c>
      <c r="D66" s="22">
        <f>VLOOKUP($C66,'구글애즈 RAW'!$A:$H,4,0)*$D$1</f>
        <v>0</v>
      </c>
      <c r="E66" s="22">
        <f>VLOOKUP($C66,'구글애즈 RAW'!$A:$H,5,0)</f>
        <v>0</v>
      </c>
      <c r="F66" s="22">
        <f>VLOOKUP($C66,'구글애즈 RAW'!$A:$H,6,0)</f>
        <v>0</v>
      </c>
      <c r="G66" s="22">
        <f>VLOOKUP($C66,'구글애즈 RAW'!$A:$H,7,0)</f>
        <v>0</v>
      </c>
      <c r="H66" s="22">
        <f>VLOOKUP($C66,'구글애즈 RAW'!$A:$H,8,0)</f>
        <v>0</v>
      </c>
      <c r="I66" s="23">
        <f>IFERROR(D66/E66*1000,0)</f>
        <v>0</v>
      </c>
      <c r="J66" s="23">
        <f t="shared" si="20"/>
        <v>0</v>
      </c>
      <c r="K66" s="24">
        <f t="shared" si="21"/>
        <v>0</v>
      </c>
      <c r="L66" s="24">
        <f t="shared" si="21"/>
        <v>0</v>
      </c>
      <c r="M66" s="24">
        <f t="shared" si="22"/>
        <v>0</v>
      </c>
      <c r="N66" s="22">
        <f t="shared" si="23"/>
        <v>0</v>
      </c>
      <c r="O66" s="22">
        <f t="shared" si="24"/>
        <v>0</v>
      </c>
      <c r="P66" s="22">
        <f>IFERROR(VLOOKUP($C66,'구글애즈 RAW (MMP)'!$A:$F,3,0),0)</f>
        <v>0</v>
      </c>
      <c r="Q66" s="22">
        <f>IFERROR(VLOOKUP($C66,'구글애즈 RAW (MMP)'!$A:$F,5,0),0)</f>
        <v>0</v>
      </c>
      <c r="R66" s="22">
        <f>IFERROR(VLOOKUP($C66,'구글애즈 RAW (MMP)'!$A:$F,6,0),0)</f>
        <v>0</v>
      </c>
      <c r="S66" s="22"/>
      <c r="T66" s="22">
        <f t="shared" si="25"/>
        <v>0</v>
      </c>
      <c r="U66" s="22">
        <f t="shared" si="26"/>
        <v>0</v>
      </c>
      <c r="V66" s="22">
        <f>IFERROR(U66*커버링B2C요약!$AD$8/(커버링B2C요약!$AE$5/커버링B2C요약!$AD$5),0)</f>
        <v>0</v>
      </c>
      <c r="W66" s="22">
        <v>0</v>
      </c>
      <c r="X66" s="22">
        <v>0</v>
      </c>
      <c r="Y66" s="216">
        <v>0.4</v>
      </c>
      <c r="Z66" s="22"/>
    </row>
    <row r="67" spans="2:29" s="43" customFormat="1" hidden="1">
      <c r="B67" s="22" t="str">
        <f>VLOOKUP($C67,'구글애즈 RAW'!$A:$H,2,0)</f>
        <v>uac_ios_purchase_aim_(복합소구)_25.12.13</v>
      </c>
      <c r="C67" s="22" t="s">
        <v>1519</v>
      </c>
      <c r="D67" s="22">
        <f>VLOOKUP($C67,'구글애즈 RAW'!$A:$H,4,0)*$D$1</f>
        <v>0</v>
      </c>
      <c r="E67" s="22">
        <f>VLOOKUP($C67,'구글애즈 RAW'!$A:$H,5,0)</f>
        <v>0</v>
      </c>
      <c r="F67" s="22">
        <f>VLOOKUP($C67,'구글애즈 RAW'!$A:$H,6,0)</f>
        <v>0</v>
      </c>
      <c r="G67" s="22">
        <f>VLOOKUP($C67,'구글애즈 RAW'!$A:$H,7,0)</f>
        <v>0</v>
      </c>
      <c r="H67" s="22">
        <f>VLOOKUP($C67,'구글애즈 RAW'!$A:$H,8,0)</f>
        <v>0</v>
      </c>
      <c r="I67" s="23">
        <f>IFERROR(D67/E67*1000,0)</f>
        <v>0</v>
      </c>
      <c r="J67" s="23">
        <f t="shared" si="20"/>
        <v>0</v>
      </c>
      <c r="K67" s="24">
        <f t="shared" si="21"/>
        <v>0</v>
      </c>
      <c r="L67" s="24">
        <f t="shared" si="21"/>
        <v>0</v>
      </c>
      <c r="M67" s="24">
        <f t="shared" si="22"/>
        <v>0</v>
      </c>
      <c r="N67" s="22">
        <f t="shared" si="23"/>
        <v>0</v>
      </c>
      <c r="O67" s="22">
        <f t="shared" si="24"/>
        <v>0</v>
      </c>
      <c r="P67" s="22">
        <f>IFERROR(VLOOKUP($C67,'구글애즈 RAW (MMP)'!$A:$F,3,0),0)</f>
        <v>0</v>
      </c>
      <c r="Q67" s="22">
        <f>IFERROR(VLOOKUP($C67,'구글애즈 RAW (MMP)'!$A:$F,5,0),0)</f>
        <v>0</v>
      </c>
      <c r="R67" s="22">
        <f>IFERROR(VLOOKUP($C67,'구글애즈 RAW (MMP)'!$A:$F,6,0),0)</f>
        <v>0</v>
      </c>
      <c r="S67" s="22"/>
      <c r="T67" s="22">
        <f t="shared" si="25"/>
        <v>0</v>
      </c>
      <c r="U67" s="22">
        <f t="shared" si="26"/>
        <v>0</v>
      </c>
      <c r="V67" s="22">
        <f>IFERROR(U67*커버링B2C요약!$AD$8/(커버링B2C요약!$AE$5/커버링B2C요약!$AD$5),0)</f>
        <v>0</v>
      </c>
      <c r="W67" s="22"/>
      <c r="X67" s="22"/>
      <c r="Y67" s="216">
        <v>0.4</v>
      </c>
      <c r="Z67" s="22"/>
    </row>
    <row r="68" spans="2:29" s="43" customFormat="1" hidden="1">
      <c r="B68" s="22" t="str">
        <f>VLOOKUP($C68,'구글애즈 RAW'!$A:$H,2,0)</f>
        <v>uac_ios_purchase_aim_(복합소구)_25.12.13</v>
      </c>
      <c r="C68" s="22" t="s">
        <v>1520</v>
      </c>
      <c r="D68" s="22">
        <f>VLOOKUP($C68,'구글애즈 RAW'!$A:$H,4,0)*$D$1</f>
        <v>0</v>
      </c>
      <c r="E68" s="22">
        <f>VLOOKUP($C68,'구글애즈 RAW'!$A:$H,5,0)</f>
        <v>0</v>
      </c>
      <c r="F68" s="22">
        <f>VLOOKUP($C68,'구글애즈 RAW'!$A:$H,6,0)</f>
        <v>0</v>
      </c>
      <c r="G68" s="22">
        <f>VLOOKUP($C68,'구글애즈 RAW'!$A:$H,7,0)</f>
        <v>0</v>
      </c>
      <c r="H68" s="22">
        <f>VLOOKUP($C68,'구글애즈 RAW'!$A:$H,8,0)</f>
        <v>0</v>
      </c>
      <c r="I68" s="23">
        <f>IFERROR(D68/E68*1000,0)</f>
        <v>0</v>
      </c>
      <c r="J68" s="23">
        <f t="shared" si="20"/>
        <v>0</v>
      </c>
      <c r="K68" s="24">
        <f t="shared" si="21"/>
        <v>0</v>
      </c>
      <c r="L68" s="24">
        <f t="shared" si="21"/>
        <v>0</v>
      </c>
      <c r="M68" s="24">
        <f t="shared" si="22"/>
        <v>0</v>
      </c>
      <c r="N68" s="22">
        <f t="shared" si="23"/>
        <v>0</v>
      </c>
      <c r="O68" s="22">
        <f t="shared" si="24"/>
        <v>0</v>
      </c>
      <c r="P68" s="22">
        <f>IFERROR(VLOOKUP($C68,'구글애즈 RAW (MMP)'!$A:$F,3,0),0)</f>
        <v>0</v>
      </c>
      <c r="Q68" s="22">
        <f>IFERROR(VLOOKUP($C68,'구글애즈 RAW (MMP)'!$A:$F,5,0),0)</f>
        <v>0</v>
      </c>
      <c r="R68" s="22">
        <f>IFERROR(VLOOKUP($C68,'구글애즈 RAW (MMP)'!$A:$F,6,0),0)</f>
        <v>0</v>
      </c>
      <c r="S68" s="22"/>
      <c r="T68" s="22">
        <f t="shared" si="25"/>
        <v>0</v>
      </c>
      <c r="U68" s="22">
        <f t="shared" si="26"/>
        <v>0</v>
      </c>
      <c r="V68" s="22">
        <f>IFERROR(U68*커버링B2C요약!$AD$8/(커버링B2C요약!$AE$5/커버링B2C요약!$AD$5),0)</f>
        <v>0</v>
      </c>
      <c r="W68" s="22"/>
      <c r="X68" s="22"/>
      <c r="Y68" s="216">
        <v>0.4</v>
      </c>
      <c r="Z68" s="22"/>
    </row>
    <row r="69" spans="2:29" hidden="1">
      <c r="B69" s="19" t="s">
        <v>440</v>
      </c>
      <c r="C69" s="131" t="s">
        <v>1506</v>
      </c>
      <c r="D69" s="20"/>
      <c r="W69" s="3"/>
    </row>
    <row r="70" spans="2:29" hidden="1">
      <c r="B70" s="11" t="s">
        <v>1480</v>
      </c>
      <c r="C70" s="11" t="s">
        <v>1481</v>
      </c>
      <c r="D70" s="12" t="s">
        <v>23</v>
      </c>
      <c r="E70" s="12" t="s">
        <v>24</v>
      </c>
      <c r="F70" s="12" t="s">
        <v>25</v>
      </c>
      <c r="G70" s="12" t="s">
        <v>26</v>
      </c>
      <c r="H70" s="12" t="s">
        <v>1476</v>
      </c>
      <c r="I70" s="13" t="s">
        <v>29</v>
      </c>
      <c r="J70" s="13" t="s">
        <v>30</v>
      </c>
      <c r="K70" s="13" t="s">
        <v>31</v>
      </c>
      <c r="L70" s="13" t="s">
        <v>32</v>
      </c>
      <c r="M70" s="13" t="s">
        <v>33</v>
      </c>
      <c r="N70" s="13" t="s">
        <v>35</v>
      </c>
      <c r="O70" s="13" t="s">
        <v>1477</v>
      </c>
      <c r="P70" s="14" t="s">
        <v>38</v>
      </c>
      <c r="Q70" s="14" t="s">
        <v>27</v>
      </c>
      <c r="R70" s="14" t="s">
        <v>28</v>
      </c>
      <c r="S70" s="14"/>
      <c r="T70" s="14" t="s">
        <v>36</v>
      </c>
      <c r="U70" s="14" t="s">
        <v>37</v>
      </c>
      <c r="V70" s="14" t="s">
        <v>437</v>
      </c>
      <c r="W70" s="13" t="s">
        <v>40</v>
      </c>
      <c r="X70" s="14" t="s">
        <v>41</v>
      </c>
      <c r="Y70" s="139" t="s">
        <v>1482</v>
      </c>
      <c r="Z70" s="13" t="s">
        <v>1483</v>
      </c>
      <c r="AA70" s="13" t="s">
        <v>1484</v>
      </c>
      <c r="AB70" s="14" t="s">
        <v>1483</v>
      </c>
      <c r="AC70" s="14" t="s">
        <v>1484</v>
      </c>
    </row>
    <row r="71" spans="2:29" hidden="1">
      <c r="B71" s="15"/>
      <c r="C71" s="9" t="s">
        <v>435</v>
      </c>
      <c r="D71" s="16">
        <f>SUM(D72:D75)</f>
        <v>0</v>
      </c>
      <c r="E71" s="16">
        <f>SUM(E72:E75)</f>
        <v>0</v>
      </c>
      <c r="F71" s="16">
        <f>SUM(F72:F75)</f>
        <v>0</v>
      </c>
      <c r="G71" s="16">
        <f>SUM(G72:G75)</f>
        <v>0</v>
      </c>
      <c r="H71" s="16">
        <f>SUM(H72:H75)</f>
        <v>0</v>
      </c>
      <c r="I71" s="17">
        <f>IFERROR(D71*1400/E71,0)</f>
        <v>0</v>
      </c>
      <c r="J71" s="17">
        <f>IFERROR(D71/F71,0)</f>
        <v>0</v>
      </c>
      <c r="K71" s="18">
        <f>IFERROR(F71/E71,0)</f>
        <v>0</v>
      </c>
      <c r="L71" s="42">
        <f>IFERROR(G71/F71,0)</f>
        <v>0</v>
      </c>
      <c r="M71" s="42">
        <f>IFERROR(H71/F71,0)</f>
        <v>0</v>
      </c>
      <c r="N71" s="17">
        <f>IFERROR(D71/G71,0)</f>
        <v>0</v>
      </c>
      <c r="O71" s="17">
        <f>IFERROR(D71/H71,0)</f>
        <v>0</v>
      </c>
      <c r="P71" s="16">
        <f>SUM(P72:P75)</f>
        <v>0</v>
      </c>
      <c r="Q71" s="16">
        <f>SUM(Q72:Q75)</f>
        <v>0</v>
      </c>
      <c r="R71" s="16">
        <f>SUM(R72:R75)</f>
        <v>0</v>
      </c>
      <c r="S71" s="16"/>
      <c r="T71" s="17">
        <f>IFERROR(D71/Q71,0)</f>
        <v>0</v>
      </c>
      <c r="U71" s="17">
        <f>IFERROR(D71/R71,0)</f>
        <v>0</v>
      </c>
      <c r="V71" s="17">
        <f>IFERROR(U71*커버링B2C요약!$AD$8/(커버링B2C요약!$AE$5/커버링B2C요약!$AD$5),0)</f>
        <v>0</v>
      </c>
      <c r="W71" s="16">
        <f>SUM(W72:W75)</f>
        <v>0</v>
      </c>
      <c r="X71" s="16">
        <f>SUM(X72:X75)</f>
        <v>0</v>
      </c>
      <c r="Y71" s="16" t="s">
        <v>48</v>
      </c>
      <c r="Z71" s="16">
        <f>SUMIF($C:$C,"*aos*",$W:$W)</f>
        <v>11683821.84767488</v>
      </c>
      <c r="AA71" s="16">
        <f>SUMIF($C:$C,"*ios*",$W:$W)</f>
        <v>850000</v>
      </c>
      <c r="AB71" s="16">
        <f>SUMIF($C:$C,"*aos*",$X:$X)</f>
        <v>10615439.662907392</v>
      </c>
      <c r="AC71" s="16">
        <f>SUMIF($C:$C,"*ios*",$X:$X)</f>
        <v>1000000</v>
      </c>
    </row>
    <row r="72" spans="2:29" s="43" customFormat="1" hidden="1">
      <c r="B72" s="234" t="s">
        <v>1521</v>
      </c>
      <c r="C72" s="22" t="s">
        <v>1522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3">
        <v>0</v>
      </c>
      <c r="J72" s="23">
        <v>0</v>
      </c>
      <c r="K72" s="24">
        <v>0</v>
      </c>
      <c r="L72" s="24">
        <v>0</v>
      </c>
      <c r="M72" s="24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/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33000</v>
      </c>
      <c r="Z72" s="22"/>
      <c r="AC72" s="148"/>
    </row>
    <row r="73" spans="2:29" s="43" customFormat="1" hidden="1">
      <c r="B73" s="234" t="s">
        <v>1521</v>
      </c>
      <c r="C73" s="22" t="s">
        <v>1523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3">
        <v>0</v>
      </c>
      <c r="J73" s="23">
        <v>0</v>
      </c>
      <c r="K73" s="24">
        <v>0</v>
      </c>
      <c r="L73" s="24">
        <v>0</v>
      </c>
      <c r="M73" s="24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/>
      <c r="T73" s="22">
        <v>0</v>
      </c>
      <c r="U73" s="22">
        <v>0</v>
      </c>
      <c r="V73" s="22">
        <v>0</v>
      </c>
      <c r="W73" s="22"/>
      <c r="X73" s="22"/>
      <c r="Y73" s="22"/>
      <c r="Z73" s="22"/>
      <c r="AC73" s="148"/>
    </row>
    <row r="74" spans="2:29" s="43" customFormat="1" hidden="1">
      <c r="B74" s="234" t="s">
        <v>1521</v>
      </c>
      <c r="C74" s="22" t="s">
        <v>1524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3">
        <v>0</v>
      </c>
      <c r="J74" s="23">
        <v>0</v>
      </c>
      <c r="K74" s="24">
        <v>0</v>
      </c>
      <c r="L74" s="24">
        <v>0</v>
      </c>
      <c r="M74" s="24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/>
      <c r="T74" s="22">
        <v>0</v>
      </c>
      <c r="U74" s="22">
        <v>0</v>
      </c>
      <c r="V74" s="22">
        <v>0</v>
      </c>
      <c r="W74" s="22"/>
      <c r="X74" s="22"/>
      <c r="Y74" s="22"/>
      <c r="Z74" s="22"/>
      <c r="AC74" s="148"/>
    </row>
    <row r="75" spans="2:29" s="43" customFormat="1" hidden="1">
      <c r="B75" s="234" t="s">
        <v>1521</v>
      </c>
      <c r="C75" s="22" t="s">
        <v>1525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3">
        <v>0</v>
      </c>
      <c r="J75" s="23">
        <v>0</v>
      </c>
      <c r="K75" s="24">
        <v>0</v>
      </c>
      <c r="L75" s="24">
        <v>0</v>
      </c>
      <c r="M75" s="24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/>
      <c r="T75" s="22">
        <v>0</v>
      </c>
      <c r="U75" s="22">
        <v>0</v>
      </c>
      <c r="V75" s="22">
        <v>0</v>
      </c>
      <c r="W75" s="22"/>
      <c r="X75" s="22"/>
      <c r="Y75" s="22"/>
      <c r="Z75" s="22"/>
      <c r="AC75" s="148"/>
    </row>
    <row r="76" spans="2:29">
      <c r="B76" s="22"/>
      <c r="C76" s="22"/>
      <c r="D76" s="22"/>
      <c r="E76" s="22"/>
      <c r="F76" s="22"/>
      <c r="G76" s="22"/>
      <c r="H76" s="22"/>
      <c r="I76" s="23"/>
      <c r="J76" s="23"/>
      <c r="K76" s="24"/>
      <c r="L76" s="24"/>
      <c r="M76" s="24"/>
      <c r="N76" s="22"/>
      <c r="O76" s="22"/>
      <c r="P76" s="22"/>
      <c r="Q76" s="22"/>
      <c r="R76" s="22"/>
      <c r="S76" s="22"/>
      <c r="T76" s="22"/>
      <c r="U76" s="22"/>
      <c r="V76" s="22"/>
      <c r="W76" s="62"/>
      <c r="X76" s="199"/>
      <c r="Y76" s="62"/>
      <c r="Z76" s="22"/>
      <c r="AA76" s="43"/>
      <c r="AB76" s="43"/>
      <c r="AC76" s="148"/>
    </row>
    <row r="77" spans="2:29">
      <c r="B77" s="19" t="s">
        <v>440</v>
      </c>
      <c r="C77" s="131" t="s">
        <v>4324</v>
      </c>
      <c r="D77" s="20"/>
      <c r="W77" s="3"/>
    </row>
    <row r="78" spans="2:29">
      <c r="B78" s="11" t="s">
        <v>1480</v>
      </c>
      <c r="C78" s="11" t="s">
        <v>1481</v>
      </c>
      <c r="D78" s="12" t="s">
        <v>23</v>
      </c>
      <c r="E78" s="12" t="s">
        <v>24</v>
      </c>
      <c r="F78" s="12" t="s">
        <v>25</v>
      </c>
      <c r="G78" s="12" t="s">
        <v>26</v>
      </c>
      <c r="H78" s="12" t="s">
        <v>1476</v>
      </c>
      <c r="I78" s="13" t="s">
        <v>29</v>
      </c>
      <c r="J78" s="13" t="s">
        <v>30</v>
      </c>
      <c r="K78" s="13" t="s">
        <v>31</v>
      </c>
      <c r="L78" s="13" t="s">
        <v>32</v>
      </c>
      <c r="M78" s="13" t="s">
        <v>33</v>
      </c>
      <c r="N78" s="13" t="s">
        <v>35</v>
      </c>
      <c r="O78" s="13" t="s">
        <v>1477</v>
      </c>
      <c r="P78" s="14" t="s">
        <v>38</v>
      </c>
      <c r="Q78" s="14" t="s">
        <v>27</v>
      </c>
      <c r="R78" s="14" t="s">
        <v>28</v>
      </c>
      <c r="S78" s="14" t="s">
        <v>35</v>
      </c>
      <c r="T78" s="14" t="s">
        <v>36</v>
      </c>
      <c r="U78" s="14" t="s">
        <v>37</v>
      </c>
      <c r="V78" s="14" t="s">
        <v>437</v>
      </c>
      <c r="W78" s="13" t="s">
        <v>40</v>
      </c>
      <c r="X78" s="14" t="s">
        <v>41</v>
      </c>
      <c r="Y78" s="139" t="s">
        <v>1482</v>
      </c>
      <c r="Z78" s="13" t="s">
        <v>1483</v>
      </c>
      <c r="AA78" s="13" t="s">
        <v>1484</v>
      </c>
      <c r="AB78" s="14" t="s">
        <v>1483</v>
      </c>
      <c r="AC78" s="14" t="s">
        <v>1484</v>
      </c>
    </row>
    <row r="79" spans="2:29">
      <c r="B79" s="15"/>
      <c r="C79" s="9" t="s">
        <v>435</v>
      </c>
      <c r="D79" s="16">
        <f>SUM(D80:D83)</f>
        <v>7347085.9000000004</v>
      </c>
      <c r="E79" s="16">
        <f>SUM(E80:E83)</f>
        <v>2189387</v>
      </c>
      <c r="F79" s="16">
        <f>SUM(F80:F83)</f>
        <v>7444</v>
      </c>
      <c r="G79" s="16">
        <f>SUM(G80:G83)</f>
        <v>1077</v>
      </c>
      <c r="H79" s="16">
        <f>SUM(H80:H83)</f>
        <v>0</v>
      </c>
      <c r="I79" s="17">
        <f>IFERROR(D79*1400/E79,0)</f>
        <v>4698.0822759978018</v>
      </c>
      <c r="J79" s="17">
        <f>IFERROR(D79/F79,0)</f>
        <v>986.98091080064489</v>
      </c>
      <c r="K79" s="18">
        <f t="shared" ref="K79:L79" si="27">IFERROR(F79/E79,0)</f>
        <v>3.4000384582533833E-3</v>
      </c>
      <c r="L79" s="42">
        <f t="shared" si="27"/>
        <v>0.14468027941966685</v>
      </c>
      <c r="M79" s="42">
        <f>IFERROR(H79/F79,0)</f>
        <v>0</v>
      </c>
      <c r="N79" s="17">
        <f>IFERROR(D79/G79,0)</f>
        <v>6821.8067780872798</v>
      </c>
      <c r="O79" s="17">
        <f>IFERROR(D79/H79,0)</f>
        <v>0</v>
      </c>
      <c r="P79" s="16">
        <f>SUM(P80:P83)</f>
        <v>289</v>
      </c>
      <c r="Q79" s="16">
        <f>SUM(Q80:Q83)</f>
        <v>192</v>
      </c>
      <c r="R79" s="16">
        <f>SUM(R80:R83)</f>
        <v>27</v>
      </c>
      <c r="S79" s="17">
        <f>IFERROR(D79/P79,0)</f>
        <v>25422.442560553634</v>
      </c>
      <c r="T79" s="17">
        <f>IFERROR(D79/Q79,0)</f>
        <v>38266.072395833333</v>
      </c>
      <c r="U79" s="17">
        <f>IFERROR(D79/R79,0)</f>
        <v>272114.2925925926</v>
      </c>
      <c r="V79" s="17">
        <f>IFERROR(U79*커버링B2C요약!$AD$8/(커버링B2C요약!$AE$5/커버링B2C요약!$AD$5),0)</f>
        <v>108302.71170562043</v>
      </c>
      <c r="W79" s="16">
        <f>SUM(W80:W83)</f>
        <v>850000</v>
      </c>
      <c r="X79" s="16">
        <f>SUM(X80:X83)</f>
        <v>1000000</v>
      </c>
      <c r="Y79" s="16" t="s">
        <v>48</v>
      </c>
      <c r="Z79" s="16">
        <f>SUMIF($C:$C,"*aos*",$W:$W)</f>
        <v>11683821.84767488</v>
      </c>
      <c r="AA79" s="16">
        <f>SUMIF($C:$C,"*ios*",$W:$W)</f>
        <v>850000</v>
      </c>
      <c r="AB79" s="16">
        <f>SUMIF($C:$C,"*aos*",$X:$X)</f>
        <v>10615439.662907392</v>
      </c>
      <c r="AC79" s="16">
        <f>SUMIF($C:$C,"*ios*",$X:$X)</f>
        <v>1000000</v>
      </c>
    </row>
    <row r="80" spans="2:29" s="62" customFormat="1">
      <c r="B80" s="261" t="str">
        <f>VLOOKUP($C80,'구글애즈 RAW'!$A:$H,2,0)</f>
        <v>uac_ios_purchase_aim_(복합소구)_26.04.10</v>
      </c>
      <c r="C80" s="28" t="s">
        <v>1528</v>
      </c>
      <c r="D80" s="28">
        <f>VLOOKUP($C80,'구글애즈 RAW'!$A:$H,4,0)*$D$1</f>
        <v>4842491.5</v>
      </c>
      <c r="E80" s="28">
        <f>VLOOKUP($C80,'구글애즈 RAW'!$A:$H,5,0)</f>
        <v>1277105</v>
      </c>
      <c r="F80" s="28">
        <f>VLOOKUP($C80,'구글애즈 RAW'!$A:$H,6,0)</f>
        <v>5545</v>
      </c>
      <c r="G80" s="28">
        <f>VLOOKUP($C80,'구글애즈 RAW'!$A:$H,7,0)</f>
        <v>741</v>
      </c>
      <c r="H80" s="28">
        <f>VLOOKUP($C80,'구글애즈 RAW'!$A:$H,8,0)</f>
        <v>0</v>
      </c>
      <c r="I80" s="29">
        <f>IFERROR(D80/E80*1000,0)</f>
        <v>3791.7724071239245</v>
      </c>
      <c r="J80" s="29">
        <f>IFERROR(D80/F80,0)</f>
        <v>873.30775473399456</v>
      </c>
      <c r="K80" s="30">
        <f t="shared" ref="K80:L83" si="28">IFERROR(F80/E80,0)</f>
        <v>4.3418512964869763E-3</v>
      </c>
      <c r="L80" s="30">
        <f t="shared" si="28"/>
        <v>0.13363390441839496</v>
      </c>
      <c r="M80" s="30">
        <f>IFERROR(H80/F80,0)</f>
        <v>0</v>
      </c>
      <c r="N80" s="28">
        <f>IFERROR(D80/G80,0)</f>
        <v>6535.0762483130902</v>
      </c>
      <c r="O80" s="28">
        <f>IFERROR(D80/H80,0)</f>
        <v>0</v>
      </c>
      <c r="P80" s="28">
        <f>IFERROR(VLOOKUP($C80,'구글애즈 RAW (MMP)'!$A:$F,3,0),0)</f>
        <v>186</v>
      </c>
      <c r="Q80" s="28">
        <f>IFERROR(VLOOKUP($C80,'구글애즈 RAW (MMP)'!$A:$F,5,0),0)</f>
        <v>124</v>
      </c>
      <c r="R80" s="28">
        <f>IFERROR(VLOOKUP($C80,'구글애즈 RAW (MMP)'!$A:$F,6,0),0)</f>
        <v>16</v>
      </c>
      <c r="S80" s="28">
        <f>IFERROR(D80/P80,0)</f>
        <v>26034.90053763441</v>
      </c>
      <c r="T80" s="28">
        <f>IFERROR(D80/Q80,0)</f>
        <v>39052.350806451614</v>
      </c>
      <c r="U80" s="28">
        <f>IFERROR(D80/R80,0)</f>
        <v>302655.71875</v>
      </c>
      <c r="V80" s="28">
        <f>IFERROR(U80*커버링B2C요약!$AD$8/(커버링B2C요약!$AE$5/커버링B2C요약!$AD$5),0)</f>
        <v>120458.33661120552</v>
      </c>
      <c r="W80" s="28">
        <v>850000</v>
      </c>
      <c r="X80" s="28">
        <v>1000000</v>
      </c>
      <c r="Y80" s="28">
        <v>33000</v>
      </c>
      <c r="Z80" s="28"/>
      <c r="AC80" s="169"/>
    </row>
    <row r="81" spans="1:29" s="43" customFormat="1">
      <c r="A81" s="62"/>
      <c r="B81" s="261" t="str">
        <f>VLOOKUP($C81,'구글애즈 RAW'!$A:$H,2,0)</f>
        <v>uac_ios_purchase_aim_(복합소구)_26.04.10</v>
      </c>
      <c r="C81" s="28" t="s">
        <v>1526</v>
      </c>
      <c r="D81" s="28">
        <f>VLOOKUP($C81,'구글애즈 RAW'!$A:$H,4,0)*$D$1</f>
        <v>2258848.9000000004</v>
      </c>
      <c r="E81" s="28">
        <f>VLOOKUP($C81,'구글애즈 RAW'!$A:$H,5,0)</f>
        <v>872747</v>
      </c>
      <c r="F81" s="28">
        <f>VLOOKUP($C81,'구글애즈 RAW'!$A:$H,6,0)</f>
        <v>1542</v>
      </c>
      <c r="G81" s="28">
        <f>VLOOKUP($C81,'구글애즈 RAW'!$A:$H,7,0)</f>
        <v>301</v>
      </c>
      <c r="H81" s="28">
        <f>VLOOKUP($C81,'구글애즈 RAW'!$A:$H,8,0)</f>
        <v>0</v>
      </c>
      <c r="I81" s="29">
        <f>IFERROR(D81/E81*1000,0)</f>
        <v>2588.2058603466985</v>
      </c>
      <c r="J81" s="29">
        <f>IFERROR(D81/F81,0)</f>
        <v>1464.8825551232169</v>
      </c>
      <c r="K81" s="30">
        <f t="shared" si="28"/>
        <v>1.7668350621657823E-3</v>
      </c>
      <c r="L81" s="30">
        <f t="shared" si="28"/>
        <v>0.19520103761348898</v>
      </c>
      <c r="M81" s="30">
        <f>IFERROR(H81/F81,0)</f>
        <v>0</v>
      </c>
      <c r="N81" s="28">
        <f>IFERROR(D81/G81,0)</f>
        <v>7504.4813953488383</v>
      </c>
      <c r="O81" s="28">
        <f>IFERROR(D81/H81,0)</f>
        <v>0</v>
      </c>
      <c r="P81" s="28">
        <f>IFERROR(VLOOKUP($C81,'구글애즈 RAW (MMP)'!$A:$F,3,0),0)</f>
        <v>97</v>
      </c>
      <c r="Q81" s="28">
        <f>IFERROR(VLOOKUP($C81,'구글애즈 RAW (MMP)'!$A:$F,5,0),0)</f>
        <v>66</v>
      </c>
      <c r="R81" s="28">
        <f>IFERROR(VLOOKUP($C81,'구글애즈 RAW (MMP)'!$A:$F,6,0),0)</f>
        <v>10</v>
      </c>
      <c r="S81" s="28">
        <f>IFERROR(D81/P81,0)</f>
        <v>23287.102061855672</v>
      </c>
      <c r="T81" s="28">
        <f>IFERROR(D81/Q81,0)</f>
        <v>34224.983333333337</v>
      </c>
      <c r="U81" s="28">
        <f>IFERROR(D81/R81,0)</f>
        <v>225884.89000000004</v>
      </c>
      <c r="V81" s="28">
        <f>IFERROR(U81*커버링B2C요약!$AD$8/(커버링B2C요약!$AE$5/커버링B2C요약!$AD$5),0)</f>
        <v>89903.201655611003</v>
      </c>
      <c r="W81" s="28"/>
      <c r="X81" s="28"/>
      <c r="Y81" s="28"/>
      <c r="Z81" s="28"/>
      <c r="AA81" s="62"/>
      <c r="AB81" s="62"/>
      <c r="AC81" s="169"/>
    </row>
    <row r="82" spans="1:29" s="167" customFormat="1">
      <c r="A82" s="43"/>
      <c r="B82" s="234" t="str">
        <f>VLOOKUP($C82,'구글애즈 RAW'!$A:$H,2,0)</f>
        <v>uac_ios_purchase_aim_(복합소구)_26.04.10</v>
      </c>
      <c r="C82" s="22" t="s">
        <v>1527</v>
      </c>
      <c r="D82" s="22">
        <f>VLOOKUP($C82,'구글애즈 RAW'!$A:$H,4,0)*$D$1</f>
        <v>245745.50000000003</v>
      </c>
      <c r="E82" s="22">
        <f>VLOOKUP($C82,'구글애즈 RAW'!$A:$H,5,0)</f>
        <v>39535</v>
      </c>
      <c r="F82" s="22">
        <f>VLOOKUP($C82,'구글애즈 RAW'!$A:$H,6,0)</f>
        <v>357</v>
      </c>
      <c r="G82" s="22">
        <f>VLOOKUP($C82,'구글애즈 RAW'!$A:$H,7,0)</f>
        <v>35</v>
      </c>
      <c r="H82" s="22">
        <f>VLOOKUP($C82,'구글애즈 RAW'!$A:$H,8,0)</f>
        <v>0</v>
      </c>
      <c r="I82" s="23">
        <f>IFERROR(D82/E82*1000,0)</f>
        <v>6215.8973061843944</v>
      </c>
      <c r="J82" s="23">
        <f>IFERROR(D82/F82,0)</f>
        <v>688.36274509803934</v>
      </c>
      <c r="K82" s="24">
        <f t="shared" si="28"/>
        <v>9.0299734412545851E-3</v>
      </c>
      <c r="L82" s="24">
        <f t="shared" si="28"/>
        <v>9.8039215686274508E-2</v>
      </c>
      <c r="M82" s="24">
        <f>IFERROR(H82/F82,0)</f>
        <v>0</v>
      </c>
      <c r="N82" s="22">
        <f>IFERROR(D82/G82,0)</f>
        <v>7021.3000000000011</v>
      </c>
      <c r="O82" s="22">
        <f>IFERROR(D82/H82,0)</f>
        <v>0</v>
      </c>
      <c r="P82" s="22">
        <f>IFERROR(VLOOKUP($C82,'구글애즈 RAW (MMP)'!$A:$F,3,0),0)</f>
        <v>6</v>
      </c>
      <c r="Q82" s="22">
        <f>IFERROR(VLOOKUP($C82,'구글애즈 RAW (MMP)'!$A:$F,5,0),0)</f>
        <v>2</v>
      </c>
      <c r="R82" s="22">
        <f>IFERROR(VLOOKUP($C82,'구글애즈 RAW (MMP)'!$A:$F,6,0),0)</f>
        <v>1</v>
      </c>
      <c r="S82" s="22">
        <f>IFERROR(D82/P82,0)</f>
        <v>40957.583333333336</v>
      </c>
      <c r="T82" s="22">
        <f>IFERROR(D82/Q82,0)</f>
        <v>122872.75000000001</v>
      </c>
      <c r="U82" s="22">
        <f>IFERROR(D82/R82,0)</f>
        <v>245745.50000000003</v>
      </c>
      <c r="V82" s="22">
        <f>IFERROR(U82*커버링B2C요약!$AD$8/(커버링B2C요약!$AE$5/커버링B2C요약!$AD$5),0)</f>
        <v>97807.813716353296</v>
      </c>
      <c r="W82" s="22"/>
      <c r="X82" s="22"/>
      <c r="Y82" s="22"/>
      <c r="Z82" s="22"/>
      <c r="AA82" s="43"/>
      <c r="AB82" s="43"/>
      <c r="AC82" s="148"/>
    </row>
    <row r="83" spans="1:29" s="62" customFormat="1">
      <c r="A83" s="43"/>
      <c r="B83" s="234" t="str">
        <f>VLOOKUP($C83,'구글애즈 RAW'!$A:$H,2,0)</f>
        <v>uac_ios_purchase_aim_(복합소구)_26.04.10</v>
      </c>
      <c r="C83" s="22" t="s">
        <v>1529</v>
      </c>
      <c r="D83" s="22">
        <f>VLOOKUP($C83,'구글애즈 RAW'!$A:$H,4,0)*$D$1</f>
        <v>0</v>
      </c>
      <c r="E83" s="22">
        <f>VLOOKUP($C83,'구글애즈 RAW'!$A:$H,5,0)</f>
        <v>0</v>
      </c>
      <c r="F83" s="22">
        <f>VLOOKUP($C83,'구글애즈 RAW'!$A:$H,6,0)</f>
        <v>0</v>
      </c>
      <c r="G83" s="22">
        <f>VLOOKUP($C83,'구글애즈 RAW'!$A:$H,7,0)</f>
        <v>0</v>
      </c>
      <c r="H83" s="22">
        <f>VLOOKUP($C83,'구글애즈 RAW'!$A:$H,8,0)</f>
        <v>0</v>
      </c>
      <c r="I83" s="23">
        <f>IFERROR(D83/E83*1000,0)</f>
        <v>0</v>
      </c>
      <c r="J83" s="23">
        <f>IFERROR(D83/F83,0)</f>
        <v>0</v>
      </c>
      <c r="K83" s="24">
        <f t="shared" si="28"/>
        <v>0</v>
      </c>
      <c r="L83" s="24">
        <f t="shared" si="28"/>
        <v>0</v>
      </c>
      <c r="M83" s="24">
        <f>IFERROR(H83/F83,0)</f>
        <v>0</v>
      </c>
      <c r="N83" s="22">
        <f>IFERROR(D83/G83,0)</f>
        <v>0</v>
      </c>
      <c r="O83" s="22">
        <f>IFERROR(D83/H83,0)</f>
        <v>0</v>
      </c>
      <c r="P83" s="22">
        <f>IFERROR(VLOOKUP($C83,'구글애즈 RAW (MMP)'!$A:$F,3,0),0)</f>
        <v>0</v>
      </c>
      <c r="Q83" s="22">
        <f>IFERROR(VLOOKUP($C83,'구글애즈 RAW (MMP)'!$A:$F,5,0),0)</f>
        <v>0</v>
      </c>
      <c r="R83" s="22">
        <f>IFERROR(VLOOKUP($C83,'구글애즈 RAW (MMP)'!$A:$F,6,0),0)</f>
        <v>0</v>
      </c>
      <c r="S83" s="28">
        <f>IFERROR(D83/P83,0)</f>
        <v>0</v>
      </c>
      <c r="T83" s="22">
        <f>IFERROR(D83/Q83,0)</f>
        <v>0</v>
      </c>
      <c r="U83" s="22">
        <f>IFERROR(D83/R83,0)</f>
        <v>0</v>
      </c>
      <c r="V83" s="22">
        <f>IFERROR(U83*커버링B2C요약!$AD$8/(커버링B2C요약!$AE$5/커버링B2C요약!$AD$5),0)</f>
        <v>0</v>
      </c>
      <c r="W83" s="22"/>
      <c r="X83" s="22"/>
      <c r="Y83" s="22"/>
      <c r="Z83" s="22"/>
      <c r="AA83" s="43"/>
      <c r="AB83" s="43"/>
      <c r="AC83" s="148"/>
    </row>
    <row r="85" spans="1:29">
      <c r="B85" s="19" t="s">
        <v>440</v>
      </c>
      <c r="C85" s="131" t="s">
        <v>4311</v>
      </c>
      <c r="D85" s="20"/>
      <c r="W85" s="3"/>
    </row>
    <row r="86" spans="1:29">
      <c r="B86" s="11" t="s">
        <v>1480</v>
      </c>
      <c r="C86" s="11" t="s">
        <v>1481</v>
      </c>
      <c r="D86" s="12" t="s">
        <v>23</v>
      </c>
      <c r="E86" s="12" t="s">
        <v>24</v>
      </c>
      <c r="F86" s="12" t="s">
        <v>25</v>
      </c>
      <c r="G86" s="12" t="s">
        <v>26</v>
      </c>
      <c r="H86" s="12" t="s">
        <v>1476</v>
      </c>
      <c r="I86" s="13" t="s">
        <v>29</v>
      </c>
      <c r="J86" s="13" t="s">
        <v>30</v>
      </c>
      <c r="K86" s="13" t="s">
        <v>31</v>
      </c>
      <c r="L86" s="13" t="s">
        <v>32</v>
      </c>
      <c r="M86" s="13" t="s">
        <v>33</v>
      </c>
      <c r="N86" s="13" t="s">
        <v>35</v>
      </c>
      <c r="O86" s="13" t="s">
        <v>1477</v>
      </c>
      <c r="P86" s="14" t="s">
        <v>38</v>
      </c>
      <c r="Q86" s="14" t="s">
        <v>27</v>
      </c>
      <c r="R86" s="14" t="s">
        <v>28</v>
      </c>
      <c r="S86" s="14" t="s">
        <v>35</v>
      </c>
      <c r="T86" s="14" t="s">
        <v>36</v>
      </c>
      <c r="U86" s="14" t="s">
        <v>37</v>
      </c>
      <c r="V86" s="14" t="s">
        <v>437</v>
      </c>
      <c r="W86" s="13" t="s">
        <v>40</v>
      </c>
      <c r="X86" s="14" t="s">
        <v>41</v>
      </c>
      <c r="Y86" s="139" t="s">
        <v>1482</v>
      </c>
      <c r="Z86" s="13" t="s">
        <v>1483</v>
      </c>
      <c r="AA86" s="13" t="s">
        <v>1484</v>
      </c>
      <c r="AB86" s="14" t="s">
        <v>1483</v>
      </c>
      <c r="AC86" s="14" t="s">
        <v>1484</v>
      </c>
    </row>
    <row r="87" spans="1:29">
      <c r="B87" s="15"/>
      <c r="C87" s="9" t="s">
        <v>435</v>
      </c>
      <c r="D87" s="16">
        <f>SUM(D88:D88)</f>
        <v>7611767.9000000004</v>
      </c>
      <c r="E87" s="16">
        <f>SUM(E88:E88)</f>
        <v>2719779</v>
      </c>
      <c r="F87" s="16">
        <f>SUM(F88:F88)</f>
        <v>37144</v>
      </c>
      <c r="G87" s="16">
        <f>SUM(G88:G88)</f>
        <v>37</v>
      </c>
      <c r="H87" s="16">
        <f>SUM(H88:H88)</f>
        <v>10865.9</v>
      </c>
      <c r="I87" s="17">
        <f>IFERROR(D87*1400/E87,0)</f>
        <v>3918.1400621153412</v>
      </c>
      <c r="J87" s="17">
        <f>IFERROR(D87/F87,0)</f>
        <v>204.92590727977603</v>
      </c>
      <c r="K87" s="18">
        <f>IFERROR(F87/E87,0)</f>
        <v>1.3656991983539838E-2</v>
      </c>
      <c r="L87" s="42">
        <f>IFERROR(G87/F87,0)</f>
        <v>9.961231962093474E-4</v>
      </c>
      <c r="M87" s="42">
        <f>IFERROR(H87/F87,0)</f>
        <v>0.29253446047813914</v>
      </c>
      <c r="N87" s="17">
        <f>IFERROR(D87/G87,0)</f>
        <v>205723.45675675676</v>
      </c>
      <c r="O87" s="17">
        <f>IFERROR(D87/H87,0)</f>
        <v>700.51886176018559</v>
      </c>
      <c r="P87" s="16">
        <f>SUM(P88:P88)</f>
        <v>45</v>
      </c>
      <c r="Q87" s="16">
        <f>SUM(Q88:Q88)</f>
        <v>28</v>
      </c>
      <c r="R87" s="16">
        <f>SUM(R88:R88)</f>
        <v>2</v>
      </c>
      <c r="S87" s="17">
        <f>IFERROR(D87/P87,0)</f>
        <v>169150.39777777778</v>
      </c>
      <c r="T87" s="17">
        <f>IFERROR(D87/Q87,0)</f>
        <v>271848.85357142857</v>
      </c>
      <c r="U87" s="17">
        <f>IFERROR(D87/R87,0)</f>
        <v>3805883.95</v>
      </c>
      <c r="V87" s="17">
        <f>IFERROR(U87*커버링B2C요약!$AD$8/(커버링B2C요약!$AE$5/커버링B2C요약!$AD$5),0)</f>
        <v>1514758.9209473166</v>
      </c>
      <c r="W87" s="16">
        <f>SUM(W88:W88)</f>
        <v>1000000</v>
      </c>
      <c r="X87" s="16">
        <f>SUM(X88:X88)</f>
        <v>1000000</v>
      </c>
      <c r="Y87" s="16" t="s">
        <v>48</v>
      </c>
      <c r="Z87" s="16">
        <f>SUMIF($C:$C,"*aos*",$W:$W)</f>
        <v>11683821.84767488</v>
      </c>
      <c r="AA87" s="16">
        <f>SUMIF($C:$C,"*ios*",$W:$W)</f>
        <v>850000</v>
      </c>
      <c r="AB87" s="16">
        <f>SUMIF($C:$C,"*aos*",$X:$X)</f>
        <v>10615439.662907392</v>
      </c>
      <c r="AC87" s="16">
        <f>SUMIF($C:$C,"*ios*",$X:$X)</f>
        <v>1000000</v>
      </c>
    </row>
    <row r="88" spans="1:29" s="62" customFormat="1">
      <c r="B88" s="261" t="str">
        <f>VLOOKUP($C88,'구글애즈 RAW'!$A:$H,2,0)</f>
        <v>p_max_os_web2app_aim_(대전세종청주)_26.04.15</v>
      </c>
      <c r="C88" s="28" t="s">
        <v>1530</v>
      </c>
      <c r="D88" s="28">
        <f>VLOOKUP($C88,'구글애즈 RAW'!$A:$H,4,0)*$D$1</f>
        <v>7611767.9000000004</v>
      </c>
      <c r="E88" s="28">
        <f>VLOOKUP($C88,'구글애즈 RAW'!$A:$H,5,0)</f>
        <v>2719779</v>
      </c>
      <c r="F88" s="28">
        <f>VLOOKUP($C88,'구글애즈 RAW'!$A:$H,6,0)</f>
        <v>37144</v>
      </c>
      <c r="G88" s="28">
        <f>VLOOKUP($C88,'구글애즈 RAW'!$A:$H,7,0)</f>
        <v>37</v>
      </c>
      <c r="H88" s="28">
        <f>VLOOKUP($C88,'구글애즈 RAW'!$A:$H,8,0)</f>
        <v>10865.9</v>
      </c>
      <c r="I88" s="29">
        <f>IFERROR(D88/E88*1000,0)</f>
        <v>2798.6714729395294</v>
      </c>
      <c r="J88" s="29">
        <f>IFERROR(D88/F88,0)</f>
        <v>204.92590727977603</v>
      </c>
      <c r="K88" s="30">
        <f>IFERROR(F88/E88,0)</f>
        <v>1.3656991983539838E-2</v>
      </c>
      <c r="L88" s="30">
        <f>IFERROR(G88/F88,0)</f>
        <v>9.961231962093474E-4</v>
      </c>
      <c r="M88" s="30">
        <f>IFERROR(H88/F88,0)</f>
        <v>0.29253446047813914</v>
      </c>
      <c r="N88" s="28">
        <f>IFERROR(D88/G88,0)</f>
        <v>205723.45675675676</v>
      </c>
      <c r="O88" s="28">
        <f>IFERROR(D88/H88,0)</f>
        <v>700.51886176018559</v>
      </c>
      <c r="P88" s="28">
        <f>IFERROR(VLOOKUP($C88,'구글애즈 RAW (MMP)'!$A:$F,3,0),0)</f>
        <v>45</v>
      </c>
      <c r="Q88" s="28">
        <f>IFERROR(VLOOKUP($C88,'구글애즈 RAW (MMP)'!$A:$F,5,0),0)</f>
        <v>28</v>
      </c>
      <c r="R88" s="28">
        <f>IFERROR(VLOOKUP($C88,'구글애즈 RAW (MMP)'!$A:$F,6,0),0)</f>
        <v>2</v>
      </c>
      <c r="S88" s="28">
        <f>IFERROR(D88/P88,0)</f>
        <v>169150.39777777778</v>
      </c>
      <c r="T88" s="28">
        <f>IFERROR(D88/Q88,0)</f>
        <v>271848.85357142857</v>
      </c>
      <c r="U88" s="28">
        <f>IFERROR(D88/R88,0)</f>
        <v>3805883.95</v>
      </c>
      <c r="V88" s="28">
        <f>IFERROR(U88*커버링B2C요약!$AD$8/(커버링B2C요약!$AE$5/커버링B2C요약!$AD$5),0)</f>
        <v>1514758.9209473166</v>
      </c>
      <c r="W88" s="28">
        <v>1000000</v>
      </c>
      <c r="X88" s="28">
        <v>1000000</v>
      </c>
      <c r="Y88" s="28">
        <v>33000</v>
      </c>
      <c r="Z88" s="28"/>
      <c r="AC88" s="169"/>
    </row>
    <row r="89" spans="1:29">
      <c r="W89" s="166"/>
      <c r="X89" s="166"/>
    </row>
  </sheetData>
  <phoneticPr fontId="2" type="noConversion"/>
  <conditionalFormatting sqref="B1:B1048576">
    <cfRule type="containsText" dxfId="172" priority="105" operator="containsText" text="ios">
      <formula>NOT(ISERROR(SEARCH("ios",B1)))</formula>
    </cfRule>
  </conditionalFormatting>
  <conditionalFormatting sqref="C1:C16 C60 C84 C89:C1048576">
    <cfRule type="duplicateValues" dxfId="171" priority="94"/>
  </conditionalFormatting>
  <conditionalFormatting sqref="C1:C28 C70:C76 C78:C84 C86:C1048576 C30:C68">
    <cfRule type="duplicateValues" dxfId="170" priority="6306"/>
  </conditionalFormatting>
  <conditionalFormatting sqref="C1:C1048576">
    <cfRule type="duplicateValues" dxfId="169" priority="28"/>
  </conditionalFormatting>
  <conditionalFormatting sqref="C29">
    <cfRule type="duplicateValues" dxfId="168" priority="1"/>
    <cfRule type="duplicateValues" dxfId="167" priority="2"/>
    <cfRule type="duplicateValues" dxfId="166" priority="3"/>
    <cfRule type="duplicateValues" dxfId="165" priority="4"/>
  </conditionalFormatting>
  <conditionalFormatting sqref="C69">
    <cfRule type="duplicateValues" dxfId="164" priority="35"/>
    <cfRule type="duplicateValues" dxfId="163" priority="36"/>
  </conditionalFormatting>
  <conditionalFormatting sqref="C77">
    <cfRule type="duplicateValues" dxfId="162" priority="26"/>
    <cfRule type="duplicateValues" dxfId="161" priority="27"/>
    <cfRule type="duplicateValues" dxfId="160" priority="29"/>
    <cfRule type="duplicateValues" dxfId="159" priority="30"/>
  </conditionalFormatting>
  <conditionalFormatting sqref="C85">
    <cfRule type="duplicateValues" dxfId="158" priority="18"/>
    <cfRule type="duplicateValues" dxfId="157" priority="19"/>
    <cfRule type="duplicateValues" dxfId="156" priority="20"/>
    <cfRule type="duplicateValues" dxfId="155" priority="21"/>
  </conditionalFormatting>
  <conditionalFormatting sqref="P3:V3">
    <cfRule type="cellIs" dxfId="154" priority="100" operator="equal">
      <formula>30000</formula>
    </cfRule>
  </conditionalFormatting>
  <conditionalFormatting sqref="P7:V7">
    <cfRule type="cellIs" dxfId="153" priority="90" operator="equal">
      <formula>30000</formula>
    </cfRule>
  </conditionalFormatting>
  <conditionalFormatting sqref="P17:V17">
    <cfRule type="cellIs" dxfId="152" priority="82" operator="equal">
      <formula>30000</formula>
    </cfRule>
  </conditionalFormatting>
  <conditionalFormatting sqref="P30:V30">
    <cfRule type="cellIs" dxfId="151" priority="5" operator="equal">
      <formula>30000</formula>
    </cfRule>
  </conditionalFormatting>
  <conditionalFormatting sqref="P38:V38">
    <cfRule type="cellIs" dxfId="150" priority="78" operator="equal">
      <formula>30000</formula>
    </cfRule>
  </conditionalFormatting>
  <conditionalFormatting sqref="P43:V43">
    <cfRule type="cellIs" dxfId="149" priority="70" operator="equal">
      <formula>30000</formula>
    </cfRule>
  </conditionalFormatting>
  <conditionalFormatting sqref="P49:V49">
    <cfRule type="cellIs" dxfId="148" priority="66" operator="equal">
      <formula>30000</formula>
    </cfRule>
  </conditionalFormatting>
  <conditionalFormatting sqref="P53:V53">
    <cfRule type="cellIs" dxfId="147" priority="62" operator="equal">
      <formula>30000</formula>
    </cfRule>
  </conditionalFormatting>
  <conditionalFormatting sqref="P57:V57">
    <cfRule type="cellIs" dxfId="146" priority="58" operator="equal">
      <formula>30000</formula>
    </cfRule>
  </conditionalFormatting>
  <conditionalFormatting sqref="P62:V62">
    <cfRule type="cellIs" dxfId="145" priority="49" operator="equal">
      <formula>30000</formula>
    </cfRule>
  </conditionalFormatting>
  <conditionalFormatting sqref="P70:V70">
    <cfRule type="cellIs" dxfId="144" priority="37" operator="equal">
      <formula>30000</formula>
    </cfRule>
  </conditionalFormatting>
  <conditionalFormatting sqref="P78:V78">
    <cfRule type="cellIs" dxfId="143" priority="31" operator="equal">
      <formula>30000</formula>
    </cfRule>
  </conditionalFormatting>
  <conditionalFormatting sqref="P86:V86">
    <cfRule type="cellIs" dxfId="142" priority="17" operator="equal">
      <formula>30000</formula>
    </cfRule>
  </conditionalFormatting>
  <conditionalFormatting sqref="X1:X7">
    <cfRule type="cellIs" dxfId="141" priority="93" operator="equal">
      <formula>30000</formula>
    </cfRule>
  </conditionalFormatting>
  <conditionalFormatting sqref="X16:X17">
    <cfRule type="cellIs" dxfId="140" priority="85" operator="equal">
      <formula>30000</formula>
    </cfRule>
  </conditionalFormatting>
  <conditionalFormatting sqref="X29:X30">
    <cfRule type="cellIs" dxfId="139" priority="8" operator="equal">
      <formula>30000</formula>
    </cfRule>
  </conditionalFormatting>
  <conditionalFormatting sqref="X37:X38">
    <cfRule type="cellIs" dxfId="138" priority="81" operator="equal">
      <formula>30000</formula>
    </cfRule>
  </conditionalFormatting>
  <conditionalFormatting sqref="X42:X43">
    <cfRule type="cellIs" dxfId="137" priority="73" operator="equal">
      <formula>30000</formula>
    </cfRule>
  </conditionalFormatting>
  <conditionalFormatting sqref="X48:X49">
    <cfRule type="cellIs" dxfId="136" priority="69" operator="equal">
      <formula>30000</formula>
    </cfRule>
  </conditionalFormatting>
  <conditionalFormatting sqref="X52:X53">
    <cfRule type="cellIs" dxfId="135" priority="65" operator="equal">
      <formula>30000</formula>
    </cfRule>
  </conditionalFormatting>
  <conditionalFormatting sqref="X56:X57">
    <cfRule type="cellIs" dxfId="134" priority="61" operator="equal">
      <formula>30000</formula>
    </cfRule>
  </conditionalFormatting>
  <conditionalFormatting sqref="X61:X62">
    <cfRule type="cellIs" dxfId="133" priority="52" operator="equal">
      <formula>30000</formula>
    </cfRule>
  </conditionalFormatting>
  <conditionalFormatting sqref="X69:X70">
    <cfRule type="cellIs" dxfId="132" priority="40" operator="equal">
      <formula>30000</formula>
    </cfRule>
  </conditionalFormatting>
  <conditionalFormatting sqref="X77:X78">
    <cfRule type="cellIs" dxfId="131" priority="34" operator="equal">
      <formula>30000</formula>
    </cfRule>
  </conditionalFormatting>
  <conditionalFormatting sqref="X85:X86">
    <cfRule type="cellIs" dxfId="130" priority="25" operator="equal">
      <formula>30000</formula>
    </cfRule>
  </conditionalFormatting>
  <conditionalFormatting sqref="Y7">
    <cfRule type="cellIs" dxfId="129" priority="92" operator="equal">
      <formula>30000</formula>
    </cfRule>
  </conditionalFormatting>
  <conditionalFormatting sqref="Y17">
    <cfRule type="cellIs" dxfId="128" priority="84" operator="equal">
      <formula>30000</formula>
    </cfRule>
  </conditionalFormatting>
  <conditionalFormatting sqref="Y30">
    <cfRule type="cellIs" dxfId="127" priority="7" operator="equal">
      <formula>30000</formula>
    </cfRule>
  </conditionalFormatting>
  <conditionalFormatting sqref="Y38">
    <cfRule type="cellIs" dxfId="126" priority="80" operator="equal">
      <formula>30000</formula>
    </cfRule>
  </conditionalFormatting>
  <conditionalFormatting sqref="Y43">
    <cfRule type="cellIs" dxfId="125" priority="72" operator="equal">
      <formula>30000</formula>
    </cfRule>
  </conditionalFormatting>
  <conditionalFormatting sqref="Y49">
    <cfRule type="cellIs" dxfId="124" priority="68" operator="equal">
      <formula>30000</formula>
    </cfRule>
  </conditionalFormatting>
  <conditionalFormatting sqref="Y53">
    <cfRule type="cellIs" dxfId="123" priority="64" operator="equal">
      <formula>30000</formula>
    </cfRule>
  </conditionalFormatting>
  <conditionalFormatting sqref="Y57">
    <cfRule type="cellIs" dxfId="122" priority="60" operator="equal">
      <formula>30000</formula>
    </cfRule>
  </conditionalFormatting>
  <conditionalFormatting sqref="Y62">
    <cfRule type="cellIs" dxfId="121" priority="51" operator="equal">
      <formula>30000</formula>
    </cfRule>
  </conditionalFormatting>
  <conditionalFormatting sqref="Y70">
    <cfRule type="cellIs" dxfId="120" priority="39" operator="equal">
      <formula>30000</formula>
    </cfRule>
  </conditionalFormatting>
  <conditionalFormatting sqref="Y78">
    <cfRule type="cellIs" dxfId="119" priority="33" operator="equal">
      <formula>30000</formula>
    </cfRule>
  </conditionalFormatting>
  <conditionalFormatting sqref="Y86">
    <cfRule type="cellIs" dxfId="118" priority="24" operator="equal">
      <formula>30000</formula>
    </cfRule>
  </conditionalFormatting>
  <conditionalFormatting sqref="AB7:AC7">
    <cfRule type="cellIs" dxfId="117" priority="91" operator="equal">
      <formula>30000</formula>
    </cfRule>
  </conditionalFormatting>
  <conditionalFormatting sqref="AB17:AC17">
    <cfRule type="cellIs" dxfId="116" priority="83" operator="equal">
      <formula>30000</formula>
    </cfRule>
  </conditionalFormatting>
  <conditionalFormatting sqref="AB30:AC30">
    <cfRule type="cellIs" dxfId="115" priority="6" operator="equal">
      <formula>30000</formula>
    </cfRule>
  </conditionalFormatting>
  <conditionalFormatting sqref="AB38:AC38">
    <cfRule type="cellIs" dxfId="114" priority="79" operator="equal">
      <formula>30000</formula>
    </cfRule>
  </conditionalFormatting>
  <conditionalFormatting sqref="AB43:AC43">
    <cfRule type="cellIs" dxfId="113" priority="71" operator="equal">
      <formula>30000</formula>
    </cfRule>
  </conditionalFormatting>
  <conditionalFormatting sqref="AB49:AC49">
    <cfRule type="cellIs" dxfId="112" priority="67" operator="equal">
      <formula>30000</formula>
    </cfRule>
  </conditionalFormatting>
  <conditionalFormatting sqref="AB53:AC53">
    <cfRule type="cellIs" dxfId="111" priority="63" operator="equal">
      <formula>30000</formula>
    </cfRule>
  </conditionalFormatting>
  <conditionalFormatting sqref="AB57:AC57">
    <cfRule type="cellIs" dxfId="110" priority="59" operator="equal">
      <formula>30000</formula>
    </cfRule>
  </conditionalFormatting>
  <conditionalFormatting sqref="AB62:AC62">
    <cfRule type="cellIs" dxfId="109" priority="50" operator="equal">
      <formula>30000</formula>
    </cfRule>
  </conditionalFormatting>
  <conditionalFormatting sqref="AB70:AC70">
    <cfRule type="cellIs" dxfId="108" priority="38" operator="equal">
      <formula>30000</formula>
    </cfRule>
  </conditionalFormatting>
  <conditionalFormatting sqref="AB78:AC78">
    <cfRule type="cellIs" dxfId="107" priority="32" operator="equal">
      <formula>30000</formula>
    </cfRule>
  </conditionalFormatting>
  <conditionalFormatting sqref="AB86:AC86">
    <cfRule type="cellIs" dxfId="106" priority="23" operator="equal">
      <formula>30000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N39"/>
  <sheetViews>
    <sheetView workbookViewId="0">
      <selection activeCell="K8" sqref="K8"/>
    </sheetView>
  </sheetViews>
  <sheetFormatPr defaultRowHeight="16.5"/>
  <cols>
    <col min="2" max="2" width="31.375" style="242" bestFit="1" customWidth="1"/>
    <col min="3" max="3" width="37" style="242" customWidth="1"/>
    <col min="4" max="4" width="9.25" style="242" bestFit="1" customWidth="1"/>
    <col min="10" max="10" width="9.25" style="242" bestFit="1" customWidth="1"/>
    <col min="13" max="14" width="10" style="242" bestFit="1" customWidth="1"/>
  </cols>
  <sheetData>
    <row r="1" spans="2:14" ht="16.5" customHeight="1">
      <c r="B1" s="26">
        <f>커버링B2C요약!C2</f>
        <v>46133</v>
      </c>
      <c r="C1" s="26">
        <f>커버링B2C요약!D2</f>
        <v>46139</v>
      </c>
    </row>
    <row r="2" spans="2:14" ht="16.5" customHeight="1">
      <c r="B2" s="9" t="s">
        <v>435</v>
      </c>
      <c r="D2" s="10"/>
    </row>
    <row r="3" spans="2:14" ht="16.5" customHeight="1">
      <c r="B3" s="11" t="s">
        <v>436</v>
      </c>
      <c r="C3" s="11" t="s">
        <v>22</v>
      </c>
      <c r="D3" s="12" t="s">
        <v>23</v>
      </c>
      <c r="E3" s="12" t="s">
        <v>24</v>
      </c>
      <c r="F3" s="12" t="s">
        <v>25</v>
      </c>
      <c r="G3" s="13" t="s">
        <v>29</v>
      </c>
      <c r="H3" s="13" t="s">
        <v>1531</v>
      </c>
      <c r="I3" s="13" t="s">
        <v>30</v>
      </c>
      <c r="J3" s="13" t="s">
        <v>31</v>
      </c>
      <c r="K3" s="13" t="s">
        <v>40</v>
      </c>
      <c r="L3" s="14" t="s">
        <v>41</v>
      </c>
    </row>
    <row r="4" spans="2:14" ht="16.5" customHeight="1">
      <c r="B4" s="15" t="s">
        <v>1532</v>
      </c>
      <c r="C4" s="9" t="s">
        <v>47</v>
      </c>
      <c r="D4" s="16">
        <f>SUMIF($C:$C,$B$2,$D:$D)</f>
        <v>0</v>
      </c>
      <c r="E4" s="16">
        <f>SUMIF($C:$C,$B$2,E:E)</f>
        <v>0</v>
      </c>
      <c r="F4" s="16">
        <f>SUMIF($C:$C,$B$2,F:F)</f>
        <v>0</v>
      </c>
      <c r="G4" s="17" t="e">
        <f>D4*1000/E4</f>
        <v>#DIV/0!</v>
      </c>
      <c r="H4" s="17"/>
      <c r="I4" s="17">
        <f>IFERROR(D4/F4,0)</f>
        <v>0</v>
      </c>
      <c r="J4" s="18">
        <f>IFERROR(F4/E4,0)</f>
        <v>0</v>
      </c>
      <c r="K4" s="16">
        <f>SUMIF($C:$C,$B$2,K:K)</f>
        <v>0</v>
      </c>
      <c r="L4" s="16">
        <f>SUMIF($C:$C,$B$2,L:L)</f>
        <v>0</v>
      </c>
    </row>
    <row r="6" spans="2:14" ht="16.5" customHeight="1">
      <c r="B6" s="19" t="s">
        <v>440</v>
      </c>
      <c r="C6" s="131" t="s">
        <v>1533</v>
      </c>
      <c r="D6" s="20"/>
    </row>
    <row r="7" spans="2:14" ht="16.5" customHeight="1">
      <c r="B7" s="11" t="s">
        <v>436</v>
      </c>
      <c r="C7" s="11" t="s">
        <v>22</v>
      </c>
      <c r="D7" s="12" t="s">
        <v>23</v>
      </c>
      <c r="E7" s="12" t="s">
        <v>24</v>
      </c>
      <c r="F7" s="12" t="s">
        <v>25</v>
      </c>
      <c r="G7" s="13" t="s">
        <v>29</v>
      </c>
      <c r="H7" s="13" t="s">
        <v>1531</v>
      </c>
      <c r="I7" s="13" t="s">
        <v>30</v>
      </c>
      <c r="J7" s="13" t="s">
        <v>31</v>
      </c>
      <c r="K7" s="13" t="s">
        <v>40</v>
      </c>
      <c r="L7" s="14" t="s">
        <v>41</v>
      </c>
      <c r="M7" s="13" t="s">
        <v>1360</v>
      </c>
      <c r="N7" s="14" t="s">
        <v>1361</v>
      </c>
    </row>
    <row r="8" spans="2:14" ht="16.5" customHeight="1">
      <c r="B8" s="15"/>
      <c r="C8" s="9" t="s">
        <v>435</v>
      </c>
      <c r="D8" s="16">
        <f>SUM(D9:D1048576)</f>
        <v>0</v>
      </c>
      <c r="E8" s="16">
        <f>SUM(E9:E1048576)</f>
        <v>0</v>
      </c>
      <c r="F8" s="16">
        <f>SUM(F9:F1048576)</f>
        <v>0</v>
      </c>
      <c r="G8" s="17" t="e">
        <f>D8*1000/E8</f>
        <v>#DIV/0!</v>
      </c>
      <c r="H8" s="132">
        <f t="shared" ref="H8:H39" si="0">I8*J8</f>
        <v>0</v>
      </c>
      <c r="I8" s="17">
        <f t="shared" ref="I8:I39" si="1">IFERROR(D8/F8,0)</f>
        <v>0</v>
      </c>
      <c r="J8" s="18">
        <f t="shared" ref="J8:J39" si="2">IFERROR(F8/E8,0)</f>
        <v>0</v>
      </c>
      <c r="K8" s="17">
        <v>0</v>
      </c>
      <c r="L8" s="17">
        <v>0</v>
      </c>
      <c r="M8" s="17">
        <v>200</v>
      </c>
      <c r="N8" s="17">
        <v>200</v>
      </c>
    </row>
    <row r="9" spans="2:14" s="45" customFormat="1" ht="16.5" customHeight="1">
      <c r="B9" s="22" t="e">
        <f>VLOOKUP(C9,'토스애즈 RAW'!A:B,2,0)</f>
        <v>#N/A</v>
      </c>
      <c r="C9" s="22" t="s">
        <v>1534</v>
      </c>
      <c r="D9" s="22">
        <f>SUMIF('토스애즈 RAW'!$A:$A,'토스애즈 (ios)'!C9,'토스애즈 RAW'!$F:$F)</f>
        <v>0</v>
      </c>
      <c r="E9" s="22">
        <f>SUMIF('토스애즈 RAW'!$A:$A,'토스애즈 (ios)'!C9,'토스애즈 RAW'!$H:$H)</f>
        <v>0</v>
      </c>
      <c r="F9" s="22">
        <f>SUMIF('토스애즈 RAW'!$A:$A,'토스애즈 (ios)'!C9,'토스애즈 RAW'!$I:$I)</f>
        <v>0</v>
      </c>
      <c r="G9" s="23">
        <f t="shared" ref="G9:G39" si="3">IFERROR(D9/E9*1000,0)</f>
        <v>0</v>
      </c>
      <c r="H9" s="149">
        <f t="shared" si="0"/>
        <v>0</v>
      </c>
      <c r="I9" s="23">
        <f t="shared" si="1"/>
        <v>0</v>
      </c>
      <c r="J9" s="24">
        <f t="shared" si="2"/>
        <v>0</v>
      </c>
      <c r="K9" s="62"/>
      <c r="L9"/>
      <c r="M9"/>
      <c r="N9"/>
    </row>
    <row r="10" spans="2:14" s="43" customFormat="1">
      <c r="B10" s="22" t="e">
        <f>VLOOKUP(C10,'토스애즈 RAW'!A:B,2,0)</f>
        <v>#N/A</v>
      </c>
      <c r="C10" s="22" t="s">
        <v>1535</v>
      </c>
      <c r="D10" s="22">
        <f>SUMIF('토스애즈 RAW'!$A:$A,'토스애즈 (ios)'!C10,'토스애즈 RAW'!$F:$F)</f>
        <v>0</v>
      </c>
      <c r="E10" s="22">
        <f>SUMIF('토스애즈 RAW'!$A:$A,'토스애즈 (ios)'!C10,'토스애즈 RAW'!$H:$H)</f>
        <v>0</v>
      </c>
      <c r="F10" s="22">
        <f>SUMIF('토스애즈 RAW'!$A:$A,'토스애즈 (ios)'!C10,'토스애즈 RAW'!$I:$I)</f>
        <v>0</v>
      </c>
      <c r="G10" s="23">
        <f t="shared" si="3"/>
        <v>0</v>
      </c>
      <c r="H10" s="149">
        <f t="shared" si="0"/>
        <v>0</v>
      </c>
      <c r="I10" s="23">
        <f t="shared" si="1"/>
        <v>0</v>
      </c>
      <c r="J10" s="24">
        <f t="shared" si="2"/>
        <v>0</v>
      </c>
      <c r="K10" s="62"/>
      <c r="L10"/>
      <c r="M10" s="137"/>
      <c r="N10"/>
    </row>
    <row r="11" spans="2:14">
      <c r="B11" s="22" t="e">
        <f>VLOOKUP(C11,'토스애즈 RAW'!A:B,2,0)</f>
        <v>#N/A</v>
      </c>
      <c r="C11" s="22" t="s">
        <v>1536</v>
      </c>
      <c r="D11" s="22">
        <f>SUMIF('토스애즈 RAW'!$A:$A,'토스애즈 (ios)'!C11,'토스애즈 RAW'!$F:$F)</f>
        <v>0</v>
      </c>
      <c r="E11" s="22">
        <f>SUMIF('토스애즈 RAW'!$A:$A,'토스애즈 (ios)'!C11,'토스애즈 RAW'!$H:$H)</f>
        <v>0</v>
      </c>
      <c r="F11" s="22">
        <f>SUMIF('토스애즈 RAW'!$A:$A,'토스애즈 (ios)'!C11,'토스애즈 RAW'!$I:$I)</f>
        <v>0</v>
      </c>
      <c r="G11" s="23">
        <f t="shared" si="3"/>
        <v>0</v>
      </c>
      <c r="H11" s="149">
        <f t="shared" si="0"/>
        <v>0</v>
      </c>
      <c r="I11" s="23">
        <f t="shared" si="1"/>
        <v>0</v>
      </c>
      <c r="J11" s="24">
        <f t="shared" si="2"/>
        <v>0</v>
      </c>
      <c r="K11" s="62"/>
    </row>
    <row r="12" spans="2:14">
      <c r="B12" s="22" t="e">
        <f>VLOOKUP(C12,'토스애즈 RAW'!A:B,2,0)</f>
        <v>#N/A</v>
      </c>
      <c r="C12" s="22" t="s">
        <v>1537</v>
      </c>
      <c r="D12" s="22">
        <f>SUMIF('토스애즈 RAW'!$A:$A,'토스애즈 (ios)'!C12,'토스애즈 RAW'!$F:$F)</f>
        <v>0</v>
      </c>
      <c r="E12" s="22">
        <f>SUMIF('토스애즈 RAW'!$A:$A,'토스애즈 (ios)'!C12,'토스애즈 RAW'!$H:$H)</f>
        <v>0</v>
      </c>
      <c r="F12" s="22">
        <f>SUMIF('토스애즈 RAW'!$A:$A,'토스애즈 (ios)'!C12,'토스애즈 RAW'!$I:$I)</f>
        <v>0</v>
      </c>
      <c r="G12" s="23">
        <f t="shared" si="3"/>
        <v>0</v>
      </c>
      <c r="H12" s="149">
        <f t="shared" si="0"/>
        <v>0</v>
      </c>
      <c r="I12" s="23">
        <f t="shared" si="1"/>
        <v>0</v>
      </c>
      <c r="J12" s="24">
        <f t="shared" si="2"/>
        <v>0</v>
      </c>
      <c r="K12" s="62"/>
    </row>
    <row r="13" spans="2:14">
      <c r="B13" s="22" t="e">
        <f>VLOOKUP(C13,'토스애즈 RAW'!A:B,2,0)</f>
        <v>#N/A</v>
      </c>
      <c r="C13" s="22" t="s">
        <v>1538</v>
      </c>
      <c r="D13" s="22">
        <f>SUMIF('토스애즈 RAW'!$A:$A,'토스애즈 (ios)'!C13,'토스애즈 RAW'!$F:$F)</f>
        <v>0</v>
      </c>
      <c r="E13" s="22">
        <f>SUMIF('토스애즈 RAW'!$A:$A,'토스애즈 (ios)'!C13,'토스애즈 RAW'!$H:$H)</f>
        <v>0</v>
      </c>
      <c r="F13" s="22">
        <f>SUMIF('토스애즈 RAW'!$A:$A,'토스애즈 (ios)'!C13,'토스애즈 RAW'!$I:$I)</f>
        <v>0</v>
      </c>
      <c r="G13" s="23">
        <f t="shared" si="3"/>
        <v>0</v>
      </c>
      <c r="H13" s="149">
        <f t="shared" si="0"/>
        <v>0</v>
      </c>
      <c r="I13" s="23">
        <f t="shared" si="1"/>
        <v>0</v>
      </c>
      <c r="J13" s="24">
        <f t="shared" si="2"/>
        <v>0</v>
      </c>
      <c r="K13" s="62"/>
    </row>
    <row r="14" spans="2:14">
      <c r="B14" s="22" t="e">
        <f>VLOOKUP(C14,'토스애즈 RAW'!A:B,2,0)</f>
        <v>#N/A</v>
      </c>
      <c r="C14" s="22" t="s">
        <v>1539</v>
      </c>
      <c r="D14" s="22">
        <f>SUMIF('토스애즈 RAW'!$A:$A,'토스애즈 (ios)'!C14,'토스애즈 RAW'!$F:$F)</f>
        <v>0</v>
      </c>
      <c r="E14" s="22">
        <f>SUMIF('토스애즈 RAW'!$A:$A,'토스애즈 (ios)'!C14,'토스애즈 RAW'!$H:$H)</f>
        <v>0</v>
      </c>
      <c r="F14" s="22">
        <f>SUMIF('토스애즈 RAW'!$A:$A,'토스애즈 (ios)'!C14,'토스애즈 RAW'!$I:$I)</f>
        <v>0</v>
      </c>
      <c r="G14" s="23">
        <f t="shared" si="3"/>
        <v>0</v>
      </c>
      <c r="H14" s="149">
        <f t="shared" si="0"/>
        <v>0</v>
      </c>
      <c r="I14" s="23">
        <f t="shared" si="1"/>
        <v>0</v>
      </c>
      <c r="J14" s="24">
        <f t="shared" si="2"/>
        <v>0</v>
      </c>
      <c r="K14" s="62"/>
    </row>
    <row r="15" spans="2:14">
      <c r="B15" s="22" t="e">
        <f>VLOOKUP(C15,'토스애즈 RAW'!A:B,2,0)</f>
        <v>#N/A</v>
      </c>
      <c r="C15" s="22" t="s">
        <v>1540</v>
      </c>
      <c r="D15" s="22">
        <f>SUMIF('토스애즈 RAW'!$A:$A,'토스애즈 (ios)'!C15,'토스애즈 RAW'!$F:$F)</f>
        <v>0</v>
      </c>
      <c r="E15" s="22">
        <f>SUMIF('토스애즈 RAW'!$A:$A,'토스애즈 (ios)'!C15,'토스애즈 RAW'!$H:$H)</f>
        <v>0</v>
      </c>
      <c r="F15" s="22">
        <f>SUMIF('토스애즈 RAW'!$A:$A,'토스애즈 (ios)'!C15,'토스애즈 RAW'!$I:$I)</f>
        <v>0</v>
      </c>
      <c r="G15" s="23">
        <f t="shared" si="3"/>
        <v>0</v>
      </c>
      <c r="H15" s="149">
        <f t="shared" si="0"/>
        <v>0</v>
      </c>
      <c r="I15" s="23">
        <f t="shared" si="1"/>
        <v>0</v>
      </c>
      <c r="J15" s="24">
        <f t="shared" si="2"/>
        <v>0</v>
      </c>
      <c r="K15" s="62"/>
    </row>
    <row r="16" spans="2:14">
      <c r="B16" s="22" t="e">
        <f>VLOOKUP(C16,'토스애즈 RAW'!A:B,2,0)</f>
        <v>#N/A</v>
      </c>
      <c r="C16" s="22" t="s">
        <v>1541</v>
      </c>
      <c r="D16" s="22">
        <f>SUMIF('토스애즈 RAW'!$A:$A,'토스애즈 (ios)'!C16,'토스애즈 RAW'!$F:$F)</f>
        <v>0</v>
      </c>
      <c r="E16" s="22">
        <f>SUMIF('토스애즈 RAW'!$A:$A,'토스애즈 (ios)'!C16,'토스애즈 RAW'!$H:$H)</f>
        <v>0</v>
      </c>
      <c r="F16" s="22">
        <f>SUMIF('토스애즈 RAW'!$A:$A,'토스애즈 (ios)'!C16,'토스애즈 RAW'!$I:$I)</f>
        <v>0</v>
      </c>
      <c r="G16" s="23">
        <f t="shared" si="3"/>
        <v>0</v>
      </c>
      <c r="H16" s="149">
        <f t="shared" si="0"/>
        <v>0</v>
      </c>
      <c r="I16" s="23">
        <f t="shared" si="1"/>
        <v>0</v>
      </c>
      <c r="J16" s="24">
        <f t="shared" si="2"/>
        <v>0</v>
      </c>
      <c r="K16" s="62"/>
    </row>
    <row r="17" spans="2:11">
      <c r="B17" s="22" t="e">
        <f>VLOOKUP(C17,'토스애즈 RAW'!A:B,2,0)</f>
        <v>#N/A</v>
      </c>
      <c r="C17" s="22" t="s">
        <v>1542</v>
      </c>
      <c r="D17" s="22">
        <f>SUMIF('토스애즈 RAW'!$A:$A,'토스애즈 (ios)'!C17,'토스애즈 RAW'!$F:$F)</f>
        <v>0</v>
      </c>
      <c r="E17" s="22">
        <f>SUMIF('토스애즈 RAW'!$A:$A,'토스애즈 (ios)'!C17,'토스애즈 RAW'!$H:$H)</f>
        <v>0</v>
      </c>
      <c r="F17" s="22">
        <f>SUMIF('토스애즈 RAW'!$A:$A,'토스애즈 (ios)'!C17,'토스애즈 RAW'!$I:$I)</f>
        <v>0</v>
      </c>
      <c r="G17" s="23">
        <f t="shared" si="3"/>
        <v>0</v>
      </c>
      <c r="H17" s="149">
        <f t="shared" si="0"/>
        <v>0</v>
      </c>
      <c r="I17" s="23">
        <f t="shared" si="1"/>
        <v>0</v>
      </c>
      <c r="J17" s="24">
        <f t="shared" si="2"/>
        <v>0</v>
      </c>
      <c r="K17" s="62"/>
    </row>
    <row r="18" spans="2:11">
      <c r="B18" s="22" t="e">
        <f>VLOOKUP(C18,'토스애즈 RAW'!A:B,2,0)</f>
        <v>#N/A</v>
      </c>
      <c r="C18" s="22" t="s">
        <v>1543</v>
      </c>
      <c r="D18" s="22">
        <f>SUMIF('토스애즈 RAW'!$A:$A,'토스애즈 (ios)'!C18,'토스애즈 RAW'!$F:$F)</f>
        <v>0</v>
      </c>
      <c r="E18" s="22">
        <f>SUMIF('토스애즈 RAW'!$A:$A,'토스애즈 (ios)'!C18,'토스애즈 RAW'!$H:$H)</f>
        <v>0</v>
      </c>
      <c r="F18" s="22">
        <f>SUMIF('토스애즈 RAW'!$A:$A,'토스애즈 (ios)'!C18,'토스애즈 RAW'!$I:$I)</f>
        <v>0</v>
      </c>
      <c r="G18" s="23">
        <f t="shared" si="3"/>
        <v>0</v>
      </c>
      <c r="H18" s="149">
        <f t="shared" si="0"/>
        <v>0</v>
      </c>
      <c r="I18" s="23">
        <f t="shared" si="1"/>
        <v>0</v>
      </c>
      <c r="J18" s="24">
        <f t="shared" si="2"/>
        <v>0</v>
      </c>
      <c r="K18" s="62"/>
    </row>
    <row r="19" spans="2:11">
      <c r="B19" s="22" t="e">
        <f>VLOOKUP(C19,'토스애즈 RAW'!A:B,2,0)</f>
        <v>#N/A</v>
      </c>
      <c r="C19" s="22" t="s">
        <v>1544</v>
      </c>
      <c r="D19" s="22">
        <f>SUMIF('토스애즈 RAW'!$A:$A,'토스애즈 (ios)'!C19,'토스애즈 RAW'!$F:$F)</f>
        <v>0</v>
      </c>
      <c r="E19" s="22">
        <f>SUMIF('토스애즈 RAW'!$A:$A,'토스애즈 (ios)'!C19,'토스애즈 RAW'!$H:$H)</f>
        <v>0</v>
      </c>
      <c r="F19" s="22">
        <f>SUMIF('토스애즈 RAW'!$A:$A,'토스애즈 (ios)'!C19,'토스애즈 RAW'!$I:$I)</f>
        <v>0</v>
      </c>
      <c r="G19" s="23">
        <f t="shared" si="3"/>
        <v>0</v>
      </c>
      <c r="H19" s="149">
        <f t="shared" si="0"/>
        <v>0</v>
      </c>
      <c r="I19" s="23">
        <f t="shared" si="1"/>
        <v>0</v>
      </c>
      <c r="J19" s="24">
        <f t="shared" si="2"/>
        <v>0</v>
      </c>
      <c r="K19" s="62"/>
    </row>
    <row r="20" spans="2:11">
      <c r="B20" s="22" t="e">
        <f>VLOOKUP(C20,'토스애즈 RAW'!A:B,2,0)</f>
        <v>#N/A</v>
      </c>
      <c r="C20" s="22" t="s">
        <v>1545</v>
      </c>
      <c r="D20" s="22">
        <f>SUMIF('토스애즈 RAW'!$A:$A,'토스애즈 (ios)'!C20,'토스애즈 RAW'!$F:$F)</f>
        <v>0</v>
      </c>
      <c r="E20" s="22">
        <f>SUMIF('토스애즈 RAW'!$A:$A,'토스애즈 (ios)'!C20,'토스애즈 RAW'!$H:$H)</f>
        <v>0</v>
      </c>
      <c r="F20" s="22">
        <f>SUMIF('토스애즈 RAW'!$A:$A,'토스애즈 (ios)'!C20,'토스애즈 RAW'!$I:$I)</f>
        <v>0</v>
      </c>
      <c r="G20" s="23">
        <f t="shared" si="3"/>
        <v>0</v>
      </c>
      <c r="H20" s="149">
        <f t="shared" si="0"/>
        <v>0</v>
      </c>
      <c r="I20" s="23">
        <f t="shared" si="1"/>
        <v>0</v>
      </c>
      <c r="J20" s="24">
        <f t="shared" si="2"/>
        <v>0</v>
      </c>
      <c r="K20" s="62"/>
    </row>
    <row r="21" spans="2:11">
      <c r="B21" s="22" t="e">
        <f>VLOOKUP(C21,'토스애즈 RAW'!A:B,2,0)</f>
        <v>#N/A</v>
      </c>
      <c r="C21" s="22" t="s">
        <v>1546</v>
      </c>
      <c r="D21" s="22">
        <f>SUMIF('토스애즈 RAW'!$A:$A,'토스애즈 (ios)'!C21,'토스애즈 RAW'!$F:$F)</f>
        <v>0</v>
      </c>
      <c r="E21" s="22">
        <f>SUMIF('토스애즈 RAW'!$A:$A,'토스애즈 (ios)'!C21,'토스애즈 RAW'!$H:$H)</f>
        <v>0</v>
      </c>
      <c r="F21" s="22">
        <f>SUMIF('토스애즈 RAW'!$A:$A,'토스애즈 (ios)'!C21,'토스애즈 RAW'!$I:$I)</f>
        <v>0</v>
      </c>
      <c r="G21" s="23">
        <f t="shared" si="3"/>
        <v>0</v>
      </c>
      <c r="H21" s="149">
        <f t="shared" si="0"/>
        <v>0</v>
      </c>
      <c r="I21" s="23">
        <f t="shared" si="1"/>
        <v>0</v>
      </c>
      <c r="J21" s="24">
        <f t="shared" si="2"/>
        <v>0</v>
      </c>
      <c r="K21" s="62"/>
    </row>
    <row r="22" spans="2:11">
      <c r="B22" s="22" t="e">
        <f>VLOOKUP(C22,'토스애즈 RAW'!A:B,2,0)</f>
        <v>#N/A</v>
      </c>
      <c r="C22" s="22" t="s">
        <v>1547</v>
      </c>
      <c r="D22" s="22">
        <f>SUMIF('토스애즈 RAW'!$A:$A,'토스애즈 (ios)'!C22,'토스애즈 RAW'!$F:$F)</f>
        <v>0</v>
      </c>
      <c r="E22" s="22">
        <f>SUMIF('토스애즈 RAW'!$A:$A,'토스애즈 (ios)'!C22,'토스애즈 RAW'!$H:$H)</f>
        <v>0</v>
      </c>
      <c r="F22" s="22">
        <f>SUMIF('토스애즈 RAW'!$A:$A,'토스애즈 (ios)'!C22,'토스애즈 RAW'!$I:$I)</f>
        <v>0</v>
      </c>
      <c r="G22" s="23">
        <f t="shared" si="3"/>
        <v>0</v>
      </c>
      <c r="H22" s="149">
        <f t="shared" si="0"/>
        <v>0</v>
      </c>
      <c r="I22" s="23">
        <f t="shared" si="1"/>
        <v>0</v>
      </c>
      <c r="J22" s="24">
        <f t="shared" si="2"/>
        <v>0</v>
      </c>
    </row>
    <row r="23" spans="2:11">
      <c r="B23" s="22" t="e">
        <f>VLOOKUP(C23,'토스애즈 RAW'!A:B,2,0)</f>
        <v>#N/A</v>
      </c>
      <c r="C23" s="22" t="s">
        <v>1548</v>
      </c>
      <c r="D23" s="22">
        <f>SUMIF('토스애즈 RAW'!$A:$A,'토스애즈 (ios)'!C23,'토스애즈 RAW'!$F:$F)</f>
        <v>0</v>
      </c>
      <c r="E23" s="22">
        <f>SUMIF('토스애즈 RAW'!$A:$A,'토스애즈 (ios)'!C23,'토스애즈 RAW'!$H:$H)</f>
        <v>0</v>
      </c>
      <c r="F23" s="22">
        <f>SUMIF('토스애즈 RAW'!$A:$A,'토스애즈 (ios)'!C23,'토스애즈 RAW'!$I:$I)</f>
        <v>0</v>
      </c>
      <c r="G23" s="23">
        <f t="shared" si="3"/>
        <v>0</v>
      </c>
      <c r="H23" s="149">
        <f t="shared" si="0"/>
        <v>0</v>
      </c>
      <c r="I23" s="23">
        <f t="shared" si="1"/>
        <v>0</v>
      </c>
      <c r="J23" s="24">
        <f t="shared" si="2"/>
        <v>0</v>
      </c>
    </row>
    <row r="24" spans="2:11">
      <c r="B24" s="22" t="e">
        <f>VLOOKUP(C24,'토스애즈 RAW'!A:B,2,0)</f>
        <v>#N/A</v>
      </c>
      <c r="C24" s="22" t="s">
        <v>1549</v>
      </c>
      <c r="D24" s="22">
        <f>SUMIF('토스애즈 RAW'!$A:$A,'토스애즈 (ios)'!C24,'토스애즈 RAW'!$F:$F)</f>
        <v>0</v>
      </c>
      <c r="E24" s="22">
        <f>SUMIF('토스애즈 RAW'!$A:$A,'토스애즈 (ios)'!C24,'토스애즈 RAW'!$H:$H)</f>
        <v>0</v>
      </c>
      <c r="F24" s="22">
        <f>SUMIF('토스애즈 RAW'!$A:$A,'토스애즈 (ios)'!C24,'토스애즈 RAW'!$I:$I)</f>
        <v>0</v>
      </c>
      <c r="G24" s="23">
        <f t="shared" si="3"/>
        <v>0</v>
      </c>
      <c r="H24" s="149">
        <f t="shared" si="0"/>
        <v>0</v>
      </c>
      <c r="I24" s="23">
        <f t="shared" si="1"/>
        <v>0</v>
      </c>
      <c r="J24" s="24">
        <f t="shared" si="2"/>
        <v>0</v>
      </c>
    </row>
    <row r="25" spans="2:11">
      <c r="B25" s="22" t="e">
        <f>VLOOKUP(C25,'토스애즈 RAW'!A:B,2,0)</f>
        <v>#N/A</v>
      </c>
      <c r="C25" s="22" t="s">
        <v>1550</v>
      </c>
      <c r="D25" s="22">
        <f>SUMIF('토스애즈 RAW'!$A:$A,'토스애즈 (ios)'!C25,'토스애즈 RAW'!$F:$F)</f>
        <v>0</v>
      </c>
      <c r="E25" s="22">
        <f>SUMIF('토스애즈 RAW'!$A:$A,'토스애즈 (ios)'!C25,'토스애즈 RAW'!$H:$H)</f>
        <v>0</v>
      </c>
      <c r="F25" s="22">
        <f>SUMIF('토스애즈 RAW'!$A:$A,'토스애즈 (ios)'!C25,'토스애즈 RAW'!$I:$I)</f>
        <v>0</v>
      </c>
      <c r="G25" s="23">
        <f t="shared" si="3"/>
        <v>0</v>
      </c>
      <c r="H25" s="149">
        <f t="shared" si="0"/>
        <v>0</v>
      </c>
      <c r="I25" s="23">
        <f t="shared" si="1"/>
        <v>0</v>
      </c>
      <c r="J25" s="24">
        <f t="shared" si="2"/>
        <v>0</v>
      </c>
    </row>
    <row r="26" spans="2:11">
      <c r="B26" s="22" t="e">
        <f>VLOOKUP(C26,'토스애즈 RAW'!A:B,2,0)</f>
        <v>#N/A</v>
      </c>
      <c r="C26" s="22" t="s">
        <v>1551</v>
      </c>
      <c r="D26" s="22">
        <f>SUMIF('토스애즈 RAW'!$A:$A,'토스애즈 (ios)'!C26,'토스애즈 RAW'!$F:$F)</f>
        <v>0</v>
      </c>
      <c r="E26" s="22">
        <f>SUMIF('토스애즈 RAW'!$A:$A,'토스애즈 (ios)'!C26,'토스애즈 RAW'!$H:$H)</f>
        <v>0</v>
      </c>
      <c r="F26" s="22">
        <f>SUMIF('토스애즈 RAW'!$A:$A,'토스애즈 (ios)'!C26,'토스애즈 RAW'!$I:$I)</f>
        <v>0</v>
      </c>
      <c r="G26" s="23">
        <f t="shared" si="3"/>
        <v>0</v>
      </c>
      <c r="H26" s="149">
        <f t="shared" si="0"/>
        <v>0</v>
      </c>
      <c r="I26" s="23">
        <f t="shared" si="1"/>
        <v>0</v>
      </c>
      <c r="J26" s="24">
        <f t="shared" si="2"/>
        <v>0</v>
      </c>
    </row>
    <row r="27" spans="2:11">
      <c r="B27" s="22" t="e">
        <f>VLOOKUP(C27,'토스애즈 RAW'!A:B,2,0)</f>
        <v>#N/A</v>
      </c>
      <c r="C27" s="22" t="s">
        <v>1552</v>
      </c>
      <c r="D27" s="22">
        <f>SUMIF('토스애즈 RAW'!$A:$A,'토스애즈 (ios)'!C27,'토스애즈 RAW'!$F:$F)</f>
        <v>0</v>
      </c>
      <c r="E27" s="22">
        <f>SUMIF('토스애즈 RAW'!$A:$A,'토스애즈 (ios)'!C27,'토스애즈 RAW'!$H:$H)</f>
        <v>0</v>
      </c>
      <c r="F27" s="22">
        <f>SUMIF('토스애즈 RAW'!$A:$A,'토스애즈 (ios)'!C27,'토스애즈 RAW'!$I:$I)</f>
        <v>0</v>
      </c>
      <c r="G27" s="23">
        <f t="shared" si="3"/>
        <v>0</v>
      </c>
      <c r="H27" s="149">
        <f t="shared" si="0"/>
        <v>0</v>
      </c>
      <c r="I27" s="23">
        <f t="shared" si="1"/>
        <v>0</v>
      </c>
      <c r="J27" s="24">
        <f t="shared" si="2"/>
        <v>0</v>
      </c>
    </row>
    <row r="28" spans="2:11">
      <c r="B28" s="22" t="e">
        <f>VLOOKUP(C28,'토스애즈 RAW'!A:B,2,0)</f>
        <v>#N/A</v>
      </c>
      <c r="C28" s="22" t="s">
        <v>1553</v>
      </c>
      <c r="D28" s="22">
        <f>SUMIF('토스애즈 RAW'!$A:$A,'토스애즈 (ios)'!C28,'토스애즈 RAW'!$F:$F)</f>
        <v>0</v>
      </c>
      <c r="E28" s="22">
        <f>SUMIF('토스애즈 RAW'!$A:$A,'토스애즈 (ios)'!C28,'토스애즈 RAW'!$H:$H)</f>
        <v>0</v>
      </c>
      <c r="F28" s="22">
        <f>SUMIF('토스애즈 RAW'!$A:$A,'토스애즈 (ios)'!C28,'토스애즈 RAW'!$I:$I)</f>
        <v>0</v>
      </c>
      <c r="G28" s="23">
        <f t="shared" si="3"/>
        <v>0</v>
      </c>
      <c r="H28" s="149">
        <f t="shared" si="0"/>
        <v>0</v>
      </c>
      <c r="I28" s="23">
        <f t="shared" si="1"/>
        <v>0</v>
      </c>
      <c r="J28" s="24">
        <f t="shared" si="2"/>
        <v>0</v>
      </c>
    </row>
    <row r="29" spans="2:11">
      <c r="B29" s="22" t="e">
        <f>VLOOKUP(C29,'토스애즈 RAW'!A:B,2,0)</f>
        <v>#N/A</v>
      </c>
      <c r="C29" s="22" t="s">
        <v>1554</v>
      </c>
      <c r="D29" s="22">
        <f>SUMIF('토스애즈 RAW'!$A:$A,'토스애즈 (ios)'!C29,'토스애즈 RAW'!$F:$F)</f>
        <v>0</v>
      </c>
      <c r="E29" s="22">
        <f>SUMIF('토스애즈 RAW'!$A:$A,'토스애즈 (ios)'!C29,'토스애즈 RAW'!$H:$H)</f>
        <v>0</v>
      </c>
      <c r="F29" s="22">
        <f>SUMIF('토스애즈 RAW'!$A:$A,'토스애즈 (ios)'!C29,'토스애즈 RAW'!$I:$I)</f>
        <v>0</v>
      </c>
      <c r="G29" s="23">
        <f t="shared" si="3"/>
        <v>0</v>
      </c>
      <c r="H29" s="149">
        <f t="shared" si="0"/>
        <v>0</v>
      </c>
      <c r="I29" s="23">
        <f t="shared" si="1"/>
        <v>0</v>
      </c>
      <c r="J29" s="24">
        <f t="shared" si="2"/>
        <v>0</v>
      </c>
    </row>
    <row r="30" spans="2:11">
      <c r="B30" s="22" t="e">
        <f>VLOOKUP(C30,'토스애즈 RAW'!A:B,2,0)</f>
        <v>#N/A</v>
      </c>
      <c r="C30" s="22" t="s">
        <v>1555</v>
      </c>
      <c r="D30" s="22">
        <f>SUMIF('토스애즈 RAW'!$A:$A,'토스애즈 (ios)'!C30,'토스애즈 RAW'!$F:$F)</f>
        <v>0</v>
      </c>
      <c r="E30" s="22">
        <f>SUMIF('토스애즈 RAW'!$A:$A,'토스애즈 (ios)'!C30,'토스애즈 RAW'!$H:$H)</f>
        <v>0</v>
      </c>
      <c r="F30" s="22">
        <f>SUMIF('토스애즈 RAW'!$A:$A,'토스애즈 (ios)'!C30,'토스애즈 RAW'!$I:$I)</f>
        <v>0</v>
      </c>
      <c r="G30" s="23">
        <f t="shared" si="3"/>
        <v>0</v>
      </c>
      <c r="H30" s="149">
        <f t="shared" si="0"/>
        <v>0</v>
      </c>
      <c r="I30" s="23">
        <f t="shared" si="1"/>
        <v>0</v>
      </c>
      <c r="J30" s="24">
        <f t="shared" si="2"/>
        <v>0</v>
      </c>
    </row>
    <row r="31" spans="2:11">
      <c r="B31" s="22" t="e">
        <f>VLOOKUP(C31,'토스애즈 RAW'!A:B,2,0)</f>
        <v>#N/A</v>
      </c>
      <c r="C31" s="22" t="s">
        <v>1556</v>
      </c>
      <c r="D31" s="22">
        <f>SUMIF('토스애즈 RAW'!$A:$A,'토스애즈 (ios)'!C31,'토스애즈 RAW'!$F:$F)</f>
        <v>0</v>
      </c>
      <c r="E31" s="22">
        <f>SUMIF('토스애즈 RAW'!$A:$A,'토스애즈 (ios)'!C31,'토스애즈 RAW'!$H:$H)</f>
        <v>0</v>
      </c>
      <c r="F31" s="22">
        <f>SUMIF('토스애즈 RAW'!$A:$A,'토스애즈 (ios)'!C31,'토스애즈 RAW'!$I:$I)</f>
        <v>0</v>
      </c>
      <c r="G31" s="23">
        <f t="shared" si="3"/>
        <v>0</v>
      </c>
      <c r="H31" s="149">
        <f t="shared" si="0"/>
        <v>0</v>
      </c>
      <c r="I31" s="23">
        <f t="shared" si="1"/>
        <v>0</v>
      </c>
      <c r="J31" s="24">
        <f t="shared" si="2"/>
        <v>0</v>
      </c>
    </row>
    <row r="32" spans="2:11">
      <c r="B32" s="22" t="e">
        <f>VLOOKUP(C32,'토스애즈 RAW'!A:B,2,0)</f>
        <v>#N/A</v>
      </c>
      <c r="C32" s="22" t="s">
        <v>1557</v>
      </c>
      <c r="D32" s="22">
        <f>SUMIF('토스애즈 RAW'!$A:$A,'토스애즈 (ios)'!C32,'토스애즈 RAW'!$F:$F)</f>
        <v>0</v>
      </c>
      <c r="E32" s="22">
        <f>SUMIF('토스애즈 RAW'!$A:$A,'토스애즈 (ios)'!C32,'토스애즈 RAW'!$H:$H)</f>
        <v>0</v>
      </c>
      <c r="F32" s="22">
        <f>SUMIF('토스애즈 RAW'!$A:$A,'토스애즈 (ios)'!C32,'토스애즈 RAW'!$I:$I)</f>
        <v>0</v>
      </c>
      <c r="G32" s="23">
        <f t="shared" si="3"/>
        <v>0</v>
      </c>
      <c r="H32" s="149">
        <f t="shared" si="0"/>
        <v>0</v>
      </c>
      <c r="I32" s="23">
        <f t="shared" si="1"/>
        <v>0</v>
      </c>
      <c r="J32" s="24">
        <f t="shared" si="2"/>
        <v>0</v>
      </c>
    </row>
    <row r="33" spans="2:10">
      <c r="B33" s="22" t="e">
        <f>VLOOKUP(C33,'토스애즈 RAW'!A:B,2,0)</f>
        <v>#N/A</v>
      </c>
      <c r="C33" s="22" t="s">
        <v>1558</v>
      </c>
      <c r="D33" s="22">
        <f>SUMIF('토스애즈 RAW'!$A:$A,'토스애즈 (ios)'!C33,'토스애즈 RAW'!$F:$F)</f>
        <v>0</v>
      </c>
      <c r="E33" s="22">
        <f>SUMIF('토스애즈 RAW'!$A:$A,'토스애즈 (ios)'!C33,'토스애즈 RAW'!$H:$H)</f>
        <v>0</v>
      </c>
      <c r="F33" s="22">
        <f>SUMIF('토스애즈 RAW'!$A:$A,'토스애즈 (ios)'!C33,'토스애즈 RAW'!$I:$I)</f>
        <v>0</v>
      </c>
      <c r="G33" s="23">
        <f t="shared" si="3"/>
        <v>0</v>
      </c>
      <c r="H33" s="149">
        <f t="shared" si="0"/>
        <v>0</v>
      </c>
      <c r="I33" s="23">
        <f t="shared" si="1"/>
        <v>0</v>
      </c>
      <c r="J33" s="24">
        <f t="shared" si="2"/>
        <v>0</v>
      </c>
    </row>
    <row r="34" spans="2:10">
      <c r="B34" s="22" t="e">
        <f>VLOOKUP(C34,'토스애즈 RAW'!A:B,2,0)</f>
        <v>#N/A</v>
      </c>
      <c r="C34" s="22" t="s">
        <v>1559</v>
      </c>
      <c r="D34" s="22">
        <f>SUMIF('토스애즈 RAW'!$A:$A,'토스애즈 (ios)'!C34,'토스애즈 RAW'!$F:$F)</f>
        <v>0</v>
      </c>
      <c r="E34" s="22">
        <f>SUMIF('토스애즈 RAW'!$A:$A,'토스애즈 (ios)'!C34,'토스애즈 RAW'!$H:$H)</f>
        <v>0</v>
      </c>
      <c r="F34" s="22">
        <f>SUMIF('토스애즈 RAW'!$A:$A,'토스애즈 (ios)'!C34,'토스애즈 RAW'!$I:$I)</f>
        <v>0</v>
      </c>
      <c r="G34" s="23">
        <f t="shared" si="3"/>
        <v>0</v>
      </c>
      <c r="H34" s="149">
        <f t="shared" si="0"/>
        <v>0</v>
      </c>
      <c r="I34" s="23">
        <f t="shared" si="1"/>
        <v>0</v>
      </c>
      <c r="J34" s="24">
        <f t="shared" si="2"/>
        <v>0</v>
      </c>
    </row>
    <row r="35" spans="2:10">
      <c r="B35" s="22" t="e">
        <f>VLOOKUP(C35,'토스애즈 RAW'!A:B,2,0)</f>
        <v>#N/A</v>
      </c>
      <c r="C35" s="22" t="s">
        <v>1560</v>
      </c>
      <c r="D35" s="22">
        <f>SUMIF('토스애즈 RAW'!$A:$A,'토스애즈 (ios)'!C35,'토스애즈 RAW'!$F:$F)</f>
        <v>0</v>
      </c>
      <c r="E35" s="22">
        <f>SUMIF('토스애즈 RAW'!$A:$A,'토스애즈 (ios)'!C35,'토스애즈 RAW'!$H:$H)</f>
        <v>0</v>
      </c>
      <c r="F35" s="22">
        <f>SUMIF('토스애즈 RAW'!$A:$A,'토스애즈 (ios)'!C35,'토스애즈 RAW'!$I:$I)</f>
        <v>0</v>
      </c>
      <c r="G35" s="23">
        <f t="shared" si="3"/>
        <v>0</v>
      </c>
      <c r="H35" s="149">
        <f t="shared" si="0"/>
        <v>0</v>
      </c>
      <c r="I35" s="23">
        <f t="shared" si="1"/>
        <v>0</v>
      </c>
      <c r="J35" s="24">
        <f t="shared" si="2"/>
        <v>0</v>
      </c>
    </row>
    <row r="36" spans="2:10">
      <c r="B36" s="22" t="e">
        <f>VLOOKUP(C36,'토스애즈 RAW'!A:B,2,0)</f>
        <v>#N/A</v>
      </c>
      <c r="C36" s="22" t="s">
        <v>1561</v>
      </c>
      <c r="D36" s="22">
        <f>SUMIF('토스애즈 RAW'!$A:$A,'토스애즈 (ios)'!C36,'토스애즈 RAW'!$F:$F)</f>
        <v>0</v>
      </c>
      <c r="E36" s="22">
        <f>SUMIF('토스애즈 RAW'!$A:$A,'토스애즈 (ios)'!C36,'토스애즈 RAW'!$H:$H)</f>
        <v>0</v>
      </c>
      <c r="F36" s="22">
        <f>SUMIF('토스애즈 RAW'!$A:$A,'토스애즈 (ios)'!C36,'토스애즈 RAW'!$I:$I)</f>
        <v>0</v>
      </c>
      <c r="G36" s="23">
        <f t="shared" si="3"/>
        <v>0</v>
      </c>
      <c r="H36" s="149">
        <f t="shared" si="0"/>
        <v>0</v>
      </c>
      <c r="I36" s="23">
        <f t="shared" si="1"/>
        <v>0</v>
      </c>
      <c r="J36" s="24">
        <f t="shared" si="2"/>
        <v>0</v>
      </c>
    </row>
    <row r="37" spans="2:10">
      <c r="B37" s="22" t="e">
        <f>VLOOKUP(C37,'토스애즈 RAW'!A:B,2,0)</f>
        <v>#N/A</v>
      </c>
      <c r="C37" s="22" t="s">
        <v>1562</v>
      </c>
      <c r="D37" s="22">
        <f>SUMIF('토스애즈 RAW'!$A:$A,'토스애즈 (ios)'!C37,'토스애즈 RAW'!$F:$F)</f>
        <v>0</v>
      </c>
      <c r="E37" s="22">
        <f>SUMIF('토스애즈 RAW'!$A:$A,'토스애즈 (ios)'!C37,'토스애즈 RAW'!$H:$H)</f>
        <v>0</v>
      </c>
      <c r="F37" s="22">
        <f>SUMIF('토스애즈 RAW'!$A:$A,'토스애즈 (ios)'!C37,'토스애즈 RAW'!$I:$I)</f>
        <v>0</v>
      </c>
      <c r="G37" s="23">
        <f t="shared" si="3"/>
        <v>0</v>
      </c>
      <c r="H37" s="149">
        <f t="shared" si="0"/>
        <v>0</v>
      </c>
      <c r="I37" s="23">
        <f t="shared" si="1"/>
        <v>0</v>
      </c>
      <c r="J37" s="24">
        <f t="shared" si="2"/>
        <v>0</v>
      </c>
    </row>
    <row r="38" spans="2:10">
      <c r="B38" s="22" t="e">
        <f>VLOOKUP(C38,'토스애즈 RAW'!A:B,2,0)</f>
        <v>#N/A</v>
      </c>
      <c r="C38" s="22" t="s">
        <v>1563</v>
      </c>
      <c r="D38" s="22">
        <f>SUMIF('토스애즈 RAW'!$A:$A,'토스애즈 (ios)'!C38,'토스애즈 RAW'!$F:$F)</f>
        <v>0</v>
      </c>
      <c r="E38" s="22">
        <f>SUMIF('토스애즈 RAW'!$A:$A,'토스애즈 (ios)'!C38,'토스애즈 RAW'!$H:$H)</f>
        <v>0</v>
      </c>
      <c r="F38" s="22">
        <f>SUMIF('토스애즈 RAW'!$A:$A,'토스애즈 (ios)'!C38,'토스애즈 RAW'!$I:$I)</f>
        <v>0</v>
      </c>
      <c r="G38" s="23">
        <f t="shared" si="3"/>
        <v>0</v>
      </c>
      <c r="H38" s="149">
        <f t="shared" si="0"/>
        <v>0</v>
      </c>
      <c r="I38" s="23">
        <f t="shared" si="1"/>
        <v>0</v>
      </c>
      <c r="J38" s="24">
        <f t="shared" si="2"/>
        <v>0</v>
      </c>
    </row>
    <row r="39" spans="2:10">
      <c r="B39" s="22" t="e">
        <f>VLOOKUP(C39,'토스애즈 RAW'!A:B,2,0)</f>
        <v>#N/A</v>
      </c>
      <c r="C39" s="22" t="s">
        <v>1564</v>
      </c>
      <c r="D39" s="22">
        <f>SUMIF('토스애즈 RAW'!$A:$A,'토스애즈 (ios)'!C39,'토스애즈 RAW'!$F:$F)</f>
        <v>0</v>
      </c>
      <c r="E39" s="22">
        <f>SUMIF('토스애즈 RAW'!$A:$A,'토스애즈 (ios)'!C39,'토스애즈 RAW'!$H:$H)</f>
        <v>0</v>
      </c>
      <c r="F39" s="22">
        <f>SUMIF('토스애즈 RAW'!$A:$A,'토스애즈 (ios)'!C39,'토스애즈 RAW'!$I:$I)</f>
        <v>0</v>
      </c>
      <c r="G39" s="23">
        <f t="shared" si="3"/>
        <v>0</v>
      </c>
      <c r="H39" s="149">
        <f t="shared" si="0"/>
        <v>0</v>
      </c>
      <c r="I39" s="23">
        <f t="shared" si="1"/>
        <v>0</v>
      </c>
      <c r="J39" s="24">
        <f t="shared" si="2"/>
        <v>0</v>
      </c>
    </row>
  </sheetData>
  <phoneticPr fontId="2" type="noConversion"/>
  <conditionalFormatting sqref="B6">
    <cfRule type="duplicateValues" dxfId="105" priority="5"/>
  </conditionalFormatting>
  <conditionalFormatting sqref="C1:C8 C11:C1048576">
    <cfRule type="duplicateValues" dxfId="104" priority="87"/>
  </conditionalFormatting>
  <conditionalFormatting sqref="D1:D8 D40:D1048576">
    <cfRule type="duplicateValues" dxfId="103" priority="3"/>
  </conditionalFormatting>
  <conditionalFormatting sqref="L1:L4 L9">
    <cfRule type="cellIs" dxfId="102" priority="7" operator="equal">
      <formula>30000</formula>
    </cfRule>
  </conditionalFormatting>
  <conditionalFormatting sqref="L6:L7">
    <cfRule type="cellIs" dxfId="101" priority="6" operator="equal">
      <formula>30000</formula>
    </cfRule>
  </conditionalFormatting>
  <conditionalFormatting sqref="N7">
    <cfRule type="cellIs" dxfId="100" priority="1" operator="equal">
      <formula>30000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345"/>
  <sheetViews>
    <sheetView topLeftCell="A2" zoomScale="85" zoomScaleNormal="85" workbookViewId="0">
      <selection activeCell="F211" sqref="F211"/>
    </sheetView>
  </sheetViews>
  <sheetFormatPr defaultRowHeight="16.5"/>
  <cols>
    <col min="1" max="1" width="9.5" style="242" customWidth="1"/>
    <col min="2" max="2" width="37.125" style="242" customWidth="1"/>
    <col min="3" max="3" width="30.5" style="242" bestFit="1" customWidth="1"/>
    <col min="4" max="4" width="11.5" style="242" bestFit="1" customWidth="1"/>
    <col min="5" max="5" width="10.25" style="242" bestFit="1" customWidth="1"/>
    <col min="6" max="6" width="9.5" style="242" bestFit="1" customWidth="1"/>
    <col min="7" max="7" width="17" style="242" bestFit="1" customWidth="1"/>
    <col min="8" max="9" width="9.5" style="242" bestFit="1" customWidth="1"/>
    <col min="10" max="10" width="9.25" style="242" bestFit="1" customWidth="1"/>
    <col min="11" max="11" width="9.5" style="242" bestFit="1" customWidth="1"/>
    <col min="12" max="12" width="6.125" style="242" bestFit="1" customWidth="1"/>
    <col min="13" max="13" width="9.625" style="242" bestFit="1" customWidth="1"/>
    <col min="14" max="14" width="11.25" style="242" bestFit="1" customWidth="1"/>
    <col min="15" max="15" width="8.125" style="242" bestFit="1" customWidth="1"/>
    <col min="16" max="16" width="6.875" style="242" bestFit="1" customWidth="1"/>
    <col min="17" max="17" width="11.25" style="242" bestFit="1" customWidth="1"/>
    <col min="18" max="18" width="13.375" style="242" bestFit="1" customWidth="1"/>
    <col min="19" max="19" width="7.625" style="242" bestFit="1" customWidth="1"/>
    <col min="20" max="20" width="7.875" style="242" bestFit="1" customWidth="1"/>
    <col min="21" max="21" width="4.875" style="242" bestFit="1" customWidth="1"/>
    <col min="22" max="22" width="11.25" style="242" bestFit="1" customWidth="1"/>
    <col min="23" max="23" width="7.875" style="242" customWidth="1"/>
    <col min="24" max="24" width="11.75" style="242" bestFit="1" customWidth="1"/>
    <col min="25" max="26" width="8.5" style="242" bestFit="1" customWidth="1"/>
    <col min="27" max="28" width="11.5" style="242" bestFit="1" customWidth="1"/>
  </cols>
  <sheetData>
    <row r="1" spans="1:27" ht="16.5" customHeight="1">
      <c r="B1" s="26">
        <f>커버링B2C요약!C2</f>
        <v>46133</v>
      </c>
      <c r="C1" s="26">
        <f>커버링B2C요약!D2</f>
        <v>46139</v>
      </c>
    </row>
    <row r="2" spans="1:27" ht="16.5" customHeight="1">
      <c r="B2" s="9" t="s">
        <v>435</v>
      </c>
      <c r="D2" s="10"/>
    </row>
    <row r="3" spans="1:27" ht="16.5" customHeight="1">
      <c r="B3" s="11" t="s">
        <v>1565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  <c r="J3" s="13" t="s">
        <v>29</v>
      </c>
      <c r="K3" s="13" t="s">
        <v>30</v>
      </c>
      <c r="L3" s="13" t="s">
        <v>31</v>
      </c>
      <c r="M3" s="13" t="s">
        <v>32</v>
      </c>
      <c r="N3" s="13" t="s">
        <v>33</v>
      </c>
      <c r="O3" s="13" t="s">
        <v>34</v>
      </c>
      <c r="P3" s="13" t="s">
        <v>35</v>
      </c>
      <c r="Q3" s="13" t="s">
        <v>36</v>
      </c>
      <c r="R3" s="13" t="s">
        <v>37</v>
      </c>
      <c r="S3" s="14" t="s">
        <v>38</v>
      </c>
      <c r="T3" s="14" t="s">
        <v>27</v>
      </c>
      <c r="U3" s="14" t="s">
        <v>28</v>
      </c>
      <c r="V3" s="14" t="s">
        <v>36</v>
      </c>
      <c r="W3" s="14" t="s">
        <v>37</v>
      </c>
      <c r="X3" s="14" t="s">
        <v>437</v>
      </c>
      <c r="Y3" s="13" t="s">
        <v>40</v>
      </c>
      <c r="Z3" s="14" t="s">
        <v>41</v>
      </c>
    </row>
    <row r="4" spans="1:27" ht="16.5" customHeight="1">
      <c r="B4" s="15" t="s">
        <v>1566</v>
      </c>
      <c r="C4" s="9" t="s">
        <v>47</v>
      </c>
      <c r="D4" s="16">
        <f>SUMIF($C:$C,$B$2,$D:$D)</f>
        <v>6008496</v>
      </c>
      <c r="E4" s="16">
        <f>SUMIF($C:$C,$B$2,E:E)</f>
        <v>1859927</v>
      </c>
      <c r="F4" s="16">
        <f>SUMIF($C:$C,$B$2,F:F)</f>
        <v>22951</v>
      </c>
      <c r="G4" s="16">
        <f>SUMIF($C:$C,$B$2,G:G)</f>
        <v>1</v>
      </c>
      <c r="H4" s="16">
        <f>SUMIF($C:$C,$B$2,H:H)</f>
        <v>0</v>
      </c>
      <c r="I4" s="16">
        <f>SUMIF($C:$C,$B$2,I:I)</f>
        <v>34</v>
      </c>
      <c r="J4" s="17">
        <f>D4*1000/E4</f>
        <v>3230.5009820277892</v>
      </c>
      <c r="K4" s="17">
        <f>IFERROR(D4/F4,0)</f>
        <v>261.79669731166399</v>
      </c>
      <c r="L4" s="18">
        <f>IFERROR(F4/E4,0)</f>
        <v>1.233973161312245E-2</v>
      </c>
      <c r="M4" s="42">
        <f>IFERROR(G4/F4,0)</f>
        <v>4.3571086227179646E-5</v>
      </c>
      <c r="N4" s="42">
        <f>IFERROR(H4/F4,0)</f>
        <v>0</v>
      </c>
      <c r="O4" s="42">
        <f>IFERROR(I4/F4,0)</f>
        <v>1.481416931724108E-3</v>
      </c>
      <c r="P4" s="17">
        <f>IFERROR(D4/G4,0)</f>
        <v>6008496</v>
      </c>
      <c r="Q4" s="17">
        <f>IFERROR(D4/H4,0)</f>
        <v>0</v>
      </c>
      <c r="R4" s="17">
        <f>IFERROR(D4/I4,0)</f>
        <v>176720.4705882353</v>
      </c>
      <c r="S4" s="16">
        <f>SUMIF($C:$C,$B$2,S:S)</f>
        <v>557</v>
      </c>
      <c r="T4" s="16">
        <f>SUMIF($C:$C,$B$2,T:T)</f>
        <v>351</v>
      </c>
      <c r="U4" s="16">
        <f>SUMIF($C:$C,$B$2,U:U)</f>
        <v>90</v>
      </c>
      <c r="V4" s="17">
        <f>IFERROR(D4/T4,0)</f>
        <v>17118.222222222223</v>
      </c>
      <c r="W4" s="17">
        <f>IFERROR(D4/U4,0)</f>
        <v>66761.066666666666</v>
      </c>
      <c r="X4" s="17">
        <f>IFERROR(W4*커버링B2C요약!$AD$8/(커버링B2C요약!$AE$5/커버링B2C요약!$AD$5),0)</f>
        <v>26571.204648867937</v>
      </c>
      <c r="Y4" s="16">
        <f>SUMIF($C:$C,$B$2,Y:Y)</f>
        <v>892000</v>
      </c>
      <c r="Z4" s="16">
        <f>SUMIF($C:$C,$B$2,Z:Z)</f>
        <v>940000</v>
      </c>
    </row>
    <row r="6" spans="1:27" ht="16.5" hidden="1" customHeight="1">
      <c r="B6" s="19" t="s">
        <v>440</v>
      </c>
      <c r="C6" s="131" t="s">
        <v>1479</v>
      </c>
      <c r="D6" s="20"/>
    </row>
    <row r="7" spans="1:27" ht="16.5" hidden="1" customHeight="1">
      <c r="B7" s="11" t="s">
        <v>1565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3" t="s">
        <v>29</v>
      </c>
      <c r="K7" s="13" t="s">
        <v>30</v>
      </c>
      <c r="L7" s="13" t="s">
        <v>31</v>
      </c>
      <c r="M7" s="13" t="s">
        <v>32</v>
      </c>
      <c r="N7" s="13" t="s">
        <v>33</v>
      </c>
      <c r="O7" s="13" t="s">
        <v>34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27</v>
      </c>
      <c r="U7" s="14" t="s">
        <v>28</v>
      </c>
      <c r="V7" s="14" t="s">
        <v>36</v>
      </c>
      <c r="W7" s="14" t="s">
        <v>37</v>
      </c>
      <c r="X7" s="14" t="s">
        <v>437</v>
      </c>
      <c r="Y7" s="13" t="s">
        <v>40</v>
      </c>
      <c r="Z7" s="14" t="s">
        <v>41</v>
      </c>
    </row>
    <row r="8" spans="1:27" ht="16.5" hidden="1" customHeight="1">
      <c r="B8" s="15"/>
      <c r="C8" s="9" t="s">
        <v>435</v>
      </c>
      <c r="D8" s="16">
        <f t="shared" ref="D8:I8" si="0">SUM(D9:D16)</f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7" t="e">
        <f>D8*1000/E8</f>
        <v>#DIV/0!</v>
      </c>
      <c r="K8" s="17">
        <f t="shared" ref="K8:K16" si="1">IFERROR(D8/F8,0)</f>
        <v>0</v>
      </c>
      <c r="L8" s="18">
        <f t="shared" ref="L8:L16" si="2">IFERROR(F8/E8,0)</f>
        <v>0</v>
      </c>
      <c r="M8" s="42">
        <f t="shared" ref="M8:M16" si="3">IFERROR(G8/F8,0)</f>
        <v>0</v>
      </c>
      <c r="N8" s="42">
        <f t="shared" ref="N8:N16" si="4">IFERROR(H8/F8,0)</f>
        <v>0</v>
      </c>
      <c r="O8" s="42">
        <f t="shared" ref="O8:O16" si="5">IFERROR(I8/F8,0)</f>
        <v>0</v>
      </c>
      <c r="P8" s="17">
        <f t="shared" ref="P8:P16" si="6">IFERROR(D8/G8,0)</f>
        <v>0</v>
      </c>
      <c r="Q8" s="17">
        <f t="shared" ref="Q8:Q16" si="7">IFERROR(D8/H8,0)</f>
        <v>0</v>
      </c>
      <c r="R8" s="17">
        <f t="shared" ref="R8:R16" si="8">IFERROR(D8/I8,0)</f>
        <v>0</v>
      </c>
      <c r="S8" s="16">
        <f>SUM(S9:S16)</f>
        <v>0</v>
      </c>
      <c r="T8" s="16">
        <f>SUM(T9:T16)</f>
        <v>0</v>
      </c>
      <c r="U8" s="16">
        <f>SUM(U9:U16)</f>
        <v>0</v>
      </c>
      <c r="V8" s="17">
        <f t="shared" ref="V8:V16" si="9">IFERROR(D8/T8,0)</f>
        <v>0</v>
      </c>
      <c r="W8" s="17">
        <f t="shared" ref="W8:W16" si="10">IFERROR(D8/U8,0)</f>
        <v>0</v>
      </c>
      <c r="X8" s="17">
        <f>IFERROR(W8*커버링B2C요약!$AD$8/(커버링B2C요약!$AE$5/커버링B2C요약!$AD$5),0)</f>
        <v>0</v>
      </c>
      <c r="Y8" s="17">
        <v>0</v>
      </c>
      <c r="Z8" s="17">
        <v>0</v>
      </c>
      <c r="AA8" s="166"/>
    </row>
    <row r="9" spans="1:27" s="45" customFormat="1" ht="16.5" hidden="1" customHeight="1">
      <c r="A9" s="43"/>
      <c r="B9" s="22">
        <f>IFERROR(VLOOKUP($C9,'틱톡 RAW'!$A:$K,2,0),0)</f>
        <v>0</v>
      </c>
      <c r="C9" s="22">
        <v>1841039391095820</v>
      </c>
      <c r="D9" s="22">
        <f>IFERROR(VLOOKUP($C9,'틱톡 RAW'!$A:$K,6,0),0)</f>
        <v>0</v>
      </c>
      <c r="E9" s="22">
        <f>IFERROR(VLOOKUP($C9,'틱톡 RAW'!$A:$K,7,0),0)</f>
        <v>0</v>
      </c>
      <c r="F9" s="22">
        <f>IFERROR(VLOOKUP($C9,'틱톡 RAW'!$A:$K,8,0),0)</f>
        <v>0</v>
      </c>
      <c r="G9" s="22">
        <f>IFERROR(VLOOKUP($C9,'틱톡 RAW'!$A:$K,12,0),0)</f>
        <v>0</v>
      </c>
      <c r="H9" s="22">
        <f>IFERROR(VLOOKUP($C9,'틱톡 RAW'!$A:$K,13,0),0)</f>
        <v>0</v>
      </c>
      <c r="I9" s="22">
        <f>IFERROR(VLOOKUP($C9,'틱톡 RAW'!$A:$K,14,0),0)</f>
        <v>0</v>
      </c>
      <c r="J9" s="23">
        <f t="shared" ref="J9:J16" si="11">IFERROR(D9/E9*1000,0)</f>
        <v>0</v>
      </c>
      <c r="K9" s="23">
        <f t="shared" si="1"/>
        <v>0</v>
      </c>
      <c r="L9" s="24">
        <f t="shared" si="2"/>
        <v>0</v>
      </c>
      <c r="M9" s="24">
        <f t="shared" si="3"/>
        <v>0</v>
      </c>
      <c r="N9" s="24">
        <f t="shared" si="4"/>
        <v>0</v>
      </c>
      <c r="O9" s="24">
        <f t="shared" si="5"/>
        <v>0</v>
      </c>
      <c r="P9" s="22">
        <f t="shared" si="6"/>
        <v>0</v>
      </c>
      <c r="Q9" s="22">
        <f t="shared" si="7"/>
        <v>0</v>
      </c>
      <c r="R9" s="22">
        <f t="shared" si="8"/>
        <v>0</v>
      </c>
      <c r="S9" s="22">
        <f>IFERROR(VLOOKUP($C9,'틱톡 RAW (MMP)'!$A:$J,6,0),0)</f>
        <v>0</v>
      </c>
      <c r="T9" s="22">
        <f>IFERROR(VLOOKUP($C9,'틱톡 RAW (MMP)'!$A:$J,9,0),0)</f>
        <v>0</v>
      </c>
      <c r="U9" s="22">
        <f>IFERROR(VLOOKUP($C9,'틱톡 RAW (MMP)'!$A:$J,10,0),0)</f>
        <v>0</v>
      </c>
      <c r="V9" s="22">
        <f t="shared" si="9"/>
        <v>0</v>
      </c>
      <c r="W9" s="22">
        <f t="shared" si="10"/>
        <v>0</v>
      </c>
      <c r="X9" s="22">
        <f>IFERROR(W9*커버링B2C요약!$AD$8/(커버링B2C요약!$AE$5/커버링B2C요약!$AD$5),0)</f>
        <v>0</v>
      </c>
      <c r="Y9" s="43"/>
      <c r="Z9" s="43"/>
    </row>
    <row r="10" spans="1:27" s="184" customFormat="1" ht="16.5" hidden="1" customHeight="1">
      <c r="A10" s="43"/>
      <c r="B10" s="22" t="str">
        <f>IFERROR(VLOOKUP($C10,'틱톡 RAW'!$A:$K,2,0),0)</f>
        <v>iOS_SPC_구매_25.08.21</v>
      </c>
      <c r="C10" s="22">
        <v>1841590100224430</v>
      </c>
      <c r="D10" s="22">
        <f>IFERROR(VLOOKUP($C10,'틱톡 RAW'!$A:$K,6,0),0)</f>
        <v>0</v>
      </c>
      <c r="E10" s="22">
        <f>IFERROR(VLOOKUP($C10,'틱톡 RAW'!$A:$K,7,0),0)</f>
        <v>0</v>
      </c>
      <c r="F10" s="22">
        <f>IFERROR(VLOOKUP($C10,'틱톡 RAW'!$A:$K,8,0),0)</f>
        <v>0</v>
      </c>
      <c r="G10" s="22">
        <f>IFERROR(VLOOKUP($C10,'틱톡 RAW'!$A:$K,12,0),0)</f>
        <v>0</v>
      </c>
      <c r="H10" s="22">
        <f>IFERROR(VLOOKUP($C10,'틱톡 RAW'!$A:$K,13,0),0)</f>
        <v>0</v>
      </c>
      <c r="I10" s="22">
        <f>IFERROR(VLOOKUP($C10,'틱톡 RAW'!$A:$K,14,0),0)</f>
        <v>0</v>
      </c>
      <c r="J10" s="23">
        <f t="shared" si="11"/>
        <v>0</v>
      </c>
      <c r="K10" s="23">
        <f t="shared" si="1"/>
        <v>0</v>
      </c>
      <c r="L10" s="24">
        <f t="shared" si="2"/>
        <v>0</v>
      </c>
      <c r="M10" s="24">
        <f t="shared" si="3"/>
        <v>0</v>
      </c>
      <c r="N10" s="24">
        <f t="shared" si="4"/>
        <v>0</v>
      </c>
      <c r="O10" s="24">
        <f t="shared" si="5"/>
        <v>0</v>
      </c>
      <c r="P10" s="22">
        <f t="shared" si="6"/>
        <v>0</v>
      </c>
      <c r="Q10" s="22">
        <f t="shared" si="7"/>
        <v>0</v>
      </c>
      <c r="R10" s="22">
        <f t="shared" si="8"/>
        <v>0</v>
      </c>
      <c r="S10" s="22">
        <f>IFERROR(VLOOKUP($C10,'틱톡 RAW (MMP)'!$A:$J,6,0),0)</f>
        <v>0</v>
      </c>
      <c r="T10" s="22">
        <f>IFERROR(VLOOKUP($C10,'틱톡 RAW (MMP)'!$A:$J,9,0),0)</f>
        <v>0</v>
      </c>
      <c r="U10" s="22">
        <f>IFERROR(VLOOKUP($C10,'틱톡 RAW (MMP)'!$A:$J,10,0),0)</f>
        <v>0</v>
      </c>
      <c r="V10" s="22">
        <f t="shared" si="9"/>
        <v>0</v>
      </c>
      <c r="W10" s="22">
        <f t="shared" si="10"/>
        <v>0</v>
      </c>
      <c r="X10" s="22">
        <f>IFERROR(W10*커버링B2C요약!$AD$8/(커버링B2C요약!$AE$5/커버링B2C요약!$AD$5),0)</f>
        <v>0</v>
      </c>
      <c r="Y10" s="43"/>
      <c r="Z10" s="43"/>
      <c r="AA10" s="45"/>
    </row>
    <row r="11" spans="1:27" s="45" customFormat="1" ht="16.5" hidden="1" customHeight="1">
      <c r="A11" s="43"/>
      <c r="B11" s="22">
        <f>IFERROR(VLOOKUP($C11,'틱톡 RAW'!$A:$K,2,0),0)</f>
        <v>0</v>
      </c>
      <c r="C11" s="22">
        <v>1841040179970140</v>
      </c>
      <c r="D11" s="22">
        <f>IFERROR(VLOOKUP($C11,'틱톡 RAW'!$A:$K,6,0),0)</f>
        <v>0</v>
      </c>
      <c r="E11" s="22">
        <f>IFERROR(VLOOKUP($C11,'틱톡 RAW'!$A:$K,7,0),0)</f>
        <v>0</v>
      </c>
      <c r="F11" s="22">
        <f>IFERROR(VLOOKUP($C11,'틱톡 RAW'!$A:$K,8,0),0)</f>
        <v>0</v>
      </c>
      <c r="G11" s="22">
        <f>IFERROR(VLOOKUP($C11,'틱톡 RAW'!$A:$K,12,0),0)</f>
        <v>0</v>
      </c>
      <c r="H11" s="22">
        <f>IFERROR(VLOOKUP($C11,'틱톡 RAW'!$A:$K,13,0),0)</f>
        <v>0</v>
      </c>
      <c r="I11" s="22">
        <f>IFERROR(VLOOKUP($C11,'틱톡 RAW'!$A:$K,14,0),0)</f>
        <v>0</v>
      </c>
      <c r="J11" s="23">
        <f t="shared" si="11"/>
        <v>0</v>
      </c>
      <c r="K11" s="23">
        <f t="shared" si="1"/>
        <v>0</v>
      </c>
      <c r="L11" s="24">
        <f t="shared" si="2"/>
        <v>0</v>
      </c>
      <c r="M11" s="24">
        <f t="shared" si="3"/>
        <v>0</v>
      </c>
      <c r="N11" s="24">
        <f t="shared" si="4"/>
        <v>0</v>
      </c>
      <c r="O11" s="24">
        <f t="shared" si="5"/>
        <v>0</v>
      </c>
      <c r="P11" s="22">
        <f t="shared" si="6"/>
        <v>0</v>
      </c>
      <c r="Q11" s="22">
        <f t="shared" si="7"/>
        <v>0</v>
      </c>
      <c r="R11" s="22">
        <f t="shared" si="8"/>
        <v>0</v>
      </c>
      <c r="S11" s="22">
        <f>IFERROR(VLOOKUP($C11,'틱톡 RAW (MMP)'!$A:$J,6,0),0)</f>
        <v>0</v>
      </c>
      <c r="T11" s="22">
        <f>IFERROR(VLOOKUP($C11,'틱톡 RAW (MMP)'!$A:$J,9,0),0)</f>
        <v>0</v>
      </c>
      <c r="U11" s="22">
        <f>IFERROR(VLOOKUP($C11,'틱톡 RAW (MMP)'!$A:$J,10,0),0)</f>
        <v>0</v>
      </c>
      <c r="V11" s="22">
        <f t="shared" si="9"/>
        <v>0</v>
      </c>
      <c r="W11" s="22">
        <f t="shared" si="10"/>
        <v>0</v>
      </c>
      <c r="X11" s="22">
        <f>IFERROR(W11*커버링B2C요약!$AD$8/(커버링B2C요약!$AE$5/커버링B2C요약!$AD$5),0)</f>
        <v>0</v>
      </c>
      <c r="Y11" s="43"/>
      <c r="Z11" s="43"/>
    </row>
    <row r="12" spans="1:27" s="45" customFormat="1" ht="16.5" hidden="1" customHeight="1">
      <c r="A12" s="43"/>
      <c r="B12" s="22">
        <f>IFERROR(VLOOKUP($C12,'틱톡 RAW'!$A:$K,2,0),0)</f>
        <v>0</v>
      </c>
      <c r="C12" s="22">
        <v>1841039270152220</v>
      </c>
      <c r="D12" s="22">
        <f>IFERROR(VLOOKUP($C12,'틱톡 RAW'!$A:$K,6,0),0)</f>
        <v>0</v>
      </c>
      <c r="E12" s="22">
        <f>IFERROR(VLOOKUP($C12,'틱톡 RAW'!$A:$K,7,0),0)</f>
        <v>0</v>
      </c>
      <c r="F12" s="22">
        <f>IFERROR(VLOOKUP($C12,'틱톡 RAW'!$A:$K,8,0),0)</f>
        <v>0</v>
      </c>
      <c r="G12" s="22">
        <f>IFERROR(VLOOKUP($C12,'틱톡 RAW'!$A:$K,12,0),0)</f>
        <v>0</v>
      </c>
      <c r="H12" s="22">
        <f>IFERROR(VLOOKUP($C12,'틱톡 RAW'!$A:$K,13,0),0)</f>
        <v>0</v>
      </c>
      <c r="I12" s="22">
        <f>IFERROR(VLOOKUP($C12,'틱톡 RAW'!$A:$K,14,0),0)</f>
        <v>0</v>
      </c>
      <c r="J12" s="23">
        <f t="shared" si="11"/>
        <v>0</v>
      </c>
      <c r="K12" s="23">
        <f t="shared" si="1"/>
        <v>0</v>
      </c>
      <c r="L12" s="24">
        <f t="shared" si="2"/>
        <v>0</v>
      </c>
      <c r="M12" s="24">
        <f t="shared" si="3"/>
        <v>0</v>
      </c>
      <c r="N12" s="24">
        <f t="shared" si="4"/>
        <v>0</v>
      </c>
      <c r="O12" s="24">
        <f t="shared" si="5"/>
        <v>0</v>
      </c>
      <c r="P12" s="22">
        <f t="shared" si="6"/>
        <v>0</v>
      </c>
      <c r="Q12" s="22">
        <f t="shared" si="7"/>
        <v>0</v>
      </c>
      <c r="R12" s="22">
        <f t="shared" si="8"/>
        <v>0</v>
      </c>
      <c r="S12" s="22">
        <f>IFERROR(VLOOKUP($C12,'틱톡 RAW (MMP)'!$A:$J,6,0),0)</f>
        <v>0</v>
      </c>
      <c r="T12" s="22">
        <f>IFERROR(VLOOKUP($C12,'틱톡 RAW (MMP)'!$A:$J,9,0),0)</f>
        <v>0</v>
      </c>
      <c r="U12" s="22">
        <f>IFERROR(VLOOKUP($C12,'틱톡 RAW (MMP)'!$A:$J,10,0),0)</f>
        <v>0</v>
      </c>
      <c r="V12" s="22">
        <f t="shared" si="9"/>
        <v>0</v>
      </c>
      <c r="W12" s="22">
        <f t="shared" si="10"/>
        <v>0</v>
      </c>
      <c r="X12" s="22">
        <f>IFERROR(W12*커버링B2C요약!$AD$8/(커버링B2C요약!$AE$5/커버링B2C요약!$AD$5),0)</f>
        <v>0</v>
      </c>
      <c r="Y12" s="43"/>
      <c r="Z12" s="43"/>
    </row>
    <row r="13" spans="1:27" s="45" customFormat="1" ht="16.5" hidden="1" customHeight="1">
      <c r="A13" s="43"/>
      <c r="B13" s="22">
        <f>IFERROR(VLOOKUP($C13,'틱톡 RAW'!$A:$K,2,0),0)</f>
        <v>0</v>
      </c>
      <c r="C13" s="22">
        <v>1841039270151210</v>
      </c>
      <c r="D13" s="22">
        <f>IFERROR(VLOOKUP($C13,'틱톡 RAW'!$A:$K,6,0),0)</f>
        <v>0</v>
      </c>
      <c r="E13" s="22">
        <f>IFERROR(VLOOKUP($C13,'틱톡 RAW'!$A:$K,7,0),0)</f>
        <v>0</v>
      </c>
      <c r="F13" s="22">
        <f>IFERROR(VLOOKUP($C13,'틱톡 RAW'!$A:$K,8,0),0)</f>
        <v>0</v>
      </c>
      <c r="G13" s="22">
        <f>IFERROR(VLOOKUP($C13,'틱톡 RAW'!$A:$K,12,0),0)</f>
        <v>0</v>
      </c>
      <c r="H13" s="22">
        <f>IFERROR(VLOOKUP($C13,'틱톡 RAW'!$A:$K,13,0),0)</f>
        <v>0</v>
      </c>
      <c r="I13" s="22">
        <f>IFERROR(VLOOKUP($C13,'틱톡 RAW'!$A:$K,14,0),0)</f>
        <v>0</v>
      </c>
      <c r="J13" s="23">
        <f t="shared" si="11"/>
        <v>0</v>
      </c>
      <c r="K13" s="23">
        <f t="shared" si="1"/>
        <v>0</v>
      </c>
      <c r="L13" s="24">
        <f t="shared" si="2"/>
        <v>0</v>
      </c>
      <c r="M13" s="24">
        <f t="shared" si="3"/>
        <v>0</v>
      </c>
      <c r="N13" s="24">
        <f t="shared" si="4"/>
        <v>0</v>
      </c>
      <c r="O13" s="24">
        <f t="shared" si="5"/>
        <v>0</v>
      </c>
      <c r="P13" s="22">
        <f t="shared" si="6"/>
        <v>0</v>
      </c>
      <c r="Q13" s="22">
        <f t="shared" si="7"/>
        <v>0</v>
      </c>
      <c r="R13" s="22">
        <f t="shared" si="8"/>
        <v>0</v>
      </c>
      <c r="S13" s="22">
        <f>IFERROR(VLOOKUP($C13,'틱톡 RAW (MMP)'!$A:$J,6,0),0)</f>
        <v>0</v>
      </c>
      <c r="T13" s="22">
        <f>IFERROR(VLOOKUP($C13,'틱톡 RAW (MMP)'!$A:$J,9,0),0)</f>
        <v>0</v>
      </c>
      <c r="U13" s="22">
        <f>IFERROR(VLOOKUP($C13,'틱톡 RAW (MMP)'!$A:$J,10,0),0)</f>
        <v>0</v>
      </c>
      <c r="V13" s="22">
        <f t="shared" si="9"/>
        <v>0</v>
      </c>
      <c r="W13" s="22">
        <f t="shared" si="10"/>
        <v>0</v>
      </c>
      <c r="X13" s="22">
        <f>IFERROR(W13*커버링B2C요약!$AD$8/(커버링B2C요약!$AE$5/커버링B2C요약!$AD$5),0)</f>
        <v>0</v>
      </c>
      <c r="Y13" s="43"/>
      <c r="Z13" s="43"/>
    </row>
    <row r="14" spans="1:27" s="45" customFormat="1" ht="16.5" hidden="1" customHeight="1">
      <c r="A14" s="43"/>
      <c r="B14" s="22">
        <f>IFERROR(VLOOKUP($C14,'틱톡 RAW'!$A:$K,2,0),0)</f>
        <v>0</v>
      </c>
      <c r="C14" s="22">
        <v>1841039270152190</v>
      </c>
      <c r="D14" s="22">
        <f>IFERROR(VLOOKUP($C14,'틱톡 RAW'!$A:$K,6,0),0)</f>
        <v>0</v>
      </c>
      <c r="E14" s="22">
        <f>IFERROR(VLOOKUP($C14,'틱톡 RAW'!$A:$K,7,0),0)</f>
        <v>0</v>
      </c>
      <c r="F14" s="22">
        <f>IFERROR(VLOOKUP($C14,'틱톡 RAW'!$A:$K,8,0),0)</f>
        <v>0</v>
      </c>
      <c r="G14" s="22">
        <f>IFERROR(VLOOKUP($C14,'틱톡 RAW'!$A:$K,12,0),0)</f>
        <v>0</v>
      </c>
      <c r="H14" s="22">
        <f>IFERROR(VLOOKUP($C14,'틱톡 RAW'!$A:$K,13,0),0)</f>
        <v>0</v>
      </c>
      <c r="I14" s="22">
        <f>IFERROR(VLOOKUP($C14,'틱톡 RAW'!$A:$K,14,0),0)</f>
        <v>0</v>
      </c>
      <c r="J14" s="23">
        <f t="shared" si="11"/>
        <v>0</v>
      </c>
      <c r="K14" s="23">
        <f t="shared" si="1"/>
        <v>0</v>
      </c>
      <c r="L14" s="24">
        <f t="shared" si="2"/>
        <v>0</v>
      </c>
      <c r="M14" s="24">
        <f t="shared" si="3"/>
        <v>0</v>
      </c>
      <c r="N14" s="24">
        <f t="shared" si="4"/>
        <v>0</v>
      </c>
      <c r="O14" s="24">
        <f t="shared" si="5"/>
        <v>0</v>
      </c>
      <c r="P14" s="22">
        <f t="shared" si="6"/>
        <v>0</v>
      </c>
      <c r="Q14" s="22">
        <f t="shared" si="7"/>
        <v>0</v>
      </c>
      <c r="R14" s="22">
        <f t="shared" si="8"/>
        <v>0</v>
      </c>
      <c r="S14" s="22">
        <f>IFERROR(VLOOKUP($C14,'틱톡 RAW (MMP)'!$A:$J,6,0),0)</f>
        <v>0</v>
      </c>
      <c r="T14" s="22">
        <f>IFERROR(VLOOKUP($C14,'틱톡 RAW (MMP)'!$A:$J,9,0),0)</f>
        <v>0</v>
      </c>
      <c r="U14" s="22">
        <f>IFERROR(VLOOKUP($C14,'틱톡 RAW (MMP)'!$A:$J,10,0),0)</f>
        <v>0</v>
      </c>
      <c r="V14" s="22">
        <f t="shared" si="9"/>
        <v>0</v>
      </c>
      <c r="W14" s="22">
        <f t="shared" si="10"/>
        <v>0</v>
      </c>
      <c r="X14" s="22">
        <f>IFERROR(W14*커버링B2C요약!$AD$8/(커버링B2C요약!$AE$5/커버링B2C요약!$AD$5),0)</f>
        <v>0</v>
      </c>
      <c r="Y14" s="43"/>
      <c r="Z14" s="43"/>
    </row>
    <row r="15" spans="1:27" s="45" customFormat="1" ht="16.5" hidden="1" customHeight="1">
      <c r="A15" s="43"/>
      <c r="B15" s="22">
        <f>IFERROR(VLOOKUP($C15,'틱톡 RAW'!$A:$K,2,0),0)</f>
        <v>0</v>
      </c>
      <c r="C15" s="22">
        <v>1841039270151180</v>
      </c>
      <c r="D15" s="22">
        <f>IFERROR(VLOOKUP($C15,'틱톡 RAW'!$A:$K,6,0),0)</f>
        <v>0</v>
      </c>
      <c r="E15" s="22">
        <f>IFERROR(VLOOKUP($C15,'틱톡 RAW'!$A:$K,7,0),0)</f>
        <v>0</v>
      </c>
      <c r="F15" s="22">
        <f>IFERROR(VLOOKUP($C15,'틱톡 RAW'!$A:$K,8,0),0)</f>
        <v>0</v>
      </c>
      <c r="G15" s="22">
        <f>IFERROR(VLOOKUP($C15,'틱톡 RAW'!$A:$K,12,0),0)</f>
        <v>0</v>
      </c>
      <c r="H15" s="22">
        <f>IFERROR(VLOOKUP($C15,'틱톡 RAW'!$A:$K,13,0),0)</f>
        <v>0</v>
      </c>
      <c r="I15" s="22">
        <f>IFERROR(VLOOKUP($C15,'틱톡 RAW'!$A:$K,14,0),0)</f>
        <v>0</v>
      </c>
      <c r="J15" s="23">
        <f t="shared" si="11"/>
        <v>0</v>
      </c>
      <c r="K15" s="23">
        <f t="shared" si="1"/>
        <v>0</v>
      </c>
      <c r="L15" s="24">
        <f t="shared" si="2"/>
        <v>0</v>
      </c>
      <c r="M15" s="24">
        <f t="shared" si="3"/>
        <v>0</v>
      </c>
      <c r="N15" s="24">
        <f t="shared" si="4"/>
        <v>0</v>
      </c>
      <c r="O15" s="24">
        <f t="shared" si="5"/>
        <v>0</v>
      </c>
      <c r="P15" s="22">
        <f t="shared" si="6"/>
        <v>0</v>
      </c>
      <c r="Q15" s="22">
        <f t="shared" si="7"/>
        <v>0</v>
      </c>
      <c r="R15" s="22">
        <f t="shared" si="8"/>
        <v>0</v>
      </c>
      <c r="S15" s="22">
        <f>IFERROR(VLOOKUP($C15,'틱톡 RAW (MMP)'!$A:$J,6,0),0)</f>
        <v>0</v>
      </c>
      <c r="T15" s="22">
        <f>IFERROR(VLOOKUP($C15,'틱톡 RAW (MMP)'!$A:$J,9,0),0)</f>
        <v>0</v>
      </c>
      <c r="U15" s="22">
        <f>IFERROR(VLOOKUP($C15,'틱톡 RAW (MMP)'!$A:$J,10,0),0)</f>
        <v>0</v>
      </c>
      <c r="V15" s="22">
        <f t="shared" si="9"/>
        <v>0</v>
      </c>
      <c r="W15" s="22">
        <f t="shared" si="10"/>
        <v>0</v>
      </c>
      <c r="X15" s="22">
        <f>IFERROR(W15*커버링B2C요약!$AD$8/(커버링B2C요약!$AE$5/커버링B2C요약!$AD$5),0)</f>
        <v>0</v>
      </c>
      <c r="Y15" s="43"/>
      <c r="Z15" s="43"/>
    </row>
    <row r="16" spans="1:27" s="45" customFormat="1" ht="16.5" hidden="1" customHeight="1">
      <c r="A16" s="43"/>
      <c r="B16" s="22">
        <f>IFERROR(VLOOKUP($C16,'틱톡 RAW'!$A:$K,2,0),0)</f>
        <v>0</v>
      </c>
      <c r="C16" s="22">
        <v>1841039270152200</v>
      </c>
      <c r="D16" s="22">
        <f>IFERROR(VLOOKUP($C16,'틱톡 RAW'!$A:$K,6,0),0)</f>
        <v>0</v>
      </c>
      <c r="E16" s="22">
        <f>IFERROR(VLOOKUP($C16,'틱톡 RAW'!$A:$K,7,0),0)</f>
        <v>0</v>
      </c>
      <c r="F16" s="22">
        <f>IFERROR(VLOOKUP($C16,'틱톡 RAW'!$A:$K,8,0),0)</f>
        <v>0</v>
      </c>
      <c r="G16" s="22">
        <f>IFERROR(VLOOKUP($C16,'틱톡 RAW'!$A:$K,12,0),0)</f>
        <v>0</v>
      </c>
      <c r="H16" s="22">
        <f>IFERROR(VLOOKUP($C16,'틱톡 RAW'!$A:$K,13,0),0)</f>
        <v>0</v>
      </c>
      <c r="I16" s="22">
        <f>IFERROR(VLOOKUP($C16,'틱톡 RAW'!$A:$K,14,0),0)</f>
        <v>0</v>
      </c>
      <c r="J16" s="23">
        <f t="shared" si="11"/>
        <v>0</v>
      </c>
      <c r="K16" s="23">
        <f t="shared" si="1"/>
        <v>0</v>
      </c>
      <c r="L16" s="24">
        <f t="shared" si="2"/>
        <v>0</v>
      </c>
      <c r="M16" s="24">
        <f t="shared" si="3"/>
        <v>0</v>
      </c>
      <c r="N16" s="24">
        <f t="shared" si="4"/>
        <v>0</v>
      </c>
      <c r="O16" s="24">
        <f t="shared" si="5"/>
        <v>0</v>
      </c>
      <c r="P16" s="22">
        <f t="shared" si="6"/>
        <v>0</v>
      </c>
      <c r="Q16" s="22">
        <f t="shared" si="7"/>
        <v>0</v>
      </c>
      <c r="R16" s="22">
        <f t="shared" si="8"/>
        <v>0</v>
      </c>
      <c r="S16" s="22">
        <f>IFERROR(VLOOKUP($C16,'틱톡 RAW (MMP)'!$A:$J,6,0),0)</f>
        <v>0</v>
      </c>
      <c r="T16" s="22">
        <f>IFERROR(VLOOKUP($C16,'틱톡 RAW (MMP)'!$A:$J,9,0),0)</f>
        <v>0</v>
      </c>
      <c r="U16" s="22">
        <f>IFERROR(VLOOKUP($C16,'틱톡 RAW (MMP)'!$A:$J,10,0),0)</f>
        <v>0</v>
      </c>
      <c r="V16" s="22">
        <f t="shared" si="9"/>
        <v>0</v>
      </c>
      <c r="W16" s="22">
        <f t="shared" si="10"/>
        <v>0</v>
      </c>
      <c r="X16" s="22">
        <f>IFERROR(W16*커버링B2C요약!$AD$8/(커버링B2C요약!$AE$5/커버링B2C요약!$AD$5),0)</f>
        <v>0</v>
      </c>
      <c r="Y16" s="43"/>
      <c r="Z16" s="43"/>
    </row>
    <row r="17" spans="1:27" s="45" customFormat="1" ht="16.5" hidden="1" customHeight="1">
      <c r="A17" s="43"/>
      <c r="B17" s="22"/>
      <c r="C17" s="22"/>
      <c r="D17" s="22"/>
      <c r="E17" s="22"/>
      <c r="F17" s="22"/>
      <c r="G17" s="22"/>
      <c r="H17" s="22"/>
      <c r="I17" s="22"/>
      <c r="J17" s="174"/>
      <c r="K17" s="174"/>
      <c r="L17" s="24"/>
      <c r="M17" s="24"/>
      <c r="N17" s="24"/>
      <c r="O17" s="24"/>
      <c r="P17" s="22"/>
      <c r="Q17" s="22"/>
      <c r="R17" s="22"/>
      <c r="S17" s="22"/>
      <c r="T17" s="22"/>
      <c r="U17" s="22"/>
      <c r="V17" s="22"/>
      <c r="W17" s="22"/>
      <c r="X17" s="22"/>
      <c r="Y17" s="43"/>
      <c r="Z17" s="43"/>
    </row>
    <row r="18" spans="1:27" ht="16.5" hidden="1" customHeight="1">
      <c r="B18" s="19" t="s">
        <v>440</v>
      </c>
      <c r="C18" s="131" t="s">
        <v>1479</v>
      </c>
      <c r="D18" s="20"/>
    </row>
    <row r="19" spans="1:27" ht="16.5" hidden="1" customHeight="1">
      <c r="B19" s="11" t="s">
        <v>1565</v>
      </c>
      <c r="C19" s="11" t="s">
        <v>22</v>
      </c>
      <c r="D19" s="12" t="s">
        <v>23</v>
      </c>
      <c r="E19" s="12" t="s">
        <v>24</v>
      </c>
      <c r="F19" s="12" t="s">
        <v>25</v>
      </c>
      <c r="G19" s="12" t="s">
        <v>26</v>
      </c>
      <c r="H19" s="12" t="s">
        <v>27</v>
      </c>
      <c r="I19" s="12" t="s">
        <v>28</v>
      </c>
      <c r="J19" s="13" t="s">
        <v>29</v>
      </c>
      <c r="K19" s="13" t="s">
        <v>30</v>
      </c>
      <c r="L19" s="13" t="s">
        <v>31</v>
      </c>
      <c r="M19" s="13" t="s">
        <v>32</v>
      </c>
      <c r="N19" s="13" t="s">
        <v>33</v>
      </c>
      <c r="O19" s="13" t="s">
        <v>34</v>
      </c>
      <c r="P19" s="13" t="s">
        <v>35</v>
      </c>
      <c r="Q19" s="13" t="s">
        <v>36</v>
      </c>
      <c r="R19" s="13" t="s">
        <v>37</v>
      </c>
      <c r="S19" s="14" t="s">
        <v>38</v>
      </c>
      <c r="T19" s="14" t="s">
        <v>27</v>
      </c>
      <c r="U19" s="14" t="s">
        <v>28</v>
      </c>
      <c r="V19" s="14" t="s">
        <v>36</v>
      </c>
      <c r="W19" s="14" t="s">
        <v>37</v>
      </c>
      <c r="X19" s="14" t="s">
        <v>437</v>
      </c>
      <c r="Y19" s="13" t="s">
        <v>40</v>
      </c>
      <c r="Z19" s="14" t="s">
        <v>41</v>
      </c>
    </row>
    <row r="20" spans="1:27" ht="16.5" hidden="1" customHeight="1">
      <c r="B20" s="15"/>
      <c r="C20" s="9" t="s">
        <v>435</v>
      </c>
      <c r="D20" s="16">
        <f t="shared" ref="D20:I20" si="12">SUM(D21:D26)</f>
        <v>0</v>
      </c>
      <c r="E20" s="16">
        <f t="shared" si="12"/>
        <v>0</v>
      </c>
      <c r="F20" s="16">
        <f t="shared" si="12"/>
        <v>0</v>
      </c>
      <c r="G20" s="16">
        <f t="shared" si="12"/>
        <v>0</v>
      </c>
      <c r="H20" s="16">
        <f t="shared" si="12"/>
        <v>0</v>
      </c>
      <c r="I20" s="16">
        <f t="shared" si="12"/>
        <v>0</v>
      </c>
      <c r="J20" s="17" t="e">
        <f>D20*1000/E20</f>
        <v>#DIV/0!</v>
      </c>
      <c r="K20" s="17">
        <f t="shared" ref="K20:K26" si="13">IFERROR(D20/F20,0)</f>
        <v>0</v>
      </c>
      <c r="L20" s="18">
        <f t="shared" ref="L20:M26" si="14">IFERROR(F20/E20,0)</f>
        <v>0</v>
      </c>
      <c r="M20" s="42">
        <f t="shared" si="14"/>
        <v>0</v>
      </c>
      <c r="N20" s="42">
        <f t="shared" ref="N20:N26" si="15">IFERROR(H20/F20,0)</f>
        <v>0</v>
      </c>
      <c r="O20" s="42">
        <f t="shared" ref="O20:O26" si="16">IFERROR(I20/F20,0)</f>
        <v>0</v>
      </c>
      <c r="P20" s="17">
        <f t="shared" ref="P20:P26" si="17">IFERROR(D20/G20,0)</f>
        <v>0</v>
      </c>
      <c r="Q20" s="17">
        <f t="shared" ref="Q20:Q26" si="18">IFERROR(D20/H20,0)</f>
        <v>0</v>
      </c>
      <c r="R20" s="17">
        <f t="shared" ref="R20:R26" si="19">IFERROR(D20/I20,0)</f>
        <v>0</v>
      </c>
      <c r="S20" s="16">
        <f>SUM(S21:S26)</f>
        <v>0</v>
      </c>
      <c r="T20" s="16">
        <f>SUM(T21:T26)</f>
        <v>0</v>
      </c>
      <c r="U20" s="16">
        <f>SUM(U21:U26)</f>
        <v>0</v>
      </c>
      <c r="V20" s="17">
        <f t="shared" ref="V20:V26" si="20">IFERROR(D20/T20,0)</f>
        <v>0</v>
      </c>
      <c r="W20" s="17">
        <f t="shared" ref="W20:W26" si="21">IFERROR(D20/U20,0)</f>
        <v>0</v>
      </c>
      <c r="X20" s="17">
        <f>IFERROR(W20*커버링B2C요약!$AD$8/(커버링B2C요약!$AE$5/커버링B2C요약!$AD$5),0)</f>
        <v>0</v>
      </c>
      <c r="Y20" s="17">
        <v>0</v>
      </c>
      <c r="Z20" s="17">
        <v>0</v>
      </c>
      <c r="AA20" s="166"/>
    </row>
    <row r="21" spans="1:27" s="45" customFormat="1" ht="16.5" hidden="1" customHeight="1">
      <c r="A21" s="43"/>
      <c r="B21" s="22">
        <f>IFERROR(VLOOKUP($C21,'틱톡 RAW'!$A:$K,2,0),0)</f>
        <v>0</v>
      </c>
      <c r="C21" s="22">
        <v>1842149210046460</v>
      </c>
      <c r="D21" s="22">
        <f>IFERROR(VLOOKUP($C21,'틱톡 RAW'!$A:$K,6,0),0)</f>
        <v>0</v>
      </c>
      <c r="E21" s="22">
        <f>IFERROR(VLOOKUP($C21,'틱톡 RAW'!$A:$K,7,0),0)</f>
        <v>0</v>
      </c>
      <c r="F21" s="22">
        <f>IFERROR(VLOOKUP($C21,'틱톡 RAW'!$A:$K,8,0),0)</f>
        <v>0</v>
      </c>
      <c r="G21" s="22">
        <f>IFERROR(VLOOKUP($C21,'틱톡 RAW'!$A:$K,12,0),0)</f>
        <v>0</v>
      </c>
      <c r="H21" s="22">
        <f>IFERROR(VLOOKUP($C21,'틱톡 RAW'!$A:$K,13,0),0)</f>
        <v>0</v>
      </c>
      <c r="I21" s="22">
        <f>IFERROR(VLOOKUP($C21,'틱톡 RAW'!$A:$K,14,0),0)</f>
        <v>0</v>
      </c>
      <c r="J21" s="23">
        <f t="shared" ref="J21:J26" si="22">IFERROR(D21/E21*1000,0)</f>
        <v>0</v>
      </c>
      <c r="K21" s="23">
        <f t="shared" si="13"/>
        <v>0</v>
      </c>
      <c r="L21" s="24">
        <f t="shared" si="14"/>
        <v>0</v>
      </c>
      <c r="M21" s="24">
        <f t="shared" si="14"/>
        <v>0</v>
      </c>
      <c r="N21" s="24">
        <f t="shared" si="15"/>
        <v>0</v>
      </c>
      <c r="O21" s="24">
        <f t="shared" si="16"/>
        <v>0</v>
      </c>
      <c r="P21" s="22">
        <f t="shared" si="17"/>
        <v>0</v>
      </c>
      <c r="Q21" s="22">
        <f t="shared" si="18"/>
        <v>0</v>
      </c>
      <c r="R21" s="22">
        <f t="shared" si="19"/>
        <v>0</v>
      </c>
      <c r="S21" s="22">
        <f>IFERROR(VLOOKUP($C21,'틱톡 RAW (MMP)'!$A:$J,6,0),0)</f>
        <v>0</v>
      </c>
      <c r="T21" s="22">
        <f>IFERROR(VLOOKUP($C21,'틱톡 RAW (MMP)'!$A:$J,9,0),0)</f>
        <v>0</v>
      </c>
      <c r="U21" s="22">
        <f>IFERROR(VLOOKUP($C21,'틱톡 RAW (MMP)'!$A:$J,10,0),0)</f>
        <v>0</v>
      </c>
      <c r="V21" s="22">
        <f t="shared" si="20"/>
        <v>0</v>
      </c>
      <c r="W21" s="22">
        <f t="shared" si="21"/>
        <v>0</v>
      </c>
      <c r="X21" s="22">
        <f>IFERROR(W21*커버링B2C요약!$AD$8/(커버링B2C요약!$AE$5/커버링B2C요약!$AD$5),0)</f>
        <v>0</v>
      </c>
      <c r="Y21" s="43"/>
      <c r="Z21" s="43"/>
    </row>
    <row r="22" spans="1:27" s="146" customFormat="1" ht="16.5" hidden="1" customHeight="1">
      <c r="A22" s="43"/>
      <c r="B22" s="22">
        <f>IFERROR(VLOOKUP($C22,'틱톡 RAW'!$A:$K,2,0),0)</f>
        <v>0</v>
      </c>
      <c r="C22" s="22">
        <v>1842149210046480</v>
      </c>
      <c r="D22" s="22">
        <f>IFERROR(VLOOKUP($C22,'틱톡 RAW'!$A:$K,6,0),0)</f>
        <v>0</v>
      </c>
      <c r="E22" s="22">
        <f>IFERROR(VLOOKUP($C22,'틱톡 RAW'!$A:$K,7,0),0)</f>
        <v>0</v>
      </c>
      <c r="F22" s="22">
        <f>IFERROR(VLOOKUP($C22,'틱톡 RAW'!$A:$K,8,0),0)</f>
        <v>0</v>
      </c>
      <c r="G22" s="22">
        <f>IFERROR(VLOOKUP($C22,'틱톡 RAW'!$A:$K,12,0),0)</f>
        <v>0</v>
      </c>
      <c r="H22" s="22">
        <f>IFERROR(VLOOKUP($C22,'틱톡 RAW'!$A:$K,13,0),0)</f>
        <v>0</v>
      </c>
      <c r="I22" s="22">
        <f>IFERROR(VLOOKUP($C22,'틱톡 RAW'!$A:$K,14,0),0)</f>
        <v>0</v>
      </c>
      <c r="J22" s="23">
        <f t="shared" si="22"/>
        <v>0</v>
      </c>
      <c r="K22" s="23">
        <f t="shared" si="13"/>
        <v>0</v>
      </c>
      <c r="L22" s="24">
        <f t="shared" si="14"/>
        <v>0</v>
      </c>
      <c r="M22" s="24">
        <f t="shared" si="14"/>
        <v>0</v>
      </c>
      <c r="N22" s="24">
        <f t="shared" si="15"/>
        <v>0</v>
      </c>
      <c r="O22" s="24">
        <f t="shared" si="16"/>
        <v>0</v>
      </c>
      <c r="P22" s="22">
        <f t="shared" si="17"/>
        <v>0</v>
      </c>
      <c r="Q22" s="22">
        <f t="shared" si="18"/>
        <v>0</v>
      </c>
      <c r="R22" s="22">
        <f t="shared" si="19"/>
        <v>0</v>
      </c>
      <c r="S22" s="22">
        <f>IFERROR(VLOOKUP($C22,'틱톡 RAW (MMP)'!$A:$J,6,0),0)</f>
        <v>0</v>
      </c>
      <c r="T22" s="22">
        <f>IFERROR(VLOOKUP($C22,'틱톡 RAW (MMP)'!$A:$J,9,0),0)</f>
        <v>0</v>
      </c>
      <c r="U22" s="22">
        <f>IFERROR(VLOOKUP($C22,'틱톡 RAW (MMP)'!$A:$J,10,0),0)</f>
        <v>0</v>
      </c>
      <c r="V22" s="22">
        <f t="shared" si="20"/>
        <v>0</v>
      </c>
      <c r="W22" s="22">
        <f t="shared" si="21"/>
        <v>0</v>
      </c>
      <c r="X22" s="22">
        <f>IFERROR(W22*커버링B2C요약!$AD$8/(커버링B2C요약!$AE$5/커버링B2C요약!$AD$5),0)</f>
        <v>0</v>
      </c>
      <c r="Y22" s="43"/>
      <c r="Z22" s="43"/>
      <c r="AA22" s="45"/>
    </row>
    <row r="23" spans="1:27" s="45" customFormat="1" ht="16.5" hidden="1" customHeight="1">
      <c r="A23" s="62"/>
      <c r="B23" s="22">
        <f>IFERROR(VLOOKUP($C23,'틱톡 RAW'!$A:$K,2,0),0)</f>
        <v>0</v>
      </c>
      <c r="C23" s="22">
        <v>1842149210046510</v>
      </c>
      <c r="D23" s="22">
        <f>IFERROR(VLOOKUP($C23,'틱톡 RAW'!$A:$K,6,0),0)</f>
        <v>0</v>
      </c>
      <c r="E23" s="22">
        <f>IFERROR(VLOOKUP($C23,'틱톡 RAW'!$A:$K,7,0),0)</f>
        <v>0</v>
      </c>
      <c r="F23" s="22">
        <f>IFERROR(VLOOKUP($C23,'틱톡 RAW'!$A:$K,8,0),0)</f>
        <v>0</v>
      </c>
      <c r="G23" s="22">
        <f>IFERROR(VLOOKUP($C23,'틱톡 RAW'!$A:$K,12,0),0)</f>
        <v>0</v>
      </c>
      <c r="H23" s="22">
        <f>IFERROR(VLOOKUP($C23,'틱톡 RAW'!$A:$K,13,0),0)</f>
        <v>0</v>
      </c>
      <c r="I23" s="22">
        <f>IFERROR(VLOOKUP($C23,'틱톡 RAW'!$A:$K,14,0),0)</f>
        <v>0</v>
      </c>
      <c r="J23" s="23">
        <f t="shared" si="22"/>
        <v>0</v>
      </c>
      <c r="K23" s="23">
        <f t="shared" si="13"/>
        <v>0</v>
      </c>
      <c r="L23" s="24">
        <f t="shared" si="14"/>
        <v>0</v>
      </c>
      <c r="M23" s="24">
        <f t="shared" si="14"/>
        <v>0</v>
      </c>
      <c r="N23" s="24">
        <f t="shared" si="15"/>
        <v>0</v>
      </c>
      <c r="O23" s="24">
        <f t="shared" si="16"/>
        <v>0</v>
      </c>
      <c r="P23" s="22">
        <f t="shared" si="17"/>
        <v>0</v>
      </c>
      <c r="Q23" s="22">
        <f t="shared" si="18"/>
        <v>0</v>
      </c>
      <c r="R23" s="22">
        <f t="shared" si="19"/>
        <v>0</v>
      </c>
      <c r="S23" s="22">
        <f>IFERROR(VLOOKUP($C23,'틱톡 RAW (MMP)'!$A:$J,6,0),0)</f>
        <v>0</v>
      </c>
      <c r="T23" s="22">
        <f>IFERROR(VLOOKUP($C23,'틱톡 RAW (MMP)'!$A:$J,9,0),0)</f>
        <v>0</v>
      </c>
      <c r="U23" s="22">
        <f>IFERROR(VLOOKUP($C23,'틱톡 RAW (MMP)'!$A:$J,10,0),0)</f>
        <v>0</v>
      </c>
      <c r="V23" s="22">
        <f t="shared" si="20"/>
        <v>0</v>
      </c>
      <c r="W23" s="22">
        <f t="shared" si="21"/>
        <v>0</v>
      </c>
      <c r="X23" s="22">
        <f>IFERROR(W23*커버링B2C요약!$AD$8/(커버링B2C요약!$AE$5/커버링B2C요약!$AD$5),0)</f>
        <v>0</v>
      </c>
      <c r="Y23" s="62"/>
      <c r="Z23" s="62"/>
      <c r="AA23" s="146"/>
    </row>
    <row r="24" spans="1:27" s="45" customFormat="1" ht="16.5" hidden="1" customHeight="1">
      <c r="A24" s="43"/>
      <c r="B24" s="22">
        <f>IFERROR(VLOOKUP($C24,'틱톡 RAW'!$A:$K,2,0),0)</f>
        <v>0</v>
      </c>
      <c r="C24" s="22">
        <v>1842149210047490</v>
      </c>
      <c r="D24" s="22">
        <f>IFERROR(VLOOKUP($C24,'틱톡 RAW'!$A:$K,6,0),0)</f>
        <v>0</v>
      </c>
      <c r="E24" s="22">
        <f>IFERROR(VLOOKUP($C24,'틱톡 RAW'!$A:$K,7,0),0)</f>
        <v>0</v>
      </c>
      <c r="F24" s="22">
        <f>IFERROR(VLOOKUP($C24,'틱톡 RAW'!$A:$K,8,0),0)</f>
        <v>0</v>
      </c>
      <c r="G24" s="22">
        <f>IFERROR(VLOOKUP($C24,'틱톡 RAW'!$A:$K,12,0),0)</f>
        <v>0</v>
      </c>
      <c r="H24" s="22">
        <f>IFERROR(VLOOKUP($C24,'틱톡 RAW'!$A:$K,13,0),0)</f>
        <v>0</v>
      </c>
      <c r="I24" s="22">
        <f>IFERROR(VLOOKUP($C24,'틱톡 RAW'!$A:$K,14,0),0)</f>
        <v>0</v>
      </c>
      <c r="J24" s="23">
        <f t="shared" si="22"/>
        <v>0</v>
      </c>
      <c r="K24" s="23">
        <f t="shared" si="13"/>
        <v>0</v>
      </c>
      <c r="L24" s="24">
        <f t="shared" si="14"/>
        <v>0</v>
      </c>
      <c r="M24" s="24">
        <f t="shared" si="14"/>
        <v>0</v>
      </c>
      <c r="N24" s="24">
        <f t="shared" si="15"/>
        <v>0</v>
      </c>
      <c r="O24" s="24">
        <f t="shared" si="16"/>
        <v>0</v>
      </c>
      <c r="P24" s="22">
        <f t="shared" si="17"/>
        <v>0</v>
      </c>
      <c r="Q24" s="22">
        <f t="shared" si="18"/>
        <v>0</v>
      </c>
      <c r="R24" s="22">
        <f t="shared" si="19"/>
        <v>0</v>
      </c>
      <c r="S24" s="22">
        <f>IFERROR(VLOOKUP($C24,'틱톡 RAW (MMP)'!$A:$J,6,0),0)</f>
        <v>0</v>
      </c>
      <c r="T24" s="22">
        <f>IFERROR(VLOOKUP($C24,'틱톡 RAW (MMP)'!$A:$J,9,0),0)</f>
        <v>0</v>
      </c>
      <c r="U24" s="22">
        <f>IFERROR(VLOOKUP($C24,'틱톡 RAW (MMP)'!$A:$J,10,0),0)</f>
        <v>0</v>
      </c>
      <c r="V24" s="22">
        <f t="shared" si="20"/>
        <v>0</v>
      </c>
      <c r="W24" s="22">
        <f t="shared" si="21"/>
        <v>0</v>
      </c>
      <c r="X24" s="22">
        <f>IFERROR(W24*커버링B2C요약!$AD$8/(커버링B2C요약!$AE$5/커버링B2C요약!$AD$5),0)</f>
        <v>0</v>
      </c>
      <c r="Y24" s="43"/>
      <c r="Z24" s="43"/>
    </row>
    <row r="25" spans="1:27" s="45" customFormat="1" ht="16.5" hidden="1" customHeight="1">
      <c r="A25" s="43"/>
      <c r="B25" s="22">
        <f>IFERROR(VLOOKUP($C25,'틱톡 RAW'!$A:$K,2,0),0)</f>
        <v>0</v>
      </c>
      <c r="C25" s="22">
        <v>1842149210046490</v>
      </c>
      <c r="D25" s="22">
        <f>IFERROR(VLOOKUP($C25,'틱톡 RAW'!$A:$K,6,0),0)</f>
        <v>0</v>
      </c>
      <c r="E25" s="22">
        <f>IFERROR(VLOOKUP($C25,'틱톡 RAW'!$A:$K,7,0),0)</f>
        <v>0</v>
      </c>
      <c r="F25" s="22">
        <f>IFERROR(VLOOKUP($C25,'틱톡 RAW'!$A:$K,8,0),0)</f>
        <v>0</v>
      </c>
      <c r="G25" s="22">
        <f>IFERROR(VLOOKUP($C25,'틱톡 RAW'!$A:$K,12,0),0)</f>
        <v>0</v>
      </c>
      <c r="H25" s="22">
        <f>IFERROR(VLOOKUP($C25,'틱톡 RAW'!$A:$K,13,0),0)</f>
        <v>0</v>
      </c>
      <c r="I25" s="22">
        <f>IFERROR(VLOOKUP($C25,'틱톡 RAW'!$A:$K,14,0),0)</f>
        <v>0</v>
      </c>
      <c r="J25" s="23">
        <f t="shared" si="22"/>
        <v>0</v>
      </c>
      <c r="K25" s="23">
        <f t="shared" si="13"/>
        <v>0</v>
      </c>
      <c r="L25" s="24">
        <f t="shared" si="14"/>
        <v>0</v>
      </c>
      <c r="M25" s="24">
        <f t="shared" si="14"/>
        <v>0</v>
      </c>
      <c r="N25" s="24">
        <f t="shared" si="15"/>
        <v>0</v>
      </c>
      <c r="O25" s="24">
        <f t="shared" si="16"/>
        <v>0</v>
      </c>
      <c r="P25" s="22">
        <f t="shared" si="17"/>
        <v>0</v>
      </c>
      <c r="Q25" s="22">
        <f t="shared" si="18"/>
        <v>0</v>
      </c>
      <c r="R25" s="22">
        <f t="shared" si="19"/>
        <v>0</v>
      </c>
      <c r="S25" s="22">
        <f>IFERROR(VLOOKUP($C25,'틱톡 RAW (MMP)'!$A:$J,6,0),0)</f>
        <v>0</v>
      </c>
      <c r="T25" s="22">
        <f>IFERROR(VLOOKUP($C25,'틱톡 RAW (MMP)'!$A:$J,9,0),0)</f>
        <v>0</v>
      </c>
      <c r="U25" s="22">
        <f>IFERROR(VLOOKUP($C25,'틱톡 RAW (MMP)'!$A:$J,10,0),0)</f>
        <v>0</v>
      </c>
      <c r="V25" s="22">
        <f t="shared" si="20"/>
        <v>0</v>
      </c>
      <c r="W25" s="22">
        <f t="shared" si="21"/>
        <v>0</v>
      </c>
      <c r="X25" s="22">
        <f>IFERROR(W25*커버링B2C요약!$AD$8/(커버링B2C요약!$AE$5/커버링B2C요약!$AD$5),0)</f>
        <v>0</v>
      </c>
      <c r="Y25" s="43"/>
      <c r="Z25" s="43"/>
    </row>
    <row r="26" spans="1:27" s="146" customFormat="1" ht="16.5" hidden="1" customHeight="1">
      <c r="A26" s="43"/>
      <c r="B26" s="22">
        <f>IFERROR(VLOOKUP($C26,'틱톡 RAW'!$A:$K,2,0),0)</f>
        <v>0</v>
      </c>
      <c r="C26" s="22">
        <v>1842149210047500</v>
      </c>
      <c r="D26" s="22">
        <f>IFERROR(VLOOKUP($C26,'틱톡 RAW'!$A:$K,6,0),0)</f>
        <v>0</v>
      </c>
      <c r="E26" s="22">
        <f>IFERROR(VLOOKUP($C26,'틱톡 RAW'!$A:$K,7,0),0)</f>
        <v>0</v>
      </c>
      <c r="F26" s="22">
        <f>IFERROR(VLOOKUP($C26,'틱톡 RAW'!$A:$K,8,0),0)</f>
        <v>0</v>
      </c>
      <c r="G26" s="22">
        <f>IFERROR(VLOOKUP($C26,'틱톡 RAW'!$A:$K,12,0),0)</f>
        <v>0</v>
      </c>
      <c r="H26" s="22">
        <f>IFERROR(VLOOKUP($C26,'틱톡 RAW'!$A:$K,13,0),0)</f>
        <v>0</v>
      </c>
      <c r="I26" s="22">
        <f>IFERROR(VLOOKUP($C26,'틱톡 RAW'!$A:$K,14,0),0)</f>
        <v>0</v>
      </c>
      <c r="J26" s="23">
        <f t="shared" si="22"/>
        <v>0</v>
      </c>
      <c r="K26" s="23">
        <f t="shared" si="13"/>
        <v>0</v>
      </c>
      <c r="L26" s="24">
        <f t="shared" si="14"/>
        <v>0</v>
      </c>
      <c r="M26" s="24">
        <f t="shared" si="14"/>
        <v>0</v>
      </c>
      <c r="N26" s="24">
        <f t="shared" si="15"/>
        <v>0</v>
      </c>
      <c r="O26" s="24">
        <f t="shared" si="16"/>
        <v>0</v>
      </c>
      <c r="P26" s="22">
        <f t="shared" si="17"/>
        <v>0</v>
      </c>
      <c r="Q26" s="22">
        <f t="shared" si="18"/>
        <v>0</v>
      </c>
      <c r="R26" s="22">
        <f t="shared" si="19"/>
        <v>0</v>
      </c>
      <c r="S26" s="22">
        <f>IFERROR(VLOOKUP($C26,'틱톡 RAW (MMP)'!$A:$J,6,0),0)</f>
        <v>0</v>
      </c>
      <c r="T26" s="22">
        <f>IFERROR(VLOOKUP($C26,'틱톡 RAW (MMP)'!$A:$J,9,0),0)</f>
        <v>0</v>
      </c>
      <c r="U26" s="22">
        <f>IFERROR(VLOOKUP($C26,'틱톡 RAW (MMP)'!$A:$J,10,0),0)</f>
        <v>0</v>
      </c>
      <c r="V26" s="22">
        <f t="shared" si="20"/>
        <v>0</v>
      </c>
      <c r="W26" s="22">
        <f t="shared" si="21"/>
        <v>0</v>
      </c>
      <c r="X26" s="22">
        <f>IFERROR(W26*커버링B2C요약!$AD$8/(커버링B2C요약!$AE$5/커버링B2C요약!$AD$5),0)</f>
        <v>0</v>
      </c>
      <c r="Y26" s="43"/>
      <c r="Z26" s="43"/>
      <c r="AA26" s="45"/>
    </row>
    <row r="27" spans="1:27" ht="16.5" hidden="1" customHeight="1">
      <c r="B27" s="19" t="s">
        <v>440</v>
      </c>
      <c r="C27" s="131" t="s">
        <v>451</v>
      </c>
      <c r="D27" s="20"/>
    </row>
    <row r="28" spans="1:27" ht="16.5" hidden="1" customHeight="1">
      <c r="B28" s="11" t="s">
        <v>1565</v>
      </c>
      <c r="C28" s="11" t="s">
        <v>22</v>
      </c>
      <c r="D28" s="12" t="s">
        <v>23</v>
      </c>
      <c r="E28" s="12" t="s">
        <v>24</v>
      </c>
      <c r="F28" s="12" t="s">
        <v>25</v>
      </c>
      <c r="G28" s="12" t="s">
        <v>26</v>
      </c>
      <c r="H28" s="12" t="s">
        <v>27</v>
      </c>
      <c r="I28" s="12" t="s">
        <v>28</v>
      </c>
      <c r="J28" s="13" t="s">
        <v>29</v>
      </c>
      <c r="K28" s="13" t="s">
        <v>30</v>
      </c>
      <c r="L28" s="13" t="s">
        <v>31</v>
      </c>
      <c r="M28" s="13" t="s">
        <v>32</v>
      </c>
      <c r="N28" s="13" t="s">
        <v>33</v>
      </c>
      <c r="O28" s="13" t="s">
        <v>34</v>
      </c>
      <c r="P28" s="13" t="s">
        <v>35</v>
      </c>
      <c r="Q28" s="13" t="s">
        <v>36</v>
      </c>
      <c r="R28" s="13" t="s">
        <v>37</v>
      </c>
      <c r="S28" s="14" t="s">
        <v>38</v>
      </c>
      <c r="T28" s="14" t="s">
        <v>27</v>
      </c>
      <c r="U28" s="14" t="s">
        <v>28</v>
      </c>
      <c r="V28" s="14" t="s">
        <v>36</v>
      </c>
      <c r="W28" s="14" t="s">
        <v>37</v>
      </c>
      <c r="X28" s="14" t="s">
        <v>437</v>
      </c>
      <c r="Y28" s="13" t="s">
        <v>40</v>
      </c>
      <c r="Z28" s="14" t="s">
        <v>41</v>
      </c>
    </row>
    <row r="29" spans="1:27" ht="16.5" hidden="1" customHeight="1">
      <c r="B29" s="15"/>
      <c r="C29" s="9" t="s">
        <v>435</v>
      </c>
      <c r="D29" s="16">
        <f t="shared" ref="D29:I29" si="23">SUM(D30:D58)</f>
        <v>0</v>
      </c>
      <c r="E29" s="16">
        <f t="shared" si="23"/>
        <v>0</v>
      </c>
      <c r="F29" s="16">
        <f t="shared" si="23"/>
        <v>0</v>
      </c>
      <c r="G29" s="16">
        <f t="shared" si="23"/>
        <v>0</v>
      </c>
      <c r="H29" s="16">
        <f t="shared" si="23"/>
        <v>0</v>
      </c>
      <c r="I29" s="16">
        <f t="shared" si="23"/>
        <v>0</v>
      </c>
      <c r="J29" s="17" t="e">
        <f>D29*1000/E29</f>
        <v>#DIV/0!</v>
      </c>
      <c r="K29" s="17">
        <f t="shared" ref="K29:K58" si="24">IFERROR(D29/F29,0)</f>
        <v>0</v>
      </c>
      <c r="L29" s="18">
        <f t="shared" ref="L29:L58" si="25">IFERROR(F29/E29,0)</f>
        <v>0</v>
      </c>
      <c r="M29" s="42">
        <f t="shared" ref="M29:M58" si="26">IFERROR(G29/F29,0)</f>
        <v>0</v>
      </c>
      <c r="N29" s="42">
        <f t="shared" ref="N29:N58" si="27">IFERROR(H29/F29,0)</f>
        <v>0</v>
      </c>
      <c r="O29" s="42">
        <f t="shared" ref="O29:O58" si="28">IFERROR(I29/F29,0)</f>
        <v>0</v>
      </c>
      <c r="P29" s="17">
        <f t="shared" ref="P29:P58" si="29">IFERROR(D29/G29,0)</f>
        <v>0</v>
      </c>
      <c r="Q29" s="17">
        <f t="shared" ref="Q29:Q58" si="30">IFERROR(D29/H29,0)</f>
        <v>0</v>
      </c>
      <c r="R29" s="17">
        <f t="shared" ref="R29:R58" si="31">IFERROR(D29/I29,0)</f>
        <v>0</v>
      </c>
      <c r="S29" s="16">
        <f>SUM(S30:S58)</f>
        <v>0</v>
      </c>
      <c r="T29" s="16">
        <f>SUM(T30:T58)</f>
        <v>0</v>
      </c>
      <c r="U29" s="16">
        <f>SUM(U30:U58)</f>
        <v>0</v>
      </c>
      <c r="V29" s="17">
        <f t="shared" ref="V29:V58" si="32">IFERROR(D29/T29,0)</f>
        <v>0</v>
      </c>
      <c r="W29" s="17">
        <f t="shared" ref="W29:W58" si="33">IFERROR(D29/U29,0)</f>
        <v>0</v>
      </c>
      <c r="X29" s="17">
        <f>IFERROR(W29*커버링B2C요약!$AD$8/(커버링B2C요약!$AE$5/커버링B2C요약!$AD$5),0)</f>
        <v>0</v>
      </c>
      <c r="Y29" s="17">
        <v>0</v>
      </c>
      <c r="Z29" s="17">
        <v>0</v>
      </c>
      <c r="AA29" s="166"/>
    </row>
    <row r="30" spans="1:27" s="45" customFormat="1" ht="16.5" hidden="1" customHeight="1">
      <c r="A30" s="43"/>
      <c r="B30" s="22" t="str">
        <f>IFERROR(VLOOKUP($C30,'틱톡 RAW'!$A:$K,3,0),0)</f>
        <v>ios_purchase_re_vd_25.09.17</v>
      </c>
      <c r="C30" s="22">
        <v>1851748809530430</v>
      </c>
      <c r="D30" s="22">
        <f>IFERROR(VLOOKUP($C30,'틱톡 RAW'!$A:$K,6,0),0)</f>
        <v>0</v>
      </c>
      <c r="E30" s="22">
        <f>IFERROR(VLOOKUP($C30,'틱톡 RAW'!$A:$K,7,0),0)</f>
        <v>0</v>
      </c>
      <c r="F30" s="22">
        <f>IFERROR(VLOOKUP($C30,'틱톡 RAW'!$A:$K,8,0),0)</f>
        <v>0</v>
      </c>
      <c r="G30" s="22">
        <f>IFERROR(VLOOKUP($C30,'틱톡 RAW'!$A:$K,12,0),0)</f>
        <v>0</v>
      </c>
      <c r="H30" s="22">
        <f>IFERROR(VLOOKUP($C30,'틱톡 RAW'!$A:$K,13,0),0)</f>
        <v>0</v>
      </c>
      <c r="I30" s="22">
        <f>IFERROR(VLOOKUP($C30,'틱톡 RAW'!$A:$K,14,0),0)</f>
        <v>0</v>
      </c>
      <c r="J30" s="23">
        <f t="shared" ref="J30:J58" si="34">IFERROR(D30/E30*1000,0)</f>
        <v>0</v>
      </c>
      <c r="K30" s="23">
        <f t="shared" si="24"/>
        <v>0</v>
      </c>
      <c r="L30" s="24">
        <f t="shared" si="25"/>
        <v>0</v>
      </c>
      <c r="M30" s="24">
        <f t="shared" si="26"/>
        <v>0</v>
      </c>
      <c r="N30" s="24">
        <f t="shared" si="27"/>
        <v>0</v>
      </c>
      <c r="O30" s="24">
        <f t="shared" si="28"/>
        <v>0</v>
      </c>
      <c r="P30" s="22">
        <f t="shared" si="29"/>
        <v>0</v>
      </c>
      <c r="Q30" s="22">
        <f t="shared" si="30"/>
        <v>0</v>
      </c>
      <c r="R30" s="22">
        <f t="shared" si="31"/>
        <v>0</v>
      </c>
      <c r="S30" s="22">
        <f>IFERROR(VLOOKUP($C30,'틱톡 RAW (MMP)'!$A:$J,6,0),0)</f>
        <v>0</v>
      </c>
      <c r="T30" s="22">
        <f>IFERROR(VLOOKUP($C30,'틱톡 RAW (MMP)'!$A:$J,9,0),0)</f>
        <v>0</v>
      </c>
      <c r="U30" s="22">
        <f>IFERROR(VLOOKUP($C30,'틱톡 RAW (MMP)'!$A:$J,10,0),0)</f>
        <v>0</v>
      </c>
      <c r="V30" s="22">
        <f t="shared" si="32"/>
        <v>0</v>
      </c>
      <c r="W30" s="22">
        <f t="shared" si="33"/>
        <v>0</v>
      </c>
      <c r="X30" s="22">
        <f>IFERROR(W30*커버링B2C요약!$AD$8/(커버링B2C요약!$AE$5/커버링B2C요약!$AD$5),0)</f>
        <v>0</v>
      </c>
      <c r="Y30" s="43"/>
      <c r="Z30" s="43"/>
    </row>
    <row r="31" spans="1:27" s="45" customFormat="1" ht="16.5" hidden="1" customHeight="1">
      <c r="A31" s="43"/>
      <c r="B31" s="22" t="str">
        <f>IFERROR(VLOOKUP($C31,'틱톡 RAW'!$A:$K,3,0),0)</f>
        <v>ios_purchase_re_vd_25.09.17</v>
      </c>
      <c r="C31" s="22">
        <v>1851748809530450</v>
      </c>
      <c r="D31" s="22">
        <f>IFERROR(VLOOKUP($C31,'틱톡 RAW'!$A:$K,6,0),0)</f>
        <v>0</v>
      </c>
      <c r="E31" s="22">
        <f>IFERROR(VLOOKUP($C31,'틱톡 RAW'!$A:$K,7,0),0)</f>
        <v>0</v>
      </c>
      <c r="F31" s="22">
        <f>IFERROR(VLOOKUP($C31,'틱톡 RAW'!$A:$K,8,0),0)</f>
        <v>0</v>
      </c>
      <c r="G31" s="22">
        <f>IFERROR(VLOOKUP($C31,'틱톡 RAW'!$A:$K,12,0),0)</f>
        <v>0</v>
      </c>
      <c r="H31" s="22">
        <f>IFERROR(VLOOKUP($C31,'틱톡 RAW'!$A:$K,13,0),0)</f>
        <v>0</v>
      </c>
      <c r="I31" s="22">
        <f>IFERROR(VLOOKUP($C31,'틱톡 RAW'!$A:$K,14,0),0)</f>
        <v>0</v>
      </c>
      <c r="J31" s="23">
        <f t="shared" si="34"/>
        <v>0</v>
      </c>
      <c r="K31" s="23">
        <f t="shared" si="24"/>
        <v>0</v>
      </c>
      <c r="L31" s="24">
        <f t="shared" si="25"/>
        <v>0</v>
      </c>
      <c r="M31" s="24">
        <f t="shared" si="26"/>
        <v>0</v>
      </c>
      <c r="N31" s="24">
        <f t="shared" si="27"/>
        <v>0</v>
      </c>
      <c r="O31" s="24">
        <f t="shared" si="28"/>
        <v>0</v>
      </c>
      <c r="P31" s="22">
        <f t="shared" si="29"/>
        <v>0</v>
      </c>
      <c r="Q31" s="22">
        <f t="shared" si="30"/>
        <v>0</v>
      </c>
      <c r="R31" s="22">
        <f t="shared" si="31"/>
        <v>0</v>
      </c>
      <c r="S31" s="22">
        <f>IFERROR(VLOOKUP($C31,'틱톡 RAW (MMP)'!$A:$J,6,0),0)</f>
        <v>0</v>
      </c>
      <c r="T31" s="22">
        <f>IFERROR(VLOOKUP($C31,'틱톡 RAW (MMP)'!$A:$J,9,0),0)</f>
        <v>0</v>
      </c>
      <c r="U31" s="22">
        <f>IFERROR(VLOOKUP($C31,'틱톡 RAW (MMP)'!$A:$J,10,0),0)</f>
        <v>0</v>
      </c>
      <c r="V31" s="22">
        <f t="shared" si="32"/>
        <v>0</v>
      </c>
      <c r="W31" s="22">
        <f t="shared" si="33"/>
        <v>0</v>
      </c>
      <c r="X31" s="22">
        <f>IFERROR(W31*커버링B2C요약!$AD$8/(커버링B2C요약!$AE$5/커버링B2C요약!$AD$5),0)</f>
        <v>0</v>
      </c>
      <c r="Y31" s="43"/>
      <c r="Z31" s="43"/>
    </row>
    <row r="32" spans="1:27" s="45" customFormat="1" ht="16.5" hidden="1" customHeight="1">
      <c r="A32" s="43"/>
      <c r="B32" s="22">
        <f>IFERROR(VLOOKUP($C32,'틱톡 RAW'!$A:$K,3,0),0)</f>
        <v>0</v>
      </c>
      <c r="C32" s="22">
        <v>1854290574027920</v>
      </c>
      <c r="D32" s="22">
        <f>IFERROR(VLOOKUP($C32,'틱톡 RAW'!$A:$K,6,0),0)</f>
        <v>0</v>
      </c>
      <c r="E32" s="22">
        <f>IFERROR(VLOOKUP($C32,'틱톡 RAW'!$A:$K,7,0),0)</f>
        <v>0</v>
      </c>
      <c r="F32" s="22">
        <f>IFERROR(VLOOKUP($C32,'틱톡 RAW'!$A:$K,8,0),0)</f>
        <v>0</v>
      </c>
      <c r="G32" s="22">
        <f>IFERROR(VLOOKUP($C32,'틱톡 RAW'!$A:$K,12,0),0)</f>
        <v>0</v>
      </c>
      <c r="H32" s="22">
        <f>IFERROR(VLOOKUP($C32,'틱톡 RAW'!$A:$K,13,0),0)</f>
        <v>0</v>
      </c>
      <c r="I32" s="22">
        <f>IFERROR(VLOOKUP($C32,'틱톡 RAW'!$A:$K,14,0),0)</f>
        <v>0</v>
      </c>
      <c r="J32" s="23">
        <f t="shared" si="34"/>
        <v>0</v>
      </c>
      <c r="K32" s="23">
        <f t="shared" si="24"/>
        <v>0</v>
      </c>
      <c r="L32" s="24">
        <f t="shared" si="25"/>
        <v>0</v>
      </c>
      <c r="M32" s="24">
        <f t="shared" si="26"/>
        <v>0</v>
      </c>
      <c r="N32" s="24">
        <f t="shared" si="27"/>
        <v>0</v>
      </c>
      <c r="O32" s="24">
        <f t="shared" si="28"/>
        <v>0</v>
      </c>
      <c r="P32" s="22">
        <f t="shared" si="29"/>
        <v>0</v>
      </c>
      <c r="Q32" s="22">
        <f t="shared" si="30"/>
        <v>0</v>
      </c>
      <c r="R32" s="22">
        <f t="shared" si="31"/>
        <v>0</v>
      </c>
      <c r="S32" s="22">
        <f>IFERROR(VLOOKUP($C32,'틱톡 RAW (MMP)'!$A:$J,6,0),0)</f>
        <v>0</v>
      </c>
      <c r="T32" s="22">
        <f>IFERROR(VLOOKUP($C32,'틱톡 RAW (MMP)'!$A:$J,9,0),0)</f>
        <v>0</v>
      </c>
      <c r="U32" s="22">
        <f>IFERROR(VLOOKUP($C32,'틱톡 RAW (MMP)'!$A:$J,10,0),0)</f>
        <v>0</v>
      </c>
      <c r="V32" s="22">
        <f t="shared" si="32"/>
        <v>0</v>
      </c>
      <c r="W32" s="22">
        <f t="shared" si="33"/>
        <v>0</v>
      </c>
      <c r="X32" s="22">
        <f>IFERROR(W32*커버링B2C요약!$AD$8/(커버링B2C요약!$AE$5/커버링B2C요약!$AD$5),0)</f>
        <v>0</v>
      </c>
      <c r="Y32" s="43"/>
      <c r="Z32" s="43"/>
    </row>
    <row r="33" spans="1:26" s="45" customFormat="1" ht="16.5" hidden="1" customHeight="1">
      <c r="A33" s="43"/>
      <c r="B33" s="22">
        <f>IFERROR(VLOOKUP($C33,'틱톡 RAW'!$A:$K,3,0),0)</f>
        <v>0</v>
      </c>
      <c r="C33" s="22">
        <v>1854290574027900</v>
      </c>
      <c r="D33" s="22">
        <f>IFERROR(VLOOKUP($C33,'틱톡 RAW'!$A:$K,6,0),0)</f>
        <v>0</v>
      </c>
      <c r="E33" s="22">
        <f>IFERROR(VLOOKUP($C33,'틱톡 RAW'!$A:$K,7,0),0)</f>
        <v>0</v>
      </c>
      <c r="F33" s="22">
        <f>IFERROR(VLOOKUP($C33,'틱톡 RAW'!$A:$K,8,0),0)</f>
        <v>0</v>
      </c>
      <c r="G33" s="22">
        <f>IFERROR(VLOOKUP($C33,'틱톡 RAW'!$A:$K,12,0),0)</f>
        <v>0</v>
      </c>
      <c r="H33" s="22">
        <f>IFERROR(VLOOKUP($C33,'틱톡 RAW'!$A:$K,13,0),0)</f>
        <v>0</v>
      </c>
      <c r="I33" s="22">
        <f>IFERROR(VLOOKUP($C33,'틱톡 RAW'!$A:$K,14,0),0)</f>
        <v>0</v>
      </c>
      <c r="J33" s="23">
        <f t="shared" si="34"/>
        <v>0</v>
      </c>
      <c r="K33" s="23">
        <f t="shared" si="24"/>
        <v>0</v>
      </c>
      <c r="L33" s="24">
        <f t="shared" si="25"/>
        <v>0</v>
      </c>
      <c r="M33" s="24">
        <f t="shared" si="26"/>
        <v>0</v>
      </c>
      <c r="N33" s="24">
        <f t="shared" si="27"/>
        <v>0</v>
      </c>
      <c r="O33" s="24">
        <f t="shared" si="28"/>
        <v>0</v>
      </c>
      <c r="P33" s="22">
        <f t="shared" si="29"/>
        <v>0</v>
      </c>
      <c r="Q33" s="22">
        <f t="shared" si="30"/>
        <v>0</v>
      </c>
      <c r="R33" s="22">
        <f t="shared" si="31"/>
        <v>0</v>
      </c>
      <c r="S33" s="22">
        <f>IFERROR(VLOOKUP($C33,'틱톡 RAW (MMP)'!$A:$J,6,0),0)</f>
        <v>0</v>
      </c>
      <c r="T33" s="22">
        <f>IFERROR(VLOOKUP($C33,'틱톡 RAW (MMP)'!$A:$J,9,0),0)</f>
        <v>0</v>
      </c>
      <c r="U33" s="22">
        <f>IFERROR(VLOOKUP($C33,'틱톡 RAW (MMP)'!$A:$J,10,0),0)</f>
        <v>0</v>
      </c>
      <c r="V33" s="22">
        <f t="shared" si="32"/>
        <v>0</v>
      </c>
      <c r="W33" s="22">
        <f t="shared" si="33"/>
        <v>0</v>
      </c>
      <c r="X33" s="22">
        <f>IFERROR(W33*커버링B2C요약!$AD$8/(커버링B2C요약!$AE$5/커버링B2C요약!$AD$5),0)</f>
        <v>0</v>
      </c>
      <c r="Y33" s="43"/>
      <c r="Z33" s="43"/>
    </row>
    <row r="34" spans="1:26" s="45" customFormat="1" ht="16.5" hidden="1" customHeight="1">
      <c r="A34" s="43"/>
      <c r="B34" s="22">
        <f>IFERROR(VLOOKUP($C34,'틱톡 RAW'!$A:$K,3,0),0)</f>
        <v>0</v>
      </c>
      <c r="C34" s="22">
        <v>1851748809531450</v>
      </c>
      <c r="D34" s="22">
        <f>IFERROR(VLOOKUP($C34,'틱톡 RAW'!$A:$K,6,0),0)</f>
        <v>0</v>
      </c>
      <c r="E34" s="22">
        <f>IFERROR(VLOOKUP($C34,'틱톡 RAW'!$A:$K,7,0),0)</f>
        <v>0</v>
      </c>
      <c r="F34" s="22">
        <f>IFERROR(VLOOKUP($C34,'틱톡 RAW'!$A:$K,8,0),0)</f>
        <v>0</v>
      </c>
      <c r="G34" s="22">
        <f>IFERROR(VLOOKUP($C34,'틱톡 RAW'!$A:$K,12,0),0)</f>
        <v>0</v>
      </c>
      <c r="H34" s="22">
        <f>IFERROR(VLOOKUP($C34,'틱톡 RAW'!$A:$K,13,0),0)</f>
        <v>0</v>
      </c>
      <c r="I34" s="22">
        <f>IFERROR(VLOOKUP($C34,'틱톡 RAW'!$A:$K,14,0),0)</f>
        <v>0</v>
      </c>
      <c r="J34" s="23">
        <f t="shared" si="34"/>
        <v>0</v>
      </c>
      <c r="K34" s="23">
        <f t="shared" si="24"/>
        <v>0</v>
      </c>
      <c r="L34" s="24">
        <f t="shared" si="25"/>
        <v>0</v>
      </c>
      <c r="M34" s="24">
        <f t="shared" si="26"/>
        <v>0</v>
      </c>
      <c r="N34" s="24">
        <f t="shared" si="27"/>
        <v>0</v>
      </c>
      <c r="O34" s="24">
        <f t="shared" si="28"/>
        <v>0</v>
      </c>
      <c r="P34" s="22">
        <f t="shared" si="29"/>
        <v>0</v>
      </c>
      <c r="Q34" s="22">
        <f t="shared" si="30"/>
        <v>0</v>
      </c>
      <c r="R34" s="22">
        <f t="shared" si="31"/>
        <v>0</v>
      </c>
      <c r="S34" s="22">
        <f>IFERROR(VLOOKUP($C34,'틱톡 RAW (MMP)'!$A:$J,6,0),0)</f>
        <v>0</v>
      </c>
      <c r="T34" s="22">
        <f>IFERROR(VLOOKUP($C34,'틱톡 RAW (MMP)'!$A:$J,9,0),0)</f>
        <v>0</v>
      </c>
      <c r="U34" s="22">
        <f>IFERROR(VLOOKUP($C34,'틱톡 RAW (MMP)'!$A:$J,10,0),0)</f>
        <v>0</v>
      </c>
      <c r="V34" s="22">
        <f t="shared" si="32"/>
        <v>0</v>
      </c>
      <c r="W34" s="22">
        <f t="shared" si="33"/>
        <v>0</v>
      </c>
      <c r="X34" s="22">
        <f>IFERROR(W34*커버링B2C요약!$AD$8/(커버링B2C요약!$AE$5/커버링B2C요약!$AD$5),0)</f>
        <v>0</v>
      </c>
      <c r="Y34" s="43"/>
      <c r="Z34" s="43"/>
    </row>
    <row r="35" spans="1:26" s="45" customFormat="1" ht="16.5" hidden="1" customHeight="1">
      <c r="A35" s="43"/>
      <c r="B35" s="22">
        <f>IFERROR(VLOOKUP($C35,'틱톡 RAW'!$A:$K,3,0),0)</f>
        <v>0</v>
      </c>
      <c r="C35" s="22">
        <v>1846854711933130</v>
      </c>
      <c r="D35" s="22">
        <f>IFERROR(VLOOKUP($C35,'틱톡 RAW'!$A:$K,6,0),0)</f>
        <v>0</v>
      </c>
      <c r="E35" s="22">
        <f>IFERROR(VLOOKUP($C35,'틱톡 RAW'!$A:$K,7,0),0)</f>
        <v>0</v>
      </c>
      <c r="F35" s="22">
        <f>IFERROR(VLOOKUP($C35,'틱톡 RAW'!$A:$K,8,0),0)</f>
        <v>0</v>
      </c>
      <c r="G35" s="22">
        <f>IFERROR(VLOOKUP($C35,'틱톡 RAW'!$A:$K,12,0),0)</f>
        <v>0</v>
      </c>
      <c r="H35" s="22">
        <f>IFERROR(VLOOKUP($C35,'틱톡 RAW'!$A:$K,13,0),0)</f>
        <v>0</v>
      </c>
      <c r="I35" s="22">
        <f>IFERROR(VLOOKUP($C35,'틱톡 RAW'!$A:$K,14,0),0)</f>
        <v>0</v>
      </c>
      <c r="J35" s="23">
        <f t="shared" si="34"/>
        <v>0</v>
      </c>
      <c r="K35" s="23">
        <f t="shared" si="24"/>
        <v>0</v>
      </c>
      <c r="L35" s="24">
        <f t="shared" si="25"/>
        <v>0</v>
      </c>
      <c r="M35" s="24">
        <f t="shared" si="26"/>
        <v>0</v>
      </c>
      <c r="N35" s="24">
        <f t="shared" si="27"/>
        <v>0</v>
      </c>
      <c r="O35" s="24">
        <f t="shared" si="28"/>
        <v>0</v>
      </c>
      <c r="P35" s="22">
        <f t="shared" si="29"/>
        <v>0</v>
      </c>
      <c r="Q35" s="22">
        <f t="shared" si="30"/>
        <v>0</v>
      </c>
      <c r="R35" s="22">
        <f t="shared" si="31"/>
        <v>0</v>
      </c>
      <c r="S35" s="22">
        <f>IFERROR(VLOOKUP($C35,'틱톡 RAW (MMP)'!$A:$J,6,0),0)</f>
        <v>0</v>
      </c>
      <c r="T35" s="22">
        <f>IFERROR(VLOOKUP($C35,'틱톡 RAW (MMP)'!$A:$J,9,0),0)</f>
        <v>0</v>
      </c>
      <c r="U35" s="22">
        <f>IFERROR(VLOOKUP($C35,'틱톡 RAW (MMP)'!$A:$J,10,0),0)</f>
        <v>0</v>
      </c>
      <c r="V35" s="22">
        <f t="shared" si="32"/>
        <v>0</v>
      </c>
      <c r="W35" s="22">
        <f t="shared" si="33"/>
        <v>0</v>
      </c>
      <c r="X35" s="22">
        <f>IFERROR(W35*커버링B2C요약!$AD$8/(커버링B2C요약!$AE$5/커버링B2C요약!$AD$5),0)</f>
        <v>0</v>
      </c>
      <c r="Y35" s="43"/>
      <c r="Z35" s="43"/>
    </row>
    <row r="36" spans="1:26" s="45" customFormat="1" ht="16.5" hidden="1" customHeight="1">
      <c r="A36" s="43"/>
      <c r="B36" s="22">
        <f>IFERROR(VLOOKUP($C36,'틱톡 RAW'!$A:$K,3,0),0)</f>
        <v>0</v>
      </c>
      <c r="C36" s="22">
        <v>1851748809530480</v>
      </c>
      <c r="D36" s="22">
        <f>IFERROR(VLOOKUP($C36,'틱톡 RAW'!$A:$K,6,0),0)</f>
        <v>0</v>
      </c>
      <c r="E36" s="22">
        <f>IFERROR(VLOOKUP($C36,'틱톡 RAW'!$A:$K,7,0),0)</f>
        <v>0</v>
      </c>
      <c r="F36" s="22">
        <f>IFERROR(VLOOKUP($C36,'틱톡 RAW'!$A:$K,8,0),0)</f>
        <v>0</v>
      </c>
      <c r="G36" s="22">
        <f>IFERROR(VLOOKUP($C36,'틱톡 RAW'!$A:$K,12,0),0)</f>
        <v>0</v>
      </c>
      <c r="H36" s="22">
        <f>IFERROR(VLOOKUP($C36,'틱톡 RAW'!$A:$K,13,0),0)</f>
        <v>0</v>
      </c>
      <c r="I36" s="22">
        <f>IFERROR(VLOOKUP($C36,'틱톡 RAW'!$A:$K,14,0),0)</f>
        <v>0</v>
      </c>
      <c r="J36" s="23">
        <f t="shared" si="34"/>
        <v>0</v>
      </c>
      <c r="K36" s="23">
        <f t="shared" si="24"/>
        <v>0</v>
      </c>
      <c r="L36" s="24">
        <f t="shared" si="25"/>
        <v>0</v>
      </c>
      <c r="M36" s="24">
        <f t="shared" si="26"/>
        <v>0</v>
      </c>
      <c r="N36" s="24">
        <f t="shared" si="27"/>
        <v>0</v>
      </c>
      <c r="O36" s="24">
        <f t="shared" si="28"/>
        <v>0</v>
      </c>
      <c r="P36" s="22">
        <f t="shared" si="29"/>
        <v>0</v>
      </c>
      <c r="Q36" s="22">
        <f t="shared" si="30"/>
        <v>0</v>
      </c>
      <c r="R36" s="22">
        <f t="shared" si="31"/>
        <v>0</v>
      </c>
      <c r="S36" s="22">
        <f>IFERROR(VLOOKUP($C36,'틱톡 RAW (MMP)'!$A:$J,6,0),0)</f>
        <v>0</v>
      </c>
      <c r="T36" s="22">
        <f>IFERROR(VLOOKUP($C36,'틱톡 RAW (MMP)'!$A:$J,9,0),0)</f>
        <v>0</v>
      </c>
      <c r="U36" s="22">
        <f>IFERROR(VLOOKUP($C36,'틱톡 RAW (MMP)'!$A:$J,10,0),0)</f>
        <v>0</v>
      </c>
      <c r="V36" s="22">
        <f t="shared" si="32"/>
        <v>0</v>
      </c>
      <c r="W36" s="22">
        <f t="shared" si="33"/>
        <v>0</v>
      </c>
      <c r="X36" s="22">
        <f>IFERROR(W36*커버링B2C요약!$AD$8/(커버링B2C요약!$AE$5/커버링B2C요약!$AD$5),0)</f>
        <v>0</v>
      </c>
      <c r="Y36" s="43"/>
      <c r="Z36" s="43"/>
    </row>
    <row r="37" spans="1:26" s="45" customFormat="1" ht="16.5" hidden="1" customHeight="1">
      <c r="A37" s="43"/>
      <c r="B37" s="22">
        <f>IFERROR(VLOOKUP($C37,'틱톡 RAW'!$A:$K,3,0),0)</f>
        <v>0</v>
      </c>
      <c r="C37" s="22">
        <v>1851748809530460</v>
      </c>
      <c r="D37" s="22">
        <f>IFERROR(VLOOKUP($C37,'틱톡 RAW'!$A:$K,6,0),0)</f>
        <v>0</v>
      </c>
      <c r="E37" s="22">
        <f>IFERROR(VLOOKUP($C37,'틱톡 RAW'!$A:$K,7,0),0)</f>
        <v>0</v>
      </c>
      <c r="F37" s="22">
        <f>IFERROR(VLOOKUP($C37,'틱톡 RAW'!$A:$K,8,0),0)</f>
        <v>0</v>
      </c>
      <c r="G37" s="22">
        <f>IFERROR(VLOOKUP($C37,'틱톡 RAW'!$A:$K,12,0),0)</f>
        <v>0</v>
      </c>
      <c r="H37" s="22">
        <f>IFERROR(VLOOKUP($C37,'틱톡 RAW'!$A:$K,13,0),0)</f>
        <v>0</v>
      </c>
      <c r="I37" s="22">
        <f>IFERROR(VLOOKUP($C37,'틱톡 RAW'!$A:$K,14,0),0)</f>
        <v>0</v>
      </c>
      <c r="J37" s="23">
        <f t="shared" si="34"/>
        <v>0</v>
      </c>
      <c r="K37" s="23">
        <f t="shared" si="24"/>
        <v>0</v>
      </c>
      <c r="L37" s="24">
        <f t="shared" si="25"/>
        <v>0</v>
      </c>
      <c r="M37" s="24">
        <f t="shared" si="26"/>
        <v>0</v>
      </c>
      <c r="N37" s="24">
        <f t="shared" si="27"/>
        <v>0</v>
      </c>
      <c r="O37" s="24">
        <f t="shared" si="28"/>
        <v>0</v>
      </c>
      <c r="P37" s="22">
        <f t="shared" si="29"/>
        <v>0</v>
      </c>
      <c r="Q37" s="22">
        <f t="shared" si="30"/>
        <v>0</v>
      </c>
      <c r="R37" s="22">
        <f t="shared" si="31"/>
        <v>0</v>
      </c>
      <c r="S37" s="22">
        <f>IFERROR(VLOOKUP($C37,'틱톡 RAW (MMP)'!$A:$J,6,0),0)</f>
        <v>0</v>
      </c>
      <c r="T37" s="22">
        <f>IFERROR(VLOOKUP($C37,'틱톡 RAW (MMP)'!$A:$J,9,0),0)</f>
        <v>0</v>
      </c>
      <c r="U37" s="22">
        <f>IFERROR(VLOOKUP($C37,'틱톡 RAW (MMP)'!$A:$J,10,0),0)</f>
        <v>0</v>
      </c>
      <c r="V37" s="22">
        <f t="shared" si="32"/>
        <v>0</v>
      </c>
      <c r="W37" s="22">
        <f t="shared" si="33"/>
        <v>0</v>
      </c>
      <c r="X37" s="22">
        <f>IFERROR(W37*커버링B2C요약!$AD$8/(커버링B2C요약!$AE$5/커버링B2C요약!$AD$5),0)</f>
        <v>0</v>
      </c>
      <c r="Y37" s="43"/>
      <c r="Z37" s="43"/>
    </row>
    <row r="38" spans="1:26" s="45" customFormat="1" ht="16.5" hidden="1" customHeight="1">
      <c r="A38" s="43"/>
      <c r="B38" s="22">
        <f>IFERROR(VLOOKUP($C38,'틱톡 RAW'!$A:$K,3,0),0)</f>
        <v>0</v>
      </c>
      <c r="C38" s="22">
        <v>1850483083941920</v>
      </c>
      <c r="D38" s="22">
        <f>IFERROR(VLOOKUP($C38,'틱톡 RAW'!$A:$K,6,0),0)</f>
        <v>0</v>
      </c>
      <c r="E38" s="22">
        <f>IFERROR(VLOOKUP($C38,'틱톡 RAW'!$A:$K,7,0),0)</f>
        <v>0</v>
      </c>
      <c r="F38" s="22">
        <f>IFERROR(VLOOKUP($C38,'틱톡 RAW'!$A:$K,8,0),0)</f>
        <v>0</v>
      </c>
      <c r="G38" s="22">
        <f>IFERROR(VLOOKUP($C38,'틱톡 RAW'!$A:$K,12,0),0)</f>
        <v>0</v>
      </c>
      <c r="H38" s="22">
        <f>IFERROR(VLOOKUP($C38,'틱톡 RAW'!$A:$K,13,0),0)</f>
        <v>0</v>
      </c>
      <c r="I38" s="22">
        <f>IFERROR(VLOOKUP($C38,'틱톡 RAW'!$A:$K,14,0),0)</f>
        <v>0</v>
      </c>
      <c r="J38" s="23">
        <f t="shared" si="34"/>
        <v>0</v>
      </c>
      <c r="K38" s="23">
        <f t="shared" si="24"/>
        <v>0</v>
      </c>
      <c r="L38" s="24">
        <f t="shared" si="25"/>
        <v>0</v>
      </c>
      <c r="M38" s="24">
        <f t="shared" si="26"/>
        <v>0</v>
      </c>
      <c r="N38" s="24">
        <f t="shared" si="27"/>
        <v>0</v>
      </c>
      <c r="O38" s="24">
        <f t="shared" si="28"/>
        <v>0</v>
      </c>
      <c r="P38" s="22">
        <f t="shared" si="29"/>
        <v>0</v>
      </c>
      <c r="Q38" s="22">
        <f t="shared" si="30"/>
        <v>0</v>
      </c>
      <c r="R38" s="22">
        <f t="shared" si="31"/>
        <v>0</v>
      </c>
      <c r="S38" s="22">
        <f>IFERROR(VLOOKUP($C38,'틱톡 RAW (MMP)'!$A:$J,6,0),0)</f>
        <v>0</v>
      </c>
      <c r="T38" s="22">
        <f>IFERROR(VLOOKUP($C38,'틱톡 RAW (MMP)'!$A:$J,9,0),0)</f>
        <v>0</v>
      </c>
      <c r="U38" s="22">
        <f>IFERROR(VLOOKUP($C38,'틱톡 RAW (MMP)'!$A:$J,10,0),0)</f>
        <v>0</v>
      </c>
      <c r="V38" s="22">
        <f t="shared" si="32"/>
        <v>0</v>
      </c>
      <c r="W38" s="22">
        <f t="shared" si="33"/>
        <v>0</v>
      </c>
      <c r="X38" s="22">
        <f>IFERROR(W38*커버링B2C요약!$AD$8/(커버링B2C요약!$AE$5/커버링B2C요약!$AD$5),0)</f>
        <v>0</v>
      </c>
      <c r="Y38" s="43"/>
      <c r="Z38" s="43"/>
    </row>
    <row r="39" spans="1:26" s="45" customFormat="1" ht="16.5" hidden="1" customHeight="1">
      <c r="A39" s="43"/>
      <c r="B39" s="22">
        <f>IFERROR(VLOOKUP($C39,'틱톡 RAW'!$A:$K,3,0),0)</f>
        <v>0</v>
      </c>
      <c r="C39" s="22">
        <v>1848505906596010</v>
      </c>
      <c r="D39" s="22">
        <f>IFERROR(VLOOKUP($C39,'틱톡 RAW'!$A:$K,6,0),0)</f>
        <v>0</v>
      </c>
      <c r="E39" s="22">
        <f>IFERROR(VLOOKUP($C39,'틱톡 RAW'!$A:$K,7,0),0)</f>
        <v>0</v>
      </c>
      <c r="F39" s="22">
        <f>IFERROR(VLOOKUP($C39,'틱톡 RAW'!$A:$K,8,0),0)</f>
        <v>0</v>
      </c>
      <c r="G39" s="22">
        <f>IFERROR(VLOOKUP($C39,'틱톡 RAW'!$A:$K,12,0),0)</f>
        <v>0</v>
      </c>
      <c r="H39" s="22">
        <f>IFERROR(VLOOKUP($C39,'틱톡 RAW'!$A:$K,13,0),0)</f>
        <v>0</v>
      </c>
      <c r="I39" s="22">
        <f>IFERROR(VLOOKUP($C39,'틱톡 RAW'!$A:$K,14,0),0)</f>
        <v>0</v>
      </c>
      <c r="J39" s="23">
        <f t="shared" si="34"/>
        <v>0</v>
      </c>
      <c r="K39" s="23">
        <f t="shared" si="24"/>
        <v>0</v>
      </c>
      <c r="L39" s="24">
        <f t="shared" si="25"/>
        <v>0</v>
      </c>
      <c r="M39" s="24">
        <f t="shared" si="26"/>
        <v>0</v>
      </c>
      <c r="N39" s="24">
        <f t="shared" si="27"/>
        <v>0</v>
      </c>
      <c r="O39" s="24">
        <f t="shared" si="28"/>
        <v>0</v>
      </c>
      <c r="P39" s="22">
        <f t="shared" si="29"/>
        <v>0</v>
      </c>
      <c r="Q39" s="22">
        <f t="shared" si="30"/>
        <v>0</v>
      </c>
      <c r="R39" s="22">
        <f t="shared" si="31"/>
        <v>0</v>
      </c>
      <c r="S39" s="22">
        <f>IFERROR(VLOOKUP($C39,'틱톡 RAW (MMP)'!$A:$J,6,0),0)</f>
        <v>0</v>
      </c>
      <c r="T39" s="22">
        <f>IFERROR(VLOOKUP($C39,'틱톡 RAW (MMP)'!$A:$J,9,0),0)</f>
        <v>0</v>
      </c>
      <c r="U39" s="22">
        <f>IFERROR(VLOOKUP($C39,'틱톡 RAW (MMP)'!$A:$J,10,0),0)</f>
        <v>0</v>
      </c>
      <c r="V39" s="22">
        <f t="shared" si="32"/>
        <v>0</v>
      </c>
      <c r="W39" s="22">
        <f t="shared" si="33"/>
        <v>0</v>
      </c>
      <c r="X39" s="22">
        <f>IFERROR(W39*커버링B2C요약!$AD$8/(커버링B2C요약!$AE$5/커버링B2C요약!$AD$5),0)</f>
        <v>0</v>
      </c>
      <c r="Y39" s="43"/>
      <c r="Z39" s="43"/>
    </row>
    <row r="40" spans="1:26" s="45" customFormat="1" ht="16.5" hidden="1" customHeight="1">
      <c r="A40" s="43"/>
      <c r="B40" s="22">
        <f>IFERROR(VLOOKUP($C40,'틱톡 RAW'!$A:$K,3,0),0)</f>
        <v>0</v>
      </c>
      <c r="C40" s="22">
        <v>1850483083941900</v>
      </c>
      <c r="D40" s="22">
        <f>IFERROR(VLOOKUP($C40,'틱톡 RAW'!$A:$K,6,0),0)</f>
        <v>0</v>
      </c>
      <c r="E40" s="22">
        <f>IFERROR(VLOOKUP($C40,'틱톡 RAW'!$A:$K,7,0),0)</f>
        <v>0</v>
      </c>
      <c r="F40" s="22">
        <f>IFERROR(VLOOKUP($C40,'틱톡 RAW'!$A:$K,8,0),0)</f>
        <v>0</v>
      </c>
      <c r="G40" s="22">
        <f>IFERROR(VLOOKUP($C40,'틱톡 RAW'!$A:$K,12,0),0)</f>
        <v>0</v>
      </c>
      <c r="H40" s="22">
        <f>IFERROR(VLOOKUP($C40,'틱톡 RAW'!$A:$K,13,0),0)</f>
        <v>0</v>
      </c>
      <c r="I40" s="22">
        <f>IFERROR(VLOOKUP($C40,'틱톡 RAW'!$A:$K,14,0),0)</f>
        <v>0</v>
      </c>
      <c r="J40" s="23">
        <f t="shared" si="34"/>
        <v>0</v>
      </c>
      <c r="K40" s="23">
        <f t="shared" si="24"/>
        <v>0</v>
      </c>
      <c r="L40" s="24">
        <f t="shared" si="25"/>
        <v>0</v>
      </c>
      <c r="M40" s="24">
        <f t="shared" si="26"/>
        <v>0</v>
      </c>
      <c r="N40" s="24">
        <f t="shared" si="27"/>
        <v>0</v>
      </c>
      <c r="O40" s="24">
        <f t="shared" si="28"/>
        <v>0</v>
      </c>
      <c r="P40" s="22">
        <f t="shared" si="29"/>
        <v>0</v>
      </c>
      <c r="Q40" s="22">
        <f t="shared" si="30"/>
        <v>0</v>
      </c>
      <c r="R40" s="22">
        <f t="shared" si="31"/>
        <v>0</v>
      </c>
      <c r="S40" s="22">
        <f>IFERROR(VLOOKUP($C40,'틱톡 RAW (MMP)'!$A:$J,6,0),0)</f>
        <v>0</v>
      </c>
      <c r="T40" s="22">
        <f>IFERROR(VLOOKUP($C40,'틱톡 RAW (MMP)'!$A:$J,9,0),0)</f>
        <v>0</v>
      </c>
      <c r="U40" s="22">
        <f>IFERROR(VLOOKUP($C40,'틱톡 RAW (MMP)'!$A:$J,10,0),0)</f>
        <v>0</v>
      </c>
      <c r="V40" s="22">
        <f t="shared" si="32"/>
        <v>0</v>
      </c>
      <c r="W40" s="22">
        <f t="shared" si="33"/>
        <v>0</v>
      </c>
      <c r="X40" s="22">
        <f>IFERROR(W40*커버링B2C요약!$AD$8/(커버링B2C요약!$AE$5/커버링B2C요약!$AD$5),0)</f>
        <v>0</v>
      </c>
      <c r="Y40" s="43"/>
      <c r="Z40" s="43"/>
    </row>
    <row r="41" spans="1:26" s="45" customFormat="1" ht="16.5" hidden="1" customHeight="1">
      <c r="A41" s="43"/>
      <c r="B41" s="28">
        <f>IFERROR(VLOOKUP($C41,'틱톡 RAW'!$A:$K,3,0),0)</f>
        <v>0</v>
      </c>
      <c r="C41" s="22">
        <v>1848505906596880</v>
      </c>
      <c r="D41" s="22">
        <f>IFERROR(VLOOKUP($C41,'틱톡 RAW'!$A:$K,6,0),0)</f>
        <v>0</v>
      </c>
      <c r="E41" s="22">
        <f>IFERROR(VLOOKUP($C41,'틱톡 RAW'!$A:$K,7,0),0)</f>
        <v>0</v>
      </c>
      <c r="F41" s="22">
        <f>IFERROR(VLOOKUP($C41,'틱톡 RAW'!$A:$K,8,0),0)</f>
        <v>0</v>
      </c>
      <c r="G41" s="22">
        <f>IFERROR(VLOOKUP($C41,'틱톡 RAW'!$A:$K,12,0),0)</f>
        <v>0</v>
      </c>
      <c r="H41" s="22">
        <f>IFERROR(VLOOKUP($C41,'틱톡 RAW'!$A:$K,13,0),0)</f>
        <v>0</v>
      </c>
      <c r="I41" s="22">
        <f>IFERROR(VLOOKUP($C41,'틱톡 RAW'!$A:$K,14,0),0)</f>
        <v>0</v>
      </c>
      <c r="J41" s="23">
        <f t="shared" si="34"/>
        <v>0</v>
      </c>
      <c r="K41" s="23">
        <f t="shared" si="24"/>
        <v>0</v>
      </c>
      <c r="L41" s="24">
        <f t="shared" si="25"/>
        <v>0</v>
      </c>
      <c r="M41" s="24">
        <f t="shared" si="26"/>
        <v>0</v>
      </c>
      <c r="N41" s="24">
        <f t="shared" si="27"/>
        <v>0</v>
      </c>
      <c r="O41" s="24">
        <f t="shared" si="28"/>
        <v>0</v>
      </c>
      <c r="P41" s="22">
        <f t="shared" si="29"/>
        <v>0</v>
      </c>
      <c r="Q41" s="22">
        <f t="shared" si="30"/>
        <v>0</v>
      </c>
      <c r="R41" s="22">
        <f t="shared" si="31"/>
        <v>0</v>
      </c>
      <c r="S41" s="22">
        <f>IFERROR(VLOOKUP($C41,'틱톡 RAW (MMP)'!$A:$J,6,0),0)</f>
        <v>0</v>
      </c>
      <c r="T41" s="22">
        <f>IFERROR(VLOOKUP($C41,'틱톡 RAW (MMP)'!$A:$J,9,0),0)</f>
        <v>0</v>
      </c>
      <c r="U41" s="22">
        <f>IFERROR(VLOOKUP($C41,'틱톡 RAW (MMP)'!$A:$J,10,0),0)</f>
        <v>0</v>
      </c>
      <c r="V41" s="22">
        <f t="shared" si="32"/>
        <v>0</v>
      </c>
      <c r="W41" s="22">
        <f t="shared" si="33"/>
        <v>0</v>
      </c>
      <c r="X41" s="22">
        <f>IFERROR(W41*커버링B2C요약!$AD$8/(커버링B2C요약!$AE$5/커버링B2C요약!$AD$5),0)</f>
        <v>0</v>
      </c>
      <c r="Y41" s="43"/>
      <c r="Z41" s="43"/>
    </row>
    <row r="42" spans="1:26" s="45" customFormat="1" ht="16.5" hidden="1" customHeight="1">
      <c r="A42" s="43"/>
      <c r="B42" s="28">
        <f>IFERROR(VLOOKUP($C42,'틱톡 RAW'!$A:$K,3,0),0)</f>
        <v>0</v>
      </c>
      <c r="C42" s="22">
        <v>1843477551472810</v>
      </c>
      <c r="D42" s="22">
        <f>IFERROR(VLOOKUP($C42,'틱톡 RAW'!$A:$K,6,0),0)</f>
        <v>0</v>
      </c>
      <c r="E42" s="22">
        <f>IFERROR(VLOOKUP($C42,'틱톡 RAW'!$A:$K,7,0),0)</f>
        <v>0</v>
      </c>
      <c r="F42" s="22">
        <f>IFERROR(VLOOKUP($C42,'틱톡 RAW'!$A:$K,8,0),0)</f>
        <v>0</v>
      </c>
      <c r="G42" s="22">
        <f>IFERROR(VLOOKUP($C42,'틱톡 RAW'!$A:$K,12,0),0)</f>
        <v>0</v>
      </c>
      <c r="H42" s="22">
        <f>IFERROR(VLOOKUP($C42,'틱톡 RAW'!$A:$K,13,0),0)</f>
        <v>0</v>
      </c>
      <c r="I42" s="22">
        <f>IFERROR(VLOOKUP($C42,'틱톡 RAW'!$A:$K,14,0),0)</f>
        <v>0</v>
      </c>
      <c r="J42" s="23">
        <f t="shared" si="34"/>
        <v>0</v>
      </c>
      <c r="K42" s="23">
        <f t="shared" si="24"/>
        <v>0</v>
      </c>
      <c r="L42" s="24">
        <f t="shared" si="25"/>
        <v>0</v>
      </c>
      <c r="M42" s="24">
        <f t="shared" si="26"/>
        <v>0</v>
      </c>
      <c r="N42" s="24">
        <f t="shared" si="27"/>
        <v>0</v>
      </c>
      <c r="O42" s="24">
        <f t="shared" si="28"/>
        <v>0</v>
      </c>
      <c r="P42" s="22">
        <f t="shared" si="29"/>
        <v>0</v>
      </c>
      <c r="Q42" s="22">
        <f t="shared" si="30"/>
        <v>0</v>
      </c>
      <c r="R42" s="22">
        <f t="shared" si="31"/>
        <v>0</v>
      </c>
      <c r="S42" s="22">
        <f>IFERROR(VLOOKUP($C42,'틱톡 RAW (MMP)'!$A:$J,6,0),0)</f>
        <v>0</v>
      </c>
      <c r="T42" s="22">
        <f>IFERROR(VLOOKUP($C42,'틱톡 RAW (MMP)'!$A:$J,9,0),0)</f>
        <v>0</v>
      </c>
      <c r="U42" s="22">
        <f>IFERROR(VLOOKUP($C42,'틱톡 RAW (MMP)'!$A:$J,10,0),0)</f>
        <v>0</v>
      </c>
      <c r="V42" s="22">
        <f t="shared" si="32"/>
        <v>0</v>
      </c>
      <c r="W42" s="22">
        <f t="shared" si="33"/>
        <v>0</v>
      </c>
      <c r="X42" s="22">
        <f>IFERROR(W42*커버링B2C요약!$AD$8/(커버링B2C요약!$AE$5/커버링B2C요약!$AD$5),0)</f>
        <v>0</v>
      </c>
      <c r="Y42" s="43"/>
      <c r="Z42" s="43"/>
    </row>
    <row r="43" spans="1:26" s="45" customFormat="1" ht="16.5" hidden="1" customHeight="1">
      <c r="A43" s="43"/>
      <c r="B43" s="28">
        <f>IFERROR(VLOOKUP($C43,'틱톡 RAW'!$A:$K,3,0),0)</f>
        <v>0</v>
      </c>
      <c r="C43" s="22">
        <v>1843477551473930</v>
      </c>
      <c r="D43" s="22">
        <f>IFERROR(VLOOKUP($C43,'틱톡 RAW'!$A:$K,6,0),0)</f>
        <v>0</v>
      </c>
      <c r="E43" s="22">
        <f>IFERROR(VLOOKUP($C43,'틱톡 RAW'!$A:$K,7,0),0)</f>
        <v>0</v>
      </c>
      <c r="F43" s="22">
        <f>IFERROR(VLOOKUP($C43,'틱톡 RAW'!$A:$K,8,0),0)</f>
        <v>0</v>
      </c>
      <c r="G43" s="22">
        <f>IFERROR(VLOOKUP($C43,'틱톡 RAW'!$A:$K,12,0),0)</f>
        <v>0</v>
      </c>
      <c r="H43" s="22">
        <f>IFERROR(VLOOKUP($C43,'틱톡 RAW'!$A:$K,13,0),0)</f>
        <v>0</v>
      </c>
      <c r="I43" s="22">
        <f>IFERROR(VLOOKUP($C43,'틱톡 RAW'!$A:$K,14,0),0)</f>
        <v>0</v>
      </c>
      <c r="J43" s="23">
        <f t="shared" si="34"/>
        <v>0</v>
      </c>
      <c r="K43" s="23">
        <f t="shared" si="24"/>
        <v>0</v>
      </c>
      <c r="L43" s="24">
        <f t="shared" si="25"/>
        <v>0</v>
      </c>
      <c r="M43" s="24">
        <f t="shared" si="26"/>
        <v>0</v>
      </c>
      <c r="N43" s="24">
        <f t="shared" si="27"/>
        <v>0</v>
      </c>
      <c r="O43" s="24">
        <f t="shared" si="28"/>
        <v>0</v>
      </c>
      <c r="P43" s="22">
        <f t="shared" si="29"/>
        <v>0</v>
      </c>
      <c r="Q43" s="22">
        <f t="shared" si="30"/>
        <v>0</v>
      </c>
      <c r="R43" s="22">
        <f t="shared" si="31"/>
        <v>0</v>
      </c>
      <c r="S43" s="22">
        <f>IFERROR(VLOOKUP($C43,'틱톡 RAW (MMP)'!$A:$J,6,0),0)</f>
        <v>0</v>
      </c>
      <c r="T43" s="22">
        <f>IFERROR(VLOOKUP($C43,'틱톡 RAW (MMP)'!$A:$J,9,0),0)</f>
        <v>0</v>
      </c>
      <c r="U43" s="22">
        <f>IFERROR(VLOOKUP($C43,'틱톡 RAW (MMP)'!$A:$J,10,0),0)</f>
        <v>0</v>
      </c>
      <c r="V43" s="22">
        <f t="shared" si="32"/>
        <v>0</v>
      </c>
      <c r="W43" s="22">
        <f t="shared" si="33"/>
        <v>0</v>
      </c>
      <c r="X43" s="22">
        <f>IFERROR(W43*커버링B2C요약!$AD$8/(커버링B2C요약!$AE$5/커버링B2C요약!$AD$5),0)</f>
        <v>0</v>
      </c>
      <c r="Y43" s="43"/>
      <c r="Z43" s="43"/>
    </row>
    <row r="44" spans="1:26" s="45" customFormat="1" ht="16.5" hidden="1" customHeight="1">
      <c r="A44" s="43"/>
      <c r="B44" s="28">
        <f>IFERROR(VLOOKUP($C44,'틱톡 RAW'!$A:$K,3,0),0)</f>
        <v>0</v>
      </c>
      <c r="C44" s="22">
        <v>1843477551472800</v>
      </c>
      <c r="D44" s="22">
        <f>IFERROR(VLOOKUP($C44,'틱톡 RAW'!$A:$K,6,0),0)</f>
        <v>0</v>
      </c>
      <c r="E44" s="22">
        <f>IFERROR(VLOOKUP($C44,'틱톡 RAW'!$A:$K,7,0),0)</f>
        <v>0</v>
      </c>
      <c r="F44" s="22">
        <f>IFERROR(VLOOKUP($C44,'틱톡 RAW'!$A:$K,8,0),0)</f>
        <v>0</v>
      </c>
      <c r="G44" s="22">
        <f>IFERROR(VLOOKUP($C44,'틱톡 RAW'!$A:$K,12,0),0)</f>
        <v>0</v>
      </c>
      <c r="H44" s="22">
        <f>IFERROR(VLOOKUP($C44,'틱톡 RAW'!$A:$K,13,0),0)</f>
        <v>0</v>
      </c>
      <c r="I44" s="22">
        <f>IFERROR(VLOOKUP($C44,'틱톡 RAW'!$A:$K,14,0),0)</f>
        <v>0</v>
      </c>
      <c r="J44" s="23">
        <f t="shared" si="34"/>
        <v>0</v>
      </c>
      <c r="K44" s="23">
        <f t="shared" si="24"/>
        <v>0</v>
      </c>
      <c r="L44" s="24">
        <f t="shared" si="25"/>
        <v>0</v>
      </c>
      <c r="M44" s="24">
        <f t="shared" si="26"/>
        <v>0</v>
      </c>
      <c r="N44" s="24">
        <f t="shared" si="27"/>
        <v>0</v>
      </c>
      <c r="O44" s="24">
        <f t="shared" si="28"/>
        <v>0</v>
      </c>
      <c r="P44" s="22">
        <f t="shared" si="29"/>
        <v>0</v>
      </c>
      <c r="Q44" s="22">
        <f t="shared" si="30"/>
        <v>0</v>
      </c>
      <c r="R44" s="22">
        <f t="shared" si="31"/>
        <v>0</v>
      </c>
      <c r="S44" s="22">
        <f>IFERROR(VLOOKUP($C44,'틱톡 RAW (MMP)'!$A:$J,6,0),0)</f>
        <v>0</v>
      </c>
      <c r="T44" s="22">
        <f>IFERROR(VLOOKUP($C44,'틱톡 RAW (MMP)'!$A:$J,9,0),0)</f>
        <v>0</v>
      </c>
      <c r="U44" s="22">
        <f>IFERROR(VLOOKUP($C44,'틱톡 RAW (MMP)'!$A:$J,10,0),0)</f>
        <v>0</v>
      </c>
      <c r="V44" s="22">
        <f t="shared" si="32"/>
        <v>0</v>
      </c>
      <c r="W44" s="22">
        <f t="shared" si="33"/>
        <v>0</v>
      </c>
      <c r="X44" s="22">
        <f>IFERROR(W44*커버링B2C요약!$AD$8/(커버링B2C요약!$AE$5/커버링B2C요약!$AD$5),0)</f>
        <v>0</v>
      </c>
      <c r="Y44" s="43"/>
      <c r="Z44" s="43"/>
    </row>
    <row r="45" spans="1:26" s="45" customFormat="1" ht="16.5" hidden="1" customHeight="1">
      <c r="A45" s="43"/>
      <c r="B45" s="28">
        <f>IFERROR(VLOOKUP($C45,'틱톡 RAW'!$A:$K,3,0),0)</f>
        <v>0</v>
      </c>
      <c r="C45" s="22">
        <v>1848505906596890</v>
      </c>
      <c r="D45" s="22">
        <f>IFERROR(VLOOKUP($C45,'틱톡 RAW'!$A:$K,6,0),0)</f>
        <v>0</v>
      </c>
      <c r="E45" s="22">
        <f>IFERROR(VLOOKUP($C45,'틱톡 RAW'!$A:$K,7,0),0)</f>
        <v>0</v>
      </c>
      <c r="F45" s="22">
        <f>IFERROR(VLOOKUP($C45,'틱톡 RAW'!$A:$K,8,0),0)</f>
        <v>0</v>
      </c>
      <c r="G45" s="22">
        <f>IFERROR(VLOOKUP($C45,'틱톡 RAW'!$A:$K,12,0),0)</f>
        <v>0</v>
      </c>
      <c r="H45" s="22">
        <f>IFERROR(VLOOKUP($C45,'틱톡 RAW'!$A:$K,13,0),0)</f>
        <v>0</v>
      </c>
      <c r="I45" s="22">
        <f>IFERROR(VLOOKUP($C45,'틱톡 RAW'!$A:$K,14,0),0)</f>
        <v>0</v>
      </c>
      <c r="J45" s="23">
        <f t="shared" si="34"/>
        <v>0</v>
      </c>
      <c r="K45" s="23">
        <f t="shared" si="24"/>
        <v>0</v>
      </c>
      <c r="L45" s="24">
        <f t="shared" si="25"/>
        <v>0</v>
      </c>
      <c r="M45" s="24">
        <f t="shared" si="26"/>
        <v>0</v>
      </c>
      <c r="N45" s="24">
        <f t="shared" si="27"/>
        <v>0</v>
      </c>
      <c r="O45" s="24">
        <f t="shared" si="28"/>
        <v>0</v>
      </c>
      <c r="P45" s="22">
        <f t="shared" si="29"/>
        <v>0</v>
      </c>
      <c r="Q45" s="22">
        <f t="shared" si="30"/>
        <v>0</v>
      </c>
      <c r="R45" s="22">
        <f t="shared" si="31"/>
        <v>0</v>
      </c>
      <c r="S45" s="22">
        <f>IFERROR(VLOOKUP($C45,'틱톡 RAW (MMP)'!$A:$J,6,0),0)</f>
        <v>0</v>
      </c>
      <c r="T45" s="22">
        <f>IFERROR(VLOOKUP($C45,'틱톡 RAW (MMP)'!$A:$J,9,0),0)</f>
        <v>0</v>
      </c>
      <c r="U45" s="22">
        <f>IFERROR(VLOOKUP($C45,'틱톡 RAW (MMP)'!$A:$J,10,0),0)</f>
        <v>0</v>
      </c>
      <c r="V45" s="22">
        <f t="shared" si="32"/>
        <v>0</v>
      </c>
      <c r="W45" s="22">
        <f t="shared" si="33"/>
        <v>0</v>
      </c>
      <c r="X45" s="22">
        <f>IFERROR(W45*커버링B2C요약!$AD$8/(커버링B2C요약!$AE$5/커버링B2C요약!$AD$5),0)</f>
        <v>0</v>
      </c>
      <c r="Y45" s="43"/>
      <c r="Z45" s="43"/>
    </row>
    <row r="46" spans="1:26" s="45" customFormat="1" ht="16.5" hidden="1" customHeight="1">
      <c r="A46" s="43"/>
      <c r="B46" s="28">
        <f>IFERROR(VLOOKUP($C46,'틱톡 RAW'!$A:$K,3,0),0)</f>
        <v>0</v>
      </c>
      <c r="C46" s="22">
        <v>1846854711932080</v>
      </c>
      <c r="D46" s="22">
        <f>IFERROR(VLOOKUP($C46,'틱톡 RAW'!$A:$K,6,0),0)</f>
        <v>0</v>
      </c>
      <c r="E46" s="22">
        <f>IFERROR(VLOOKUP($C46,'틱톡 RAW'!$A:$K,7,0),0)</f>
        <v>0</v>
      </c>
      <c r="F46" s="22">
        <f>IFERROR(VLOOKUP($C46,'틱톡 RAW'!$A:$K,8,0),0)</f>
        <v>0</v>
      </c>
      <c r="G46" s="22">
        <f>IFERROR(VLOOKUP($C46,'틱톡 RAW'!$A:$K,12,0),0)</f>
        <v>0</v>
      </c>
      <c r="H46" s="22">
        <f>IFERROR(VLOOKUP($C46,'틱톡 RAW'!$A:$K,13,0),0)</f>
        <v>0</v>
      </c>
      <c r="I46" s="22">
        <f>IFERROR(VLOOKUP($C46,'틱톡 RAW'!$A:$K,14,0),0)</f>
        <v>0</v>
      </c>
      <c r="J46" s="23">
        <f t="shared" si="34"/>
        <v>0</v>
      </c>
      <c r="K46" s="23">
        <f t="shared" si="24"/>
        <v>0</v>
      </c>
      <c r="L46" s="24">
        <f t="shared" si="25"/>
        <v>0</v>
      </c>
      <c r="M46" s="24">
        <f t="shared" si="26"/>
        <v>0</v>
      </c>
      <c r="N46" s="24">
        <f t="shared" si="27"/>
        <v>0</v>
      </c>
      <c r="O46" s="24">
        <f t="shared" si="28"/>
        <v>0</v>
      </c>
      <c r="P46" s="22">
        <f t="shared" si="29"/>
        <v>0</v>
      </c>
      <c r="Q46" s="22">
        <f t="shared" si="30"/>
        <v>0</v>
      </c>
      <c r="R46" s="22">
        <f t="shared" si="31"/>
        <v>0</v>
      </c>
      <c r="S46" s="22">
        <f>IFERROR(VLOOKUP($C46,'틱톡 RAW (MMP)'!$A:$J,6,0),0)</f>
        <v>0</v>
      </c>
      <c r="T46" s="22">
        <f>IFERROR(VLOOKUP($C46,'틱톡 RAW (MMP)'!$A:$J,9,0),0)</f>
        <v>0</v>
      </c>
      <c r="U46" s="22">
        <f>IFERROR(VLOOKUP($C46,'틱톡 RAW (MMP)'!$A:$J,10,0),0)</f>
        <v>0</v>
      </c>
      <c r="V46" s="22">
        <f t="shared" si="32"/>
        <v>0</v>
      </c>
      <c r="W46" s="22">
        <f t="shared" si="33"/>
        <v>0</v>
      </c>
      <c r="X46" s="22">
        <f>IFERROR(W46*커버링B2C요약!$AD$8/(커버링B2C요약!$AE$5/커버링B2C요약!$AD$5),0)</f>
        <v>0</v>
      </c>
      <c r="Y46" s="43"/>
      <c r="Z46" s="43"/>
    </row>
    <row r="47" spans="1:26" s="45" customFormat="1" ht="16.5" hidden="1" customHeight="1">
      <c r="A47" s="43"/>
      <c r="B47" s="28">
        <f>IFERROR(VLOOKUP($C47,'틱톡 RAW'!$A:$K,3,0),0)</f>
        <v>0</v>
      </c>
      <c r="C47" s="22">
        <v>1846854711933150</v>
      </c>
      <c r="D47" s="22">
        <f>IFERROR(VLOOKUP($C47,'틱톡 RAW'!$A:$K,6,0),0)</f>
        <v>0</v>
      </c>
      <c r="E47" s="22">
        <f>IFERROR(VLOOKUP($C47,'틱톡 RAW'!$A:$K,7,0),0)</f>
        <v>0</v>
      </c>
      <c r="F47" s="22">
        <f>IFERROR(VLOOKUP($C47,'틱톡 RAW'!$A:$K,8,0),0)</f>
        <v>0</v>
      </c>
      <c r="G47" s="22">
        <f>IFERROR(VLOOKUP($C47,'틱톡 RAW'!$A:$K,12,0),0)</f>
        <v>0</v>
      </c>
      <c r="H47" s="22">
        <f>IFERROR(VLOOKUP($C47,'틱톡 RAW'!$A:$K,13,0),0)</f>
        <v>0</v>
      </c>
      <c r="I47" s="22">
        <f>IFERROR(VLOOKUP($C47,'틱톡 RAW'!$A:$K,14,0),0)</f>
        <v>0</v>
      </c>
      <c r="J47" s="23">
        <f t="shared" si="34"/>
        <v>0</v>
      </c>
      <c r="K47" s="23">
        <f t="shared" si="24"/>
        <v>0</v>
      </c>
      <c r="L47" s="24">
        <f t="shared" si="25"/>
        <v>0</v>
      </c>
      <c r="M47" s="24">
        <f t="shared" si="26"/>
        <v>0</v>
      </c>
      <c r="N47" s="24">
        <f t="shared" si="27"/>
        <v>0</v>
      </c>
      <c r="O47" s="24">
        <f t="shared" si="28"/>
        <v>0</v>
      </c>
      <c r="P47" s="22">
        <f t="shared" si="29"/>
        <v>0</v>
      </c>
      <c r="Q47" s="22">
        <f t="shared" si="30"/>
        <v>0</v>
      </c>
      <c r="R47" s="22">
        <f t="shared" si="31"/>
        <v>0</v>
      </c>
      <c r="S47" s="22">
        <f>IFERROR(VLOOKUP($C47,'틱톡 RAW (MMP)'!$A:$J,6,0),0)</f>
        <v>0</v>
      </c>
      <c r="T47" s="22">
        <f>IFERROR(VLOOKUP($C47,'틱톡 RAW (MMP)'!$A:$J,9,0),0)</f>
        <v>0</v>
      </c>
      <c r="U47" s="22">
        <f>IFERROR(VLOOKUP($C47,'틱톡 RAW (MMP)'!$A:$J,10,0),0)</f>
        <v>0</v>
      </c>
      <c r="V47" s="22">
        <f t="shared" si="32"/>
        <v>0</v>
      </c>
      <c r="W47" s="22">
        <f t="shared" si="33"/>
        <v>0</v>
      </c>
      <c r="X47" s="22">
        <f>IFERROR(W47*커버링B2C요약!$AD$8/(커버링B2C요약!$AE$5/커버링B2C요약!$AD$5),0)</f>
        <v>0</v>
      </c>
      <c r="Y47" s="43"/>
      <c r="Z47" s="43"/>
    </row>
    <row r="48" spans="1:26" s="45" customFormat="1" ht="16.5" hidden="1" customHeight="1">
      <c r="A48" s="43"/>
      <c r="B48" s="28">
        <f>IFERROR(VLOOKUP($C48,'틱톡 RAW'!$A:$K,3,0),0)</f>
        <v>0</v>
      </c>
      <c r="C48" s="22">
        <v>1848505906596910</v>
      </c>
      <c r="D48" s="22">
        <f>IFERROR(VLOOKUP($C48,'틱톡 RAW'!$A:$K,6,0),0)</f>
        <v>0</v>
      </c>
      <c r="E48" s="22">
        <f>IFERROR(VLOOKUP($C48,'틱톡 RAW'!$A:$K,7,0),0)</f>
        <v>0</v>
      </c>
      <c r="F48" s="22">
        <f>IFERROR(VLOOKUP($C48,'틱톡 RAW'!$A:$K,8,0),0)</f>
        <v>0</v>
      </c>
      <c r="G48" s="22">
        <f>IFERROR(VLOOKUP($C48,'틱톡 RAW'!$A:$K,12,0),0)</f>
        <v>0</v>
      </c>
      <c r="H48" s="22">
        <f>IFERROR(VLOOKUP($C48,'틱톡 RAW'!$A:$K,13,0),0)</f>
        <v>0</v>
      </c>
      <c r="I48" s="22">
        <f>IFERROR(VLOOKUP($C48,'틱톡 RAW'!$A:$K,14,0),0)</f>
        <v>0</v>
      </c>
      <c r="J48" s="23">
        <f t="shared" si="34"/>
        <v>0</v>
      </c>
      <c r="K48" s="23">
        <f t="shared" si="24"/>
        <v>0</v>
      </c>
      <c r="L48" s="24">
        <f t="shared" si="25"/>
        <v>0</v>
      </c>
      <c r="M48" s="24">
        <f t="shared" si="26"/>
        <v>0</v>
      </c>
      <c r="N48" s="24">
        <f t="shared" si="27"/>
        <v>0</v>
      </c>
      <c r="O48" s="24">
        <f t="shared" si="28"/>
        <v>0</v>
      </c>
      <c r="P48" s="22">
        <f t="shared" si="29"/>
        <v>0</v>
      </c>
      <c r="Q48" s="22">
        <f t="shared" si="30"/>
        <v>0</v>
      </c>
      <c r="R48" s="22">
        <f t="shared" si="31"/>
        <v>0</v>
      </c>
      <c r="S48" s="22">
        <f>IFERROR(VLOOKUP($C48,'틱톡 RAW (MMP)'!$A:$J,6,0),0)</f>
        <v>0</v>
      </c>
      <c r="T48" s="22">
        <f>IFERROR(VLOOKUP($C48,'틱톡 RAW (MMP)'!$A:$J,9,0),0)</f>
        <v>0</v>
      </c>
      <c r="U48" s="22">
        <f>IFERROR(VLOOKUP($C48,'틱톡 RAW (MMP)'!$A:$J,10,0),0)</f>
        <v>0</v>
      </c>
      <c r="V48" s="22">
        <f t="shared" si="32"/>
        <v>0</v>
      </c>
      <c r="W48" s="22">
        <f t="shared" si="33"/>
        <v>0</v>
      </c>
      <c r="X48" s="22">
        <f>IFERROR(W48*커버링B2C요약!$AD$8/(커버링B2C요약!$AE$5/커버링B2C요약!$AD$5),0)</f>
        <v>0</v>
      </c>
      <c r="Y48" s="43"/>
      <c r="Z48" s="43"/>
    </row>
    <row r="49" spans="1:27" s="45" customFormat="1" ht="16.5" hidden="1" customHeight="1">
      <c r="A49" s="43"/>
      <c r="B49" s="28">
        <f>IFERROR(VLOOKUP($C49,'틱톡 RAW'!$A:$K,3,0),0)</f>
        <v>0</v>
      </c>
      <c r="C49" s="22">
        <v>1850483083941930</v>
      </c>
      <c r="D49" s="22">
        <f>IFERROR(VLOOKUP($C49,'틱톡 RAW'!$A:$K,6,0),0)</f>
        <v>0</v>
      </c>
      <c r="E49" s="22">
        <f>IFERROR(VLOOKUP($C49,'틱톡 RAW'!$A:$K,7,0),0)</f>
        <v>0</v>
      </c>
      <c r="F49" s="22">
        <f>IFERROR(VLOOKUP($C49,'틱톡 RAW'!$A:$K,8,0),0)</f>
        <v>0</v>
      </c>
      <c r="G49" s="22">
        <f>IFERROR(VLOOKUP($C49,'틱톡 RAW'!$A:$K,12,0),0)</f>
        <v>0</v>
      </c>
      <c r="H49" s="22">
        <f>IFERROR(VLOOKUP($C49,'틱톡 RAW'!$A:$K,13,0),0)</f>
        <v>0</v>
      </c>
      <c r="I49" s="22">
        <f>IFERROR(VLOOKUP($C49,'틱톡 RAW'!$A:$K,14,0),0)</f>
        <v>0</v>
      </c>
      <c r="J49" s="23">
        <f t="shared" si="34"/>
        <v>0</v>
      </c>
      <c r="K49" s="23">
        <f t="shared" si="24"/>
        <v>0</v>
      </c>
      <c r="L49" s="24">
        <f t="shared" si="25"/>
        <v>0</v>
      </c>
      <c r="M49" s="24">
        <f t="shared" si="26"/>
        <v>0</v>
      </c>
      <c r="N49" s="24">
        <f t="shared" si="27"/>
        <v>0</v>
      </c>
      <c r="O49" s="24">
        <f t="shared" si="28"/>
        <v>0</v>
      </c>
      <c r="P49" s="22">
        <f t="shared" si="29"/>
        <v>0</v>
      </c>
      <c r="Q49" s="22">
        <f t="shared" si="30"/>
        <v>0</v>
      </c>
      <c r="R49" s="22">
        <f t="shared" si="31"/>
        <v>0</v>
      </c>
      <c r="S49" s="22">
        <f>IFERROR(VLOOKUP($C49,'틱톡 RAW (MMP)'!$A:$J,6,0),0)</f>
        <v>0</v>
      </c>
      <c r="T49" s="22">
        <f>IFERROR(VLOOKUP($C49,'틱톡 RAW (MMP)'!$A:$J,9,0),0)</f>
        <v>0</v>
      </c>
      <c r="U49" s="22">
        <f>IFERROR(VLOOKUP($C49,'틱톡 RAW (MMP)'!$A:$J,10,0),0)</f>
        <v>0</v>
      </c>
      <c r="V49" s="22">
        <f t="shared" si="32"/>
        <v>0</v>
      </c>
      <c r="W49" s="22">
        <f t="shared" si="33"/>
        <v>0</v>
      </c>
      <c r="X49" s="22">
        <f>IFERROR(W49*커버링B2C요약!$AD$8/(커버링B2C요약!$AE$5/커버링B2C요약!$AD$5),0)</f>
        <v>0</v>
      </c>
      <c r="Y49" s="43"/>
      <c r="Z49" s="43"/>
    </row>
    <row r="50" spans="1:27" s="45" customFormat="1" ht="16.5" hidden="1" customHeight="1">
      <c r="A50" s="43"/>
      <c r="B50" s="28">
        <f>IFERROR(VLOOKUP($C50,'틱톡 RAW'!$A:$K,3,0),0)</f>
        <v>0</v>
      </c>
      <c r="C50" s="22">
        <v>1848505906595970</v>
      </c>
      <c r="D50" s="22">
        <f>IFERROR(VLOOKUP($C50,'틱톡 RAW'!$A:$K,6,0),0)</f>
        <v>0</v>
      </c>
      <c r="E50" s="22">
        <f>IFERROR(VLOOKUP($C50,'틱톡 RAW'!$A:$K,7,0),0)</f>
        <v>0</v>
      </c>
      <c r="F50" s="22">
        <f>IFERROR(VLOOKUP($C50,'틱톡 RAW'!$A:$K,8,0),0)</f>
        <v>0</v>
      </c>
      <c r="G50" s="22">
        <f>IFERROR(VLOOKUP($C50,'틱톡 RAW'!$A:$K,12,0),0)</f>
        <v>0</v>
      </c>
      <c r="H50" s="22">
        <f>IFERROR(VLOOKUP($C50,'틱톡 RAW'!$A:$K,13,0),0)</f>
        <v>0</v>
      </c>
      <c r="I50" s="22">
        <f>IFERROR(VLOOKUP($C50,'틱톡 RAW'!$A:$K,14,0),0)</f>
        <v>0</v>
      </c>
      <c r="J50" s="23">
        <f t="shared" si="34"/>
        <v>0</v>
      </c>
      <c r="K50" s="23">
        <f t="shared" si="24"/>
        <v>0</v>
      </c>
      <c r="L50" s="24">
        <f t="shared" si="25"/>
        <v>0</v>
      </c>
      <c r="M50" s="24">
        <f t="shared" si="26"/>
        <v>0</v>
      </c>
      <c r="N50" s="24">
        <f t="shared" si="27"/>
        <v>0</v>
      </c>
      <c r="O50" s="24">
        <f t="shared" si="28"/>
        <v>0</v>
      </c>
      <c r="P50" s="22">
        <f t="shared" si="29"/>
        <v>0</v>
      </c>
      <c r="Q50" s="22">
        <f t="shared" si="30"/>
        <v>0</v>
      </c>
      <c r="R50" s="22">
        <f t="shared" si="31"/>
        <v>0</v>
      </c>
      <c r="S50" s="22">
        <f>IFERROR(VLOOKUP($C50,'틱톡 RAW (MMP)'!$A:$J,6,0),0)</f>
        <v>0</v>
      </c>
      <c r="T50" s="22">
        <f>IFERROR(VLOOKUP($C50,'틱톡 RAW (MMP)'!$A:$J,9,0),0)</f>
        <v>0</v>
      </c>
      <c r="U50" s="22">
        <f>IFERROR(VLOOKUP($C50,'틱톡 RAW (MMP)'!$A:$J,10,0),0)</f>
        <v>0</v>
      </c>
      <c r="V50" s="22">
        <f t="shared" si="32"/>
        <v>0</v>
      </c>
      <c r="W50" s="22">
        <f t="shared" si="33"/>
        <v>0</v>
      </c>
      <c r="X50" s="22">
        <f>IFERROR(W50*커버링B2C요약!$AD$8/(커버링B2C요약!$AE$5/커버링B2C요약!$AD$5),0)</f>
        <v>0</v>
      </c>
      <c r="Y50" s="43"/>
      <c r="Z50" s="43"/>
    </row>
    <row r="51" spans="1:27" s="45" customFormat="1" ht="16.5" hidden="1" customHeight="1">
      <c r="A51" s="43"/>
      <c r="B51" s="28">
        <f>IFERROR(VLOOKUP($C51,'틱톡 RAW'!$A:$K,3,0),0)</f>
        <v>0</v>
      </c>
      <c r="C51" s="22">
        <v>1848505906595980</v>
      </c>
      <c r="D51" s="22">
        <f>IFERROR(VLOOKUP($C51,'틱톡 RAW'!$A:$K,6,0),0)</f>
        <v>0</v>
      </c>
      <c r="E51" s="22">
        <f>IFERROR(VLOOKUP($C51,'틱톡 RAW'!$A:$K,7,0),0)</f>
        <v>0</v>
      </c>
      <c r="F51" s="22">
        <f>IFERROR(VLOOKUP($C51,'틱톡 RAW'!$A:$K,8,0),0)</f>
        <v>0</v>
      </c>
      <c r="G51" s="22">
        <f>IFERROR(VLOOKUP($C51,'틱톡 RAW'!$A:$K,12,0),0)</f>
        <v>0</v>
      </c>
      <c r="H51" s="22">
        <f>IFERROR(VLOOKUP($C51,'틱톡 RAW'!$A:$K,13,0),0)</f>
        <v>0</v>
      </c>
      <c r="I51" s="22">
        <f>IFERROR(VLOOKUP($C51,'틱톡 RAW'!$A:$K,14,0),0)</f>
        <v>0</v>
      </c>
      <c r="J51" s="23">
        <f t="shared" si="34"/>
        <v>0</v>
      </c>
      <c r="K51" s="23">
        <f t="shared" si="24"/>
        <v>0</v>
      </c>
      <c r="L51" s="24">
        <f t="shared" si="25"/>
        <v>0</v>
      </c>
      <c r="M51" s="24">
        <f t="shared" si="26"/>
        <v>0</v>
      </c>
      <c r="N51" s="24">
        <f t="shared" si="27"/>
        <v>0</v>
      </c>
      <c r="O51" s="24">
        <f t="shared" si="28"/>
        <v>0</v>
      </c>
      <c r="P51" s="22">
        <f t="shared" si="29"/>
        <v>0</v>
      </c>
      <c r="Q51" s="22">
        <f t="shared" si="30"/>
        <v>0</v>
      </c>
      <c r="R51" s="22">
        <f t="shared" si="31"/>
        <v>0</v>
      </c>
      <c r="S51" s="22">
        <f>IFERROR(VLOOKUP($C51,'틱톡 RAW (MMP)'!$A:$J,6,0),0)</f>
        <v>0</v>
      </c>
      <c r="T51" s="22">
        <f>IFERROR(VLOOKUP($C51,'틱톡 RAW (MMP)'!$A:$J,9,0),0)</f>
        <v>0</v>
      </c>
      <c r="U51" s="22">
        <f>IFERROR(VLOOKUP($C51,'틱톡 RAW (MMP)'!$A:$J,10,0),0)</f>
        <v>0</v>
      </c>
      <c r="V51" s="22">
        <f t="shared" si="32"/>
        <v>0</v>
      </c>
      <c r="W51" s="22">
        <f t="shared" si="33"/>
        <v>0</v>
      </c>
      <c r="X51" s="22">
        <f>IFERROR(W51*커버링B2C요약!$AD$8/(커버링B2C요약!$AE$5/커버링B2C요약!$AD$5),0)</f>
        <v>0</v>
      </c>
      <c r="Y51" s="43"/>
      <c r="Z51" s="43"/>
    </row>
    <row r="52" spans="1:27" s="45" customFormat="1" ht="16.5" hidden="1" customHeight="1">
      <c r="A52" s="43"/>
      <c r="B52" s="28">
        <f>IFERROR(VLOOKUP($C52,'틱톡 RAW'!$A:$K,3,0),0)</f>
        <v>0</v>
      </c>
      <c r="C52" s="22">
        <v>1843477551474960</v>
      </c>
      <c r="D52" s="22">
        <f>IFERROR(VLOOKUP($C52,'틱톡 RAW'!$A:$K,6,0),0)</f>
        <v>0</v>
      </c>
      <c r="E52" s="22">
        <f>IFERROR(VLOOKUP($C52,'틱톡 RAW'!$A:$K,7,0),0)</f>
        <v>0</v>
      </c>
      <c r="F52" s="22">
        <f>IFERROR(VLOOKUP($C52,'틱톡 RAW'!$A:$K,8,0),0)</f>
        <v>0</v>
      </c>
      <c r="G52" s="22">
        <f>IFERROR(VLOOKUP($C52,'틱톡 RAW'!$A:$K,12,0),0)</f>
        <v>0</v>
      </c>
      <c r="H52" s="22">
        <f>IFERROR(VLOOKUP($C52,'틱톡 RAW'!$A:$K,13,0),0)</f>
        <v>0</v>
      </c>
      <c r="I52" s="22">
        <f>IFERROR(VLOOKUP($C52,'틱톡 RAW'!$A:$K,14,0),0)</f>
        <v>0</v>
      </c>
      <c r="J52" s="23">
        <f t="shared" si="34"/>
        <v>0</v>
      </c>
      <c r="K52" s="23">
        <f t="shared" si="24"/>
        <v>0</v>
      </c>
      <c r="L52" s="24">
        <f t="shared" si="25"/>
        <v>0</v>
      </c>
      <c r="M52" s="24">
        <f t="shared" si="26"/>
        <v>0</v>
      </c>
      <c r="N52" s="24">
        <f t="shared" si="27"/>
        <v>0</v>
      </c>
      <c r="O52" s="24">
        <f t="shared" si="28"/>
        <v>0</v>
      </c>
      <c r="P52" s="22">
        <f t="shared" si="29"/>
        <v>0</v>
      </c>
      <c r="Q52" s="22">
        <f t="shared" si="30"/>
        <v>0</v>
      </c>
      <c r="R52" s="22">
        <f t="shared" si="31"/>
        <v>0</v>
      </c>
      <c r="S52" s="22">
        <f>IFERROR(VLOOKUP($C52,'틱톡 RAW (MMP)'!$A:$J,6,0),0)</f>
        <v>0</v>
      </c>
      <c r="T52" s="22">
        <f>IFERROR(VLOOKUP($C52,'틱톡 RAW (MMP)'!$A:$J,9,0),0)</f>
        <v>0</v>
      </c>
      <c r="U52" s="22">
        <f>IFERROR(VLOOKUP($C52,'틱톡 RAW (MMP)'!$A:$J,10,0),0)</f>
        <v>0</v>
      </c>
      <c r="V52" s="22">
        <f t="shared" si="32"/>
        <v>0</v>
      </c>
      <c r="W52" s="22">
        <f t="shared" si="33"/>
        <v>0</v>
      </c>
      <c r="X52" s="22">
        <f>IFERROR(W52*커버링B2C요약!$AD$8/(커버링B2C요약!$AE$5/커버링B2C요약!$AD$5),0)</f>
        <v>0</v>
      </c>
      <c r="Y52" s="43"/>
      <c r="Z52" s="43"/>
    </row>
    <row r="53" spans="1:27" s="45" customFormat="1" ht="16.5" hidden="1" customHeight="1">
      <c r="A53" s="43"/>
      <c r="B53" s="28">
        <f>IFERROR(VLOOKUP($C53,'틱톡 RAW'!$A:$K,3,0),0)</f>
        <v>0</v>
      </c>
      <c r="C53" s="22">
        <v>1846854711933120</v>
      </c>
      <c r="D53" s="22">
        <f>IFERROR(VLOOKUP($C53,'틱톡 RAW'!$A:$K,6,0),0)</f>
        <v>0</v>
      </c>
      <c r="E53" s="22">
        <f>IFERROR(VLOOKUP($C53,'틱톡 RAW'!$A:$K,7,0),0)</f>
        <v>0</v>
      </c>
      <c r="F53" s="22">
        <f>IFERROR(VLOOKUP($C53,'틱톡 RAW'!$A:$K,8,0),0)</f>
        <v>0</v>
      </c>
      <c r="G53" s="22">
        <f>IFERROR(VLOOKUP($C53,'틱톡 RAW'!$A:$K,12,0),0)</f>
        <v>0</v>
      </c>
      <c r="H53" s="22">
        <f>IFERROR(VLOOKUP($C53,'틱톡 RAW'!$A:$K,13,0),0)</f>
        <v>0</v>
      </c>
      <c r="I53" s="22">
        <f>IFERROR(VLOOKUP($C53,'틱톡 RAW'!$A:$K,14,0),0)</f>
        <v>0</v>
      </c>
      <c r="J53" s="23">
        <f t="shared" si="34"/>
        <v>0</v>
      </c>
      <c r="K53" s="23">
        <f t="shared" si="24"/>
        <v>0</v>
      </c>
      <c r="L53" s="24">
        <f t="shared" si="25"/>
        <v>0</v>
      </c>
      <c r="M53" s="24">
        <f t="shared" si="26"/>
        <v>0</v>
      </c>
      <c r="N53" s="24">
        <f t="shared" si="27"/>
        <v>0</v>
      </c>
      <c r="O53" s="24">
        <f t="shared" si="28"/>
        <v>0</v>
      </c>
      <c r="P53" s="22">
        <f t="shared" si="29"/>
        <v>0</v>
      </c>
      <c r="Q53" s="22">
        <f t="shared" si="30"/>
        <v>0</v>
      </c>
      <c r="R53" s="22">
        <f t="shared" si="31"/>
        <v>0</v>
      </c>
      <c r="S53" s="22">
        <f>IFERROR(VLOOKUP($C53,'틱톡 RAW (MMP)'!$A:$J,6,0),0)</f>
        <v>0</v>
      </c>
      <c r="T53" s="22">
        <f>IFERROR(VLOOKUP($C53,'틱톡 RAW (MMP)'!$A:$J,9,0),0)</f>
        <v>0</v>
      </c>
      <c r="U53" s="22">
        <f>IFERROR(VLOOKUP($C53,'틱톡 RAW (MMP)'!$A:$J,10,0),0)</f>
        <v>0</v>
      </c>
      <c r="V53" s="22">
        <f t="shared" si="32"/>
        <v>0</v>
      </c>
      <c r="W53" s="22">
        <f t="shared" si="33"/>
        <v>0</v>
      </c>
      <c r="X53" s="22">
        <f>IFERROR(W53*커버링B2C요약!$AD$8/(커버링B2C요약!$AE$5/커버링B2C요약!$AD$5),0)</f>
        <v>0</v>
      </c>
      <c r="Y53" s="43"/>
      <c r="Z53" s="43"/>
    </row>
    <row r="54" spans="1:27" s="45" customFormat="1" ht="16.5" hidden="1" customHeight="1">
      <c r="A54" s="43"/>
      <c r="B54" s="28">
        <f>IFERROR(VLOOKUP($C54,'틱톡 RAW'!$A:$K,3,0),0)</f>
        <v>0</v>
      </c>
      <c r="C54" s="22">
        <v>1848505906596000</v>
      </c>
      <c r="D54" s="22">
        <f>IFERROR(VLOOKUP($C54,'틱톡 RAW'!$A:$K,6,0),0)</f>
        <v>0</v>
      </c>
      <c r="E54" s="22">
        <f>IFERROR(VLOOKUP($C54,'틱톡 RAW'!$A:$K,7,0),0)</f>
        <v>0</v>
      </c>
      <c r="F54" s="22">
        <f>IFERROR(VLOOKUP($C54,'틱톡 RAW'!$A:$K,8,0),0)</f>
        <v>0</v>
      </c>
      <c r="G54" s="22">
        <f>IFERROR(VLOOKUP($C54,'틱톡 RAW'!$A:$K,12,0),0)</f>
        <v>0</v>
      </c>
      <c r="H54" s="22">
        <f>IFERROR(VLOOKUP($C54,'틱톡 RAW'!$A:$K,13,0),0)</f>
        <v>0</v>
      </c>
      <c r="I54" s="22">
        <f>IFERROR(VLOOKUP($C54,'틱톡 RAW'!$A:$K,14,0),0)</f>
        <v>0</v>
      </c>
      <c r="J54" s="23">
        <f t="shared" si="34"/>
        <v>0</v>
      </c>
      <c r="K54" s="23">
        <f t="shared" si="24"/>
        <v>0</v>
      </c>
      <c r="L54" s="24">
        <f t="shared" si="25"/>
        <v>0</v>
      </c>
      <c r="M54" s="24">
        <f t="shared" si="26"/>
        <v>0</v>
      </c>
      <c r="N54" s="24">
        <f t="shared" si="27"/>
        <v>0</v>
      </c>
      <c r="O54" s="24">
        <f t="shared" si="28"/>
        <v>0</v>
      </c>
      <c r="P54" s="22">
        <f t="shared" si="29"/>
        <v>0</v>
      </c>
      <c r="Q54" s="22">
        <f t="shared" si="30"/>
        <v>0</v>
      </c>
      <c r="R54" s="22">
        <f t="shared" si="31"/>
        <v>0</v>
      </c>
      <c r="S54" s="22">
        <f>IFERROR(VLOOKUP($C54,'틱톡 RAW (MMP)'!$A:$J,6,0),0)</f>
        <v>0</v>
      </c>
      <c r="T54" s="22">
        <f>IFERROR(VLOOKUP($C54,'틱톡 RAW (MMP)'!$A:$J,9,0),0)</f>
        <v>0</v>
      </c>
      <c r="U54" s="22">
        <f>IFERROR(VLOOKUP($C54,'틱톡 RAW (MMP)'!$A:$J,10,0),0)</f>
        <v>0</v>
      </c>
      <c r="V54" s="22">
        <f t="shared" si="32"/>
        <v>0</v>
      </c>
      <c r="W54" s="22">
        <f t="shared" si="33"/>
        <v>0</v>
      </c>
      <c r="X54" s="22">
        <f>IFERROR(W54*커버링B2C요약!$AD$8/(커버링B2C요약!$AE$5/커버링B2C요약!$AD$5),0)</f>
        <v>0</v>
      </c>
      <c r="Y54" s="43"/>
      <c r="Z54" s="43"/>
    </row>
    <row r="55" spans="1:27" s="45" customFormat="1" ht="16.5" hidden="1" customHeight="1">
      <c r="A55" s="43"/>
      <c r="B55" s="28">
        <f>IFERROR(VLOOKUP($C55,'틱톡 RAW'!$A:$K,3,0),0)</f>
        <v>0</v>
      </c>
      <c r="C55" s="22">
        <v>1848505906597950</v>
      </c>
      <c r="D55" s="22">
        <f>IFERROR(VLOOKUP($C55,'틱톡 RAW'!$A:$K,6,0),0)</f>
        <v>0</v>
      </c>
      <c r="E55" s="22">
        <f>IFERROR(VLOOKUP($C55,'틱톡 RAW'!$A:$K,7,0),0)</f>
        <v>0</v>
      </c>
      <c r="F55" s="22">
        <f>IFERROR(VLOOKUP($C55,'틱톡 RAW'!$A:$K,8,0),0)</f>
        <v>0</v>
      </c>
      <c r="G55" s="22">
        <f>IFERROR(VLOOKUP($C55,'틱톡 RAW'!$A:$K,12,0),0)</f>
        <v>0</v>
      </c>
      <c r="H55" s="22">
        <f>IFERROR(VLOOKUP($C55,'틱톡 RAW'!$A:$K,13,0),0)</f>
        <v>0</v>
      </c>
      <c r="I55" s="22">
        <f>IFERROR(VLOOKUP($C55,'틱톡 RAW'!$A:$K,14,0),0)</f>
        <v>0</v>
      </c>
      <c r="J55" s="23">
        <f t="shared" si="34"/>
        <v>0</v>
      </c>
      <c r="K55" s="23">
        <f t="shared" si="24"/>
        <v>0</v>
      </c>
      <c r="L55" s="24">
        <f t="shared" si="25"/>
        <v>0</v>
      </c>
      <c r="M55" s="24">
        <f t="shared" si="26"/>
        <v>0</v>
      </c>
      <c r="N55" s="24">
        <f t="shared" si="27"/>
        <v>0</v>
      </c>
      <c r="O55" s="24">
        <f t="shared" si="28"/>
        <v>0</v>
      </c>
      <c r="P55" s="22">
        <f t="shared" si="29"/>
        <v>0</v>
      </c>
      <c r="Q55" s="22">
        <f t="shared" si="30"/>
        <v>0</v>
      </c>
      <c r="R55" s="22">
        <f t="shared" si="31"/>
        <v>0</v>
      </c>
      <c r="S55" s="22">
        <f>IFERROR(VLOOKUP($C55,'틱톡 RAW (MMP)'!$A:$J,6,0),0)</f>
        <v>0</v>
      </c>
      <c r="T55" s="22">
        <f>IFERROR(VLOOKUP($C55,'틱톡 RAW (MMP)'!$A:$J,9,0),0)</f>
        <v>0</v>
      </c>
      <c r="U55" s="22">
        <f>IFERROR(VLOOKUP($C55,'틱톡 RAW (MMP)'!$A:$J,10,0),0)</f>
        <v>0</v>
      </c>
      <c r="V55" s="22">
        <f t="shared" si="32"/>
        <v>0</v>
      </c>
      <c r="W55" s="22">
        <f t="shared" si="33"/>
        <v>0</v>
      </c>
      <c r="X55" s="22">
        <f>IFERROR(W55*커버링B2C요약!$AD$8/(커버링B2C요약!$AE$5/커버링B2C요약!$AD$5),0)</f>
        <v>0</v>
      </c>
      <c r="Y55" s="43"/>
      <c r="Z55" s="43"/>
    </row>
    <row r="56" spans="1:27" s="45" customFormat="1" ht="16.5" hidden="1" customHeight="1">
      <c r="A56" s="43"/>
      <c r="B56" s="28">
        <f>IFERROR(VLOOKUP($C56,'틱톡 RAW'!$A:$K,3,0),0)</f>
        <v>0</v>
      </c>
      <c r="C56" s="22">
        <v>1848505906594930</v>
      </c>
      <c r="D56" s="22">
        <f>IFERROR(VLOOKUP($C56,'틱톡 RAW'!$A:$K,6,0),0)</f>
        <v>0</v>
      </c>
      <c r="E56" s="22">
        <f>IFERROR(VLOOKUP($C56,'틱톡 RAW'!$A:$K,7,0),0)</f>
        <v>0</v>
      </c>
      <c r="F56" s="22">
        <f>IFERROR(VLOOKUP($C56,'틱톡 RAW'!$A:$K,8,0),0)</f>
        <v>0</v>
      </c>
      <c r="G56" s="22">
        <f>IFERROR(VLOOKUP($C56,'틱톡 RAW'!$A:$K,12,0),0)</f>
        <v>0</v>
      </c>
      <c r="H56" s="22">
        <f>IFERROR(VLOOKUP($C56,'틱톡 RAW'!$A:$K,13,0),0)</f>
        <v>0</v>
      </c>
      <c r="I56" s="22">
        <f>IFERROR(VLOOKUP($C56,'틱톡 RAW'!$A:$K,14,0),0)</f>
        <v>0</v>
      </c>
      <c r="J56" s="23">
        <f t="shared" si="34"/>
        <v>0</v>
      </c>
      <c r="K56" s="23">
        <f t="shared" si="24"/>
        <v>0</v>
      </c>
      <c r="L56" s="24">
        <f t="shared" si="25"/>
        <v>0</v>
      </c>
      <c r="M56" s="24">
        <f t="shared" si="26"/>
        <v>0</v>
      </c>
      <c r="N56" s="24">
        <f t="shared" si="27"/>
        <v>0</v>
      </c>
      <c r="O56" s="24">
        <f t="shared" si="28"/>
        <v>0</v>
      </c>
      <c r="P56" s="22">
        <f t="shared" si="29"/>
        <v>0</v>
      </c>
      <c r="Q56" s="22">
        <f t="shared" si="30"/>
        <v>0</v>
      </c>
      <c r="R56" s="22">
        <f t="shared" si="31"/>
        <v>0</v>
      </c>
      <c r="S56" s="22">
        <f>IFERROR(VLOOKUP($C56,'틱톡 RAW (MMP)'!$A:$J,6,0),0)</f>
        <v>0</v>
      </c>
      <c r="T56" s="22">
        <f>IFERROR(VLOOKUP($C56,'틱톡 RAW (MMP)'!$A:$J,9,0),0)</f>
        <v>0</v>
      </c>
      <c r="U56" s="22">
        <f>IFERROR(VLOOKUP($C56,'틱톡 RAW (MMP)'!$A:$J,10,0),0)</f>
        <v>0</v>
      </c>
      <c r="V56" s="22">
        <f t="shared" si="32"/>
        <v>0</v>
      </c>
      <c r="W56" s="22">
        <f t="shared" si="33"/>
        <v>0</v>
      </c>
      <c r="X56" s="22">
        <f>IFERROR(W56*커버링B2C요약!$AD$8/(커버링B2C요약!$AE$5/커버링B2C요약!$AD$5),0)</f>
        <v>0</v>
      </c>
      <c r="Y56" s="43"/>
      <c r="Z56" s="43"/>
    </row>
    <row r="57" spans="1:27" s="45" customFormat="1" ht="16.5" hidden="1" customHeight="1">
      <c r="A57" s="43"/>
      <c r="B57" s="28">
        <f>IFERROR(VLOOKUP($C57,'틱톡 RAW'!$A:$K,3,0),0)</f>
        <v>0</v>
      </c>
      <c r="C57" s="22">
        <v>1843477551474990</v>
      </c>
      <c r="D57" s="22">
        <f>IFERROR(VLOOKUP($C57,'틱톡 RAW'!$A:$K,6,0),0)</f>
        <v>0</v>
      </c>
      <c r="E57" s="22">
        <f>IFERROR(VLOOKUP($C57,'틱톡 RAW'!$A:$K,7,0),0)</f>
        <v>0</v>
      </c>
      <c r="F57" s="22">
        <f>IFERROR(VLOOKUP($C57,'틱톡 RAW'!$A:$K,8,0),0)</f>
        <v>0</v>
      </c>
      <c r="G57" s="22">
        <f>IFERROR(VLOOKUP($C57,'틱톡 RAW'!$A:$K,12,0),0)</f>
        <v>0</v>
      </c>
      <c r="H57" s="22">
        <f>IFERROR(VLOOKUP($C57,'틱톡 RAW'!$A:$K,13,0),0)</f>
        <v>0</v>
      </c>
      <c r="I57" s="22">
        <f>IFERROR(VLOOKUP($C57,'틱톡 RAW'!$A:$K,14,0),0)</f>
        <v>0</v>
      </c>
      <c r="J57" s="23">
        <f t="shared" si="34"/>
        <v>0</v>
      </c>
      <c r="K57" s="23">
        <f t="shared" si="24"/>
        <v>0</v>
      </c>
      <c r="L57" s="24">
        <f t="shared" si="25"/>
        <v>0</v>
      </c>
      <c r="M57" s="24">
        <f t="shared" si="26"/>
        <v>0</v>
      </c>
      <c r="N57" s="24">
        <f t="shared" si="27"/>
        <v>0</v>
      </c>
      <c r="O57" s="24">
        <f t="shared" si="28"/>
        <v>0</v>
      </c>
      <c r="P57" s="22">
        <f t="shared" si="29"/>
        <v>0</v>
      </c>
      <c r="Q57" s="22">
        <f t="shared" si="30"/>
        <v>0</v>
      </c>
      <c r="R57" s="22">
        <f t="shared" si="31"/>
        <v>0</v>
      </c>
      <c r="S57" s="22">
        <f>IFERROR(VLOOKUP($C57,'틱톡 RAW (MMP)'!$A:$J,6,0),0)</f>
        <v>0</v>
      </c>
      <c r="T57" s="22">
        <f>IFERROR(VLOOKUP($C57,'틱톡 RAW (MMP)'!$A:$J,9,0),0)</f>
        <v>0</v>
      </c>
      <c r="U57" s="22">
        <f>IFERROR(VLOOKUP($C57,'틱톡 RAW (MMP)'!$A:$J,10,0),0)</f>
        <v>0</v>
      </c>
      <c r="V57" s="22">
        <f t="shared" si="32"/>
        <v>0</v>
      </c>
      <c r="W57" s="22">
        <f t="shared" si="33"/>
        <v>0</v>
      </c>
      <c r="X57" s="22">
        <f>IFERROR(W57*커버링B2C요약!$AD$8/(커버링B2C요약!$AE$5/커버링B2C요약!$AD$5),0)</f>
        <v>0</v>
      </c>
      <c r="Y57" s="43"/>
      <c r="Z57" s="43"/>
    </row>
    <row r="58" spans="1:27" s="45" customFormat="1" ht="16.5" hidden="1" customHeight="1">
      <c r="A58" s="43"/>
      <c r="B58" s="28">
        <f>IFERROR(VLOOKUP($C58,'틱톡 RAW'!$A:$K,3,0),0)</f>
        <v>0</v>
      </c>
      <c r="C58" s="22">
        <v>1846854711933160</v>
      </c>
      <c r="D58" s="22">
        <f>IFERROR(VLOOKUP($C58,'틱톡 RAW'!$A:$K,6,0),0)</f>
        <v>0</v>
      </c>
      <c r="E58" s="22">
        <f>IFERROR(VLOOKUP($C58,'틱톡 RAW'!$A:$K,7,0),0)</f>
        <v>0</v>
      </c>
      <c r="F58" s="22">
        <f>IFERROR(VLOOKUP($C58,'틱톡 RAW'!$A:$K,8,0),0)</f>
        <v>0</v>
      </c>
      <c r="G58" s="22">
        <f>IFERROR(VLOOKUP($C58,'틱톡 RAW'!$A:$K,12,0),0)</f>
        <v>0</v>
      </c>
      <c r="H58" s="22">
        <f>IFERROR(VLOOKUP($C58,'틱톡 RAW'!$A:$K,13,0),0)</f>
        <v>0</v>
      </c>
      <c r="I58" s="22">
        <f>IFERROR(VLOOKUP($C58,'틱톡 RAW'!$A:$K,14,0),0)</f>
        <v>0</v>
      </c>
      <c r="J58" s="23">
        <f t="shared" si="34"/>
        <v>0</v>
      </c>
      <c r="K58" s="23">
        <f t="shared" si="24"/>
        <v>0</v>
      </c>
      <c r="L58" s="24">
        <f t="shared" si="25"/>
        <v>0</v>
      </c>
      <c r="M58" s="24">
        <f t="shared" si="26"/>
        <v>0</v>
      </c>
      <c r="N58" s="24">
        <f t="shared" si="27"/>
        <v>0</v>
      </c>
      <c r="O58" s="24">
        <f t="shared" si="28"/>
        <v>0</v>
      </c>
      <c r="P58" s="22">
        <f t="shared" si="29"/>
        <v>0</v>
      </c>
      <c r="Q58" s="22">
        <f t="shared" si="30"/>
        <v>0</v>
      </c>
      <c r="R58" s="22">
        <f t="shared" si="31"/>
        <v>0</v>
      </c>
      <c r="S58" s="22">
        <f>IFERROR(VLOOKUP($C58,'틱톡 RAW (MMP)'!$A:$J,6,0),0)</f>
        <v>0</v>
      </c>
      <c r="T58" s="22">
        <f>IFERROR(VLOOKUP($C58,'틱톡 RAW (MMP)'!$A:$J,9,0),0)</f>
        <v>0</v>
      </c>
      <c r="U58" s="22">
        <f>IFERROR(VLOOKUP($C58,'틱톡 RAW (MMP)'!$A:$J,10,0),0)</f>
        <v>0</v>
      </c>
      <c r="V58" s="22">
        <f t="shared" si="32"/>
        <v>0</v>
      </c>
      <c r="W58" s="22">
        <f t="shared" si="33"/>
        <v>0</v>
      </c>
      <c r="X58" s="22">
        <f>IFERROR(W58*커버링B2C요약!$AD$8/(커버링B2C요약!$AE$5/커버링B2C요약!$AD$5),0)</f>
        <v>0</v>
      </c>
      <c r="Y58" s="43"/>
      <c r="Z58" s="43"/>
    </row>
    <row r="59" spans="1:27" s="45" customFormat="1" ht="16.5" customHeight="1">
      <c r="A59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30"/>
      <c r="M59" s="136"/>
      <c r="N59" s="136"/>
      <c r="O59" s="136"/>
      <c r="P59" s="10"/>
      <c r="Q59" s="10"/>
      <c r="R59" s="10"/>
      <c r="S59" s="28"/>
      <c r="T59" s="28"/>
      <c r="U59" s="28"/>
      <c r="V59" s="28"/>
      <c r="W59" s="28"/>
      <c r="X59" s="28"/>
      <c r="Y59"/>
      <c r="Z59"/>
    </row>
    <row r="60" spans="1:27" ht="16.5" hidden="1" customHeight="1">
      <c r="B60" s="19" t="s">
        <v>440</v>
      </c>
      <c r="C60" s="131" t="s">
        <v>1479</v>
      </c>
      <c r="D60" s="20"/>
    </row>
    <row r="61" spans="1:27" ht="16.5" hidden="1" customHeight="1">
      <c r="B61" s="11" t="s">
        <v>1565</v>
      </c>
      <c r="C61" s="11" t="s">
        <v>22</v>
      </c>
      <c r="D61" s="12" t="s">
        <v>23</v>
      </c>
      <c r="E61" s="12" t="s">
        <v>24</v>
      </c>
      <c r="F61" s="12" t="s">
        <v>25</v>
      </c>
      <c r="G61" s="12" t="s">
        <v>26</v>
      </c>
      <c r="H61" s="12" t="s">
        <v>27</v>
      </c>
      <c r="I61" s="12" t="s">
        <v>28</v>
      </c>
      <c r="J61" s="13" t="s">
        <v>29</v>
      </c>
      <c r="K61" s="13" t="s">
        <v>30</v>
      </c>
      <c r="L61" s="13" t="s">
        <v>31</v>
      </c>
      <c r="M61" s="13" t="s">
        <v>32</v>
      </c>
      <c r="N61" s="13" t="s">
        <v>33</v>
      </c>
      <c r="O61" s="13" t="s">
        <v>34</v>
      </c>
      <c r="P61" s="13" t="s">
        <v>35</v>
      </c>
      <c r="Q61" s="13" t="s">
        <v>36</v>
      </c>
      <c r="R61" s="13" t="s">
        <v>37</v>
      </c>
      <c r="S61" s="14" t="s">
        <v>38</v>
      </c>
      <c r="T61" s="14" t="s">
        <v>27</v>
      </c>
      <c r="U61" s="14" t="s">
        <v>28</v>
      </c>
      <c r="V61" s="14" t="s">
        <v>36</v>
      </c>
      <c r="W61" s="14" t="s">
        <v>37</v>
      </c>
      <c r="X61" s="14" t="s">
        <v>437</v>
      </c>
      <c r="Y61" s="13" t="s">
        <v>40</v>
      </c>
      <c r="Z61" s="14" t="s">
        <v>41</v>
      </c>
    </row>
    <row r="62" spans="1:27" ht="16.5" hidden="1" customHeight="1">
      <c r="B62" s="15"/>
      <c r="C62" s="9" t="s">
        <v>435</v>
      </c>
      <c r="D62" s="16">
        <f t="shared" ref="D62:I62" si="35">SUM(D63:D110)</f>
        <v>0</v>
      </c>
      <c r="E62" s="16">
        <f t="shared" si="35"/>
        <v>0</v>
      </c>
      <c r="F62" s="16">
        <f t="shared" si="35"/>
        <v>0</v>
      </c>
      <c r="G62" s="16">
        <f t="shared" si="35"/>
        <v>1</v>
      </c>
      <c r="H62" s="16">
        <f t="shared" si="35"/>
        <v>0</v>
      </c>
      <c r="I62" s="16">
        <f t="shared" si="35"/>
        <v>34</v>
      </c>
      <c r="J62" s="17" t="e">
        <f>D62*1000/E62</f>
        <v>#DIV/0!</v>
      </c>
      <c r="K62" s="17">
        <f t="shared" ref="K62:K93" si="36">IFERROR(D62/F62,0)</f>
        <v>0</v>
      </c>
      <c r="L62" s="18">
        <f t="shared" ref="L62:L93" si="37">IFERROR(F62/E62,0)</f>
        <v>0</v>
      </c>
      <c r="M62" s="42">
        <f t="shared" ref="M62:M93" si="38">IFERROR(G62/F62,0)</f>
        <v>0</v>
      </c>
      <c r="N62" s="42">
        <f t="shared" ref="N62:N93" si="39">IFERROR(H62/F62,0)</f>
        <v>0</v>
      </c>
      <c r="O62" s="42">
        <f t="shared" ref="O62:O93" si="40">IFERROR(I62/F62,0)</f>
        <v>0</v>
      </c>
      <c r="P62" s="17">
        <f t="shared" ref="P62:P93" si="41">IFERROR(D62/G62,0)</f>
        <v>0</v>
      </c>
      <c r="Q62" s="17">
        <f t="shared" ref="Q62:Q93" si="42">IFERROR(D62/H62,0)</f>
        <v>0</v>
      </c>
      <c r="R62" s="17">
        <f t="shared" ref="R62:R93" si="43">IFERROR(D62/I62,0)</f>
        <v>0</v>
      </c>
      <c r="S62" s="16">
        <f>SUM(S63:S110)</f>
        <v>0</v>
      </c>
      <c r="T62" s="16">
        <f>SUM(T63:T110)</f>
        <v>0</v>
      </c>
      <c r="U62" s="16">
        <f>SUM(U63:U110)</f>
        <v>0</v>
      </c>
      <c r="V62" s="17">
        <f t="shared" ref="V62:V93" si="44">IFERROR(D62/T62,0)</f>
        <v>0</v>
      </c>
      <c r="W62" s="17">
        <f t="shared" ref="W62:W93" si="45">IFERROR(D62/U62,0)</f>
        <v>0</v>
      </c>
      <c r="X62" s="17">
        <f>IFERROR(W62*커버링B2C요약!$AD$8/(커버링B2C요약!$AE$5/커버링B2C요약!$AD$5),0)</f>
        <v>0</v>
      </c>
      <c r="Y62" s="17">
        <v>0</v>
      </c>
      <c r="Z62" s="17">
        <v>0</v>
      </c>
      <c r="AA62" s="166"/>
    </row>
    <row r="63" spans="1:27" s="45" customFormat="1" ht="16.5" hidden="1" customHeight="1">
      <c r="A63" s="62"/>
      <c r="B63" s="22" t="str">
        <f>IFERROR(VLOOKUP($C63,'틱톡 RAW'!$A:$K,2,0),0)</f>
        <v>AOS_SPC_구매_25.08.21</v>
      </c>
      <c r="C63" s="22">
        <v>1850481613569280</v>
      </c>
      <c r="D63" s="22">
        <f>IFERROR(VLOOKUP($C63,'틱톡 RAW'!$A:$K,6,0),0)</f>
        <v>0</v>
      </c>
      <c r="E63" s="22">
        <f>IFERROR(VLOOKUP($C63,'틱톡 RAW'!$A:$K,7,0),0)</f>
        <v>0</v>
      </c>
      <c r="F63" s="22">
        <f>IFERROR(VLOOKUP($C63,'틱톡 RAW'!$A:$K,8,0),0)</f>
        <v>0</v>
      </c>
      <c r="G63" s="22">
        <f>IFERROR(VLOOKUP($C63,'틱톡 RAW'!$A:$K,9,0),0)</f>
        <v>0</v>
      </c>
      <c r="H63" s="22">
        <f>IFERROR(VLOOKUP($C63,'틱톡 RAW'!$A:$K,10,0),0)</f>
        <v>0</v>
      </c>
      <c r="I63" s="22">
        <f>IFERROR(VLOOKUP($C63,'틱톡 RAW'!$A:$K,11,0),0)</f>
        <v>1</v>
      </c>
      <c r="J63" s="23">
        <f t="shared" ref="J63:J110" si="46">IFERROR(D63/E63*1000,0)</f>
        <v>0</v>
      </c>
      <c r="K63" s="23">
        <f t="shared" si="36"/>
        <v>0</v>
      </c>
      <c r="L63" s="24">
        <f t="shared" si="37"/>
        <v>0</v>
      </c>
      <c r="M63" s="24">
        <f t="shared" si="38"/>
        <v>0</v>
      </c>
      <c r="N63" s="24">
        <f t="shared" si="39"/>
        <v>0</v>
      </c>
      <c r="O63" s="24">
        <f t="shared" si="40"/>
        <v>0</v>
      </c>
      <c r="P63" s="22">
        <f t="shared" si="41"/>
        <v>0</v>
      </c>
      <c r="Q63" s="22">
        <f t="shared" si="42"/>
        <v>0</v>
      </c>
      <c r="R63" s="22">
        <f t="shared" si="43"/>
        <v>0</v>
      </c>
      <c r="S63" s="22">
        <f>IFERROR(VLOOKUP($C63,'틱톡 RAW (MMP)'!$A:$J,6,0),0)</f>
        <v>0</v>
      </c>
      <c r="T63" s="22">
        <f>IFERROR(VLOOKUP($C63,'틱톡 RAW (MMP)'!$A:$J,9,0),0)</f>
        <v>0</v>
      </c>
      <c r="U63" s="22">
        <f>IFERROR(VLOOKUP($C63,'틱톡 RAW (MMP)'!$A:$J,10,0),0)</f>
        <v>0</v>
      </c>
      <c r="V63" s="22">
        <f t="shared" si="44"/>
        <v>0</v>
      </c>
      <c r="W63" s="22">
        <f t="shared" si="45"/>
        <v>0</v>
      </c>
      <c r="X63" s="22">
        <f>IFERROR(W63*커버링B2C요약!$AD$8/(커버링B2C요약!$AE$5/커버링B2C요약!$AD$5),0)</f>
        <v>0</v>
      </c>
      <c r="Y63" s="62"/>
      <c r="Z63" s="62"/>
      <c r="AA63" s="146"/>
    </row>
    <row r="64" spans="1:27" s="45" customFormat="1" ht="16.5" hidden="1" customHeight="1">
      <c r="A64" s="62"/>
      <c r="B64" s="22">
        <f>IFERROR(VLOOKUP($C64,'틱톡 RAW'!$A:$K,2,0),0)</f>
        <v>0</v>
      </c>
      <c r="C64" s="22">
        <v>1849767374147680</v>
      </c>
      <c r="D64" s="22">
        <f>IFERROR(VLOOKUP($C64,'틱톡 RAW'!$A:$K,6,0),0)</f>
        <v>0</v>
      </c>
      <c r="E64" s="22">
        <f>IFERROR(VLOOKUP($C64,'틱톡 RAW'!$A:$K,7,0),0)</f>
        <v>0</v>
      </c>
      <c r="F64" s="22">
        <f>IFERROR(VLOOKUP($C64,'틱톡 RAW'!$A:$K,8,0),0)</f>
        <v>0</v>
      </c>
      <c r="G64" s="22">
        <f>IFERROR(VLOOKUP($C64,'틱톡 RAW'!$A:$K,9,0),0)</f>
        <v>0</v>
      </c>
      <c r="H64" s="22">
        <f>IFERROR(VLOOKUP($C64,'틱톡 RAW'!$A:$K,10,0),0)</f>
        <v>0</v>
      </c>
      <c r="I64" s="22">
        <f>IFERROR(VLOOKUP($C64,'틱톡 RAW'!$A:$K,11,0),0)</f>
        <v>0</v>
      </c>
      <c r="J64" s="23">
        <f t="shared" si="46"/>
        <v>0</v>
      </c>
      <c r="K64" s="23">
        <f t="shared" si="36"/>
        <v>0</v>
      </c>
      <c r="L64" s="24">
        <f t="shared" si="37"/>
        <v>0</v>
      </c>
      <c r="M64" s="24">
        <f t="shared" si="38"/>
        <v>0</v>
      </c>
      <c r="N64" s="24">
        <f t="shared" si="39"/>
        <v>0</v>
      </c>
      <c r="O64" s="24">
        <f t="shared" si="40"/>
        <v>0</v>
      </c>
      <c r="P64" s="22">
        <f t="shared" si="41"/>
        <v>0</v>
      </c>
      <c r="Q64" s="22">
        <f t="shared" si="42"/>
        <v>0</v>
      </c>
      <c r="R64" s="22">
        <f t="shared" si="43"/>
        <v>0</v>
      </c>
      <c r="S64" s="22">
        <f>IFERROR(VLOOKUP($C64,'틱톡 RAW (MMP)'!$A:$J,6,0),0)</f>
        <v>0</v>
      </c>
      <c r="T64" s="22">
        <f>IFERROR(VLOOKUP($C64,'틱톡 RAW (MMP)'!$A:$J,9,0),0)</f>
        <v>0</v>
      </c>
      <c r="U64" s="22">
        <f>IFERROR(VLOOKUP($C64,'틱톡 RAW (MMP)'!$A:$J,10,0),0)</f>
        <v>0</v>
      </c>
      <c r="V64" s="22">
        <f t="shared" si="44"/>
        <v>0</v>
      </c>
      <c r="W64" s="22">
        <f t="shared" si="45"/>
        <v>0</v>
      </c>
      <c r="X64" s="22">
        <f>IFERROR(W64*커버링B2C요약!$AD$8/(커버링B2C요약!$AE$5/커버링B2C요약!$AD$5),0)</f>
        <v>0</v>
      </c>
      <c r="Y64" s="62"/>
      <c r="Z64" s="62"/>
      <c r="AA64" s="146"/>
    </row>
    <row r="65" spans="1:27" s="45" customFormat="1" ht="16.5" hidden="1" customHeight="1">
      <c r="A65" s="43"/>
      <c r="B65" s="22" t="str">
        <f>IFERROR(VLOOKUP($C65,'틱톡 RAW'!$A:$K,2,0),0)</f>
        <v>AOS_SPC_구매_25.08.21</v>
      </c>
      <c r="C65" s="22">
        <v>1846014624890190</v>
      </c>
      <c r="D65" s="22">
        <f>IFERROR(VLOOKUP($C65,'틱톡 RAW'!$A:$K,6,0),0)</f>
        <v>0</v>
      </c>
      <c r="E65" s="22">
        <f>IFERROR(VLOOKUP($C65,'틱톡 RAW'!$A:$K,7,0),0)</f>
        <v>0</v>
      </c>
      <c r="F65" s="22">
        <f>IFERROR(VLOOKUP($C65,'틱톡 RAW'!$A:$K,8,0),0)</f>
        <v>0</v>
      </c>
      <c r="G65" s="22">
        <f>IFERROR(VLOOKUP($C65,'틱톡 RAW'!$A:$K,9,0),0)</f>
        <v>1</v>
      </c>
      <c r="H65" s="22">
        <f>IFERROR(VLOOKUP($C65,'틱톡 RAW'!$A:$K,10,0),0)</f>
        <v>0</v>
      </c>
      <c r="I65" s="22">
        <f>IFERROR(VLOOKUP($C65,'틱톡 RAW'!$A:$K,11,0),0)</f>
        <v>15</v>
      </c>
      <c r="J65" s="23">
        <f t="shared" si="46"/>
        <v>0</v>
      </c>
      <c r="K65" s="23">
        <f t="shared" si="36"/>
        <v>0</v>
      </c>
      <c r="L65" s="24">
        <f t="shared" si="37"/>
        <v>0</v>
      </c>
      <c r="M65" s="24">
        <f t="shared" si="38"/>
        <v>0</v>
      </c>
      <c r="N65" s="24">
        <f t="shared" si="39"/>
        <v>0</v>
      </c>
      <c r="O65" s="24">
        <f t="shared" si="40"/>
        <v>0</v>
      </c>
      <c r="P65" s="22">
        <f t="shared" si="41"/>
        <v>0</v>
      </c>
      <c r="Q65" s="22">
        <f t="shared" si="42"/>
        <v>0</v>
      </c>
      <c r="R65" s="22">
        <f t="shared" si="43"/>
        <v>0</v>
      </c>
      <c r="S65" s="22">
        <f>IFERROR(VLOOKUP($C65,'틱톡 RAW (MMP)'!$A:$J,6,0),0)</f>
        <v>0</v>
      </c>
      <c r="T65" s="22">
        <f>IFERROR(VLOOKUP($C65,'틱톡 RAW (MMP)'!$A:$J,9,0),0)</f>
        <v>0</v>
      </c>
      <c r="U65" s="22">
        <f>IFERROR(VLOOKUP($C65,'틱톡 RAW (MMP)'!$A:$J,10,0),0)</f>
        <v>0</v>
      </c>
      <c r="V65" s="22">
        <f t="shared" si="44"/>
        <v>0</v>
      </c>
      <c r="W65" s="22">
        <f t="shared" si="45"/>
        <v>0</v>
      </c>
      <c r="X65" s="22">
        <f>IFERROR(W65*커버링B2C요약!$AD$8/(커버링B2C요약!$AE$5/커버링B2C요약!$AD$5),0)</f>
        <v>0</v>
      </c>
      <c r="Y65" s="43"/>
      <c r="Z65" s="43"/>
    </row>
    <row r="66" spans="1:27" s="45" customFormat="1" ht="16.5" hidden="1" customHeight="1">
      <c r="A66" s="43"/>
      <c r="B66" s="22">
        <f>IFERROR(VLOOKUP($C66,'틱톡 RAW'!$A:$K,2,0),0)</f>
        <v>0</v>
      </c>
      <c r="C66" s="22">
        <v>1849767374147660</v>
      </c>
      <c r="D66" s="22">
        <f>IFERROR(VLOOKUP($C66,'틱톡 RAW'!$A:$K,6,0),0)</f>
        <v>0</v>
      </c>
      <c r="E66" s="22">
        <f>IFERROR(VLOOKUP($C66,'틱톡 RAW'!$A:$K,7,0),0)</f>
        <v>0</v>
      </c>
      <c r="F66" s="22">
        <f>IFERROR(VLOOKUP($C66,'틱톡 RAW'!$A:$K,8,0),0)</f>
        <v>0</v>
      </c>
      <c r="G66" s="22">
        <f>IFERROR(VLOOKUP($C66,'틱톡 RAW'!$A:$K,9,0),0)</f>
        <v>0</v>
      </c>
      <c r="H66" s="22">
        <f>IFERROR(VLOOKUP($C66,'틱톡 RAW'!$A:$K,10,0),0)</f>
        <v>0</v>
      </c>
      <c r="I66" s="22">
        <f>IFERROR(VLOOKUP($C66,'틱톡 RAW'!$A:$K,11,0),0)</f>
        <v>0</v>
      </c>
      <c r="J66" s="23">
        <f t="shared" si="46"/>
        <v>0</v>
      </c>
      <c r="K66" s="23">
        <f t="shared" si="36"/>
        <v>0</v>
      </c>
      <c r="L66" s="24">
        <f t="shared" si="37"/>
        <v>0</v>
      </c>
      <c r="M66" s="24">
        <f t="shared" si="38"/>
        <v>0</v>
      </c>
      <c r="N66" s="24">
        <f t="shared" si="39"/>
        <v>0</v>
      </c>
      <c r="O66" s="24">
        <f t="shared" si="40"/>
        <v>0</v>
      </c>
      <c r="P66" s="22">
        <f t="shared" si="41"/>
        <v>0</v>
      </c>
      <c r="Q66" s="22">
        <f t="shared" si="42"/>
        <v>0</v>
      </c>
      <c r="R66" s="22">
        <f t="shared" si="43"/>
        <v>0</v>
      </c>
      <c r="S66" s="22">
        <f>IFERROR(VLOOKUP($C66,'틱톡 RAW (MMP)'!$A:$J,6,0),0)</f>
        <v>0</v>
      </c>
      <c r="T66" s="22">
        <f>IFERROR(VLOOKUP($C66,'틱톡 RAW (MMP)'!$A:$J,9,0),0)</f>
        <v>0</v>
      </c>
      <c r="U66" s="22">
        <f>IFERROR(VLOOKUP($C66,'틱톡 RAW (MMP)'!$A:$J,10,0),0)</f>
        <v>0</v>
      </c>
      <c r="V66" s="22">
        <f t="shared" si="44"/>
        <v>0</v>
      </c>
      <c r="W66" s="22">
        <f t="shared" si="45"/>
        <v>0</v>
      </c>
      <c r="X66" s="22">
        <f>IFERROR(W66*커버링B2C요약!$AD$8/(커버링B2C요약!$AE$5/커버링B2C요약!$AD$5),0)</f>
        <v>0</v>
      </c>
      <c r="Y66" s="43"/>
      <c r="Z66" s="43"/>
    </row>
    <row r="67" spans="1:27" s="45" customFormat="1" ht="16.5" hidden="1" customHeight="1">
      <c r="A67" s="43"/>
      <c r="B67" s="22" t="str">
        <f>IFERROR(VLOOKUP($C67,'틱톡 RAW'!$A:$K,2,0),0)</f>
        <v>AOS_SPC_구매_25.08.21</v>
      </c>
      <c r="C67" s="22">
        <v>1849767374149760</v>
      </c>
      <c r="D67" s="22">
        <f>IFERROR(VLOOKUP($C67,'틱톡 RAW'!$A:$K,6,0),0)</f>
        <v>0</v>
      </c>
      <c r="E67" s="22">
        <f>IFERROR(VLOOKUP($C67,'틱톡 RAW'!$A:$K,7,0),0)</f>
        <v>0</v>
      </c>
      <c r="F67" s="22">
        <f>IFERROR(VLOOKUP($C67,'틱톡 RAW'!$A:$K,8,0),0)</f>
        <v>0</v>
      </c>
      <c r="G67" s="22">
        <f>IFERROR(VLOOKUP($C67,'틱톡 RAW'!$A:$K,9,0),0)</f>
        <v>0</v>
      </c>
      <c r="H67" s="22">
        <f>IFERROR(VLOOKUP($C67,'틱톡 RAW'!$A:$K,10,0),0)</f>
        <v>0</v>
      </c>
      <c r="I67" s="22">
        <f>IFERROR(VLOOKUP($C67,'틱톡 RAW'!$A:$K,11,0),0)</f>
        <v>1</v>
      </c>
      <c r="J67" s="23">
        <f t="shared" si="46"/>
        <v>0</v>
      </c>
      <c r="K67" s="23">
        <f t="shared" si="36"/>
        <v>0</v>
      </c>
      <c r="L67" s="24">
        <f t="shared" si="37"/>
        <v>0</v>
      </c>
      <c r="M67" s="24">
        <f t="shared" si="38"/>
        <v>0</v>
      </c>
      <c r="N67" s="24">
        <f t="shared" si="39"/>
        <v>0</v>
      </c>
      <c r="O67" s="24">
        <f t="shared" si="40"/>
        <v>0</v>
      </c>
      <c r="P67" s="22">
        <f t="shared" si="41"/>
        <v>0</v>
      </c>
      <c r="Q67" s="22">
        <f t="shared" si="42"/>
        <v>0</v>
      </c>
      <c r="R67" s="22">
        <f t="shared" si="43"/>
        <v>0</v>
      </c>
      <c r="S67" s="22">
        <f>IFERROR(VLOOKUP($C67,'틱톡 RAW (MMP)'!$A:$J,6,0),0)</f>
        <v>0</v>
      </c>
      <c r="T67" s="22">
        <f>IFERROR(VLOOKUP($C67,'틱톡 RAW (MMP)'!$A:$J,9,0),0)</f>
        <v>0</v>
      </c>
      <c r="U67" s="22">
        <f>IFERROR(VLOOKUP($C67,'틱톡 RAW (MMP)'!$A:$J,10,0),0)</f>
        <v>0</v>
      </c>
      <c r="V67" s="22">
        <f t="shared" si="44"/>
        <v>0</v>
      </c>
      <c r="W67" s="22">
        <f t="shared" si="45"/>
        <v>0</v>
      </c>
      <c r="X67" s="22">
        <f>IFERROR(W67*커버링B2C요약!$AD$8/(커버링B2C요약!$AE$5/커버링B2C요약!$AD$5),0)</f>
        <v>0</v>
      </c>
      <c r="Y67" s="43"/>
      <c r="Z67" s="43"/>
    </row>
    <row r="68" spans="1:27" s="45" customFormat="1" ht="16.5" hidden="1" customHeight="1">
      <c r="A68" s="43"/>
      <c r="B68" s="22" t="str">
        <f>IFERROR(VLOOKUP($C68,'틱톡 RAW'!$A:$K,2,0),0)</f>
        <v>AOS_SPC_구매_25.08.21</v>
      </c>
      <c r="C68" s="22">
        <v>1849767374145560</v>
      </c>
      <c r="D68" s="22">
        <f>IFERROR(VLOOKUP($C68,'틱톡 RAW'!$A:$K,6,0),0)</f>
        <v>0</v>
      </c>
      <c r="E68" s="22">
        <f>IFERROR(VLOOKUP($C68,'틱톡 RAW'!$A:$K,7,0),0)</f>
        <v>0</v>
      </c>
      <c r="F68" s="22">
        <f>IFERROR(VLOOKUP($C68,'틱톡 RAW'!$A:$K,8,0),0)</f>
        <v>0</v>
      </c>
      <c r="G68" s="22">
        <f>IFERROR(VLOOKUP($C68,'틱톡 RAW'!$A:$K,9,0),0)</f>
        <v>0</v>
      </c>
      <c r="H68" s="22">
        <f>IFERROR(VLOOKUP($C68,'틱톡 RAW'!$A:$K,10,0),0)</f>
        <v>0</v>
      </c>
      <c r="I68" s="22">
        <f>IFERROR(VLOOKUP($C68,'틱톡 RAW'!$A:$K,11,0),0)</f>
        <v>0</v>
      </c>
      <c r="J68" s="23">
        <f t="shared" si="46"/>
        <v>0</v>
      </c>
      <c r="K68" s="23">
        <f t="shared" si="36"/>
        <v>0</v>
      </c>
      <c r="L68" s="24">
        <f t="shared" si="37"/>
        <v>0</v>
      </c>
      <c r="M68" s="24">
        <f t="shared" si="38"/>
        <v>0</v>
      </c>
      <c r="N68" s="24">
        <f t="shared" si="39"/>
        <v>0</v>
      </c>
      <c r="O68" s="24">
        <f t="shared" si="40"/>
        <v>0</v>
      </c>
      <c r="P68" s="22">
        <f t="shared" si="41"/>
        <v>0</v>
      </c>
      <c r="Q68" s="22">
        <f t="shared" si="42"/>
        <v>0</v>
      </c>
      <c r="R68" s="22">
        <f t="shared" si="43"/>
        <v>0</v>
      </c>
      <c r="S68" s="22">
        <f>IFERROR(VLOOKUP($C68,'틱톡 RAW (MMP)'!$A:$J,6,0),0)</f>
        <v>0</v>
      </c>
      <c r="T68" s="22">
        <f>IFERROR(VLOOKUP($C68,'틱톡 RAW (MMP)'!$A:$J,9,0),0)</f>
        <v>0</v>
      </c>
      <c r="U68" s="22">
        <f>IFERROR(VLOOKUP($C68,'틱톡 RAW (MMP)'!$A:$J,10,0),0)</f>
        <v>0</v>
      </c>
      <c r="V68" s="22">
        <f t="shared" si="44"/>
        <v>0</v>
      </c>
      <c r="W68" s="22">
        <f t="shared" si="45"/>
        <v>0</v>
      </c>
      <c r="X68" s="22">
        <f>IFERROR(W68*커버링B2C요약!$AD$8/(커버링B2C요약!$AE$5/커버링B2C요약!$AD$5),0)</f>
        <v>0</v>
      </c>
      <c r="Y68" s="43"/>
      <c r="Z68" s="43"/>
    </row>
    <row r="69" spans="1:27" s="45" customFormat="1" ht="16.5" hidden="1" customHeight="1">
      <c r="A69" s="43"/>
      <c r="B69" s="22" t="str">
        <f>IFERROR(VLOOKUP($C69,'틱톡 RAW'!$A:$K,2,0),0)</f>
        <v>AOS_SPC_구매_25.08.21</v>
      </c>
      <c r="C69" s="22">
        <v>1849767374145550</v>
      </c>
      <c r="D69" s="22">
        <f>IFERROR(VLOOKUP($C69,'틱톡 RAW'!$A:$K,6,0),0)</f>
        <v>0</v>
      </c>
      <c r="E69" s="22">
        <f>IFERROR(VLOOKUP($C69,'틱톡 RAW'!$A:$K,7,0),0)</f>
        <v>0</v>
      </c>
      <c r="F69" s="22">
        <f>IFERROR(VLOOKUP($C69,'틱톡 RAW'!$A:$K,8,0),0)</f>
        <v>0</v>
      </c>
      <c r="G69" s="22">
        <f>IFERROR(VLOOKUP($C69,'틱톡 RAW'!$A:$K,9,0),0)</f>
        <v>0</v>
      </c>
      <c r="H69" s="22">
        <f>IFERROR(VLOOKUP($C69,'틱톡 RAW'!$A:$K,10,0),0)</f>
        <v>0</v>
      </c>
      <c r="I69" s="22">
        <f>IFERROR(VLOOKUP($C69,'틱톡 RAW'!$A:$K,11,0),0)</f>
        <v>1</v>
      </c>
      <c r="J69" s="23">
        <f t="shared" si="46"/>
        <v>0</v>
      </c>
      <c r="K69" s="23">
        <f t="shared" si="36"/>
        <v>0</v>
      </c>
      <c r="L69" s="24">
        <f t="shared" si="37"/>
        <v>0</v>
      </c>
      <c r="M69" s="24">
        <f t="shared" si="38"/>
        <v>0</v>
      </c>
      <c r="N69" s="24">
        <f t="shared" si="39"/>
        <v>0</v>
      </c>
      <c r="O69" s="24">
        <f t="shared" si="40"/>
        <v>0</v>
      </c>
      <c r="P69" s="22">
        <f t="shared" si="41"/>
        <v>0</v>
      </c>
      <c r="Q69" s="22">
        <f t="shared" si="42"/>
        <v>0</v>
      </c>
      <c r="R69" s="22">
        <f t="shared" si="43"/>
        <v>0</v>
      </c>
      <c r="S69" s="22">
        <f>IFERROR(VLOOKUP($C69,'틱톡 RAW (MMP)'!$A:$J,6,0),0)</f>
        <v>0</v>
      </c>
      <c r="T69" s="22">
        <f>IFERROR(VLOOKUP($C69,'틱톡 RAW (MMP)'!$A:$J,9,0),0)</f>
        <v>0</v>
      </c>
      <c r="U69" s="22">
        <f>IFERROR(VLOOKUP($C69,'틱톡 RAW (MMP)'!$A:$J,10,0),0)</f>
        <v>0</v>
      </c>
      <c r="V69" s="22">
        <f t="shared" si="44"/>
        <v>0</v>
      </c>
      <c r="W69" s="22">
        <f t="shared" si="45"/>
        <v>0</v>
      </c>
      <c r="X69" s="22">
        <f>IFERROR(W69*커버링B2C요약!$AD$8/(커버링B2C요약!$AE$5/커버링B2C요약!$AD$5),0)</f>
        <v>0</v>
      </c>
      <c r="Y69" s="43"/>
      <c r="Z69" s="43"/>
    </row>
    <row r="70" spans="1:27" s="45" customFormat="1" ht="16.5" hidden="1" customHeight="1">
      <c r="A70" s="43"/>
      <c r="B70" s="22" t="str">
        <f>IFERROR(VLOOKUP($C70,'틱톡 RAW'!$A:$K,2,0),0)</f>
        <v>AOS_SPC_구매_25.08.21</v>
      </c>
      <c r="C70" s="22">
        <v>1849767374144830</v>
      </c>
      <c r="D70" s="22">
        <f>IFERROR(VLOOKUP($C70,'틱톡 RAW'!$A:$K,6,0),0)</f>
        <v>0</v>
      </c>
      <c r="E70" s="22">
        <f>IFERROR(VLOOKUP($C70,'틱톡 RAW'!$A:$K,7,0),0)</f>
        <v>0</v>
      </c>
      <c r="F70" s="22">
        <f>IFERROR(VLOOKUP($C70,'틱톡 RAW'!$A:$K,8,0),0)</f>
        <v>0</v>
      </c>
      <c r="G70" s="22">
        <f>IFERROR(VLOOKUP($C70,'틱톡 RAW'!$A:$K,9,0),0)</f>
        <v>0</v>
      </c>
      <c r="H70" s="22">
        <f>IFERROR(VLOOKUP($C70,'틱톡 RAW'!$A:$K,10,0),0)</f>
        <v>0</v>
      </c>
      <c r="I70" s="22">
        <f>IFERROR(VLOOKUP($C70,'틱톡 RAW'!$A:$K,11,0),0)</f>
        <v>7</v>
      </c>
      <c r="J70" s="23">
        <f t="shared" si="46"/>
        <v>0</v>
      </c>
      <c r="K70" s="23">
        <f t="shared" si="36"/>
        <v>0</v>
      </c>
      <c r="L70" s="24">
        <f t="shared" si="37"/>
        <v>0</v>
      </c>
      <c r="M70" s="24">
        <f t="shared" si="38"/>
        <v>0</v>
      </c>
      <c r="N70" s="24">
        <f t="shared" si="39"/>
        <v>0</v>
      </c>
      <c r="O70" s="24">
        <f t="shared" si="40"/>
        <v>0</v>
      </c>
      <c r="P70" s="22">
        <f t="shared" si="41"/>
        <v>0</v>
      </c>
      <c r="Q70" s="22">
        <f t="shared" si="42"/>
        <v>0</v>
      </c>
      <c r="R70" s="22">
        <f t="shared" si="43"/>
        <v>0</v>
      </c>
      <c r="S70" s="22">
        <f>IFERROR(VLOOKUP($C70,'틱톡 RAW (MMP)'!$A:$J,6,0),0)</f>
        <v>0</v>
      </c>
      <c r="T70" s="22">
        <f>IFERROR(VLOOKUP($C70,'틱톡 RAW (MMP)'!$A:$J,9,0),0)</f>
        <v>0</v>
      </c>
      <c r="U70" s="22">
        <f>IFERROR(VLOOKUP($C70,'틱톡 RAW (MMP)'!$A:$J,10,0),0)</f>
        <v>0</v>
      </c>
      <c r="V70" s="22">
        <f t="shared" si="44"/>
        <v>0</v>
      </c>
      <c r="W70" s="22">
        <f t="shared" si="45"/>
        <v>0</v>
      </c>
      <c r="X70" s="22">
        <f>IFERROR(W70*커버링B2C요약!$AD$8/(커버링B2C요약!$AE$5/커버링B2C요약!$AD$5),0)</f>
        <v>0</v>
      </c>
      <c r="Y70" s="43"/>
      <c r="Z70" s="43"/>
    </row>
    <row r="71" spans="1:27" s="45" customFormat="1" ht="16.5" hidden="1" customHeight="1">
      <c r="A71" s="43"/>
      <c r="B71" s="22">
        <f>IFERROR(VLOOKUP($C71,'틱톡 RAW'!$A:$K,2,0),0)</f>
        <v>0</v>
      </c>
      <c r="C71" s="22">
        <v>1850481613568240</v>
      </c>
      <c r="D71" s="22">
        <f>IFERROR(VLOOKUP($C71,'틱톡 RAW'!$A:$K,6,0),0)</f>
        <v>0</v>
      </c>
      <c r="E71" s="22">
        <f>IFERROR(VLOOKUP($C71,'틱톡 RAW'!$A:$K,7,0),0)</f>
        <v>0</v>
      </c>
      <c r="F71" s="22">
        <f>IFERROR(VLOOKUP($C71,'틱톡 RAW'!$A:$K,8,0),0)</f>
        <v>0</v>
      </c>
      <c r="G71" s="22">
        <f>IFERROR(VLOOKUP($C71,'틱톡 RAW'!$A:$K,9,0),0)</f>
        <v>0</v>
      </c>
      <c r="H71" s="22">
        <f>IFERROR(VLOOKUP($C71,'틱톡 RAW'!$A:$K,10,0),0)</f>
        <v>0</v>
      </c>
      <c r="I71" s="22">
        <f>IFERROR(VLOOKUP($C71,'틱톡 RAW'!$A:$K,11,0),0)</f>
        <v>0</v>
      </c>
      <c r="J71" s="23">
        <f t="shared" si="46"/>
        <v>0</v>
      </c>
      <c r="K71" s="23">
        <f t="shared" si="36"/>
        <v>0</v>
      </c>
      <c r="L71" s="24">
        <f t="shared" si="37"/>
        <v>0</v>
      </c>
      <c r="M71" s="24">
        <f t="shared" si="38"/>
        <v>0</v>
      </c>
      <c r="N71" s="24">
        <f t="shared" si="39"/>
        <v>0</v>
      </c>
      <c r="O71" s="24">
        <f t="shared" si="40"/>
        <v>0</v>
      </c>
      <c r="P71" s="22">
        <f t="shared" si="41"/>
        <v>0</v>
      </c>
      <c r="Q71" s="22">
        <f t="shared" si="42"/>
        <v>0</v>
      </c>
      <c r="R71" s="22">
        <f t="shared" si="43"/>
        <v>0</v>
      </c>
      <c r="S71" s="22">
        <f>IFERROR(VLOOKUP($C71,'틱톡 RAW (MMP)'!$A:$J,6,0),0)</f>
        <v>0</v>
      </c>
      <c r="T71" s="22">
        <f>IFERROR(VLOOKUP($C71,'틱톡 RAW (MMP)'!$A:$J,9,0),0)</f>
        <v>0</v>
      </c>
      <c r="U71" s="22">
        <f>IFERROR(VLOOKUP($C71,'틱톡 RAW (MMP)'!$A:$J,10,0),0)</f>
        <v>0</v>
      </c>
      <c r="V71" s="22">
        <f t="shared" si="44"/>
        <v>0</v>
      </c>
      <c r="W71" s="22">
        <f t="shared" si="45"/>
        <v>0</v>
      </c>
      <c r="X71" s="22">
        <f>IFERROR(W71*커버링B2C요약!$AD$8/(커버링B2C요약!$AE$5/커버링B2C요약!$AD$5),0)</f>
        <v>0</v>
      </c>
      <c r="Y71" s="43"/>
      <c r="Z71" s="43"/>
    </row>
    <row r="72" spans="1:27" s="45" customFormat="1" ht="16.5" hidden="1" customHeight="1">
      <c r="A72" s="62"/>
      <c r="B72" s="22">
        <f>IFERROR(VLOOKUP($C72,'틱톡 RAW'!$A:$K,2,0),0)</f>
        <v>0</v>
      </c>
      <c r="C72" s="22">
        <v>1849767374149790</v>
      </c>
      <c r="D72" s="22">
        <f>IFERROR(VLOOKUP($C72,'틱톡 RAW'!$A:$K,6,0),0)</f>
        <v>0</v>
      </c>
      <c r="E72" s="22">
        <f>IFERROR(VLOOKUP($C72,'틱톡 RAW'!$A:$K,7,0),0)</f>
        <v>0</v>
      </c>
      <c r="F72" s="22">
        <f>IFERROR(VLOOKUP($C72,'틱톡 RAW'!$A:$K,8,0),0)</f>
        <v>0</v>
      </c>
      <c r="G72" s="22">
        <f>IFERROR(VLOOKUP($C72,'틱톡 RAW'!$A:$K,9,0),0)</f>
        <v>0</v>
      </c>
      <c r="H72" s="22">
        <f>IFERROR(VLOOKUP($C72,'틱톡 RAW'!$A:$K,10,0),0)</f>
        <v>0</v>
      </c>
      <c r="I72" s="22">
        <f>IFERROR(VLOOKUP($C72,'틱톡 RAW'!$A:$K,11,0),0)</f>
        <v>0</v>
      </c>
      <c r="J72" s="23">
        <f t="shared" si="46"/>
        <v>0</v>
      </c>
      <c r="K72" s="23">
        <f t="shared" si="36"/>
        <v>0</v>
      </c>
      <c r="L72" s="24">
        <f t="shared" si="37"/>
        <v>0</v>
      </c>
      <c r="M72" s="24">
        <f t="shared" si="38"/>
        <v>0</v>
      </c>
      <c r="N72" s="24">
        <f t="shared" si="39"/>
        <v>0</v>
      </c>
      <c r="O72" s="24">
        <f t="shared" si="40"/>
        <v>0</v>
      </c>
      <c r="P72" s="22">
        <f t="shared" si="41"/>
        <v>0</v>
      </c>
      <c r="Q72" s="22">
        <f t="shared" si="42"/>
        <v>0</v>
      </c>
      <c r="R72" s="22">
        <f t="shared" si="43"/>
        <v>0</v>
      </c>
      <c r="S72" s="22">
        <f>IFERROR(VLOOKUP($C72,'틱톡 RAW (MMP)'!$A:$J,6,0),0)</f>
        <v>0</v>
      </c>
      <c r="T72" s="22">
        <f>IFERROR(VLOOKUP($C72,'틱톡 RAW (MMP)'!$A:$J,9,0),0)</f>
        <v>0</v>
      </c>
      <c r="U72" s="22">
        <f>IFERROR(VLOOKUP($C72,'틱톡 RAW (MMP)'!$A:$J,10,0),0)</f>
        <v>0</v>
      </c>
      <c r="V72" s="22">
        <f t="shared" si="44"/>
        <v>0</v>
      </c>
      <c r="W72" s="22">
        <f t="shared" si="45"/>
        <v>0</v>
      </c>
      <c r="X72" s="22">
        <f>IFERROR(W72*커버링B2C요약!$AD$8/(커버링B2C요약!$AE$5/커버링B2C요약!$AD$5),0)</f>
        <v>0</v>
      </c>
      <c r="Y72" s="62"/>
      <c r="Z72" s="62"/>
      <c r="AA72" s="146"/>
    </row>
    <row r="73" spans="1:27" s="45" customFormat="1" ht="16.5" hidden="1" customHeight="1">
      <c r="A73" s="43"/>
      <c r="B73" s="22">
        <f>IFERROR(VLOOKUP($C73,'틱톡 RAW'!$A:$K,2,0),0)</f>
        <v>0</v>
      </c>
      <c r="C73" s="22">
        <v>1850481613568220</v>
      </c>
      <c r="D73" s="22">
        <f>IFERROR(VLOOKUP($C73,'틱톡 RAW'!$A:$K,6,0),0)</f>
        <v>0</v>
      </c>
      <c r="E73" s="22">
        <f>IFERROR(VLOOKUP($C73,'틱톡 RAW'!$A:$K,7,0),0)</f>
        <v>0</v>
      </c>
      <c r="F73" s="22">
        <f>IFERROR(VLOOKUP($C73,'틱톡 RAW'!$A:$K,8,0),0)</f>
        <v>0</v>
      </c>
      <c r="G73" s="22">
        <f>IFERROR(VLOOKUP($C73,'틱톡 RAW'!$A:$K,9,0),0)</f>
        <v>0</v>
      </c>
      <c r="H73" s="22">
        <f>IFERROR(VLOOKUP($C73,'틱톡 RAW'!$A:$K,10,0),0)</f>
        <v>0</v>
      </c>
      <c r="I73" s="22">
        <f>IFERROR(VLOOKUP($C73,'틱톡 RAW'!$A:$K,11,0),0)</f>
        <v>0</v>
      </c>
      <c r="J73" s="23">
        <f t="shared" si="46"/>
        <v>0</v>
      </c>
      <c r="K73" s="23">
        <f t="shared" si="36"/>
        <v>0</v>
      </c>
      <c r="L73" s="24">
        <f t="shared" si="37"/>
        <v>0</v>
      </c>
      <c r="M73" s="24">
        <f t="shared" si="38"/>
        <v>0</v>
      </c>
      <c r="N73" s="24">
        <f t="shared" si="39"/>
        <v>0</v>
      </c>
      <c r="O73" s="24">
        <f t="shared" si="40"/>
        <v>0</v>
      </c>
      <c r="P73" s="22">
        <f t="shared" si="41"/>
        <v>0</v>
      </c>
      <c r="Q73" s="22">
        <f t="shared" si="42"/>
        <v>0</v>
      </c>
      <c r="R73" s="22">
        <f t="shared" si="43"/>
        <v>0</v>
      </c>
      <c r="S73" s="22">
        <f>IFERROR(VLOOKUP($C73,'틱톡 RAW (MMP)'!$A:$J,6,0),0)</f>
        <v>0</v>
      </c>
      <c r="T73" s="22">
        <f>IFERROR(VLOOKUP($C73,'틱톡 RAW (MMP)'!$A:$J,9,0),0)</f>
        <v>0</v>
      </c>
      <c r="U73" s="22">
        <f>IFERROR(VLOOKUP($C73,'틱톡 RAW (MMP)'!$A:$J,10,0),0)</f>
        <v>0</v>
      </c>
      <c r="V73" s="22">
        <f t="shared" si="44"/>
        <v>0</v>
      </c>
      <c r="W73" s="22">
        <f t="shared" si="45"/>
        <v>0</v>
      </c>
      <c r="X73" s="22">
        <f>IFERROR(W73*커버링B2C요약!$AD$8/(커버링B2C요약!$AE$5/커버링B2C요약!$AD$5),0)</f>
        <v>0</v>
      </c>
      <c r="Y73" s="43"/>
      <c r="Z73" s="43"/>
    </row>
    <row r="74" spans="1:27" s="45" customFormat="1" ht="16.5" hidden="1" customHeight="1">
      <c r="A74" s="43"/>
      <c r="B74" s="22" t="str">
        <f>IFERROR(VLOOKUP($C74,'틱톡 RAW'!$A:$K,2,0),0)</f>
        <v>AOS_SPC_구매_25.08.21</v>
      </c>
      <c r="C74" s="22">
        <v>1849767374144810</v>
      </c>
      <c r="D74" s="22">
        <f>IFERROR(VLOOKUP($C74,'틱톡 RAW'!$A:$K,6,0),0)</f>
        <v>0</v>
      </c>
      <c r="E74" s="22">
        <f>IFERROR(VLOOKUP($C74,'틱톡 RAW'!$A:$K,7,0),0)</f>
        <v>0</v>
      </c>
      <c r="F74" s="22">
        <f>IFERROR(VLOOKUP($C74,'틱톡 RAW'!$A:$K,8,0),0)</f>
        <v>0</v>
      </c>
      <c r="G74" s="22">
        <f>IFERROR(VLOOKUP($C74,'틱톡 RAW'!$A:$K,9,0),0)</f>
        <v>0</v>
      </c>
      <c r="H74" s="22">
        <f>IFERROR(VLOOKUP($C74,'틱톡 RAW'!$A:$K,10,0),0)</f>
        <v>0</v>
      </c>
      <c r="I74" s="22">
        <f>IFERROR(VLOOKUP($C74,'틱톡 RAW'!$A:$K,11,0),0)</f>
        <v>0</v>
      </c>
      <c r="J74" s="23">
        <f t="shared" si="46"/>
        <v>0</v>
      </c>
      <c r="K74" s="23">
        <f t="shared" si="36"/>
        <v>0</v>
      </c>
      <c r="L74" s="24">
        <f t="shared" si="37"/>
        <v>0</v>
      </c>
      <c r="M74" s="24">
        <f t="shared" si="38"/>
        <v>0</v>
      </c>
      <c r="N74" s="24">
        <f t="shared" si="39"/>
        <v>0</v>
      </c>
      <c r="O74" s="24">
        <f t="shared" si="40"/>
        <v>0</v>
      </c>
      <c r="P74" s="22">
        <f t="shared" si="41"/>
        <v>0</v>
      </c>
      <c r="Q74" s="22">
        <f t="shared" si="42"/>
        <v>0</v>
      </c>
      <c r="R74" s="22">
        <f t="shared" si="43"/>
        <v>0</v>
      </c>
      <c r="S74" s="22">
        <f>IFERROR(VLOOKUP($C74,'틱톡 RAW (MMP)'!$A:$J,6,0),0)</f>
        <v>0</v>
      </c>
      <c r="T74" s="22">
        <f>IFERROR(VLOOKUP($C74,'틱톡 RAW (MMP)'!$A:$J,9,0),0)</f>
        <v>0</v>
      </c>
      <c r="U74" s="22">
        <f>IFERROR(VLOOKUP($C74,'틱톡 RAW (MMP)'!$A:$J,10,0),0)</f>
        <v>0</v>
      </c>
      <c r="V74" s="22">
        <f t="shared" si="44"/>
        <v>0</v>
      </c>
      <c r="W74" s="22">
        <f t="shared" si="45"/>
        <v>0</v>
      </c>
      <c r="X74" s="22">
        <f>IFERROR(W74*커버링B2C요약!$AD$8/(커버링B2C요약!$AE$5/커버링B2C요약!$AD$5),0)</f>
        <v>0</v>
      </c>
      <c r="Y74" s="43"/>
      <c r="Z74" s="43"/>
    </row>
    <row r="75" spans="1:27" s="45" customFormat="1" ht="16.5" hidden="1" customHeight="1">
      <c r="A75" s="43"/>
      <c r="B75" s="22">
        <f>IFERROR(VLOOKUP($C75,'틱톡 RAW'!$A:$K,2,0),0)</f>
        <v>0</v>
      </c>
      <c r="C75" s="22">
        <v>1849767374147640</v>
      </c>
      <c r="D75" s="22">
        <f>IFERROR(VLOOKUP($C75,'틱톡 RAW'!$A:$K,6,0),0)</f>
        <v>0</v>
      </c>
      <c r="E75" s="22">
        <f>IFERROR(VLOOKUP($C75,'틱톡 RAW'!$A:$K,7,0),0)</f>
        <v>0</v>
      </c>
      <c r="F75" s="22">
        <f>IFERROR(VLOOKUP($C75,'틱톡 RAW'!$A:$K,8,0),0)</f>
        <v>0</v>
      </c>
      <c r="G75" s="22">
        <f>IFERROR(VLOOKUP($C75,'틱톡 RAW'!$A:$K,9,0),0)</f>
        <v>0</v>
      </c>
      <c r="H75" s="22">
        <f>IFERROR(VLOOKUP($C75,'틱톡 RAW'!$A:$K,10,0),0)</f>
        <v>0</v>
      </c>
      <c r="I75" s="22">
        <f>IFERROR(VLOOKUP($C75,'틱톡 RAW'!$A:$K,11,0),0)</f>
        <v>0</v>
      </c>
      <c r="J75" s="23">
        <f t="shared" si="46"/>
        <v>0</v>
      </c>
      <c r="K75" s="23">
        <f t="shared" si="36"/>
        <v>0</v>
      </c>
      <c r="L75" s="24">
        <f t="shared" si="37"/>
        <v>0</v>
      </c>
      <c r="M75" s="24">
        <f t="shared" si="38"/>
        <v>0</v>
      </c>
      <c r="N75" s="24">
        <f t="shared" si="39"/>
        <v>0</v>
      </c>
      <c r="O75" s="24">
        <f t="shared" si="40"/>
        <v>0</v>
      </c>
      <c r="P75" s="22">
        <f t="shared" si="41"/>
        <v>0</v>
      </c>
      <c r="Q75" s="22">
        <f t="shared" si="42"/>
        <v>0</v>
      </c>
      <c r="R75" s="22">
        <f t="shared" si="43"/>
        <v>0</v>
      </c>
      <c r="S75" s="22">
        <f>IFERROR(VLOOKUP($C75,'틱톡 RAW (MMP)'!$A:$J,6,0),0)</f>
        <v>0</v>
      </c>
      <c r="T75" s="22">
        <f>IFERROR(VLOOKUP($C75,'틱톡 RAW (MMP)'!$A:$J,9,0),0)</f>
        <v>0</v>
      </c>
      <c r="U75" s="22">
        <f>IFERROR(VLOOKUP($C75,'틱톡 RAW (MMP)'!$A:$J,10,0),0)</f>
        <v>0</v>
      </c>
      <c r="V75" s="22">
        <f t="shared" si="44"/>
        <v>0</v>
      </c>
      <c r="W75" s="22">
        <f t="shared" si="45"/>
        <v>0</v>
      </c>
      <c r="X75" s="22">
        <f>IFERROR(W75*커버링B2C요약!$AD$8/(커버링B2C요약!$AE$5/커버링B2C요약!$AD$5),0)</f>
        <v>0</v>
      </c>
      <c r="Y75" s="43"/>
      <c r="Z75" s="43"/>
    </row>
    <row r="76" spans="1:27" s="45" customFormat="1" ht="16.5" hidden="1" customHeight="1">
      <c r="A76" s="43"/>
      <c r="B76" s="22">
        <f>IFERROR(VLOOKUP($C76,'틱톡 RAW'!$A:$K,2,0),0)</f>
        <v>0</v>
      </c>
      <c r="C76" s="22">
        <v>1849767374145580</v>
      </c>
      <c r="D76" s="22">
        <f>IFERROR(VLOOKUP($C76,'틱톡 RAW'!$A:$K,6,0),0)</f>
        <v>0</v>
      </c>
      <c r="E76" s="22">
        <f>IFERROR(VLOOKUP($C76,'틱톡 RAW'!$A:$K,7,0),0)</f>
        <v>0</v>
      </c>
      <c r="F76" s="22">
        <f>IFERROR(VLOOKUP($C76,'틱톡 RAW'!$A:$K,8,0),0)</f>
        <v>0</v>
      </c>
      <c r="G76" s="22">
        <f>IFERROR(VLOOKUP($C76,'틱톡 RAW'!$A:$K,9,0),0)</f>
        <v>0</v>
      </c>
      <c r="H76" s="22">
        <f>IFERROR(VLOOKUP($C76,'틱톡 RAW'!$A:$K,10,0),0)</f>
        <v>0</v>
      </c>
      <c r="I76" s="22">
        <f>IFERROR(VLOOKUP($C76,'틱톡 RAW'!$A:$K,11,0),0)</f>
        <v>0</v>
      </c>
      <c r="J76" s="23">
        <f t="shared" si="46"/>
        <v>0</v>
      </c>
      <c r="K76" s="23">
        <f t="shared" si="36"/>
        <v>0</v>
      </c>
      <c r="L76" s="24">
        <f t="shared" si="37"/>
        <v>0</v>
      </c>
      <c r="M76" s="24">
        <f t="shared" si="38"/>
        <v>0</v>
      </c>
      <c r="N76" s="24">
        <f t="shared" si="39"/>
        <v>0</v>
      </c>
      <c r="O76" s="24">
        <f t="shared" si="40"/>
        <v>0</v>
      </c>
      <c r="P76" s="22">
        <f t="shared" si="41"/>
        <v>0</v>
      </c>
      <c r="Q76" s="22">
        <f t="shared" si="42"/>
        <v>0</v>
      </c>
      <c r="R76" s="22">
        <f t="shared" si="43"/>
        <v>0</v>
      </c>
      <c r="S76" s="22">
        <f>IFERROR(VLOOKUP($C76,'틱톡 RAW (MMP)'!$A:$J,6,0),0)</f>
        <v>0</v>
      </c>
      <c r="T76" s="22">
        <f>IFERROR(VLOOKUP($C76,'틱톡 RAW (MMP)'!$A:$J,9,0),0)</f>
        <v>0</v>
      </c>
      <c r="U76" s="22">
        <f>IFERROR(VLOOKUP($C76,'틱톡 RAW (MMP)'!$A:$J,10,0),0)</f>
        <v>0</v>
      </c>
      <c r="V76" s="22">
        <f t="shared" si="44"/>
        <v>0</v>
      </c>
      <c r="W76" s="22">
        <f t="shared" si="45"/>
        <v>0</v>
      </c>
      <c r="X76" s="22">
        <f>IFERROR(W76*커버링B2C요약!$AD$8/(커버링B2C요약!$AE$5/커버링B2C요약!$AD$5),0)</f>
        <v>0</v>
      </c>
      <c r="Y76" s="43"/>
      <c r="Z76" s="43"/>
    </row>
    <row r="77" spans="1:27" s="45" customFormat="1" ht="16.5" hidden="1" customHeight="1">
      <c r="A77" s="43"/>
      <c r="B77" s="22" t="str">
        <f>IFERROR(VLOOKUP($C77,'틱톡 RAW'!$A:$K,2,0),0)</f>
        <v>AOS_SPC_구매_25.08.21</v>
      </c>
      <c r="C77" s="22">
        <v>1849767374145530</v>
      </c>
      <c r="D77" s="22">
        <f>IFERROR(VLOOKUP($C77,'틱톡 RAW'!$A:$K,6,0),0)</f>
        <v>0</v>
      </c>
      <c r="E77" s="22">
        <f>IFERROR(VLOOKUP($C77,'틱톡 RAW'!$A:$K,7,0),0)</f>
        <v>0</v>
      </c>
      <c r="F77" s="22">
        <f>IFERROR(VLOOKUP($C77,'틱톡 RAW'!$A:$K,8,0),0)</f>
        <v>0</v>
      </c>
      <c r="G77" s="22">
        <f>IFERROR(VLOOKUP($C77,'틱톡 RAW'!$A:$K,9,0),0)</f>
        <v>0</v>
      </c>
      <c r="H77" s="22">
        <f>IFERROR(VLOOKUP($C77,'틱톡 RAW'!$A:$K,10,0),0)</f>
        <v>0</v>
      </c>
      <c r="I77" s="22">
        <f>IFERROR(VLOOKUP($C77,'틱톡 RAW'!$A:$K,11,0),0)</f>
        <v>2</v>
      </c>
      <c r="J77" s="23">
        <f t="shared" si="46"/>
        <v>0</v>
      </c>
      <c r="K77" s="23">
        <f t="shared" si="36"/>
        <v>0</v>
      </c>
      <c r="L77" s="24">
        <f t="shared" si="37"/>
        <v>0</v>
      </c>
      <c r="M77" s="24">
        <f t="shared" si="38"/>
        <v>0</v>
      </c>
      <c r="N77" s="24">
        <f t="shared" si="39"/>
        <v>0</v>
      </c>
      <c r="O77" s="24">
        <f t="shared" si="40"/>
        <v>0</v>
      </c>
      <c r="P77" s="22">
        <f t="shared" si="41"/>
        <v>0</v>
      </c>
      <c r="Q77" s="22">
        <f t="shared" si="42"/>
        <v>0</v>
      </c>
      <c r="R77" s="22">
        <f t="shared" si="43"/>
        <v>0</v>
      </c>
      <c r="S77" s="22">
        <f>IFERROR(VLOOKUP($C77,'틱톡 RAW (MMP)'!$A:$J,6,0),0)</f>
        <v>0</v>
      </c>
      <c r="T77" s="22">
        <f>IFERROR(VLOOKUP($C77,'틱톡 RAW (MMP)'!$A:$J,9,0),0)</f>
        <v>0</v>
      </c>
      <c r="U77" s="22">
        <f>IFERROR(VLOOKUP($C77,'틱톡 RAW (MMP)'!$A:$J,10,0),0)</f>
        <v>0</v>
      </c>
      <c r="V77" s="22">
        <f t="shared" si="44"/>
        <v>0</v>
      </c>
      <c r="W77" s="22">
        <f t="shared" si="45"/>
        <v>0</v>
      </c>
      <c r="X77" s="22">
        <f>IFERROR(W77*커버링B2C요약!$AD$8/(커버링B2C요약!$AE$5/커버링B2C요약!$AD$5),0)</f>
        <v>0</v>
      </c>
      <c r="Y77" s="43"/>
      <c r="Z77" s="43"/>
    </row>
    <row r="78" spans="1:27" s="45" customFormat="1" ht="16.5" hidden="1" customHeight="1">
      <c r="A78" s="43"/>
      <c r="B78" s="22" t="str">
        <f>IFERROR(VLOOKUP($C78,'틱톡 RAW'!$A:$K,2,0),0)</f>
        <v>AOS_SPC_구매_25.08.21</v>
      </c>
      <c r="C78" s="22">
        <v>1849767374147690</v>
      </c>
      <c r="D78" s="22">
        <f>IFERROR(VLOOKUP($C78,'틱톡 RAW'!$A:$K,6,0),0)</f>
        <v>0</v>
      </c>
      <c r="E78" s="22">
        <f>IFERROR(VLOOKUP($C78,'틱톡 RAW'!$A:$K,7,0),0)</f>
        <v>0</v>
      </c>
      <c r="F78" s="22">
        <f>IFERROR(VLOOKUP($C78,'틱톡 RAW'!$A:$K,8,0),0)</f>
        <v>0</v>
      </c>
      <c r="G78" s="22">
        <f>IFERROR(VLOOKUP($C78,'틱톡 RAW'!$A:$K,9,0),0)</f>
        <v>0</v>
      </c>
      <c r="H78" s="22">
        <f>IFERROR(VLOOKUP($C78,'틱톡 RAW'!$A:$K,10,0),0)</f>
        <v>0</v>
      </c>
      <c r="I78" s="22">
        <f>IFERROR(VLOOKUP($C78,'틱톡 RAW'!$A:$K,11,0),0)</f>
        <v>1</v>
      </c>
      <c r="J78" s="23">
        <f t="shared" si="46"/>
        <v>0</v>
      </c>
      <c r="K78" s="23">
        <f t="shared" si="36"/>
        <v>0</v>
      </c>
      <c r="L78" s="24">
        <f t="shared" si="37"/>
        <v>0</v>
      </c>
      <c r="M78" s="24">
        <f t="shared" si="38"/>
        <v>0</v>
      </c>
      <c r="N78" s="24">
        <f t="shared" si="39"/>
        <v>0</v>
      </c>
      <c r="O78" s="24">
        <f t="shared" si="40"/>
        <v>0</v>
      </c>
      <c r="P78" s="22">
        <f t="shared" si="41"/>
        <v>0</v>
      </c>
      <c r="Q78" s="22">
        <f t="shared" si="42"/>
        <v>0</v>
      </c>
      <c r="R78" s="22">
        <f t="shared" si="43"/>
        <v>0</v>
      </c>
      <c r="S78" s="22">
        <f>IFERROR(VLOOKUP($C78,'틱톡 RAW (MMP)'!$A:$J,6,0),0)</f>
        <v>0</v>
      </c>
      <c r="T78" s="22">
        <f>IFERROR(VLOOKUP($C78,'틱톡 RAW (MMP)'!$A:$J,9,0),0)</f>
        <v>0</v>
      </c>
      <c r="U78" s="22">
        <f>IFERROR(VLOOKUP($C78,'틱톡 RAW (MMP)'!$A:$J,10,0),0)</f>
        <v>0</v>
      </c>
      <c r="V78" s="22">
        <f t="shared" si="44"/>
        <v>0</v>
      </c>
      <c r="W78" s="22">
        <f t="shared" si="45"/>
        <v>0</v>
      </c>
      <c r="X78" s="22">
        <f>IFERROR(W78*커버링B2C요약!$AD$8/(커버링B2C요약!$AE$5/커버링B2C요약!$AD$5),0)</f>
        <v>0</v>
      </c>
      <c r="Y78" s="43"/>
      <c r="Z78" s="43"/>
    </row>
    <row r="79" spans="1:27" s="45" customFormat="1" ht="16.5" hidden="1" customHeight="1">
      <c r="A79" s="43"/>
      <c r="B79" s="22" t="str">
        <f>IFERROR(VLOOKUP($C79,'틱톡 RAW'!$A:$K,2,0),0)</f>
        <v>AOS_SPC_구매_25.08.21</v>
      </c>
      <c r="C79" s="22">
        <v>1848505889113170</v>
      </c>
      <c r="D79" s="22">
        <f>IFERROR(VLOOKUP($C79,'틱톡 RAW'!$A:$K,6,0),0)</f>
        <v>0</v>
      </c>
      <c r="E79" s="22">
        <f>IFERROR(VLOOKUP($C79,'틱톡 RAW'!$A:$K,7,0),0)</f>
        <v>0</v>
      </c>
      <c r="F79" s="22">
        <f>IFERROR(VLOOKUP($C79,'틱톡 RAW'!$A:$K,8,0),0)</f>
        <v>0</v>
      </c>
      <c r="G79" s="22">
        <f>IFERROR(VLOOKUP($C79,'틱톡 RAW'!$A:$K,9,0),0)</f>
        <v>0</v>
      </c>
      <c r="H79" s="22">
        <f>IFERROR(VLOOKUP($C79,'틱톡 RAW'!$A:$K,10,0),0)</f>
        <v>0</v>
      </c>
      <c r="I79" s="22">
        <f>IFERROR(VLOOKUP($C79,'틱톡 RAW'!$A:$K,11,0),0)</f>
        <v>0</v>
      </c>
      <c r="J79" s="23">
        <f t="shared" si="46"/>
        <v>0</v>
      </c>
      <c r="K79" s="23">
        <f t="shared" si="36"/>
        <v>0</v>
      </c>
      <c r="L79" s="24">
        <f t="shared" si="37"/>
        <v>0</v>
      </c>
      <c r="M79" s="24">
        <f t="shared" si="38"/>
        <v>0</v>
      </c>
      <c r="N79" s="24">
        <f t="shared" si="39"/>
        <v>0</v>
      </c>
      <c r="O79" s="24">
        <f t="shared" si="40"/>
        <v>0</v>
      </c>
      <c r="P79" s="22">
        <f t="shared" si="41"/>
        <v>0</v>
      </c>
      <c r="Q79" s="22">
        <f t="shared" si="42"/>
        <v>0</v>
      </c>
      <c r="R79" s="22">
        <f t="shared" si="43"/>
        <v>0</v>
      </c>
      <c r="S79" s="22">
        <f>IFERROR(VLOOKUP($C79,'틱톡 RAW (MMP)'!$A:$J,6,0),0)</f>
        <v>0</v>
      </c>
      <c r="T79" s="22">
        <f>IFERROR(VLOOKUP($C79,'틱톡 RAW (MMP)'!$A:$J,9,0),0)</f>
        <v>0</v>
      </c>
      <c r="U79" s="22">
        <f>IFERROR(VLOOKUP($C79,'틱톡 RAW (MMP)'!$A:$J,10,0),0)</f>
        <v>0</v>
      </c>
      <c r="V79" s="22">
        <f t="shared" si="44"/>
        <v>0</v>
      </c>
      <c r="W79" s="22">
        <f t="shared" si="45"/>
        <v>0</v>
      </c>
      <c r="X79" s="22">
        <f>IFERROR(W79*커버링B2C요약!$AD$8/(커버링B2C요약!$AE$5/커버링B2C요약!$AD$5),0)</f>
        <v>0</v>
      </c>
      <c r="Y79" s="43"/>
      <c r="Z79" s="43"/>
    </row>
    <row r="80" spans="1:27" s="45" customFormat="1" ht="16.5" hidden="1" customHeight="1">
      <c r="A80" s="62"/>
      <c r="B80" s="22" t="str">
        <f>IFERROR(VLOOKUP($C80,'틱톡 RAW'!$A:$K,2,0),0)</f>
        <v>AOS_SPC_구매_24.11.28</v>
      </c>
      <c r="C80" s="22">
        <v>1816959353308210</v>
      </c>
      <c r="D80" s="22">
        <f>IFERROR(VLOOKUP($C80,'틱톡 RAW'!$A:$K,6,0),0)</f>
        <v>0</v>
      </c>
      <c r="E80" s="22">
        <f>IFERROR(VLOOKUP($C80,'틱톡 RAW'!$A:$K,7,0),0)</f>
        <v>0</v>
      </c>
      <c r="F80" s="22">
        <f>IFERROR(VLOOKUP($C80,'틱톡 RAW'!$A:$K,8,0),0)</f>
        <v>0</v>
      </c>
      <c r="G80" s="22">
        <f>IFERROR(VLOOKUP($C80,'틱톡 RAW'!$A:$K,9,0),0)</f>
        <v>0</v>
      </c>
      <c r="H80" s="22">
        <f>IFERROR(VLOOKUP($C80,'틱톡 RAW'!$A:$K,10,0),0)</f>
        <v>0</v>
      </c>
      <c r="I80" s="22">
        <f>IFERROR(VLOOKUP($C80,'틱톡 RAW'!$A:$K,11,0),0)</f>
        <v>0</v>
      </c>
      <c r="J80" s="23">
        <f t="shared" si="46"/>
        <v>0</v>
      </c>
      <c r="K80" s="23">
        <f t="shared" si="36"/>
        <v>0</v>
      </c>
      <c r="L80" s="24">
        <f t="shared" si="37"/>
        <v>0</v>
      </c>
      <c r="M80" s="24">
        <f t="shared" si="38"/>
        <v>0</v>
      </c>
      <c r="N80" s="24">
        <f t="shared" si="39"/>
        <v>0</v>
      </c>
      <c r="O80" s="24">
        <f t="shared" si="40"/>
        <v>0</v>
      </c>
      <c r="P80" s="22">
        <f t="shared" si="41"/>
        <v>0</v>
      </c>
      <c r="Q80" s="22">
        <f t="shared" si="42"/>
        <v>0</v>
      </c>
      <c r="R80" s="22">
        <f t="shared" si="43"/>
        <v>0</v>
      </c>
      <c r="S80" s="22">
        <f>IFERROR(VLOOKUP($C80,'틱톡 RAW (MMP)'!$A:$J,6,0),0)</f>
        <v>0</v>
      </c>
      <c r="T80" s="22">
        <f>IFERROR(VLOOKUP($C80,'틱톡 RAW (MMP)'!$A:$J,9,0),0)</f>
        <v>0</v>
      </c>
      <c r="U80" s="22">
        <f>IFERROR(VLOOKUP($C80,'틱톡 RAW (MMP)'!$A:$J,10,0),0)</f>
        <v>0</v>
      </c>
      <c r="V80" s="22">
        <f t="shared" si="44"/>
        <v>0</v>
      </c>
      <c r="W80" s="22">
        <f t="shared" si="45"/>
        <v>0</v>
      </c>
      <c r="X80" s="22">
        <f>IFERROR(W80*커버링B2C요약!$AD$8/(커버링B2C요약!$AE$5/커버링B2C요약!$AD$5),0)</f>
        <v>0</v>
      </c>
      <c r="Y80" s="62"/>
      <c r="Z80" s="62"/>
      <c r="AA80" s="146"/>
    </row>
    <row r="81" spans="1:27" s="45" customFormat="1" ht="16.5" hidden="1" customHeight="1">
      <c r="A81" s="43"/>
      <c r="B81" s="22" t="str">
        <f>IFERROR(VLOOKUP($C81,'틱톡 RAW'!$A:$K,2,0),0)</f>
        <v>AOS_SPC_구매_25.08.21</v>
      </c>
      <c r="C81" s="22">
        <v>1849767374149770</v>
      </c>
      <c r="D81" s="22">
        <f>IFERROR(VLOOKUP($C81,'틱톡 RAW'!$A:$K,6,0),0)</f>
        <v>0</v>
      </c>
      <c r="E81" s="22">
        <f>IFERROR(VLOOKUP($C81,'틱톡 RAW'!$A:$K,7,0),0)</f>
        <v>0</v>
      </c>
      <c r="F81" s="22">
        <f>IFERROR(VLOOKUP($C81,'틱톡 RAW'!$A:$K,8,0),0)</f>
        <v>0</v>
      </c>
      <c r="G81" s="22">
        <f>IFERROR(VLOOKUP($C81,'틱톡 RAW'!$A:$K,9,0),0)</f>
        <v>0</v>
      </c>
      <c r="H81" s="22">
        <f>IFERROR(VLOOKUP($C81,'틱톡 RAW'!$A:$K,10,0),0)</f>
        <v>0</v>
      </c>
      <c r="I81" s="22">
        <f>IFERROR(VLOOKUP($C81,'틱톡 RAW'!$A:$K,11,0),0)</f>
        <v>0</v>
      </c>
      <c r="J81" s="23">
        <f t="shared" si="46"/>
        <v>0</v>
      </c>
      <c r="K81" s="23">
        <f t="shared" si="36"/>
        <v>0</v>
      </c>
      <c r="L81" s="24">
        <f t="shared" si="37"/>
        <v>0</v>
      </c>
      <c r="M81" s="24">
        <f t="shared" si="38"/>
        <v>0</v>
      </c>
      <c r="N81" s="24">
        <f t="shared" si="39"/>
        <v>0</v>
      </c>
      <c r="O81" s="24">
        <f t="shared" si="40"/>
        <v>0</v>
      </c>
      <c r="P81" s="22">
        <f t="shared" si="41"/>
        <v>0</v>
      </c>
      <c r="Q81" s="22">
        <f t="shared" si="42"/>
        <v>0</v>
      </c>
      <c r="R81" s="22">
        <f t="shared" si="43"/>
        <v>0</v>
      </c>
      <c r="S81" s="22">
        <f>IFERROR(VLOOKUP($C81,'틱톡 RAW (MMP)'!$A:$J,6,0),0)</f>
        <v>0</v>
      </c>
      <c r="T81" s="22">
        <f>IFERROR(VLOOKUP($C81,'틱톡 RAW (MMP)'!$A:$J,9,0),0)</f>
        <v>0</v>
      </c>
      <c r="U81" s="22">
        <f>IFERROR(VLOOKUP($C81,'틱톡 RAW (MMP)'!$A:$J,10,0),0)</f>
        <v>0</v>
      </c>
      <c r="V81" s="22">
        <f t="shared" si="44"/>
        <v>0</v>
      </c>
      <c r="W81" s="22">
        <f t="shared" si="45"/>
        <v>0</v>
      </c>
      <c r="X81" s="22">
        <f>IFERROR(W81*커버링B2C요약!$AD$8/(커버링B2C요약!$AE$5/커버링B2C요약!$AD$5),0)</f>
        <v>0</v>
      </c>
      <c r="Y81" s="43"/>
      <c r="Z81" s="43"/>
    </row>
    <row r="82" spans="1:27" s="45" customFormat="1" ht="16.5" hidden="1" customHeight="1">
      <c r="A82" s="43"/>
      <c r="B82" s="22" t="str">
        <f>IFERROR(VLOOKUP($C82,'틱톡 RAW'!$A:$K,2,0),0)</f>
        <v>AOS_SPC_구매_25.08.21</v>
      </c>
      <c r="C82" s="22">
        <v>1848505889113150</v>
      </c>
      <c r="D82" s="22">
        <f>IFERROR(VLOOKUP($C82,'틱톡 RAW'!$A:$K,6,0),0)</f>
        <v>0</v>
      </c>
      <c r="E82" s="22">
        <f>IFERROR(VLOOKUP($C82,'틱톡 RAW'!$A:$K,7,0),0)</f>
        <v>0</v>
      </c>
      <c r="F82" s="22">
        <f>IFERROR(VLOOKUP($C82,'틱톡 RAW'!$A:$K,8,0),0)</f>
        <v>0</v>
      </c>
      <c r="G82" s="22">
        <f>IFERROR(VLOOKUP($C82,'틱톡 RAW'!$A:$K,9,0),0)</f>
        <v>0</v>
      </c>
      <c r="H82" s="22">
        <f>IFERROR(VLOOKUP($C82,'틱톡 RAW'!$A:$K,10,0),0)</f>
        <v>0</v>
      </c>
      <c r="I82" s="22">
        <f>IFERROR(VLOOKUP($C82,'틱톡 RAW'!$A:$K,11,0),0)</f>
        <v>0</v>
      </c>
      <c r="J82" s="23">
        <f t="shared" si="46"/>
        <v>0</v>
      </c>
      <c r="K82" s="23">
        <f t="shared" si="36"/>
        <v>0</v>
      </c>
      <c r="L82" s="24">
        <f t="shared" si="37"/>
        <v>0</v>
      </c>
      <c r="M82" s="24">
        <f t="shared" si="38"/>
        <v>0</v>
      </c>
      <c r="N82" s="24">
        <f t="shared" si="39"/>
        <v>0</v>
      </c>
      <c r="O82" s="24">
        <f t="shared" si="40"/>
        <v>0</v>
      </c>
      <c r="P82" s="22">
        <f t="shared" si="41"/>
        <v>0</v>
      </c>
      <c r="Q82" s="22">
        <f t="shared" si="42"/>
        <v>0</v>
      </c>
      <c r="R82" s="22">
        <f t="shared" si="43"/>
        <v>0</v>
      </c>
      <c r="S82" s="22">
        <f>IFERROR(VLOOKUP($C82,'틱톡 RAW (MMP)'!$A:$J,6,0),0)</f>
        <v>0</v>
      </c>
      <c r="T82" s="22">
        <f>IFERROR(VLOOKUP($C82,'틱톡 RAW (MMP)'!$A:$J,9,0),0)</f>
        <v>0</v>
      </c>
      <c r="U82" s="22">
        <f>IFERROR(VLOOKUP($C82,'틱톡 RAW (MMP)'!$A:$J,10,0),0)</f>
        <v>0</v>
      </c>
      <c r="V82" s="22">
        <f t="shared" si="44"/>
        <v>0</v>
      </c>
      <c r="W82" s="22">
        <f t="shared" si="45"/>
        <v>0</v>
      </c>
      <c r="X82" s="22">
        <f>IFERROR(W82*커버링B2C요약!$AD$8/(커버링B2C요약!$AE$5/커버링B2C요약!$AD$5),0)</f>
        <v>0</v>
      </c>
      <c r="Y82" s="43"/>
      <c r="Z82" s="43"/>
    </row>
    <row r="83" spans="1:27" s="45" customFormat="1" ht="16.5" hidden="1" customHeight="1">
      <c r="A83" s="43"/>
      <c r="B83" s="22" t="str">
        <f>IFERROR(VLOOKUP($C83,'틱톡 RAW'!$A:$K,2,0),0)</f>
        <v>AOS_SPC_구매_25.08.21</v>
      </c>
      <c r="C83" s="22">
        <v>1848505889113180</v>
      </c>
      <c r="D83" s="22">
        <f>IFERROR(VLOOKUP($C83,'틱톡 RAW'!$A:$K,6,0),0)</f>
        <v>0</v>
      </c>
      <c r="E83" s="22">
        <f>IFERROR(VLOOKUP($C83,'틱톡 RAW'!$A:$K,7,0),0)</f>
        <v>0</v>
      </c>
      <c r="F83" s="22">
        <f>IFERROR(VLOOKUP($C83,'틱톡 RAW'!$A:$K,8,0),0)</f>
        <v>0</v>
      </c>
      <c r="G83" s="22">
        <f>IFERROR(VLOOKUP($C83,'틱톡 RAW'!$A:$K,9,0),0)</f>
        <v>0</v>
      </c>
      <c r="H83" s="22">
        <f>IFERROR(VLOOKUP($C83,'틱톡 RAW'!$A:$K,10,0),0)</f>
        <v>0</v>
      </c>
      <c r="I83" s="22">
        <f>IFERROR(VLOOKUP($C83,'틱톡 RAW'!$A:$K,11,0),0)</f>
        <v>0</v>
      </c>
      <c r="J83" s="23">
        <f t="shared" si="46"/>
        <v>0</v>
      </c>
      <c r="K83" s="23">
        <f t="shared" si="36"/>
        <v>0</v>
      </c>
      <c r="L83" s="24">
        <f t="shared" si="37"/>
        <v>0</v>
      </c>
      <c r="M83" s="24">
        <f t="shared" si="38"/>
        <v>0</v>
      </c>
      <c r="N83" s="24">
        <f t="shared" si="39"/>
        <v>0</v>
      </c>
      <c r="O83" s="24">
        <f t="shared" si="40"/>
        <v>0</v>
      </c>
      <c r="P83" s="22">
        <f t="shared" si="41"/>
        <v>0</v>
      </c>
      <c r="Q83" s="22">
        <f t="shared" si="42"/>
        <v>0</v>
      </c>
      <c r="R83" s="22">
        <f t="shared" si="43"/>
        <v>0</v>
      </c>
      <c r="S83" s="22">
        <f>IFERROR(VLOOKUP($C83,'틱톡 RAW (MMP)'!$A:$J,6,0),0)</f>
        <v>0</v>
      </c>
      <c r="T83" s="22">
        <f>IFERROR(VLOOKUP($C83,'틱톡 RAW (MMP)'!$A:$J,9,0),0)</f>
        <v>0</v>
      </c>
      <c r="U83" s="22">
        <f>IFERROR(VLOOKUP($C83,'틱톡 RAW (MMP)'!$A:$J,10,0),0)</f>
        <v>0</v>
      </c>
      <c r="V83" s="22">
        <f t="shared" si="44"/>
        <v>0</v>
      </c>
      <c r="W83" s="22">
        <f t="shared" si="45"/>
        <v>0</v>
      </c>
      <c r="X83" s="22">
        <f>IFERROR(W83*커버링B2C요약!$AD$8/(커버링B2C요약!$AE$5/커버링B2C요약!$AD$5),0)</f>
        <v>0</v>
      </c>
      <c r="Y83" s="43"/>
      <c r="Z83" s="43"/>
    </row>
    <row r="84" spans="1:27" s="45" customFormat="1" ht="16.5" hidden="1" customHeight="1">
      <c r="A84" s="43"/>
      <c r="B84" s="22">
        <f>IFERROR(VLOOKUP($C84,'틱톡 RAW'!$A:$K,2,0),0)</f>
        <v>0</v>
      </c>
      <c r="C84" s="22">
        <v>1846853738734620</v>
      </c>
      <c r="D84" s="22">
        <f>IFERROR(VLOOKUP($C84,'틱톡 RAW'!$A:$K,6,0),0)</f>
        <v>0</v>
      </c>
      <c r="E84" s="22">
        <f>IFERROR(VLOOKUP($C84,'틱톡 RAW'!$A:$K,7,0),0)</f>
        <v>0</v>
      </c>
      <c r="F84" s="22">
        <f>IFERROR(VLOOKUP($C84,'틱톡 RAW'!$A:$K,8,0),0)</f>
        <v>0</v>
      </c>
      <c r="G84" s="22">
        <f>IFERROR(VLOOKUP($C84,'틱톡 RAW'!$A:$K,9,0),0)</f>
        <v>0</v>
      </c>
      <c r="H84" s="22">
        <f>IFERROR(VLOOKUP($C84,'틱톡 RAW'!$A:$K,10,0),0)</f>
        <v>0</v>
      </c>
      <c r="I84" s="22">
        <f>IFERROR(VLOOKUP($C84,'틱톡 RAW'!$A:$K,11,0),0)</f>
        <v>0</v>
      </c>
      <c r="J84" s="23">
        <f t="shared" si="46"/>
        <v>0</v>
      </c>
      <c r="K84" s="23">
        <f t="shared" si="36"/>
        <v>0</v>
      </c>
      <c r="L84" s="24">
        <f t="shared" si="37"/>
        <v>0</v>
      </c>
      <c r="M84" s="24">
        <f t="shared" si="38"/>
        <v>0</v>
      </c>
      <c r="N84" s="24">
        <f t="shared" si="39"/>
        <v>0</v>
      </c>
      <c r="O84" s="24">
        <f t="shared" si="40"/>
        <v>0</v>
      </c>
      <c r="P84" s="22">
        <f t="shared" si="41"/>
        <v>0</v>
      </c>
      <c r="Q84" s="22">
        <f t="shared" si="42"/>
        <v>0</v>
      </c>
      <c r="R84" s="22">
        <f t="shared" si="43"/>
        <v>0</v>
      </c>
      <c r="S84" s="22">
        <f>IFERROR(VLOOKUP($C84,'틱톡 RAW (MMP)'!$A:$J,6,0),0)</f>
        <v>0</v>
      </c>
      <c r="T84" s="22">
        <f>IFERROR(VLOOKUP($C84,'틱톡 RAW (MMP)'!$A:$J,9,0),0)</f>
        <v>0</v>
      </c>
      <c r="U84" s="22">
        <f>IFERROR(VLOOKUP($C84,'틱톡 RAW (MMP)'!$A:$J,10,0),0)</f>
        <v>0</v>
      </c>
      <c r="V84" s="22">
        <f t="shared" si="44"/>
        <v>0</v>
      </c>
      <c r="W84" s="22">
        <f t="shared" si="45"/>
        <v>0</v>
      </c>
      <c r="X84" s="22">
        <f>IFERROR(W84*커버링B2C요약!$AD$8/(커버링B2C요약!$AE$5/커버링B2C요약!$AD$5),0)</f>
        <v>0</v>
      </c>
      <c r="Y84" s="43"/>
      <c r="Z84" s="43"/>
    </row>
    <row r="85" spans="1:27" s="202" customFormat="1" ht="16.5" hidden="1" customHeight="1">
      <c r="A85" s="43"/>
      <c r="B85" s="22">
        <f>IFERROR(VLOOKUP($C85,'틱톡 RAW'!$A:$K,2,0),0)</f>
        <v>0</v>
      </c>
      <c r="C85" s="22">
        <v>1848505889112090</v>
      </c>
      <c r="D85" s="22">
        <f>IFERROR(VLOOKUP($C85,'틱톡 RAW'!$A:$K,6,0),0)</f>
        <v>0</v>
      </c>
      <c r="E85" s="22">
        <f>IFERROR(VLOOKUP($C85,'틱톡 RAW'!$A:$K,7,0),0)</f>
        <v>0</v>
      </c>
      <c r="F85" s="22">
        <f>IFERROR(VLOOKUP($C85,'틱톡 RAW'!$A:$K,8,0),0)</f>
        <v>0</v>
      </c>
      <c r="G85" s="22">
        <f>IFERROR(VLOOKUP($C85,'틱톡 RAW'!$A:$K,9,0),0)</f>
        <v>0</v>
      </c>
      <c r="H85" s="22">
        <f>IFERROR(VLOOKUP($C85,'틱톡 RAW'!$A:$K,10,0),0)</f>
        <v>0</v>
      </c>
      <c r="I85" s="22">
        <f>IFERROR(VLOOKUP($C85,'틱톡 RAW'!$A:$K,11,0),0)</f>
        <v>0</v>
      </c>
      <c r="J85" s="23">
        <f t="shared" si="46"/>
        <v>0</v>
      </c>
      <c r="K85" s="23">
        <f t="shared" si="36"/>
        <v>0</v>
      </c>
      <c r="L85" s="24">
        <f t="shared" si="37"/>
        <v>0</v>
      </c>
      <c r="M85" s="24">
        <f t="shared" si="38"/>
        <v>0</v>
      </c>
      <c r="N85" s="24">
        <f t="shared" si="39"/>
        <v>0</v>
      </c>
      <c r="O85" s="24">
        <f t="shared" si="40"/>
        <v>0</v>
      </c>
      <c r="P85" s="22">
        <f t="shared" si="41"/>
        <v>0</v>
      </c>
      <c r="Q85" s="22">
        <f t="shared" si="42"/>
        <v>0</v>
      </c>
      <c r="R85" s="22">
        <f t="shared" si="43"/>
        <v>0</v>
      </c>
      <c r="S85" s="22">
        <f>IFERROR(VLOOKUP($C85,'틱톡 RAW (MMP)'!$A:$J,6,0),0)</f>
        <v>0</v>
      </c>
      <c r="T85" s="22">
        <f>IFERROR(VLOOKUP($C85,'틱톡 RAW (MMP)'!$A:$J,9,0),0)</f>
        <v>0</v>
      </c>
      <c r="U85" s="22">
        <f>IFERROR(VLOOKUP($C85,'틱톡 RAW (MMP)'!$A:$J,10,0),0)</f>
        <v>0</v>
      </c>
      <c r="V85" s="22">
        <f t="shared" si="44"/>
        <v>0</v>
      </c>
      <c r="W85" s="22">
        <f t="shared" si="45"/>
        <v>0</v>
      </c>
      <c r="X85" s="22">
        <f>IFERROR(W85*커버링B2C요약!$AD$8/(커버링B2C요약!$AE$5/커버링B2C요약!$AD$5),0)</f>
        <v>0</v>
      </c>
      <c r="Y85" s="43"/>
      <c r="Z85" s="43"/>
      <c r="AA85" s="45"/>
    </row>
    <row r="86" spans="1:27" s="202" customFormat="1" ht="16.5" hidden="1" customHeight="1">
      <c r="A86" s="43"/>
      <c r="B86" s="22" t="str">
        <f>IFERROR(VLOOKUP($C86,'틱톡 RAW'!$A:$K,2,0),0)</f>
        <v>AOS_SPC_구매_25.08.21</v>
      </c>
      <c r="C86" s="22">
        <v>1848505889112110</v>
      </c>
      <c r="D86" s="22">
        <f>IFERROR(VLOOKUP($C86,'틱톡 RAW'!$A:$K,6,0),0)</f>
        <v>0</v>
      </c>
      <c r="E86" s="22">
        <f>IFERROR(VLOOKUP($C86,'틱톡 RAW'!$A:$K,7,0),0)</f>
        <v>0</v>
      </c>
      <c r="F86" s="22">
        <f>IFERROR(VLOOKUP($C86,'틱톡 RAW'!$A:$K,8,0),0)</f>
        <v>0</v>
      </c>
      <c r="G86" s="22">
        <f>IFERROR(VLOOKUP($C86,'틱톡 RAW'!$A:$K,9,0),0)</f>
        <v>0</v>
      </c>
      <c r="H86" s="22">
        <f>IFERROR(VLOOKUP($C86,'틱톡 RAW'!$A:$K,10,0),0)</f>
        <v>0</v>
      </c>
      <c r="I86" s="22">
        <f>IFERROR(VLOOKUP($C86,'틱톡 RAW'!$A:$K,11,0),0)</f>
        <v>1</v>
      </c>
      <c r="J86" s="23">
        <f t="shared" si="46"/>
        <v>0</v>
      </c>
      <c r="K86" s="23">
        <f t="shared" si="36"/>
        <v>0</v>
      </c>
      <c r="L86" s="24">
        <f t="shared" si="37"/>
        <v>0</v>
      </c>
      <c r="M86" s="24">
        <f t="shared" si="38"/>
        <v>0</v>
      </c>
      <c r="N86" s="24">
        <f t="shared" si="39"/>
        <v>0</v>
      </c>
      <c r="O86" s="24">
        <f t="shared" si="40"/>
        <v>0</v>
      </c>
      <c r="P86" s="22">
        <f t="shared" si="41"/>
        <v>0</v>
      </c>
      <c r="Q86" s="22">
        <f t="shared" si="42"/>
        <v>0</v>
      </c>
      <c r="R86" s="22">
        <f t="shared" si="43"/>
        <v>0</v>
      </c>
      <c r="S86" s="22">
        <f>IFERROR(VLOOKUP($C86,'틱톡 RAW (MMP)'!$A:$J,6,0),0)</f>
        <v>0</v>
      </c>
      <c r="T86" s="22">
        <f>IFERROR(VLOOKUP($C86,'틱톡 RAW (MMP)'!$A:$J,9,0),0)</f>
        <v>0</v>
      </c>
      <c r="U86" s="22">
        <f>IFERROR(VLOOKUP($C86,'틱톡 RAW (MMP)'!$A:$J,10,0),0)</f>
        <v>0</v>
      </c>
      <c r="V86" s="22">
        <f t="shared" si="44"/>
        <v>0</v>
      </c>
      <c r="W86" s="22">
        <f t="shared" si="45"/>
        <v>0</v>
      </c>
      <c r="X86" s="22">
        <f>IFERROR(W86*커버링B2C요약!$AD$8/(커버링B2C요약!$AE$5/커버링B2C요약!$AD$5),0)</f>
        <v>0</v>
      </c>
      <c r="Y86" s="43"/>
      <c r="Z86" s="43"/>
      <c r="AA86" s="45"/>
    </row>
    <row r="87" spans="1:27" s="45" customFormat="1" ht="16.5" hidden="1" customHeight="1">
      <c r="A87" s="43"/>
      <c r="B87" s="22" t="str">
        <f>IFERROR(VLOOKUP($C87,'틱톡 RAW'!$A:$K,2,0),0)</f>
        <v>AOS_SPC_구매_24.11.28</v>
      </c>
      <c r="C87" s="22">
        <v>1817578938826760</v>
      </c>
      <c r="D87" s="22">
        <f>IFERROR(VLOOKUP($C87,'틱톡 RAW'!$A:$K,6,0),0)</f>
        <v>0</v>
      </c>
      <c r="E87" s="22">
        <f>IFERROR(VLOOKUP($C87,'틱톡 RAW'!$A:$K,7,0),0)</f>
        <v>0</v>
      </c>
      <c r="F87" s="22">
        <f>IFERROR(VLOOKUP($C87,'틱톡 RAW'!$A:$K,8,0),0)</f>
        <v>0</v>
      </c>
      <c r="G87" s="22">
        <f>IFERROR(VLOOKUP($C87,'틱톡 RAW'!$A:$K,9,0),0)</f>
        <v>0</v>
      </c>
      <c r="H87" s="22">
        <f>IFERROR(VLOOKUP($C87,'틱톡 RAW'!$A:$K,10,0),0)</f>
        <v>0</v>
      </c>
      <c r="I87" s="22">
        <f>IFERROR(VLOOKUP($C87,'틱톡 RAW'!$A:$K,11,0),0)</f>
        <v>5</v>
      </c>
      <c r="J87" s="23">
        <f t="shared" si="46"/>
        <v>0</v>
      </c>
      <c r="K87" s="23">
        <f t="shared" si="36"/>
        <v>0</v>
      </c>
      <c r="L87" s="24">
        <f t="shared" si="37"/>
        <v>0</v>
      </c>
      <c r="M87" s="24">
        <f t="shared" si="38"/>
        <v>0</v>
      </c>
      <c r="N87" s="24">
        <f t="shared" si="39"/>
        <v>0</v>
      </c>
      <c r="O87" s="24">
        <f t="shared" si="40"/>
        <v>0</v>
      </c>
      <c r="P87" s="22">
        <f t="shared" si="41"/>
        <v>0</v>
      </c>
      <c r="Q87" s="22">
        <f t="shared" si="42"/>
        <v>0</v>
      </c>
      <c r="R87" s="22">
        <f t="shared" si="43"/>
        <v>0</v>
      </c>
      <c r="S87" s="22">
        <f>IFERROR(VLOOKUP($C87,'틱톡 RAW (MMP)'!$A:$J,6,0),0)</f>
        <v>0</v>
      </c>
      <c r="T87" s="22">
        <f>IFERROR(VLOOKUP($C87,'틱톡 RAW (MMP)'!$A:$J,9,0),0)</f>
        <v>0</v>
      </c>
      <c r="U87" s="22">
        <f>IFERROR(VLOOKUP($C87,'틱톡 RAW (MMP)'!$A:$J,10,0),0)</f>
        <v>0</v>
      </c>
      <c r="V87" s="22">
        <f t="shared" si="44"/>
        <v>0</v>
      </c>
      <c r="W87" s="22">
        <f t="shared" si="45"/>
        <v>0</v>
      </c>
      <c r="X87" s="22">
        <f>IFERROR(W87*커버링B2C요약!$AD$8/(커버링B2C요약!$AE$5/커버링B2C요약!$AD$5),0)</f>
        <v>0</v>
      </c>
      <c r="Y87" s="43"/>
      <c r="Z87" s="43"/>
    </row>
    <row r="88" spans="1:27" s="202" customFormat="1" ht="16.5" hidden="1" customHeight="1">
      <c r="A88" s="43"/>
      <c r="B88" s="22">
        <f>IFERROR(VLOOKUP($C88,'틱톡 RAW'!$A:$K,2,0),0)</f>
        <v>0</v>
      </c>
      <c r="C88" s="22">
        <v>1846853738733850</v>
      </c>
      <c r="D88" s="22">
        <f>IFERROR(VLOOKUP($C88,'틱톡 RAW'!$A:$K,6,0),0)</f>
        <v>0</v>
      </c>
      <c r="E88" s="22">
        <f>IFERROR(VLOOKUP($C88,'틱톡 RAW'!$A:$K,7,0),0)</f>
        <v>0</v>
      </c>
      <c r="F88" s="22">
        <f>IFERROR(VLOOKUP($C88,'틱톡 RAW'!$A:$K,8,0),0)</f>
        <v>0</v>
      </c>
      <c r="G88" s="22">
        <f>IFERROR(VLOOKUP($C88,'틱톡 RAW'!$A:$K,9,0),0)</f>
        <v>0</v>
      </c>
      <c r="H88" s="22">
        <f>IFERROR(VLOOKUP($C88,'틱톡 RAW'!$A:$K,10,0),0)</f>
        <v>0</v>
      </c>
      <c r="I88" s="22">
        <f>IFERROR(VLOOKUP($C88,'틱톡 RAW'!$A:$K,11,0),0)</f>
        <v>0</v>
      </c>
      <c r="J88" s="23">
        <f t="shared" si="46"/>
        <v>0</v>
      </c>
      <c r="K88" s="23">
        <f t="shared" si="36"/>
        <v>0</v>
      </c>
      <c r="L88" s="24">
        <f t="shared" si="37"/>
        <v>0</v>
      </c>
      <c r="M88" s="24">
        <f t="shared" si="38"/>
        <v>0</v>
      </c>
      <c r="N88" s="24">
        <f t="shared" si="39"/>
        <v>0</v>
      </c>
      <c r="O88" s="24">
        <f t="shared" si="40"/>
        <v>0</v>
      </c>
      <c r="P88" s="22">
        <f t="shared" si="41"/>
        <v>0</v>
      </c>
      <c r="Q88" s="22">
        <f t="shared" si="42"/>
        <v>0</v>
      </c>
      <c r="R88" s="22">
        <f t="shared" si="43"/>
        <v>0</v>
      </c>
      <c r="S88" s="22">
        <f>IFERROR(VLOOKUP($C88,'틱톡 RAW (MMP)'!$A:$J,6,0),0)</f>
        <v>0</v>
      </c>
      <c r="T88" s="22">
        <f>IFERROR(VLOOKUP($C88,'틱톡 RAW (MMP)'!$A:$J,9,0),0)</f>
        <v>0</v>
      </c>
      <c r="U88" s="22">
        <f>IFERROR(VLOOKUP($C88,'틱톡 RAW (MMP)'!$A:$J,10,0),0)</f>
        <v>0</v>
      </c>
      <c r="V88" s="22">
        <f t="shared" si="44"/>
        <v>0</v>
      </c>
      <c r="W88" s="22">
        <f t="shared" si="45"/>
        <v>0</v>
      </c>
      <c r="X88" s="22">
        <f>IFERROR(W88*커버링B2C요약!$AD$8/(커버링B2C요약!$AE$5/커버링B2C요약!$AD$5),0)</f>
        <v>0</v>
      </c>
      <c r="Y88" s="43"/>
      <c r="Z88" s="43"/>
      <c r="AA88" s="45"/>
    </row>
    <row r="89" spans="1:27" s="202" customFormat="1" ht="16.5" hidden="1" customHeight="1">
      <c r="A89" s="43"/>
      <c r="B89" s="22">
        <f>IFERROR(VLOOKUP($C89,'틱톡 RAW'!$A:$K,2,0),0)</f>
        <v>0</v>
      </c>
      <c r="C89" s="22">
        <v>1846853738734600</v>
      </c>
      <c r="D89" s="22">
        <f>IFERROR(VLOOKUP($C89,'틱톡 RAW'!$A:$K,6,0),0)</f>
        <v>0</v>
      </c>
      <c r="E89" s="22">
        <f>IFERROR(VLOOKUP($C89,'틱톡 RAW'!$A:$K,7,0),0)</f>
        <v>0</v>
      </c>
      <c r="F89" s="22">
        <f>IFERROR(VLOOKUP($C89,'틱톡 RAW'!$A:$K,8,0),0)</f>
        <v>0</v>
      </c>
      <c r="G89" s="22">
        <f>IFERROR(VLOOKUP($C89,'틱톡 RAW'!$A:$K,9,0),0)</f>
        <v>0</v>
      </c>
      <c r="H89" s="22">
        <f>IFERROR(VLOOKUP($C89,'틱톡 RAW'!$A:$K,10,0),0)</f>
        <v>0</v>
      </c>
      <c r="I89" s="22">
        <f>IFERROR(VLOOKUP($C89,'틱톡 RAW'!$A:$K,11,0),0)</f>
        <v>0</v>
      </c>
      <c r="J89" s="23">
        <f t="shared" si="46"/>
        <v>0</v>
      </c>
      <c r="K89" s="23">
        <f t="shared" si="36"/>
        <v>0</v>
      </c>
      <c r="L89" s="24">
        <f t="shared" si="37"/>
        <v>0</v>
      </c>
      <c r="M89" s="24">
        <f t="shared" si="38"/>
        <v>0</v>
      </c>
      <c r="N89" s="24">
        <f t="shared" si="39"/>
        <v>0</v>
      </c>
      <c r="O89" s="24">
        <f t="shared" si="40"/>
        <v>0</v>
      </c>
      <c r="P89" s="22">
        <f t="shared" si="41"/>
        <v>0</v>
      </c>
      <c r="Q89" s="22">
        <f t="shared" si="42"/>
        <v>0</v>
      </c>
      <c r="R89" s="22">
        <f t="shared" si="43"/>
        <v>0</v>
      </c>
      <c r="S89" s="22">
        <f>IFERROR(VLOOKUP($C89,'틱톡 RAW (MMP)'!$A:$J,6,0),0)</f>
        <v>0</v>
      </c>
      <c r="T89" s="22">
        <f>IFERROR(VLOOKUP($C89,'틱톡 RAW (MMP)'!$A:$J,9,0),0)</f>
        <v>0</v>
      </c>
      <c r="U89" s="22">
        <f>IFERROR(VLOOKUP($C89,'틱톡 RAW (MMP)'!$A:$J,10,0),0)</f>
        <v>0</v>
      </c>
      <c r="V89" s="22">
        <f t="shared" si="44"/>
        <v>0</v>
      </c>
      <c r="W89" s="22">
        <f t="shared" si="45"/>
        <v>0</v>
      </c>
      <c r="X89" s="22">
        <f>IFERROR(W89*커버링B2C요약!$AD$8/(커버링B2C요약!$AE$5/커버링B2C요약!$AD$5),0)</f>
        <v>0</v>
      </c>
      <c r="Y89" s="43"/>
      <c r="Z89" s="43"/>
      <c r="AA89" s="45"/>
    </row>
    <row r="90" spans="1:27" s="202" customFormat="1" ht="16.5" hidden="1" customHeight="1">
      <c r="A90" s="201"/>
      <c r="B90" s="22">
        <f>IFERROR(VLOOKUP($C90,'틱톡 RAW'!$A:$K,2,0),0)</f>
        <v>0</v>
      </c>
      <c r="C90" s="22">
        <v>1846853738733870</v>
      </c>
      <c r="D90" s="22">
        <f>IFERROR(VLOOKUP($C90,'틱톡 RAW'!$A:$K,6,0),0)</f>
        <v>0</v>
      </c>
      <c r="E90" s="22">
        <f>IFERROR(VLOOKUP($C90,'틱톡 RAW'!$A:$K,7,0),0)</f>
        <v>0</v>
      </c>
      <c r="F90" s="22">
        <f>IFERROR(VLOOKUP($C90,'틱톡 RAW'!$A:$K,8,0),0)</f>
        <v>0</v>
      </c>
      <c r="G90" s="22">
        <f>IFERROR(VLOOKUP($C90,'틱톡 RAW'!$A:$K,9,0),0)</f>
        <v>0</v>
      </c>
      <c r="H90" s="22">
        <f>IFERROR(VLOOKUP($C90,'틱톡 RAW'!$A:$K,10,0),0)</f>
        <v>0</v>
      </c>
      <c r="I90" s="22">
        <f>IFERROR(VLOOKUP($C90,'틱톡 RAW'!$A:$K,11,0),0)</f>
        <v>0</v>
      </c>
      <c r="J90" s="23">
        <f t="shared" si="46"/>
        <v>0</v>
      </c>
      <c r="K90" s="23">
        <f t="shared" si="36"/>
        <v>0</v>
      </c>
      <c r="L90" s="24">
        <f t="shared" si="37"/>
        <v>0</v>
      </c>
      <c r="M90" s="24">
        <f t="shared" si="38"/>
        <v>0</v>
      </c>
      <c r="N90" s="24">
        <f t="shared" si="39"/>
        <v>0</v>
      </c>
      <c r="O90" s="24">
        <f t="shared" si="40"/>
        <v>0</v>
      </c>
      <c r="P90" s="22">
        <f t="shared" si="41"/>
        <v>0</v>
      </c>
      <c r="Q90" s="22">
        <f t="shared" si="42"/>
        <v>0</v>
      </c>
      <c r="R90" s="22">
        <f t="shared" si="43"/>
        <v>0</v>
      </c>
      <c r="S90" s="22">
        <f>IFERROR(VLOOKUP($C90,'틱톡 RAW (MMP)'!$A:$J,6,0),0)</f>
        <v>0</v>
      </c>
      <c r="T90" s="22">
        <f>IFERROR(VLOOKUP($C90,'틱톡 RAW (MMP)'!$A:$J,9,0),0)</f>
        <v>0</v>
      </c>
      <c r="U90" s="22">
        <f>IFERROR(VLOOKUP($C90,'틱톡 RAW (MMP)'!$A:$J,10,0),0)</f>
        <v>0</v>
      </c>
      <c r="V90" s="22">
        <f t="shared" si="44"/>
        <v>0</v>
      </c>
      <c r="W90" s="22">
        <f t="shared" si="45"/>
        <v>0</v>
      </c>
      <c r="X90" s="22">
        <f>IFERROR(W90*커버링B2C요약!$AD$8/(커버링B2C요약!$AE$5/커버링B2C요약!$AD$5),0)</f>
        <v>0</v>
      </c>
      <c r="Y90" s="201"/>
      <c r="Z90" s="201"/>
    </row>
    <row r="91" spans="1:27" s="202" customFormat="1" ht="16.5" hidden="1" customHeight="1">
      <c r="A91" s="201"/>
      <c r="B91" s="22">
        <f>IFERROR(VLOOKUP($C91,'틱톡 RAW'!$A:$K,2,0),0)</f>
        <v>0</v>
      </c>
      <c r="C91" s="22">
        <v>1846014624891280</v>
      </c>
      <c r="D91" s="22">
        <f>IFERROR(VLOOKUP($C91,'틱톡 RAW'!$A:$K,6,0),0)</f>
        <v>0</v>
      </c>
      <c r="E91" s="22">
        <f>IFERROR(VLOOKUP($C91,'틱톡 RAW'!$A:$K,7,0),0)</f>
        <v>0</v>
      </c>
      <c r="F91" s="22">
        <f>IFERROR(VLOOKUP($C91,'틱톡 RAW'!$A:$K,8,0),0)</f>
        <v>0</v>
      </c>
      <c r="G91" s="22">
        <f>IFERROR(VLOOKUP($C91,'틱톡 RAW'!$A:$K,9,0),0)</f>
        <v>0</v>
      </c>
      <c r="H91" s="22">
        <f>IFERROR(VLOOKUP($C91,'틱톡 RAW'!$A:$K,10,0),0)</f>
        <v>0</v>
      </c>
      <c r="I91" s="22">
        <f>IFERROR(VLOOKUP($C91,'틱톡 RAW'!$A:$K,11,0),0)</f>
        <v>0</v>
      </c>
      <c r="J91" s="23">
        <f t="shared" si="46"/>
        <v>0</v>
      </c>
      <c r="K91" s="23">
        <f t="shared" si="36"/>
        <v>0</v>
      </c>
      <c r="L91" s="24">
        <f t="shared" si="37"/>
        <v>0</v>
      </c>
      <c r="M91" s="24">
        <f t="shared" si="38"/>
        <v>0</v>
      </c>
      <c r="N91" s="24">
        <f t="shared" si="39"/>
        <v>0</v>
      </c>
      <c r="O91" s="24">
        <f t="shared" si="40"/>
        <v>0</v>
      </c>
      <c r="P91" s="22">
        <f t="shared" si="41"/>
        <v>0</v>
      </c>
      <c r="Q91" s="22">
        <f t="shared" si="42"/>
        <v>0</v>
      </c>
      <c r="R91" s="22">
        <f t="shared" si="43"/>
        <v>0</v>
      </c>
      <c r="S91" s="22">
        <f>IFERROR(VLOOKUP($C91,'틱톡 RAW (MMP)'!$A:$J,6,0),0)</f>
        <v>0</v>
      </c>
      <c r="T91" s="22">
        <f>IFERROR(VLOOKUP($C91,'틱톡 RAW (MMP)'!$A:$J,9,0),0)</f>
        <v>0</v>
      </c>
      <c r="U91" s="22">
        <f>IFERROR(VLOOKUP($C91,'틱톡 RAW (MMP)'!$A:$J,10,0),0)</f>
        <v>0</v>
      </c>
      <c r="V91" s="22">
        <f t="shared" si="44"/>
        <v>0</v>
      </c>
      <c r="W91" s="22">
        <f t="shared" si="45"/>
        <v>0</v>
      </c>
      <c r="X91" s="22">
        <f>IFERROR(W91*커버링B2C요약!$AD$8/(커버링B2C요약!$AE$5/커버링B2C요약!$AD$5),0)</f>
        <v>0</v>
      </c>
      <c r="Y91" s="201"/>
      <c r="Z91" s="201"/>
    </row>
    <row r="92" spans="1:27" s="45" customFormat="1" ht="16.5" hidden="1" customHeight="1">
      <c r="A92" s="201"/>
      <c r="B92" s="22">
        <f>IFERROR(VLOOKUP($C92,'틱톡 RAW'!$A:$K,2,0),0)</f>
        <v>0</v>
      </c>
      <c r="C92" s="22">
        <v>1846014624890210</v>
      </c>
      <c r="D92" s="22">
        <f>IFERROR(VLOOKUP($C92,'틱톡 RAW'!$A:$K,6,0),0)</f>
        <v>0</v>
      </c>
      <c r="E92" s="22">
        <f>IFERROR(VLOOKUP($C92,'틱톡 RAW'!$A:$K,7,0),0)</f>
        <v>0</v>
      </c>
      <c r="F92" s="22">
        <f>IFERROR(VLOOKUP($C92,'틱톡 RAW'!$A:$K,8,0),0)</f>
        <v>0</v>
      </c>
      <c r="G92" s="22">
        <f>IFERROR(VLOOKUP($C92,'틱톡 RAW'!$A:$K,9,0),0)</f>
        <v>0</v>
      </c>
      <c r="H92" s="22">
        <f>IFERROR(VLOOKUP($C92,'틱톡 RAW'!$A:$K,10,0),0)</f>
        <v>0</v>
      </c>
      <c r="I92" s="22">
        <f>IFERROR(VLOOKUP($C92,'틱톡 RAW'!$A:$K,11,0),0)</f>
        <v>0</v>
      </c>
      <c r="J92" s="23">
        <f t="shared" si="46"/>
        <v>0</v>
      </c>
      <c r="K92" s="23">
        <f t="shared" si="36"/>
        <v>0</v>
      </c>
      <c r="L92" s="24">
        <f t="shared" si="37"/>
        <v>0</v>
      </c>
      <c r="M92" s="24">
        <f t="shared" si="38"/>
        <v>0</v>
      </c>
      <c r="N92" s="24">
        <f t="shared" si="39"/>
        <v>0</v>
      </c>
      <c r="O92" s="24">
        <f t="shared" si="40"/>
        <v>0</v>
      </c>
      <c r="P92" s="22">
        <f t="shared" si="41"/>
        <v>0</v>
      </c>
      <c r="Q92" s="22">
        <f t="shared" si="42"/>
        <v>0</v>
      </c>
      <c r="R92" s="22">
        <f t="shared" si="43"/>
        <v>0</v>
      </c>
      <c r="S92" s="22">
        <f>IFERROR(VLOOKUP($C92,'틱톡 RAW (MMP)'!$A:$J,6,0),0)</f>
        <v>0</v>
      </c>
      <c r="T92" s="22">
        <f>IFERROR(VLOOKUP($C92,'틱톡 RAW (MMP)'!$A:$J,9,0),0)</f>
        <v>0</v>
      </c>
      <c r="U92" s="22">
        <f>IFERROR(VLOOKUP($C92,'틱톡 RAW (MMP)'!$A:$J,10,0),0)</f>
        <v>0</v>
      </c>
      <c r="V92" s="22">
        <f t="shared" si="44"/>
        <v>0</v>
      </c>
      <c r="W92" s="22">
        <f t="shared" si="45"/>
        <v>0</v>
      </c>
      <c r="X92" s="22">
        <f>IFERROR(W92*커버링B2C요약!$AD$8/(커버링B2C요약!$AE$5/커버링B2C요약!$AD$5),0)</f>
        <v>0</v>
      </c>
      <c r="Y92" s="201"/>
      <c r="Z92" s="201"/>
      <c r="AA92" s="202"/>
    </row>
    <row r="93" spans="1:27" s="45" customFormat="1" ht="16.5" hidden="1" customHeight="1">
      <c r="A93" s="201"/>
      <c r="B93" s="22">
        <f>IFERROR(VLOOKUP($C93,'틱톡 RAW'!$A:$K,2,0),0)</f>
        <v>0</v>
      </c>
      <c r="C93" s="22">
        <v>1846853738734590</v>
      </c>
      <c r="D93" s="22">
        <f>IFERROR(VLOOKUP($C93,'틱톡 RAW'!$A:$K,6,0),0)</f>
        <v>0</v>
      </c>
      <c r="E93" s="22">
        <f>IFERROR(VLOOKUP($C93,'틱톡 RAW'!$A:$K,7,0),0)</f>
        <v>0</v>
      </c>
      <c r="F93" s="22">
        <f>IFERROR(VLOOKUP($C93,'틱톡 RAW'!$A:$K,8,0),0)</f>
        <v>0</v>
      </c>
      <c r="G93" s="22">
        <f>IFERROR(VLOOKUP($C93,'틱톡 RAW'!$A:$K,9,0),0)</f>
        <v>0</v>
      </c>
      <c r="H93" s="22">
        <f>IFERROR(VLOOKUP($C93,'틱톡 RAW'!$A:$K,10,0),0)</f>
        <v>0</v>
      </c>
      <c r="I93" s="22">
        <f>IFERROR(VLOOKUP($C93,'틱톡 RAW'!$A:$K,11,0),0)</f>
        <v>0</v>
      </c>
      <c r="J93" s="23">
        <f t="shared" si="46"/>
        <v>0</v>
      </c>
      <c r="K93" s="23">
        <f t="shared" si="36"/>
        <v>0</v>
      </c>
      <c r="L93" s="24">
        <f t="shared" si="37"/>
        <v>0</v>
      </c>
      <c r="M93" s="24">
        <f t="shared" si="38"/>
        <v>0</v>
      </c>
      <c r="N93" s="24">
        <f t="shared" si="39"/>
        <v>0</v>
      </c>
      <c r="O93" s="24">
        <f t="shared" si="40"/>
        <v>0</v>
      </c>
      <c r="P93" s="22">
        <f t="shared" si="41"/>
        <v>0</v>
      </c>
      <c r="Q93" s="22">
        <f t="shared" si="42"/>
        <v>0</v>
      </c>
      <c r="R93" s="22">
        <f t="shared" si="43"/>
        <v>0</v>
      </c>
      <c r="S93" s="22">
        <f>IFERROR(VLOOKUP($C93,'틱톡 RAW (MMP)'!$A:$J,6,0),0)</f>
        <v>0</v>
      </c>
      <c r="T93" s="22">
        <f>IFERROR(VLOOKUP($C93,'틱톡 RAW (MMP)'!$A:$J,9,0),0)</f>
        <v>0</v>
      </c>
      <c r="U93" s="22">
        <f>IFERROR(VLOOKUP($C93,'틱톡 RAW (MMP)'!$A:$J,10,0),0)</f>
        <v>0</v>
      </c>
      <c r="V93" s="22">
        <f t="shared" si="44"/>
        <v>0</v>
      </c>
      <c r="W93" s="22">
        <f t="shared" si="45"/>
        <v>0</v>
      </c>
      <c r="X93" s="22">
        <f>IFERROR(W93*커버링B2C요약!$AD$8/(커버링B2C요약!$AE$5/커버링B2C요약!$AD$5),0)</f>
        <v>0</v>
      </c>
      <c r="Y93" s="201"/>
      <c r="Z93" s="201"/>
      <c r="AA93" s="202"/>
    </row>
    <row r="94" spans="1:27" s="45" customFormat="1" ht="16.5" hidden="1" customHeight="1">
      <c r="A94" s="43"/>
      <c r="B94" s="22">
        <f>IFERROR(VLOOKUP($C94,'틱톡 RAW'!$A:$K,2,0),0)</f>
        <v>0</v>
      </c>
      <c r="C94" s="22">
        <v>1846014624890220</v>
      </c>
      <c r="D94" s="22">
        <f>IFERROR(VLOOKUP($C94,'틱톡 RAW'!$A:$K,6,0),0)</f>
        <v>0</v>
      </c>
      <c r="E94" s="22">
        <f>IFERROR(VLOOKUP($C94,'틱톡 RAW'!$A:$K,7,0),0)</f>
        <v>0</v>
      </c>
      <c r="F94" s="22">
        <f>IFERROR(VLOOKUP($C94,'틱톡 RAW'!$A:$K,8,0),0)</f>
        <v>0</v>
      </c>
      <c r="G94" s="22">
        <f>IFERROR(VLOOKUP($C94,'틱톡 RAW'!$A:$K,9,0),0)</f>
        <v>0</v>
      </c>
      <c r="H94" s="22">
        <f>IFERROR(VLOOKUP($C94,'틱톡 RAW'!$A:$K,10,0),0)</f>
        <v>0</v>
      </c>
      <c r="I94" s="22">
        <f>IFERROR(VLOOKUP($C94,'틱톡 RAW'!$A:$K,11,0),0)</f>
        <v>0</v>
      </c>
      <c r="J94" s="23">
        <f t="shared" si="46"/>
        <v>0</v>
      </c>
      <c r="K94" s="23">
        <f t="shared" ref="K94:K110" si="47">IFERROR(D94/F94,0)</f>
        <v>0</v>
      </c>
      <c r="L94" s="24">
        <f t="shared" ref="L94:L110" si="48">IFERROR(F94/E94,0)</f>
        <v>0</v>
      </c>
      <c r="M94" s="24">
        <f t="shared" ref="M94:M110" si="49">IFERROR(G94/F94,0)</f>
        <v>0</v>
      </c>
      <c r="N94" s="24">
        <f t="shared" ref="N94:N110" si="50">IFERROR(H94/F94,0)</f>
        <v>0</v>
      </c>
      <c r="O94" s="24">
        <f t="shared" ref="O94:O110" si="51">IFERROR(I94/F94,0)</f>
        <v>0</v>
      </c>
      <c r="P94" s="22">
        <f t="shared" ref="P94:P110" si="52">IFERROR(D94/G94,0)</f>
        <v>0</v>
      </c>
      <c r="Q94" s="22">
        <f t="shared" ref="Q94:Q110" si="53">IFERROR(D94/H94,0)</f>
        <v>0</v>
      </c>
      <c r="R94" s="22">
        <f t="shared" ref="R94:R110" si="54">IFERROR(D94/I94,0)</f>
        <v>0</v>
      </c>
      <c r="S94" s="22">
        <f>IFERROR(VLOOKUP($C94,'틱톡 RAW (MMP)'!$A:$J,6,0),0)</f>
        <v>0</v>
      </c>
      <c r="T94" s="22">
        <f>IFERROR(VLOOKUP($C94,'틱톡 RAW (MMP)'!$A:$J,9,0),0)</f>
        <v>0</v>
      </c>
      <c r="U94" s="22">
        <f>IFERROR(VLOOKUP($C94,'틱톡 RAW (MMP)'!$A:$J,10,0),0)</f>
        <v>0</v>
      </c>
      <c r="V94" s="22">
        <f t="shared" ref="V94:V110" si="55">IFERROR(D94/T94,0)</f>
        <v>0</v>
      </c>
      <c r="W94" s="22">
        <f t="shared" ref="W94:W110" si="56">IFERROR(D94/U94,0)</f>
        <v>0</v>
      </c>
      <c r="X94" s="22">
        <f>IFERROR(W94*커버링B2C요약!$AD$8/(커버링B2C요약!$AE$5/커버링B2C요약!$AD$5),0)</f>
        <v>0</v>
      </c>
      <c r="Y94" s="43"/>
      <c r="Z94" s="43"/>
    </row>
    <row r="95" spans="1:27" s="45" customFormat="1" ht="16.5" hidden="1" customHeight="1">
      <c r="A95" s="43"/>
      <c r="B95" s="22">
        <f>IFERROR(VLOOKUP($C95,'틱톡 RAW'!$A:$K,2,0),0)</f>
        <v>0</v>
      </c>
      <c r="C95" s="22">
        <v>1841040170566650</v>
      </c>
      <c r="D95" s="22">
        <f>IFERROR(VLOOKUP($C95,'틱톡 RAW'!$A:$K,6,0),0)</f>
        <v>0</v>
      </c>
      <c r="E95" s="22">
        <f>IFERROR(VLOOKUP($C95,'틱톡 RAW'!$A:$K,7,0),0)</f>
        <v>0</v>
      </c>
      <c r="F95" s="22">
        <f>IFERROR(VLOOKUP($C95,'틱톡 RAW'!$A:$K,8,0),0)</f>
        <v>0</v>
      </c>
      <c r="G95" s="22">
        <f>IFERROR(VLOOKUP($C95,'틱톡 RAW'!$A:$K,9,0),0)</f>
        <v>0</v>
      </c>
      <c r="H95" s="22">
        <f>IFERROR(VLOOKUP($C95,'틱톡 RAW'!$A:$K,10,0),0)</f>
        <v>0</v>
      </c>
      <c r="I95" s="22">
        <f>IFERROR(VLOOKUP($C95,'틱톡 RAW'!$A:$K,11,0),0)</f>
        <v>0</v>
      </c>
      <c r="J95" s="23">
        <f t="shared" si="46"/>
        <v>0</v>
      </c>
      <c r="K95" s="23">
        <f t="shared" si="47"/>
        <v>0</v>
      </c>
      <c r="L95" s="24">
        <f t="shared" si="48"/>
        <v>0</v>
      </c>
      <c r="M95" s="24">
        <f t="shared" si="49"/>
        <v>0</v>
      </c>
      <c r="N95" s="24">
        <f t="shared" si="50"/>
        <v>0</v>
      </c>
      <c r="O95" s="24">
        <f t="shared" si="51"/>
        <v>0</v>
      </c>
      <c r="P95" s="22">
        <f t="shared" si="52"/>
        <v>0</v>
      </c>
      <c r="Q95" s="22">
        <f t="shared" si="53"/>
        <v>0</v>
      </c>
      <c r="R95" s="22">
        <f t="shared" si="54"/>
        <v>0</v>
      </c>
      <c r="S95" s="22">
        <f>IFERROR(VLOOKUP($C95,'틱톡 RAW (MMP)'!$A:$J,6,0),0)</f>
        <v>0</v>
      </c>
      <c r="T95" s="22">
        <f>IFERROR(VLOOKUP($C95,'틱톡 RAW (MMP)'!$A:$J,9,0),0)</f>
        <v>0</v>
      </c>
      <c r="U95" s="22">
        <f>IFERROR(VLOOKUP($C95,'틱톡 RAW (MMP)'!$A:$J,10,0),0)</f>
        <v>0</v>
      </c>
      <c r="V95" s="22">
        <f t="shared" si="55"/>
        <v>0</v>
      </c>
      <c r="W95" s="22">
        <f t="shared" si="56"/>
        <v>0</v>
      </c>
      <c r="X95" s="22">
        <f>IFERROR(W95*커버링B2C요약!$AD$8/(커버링B2C요약!$AE$5/커버링B2C요약!$AD$5),0)</f>
        <v>0</v>
      </c>
      <c r="Y95" s="43"/>
      <c r="Z95" s="168"/>
    </row>
    <row r="96" spans="1:27" s="45" customFormat="1" ht="16.5" hidden="1" customHeight="1">
      <c r="A96" s="43"/>
      <c r="B96" s="22">
        <f>IFERROR(VLOOKUP($C96,'틱톡 RAW'!$A:$K,2,0),0)</f>
        <v>0</v>
      </c>
      <c r="C96" s="22">
        <v>1846014624891290</v>
      </c>
      <c r="D96" s="22">
        <f>IFERROR(VLOOKUP($C96,'틱톡 RAW'!$A:$K,6,0),0)</f>
        <v>0</v>
      </c>
      <c r="E96" s="22">
        <f>IFERROR(VLOOKUP($C96,'틱톡 RAW'!$A:$K,7,0),0)</f>
        <v>0</v>
      </c>
      <c r="F96" s="22">
        <f>IFERROR(VLOOKUP($C96,'틱톡 RAW'!$A:$K,8,0),0)</f>
        <v>0</v>
      </c>
      <c r="G96" s="22">
        <f>IFERROR(VLOOKUP($C96,'틱톡 RAW'!$A:$K,9,0),0)</f>
        <v>0</v>
      </c>
      <c r="H96" s="22">
        <f>IFERROR(VLOOKUP($C96,'틱톡 RAW'!$A:$K,10,0),0)</f>
        <v>0</v>
      </c>
      <c r="I96" s="22">
        <f>IFERROR(VLOOKUP($C96,'틱톡 RAW'!$A:$K,11,0),0)</f>
        <v>0</v>
      </c>
      <c r="J96" s="23">
        <f t="shared" si="46"/>
        <v>0</v>
      </c>
      <c r="K96" s="23">
        <f t="shared" si="47"/>
        <v>0</v>
      </c>
      <c r="L96" s="24">
        <f t="shared" si="48"/>
        <v>0</v>
      </c>
      <c r="M96" s="24">
        <f t="shared" si="49"/>
        <v>0</v>
      </c>
      <c r="N96" s="24">
        <f t="shared" si="50"/>
        <v>0</v>
      </c>
      <c r="O96" s="24">
        <f t="shared" si="51"/>
        <v>0</v>
      </c>
      <c r="P96" s="22">
        <f t="shared" si="52"/>
        <v>0</v>
      </c>
      <c r="Q96" s="22">
        <f t="shared" si="53"/>
        <v>0</v>
      </c>
      <c r="R96" s="22">
        <f t="shared" si="54"/>
        <v>0</v>
      </c>
      <c r="S96" s="22">
        <f>IFERROR(VLOOKUP($C96,'틱톡 RAW (MMP)'!$A:$J,6,0),0)</f>
        <v>0</v>
      </c>
      <c r="T96" s="22">
        <f>IFERROR(VLOOKUP($C96,'틱톡 RAW (MMP)'!$A:$J,9,0),0)</f>
        <v>0</v>
      </c>
      <c r="U96" s="22">
        <f>IFERROR(VLOOKUP($C96,'틱톡 RAW (MMP)'!$A:$J,10,0),0)</f>
        <v>0</v>
      </c>
      <c r="V96" s="22">
        <f t="shared" si="55"/>
        <v>0</v>
      </c>
      <c r="W96" s="22">
        <f t="shared" si="56"/>
        <v>0</v>
      </c>
      <c r="X96" s="22">
        <f>IFERROR(W96*커버링B2C요약!$AD$8/(커버링B2C요약!$AE$5/커버링B2C요약!$AD$5),0)</f>
        <v>0</v>
      </c>
      <c r="Y96" s="43"/>
      <c r="Z96" s="43"/>
    </row>
    <row r="97" spans="1:27" s="45" customFormat="1" ht="16.5" hidden="1" customHeight="1">
      <c r="A97" s="43"/>
      <c r="B97" s="22">
        <f>IFERROR(VLOOKUP($C97,'틱톡 RAW'!$A:$K,2,0),0)</f>
        <v>0</v>
      </c>
      <c r="C97" s="22">
        <v>1843679737292850</v>
      </c>
      <c r="D97" s="22">
        <f>IFERROR(VLOOKUP($C97,'틱톡 RAW'!$A:$K,6,0),0)</f>
        <v>0</v>
      </c>
      <c r="E97" s="22">
        <f>IFERROR(VLOOKUP($C97,'틱톡 RAW'!$A:$K,7,0),0)</f>
        <v>0</v>
      </c>
      <c r="F97" s="22">
        <f>IFERROR(VLOOKUP($C97,'틱톡 RAW'!$A:$K,8,0),0)</f>
        <v>0</v>
      </c>
      <c r="G97" s="22">
        <f>IFERROR(VLOOKUP($C97,'틱톡 RAW'!$A:$K,9,0),0)</f>
        <v>0</v>
      </c>
      <c r="H97" s="22">
        <f>IFERROR(VLOOKUP($C97,'틱톡 RAW'!$A:$K,10,0),0)</f>
        <v>0</v>
      </c>
      <c r="I97" s="22">
        <f>IFERROR(VLOOKUP($C97,'틱톡 RAW'!$A:$K,11,0),0)</f>
        <v>0</v>
      </c>
      <c r="J97" s="23">
        <f t="shared" si="46"/>
        <v>0</v>
      </c>
      <c r="K97" s="23">
        <f t="shared" si="47"/>
        <v>0</v>
      </c>
      <c r="L97" s="24">
        <f t="shared" si="48"/>
        <v>0</v>
      </c>
      <c r="M97" s="24">
        <f t="shared" si="49"/>
        <v>0</v>
      </c>
      <c r="N97" s="24">
        <f t="shared" si="50"/>
        <v>0</v>
      </c>
      <c r="O97" s="24">
        <f t="shared" si="51"/>
        <v>0</v>
      </c>
      <c r="P97" s="22">
        <f t="shared" si="52"/>
        <v>0</v>
      </c>
      <c r="Q97" s="22">
        <f t="shared" si="53"/>
        <v>0</v>
      </c>
      <c r="R97" s="22">
        <f t="shared" si="54"/>
        <v>0</v>
      </c>
      <c r="S97" s="22">
        <f>IFERROR(VLOOKUP($C97,'틱톡 RAW (MMP)'!$A:$J,6,0),0)</f>
        <v>0</v>
      </c>
      <c r="T97" s="22">
        <f>IFERROR(VLOOKUP($C97,'틱톡 RAW (MMP)'!$A:$J,9,0),0)</f>
        <v>0</v>
      </c>
      <c r="U97" s="22">
        <f>IFERROR(VLOOKUP($C97,'틱톡 RAW (MMP)'!$A:$J,10,0),0)</f>
        <v>0</v>
      </c>
      <c r="V97" s="22">
        <f t="shared" si="55"/>
        <v>0</v>
      </c>
      <c r="W97" s="22">
        <f t="shared" si="56"/>
        <v>0</v>
      </c>
      <c r="X97" s="22">
        <f>IFERROR(W97*커버링B2C요약!$AD$8/(커버링B2C요약!$AE$5/커버링B2C요약!$AD$5),0)</f>
        <v>0</v>
      </c>
      <c r="Y97" s="43"/>
      <c r="Z97" s="43"/>
    </row>
    <row r="98" spans="1:27" s="45" customFormat="1" ht="16.5" hidden="1" customHeight="1">
      <c r="A98" s="43"/>
      <c r="B98" s="22">
        <f>IFERROR(VLOOKUP($C98,'틱톡 RAW'!$A:$K,2,0),0)</f>
        <v>0</v>
      </c>
      <c r="C98" s="22">
        <v>1843679737294930</v>
      </c>
      <c r="D98" s="22">
        <f>IFERROR(VLOOKUP($C98,'틱톡 RAW'!$A:$K,6,0),0)</f>
        <v>0</v>
      </c>
      <c r="E98" s="22">
        <f>IFERROR(VLOOKUP($C98,'틱톡 RAW'!$A:$K,7,0),0)</f>
        <v>0</v>
      </c>
      <c r="F98" s="22">
        <f>IFERROR(VLOOKUP($C98,'틱톡 RAW'!$A:$K,8,0),0)</f>
        <v>0</v>
      </c>
      <c r="G98" s="22">
        <f>IFERROR(VLOOKUP($C98,'틱톡 RAW'!$A:$K,9,0),0)</f>
        <v>0</v>
      </c>
      <c r="H98" s="22">
        <f>IFERROR(VLOOKUP($C98,'틱톡 RAW'!$A:$K,10,0),0)</f>
        <v>0</v>
      </c>
      <c r="I98" s="22">
        <f>IFERROR(VLOOKUP($C98,'틱톡 RAW'!$A:$K,11,0),0)</f>
        <v>0</v>
      </c>
      <c r="J98" s="23">
        <f t="shared" si="46"/>
        <v>0</v>
      </c>
      <c r="K98" s="23">
        <f t="shared" si="47"/>
        <v>0</v>
      </c>
      <c r="L98" s="24">
        <f t="shared" si="48"/>
        <v>0</v>
      </c>
      <c r="M98" s="24">
        <f t="shared" si="49"/>
        <v>0</v>
      </c>
      <c r="N98" s="24">
        <f t="shared" si="50"/>
        <v>0</v>
      </c>
      <c r="O98" s="24">
        <f t="shared" si="51"/>
        <v>0</v>
      </c>
      <c r="P98" s="22">
        <f t="shared" si="52"/>
        <v>0</v>
      </c>
      <c r="Q98" s="22">
        <f t="shared" si="53"/>
        <v>0</v>
      </c>
      <c r="R98" s="22">
        <f t="shared" si="54"/>
        <v>0</v>
      </c>
      <c r="S98" s="22">
        <f>IFERROR(VLOOKUP($C98,'틱톡 RAW (MMP)'!$A:$J,6,0),0)</f>
        <v>0</v>
      </c>
      <c r="T98" s="22">
        <f>IFERROR(VLOOKUP($C98,'틱톡 RAW (MMP)'!$A:$J,9,0),0)</f>
        <v>0</v>
      </c>
      <c r="U98" s="22">
        <f>IFERROR(VLOOKUP($C98,'틱톡 RAW (MMP)'!$A:$J,10,0),0)</f>
        <v>0</v>
      </c>
      <c r="V98" s="22">
        <f t="shared" si="55"/>
        <v>0</v>
      </c>
      <c r="W98" s="22">
        <f t="shared" si="56"/>
        <v>0</v>
      </c>
      <c r="X98" s="22">
        <f>IFERROR(W98*커버링B2C요약!$AD$8/(커버링B2C요약!$AE$5/커버링B2C요약!$AD$5),0)</f>
        <v>0</v>
      </c>
      <c r="Y98" s="43"/>
      <c r="Z98" s="43"/>
    </row>
    <row r="99" spans="1:27" s="45" customFormat="1" ht="16.5" hidden="1" customHeight="1">
      <c r="A99" s="43"/>
      <c r="B99" s="22">
        <f>IFERROR(VLOOKUP($C99,'틱톡 RAW'!$A:$K,2,0),0)</f>
        <v>0</v>
      </c>
      <c r="C99" s="22">
        <v>1843679737294910</v>
      </c>
      <c r="D99" s="22">
        <f>IFERROR(VLOOKUP($C99,'틱톡 RAW'!$A:$K,6,0),0)</f>
        <v>0</v>
      </c>
      <c r="E99" s="22">
        <f>IFERROR(VLOOKUP($C99,'틱톡 RAW'!$A:$K,7,0),0)</f>
        <v>0</v>
      </c>
      <c r="F99" s="22">
        <f>IFERROR(VLOOKUP($C99,'틱톡 RAW'!$A:$K,8,0),0)</f>
        <v>0</v>
      </c>
      <c r="G99" s="22">
        <f>IFERROR(VLOOKUP($C99,'틱톡 RAW'!$A:$K,9,0),0)</f>
        <v>0</v>
      </c>
      <c r="H99" s="22">
        <f>IFERROR(VLOOKUP($C99,'틱톡 RAW'!$A:$K,10,0),0)</f>
        <v>0</v>
      </c>
      <c r="I99" s="22">
        <f>IFERROR(VLOOKUP($C99,'틱톡 RAW'!$A:$K,11,0),0)</f>
        <v>0</v>
      </c>
      <c r="J99" s="23">
        <f t="shared" si="46"/>
        <v>0</v>
      </c>
      <c r="K99" s="23">
        <f t="shared" si="47"/>
        <v>0</v>
      </c>
      <c r="L99" s="24">
        <f t="shared" si="48"/>
        <v>0</v>
      </c>
      <c r="M99" s="24">
        <f t="shared" si="49"/>
        <v>0</v>
      </c>
      <c r="N99" s="24">
        <f t="shared" si="50"/>
        <v>0</v>
      </c>
      <c r="O99" s="24">
        <f t="shared" si="51"/>
        <v>0</v>
      </c>
      <c r="P99" s="22">
        <f t="shared" si="52"/>
        <v>0</v>
      </c>
      <c r="Q99" s="22">
        <f t="shared" si="53"/>
        <v>0</v>
      </c>
      <c r="R99" s="22">
        <f t="shared" si="54"/>
        <v>0</v>
      </c>
      <c r="S99" s="22">
        <f>IFERROR(VLOOKUP($C99,'틱톡 RAW (MMP)'!$A:$J,6,0),0)</f>
        <v>0</v>
      </c>
      <c r="T99" s="22">
        <f>IFERROR(VLOOKUP($C99,'틱톡 RAW (MMP)'!$A:$J,9,0),0)</f>
        <v>0</v>
      </c>
      <c r="U99" s="22">
        <f>IFERROR(VLOOKUP($C99,'틱톡 RAW (MMP)'!$A:$J,10,0),0)</f>
        <v>0</v>
      </c>
      <c r="V99" s="22">
        <f t="shared" si="55"/>
        <v>0</v>
      </c>
      <c r="W99" s="22">
        <f t="shared" si="56"/>
        <v>0</v>
      </c>
      <c r="X99" s="22">
        <f>IFERROR(W99*커버링B2C요약!$AD$8/(커버링B2C요약!$AE$5/커버링B2C요약!$AD$5),0)</f>
        <v>0</v>
      </c>
      <c r="Y99" s="43"/>
      <c r="Z99" s="43"/>
    </row>
    <row r="100" spans="1:27" s="45" customFormat="1" ht="16.5" hidden="1" customHeight="1">
      <c r="A100" s="43"/>
      <c r="B100" s="22">
        <f>IFERROR(VLOOKUP($C100,'틱톡 RAW'!$A:$K,2,0),0)</f>
        <v>0</v>
      </c>
      <c r="C100" s="22">
        <v>1846014624891260</v>
      </c>
      <c r="D100" s="22">
        <f>IFERROR(VLOOKUP($C100,'틱톡 RAW'!$A:$K,6,0),0)</f>
        <v>0</v>
      </c>
      <c r="E100" s="22">
        <f>IFERROR(VLOOKUP($C100,'틱톡 RAW'!$A:$K,7,0),0)</f>
        <v>0</v>
      </c>
      <c r="F100" s="22">
        <f>IFERROR(VLOOKUP($C100,'틱톡 RAW'!$A:$K,8,0),0)</f>
        <v>0</v>
      </c>
      <c r="G100" s="22">
        <f>IFERROR(VLOOKUP($C100,'틱톡 RAW'!$A:$K,9,0),0)</f>
        <v>0</v>
      </c>
      <c r="H100" s="22">
        <f>IFERROR(VLOOKUP($C100,'틱톡 RAW'!$A:$K,10,0),0)</f>
        <v>0</v>
      </c>
      <c r="I100" s="22">
        <f>IFERROR(VLOOKUP($C100,'틱톡 RAW'!$A:$K,11,0),0)</f>
        <v>0</v>
      </c>
      <c r="J100" s="23">
        <f t="shared" si="46"/>
        <v>0</v>
      </c>
      <c r="K100" s="23">
        <f t="shared" si="47"/>
        <v>0</v>
      </c>
      <c r="L100" s="24">
        <f t="shared" si="48"/>
        <v>0</v>
      </c>
      <c r="M100" s="24">
        <f t="shared" si="49"/>
        <v>0</v>
      </c>
      <c r="N100" s="24">
        <f t="shared" si="50"/>
        <v>0</v>
      </c>
      <c r="O100" s="24">
        <f t="shared" si="51"/>
        <v>0</v>
      </c>
      <c r="P100" s="22">
        <f t="shared" si="52"/>
        <v>0</v>
      </c>
      <c r="Q100" s="22">
        <f t="shared" si="53"/>
        <v>0</v>
      </c>
      <c r="R100" s="22">
        <f t="shared" si="54"/>
        <v>0</v>
      </c>
      <c r="S100" s="22">
        <f>IFERROR(VLOOKUP($C100,'틱톡 RAW (MMP)'!$A:$J,6,0),0)</f>
        <v>0</v>
      </c>
      <c r="T100" s="22">
        <f>IFERROR(VLOOKUP($C100,'틱톡 RAW (MMP)'!$A:$J,9,0),0)</f>
        <v>0</v>
      </c>
      <c r="U100" s="22">
        <f>IFERROR(VLOOKUP($C100,'틱톡 RAW (MMP)'!$A:$J,10,0),0)</f>
        <v>0</v>
      </c>
      <c r="V100" s="22">
        <f t="shared" si="55"/>
        <v>0</v>
      </c>
      <c r="W100" s="22">
        <f t="shared" si="56"/>
        <v>0</v>
      </c>
      <c r="X100" s="22">
        <f>IFERROR(W100*커버링B2C요약!$AD$8/(커버링B2C요약!$AE$5/커버링B2C요약!$AD$5),0)</f>
        <v>0</v>
      </c>
      <c r="Y100" s="43"/>
      <c r="Z100" s="43"/>
    </row>
    <row r="101" spans="1:27" s="184" customFormat="1" ht="16.5" hidden="1" customHeight="1">
      <c r="A101" s="43"/>
      <c r="B101" s="22">
        <f>IFERROR(VLOOKUP($C101,'틱톡 RAW'!$A:$K,2,0),0)</f>
        <v>0</v>
      </c>
      <c r="C101" s="22">
        <v>1841040080516530</v>
      </c>
      <c r="D101" s="22">
        <f>IFERROR(VLOOKUP($C101,'틱톡 RAW'!$A:$K,6,0),0)</f>
        <v>0</v>
      </c>
      <c r="E101" s="22">
        <f>IFERROR(VLOOKUP($C101,'틱톡 RAW'!$A:$K,7,0),0)</f>
        <v>0</v>
      </c>
      <c r="F101" s="22">
        <f>IFERROR(VLOOKUP($C101,'틱톡 RAW'!$A:$K,8,0),0)</f>
        <v>0</v>
      </c>
      <c r="G101" s="22">
        <f>IFERROR(VLOOKUP($C101,'틱톡 RAW'!$A:$K,9,0),0)</f>
        <v>0</v>
      </c>
      <c r="H101" s="22">
        <f>IFERROR(VLOOKUP($C101,'틱톡 RAW'!$A:$K,10,0),0)</f>
        <v>0</v>
      </c>
      <c r="I101" s="22">
        <f>IFERROR(VLOOKUP($C101,'틱톡 RAW'!$A:$K,11,0),0)</f>
        <v>0</v>
      </c>
      <c r="J101" s="23">
        <f t="shared" si="46"/>
        <v>0</v>
      </c>
      <c r="K101" s="23">
        <f t="shared" si="47"/>
        <v>0</v>
      </c>
      <c r="L101" s="24">
        <f t="shared" si="48"/>
        <v>0</v>
      </c>
      <c r="M101" s="24">
        <f t="shared" si="49"/>
        <v>0</v>
      </c>
      <c r="N101" s="24">
        <f t="shared" si="50"/>
        <v>0</v>
      </c>
      <c r="O101" s="24">
        <f t="shared" si="51"/>
        <v>0</v>
      </c>
      <c r="P101" s="22">
        <f t="shared" si="52"/>
        <v>0</v>
      </c>
      <c r="Q101" s="22">
        <f t="shared" si="53"/>
        <v>0</v>
      </c>
      <c r="R101" s="22">
        <f t="shared" si="54"/>
        <v>0</v>
      </c>
      <c r="S101" s="22">
        <f>IFERROR(VLOOKUP($C101,'틱톡 RAW (MMP)'!$A:$J,6,0),0)</f>
        <v>0</v>
      </c>
      <c r="T101" s="22">
        <f>IFERROR(VLOOKUP($C101,'틱톡 RAW (MMP)'!$A:$J,9,0),0)</f>
        <v>0</v>
      </c>
      <c r="U101" s="22">
        <f>IFERROR(VLOOKUP($C101,'틱톡 RAW (MMP)'!$A:$J,10,0),0)</f>
        <v>0</v>
      </c>
      <c r="V101" s="22">
        <f t="shared" si="55"/>
        <v>0</v>
      </c>
      <c r="W101" s="22">
        <f t="shared" si="56"/>
        <v>0</v>
      </c>
      <c r="X101" s="22">
        <f>IFERROR(W101*커버링B2C요약!$AD$8/(커버링B2C요약!$AE$5/커버링B2C요약!$AD$5),0)</f>
        <v>0</v>
      </c>
      <c r="Y101" s="43"/>
      <c r="Z101" s="43"/>
      <c r="AA101" s="45"/>
    </row>
    <row r="102" spans="1:27" s="45" customFormat="1" ht="16.5" hidden="1" customHeight="1">
      <c r="A102" s="43"/>
      <c r="B102" s="22">
        <f>IFERROR(VLOOKUP($C102,'틱톡 RAW'!$A:$K,2,0),0)</f>
        <v>0</v>
      </c>
      <c r="C102" s="22">
        <v>1841040080516490</v>
      </c>
      <c r="D102" s="22">
        <f>IFERROR(VLOOKUP($C102,'틱톡 RAW'!$A:$K,6,0),0)</f>
        <v>0</v>
      </c>
      <c r="E102" s="22">
        <f>IFERROR(VLOOKUP($C102,'틱톡 RAW'!$A:$K,7,0),0)</f>
        <v>0</v>
      </c>
      <c r="F102" s="22">
        <f>IFERROR(VLOOKUP($C102,'틱톡 RAW'!$A:$K,8,0),0)</f>
        <v>0</v>
      </c>
      <c r="G102" s="22">
        <f>IFERROR(VLOOKUP($C102,'틱톡 RAW'!$A:$K,9,0),0)</f>
        <v>0</v>
      </c>
      <c r="H102" s="22">
        <f>IFERROR(VLOOKUP($C102,'틱톡 RAW'!$A:$K,10,0),0)</f>
        <v>0</v>
      </c>
      <c r="I102" s="22">
        <f>IFERROR(VLOOKUP($C102,'틱톡 RAW'!$A:$K,11,0),0)</f>
        <v>0</v>
      </c>
      <c r="J102" s="23">
        <f t="shared" si="46"/>
        <v>0</v>
      </c>
      <c r="K102" s="23">
        <f t="shared" si="47"/>
        <v>0</v>
      </c>
      <c r="L102" s="24">
        <f t="shared" si="48"/>
        <v>0</v>
      </c>
      <c r="M102" s="24">
        <f t="shared" si="49"/>
        <v>0</v>
      </c>
      <c r="N102" s="24">
        <f t="shared" si="50"/>
        <v>0</v>
      </c>
      <c r="O102" s="24">
        <f t="shared" si="51"/>
        <v>0</v>
      </c>
      <c r="P102" s="22">
        <f t="shared" si="52"/>
        <v>0</v>
      </c>
      <c r="Q102" s="22">
        <f t="shared" si="53"/>
        <v>0</v>
      </c>
      <c r="R102" s="22">
        <f t="shared" si="54"/>
        <v>0</v>
      </c>
      <c r="S102" s="22">
        <f>IFERROR(VLOOKUP($C102,'틱톡 RAW (MMP)'!$A:$J,6,0),0)</f>
        <v>0</v>
      </c>
      <c r="T102" s="22">
        <f>IFERROR(VLOOKUP($C102,'틱톡 RAW (MMP)'!$A:$J,9,0),0)</f>
        <v>0</v>
      </c>
      <c r="U102" s="22">
        <f>IFERROR(VLOOKUP($C102,'틱톡 RAW (MMP)'!$A:$J,10,0),0)</f>
        <v>0</v>
      </c>
      <c r="V102" s="22">
        <f t="shared" si="55"/>
        <v>0</v>
      </c>
      <c r="W102" s="22">
        <f t="shared" si="56"/>
        <v>0</v>
      </c>
      <c r="X102" s="22">
        <f>IFERROR(W102*커버링B2C요약!$AD$8/(커버링B2C요약!$AE$5/커버링B2C요약!$AD$5),0)</f>
        <v>0</v>
      </c>
      <c r="Y102" s="43"/>
      <c r="Z102" s="43"/>
    </row>
    <row r="103" spans="1:27" s="45" customFormat="1" ht="16.5" hidden="1" customHeight="1">
      <c r="A103" s="43"/>
      <c r="B103" s="22">
        <f>IFERROR(VLOOKUP($C103,'틱톡 RAW'!$A:$K,2,0),0)</f>
        <v>0</v>
      </c>
      <c r="C103" s="22">
        <v>1843679737292830</v>
      </c>
      <c r="D103" s="22">
        <f>IFERROR(VLOOKUP($C103,'틱톡 RAW'!$A:$K,6,0),0)</f>
        <v>0</v>
      </c>
      <c r="E103" s="22">
        <f>IFERROR(VLOOKUP($C103,'틱톡 RAW'!$A:$K,7,0),0)</f>
        <v>0</v>
      </c>
      <c r="F103" s="22">
        <f>IFERROR(VLOOKUP($C103,'틱톡 RAW'!$A:$K,8,0),0)</f>
        <v>0</v>
      </c>
      <c r="G103" s="22">
        <f>IFERROR(VLOOKUP($C103,'틱톡 RAW'!$A:$K,9,0),0)</f>
        <v>0</v>
      </c>
      <c r="H103" s="22">
        <f>IFERROR(VLOOKUP($C103,'틱톡 RAW'!$A:$K,10,0),0)</f>
        <v>0</v>
      </c>
      <c r="I103" s="22">
        <f>IFERROR(VLOOKUP($C103,'틱톡 RAW'!$A:$K,11,0),0)</f>
        <v>0</v>
      </c>
      <c r="J103" s="23">
        <f t="shared" si="46"/>
        <v>0</v>
      </c>
      <c r="K103" s="23">
        <f t="shared" si="47"/>
        <v>0</v>
      </c>
      <c r="L103" s="24">
        <f t="shared" si="48"/>
        <v>0</v>
      </c>
      <c r="M103" s="24">
        <f t="shared" si="49"/>
        <v>0</v>
      </c>
      <c r="N103" s="24">
        <f t="shared" si="50"/>
        <v>0</v>
      </c>
      <c r="O103" s="24">
        <f t="shared" si="51"/>
        <v>0</v>
      </c>
      <c r="P103" s="22">
        <f t="shared" si="52"/>
        <v>0</v>
      </c>
      <c r="Q103" s="22">
        <f t="shared" si="53"/>
        <v>0</v>
      </c>
      <c r="R103" s="22">
        <f t="shared" si="54"/>
        <v>0</v>
      </c>
      <c r="S103" s="22">
        <f>IFERROR(VLOOKUP($C103,'틱톡 RAW (MMP)'!$A:$J,6,0),0)</f>
        <v>0</v>
      </c>
      <c r="T103" s="22">
        <f>IFERROR(VLOOKUP($C103,'틱톡 RAW (MMP)'!$A:$J,9,0),0)</f>
        <v>0</v>
      </c>
      <c r="U103" s="22">
        <f>IFERROR(VLOOKUP($C103,'틱톡 RAW (MMP)'!$A:$J,10,0),0)</f>
        <v>0</v>
      </c>
      <c r="V103" s="22">
        <f t="shared" si="55"/>
        <v>0</v>
      </c>
      <c r="W103" s="22">
        <f t="shared" si="56"/>
        <v>0</v>
      </c>
      <c r="X103" s="22">
        <f>IFERROR(W103*커버링B2C요약!$AD$8/(커버링B2C요약!$AE$5/커버링B2C요약!$AD$5),0)</f>
        <v>0</v>
      </c>
      <c r="Y103" s="43"/>
      <c r="Z103" s="43"/>
    </row>
    <row r="104" spans="1:27" s="45" customFormat="1" ht="16.5" hidden="1" customHeight="1">
      <c r="A104" s="43"/>
      <c r="B104" s="22">
        <f>IFERROR(VLOOKUP($C104,'틱톡 RAW'!$A:$K,2,0),0)</f>
        <v>0</v>
      </c>
      <c r="C104" s="22">
        <v>1843680577109000</v>
      </c>
      <c r="D104" s="22">
        <f>IFERROR(VLOOKUP($C104,'틱톡 RAW'!$A:$K,6,0),0)</f>
        <v>0</v>
      </c>
      <c r="E104" s="22">
        <f>IFERROR(VLOOKUP($C104,'틱톡 RAW'!$A:$K,7,0),0)</f>
        <v>0</v>
      </c>
      <c r="F104" s="22">
        <f>IFERROR(VLOOKUP($C104,'틱톡 RAW'!$A:$K,8,0),0)</f>
        <v>0</v>
      </c>
      <c r="G104" s="22">
        <f>IFERROR(VLOOKUP($C104,'틱톡 RAW'!$A:$K,9,0),0)</f>
        <v>0</v>
      </c>
      <c r="H104" s="22">
        <f>IFERROR(VLOOKUP($C104,'틱톡 RAW'!$A:$K,10,0),0)</f>
        <v>0</v>
      </c>
      <c r="I104" s="22">
        <f>IFERROR(VLOOKUP($C104,'틱톡 RAW'!$A:$K,11,0),0)</f>
        <v>0</v>
      </c>
      <c r="J104" s="23">
        <f t="shared" si="46"/>
        <v>0</v>
      </c>
      <c r="K104" s="23">
        <f t="shared" si="47"/>
        <v>0</v>
      </c>
      <c r="L104" s="24">
        <f t="shared" si="48"/>
        <v>0</v>
      </c>
      <c r="M104" s="24">
        <f t="shared" si="49"/>
        <v>0</v>
      </c>
      <c r="N104" s="24">
        <f t="shared" si="50"/>
        <v>0</v>
      </c>
      <c r="O104" s="24">
        <f t="shared" si="51"/>
        <v>0</v>
      </c>
      <c r="P104" s="22">
        <f t="shared" si="52"/>
        <v>0</v>
      </c>
      <c r="Q104" s="22">
        <f t="shared" si="53"/>
        <v>0</v>
      </c>
      <c r="R104" s="22">
        <f t="shared" si="54"/>
        <v>0</v>
      </c>
      <c r="S104" s="22">
        <f>IFERROR(VLOOKUP($C104,'틱톡 RAW (MMP)'!$A:$J,6,0),0)</f>
        <v>0</v>
      </c>
      <c r="T104" s="22">
        <f>IFERROR(VLOOKUP($C104,'틱톡 RAW (MMP)'!$A:$J,9,0),0)</f>
        <v>0</v>
      </c>
      <c r="U104" s="22">
        <f>IFERROR(VLOOKUP($C104,'틱톡 RAW (MMP)'!$A:$J,10,0),0)</f>
        <v>0</v>
      </c>
      <c r="V104" s="22">
        <f t="shared" si="55"/>
        <v>0</v>
      </c>
      <c r="W104" s="22">
        <f t="shared" si="56"/>
        <v>0</v>
      </c>
      <c r="X104" s="22">
        <f>IFERROR(W104*커버링B2C요약!$AD$8/(커버링B2C요약!$AE$5/커버링B2C요약!$AD$5),0)</f>
        <v>0</v>
      </c>
      <c r="Y104" s="43"/>
      <c r="Z104" s="43"/>
    </row>
    <row r="105" spans="1:27" s="45" customFormat="1" ht="16.5" hidden="1" customHeight="1">
      <c r="A105" s="43"/>
      <c r="B105" s="22">
        <f>IFERROR(VLOOKUP($C105,'틱톡 RAW'!$A:$K,2,0),0)</f>
        <v>0</v>
      </c>
      <c r="C105" s="22">
        <v>1843679737294940</v>
      </c>
      <c r="D105" s="22">
        <f>IFERROR(VLOOKUP($C105,'틱톡 RAW'!$A:$K,6,0),0)</f>
        <v>0</v>
      </c>
      <c r="E105" s="22">
        <f>IFERROR(VLOOKUP($C105,'틱톡 RAW'!$A:$K,7,0),0)</f>
        <v>0</v>
      </c>
      <c r="F105" s="22">
        <f>IFERROR(VLOOKUP($C105,'틱톡 RAW'!$A:$K,8,0),0)</f>
        <v>0</v>
      </c>
      <c r="G105" s="22">
        <f>IFERROR(VLOOKUP($C105,'틱톡 RAW'!$A:$K,9,0),0)</f>
        <v>0</v>
      </c>
      <c r="H105" s="22">
        <f>IFERROR(VLOOKUP($C105,'틱톡 RAW'!$A:$K,10,0),0)</f>
        <v>0</v>
      </c>
      <c r="I105" s="22">
        <f>IFERROR(VLOOKUP($C105,'틱톡 RAW'!$A:$K,11,0),0)</f>
        <v>0</v>
      </c>
      <c r="J105" s="23">
        <f t="shared" si="46"/>
        <v>0</v>
      </c>
      <c r="K105" s="23">
        <f t="shared" si="47"/>
        <v>0</v>
      </c>
      <c r="L105" s="24">
        <f t="shared" si="48"/>
        <v>0</v>
      </c>
      <c r="M105" s="24">
        <f t="shared" si="49"/>
        <v>0</v>
      </c>
      <c r="N105" s="24">
        <f t="shared" si="50"/>
        <v>0</v>
      </c>
      <c r="O105" s="24">
        <f t="shared" si="51"/>
        <v>0</v>
      </c>
      <c r="P105" s="22">
        <f t="shared" si="52"/>
        <v>0</v>
      </c>
      <c r="Q105" s="22">
        <f t="shared" si="53"/>
        <v>0</v>
      </c>
      <c r="R105" s="22">
        <f t="shared" si="54"/>
        <v>0</v>
      </c>
      <c r="S105" s="22">
        <f>IFERROR(VLOOKUP($C105,'틱톡 RAW (MMP)'!$A:$J,6,0),0)</f>
        <v>0</v>
      </c>
      <c r="T105" s="22">
        <f>IFERROR(VLOOKUP($C105,'틱톡 RAW (MMP)'!$A:$J,9,0),0)</f>
        <v>0</v>
      </c>
      <c r="U105" s="22">
        <f>IFERROR(VLOOKUP($C105,'틱톡 RAW (MMP)'!$A:$J,10,0),0)</f>
        <v>0</v>
      </c>
      <c r="V105" s="22">
        <f t="shared" si="55"/>
        <v>0</v>
      </c>
      <c r="W105" s="22">
        <f t="shared" si="56"/>
        <v>0</v>
      </c>
      <c r="X105" s="22">
        <f>IFERROR(W105*커버링B2C요약!$AD$8/(커버링B2C요약!$AE$5/커버링B2C요약!$AD$5),0)</f>
        <v>0</v>
      </c>
      <c r="Y105" s="43"/>
      <c r="Z105" s="43"/>
    </row>
    <row r="106" spans="1:27" s="45" customFormat="1" ht="16.5" hidden="1" customHeight="1">
      <c r="A106" s="43"/>
      <c r="B106" s="22">
        <f>IFERROR(VLOOKUP($C106,'틱톡 RAW'!$A:$K,2,0),0)</f>
        <v>0</v>
      </c>
      <c r="C106" s="22">
        <v>1841589998519440</v>
      </c>
      <c r="D106" s="22">
        <f>IFERROR(VLOOKUP($C106,'틱톡 RAW'!$A:$K,6,0),0)</f>
        <v>0</v>
      </c>
      <c r="E106" s="22">
        <f>IFERROR(VLOOKUP($C106,'틱톡 RAW'!$A:$K,7,0),0)</f>
        <v>0</v>
      </c>
      <c r="F106" s="22">
        <f>IFERROR(VLOOKUP($C106,'틱톡 RAW'!$A:$K,8,0),0)</f>
        <v>0</v>
      </c>
      <c r="G106" s="22">
        <f>IFERROR(VLOOKUP($C106,'틱톡 RAW'!$A:$K,9,0),0)</f>
        <v>0</v>
      </c>
      <c r="H106" s="22">
        <f>IFERROR(VLOOKUP($C106,'틱톡 RAW'!$A:$K,10,0),0)</f>
        <v>0</v>
      </c>
      <c r="I106" s="22">
        <f>IFERROR(VLOOKUP($C106,'틱톡 RAW'!$A:$K,11,0),0)</f>
        <v>0</v>
      </c>
      <c r="J106" s="23">
        <f t="shared" si="46"/>
        <v>0</v>
      </c>
      <c r="K106" s="23">
        <f t="shared" si="47"/>
        <v>0</v>
      </c>
      <c r="L106" s="24">
        <f t="shared" si="48"/>
        <v>0</v>
      </c>
      <c r="M106" s="24">
        <f t="shared" si="49"/>
        <v>0</v>
      </c>
      <c r="N106" s="24">
        <f t="shared" si="50"/>
        <v>0</v>
      </c>
      <c r="O106" s="24">
        <f t="shared" si="51"/>
        <v>0</v>
      </c>
      <c r="P106" s="22">
        <f t="shared" si="52"/>
        <v>0</v>
      </c>
      <c r="Q106" s="22">
        <f t="shared" si="53"/>
        <v>0</v>
      </c>
      <c r="R106" s="22">
        <f t="shared" si="54"/>
        <v>0</v>
      </c>
      <c r="S106" s="22">
        <f>IFERROR(VLOOKUP($C106,'틱톡 RAW (MMP)'!$A:$J,6,0),0)</f>
        <v>0</v>
      </c>
      <c r="T106" s="22">
        <f>IFERROR(VLOOKUP($C106,'틱톡 RAW (MMP)'!$A:$J,9,0),0)</f>
        <v>0</v>
      </c>
      <c r="U106" s="22">
        <f>IFERROR(VLOOKUP($C106,'틱톡 RAW (MMP)'!$A:$J,10,0),0)</f>
        <v>0</v>
      </c>
      <c r="V106" s="22">
        <f t="shared" si="55"/>
        <v>0</v>
      </c>
      <c r="W106" s="22">
        <f t="shared" si="56"/>
        <v>0</v>
      </c>
      <c r="X106" s="22">
        <f>IFERROR(W106*커버링B2C요약!$AD$8/(커버링B2C요약!$AE$5/커버링B2C요약!$AD$5),0)</f>
        <v>0</v>
      </c>
      <c r="Y106" s="43"/>
      <c r="Z106" s="43"/>
    </row>
    <row r="107" spans="1:27" s="177" customFormat="1" ht="16.5" hidden="1" customHeight="1">
      <c r="A107" s="43"/>
      <c r="B107" s="22">
        <f>IFERROR(VLOOKUP($C107,'틱톡 RAW'!$A:$K,2,0),0)</f>
        <v>0</v>
      </c>
      <c r="C107" s="22">
        <v>1841040080516510</v>
      </c>
      <c r="D107" s="22">
        <f>IFERROR(VLOOKUP($C107,'틱톡 RAW'!$A:$K,6,0),0)</f>
        <v>0</v>
      </c>
      <c r="E107" s="22">
        <f>IFERROR(VLOOKUP($C107,'틱톡 RAW'!$A:$K,7,0),0)</f>
        <v>0</v>
      </c>
      <c r="F107" s="22">
        <f>IFERROR(VLOOKUP($C107,'틱톡 RAW'!$A:$K,8,0),0)</f>
        <v>0</v>
      </c>
      <c r="G107" s="22">
        <f>IFERROR(VLOOKUP($C107,'틱톡 RAW'!$A:$K,9,0),0)</f>
        <v>0</v>
      </c>
      <c r="H107" s="22">
        <f>IFERROR(VLOOKUP($C107,'틱톡 RAW'!$A:$K,10,0),0)</f>
        <v>0</v>
      </c>
      <c r="I107" s="22">
        <f>IFERROR(VLOOKUP($C107,'틱톡 RAW'!$A:$K,11,0),0)</f>
        <v>0</v>
      </c>
      <c r="J107" s="23">
        <f t="shared" si="46"/>
        <v>0</v>
      </c>
      <c r="K107" s="23">
        <f t="shared" si="47"/>
        <v>0</v>
      </c>
      <c r="L107" s="24">
        <f t="shared" si="48"/>
        <v>0</v>
      </c>
      <c r="M107" s="24">
        <f t="shared" si="49"/>
        <v>0</v>
      </c>
      <c r="N107" s="24">
        <f t="shared" si="50"/>
        <v>0</v>
      </c>
      <c r="O107" s="24">
        <f t="shared" si="51"/>
        <v>0</v>
      </c>
      <c r="P107" s="22">
        <f t="shared" si="52"/>
        <v>0</v>
      </c>
      <c r="Q107" s="22">
        <f t="shared" si="53"/>
        <v>0</v>
      </c>
      <c r="R107" s="22">
        <f t="shared" si="54"/>
        <v>0</v>
      </c>
      <c r="S107" s="22">
        <f>IFERROR(VLOOKUP($C107,'틱톡 RAW (MMP)'!$A:$J,6,0),0)</f>
        <v>0</v>
      </c>
      <c r="T107" s="22">
        <f>IFERROR(VLOOKUP($C107,'틱톡 RAW (MMP)'!$A:$J,9,0),0)</f>
        <v>0</v>
      </c>
      <c r="U107" s="22">
        <f>IFERROR(VLOOKUP($C107,'틱톡 RAW (MMP)'!$A:$J,10,0),0)</f>
        <v>0</v>
      </c>
      <c r="V107" s="22">
        <f t="shared" si="55"/>
        <v>0</v>
      </c>
      <c r="W107" s="22">
        <f t="shared" si="56"/>
        <v>0</v>
      </c>
      <c r="X107" s="22">
        <f>IFERROR(W107*커버링B2C요약!$AD$8/(커버링B2C요약!$AE$5/커버링B2C요약!$AD$5),0)</f>
        <v>0</v>
      </c>
      <c r="Y107" s="43"/>
      <c r="Z107" s="43"/>
      <c r="AA107" s="45"/>
    </row>
    <row r="108" spans="1:27" s="146" customFormat="1" ht="16.5" hidden="1" customHeight="1">
      <c r="A108" s="43"/>
      <c r="B108" s="22">
        <f>IFERROR(VLOOKUP($C108,'틱톡 RAW'!$A:$K,2,0),0)</f>
        <v>0</v>
      </c>
      <c r="C108" s="22">
        <v>1841040080515550</v>
      </c>
      <c r="D108" s="22">
        <f>IFERROR(VLOOKUP($C108,'틱톡 RAW'!$A:$K,6,0),0)</f>
        <v>0</v>
      </c>
      <c r="E108" s="22">
        <f>IFERROR(VLOOKUP($C108,'틱톡 RAW'!$A:$K,7,0),0)</f>
        <v>0</v>
      </c>
      <c r="F108" s="22">
        <f>IFERROR(VLOOKUP($C108,'틱톡 RAW'!$A:$K,8,0),0)</f>
        <v>0</v>
      </c>
      <c r="G108" s="22">
        <f>IFERROR(VLOOKUP($C108,'틱톡 RAW'!$A:$K,9,0),0)</f>
        <v>0</v>
      </c>
      <c r="H108" s="22">
        <f>IFERROR(VLOOKUP($C108,'틱톡 RAW'!$A:$K,10,0),0)</f>
        <v>0</v>
      </c>
      <c r="I108" s="22">
        <f>IFERROR(VLOOKUP($C108,'틱톡 RAW'!$A:$K,11,0),0)</f>
        <v>0</v>
      </c>
      <c r="J108" s="23">
        <f t="shared" si="46"/>
        <v>0</v>
      </c>
      <c r="K108" s="23">
        <f t="shared" si="47"/>
        <v>0</v>
      </c>
      <c r="L108" s="24">
        <f t="shared" si="48"/>
        <v>0</v>
      </c>
      <c r="M108" s="24">
        <f t="shared" si="49"/>
        <v>0</v>
      </c>
      <c r="N108" s="24">
        <f t="shared" si="50"/>
        <v>0</v>
      </c>
      <c r="O108" s="24">
        <f t="shared" si="51"/>
        <v>0</v>
      </c>
      <c r="P108" s="22">
        <f t="shared" si="52"/>
        <v>0</v>
      </c>
      <c r="Q108" s="22">
        <f t="shared" si="53"/>
        <v>0</v>
      </c>
      <c r="R108" s="22">
        <f t="shared" si="54"/>
        <v>0</v>
      </c>
      <c r="S108" s="22">
        <f>IFERROR(VLOOKUP($C108,'틱톡 RAW (MMP)'!$A:$J,6,0),0)</f>
        <v>0</v>
      </c>
      <c r="T108" s="22">
        <f>IFERROR(VLOOKUP($C108,'틱톡 RAW (MMP)'!$A:$J,9,0),0)</f>
        <v>0</v>
      </c>
      <c r="U108" s="22">
        <f>IFERROR(VLOOKUP($C108,'틱톡 RAW (MMP)'!$A:$J,10,0),0)</f>
        <v>0</v>
      </c>
      <c r="V108" s="22">
        <f t="shared" si="55"/>
        <v>0</v>
      </c>
      <c r="W108" s="22">
        <f t="shared" si="56"/>
        <v>0</v>
      </c>
      <c r="X108" s="22">
        <f>IFERROR(W108*커버링B2C요약!$AD$8/(커버링B2C요약!$AE$5/커버링B2C요약!$AD$5),0)</f>
        <v>0</v>
      </c>
      <c r="Y108" s="43"/>
      <c r="Z108" s="43"/>
      <c r="AA108" s="45"/>
    </row>
    <row r="109" spans="1:27" s="146" customFormat="1" ht="16.5" hidden="1" customHeight="1">
      <c r="A109" s="43"/>
      <c r="B109" s="22">
        <f>IFERROR(VLOOKUP($C109,'틱톡 RAW'!$A:$K,2,0),0)</f>
        <v>0</v>
      </c>
      <c r="C109" s="22">
        <v>1841040080516480</v>
      </c>
      <c r="D109" s="22">
        <f>IFERROR(VLOOKUP($C109,'틱톡 RAW'!$A:$K,6,0),0)</f>
        <v>0</v>
      </c>
      <c r="E109" s="22">
        <f>IFERROR(VLOOKUP($C109,'틱톡 RAW'!$A:$K,7,0),0)</f>
        <v>0</v>
      </c>
      <c r="F109" s="22">
        <f>IFERROR(VLOOKUP($C109,'틱톡 RAW'!$A:$K,8,0),0)</f>
        <v>0</v>
      </c>
      <c r="G109" s="22">
        <f>IFERROR(VLOOKUP($C109,'틱톡 RAW'!$A:$K,9,0),0)</f>
        <v>0</v>
      </c>
      <c r="H109" s="22">
        <f>IFERROR(VLOOKUP($C109,'틱톡 RAW'!$A:$K,10,0),0)</f>
        <v>0</v>
      </c>
      <c r="I109" s="22">
        <f>IFERROR(VLOOKUP($C109,'틱톡 RAW'!$A:$K,11,0),0)</f>
        <v>0</v>
      </c>
      <c r="J109" s="23">
        <f t="shared" si="46"/>
        <v>0</v>
      </c>
      <c r="K109" s="23">
        <f t="shared" si="47"/>
        <v>0</v>
      </c>
      <c r="L109" s="24">
        <f t="shared" si="48"/>
        <v>0</v>
      </c>
      <c r="M109" s="24">
        <f t="shared" si="49"/>
        <v>0</v>
      </c>
      <c r="N109" s="24">
        <f t="shared" si="50"/>
        <v>0</v>
      </c>
      <c r="O109" s="24">
        <f t="shared" si="51"/>
        <v>0</v>
      </c>
      <c r="P109" s="22">
        <f t="shared" si="52"/>
        <v>0</v>
      </c>
      <c r="Q109" s="22">
        <f t="shared" si="53"/>
        <v>0</v>
      </c>
      <c r="R109" s="22">
        <f t="shared" si="54"/>
        <v>0</v>
      </c>
      <c r="S109" s="22">
        <f>IFERROR(VLOOKUP($C109,'틱톡 RAW (MMP)'!$A:$J,6,0),0)</f>
        <v>0</v>
      </c>
      <c r="T109" s="22">
        <f>IFERROR(VLOOKUP($C109,'틱톡 RAW (MMP)'!$A:$J,9,0),0)</f>
        <v>0</v>
      </c>
      <c r="U109" s="22">
        <f>IFERROR(VLOOKUP($C109,'틱톡 RAW (MMP)'!$A:$J,10,0),0)</f>
        <v>0</v>
      </c>
      <c r="V109" s="22">
        <f t="shared" si="55"/>
        <v>0</v>
      </c>
      <c r="W109" s="22">
        <f t="shared" si="56"/>
        <v>0</v>
      </c>
      <c r="X109" s="22">
        <f>IFERROR(W109*커버링B2C요약!$AD$8/(커버링B2C요약!$AE$5/커버링B2C요약!$AD$5),0)</f>
        <v>0</v>
      </c>
      <c r="Y109" s="43"/>
      <c r="Z109" s="43"/>
      <c r="AA109" s="45"/>
    </row>
    <row r="110" spans="1:27" s="45" customFormat="1" ht="16.5" hidden="1" customHeight="1">
      <c r="A110" s="43"/>
      <c r="B110" s="22">
        <f>IFERROR(VLOOKUP($C110,'틱톡 RAW'!$A:$K,2,0),0)</f>
        <v>0</v>
      </c>
      <c r="C110" s="22">
        <v>1841040080515570</v>
      </c>
      <c r="D110" s="22">
        <f>IFERROR(VLOOKUP($C110,'틱톡 RAW'!$A:$K,6,0),0)</f>
        <v>0</v>
      </c>
      <c r="E110" s="22">
        <f>IFERROR(VLOOKUP($C110,'틱톡 RAW'!$A:$K,7,0),0)</f>
        <v>0</v>
      </c>
      <c r="F110" s="22">
        <f>IFERROR(VLOOKUP($C110,'틱톡 RAW'!$A:$K,8,0),0)</f>
        <v>0</v>
      </c>
      <c r="G110" s="22">
        <f>IFERROR(VLOOKUP($C110,'틱톡 RAW'!$A:$K,9,0),0)</f>
        <v>0</v>
      </c>
      <c r="H110" s="22">
        <f>IFERROR(VLOOKUP($C110,'틱톡 RAW'!$A:$K,10,0),0)</f>
        <v>0</v>
      </c>
      <c r="I110" s="22">
        <f>IFERROR(VLOOKUP($C110,'틱톡 RAW'!$A:$K,11,0),0)</f>
        <v>0</v>
      </c>
      <c r="J110" s="23">
        <f t="shared" si="46"/>
        <v>0</v>
      </c>
      <c r="K110" s="23">
        <f t="shared" si="47"/>
        <v>0</v>
      </c>
      <c r="L110" s="24">
        <f t="shared" si="48"/>
        <v>0</v>
      </c>
      <c r="M110" s="24">
        <f t="shared" si="49"/>
        <v>0</v>
      </c>
      <c r="N110" s="24">
        <f t="shared" si="50"/>
        <v>0</v>
      </c>
      <c r="O110" s="24">
        <f t="shared" si="51"/>
        <v>0</v>
      </c>
      <c r="P110" s="22">
        <f t="shared" si="52"/>
        <v>0</v>
      </c>
      <c r="Q110" s="22">
        <f t="shared" si="53"/>
        <v>0</v>
      </c>
      <c r="R110" s="22">
        <f t="shared" si="54"/>
        <v>0</v>
      </c>
      <c r="S110" s="22">
        <f>IFERROR(VLOOKUP($C110,'틱톡 RAW (MMP)'!$A:$J,6,0),0)</f>
        <v>0</v>
      </c>
      <c r="T110" s="22">
        <f>IFERROR(VLOOKUP($C110,'틱톡 RAW (MMP)'!$A:$J,9,0),0)</f>
        <v>0</v>
      </c>
      <c r="U110" s="22">
        <f>IFERROR(VLOOKUP($C110,'틱톡 RAW (MMP)'!$A:$J,10,0),0)</f>
        <v>0</v>
      </c>
      <c r="V110" s="22">
        <f t="shared" si="55"/>
        <v>0</v>
      </c>
      <c r="W110" s="22">
        <f t="shared" si="56"/>
        <v>0</v>
      </c>
      <c r="X110" s="22">
        <f>IFERROR(W110*커버링B2C요약!$AD$8/(커버링B2C요약!$AE$5/커버링B2C요약!$AD$5),0)</f>
        <v>0</v>
      </c>
      <c r="Y110" s="43"/>
      <c r="Z110" s="43"/>
    </row>
    <row r="111" spans="1:27" ht="16.5" hidden="1" customHeight="1">
      <c r="B111" s="19" t="s">
        <v>440</v>
      </c>
      <c r="C111" s="131" t="s">
        <v>1479</v>
      </c>
      <c r="D111" s="20"/>
    </row>
    <row r="112" spans="1:27" ht="16.5" hidden="1" customHeight="1">
      <c r="B112" s="11" t="s">
        <v>1565</v>
      </c>
      <c r="C112" s="11" t="s">
        <v>22</v>
      </c>
      <c r="D112" s="12" t="s">
        <v>23</v>
      </c>
      <c r="E112" s="12" t="s">
        <v>24</v>
      </c>
      <c r="F112" s="12" t="s">
        <v>25</v>
      </c>
      <c r="G112" s="12" t="s">
        <v>26</v>
      </c>
      <c r="H112" s="12" t="s">
        <v>27</v>
      </c>
      <c r="I112" s="12" t="s">
        <v>28</v>
      </c>
      <c r="J112" s="13" t="s">
        <v>29</v>
      </c>
      <c r="K112" s="13" t="s">
        <v>30</v>
      </c>
      <c r="L112" s="13" t="s">
        <v>31</v>
      </c>
      <c r="M112" s="13" t="s">
        <v>32</v>
      </c>
      <c r="N112" s="13" t="s">
        <v>33</v>
      </c>
      <c r="O112" s="13" t="s">
        <v>34</v>
      </c>
      <c r="P112" s="13" t="s">
        <v>35</v>
      </c>
      <c r="Q112" s="13" t="s">
        <v>36</v>
      </c>
      <c r="R112" s="13" t="s">
        <v>37</v>
      </c>
      <c r="S112" s="14" t="s">
        <v>38</v>
      </c>
      <c r="T112" s="14" t="s">
        <v>27</v>
      </c>
      <c r="U112" s="14" t="s">
        <v>28</v>
      </c>
      <c r="V112" s="14" t="s">
        <v>36</v>
      </c>
      <c r="W112" s="14" t="s">
        <v>37</v>
      </c>
      <c r="X112" s="14" t="s">
        <v>437</v>
      </c>
      <c r="Y112" s="13" t="s">
        <v>40</v>
      </c>
      <c r="Z112" s="14" t="s">
        <v>41</v>
      </c>
    </row>
    <row r="113" spans="1:27" ht="16.5" hidden="1" customHeight="1">
      <c r="B113" s="15"/>
      <c r="C113" s="9" t="s">
        <v>435</v>
      </c>
      <c r="D113" s="16">
        <f t="shared" ref="D113:I113" si="57">SUM(D114:D128)</f>
        <v>0</v>
      </c>
      <c r="E113" s="16">
        <f t="shared" si="57"/>
        <v>0</v>
      </c>
      <c r="F113" s="16">
        <f t="shared" si="57"/>
        <v>0</v>
      </c>
      <c r="G113" s="16">
        <f t="shared" si="57"/>
        <v>0</v>
      </c>
      <c r="H113" s="16">
        <f t="shared" si="57"/>
        <v>0</v>
      </c>
      <c r="I113" s="16">
        <f t="shared" si="57"/>
        <v>0</v>
      </c>
      <c r="J113" s="17" t="e">
        <f>D113*1000/E113</f>
        <v>#DIV/0!</v>
      </c>
      <c r="K113" s="17">
        <f t="shared" ref="K113:K128" si="58">IFERROR(D113/F113,0)</f>
        <v>0</v>
      </c>
      <c r="L113" s="18">
        <f t="shared" ref="L113:L128" si="59">IFERROR(F113/E113,0)</f>
        <v>0</v>
      </c>
      <c r="M113" s="42">
        <f t="shared" ref="M113:M128" si="60">IFERROR(G113/F113,0)</f>
        <v>0</v>
      </c>
      <c r="N113" s="42">
        <f t="shared" ref="N113:N128" si="61">IFERROR(H113/F113,0)</f>
        <v>0</v>
      </c>
      <c r="O113" s="42">
        <f t="shared" ref="O113:O128" si="62">IFERROR(I113/F113,0)</f>
        <v>0</v>
      </c>
      <c r="P113" s="17">
        <f t="shared" ref="P113:P128" si="63">IFERROR(D113/G113,0)</f>
        <v>0</v>
      </c>
      <c r="Q113" s="17">
        <f t="shared" ref="Q113:Q128" si="64">IFERROR(D113/H113,0)</f>
        <v>0</v>
      </c>
      <c r="R113" s="17">
        <f t="shared" ref="R113:R128" si="65">IFERROR(D113/I113,0)</f>
        <v>0</v>
      </c>
      <c r="S113" s="16">
        <f>SUM(S114:S128)</f>
        <v>0</v>
      </c>
      <c r="T113" s="16">
        <f>SUM(T114:T128)</f>
        <v>0</v>
      </c>
      <c r="U113" s="16">
        <f>SUM(U114:U128)</f>
        <v>0</v>
      </c>
      <c r="V113" s="17">
        <f t="shared" ref="V113:V128" si="66">IFERROR(D113/T113,0)</f>
        <v>0</v>
      </c>
      <c r="W113" s="17">
        <f t="shared" ref="W113:W128" si="67">IFERROR(D113/U113,0)</f>
        <v>0</v>
      </c>
      <c r="X113" s="17">
        <f>IFERROR(W113*커버링B2C요약!$AD$8/(커버링B2C요약!$AE$5/커버링B2C요약!$AD$5),0)</f>
        <v>0</v>
      </c>
      <c r="Y113" s="17">
        <v>0</v>
      </c>
      <c r="Z113" s="17">
        <v>0</v>
      </c>
      <c r="AA113" s="166"/>
    </row>
    <row r="114" spans="1:27" s="45" customFormat="1" ht="16.5" hidden="1" customHeight="1">
      <c r="A114" s="43"/>
      <c r="B114" s="22">
        <f>IFERROR(VLOOKUP($C114,'틱톡 RAW'!$A:$K,2,0),0)</f>
        <v>0</v>
      </c>
      <c r="C114" s="22">
        <v>1844682592941250</v>
      </c>
      <c r="D114" s="22">
        <f>IFERROR(VLOOKUP($C114,'틱톡 RAW'!$A:$K,6,0),0)</f>
        <v>0</v>
      </c>
      <c r="E114" s="22">
        <f>IFERROR(VLOOKUP($C114,'틱톡 RAW'!$A:$K,7,0),0)</f>
        <v>0</v>
      </c>
      <c r="F114" s="22">
        <f>IFERROR(VLOOKUP($C114,'틱톡 RAW'!$A:$K,8,0),0)</f>
        <v>0</v>
      </c>
      <c r="G114" s="22">
        <f>IFERROR(VLOOKUP($C114,'틱톡 RAW'!$A:$K,12,0),0)</f>
        <v>0</v>
      </c>
      <c r="H114" s="22">
        <f>IFERROR(VLOOKUP($C114,'틱톡 RAW'!$A:$K,13,0),0)</f>
        <v>0</v>
      </c>
      <c r="I114" s="22">
        <f>IFERROR(VLOOKUP($C114,'틱톡 RAW'!$A:$K,14,0),0)</f>
        <v>0</v>
      </c>
      <c r="J114" s="23">
        <f t="shared" ref="J114:J128" si="68">IFERROR(D114/E114*1000,0)</f>
        <v>0</v>
      </c>
      <c r="K114" s="23">
        <f t="shared" si="58"/>
        <v>0</v>
      </c>
      <c r="L114" s="24">
        <f t="shared" si="59"/>
        <v>0</v>
      </c>
      <c r="M114" s="24">
        <f t="shared" si="60"/>
        <v>0</v>
      </c>
      <c r="N114" s="24">
        <f t="shared" si="61"/>
        <v>0</v>
      </c>
      <c r="O114" s="24">
        <f t="shared" si="62"/>
        <v>0</v>
      </c>
      <c r="P114" s="22">
        <f t="shared" si="63"/>
        <v>0</v>
      </c>
      <c r="Q114" s="22">
        <f t="shared" si="64"/>
        <v>0</v>
      </c>
      <c r="R114" s="22">
        <f t="shared" si="65"/>
        <v>0</v>
      </c>
      <c r="S114" s="22">
        <f>IFERROR(VLOOKUP($C114,'틱톡 RAW (MMP)'!$A:$J,6,0),0)</f>
        <v>0</v>
      </c>
      <c r="T114" s="22">
        <f>IFERROR(VLOOKUP($C114,'틱톡 RAW (MMP)'!$A:$J,9,0),0)</f>
        <v>0</v>
      </c>
      <c r="U114" s="22">
        <f>IFERROR(VLOOKUP($C114,'틱톡 RAW (MMP)'!$A:$J,10,0),0)</f>
        <v>0</v>
      </c>
      <c r="V114" s="22">
        <f t="shared" si="66"/>
        <v>0</v>
      </c>
      <c r="W114" s="22">
        <f t="shared" si="67"/>
        <v>0</v>
      </c>
      <c r="X114" s="22">
        <f>IFERROR(W114*커버링B2C요약!$AD$8/(커버링B2C요약!$AE$5/커버링B2C요약!$AD$5),0)</f>
        <v>0</v>
      </c>
      <c r="Y114" s="43"/>
      <c r="Z114" s="43"/>
    </row>
    <row r="115" spans="1:27" s="45" customFormat="1" ht="16.5" hidden="1" customHeight="1">
      <c r="A115" s="43"/>
      <c r="B115" s="22">
        <f>IFERROR(VLOOKUP($C115,'틱톡 RAW'!$A:$K,2,0),0)</f>
        <v>0</v>
      </c>
      <c r="C115" s="22">
        <v>1844682592943250</v>
      </c>
      <c r="D115" s="22">
        <f>IFERROR(VLOOKUP($C115,'틱톡 RAW'!$A:$K,6,0),0)</f>
        <v>0</v>
      </c>
      <c r="E115" s="22">
        <f>IFERROR(VLOOKUP($C115,'틱톡 RAW'!$A:$K,7,0),0)</f>
        <v>0</v>
      </c>
      <c r="F115" s="22">
        <f>IFERROR(VLOOKUP($C115,'틱톡 RAW'!$A:$K,8,0),0)</f>
        <v>0</v>
      </c>
      <c r="G115" s="22">
        <f>IFERROR(VLOOKUP($C115,'틱톡 RAW'!$A:$K,12,0),0)</f>
        <v>0</v>
      </c>
      <c r="H115" s="22">
        <f>IFERROR(VLOOKUP($C115,'틱톡 RAW'!$A:$K,13,0),0)</f>
        <v>0</v>
      </c>
      <c r="I115" s="22">
        <f>IFERROR(VLOOKUP($C115,'틱톡 RAW'!$A:$K,14,0),0)</f>
        <v>0</v>
      </c>
      <c r="J115" s="23">
        <f t="shared" si="68"/>
        <v>0</v>
      </c>
      <c r="K115" s="23">
        <f t="shared" si="58"/>
        <v>0</v>
      </c>
      <c r="L115" s="24">
        <f t="shared" si="59"/>
        <v>0</v>
      </c>
      <c r="M115" s="24">
        <f t="shared" si="60"/>
        <v>0</v>
      </c>
      <c r="N115" s="24">
        <f t="shared" si="61"/>
        <v>0</v>
      </c>
      <c r="O115" s="24">
        <f t="shared" si="62"/>
        <v>0</v>
      </c>
      <c r="P115" s="22">
        <f t="shared" si="63"/>
        <v>0</v>
      </c>
      <c r="Q115" s="22">
        <f t="shared" si="64"/>
        <v>0</v>
      </c>
      <c r="R115" s="22">
        <f t="shared" si="65"/>
        <v>0</v>
      </c>
      <c r="S115" s="22">
        <f>IFERROR(VLOOKUP($C115,'틱톡 RAW (MMP)'!$A:$J,6,0),0)</f>
        <v>0</v>
      </c>
      <c r="T115" s="22">
        <f>IFERROR(VLOOKUP($C115,'틱톡 RAW (MMP)'!$A:$J,9,0),0)</f>
        <v>0</v>
      </c>
      <c r="U115" s="22">
        <f>IFERROR(VLOOKUP($C115,'틱톡 RAW (MMP)'!$A:$J,10,0),0)</f>
        <v>0</v>
      </c>
      <c r="V115" s="22">
        <f t="shared" si="66"/>
        <v>0</v>
      </c>
      <c r="W115" s="22">
        <f t="shared" si="67"/>
        <v>0</v>
      </c>
      <c r="X115" s="22">
        <f>IFERROR(W115*커버링B2C요약!$AD$8/(커버링B2C요약!$AE$5/커버링B2C요약!$AD$5),0)</f>
        <v>0</v>
      </c>
      <c r="Y115" s="43"/>
      <c r="Z115" s="43"/>
    </row>
    <row r="116" spans="1:27" s="45" customFormat="1" ht="16.5" hidden="1" customHeight="1">
      <c r="A116" s="43"/>
      <c r="B116" s="22">
        <f>IFERROR(VLOOKUP($C116,'틱톡 RAW'!$A:$K,2,0),0)</f>
        <v>0</v>
      </c>
      <c r="C116" s="22">
        <v>1844682592943260</v>
      </c>
      <c r="D116" s="22">
        <f>IFERROR(VLOOKUP($C116,'틱톡 RAW'!$A:$K,6,0),0)</f>
        <v>0</v>
      </c>
      <c r="E116" s="22">
        <f>IFERROR(VLOOKUP($C116,'틱톡 RAW'!$A:$K,7,0),0)</f>
        <v>0</v>
      </c>
      <c r="F116" s="22">
        <f>IFERROR(VLOOKUP($C116,'틱톡 RAW'!$A:$K,8,0),0)</f>
        <v>0</v>
      </c>
      <c r="G116" s="22">
        <f>IFERROR(VLOOKUP($C116,'틱톡 RAW'!$A:$K,12,0),0)</f>
        <v>0</v>
      </c>
      <c r="H116" s="22">
        <f>IFERROR(VLOOKUP($C116,'틱톡 RAW'!$A:$K,13,0),0)</f>
        <v>0</v>
      </c>
      <c r="I116" s="22">
        <f>IFERROR(VLOOKUP($C116,'틱톡 RAW'!$A:$K,14,0),0)</f>
        <v>0</v>
      </c>
      <c r="J116" s="23">
        <f t="shared" si="68"/>
        <v>0</v>
      </c>
      <c r="K116" s="23">
        <f t="shared" si="58"/>
        <v>0</v>
      </c>
      <c r="L116" s="24">
        <f t="shared" si="59"/>
        <v>0</v>
      </c>
      <c r="M116" s="24">
        <f t="shared" si="60"/>
        <v>0</v>
      </c>
      <c r="N116" s="24">
        <f t="shared" si="61"/>
        <v>0</v>
      </c>
      <c r="O116" s="24">
        <f t="shared" si="62"/>
        <v>0</v>
      </c>
      <c r="P116" s="22">
        <f t="shared" si="63"/>
        <v>0</v>
      </c>
      <c r="Q116" s="22">
        <f t="shared" si="64"/>
        <v>0</v>
      </c>
      <c r="R116" s="22">
        <f t="shared" si="65"/>
        <v>0</v>
      </c>
      <c r="S116" s="22">
        <f>IFERROR(VLOOKUP($C116,'틱톡 RAW (MMP)'!$A:$J,6,0),0)</f>
        <v>0</v>
      </c>
      <c r="T116" s="22">
        <f>IFERROR(VLOOKUP($C116,'틱톡 RAW (MMP)'!$A:$J,9,0),0)</f>
        <v>0</v>
      </c>
      <c r="U116" s="22">
        <f>IFERROR(VLOOKUP($C116,'틱톡 RAW (MMP)'!$A:$J,10,0),0)</f>
        <v>0</v>
      </c>
      <c r="V116" s="22">
        <f t="shared" si="66"/>
        <v>0</v>
      </c>
      <c r="W116" s="22">
        <f t="shared" si="67"/>
        <v>0</v>
      </c>
      <c r="X116" s="22">
        <f>IFERROR(W116*커버링B2C요약!$AD$8/(커버링B2C요약!$AE$5/커버링B2C요약!$AD$5),0)</f>
        <v>0</v>
      </c>
      <c r="Y116" s="43"/>
      <c r="Z116" s="43"/>
    </row>
    <row r="117" spans="1:27" s="45" customFormat="1" ht="16.5" hidden="1" customHeight="1">
      <c r="A117" s="43"/>
      <c r="B117" s="22">
        <f>IFERROR(VLOOKUP($C117,'틱톡 RAW'!$A:$K,2,0),0)</f>
        <v>0</v>
      </c>
      <c r="C117" s="22">
        <v>1844682592939070</v>
      </c>
      <c r="D117" s="22">
        <f>IFERROR(VLOOKUP($C117,'틱톡 RAW'!$A:$K,6,0),0)</f>
        <v>0</v>
      </c>
      <c r="E117" s="22">
        <f>IFERROR(VLOOKUP($C117,'틱톡 RAW'!$A:$K,7,0),0)</f>
        <v>0</v>
      </c>
      <c r="F117" s="22">
        <f>IFERROR(VLOOKUP($C117,'틱톡 RAW'!$A:$K,8,0),0)</f>
        <v>0</v>
      </c>
      <c r="G117" s="22">
        <f>IFERROR(VLOOKUP($C117,'틱톡 RAW'!$A:$K,12,0),0)</f>
        <v>0</v>
      </c>
      <c r="H117" s="22">
        <f>IFERROR(VLOOKUP($C117,'틱톡 RAW'!$A:$K,13,0),0)</f>
        <v>0</v>
      </c>
      <c r="I117" s="22">
        <f>IFERROR(VLOOKUP($C117,'틱톡 RAW'!$A:$K,14,0),0)</f>
        <v>0</v>
      </c>
      <c r="J117" s="23">
        <f t="shared" si="68"/>
        <v>0</v>
      </c>
      <c r="K117" s="23">
        <f t="shared" si="58"/>
        <v>0</v>
      </c>
      <c r="L117" s="24">
        <f t="shared" si="59"/>
        <v>0</v>
      </c>
      <c r="M117" s="24">
        <f t="shared" si="60"/>
        <v>0</v>
      </c>
      <c r="N117" s="24">
        <f t="shared" si="61"/>
        <v>0</v>
      </c>
      <c r="O117" s="24">
        <f t="shared" si="62"/>
        <v>0</v>
      </c>
      <c r="P117" s="22">
        <f t="shared" si="63"/>
        <v>0</v>
      </c>
      <c r="Q117" s="22">
        <f t="shared" si="64"/>
        <v>0</v>
      </c>
      <c r="R117" s="22">
        <f t="shared" si="65"/>
        <v>0</v>
      </c>
      <c r="S117" s="22">
        <f>IFERROR(VLOOKUP($C117,'틱톡 RAW (MMP)'!$A:$J,6,0),0)</f>
        <v>0</v>
      </c>
      <c r="T117" s="22">
        <f>IFERROR(VLOOKUP($C117,'틱톡 RAW (MMP)'!$A:$J,9,0),0)</f>
        <v>0</v>
      </c>
      <c r="U117" s="22">
        <f>IFERROR(VLOOKUP($C117,'틱톡 RAW (MMP)'!$A:$J,10,0),0)</f>
        <v>0</v>
      </c>
      <c r="V117" s="22">
        <f t="shared" si="66"/>
        <v>0</v>
      </c>
      <c r="W117" s="22">
        <f t="shared" si="67"/>
        <v>0</v>
      </c>
      <c r="X117" s="22">
        <f>IFERROR(W117*커버링B2C요약!$AD$8/(커버링B2C요약!$AE$5/커버링B2C요약!$AD$5),0)</f>
        <v>0</v>
      </c>
      <c r="Y117" s="43"/>
      <c r="Z117" s="43"/>
    </row>
    <row r="118" spans="1:27" s="45" customFormat="1" ht="16.5" hidden="1" customHeight="1">
      <c r="A118" s="43"/>
      <c r="B118" s="22">
        <f>IFERROR(VLOOKUP($C118,'틱톡 RAW'!$A:$K,2,0),0)</f>
        <v>0</v>
      </c>
      <c r="C118" s="22">
        <v>1844682592941290</v>
      </c>
      <c r="D118" s="22">
        <f>IFERROR(VLOOKUP($C118,'틱톡 RAW'!$A:$K,6,0),0)</f>
        <v>0</v>
      </c>
      <c r="E118" s="22">
        <f>IFERROR(VLOOKUP($C118,'틱톡 RAW'!$A:$K,7,0),0)</f>
        <v>0</v>
      </c>
      <c r="F118" s="22">
        <f>IFERROR(VLOOKUP($C118,'틱톡 RAW'!$A:$K,8,0),0)</f>
        <v>0</v>
      </c>
      <c r="G118" s="22">
        <f>IFERROR(VLOOKUP($C118,'틱톡 RAW'!$A:$K,12,0),0)</f>
        <v>0</v>
      </c>
      <c r="H118" s="22">
        <f>IFERROR(VLOOKUP($C118,'틱톡 RAW'!$A:$K,13,0),0)</f>
        <v>0</v>
      </c>
      <c r="I118" s="22">
        <f>IFERROR(VLOOKUP($C118,'틱톡 RAW'!$A:$K,14,0),0)</f>
        <v>0</v>
      </c>
      <c r="J118" s="23">
        <f t="shared" si="68"/>
        <v>0</v>
      </c>
      <c r="K118" s="23">
        <f t="shared" si="58"/>
        <v>0</v>
      </c>
      <c r="L118" s="24">
        <f t="shared" si="59"/>
        <v>0</v>
      </c>
      <c r="M118" s="24">
        <f t="shared" si="60"/>
        <v>0</v>
      </c>
      <c r="N118" s="24">
        <f t="shared" si="61"/>
        <v>0</v>
      </c>
      <c r="O118" s="24">
        <f t="shared" si="62"/>
        <v>0</v>
      </c>
      <c r="P118" s="22">
        <f t="shared" si="63"/>
        <v>0</v>
      </c>
      <c r="Q118" s="22">
        <f t="shared" si="64"/>
        <v>0</v>
      </c>
      <c r="R118" s="22">
        <f t="shared" si="65"/>
        <v>0</v>
      </c>
      <c r="S118" s="22">
        <f>IFERROR(VLOOKUP($C118,'틱톡 RAW (MMP)'!$A:$J,6,0),0)</f>
        <v>0</v>
      </c>
      <c r="T118" s="22">
        <f>IFERROR(VLOOKUP($C118,'틱톡 RAW (MMP)'!$A:$J,9,0),0)</f>
        <v>0</v>
      </c>
      <c r="U118" s="22">
        <f>IFERROR(VLOOKUP($C118,'틱톡 RAW (MMP)'!$A:$J,10,0),0)</f>
        <v>0</v>
      </c>
      <c r="V118" s="22">
        <f t="shared" si="66"/>
        <v>0</v>
      </c>
      <c r="W118" s="22">
        <f t="shared" si="67"/>
        <v>0</v>
      </c>
      <c r="X118" s="22">
        <f>IFERROR(W118*커버링B2C요약!$AD$8/(커버링B2C요약!$AE$5/커버링B2C요약!$AD$5),0)</f>
        <v>0</v>
      </c>
      <c r="Y118" s="43"/>
      <c r="Z118" s="43"/>
    </row>
    <row r="119" spans="1:27" s="45" customFormat="1" ht="16.5" hidden="1" customHeight="1">
      <c r="A119" s="43"/>
      <c r="B119" s="22">
        <f>IFERROR(VLOOKUP($C119,'틱톡 RAW'!$A:$K,2,0),0)</f>
        <v>0</v>
      </c>
      <c r="C119" s="22">
        <v>1844682592939120</v>
      </c>
      <c r="D119" s="22">
        <f>IFERROR(VLOOKUP($C119,'틱톡 RAW'!$A:$K,6,0),0)</f>
        <v>0</v>
      </c>
      <c r="E119" s="22">
        <f>IFERROR(VLOOKUP($C119,'틱톡 RAW'!$A:$K,7,0),0)</f>
        <v>0</v>
      </c>
      <c r="F119" s="22">
        <f>IFERROR(VLOOKUP($C119,'틱톡 RAW'!$A:$K,8,0),0)</f>
        <v>0</v>
      </c>
      <c r="G119" s="22">
        <f>IFERROR(VLOOKUP($C119,'틱톡 RAW'!$A:$K,12,0),0)</f>
        <v>0</v>
      </c>
      <c r="H119" s="22">
        <f>IFERROR(VLOOKUP($C119,'틱톡 RAW'!$A:$K,13,0),0)</f>
        <v>0</v>
      </c>
      <c r="I119" s="22">
        <f>IFERROR(VLOOKUP($C119,'틱톡 RAW'!$A:$K,14,0),0)</f>
        <v>0</v>
      </c>
      <c r="J119" s="23">
        <f t="shared" si="68"/>
        <v>0</v>
      </c>
      <c r="K119" s="23">
        <f t="shared" si="58"/>
        <v>0</v>
      </c>
      <c r="L119" s="24">
        <f t="shared" si="59"/>
        <v>0</v>
      </c>
      <c r="M119" s="24">
        <f t="shared" si="60"/>
        <v>0</v>
      </c>
      <c r="N119" s="24">
        <f t="shared" si="61"/>
        <v>0</v>
      </c>
      <c r="O119" s="24">
        <f t="shared" si="62"/>
        <v>0</v>
      </c>
      <c r="P119" s="22">
        <f t="shared" si="63"/>
        <v>0</v>
      </c>
      <c r="Q119" s="22">
        <f t="shared" si="64"/>
        <v>0</v>
      </c>
      <c r="R119" s="22">
        <f t="shared" si="65"/>
        <v>0</v>
      </c>
      <c r="S119" s="22">
        <f>IFERROR(VLOOKUP($C119,'틱톡 RAW (MMP)'!$A:$J,6,0),0)</f>
        <v>0</v>
      </c>
      <c r="T119" s="22">
        <f>IFERROR(VLOOKUP($C119,'틱톡 RAW (MMP)'!$A:$J,9,0),0)</f>
        <v>0</v>
      </c>
      <c r="U119" s="22">
        <f>IFERROR(VLOOKUP($C119,'틱톡 RAW (MMP)'!$A:$J,10,0),0)</f>
        <v>0</v>
      </c>
      <c r="V119" s="22">
        <f t="shared" si="66"/>
        <v>0</v>
      </c>
      <c r="W119" s="22">
        <f t="shared" si="67"/>
        <v>0</v>
      </c>
      <c r="X119" s="22">
        <f>IFERROR(W119*커버링B2C요약!$AD$8/(커버링B2C요약!$AE$5/커버링B2C요약!$AD$5),0)</f>
        <v>0</v>
      </c>
      <c r="Y119" s="43"/>
      <c r="Z119" s="43"/>
    </row>
    <row r="120" spans="1:27" s="45" customFormat="1" ht="16.5" hidden="1" customHeight="1">
      <c r="A120" s="43"/>
      <c r="B120" s="22">
        <f>IFERROR(VLOOKUP($C120,'틱톡 RAW'!$A:$K,2,0),0)</f>
        <v>0</v>
      </c>
      <c r="C120" s="22">
        <v>1844682592940160</v>
      </c>
      <c r="D120" s="22">
        <f>IFERROR(VLOOKUP($C120,'틱톡 RAW'!$A:$K,6,0),0)</f>
        <v>0</v>
      </c>
      <c r="E120" s="22">
        <f>IFERROR(VLOOKUP($C120,'틱톡 RAW'!$A:$K,7,0),0)</f>
        <v>0</v>
      </c>
      <c r="F120" s="22">
        <f>IFERROR(VLOOKUP($C120,'틱톡 RAW'!$A:$K,8,0),0)</f>
        <v>0</v>
      </c>
      <c r="G120" s="22">
        <f>IFERROR(VLOOKUP($C120,'틱톡 RAW'!$A:$K,12,0),0)</f>
        <v>0</v>
      </c>
      <c r="H120" s="22">
        <f>IFERROR(VLOOKUP($C120,'틱톡 RAW'!$A:$K,13,0),0)</f>
        <v>0</v>
      </c>
      <c r="I120" s="22">
        <f>IFERROR(VLOOKUP($C120,'틱톡 RAW'!$A:$K,14,0),0)</f>
        <v>0</v>
      </c>
      <c r="J120" s="23">
        <f t="shared" si="68"/>
        <v>0</v>
      </c>
      <c r="K120" s="23">
        <f t="shared" si="58"/>
        <v>0</v>
      </c>
      <c r="L120" s="24">
        <f t="shared" si="59"/>
        <v>0</v>
      </c>
      <c r="M120" s="24">
        <f t="shared" si="60"/>
        <v>0</v>
      </c>
      <c r="N120" s="24">
        <f t="shared" si="61"/>
        <v>0</v>
      </c>
      <c r="O120" s="24">
        <f t="shared" si="62"/>
        <v>0</v>
      </c>
      <c r="P120" s="22">
        <f t="shared" si="63"/>
        <v>0</v>
      </c>
      <c r="Q120" s="22">
        <f t="shared" si="64"/>
        <v>0</v>
      </c>
      <c r="R120" s="22">
        <f t="shared" si="65"/>
        <v>0</v>
      </c>
      <c r="S120" s="22">
        <f>IFERROR(VLOOKUP($C120,'틱톡 RAW (MMP)'!$A:$J,6,0),0)</f>
        <v>0</v>
      </c>
      <c r="T120" s="22">
        <f>IFERROR(VLOOKUP($C120,'틱톡 RAW (MMP)'!$A:$J,9,0),0)</f>
        <v>0</v>
      </c>
      <c r="U120" s="22">
        <f>IFERROR(VLOOKUP($C120,'틱톡 RAW (MMP)'!$A:$J,10,0),0)</f>
        <v>0</v>
      </c>
      <c r="V120" s="22">
        <f t="shared" si="66"/>
        <v>0</v>
      </c>
      <c r="W120" s="22">
        <f t="shared" si="67"/>
        <v>0</v>
      </c>
      <c r="X120" s="22">
        <f>IFERROR(W120*커버링B2C요약!$AD$8/(커버링B2C요약!$AE$5/커버링B2C요약!$AD$5),0)</f>
        <v>0</v>
      </c>
      <c r="Y120" s="43"/>
      <c r="Z120" s="43"/>
    </row>
    <row r="121" spans="1:27" s="45" customFormat="1" ht="16.5" hidden="1" customHeight="1">
      <c r="A121" s="43"/>
      <c r="B121" s="22">
        <f>IFERROR(VLOOKUP($C121,'틱톡 RAW'!$A:$K,2,0),0)</f>
        <v>0</v>
      </c>
      <c r="C121" s="22">
        <v>1844682592940210</v>
      </c>
      <c r="D121" s="22">
        <f>IFERROR(VLOOKUP($C121,'틱톡 RAW'!$A:$K,6,0),0)</f>
        <v>0</v>
      </c>
      <c r="E121" s="22">
        <f>IFERROR(VLOOKUP($C121,'틱톡 RAW'!$A:$K,7,0),0)</f>
        <v>0</v>
      </c>
      <c r="F121" s="22">
        <f>IFERROR(VLOOKUP($C121,'틱톡 RAW'!$A:$K,8,0),0)</f>
        <v>0</v>
      </c>
      <c r="G121" s="22">
        <f>IFERROR(VLOOKUP($C121,'틱톡 RAW'!$A:$K,12,0),0)</f>
        <v>0</v>
      </c>
      <c r="H121" s="22">
        <f>IFERROR(VLOOKUP($C121,'틱톡 RAW'!$A:$K,13,0),0)</f>
        <v>0</v>
      </c>
      <c r="I121" s="22">
        <f>IFERROR(VLOOKUP($C121,'틱톡 RAW'!$A:$K,14,0),0)</f>
        <v>0</v>
      </c>
      <c r="J121" s="23">
        <f t="shared" si="68"/>
        <v>0</v>
      </c>
      <c r="K121" s="23">
        <f t="shared" si="58"/>
        <v>0</v>
      </c>
      <c r="L121" s="24">
        <f t="shared" si="59"/>
        <v>0</v>
      </c>
      <c r="M121" s="24">
        <f t="shared" si="60"/>
        <v>0</v>
      </c>
      <c r="N121" s="24">
        <f t="shared" si="61"/>
        <v>0</v>
      </c>
      <c r="O121" s="24">
        <f t="shared" si="62"/>
        <v>0</v>
      </c>
      <c r="P121" s="22">
        <f t="shared" si="63"/>
        <v>0</v>
      </c>
      <c r="Q121" s="22">
        <f t="shared" si="64"/>
        <v>0</v>
      </c>
      <c r="R121" s="22">
        <f t="shared" si="65"/>
        <v>0</v>
      </c>
      <c r="S121" s="22">
        <f>IFERROR(VLOOKUP($C121,'틱톡 RAW (MMP)'!$A:$J,6,0),0)</f>
        <v>0</v>
      </c>
      <c r="T121" s="22">
        <f>IFERROR(VLOOKUP($C121,'틱톡 RAW (MMP)'!$A:$J,9,0),0)</f>
        <v>0</v>
      </c>
      <c r="U121" s="22">
        <f>IFERROR(VLOOKUP($C121,'틱톡 RAW (MMP)'!$A:$J,10,0),0)</f>
        <v>0</v>
      </c>
      <c r="V121" s="22">
        <f t="shared" si="66"/>
        <v>0</v>
      </c>
      <c r="W121" s="22">
        <f t="shared" si="67"/>
        <v>0</v>
      </c>
      <c r="X121" s="22">
        <f>IFERROR(W121*커버링B2C요약!$AD$8/(커버링B2C요약!$AE$5/커버링B2C요약!$AD$5),0)</f>
        <v>0</v>
      </c>
      <c r="Y121" s="43"/>
      <c r="Z121" s="43"/>
    </row>
    <row r="122" spans="1:27" s="45" customFormat="1" ht="16.5" hidden="1" customHeight="1">
      <c r="A122" s="43"/>
      <c r="B122" s="22">
        <f>IFERROR(VLOOKUP($C122,'틱톡 RAW'!$A:$K,2,0),0)</f>
        <v>0</v>
      </c>
      <c r="C122" s="22">
        <v>1844682592940190</v>
      </c>
      <c r="D122" s="22">
        <f>IFERROR(VLOOKUP($C122,'틱톡 RAW'!$A:$K,6,0),0)</f>
        <v>0</v>
      </c>
      <c r="E122" s="22">
        <f>IFERROR(VLOOKUP($C122,'틱톡 RAW'!$A:$K,7,0),0)</f>
        <v>0</v>
      </c>
      <c r="F122" s="22">
        <f>IFERROR(VLOOKUP($C122,'틱톡 RAW'!$A:$K,8,0),0)</f>
        <v>0</v>
      </c>
      <c r="G122" s="22">
        <f>IFERROR(VLOOKUP($C122,'틱톡 RAW'!$A:$K,12,0),0)</f>
        <v>0</v>
      </c>
      <c r="H122" s="22">
        <f>IFERROR(VLOOKUP($C122,'틱톡 RAW'!$A:$K,13,0),0)</f>
        <v>0</v>
      </c>
      <c r="I122" s="22">
        <f>IFERROR(VLOOKUP($C122,'틱톡 RAW'!$A:$K,14,0),0)</f>
        <v>0</v>
      </c>
      <c r="J122" s="23">
        <f t="shared" si="68"/>
        <v>0</v>
      </c>
      <c r="K122" s="23">
        <f t="shared" si="58"/>
        <v>0</v>
      </c>
      <c r="L122" s="24">
        <f t="shared" si="59"/>
        <v>0</v>
      </c>
      <c r="M122" s="24">
        <f t="shared" si="60"/>
        <v>0</v>
      </c>
      <c r="N122" s="24">
        <f t="shared" si="61"/>
        <v>0</v>
      </c>
      <c r="O122" s="24">
        <f t="shared" si="62"/>
        <v>0</v>
      </c>
      <c r="P122" s="22">
        <f t="shared" si="63"/>
        <v>0</v>
      </c>
      <c r="Q122" s="22">
        <f t="shared" si="64"/>
        <v>0</v>
      </c>
      <c r="R122" s="22">
        <f t="shared" si="65"/>
        <v>0</v>
      </c>
      <c r="S122" s="22">
        <f>IFERROR(VLOOKUP($C122,'틱톡 RAW (MMP)'!$A:$J,6,0),0)</f>
        <v>0</v>
      </c>
      <c r="T122" s="22">
        <f>IFERROR(VLOOKUP($C122,'틱톡 RAW (MMP)'!$A:$J,9,0),0)</f>
        <v>0</v>
      </c>
      <c r="U122" s="22">
        <f>IFERROR(VLOOKUP($C122,'틱톡 RAW (MMP)'!$A:$J,10,0),0)</f>
        <v>0</v>
      </c>
      <c r="V122" s="22">
        <f t="shared" si="66"/>
        <v>0</v>
      </c>
      <c r="W122" s="22">
        <f t="shared" si="67"/>
        <v>0</v>
      </c>
      <c r="X122" s="22">
        <f>IFERROR(W122*커버링B2C요약!$AD$8/(커버링B2C요약!$AE$5/커버링B2C요약!$AD$5),0)</f>
        <v>0</v>
      </c>
      <c r="Y122" s="43"/>
      <c r="Z122" s="43"/>
    </row>
    <row r="123" spans="1:27" s="45" customFormat="1" ht="16.5" hidden="1" customHeight="1">
      <c r="A123" s="43"/>
      <c r="B123" s="22">
        <f>IFERROR(VLOOKUP($C123,'틱톡 RAW'!$A:$K,2,0),0)</f>
        <v>0</v>
      </c>
      <c r="C123" s="22">
        <v>1844682592941260</v>
      </c>
      <c r="D123" s="22">
        <f>IFERROR(VLOOKUP($C123,'틱톡 RAW'!$A:$K,6,0),0)</f>
        <v>0</v>
      </c>
      <c r="E123" s="22">
        <f>IFERROR(VLOOKUP($C123,'틱톡 RAW'!$A:$K,7,0),0)</f>
        <v>0</v>
      </c>
      <c r="F123" s="22">
        <f>IFERROR(VLOOKUP($C123,'틱톡 RAW'!$A:$K,8,0),0)</f>
        <v>0</v>
      </c>
      <c r="G123" s="22">
        <f>IFERROR(VLOOKUP($C123,'틱톡 RAW'!$A:$K,12,0),0)</f>
        <v>0</v>
      </c>
      <c r="H123" s="22">
        <f>IFERROR(VLOOKUP($C123,'틱톡 RAW'!$A:$K,13,0),0)</f>
        <v>0</v>
      </c>
      <c r="I123" s="22">
        <f>IFERROR(VLOOKUP($C123,'틱톡 RAW'!$A:$K,14,0),0)</f>
        <v>0</v>
      </c>
      <c r="J123" s="23">
        <f t="shared" si="68"/>
        <v>0</v>
      </c>
      <c r="K123" s="23">
        <f t="shared" si="58"/>
        <v>0</v>
      </c>
      <c r="L123" s="24">
        <f t="shared" si="59"/>
        <v>0</v>
      </c>
      <c r="M123" s="24">
        <f t="shared" si="60"/>
        <v>0</v>
      </c>
      <c r="N123" s="24">
        <f t="shared" si="61"/>
        <v>0</v>
      </c>
      <c r="O123" s="24">
        <f t="shared" si="62"/>
        <v>0</v>
      </c>
      <c r="P123" s="22">
        <f t="shared" si="63"/>
        <v>0</v>
      </c>
      <c r="Q123" s="22">
        <f t="shared" si="64"/>
        <v>0</v>
      </c>
      <c r="R123" s="22">
        <f t="shared" si="65"/>
        <v>0</v>
      </c>
      <c r="S123" s="22">
        <f>IFERROR(VLOOKUP($C123,'틱톡 RAW (MMP)'!$A:$J,6,0),0)</f>
        <v>0</v>
      </c>
      <c r="T123" s="22">
        <f>IFERROR(VLOOKUP($C123,'틱톡 RAW (MMP)'!$A:$J,9,0),0)</f>
        <v>0</v>
      </c>
      <c r="U123" s="22">
        <f>IFERROR(VLOOKUP($C123,'틱톡 RAW (MMP)'!$A:$J,10,0),0)</f>
        <v>0</v>
      </c>
      <c r="V123" s="22">
        <f t="shared" si="66"/>
        <v>0</v>
      </c>
      <c r="W123" s="22">
        <f t="shared" si="67"/>
        <v>0</v>
      </c>
      <c r="X123" s="22">
        <f>IFERROR(W123*커버링B2C요약!$AD$8/(커버링B2C요약!$AE$5/커버링B2C요약!$AD$5),0)</f>
        <v>0</v>
      </c>
      <c r="Y123" s="43"/>
      <c r="Z123" s="43"/>
    </row>
    <row r="124" spans="1:27" s="45" customFormat="1" ht="16.5" hidden="1" customHeight="1">
      <c r="A124" s="43"/>
      <c r="B124" s="22">
        <f>IFERROR(VLOOKUP($C124,'틱톡 RAW'!$A:$K,2,0),0)</f>
        <v>0</v>
      </c>
      <c r="C124" s="22">
        <v>1844682592940170</v>
      </c>
      <c r="D124" s="22">
        <f>IFERROR(VLOOKUP($C124,'틱톡 RAW'!$A:$K,6,0),0)</f>
        <v>0</v>
      </c>
      <c r="E124" s="22">
        <f>IFERROR(VLOOKUP($C124,'틱톡 RAW'!$A:$K,7,0),0)</f>
        <v>0</v>
      </c>
      <c r="F124" s="22">
        <f>IFERROR(VLOOKUP($C124,'틱톡 RAW'!$A:$K,8,0),0)</f>
        <v>0</v>
      </c>
      <c r="G124" s="22">
        <f>IFERROR(VLOOKUP($C124,'틱톡 RAW'!$A:$K,12,0),0)</f>
        <v>0</v>
      </c>
      <c r="H124" s="22">
        <f>IFERROR(VLOOKUP($C124,'틱톡 RAW'!$A:$K,13,0),0)</f>
        <v>0</v>
      </c>
      <c r="I124" s="22">
        <f>IFERROR(VLOOKUP($C124,'틱톡 RAW'!$A:$K,14,0),0)</f>
        <v>0</v>
      </c>
      <c r="J124" s="23">
        <f t="shared" si="68"/>
        <v>0</v>
      </c>
      <c r="K124" s="23">
        <f t="shared" si="58"/>
        <v>0</v>
      </c>
      <c r="L124" s="24">
        <f t="shared" si="59"/>
        <v>0</v>
      </c>
      <c r="M124" s="24">
        <f t="shared" si="60"/>
        <v>0</v>
      </c>
      <c r="N124" s="24">
        <f t="shared" si="61"/>
        <v>0</v>
      </c>
      <c r="O124" s="24">
        <f t="shared" si="62"/>
        <v>0</v>
      </c>
      <c r="P124" s="22">
        <f t="shared" si="63"/>
        <v>0</v>
      </c>
      <c r="Q124" s="22">
        <f t="shared" si="64"/>
        <v>0</v>
      </c>
      <c r="R124" s="22">
        <f t="shared" si="65"/>
        <v>0</v>
      </c>
      <c r="S124" s="22">
        <f>IFERROR(VLOOKUP($C124,'틱톡 RAW (MMP)'!$A:$J,6,0),0)</f>
        <v>0</v>
      </c>
      <c r="T124" s="22">
        <f>IFERROR(VLOOKUP($C124,'틱톡 RAW (MMP)'!$A:$J,9,0),0)</f>
        <v>0</v>
      </c>
      <c r="U124" s="22">
        <f>IFERROR(VLOOKUP($C124,'틱톡 RAW (MMP)'!$A:$J,10,0),0)</f>
        <v>0</v>
      </c>
      <c r="V124" s="22">
        <f t="shared" si="66"/>
        <v>0</v>
      </c>
      <c r="W124" s="22">
        <f t="shared" si="67"/>
        <v>0</v>
      </c>
      <c r="X124" s="22">
        <f>IFERROR(W124*커버링B2C요약!$AD$8/(커버링B2C요약!$AE$5/커버링B2C요약!$AD$5),0)</f>
        <v>0</v>
      </c>
      <c r="Y124" s="43"/>
      <c r="Z124" s="43"/>
    </row>
    <row r="125" spans="1:27" s="45" customFormat="1" ht="16.5" hidden="1" customHeight="1">
      <c r="A125" s="43"/>
      <c r="B125" s="22">
        <f>IFERROR(VLOOKUP($C125,'틱톡 RAW'!$A:$K,2,0),0)</f>
        <v>0</v>
      </c>
      <c r="C125" s="22">
        <v>1844682592939100</v>
      </c>
      <c r="D125" s="22">
        <f>IFERROR(VLOOKUP($C125,'틱톡 RAW'!$A:$K,6,0),0)</f>
        <v>0</v>
      </c>
      <c r="E125" s="22">
        <f>IFERROR(VLOOKUP($C125,'틱톡 RAW'!$A:$K,7,0),0)</f>
        <v>0</v>
      </c>
      <c r="F125" s="22">
        <f>IFERROR(VLOOKUP($C125,'틱톡 RAW'!$A:$K,8,0),0)</f>
        <v>0</v>
      </c>
      <c r="G125" s="22">
        <f>IFERROR(VLOOKUP($C125,'틱톡 RAW'!$A:$K,12,0),0)</f>
        <v>0</v>
      </c>
      <c r="H125" s="22">
        <f>IFERROR(VLOOKUP($C125,'틱톡 RAW'!$A:$K,13,0),0)</f>
        <v>0</v>
      </c>
      <c r="I125" s="22">
        <f>IFERROR(VLOOKUP($C125,'틱톡 RAW'!$A:$K,14,0),0)</f>
        <v>0</v>
      </c>
      <c r="J125" s="23">
        <f t="shared" si="68"/>
        <v>0</v>
      </c>
      <c r="K125" s="23">
        <f t="shared" si="58"/>
        <v>0</v>
      </c>
      <c r="L125" s="24">
        <f t="shared" si="59"/>
        <v>0</v>
      </c>
      <c r="M125" s="24">
        <f t="shared" si="60"/>
        <v>0</v>
      </c>
      <c r="N125" s="24">
        <f t="shared" si="61"/>
        <v>0</v>
      </c>
      <c r="O125" s="24">
        <f t="shared" si="62"/>
        <v>0</v>
      </c>
      <c r="P125" s="22">
        <f t="shared" si="63"/>
        <v>0</v>
      </c>
      <c r="Q125" s="22">
        <f t="shared" si="64"/>
        <v>0</v>
      </c>
      <c r="R125" s="22">
        <f t="shared" si="65"/>
        <v>0</v>
      </c>
      <c r="S125" s="22">
        <f>IFERROR(VLOOKUP($C125,'틱톡 RAW (MMP)'!$A:$J,6,0),0)</f>
        <v>0</v>
      </c>
      <c r="T125" s="22">
        <f>IFERROR(VLOOKUP($C125,'틱톡 RAW (MMP)'!$A:$J,9,0),0)</f>
        <v>0</v>
      </c>
      <c r="U125" s="22">
        <f>IFERROR(VLOOKUP($C125,'틱톡 RAW (MMP)'!$A:$J,10,0),0)</f>
        <v>0</v>
      </c>
      <c r="V125" s="22">
        <f t="shared" si="66"/>
        <v>0</v>
      </c>
      <c r="W125" s="22">
        <f t="shared" si="67"/>
        <v>0</v>
      </c>
      <c r="X125" s="22">
        <f>IFERROR(W125*커버링B2C요약!$AD$8/(커버링B2C요약!$AE$5/커버링B2C요약!$AD$5),0)</f>
        <v>0</v>
      </c>
      <c r="Y125" s="43"/>
      <c r="Z125" s="43"/>
    </row>
    <row r="126" spans="1:27" s="45" customFormat="1" ht="16.5" hidden="1" customHeight="1">
      <c r="A126" s="43"/>
      <c r="B126" s="22">
        <f>IFERROR(VLOOKUP($C126,'틱톡 RAW'!$A:$K,2,0),0)</f>
        <v>0</v>
      </c>
      <c r="C126" s="22">
        <v>1844682592943230</v>
      </c>
      <c r="D126" s="22">
        <f>IFERROR(VLOOKUP($C126,'틱톡 RAW'!$A:$K,6,0),0)</f>
        <v>0</v>
      </c>
      <c r="E126" s="22">
        <f>IFERROR(VLOOKUP($C126,'틱톡 RAW'!$A:$K,7,0),0)</f>
        <v>0</v>
      </c>
      <c r="F126" s="22">
        <f>IFERROR(VLOOKUP($C126,'틱톡 RAW'!$A:$K,8,0),0)</f>
        <v>0</v>
      </c>
      <c r="G126" s="22">
        <f>IFERROR(VLOOKUP($C126,'틱톡 RAW'!$A:$K,12,0),0)</f>
        <v>0</v>
      </c>
      <c r="H126" s="22">
        <f>IFERROR(VLOOKUP($C126,'틱톡 RAW'!$A:$K,13,0),0)</f>
        <v>0</v>
      </c>
      <c r="I126" s="22">
        <f>IFERROR(VLOOKUP($C126,'틱톡 RAW'!$A:$K,14,0),0)</f>
        <v>0</v>
      </c>
      <c r="J126" s="23">
        <f t="shared" si="68"/>
        <v>0</v>
      </c>
      <c r="K126" s="23">
        <f t="shared" si="58"/>
        <v>0</v>
      </c>
      <c r="L126" s="24">
        <f t="shared" si="59"/>
        <v>0</v>
      </c>
      <c r="M126" s="24">
        <f t="shared" si="60"/>
        <v>0</v>
      </c>
      <c r="N126" s="24">
        <f t="shared" si="61"/>
        <v>0</v>
      </c>
      <c r="O126" s="24">
        <f t="shared" si="62"/>
        <v>0</v>
      </c>
      <c r="P126" s="22">
        <f t="shared" si="63"/>
        <v>0</v>
      </c>
      <c r="Q126" s="22">
        <f t="shared" si="64"/>
        <v>0</v>
      </c>
      <c r="R126" s="22">
        <f t="shared" si="65"/>
        <v>0</v>
      </c>
      <c r="S126" s="22">
        <f>IFERROR(VLOOKUP($C126,'틱톡 RAW (MMP)'!$A:$J,6,0),0)</f>
        <v>0</v>
      </c>
      <c r="T126" s="22">
        <f>IFERROR(VLOOKUP($C126,'틱톡 RAW (MMP)'!$A:$J,9,0),0)</f>
        <v>0</v>
      </c>
      <c r="U126" s="22">
        <f>IFERROR(VLOOKUP($C126,'틱톡 RAW (MMP)'!$A:$J,10,0),0)</f>
        <v>0</v>
      </c>
      <c r="V126" s="22">
        <f t="shared" si="66"/>
        <v>0</v>
      </c>
      <c r="W126" s="22">
        <f t="shared" si="67"/>
        <v>0</v>
      </c>
      <c r="X126" s="22">
        <f>IFERROR(W126*커버링B2C요약!$AD$8/(커버링B2C요약!$AE$5/커버링B2C요약!$AD$5),0)</f>
        <v>0</v>
      </c>
      <c r="Y126" s="43"/>
      <c r="Z126" s="43"/>
    </row>
    <row r="127" spans="1:27" s="45" customFormat="1" ht="16.5" hidden="1" customHeight="1">
      <c r="A127" s="43"/>
      <c r="B127" s="22">
        <f>IFERROR(VLOOKUP($C127,'틱톡 RAW'!$A:$K,2,0),0)</f>
        <v>0</v>
      </c>
      <c r="C127" s="22">
        <v>1844682592939090</v>
      </c>
      <c r="D127" s="22">
        <f>IFERROR(VLOOKUP($C127,'틱톡 RAW'!$A:$K,6,0),0)</f>
        <v>0</v>
      </c>
      <c r="E127" s="22">
        <f>IFERROR(VLOOKUP($C127,'틱톡 RAW'!$A:$K,7,0),0)</f>
        <v>0</v>
      </c>
      <c r="F127" s="22">
        <f>IFERROR(VLOOKUP($C127,'틱톡 RAW'!$A:$K,8,0),0)</f>
        <v>0</v>
      </c>
      <c r="G127" s="22">
        <f>IFERROR(VLOOKUP($C127,'틱톡 RAW'!$A:$K,12,0),0)</f>
        <v>0</v>
      </c>
      <c r="H127" s="22">
        <f>IFERROR(VLOOKUP($C127,'틱톡 RAW'!$A:$K,13,0),0)</f>
        <v>0</v>
      </c>
      <c r="I127" s="22">
        <f>IFERROR(VLOOKUP($C127,'틱톡 RAW'!$A:$K,14,0),0)</f>
        <v>0</v>
      </c>
      <c r="J127" s="23">
        <f t="shared" si="68"/>
        <v>0</v>
      </c>
      <c r="K127" s="23">
        <f t="shared" si="58"/>
        <v>0</v>
      </c>
      <c r="L127" s="24">
        <f t="shared" si="59"/>
        <v>0</v>
      </c>
      <c r="M127" s="24">
        <f t="shared" si="60"/>
        <v>0</v>
      </c>
      <c r="N127" s="24">
        <f t="shared" si="61"/>
        <v>0</v>
      </c>
      <c r="O127" s="24">
        <f t="shared" si="62"/>
        <v>0</v>
      </c>
      <c r="P127" s="22">
        <f t="shared" si="63"/>
        <v>0</v>
      </c>
      <c r="Q127" s="22">
        <f t="shared" si="64"/>
        <v>0</v>
      </c>
      <c r="R127" s="22">
        <f t="shared" si="65"/>
        <v>0</v>
      </c>
      <c r="S127" s="22">
        <f>IFERROR(VLOOKUP($C127,'틱톡 RAW (MMP)'!$A:$J,6,0),0)</f>
        <v>0</v>
      </c>
      <c r="T127" s="22">
        <f>IFERROR(VLOOKUP($C127,'틱톡 RAW (MMP)'!$A:$J,9,0),0)</f>
        <v>0</v>
      </c>
      <c r="U127" s="22">
        <f>IFERROR(VLOOKUP($C127,'틱톡 RAW (MMP)'!$A:$J,10,0),0)</f>
        <v>0</v>
      </c>
      <c r="V127" s="22">
        <f t="shared" si="66"/>
        <v>0</v>
      </c>
      <c r="W127" s="22">
        <f t="shared" si="67"/>
        <v>0</v>
      </c>
      <c r="X127" s="22">
        <f>IFERROR(W127*커버링B2C요약!$AD$8/(커버링B2C요약!$AE$5/커버링B2C요약!$AD$5),0)</f>
        <v>0</v>
      </c>
      <c r="Y127" s="43"/>
      <c r="Z127" s="43"/>
    </row>
    <row r="128" spans="1:27" s="45" customFormat="1" ht="16.5" hidden="1" customHeight="1">
      <c r="A128" s="43"/>
      <c r="B128" s="22">
        <f>IFERROR(VLOOKUP($C128,'틱톡 RAW'!$A:$K,2,0),0)</f>
        <v>0</v>
      </c>
      <c r="C128" s="22">
        <v>1844682592941280</v>
      </c>
      <c r="D128" s="22">
        <f>IFERROR(VLOOKUP($C128,'틱톡 RAW'!$A:$K,6,0),0)</f>
        <v>0</v>
      </c>
      <c r="E128" s="22">
        <f>IFERROR(VLOOKUP($C128,'틱톡 RAW'!$A:$K,7,0),0)</f>
        <v>0</v>
      </c>
      <c r="F128" s="22">
        <f>IFERROR(VLOOKUP($C128,'틱톡 RAW'!$A:$K,8,0),0)</f>
        <v>0</v>
      </c>
      <c r="G128" s="22">
        <f>IFERROR(VLOOKUP($C128,'틱톡 RAW'!$A:$K,12,0),0)</f>
        <v>0</v>
      </c>
      <c r="H128" s="22">
        <f>IFERROR(VLOOKUP($C128,'틱톡 RAW'!$A:$K,13,0),0)</f>
        <v>0</v>
      </c>
      <c r="I128" s="22">
        <f>IFERROR(VLOOKUP($C128,'틱톡 RAW'!$A:$K,14,0),0)</f>
        <v>0</v>
      </c>
      <c r="J128" s="23">
        <f t="shared" si="68"/>
        <v>0</v>
      </c>
      <c r="K128" s="23">
        <f t="shared" si="58"/>
        <v>0</v>
      </c>
      <c r="L128" s="24">
        <f t="shared" si="59"/>
        <v>0</v>
      </c>
      <c r="M128" s="24">
        <f t="shared" si="60"/>
        <v>0</v>
      </c>
      <c r="N128" s="24">
        <f t="shared" si="61"/>
        <v>0</v>
      </c>
      <c r="O128" s="24">
        <f t="shared" si="62"/>
        <v>0</v>
      </c>
      <c r="P128" s="22">
        <f t="shared" si="63"/>
        <v>0</v>
      </c>
      <c r="Q128" s="22">
        <f t="shared" si="64"/>
        <v>0</v>
      </c>
      <c r="R128" s="22">
        <f t="shared" si="65"/>
        <v>0</v>
      </c>
      <c r="S128" s="22">
        <f>IFERROR(VLOOKUP($C128,'틱톡 RAW (MMP)'!$A:$J,6,0),0)</f>
        <v>0</v>
      </c>
      <c r="T128" s="22">
        <f>IFERROR(VLOOKUP($C128,'틱톡 RAW (MMP)'!$A:$J,9,0),0)</f>
        <v>0</v>
      </c>
      <c r="U128" s="22">
        <f>IFERROR(VLOOKUP($C128,'틱톡 RAW (MMP)'!$A:$J,10,0),0)</f>
        <v>0</v>
      </c>
      <c r="V128" s="22">
        <f t="shared" si="66"/>
        <v>0</v>
      </c>
      <c r="W128" s="22">
        <f t="shared" si="67"/>
        <v>0</v>
      </c>
      <c r="X128" s="22">
        <f>IFERROR(W128*커버링B2C요약!$AD$8/(커버링B2C요약!$AE$5/커버링B2C요약!$AD$5),0)</f>
        <v>0</v>
      </c>
      <c r="Y128" s="43"/>
      <c r="Z128" s="43"/>
    </row>
    <row r="129" spans="1:28" ht="16.5" hidden="1" customHeight="1">
      <c r="B129" s="19" t="s">
        <v>440</v>
      </c>
      <c r="C129" s="131" t="s">
        <v>1567</v>
      </c>
      <c r="D129" s="20"/>
    </row>
    <row r="130" spans="1:28" ht="16.5" hidden="1" customHeight="1">
      <c r="B130" s="11" t="s">
        <v>1565</v>
      </c>
      <c r="C130" s="11" t="s">
        <v>22</v>
      </c>
      <c r="D130" s="12" t="s">
        <v>23</v>
      </c>
      <c r="E130" s="12" t="s">
        <v>24</v>
      </c>
      <c r="F130" s="12" t="s">
        <v>25</v>
      </c>
      <c r="G130" s="12" t="s">
        <v>26</v>
      </c>
      <c r="H130" s="12" t="s">
        <v>27</v>
      </c>
      <c r="I130" s="12" t="s">
        <v>28</v>
      </c>
      <c r="J130" s="13" t="s">
        <v>29</v>
      </c>
      <c r="K130" s="13" t="s">
        <v>30</v>
      </c>
      <c r="L130" s="13" t="s">
        <v>31</v>
      </c>
      <c r="M130" s="13" t="s">
        <v>32</v>
      </c>
      <c r="N130" s="13" t="s">
        <v>33</v>
      </c>
      <c r="O130" s="13" t="s">
        <v>34</v>
      </c>
      <c r="P130" s="13" t="s">
        <v>35</v>
      </c>
      <c r="Q130" s="13" t="s">
        <v>36</v>
      </c>
      <c r="R130" s="13" t="s">
        <v>37</v>
      </c>
      <c r="S130" s="14" t="s">
        <v>38</v>
      </c>
      <c r="T130" s="14" t="s">
        <v>27</v>
      </c>
      <c r="U130" s="14" t="s">
        <v>28</v>
      </c>
      <c r="V130" s="14" t="s">
        <v>36</v>
      </c>
      <c r="W130" s="14" t="s">
        <v>37</v>
      </c>
      <c r="X130" s="14" t="s">
        <v>437</v>
      </c>
      <c r="Y130" s="13" t="s">
        <v>40</v>
      </c>
      <c r="Z130" s="14" t="s">
        <v>41</v>
      </c>
    </row>
    <row r="131" spans="1:28" ht="16.5" hidden="1" customHeight="1">
      <c r="B131" s="15"/>
      <c r="C131" s="9" t="s">
        <v>435</v>
      </c>
      <c r="D131" s="16">
        <f t="shared" ref="D131:I131" si="69">SUM(D132:D132)</f>
        <v>0</v>
      </c>
      <c r="E131" s="16">
        <f t="shared" si="69"/>
        <v>0</v>
      </c>
      <c r="F131" s="16">
        <f t="shared" si="69"/>
        <v>0</v>
      </c>
      <c r="G131" s="16">
        <f t="shared" si="69"/>
        <v>0</v>
      </c>
      <c r="H131" s="16">
        <f t="shared" si="69"/>
        <v>0</v>
      </c>
      <c r="I131" s="16">
        <f t="shared" si="69"/>
        <v>0</v>
      </c>
      <c r="J131" s="17" t="e">
        <f>D131*1000/E131</f>
        <v>#DIV/0!</v>
      </c>
      <c r="K131" s="17">
        <f>IFERROR(D131/F131,0)</f>
        <v>0</v>
      </c>
      <c r="L131" s="18">
        <f>IFERROR(F131/E131,0)</f>
        <v>0</v>
      </c>
      <c r="M131" s="42">
        <f>IFERROR(G131/F131,0)</f>
        <v>0</v>
      </c>
      <c r="N131" s="42">
        <f>IFERROR(H131/F131,0)</f>
        <v>0</v>
      </c>
      <c r="O131" s="42">
        <f>IFERROR(I131/F131,0)</f>
        <v>0</v>
      </c>
      <c r="P131" s="17">
        <f>IFERROR(D131/G131,0)</f>
        <v>0</v>
      </c>
      <c r="Q131" s="17">
        <f>IFERROR(D131/H131,0)</f>
        <v>0</v>
      </c>
      <c r="R131" s="17">
        <f>IFERROR(D131/I131,0)</f>
        <v>0</v>
      </c>
      <c r="S131" s="16">
        <f>SUM(S132:S132)</f>
        <v>0</v>
      </c>
      <c r="T131" s="16">
        <f>SUM(T132:T132)</f>
        <v>0</v>
      </c>
      <c r="U131" s="16">
        <f>SUM(U132:U132)</f>
        <v>0</v>
      </c>
      <c r="V131" s="17">
        <f>IFERROR(D131/T131,0)</f>
        <v>0</v>
      </c>
      <c r="W131" s="17">
        <f>IFERROR(D131/U131,0)</f>
        <v>0</v>
      </c>
      <c r="X131" s="17">
        <f>IFERROR(W131*커버링B2C요약!$AD$8/(커버링B2C요약!$AE$5/커버링B2C요약!$AD$5),0)</f>
        <v>0</v>
      </c>
      <c r="Y131" s="17">
        <v>0</v>
      </c>
      <c r="Z131" s="17">
        <v>0</v>
      </c>
      <c r="AA131" s="166"/>
    </row>
    <row r="132" spans="1:28" s="43" customFormat="1" hidden="1">
      <c r="B132" s="22" t="s">
        <v>1568</v>
      </c>
      <c r="C132" s="22">
        <v>1845945656126560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3">
        <v>0</v>
      </c>
      <c r="K132" s="23">
        <v>0</v>
      </c>
      <c r="L132" s="24">
        <v>0</v>
      </c>
      <c r="M132" s="24">
        <v>0</v>
      </c>
      <c r="N132" s="24">
        <v>0</v>
      </c>
      <c r="O132" s="24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AA132" s="45"/>
    </row>
    <row r="133" spans="1:28" ht="16.5" hidden="1" customHeight="1">
      <c r="B133" s="19" t="s">
        <v>440</v>
      </c>
      <c r="C133" s="131" t="s">
        <v>451</v>
      </c>
      <c r="D133" s="20"/>
      <c r="E133" s="147"/>
    </row>
    <row r="134" spans="1:28" ht="16.5" hidden="1" customHeight="1">
      <c r="B134" s="11" t="s">
        <v>1565</v>
      </c>
      <c r="C134" s="11" t="s">
        <v>22</v>
      </c>
      <c r="D134" s="12" t="s">
        <v>23</v>
      </c>
      <c r="E134" s="12" t="s">
        <v>24</v>
      </c>
      <c r="F134" s="12" t="s">
        <v>25</v>
      </c>
      <c r="G134" s="12" t="s">
        <v>26</v>
      </c>
      <c r="H134" s="12" t="s">
        <v>27</v>
      </c>
      <c r="I134" s="12" t="s">
        <v>28</v>
      </c>
      <c r="J134" s="13" t="s">
        <v>29</v>
      </c>
      <c r="K134" s="13" t="s">
        <v>30</v>
      </c>
      <c r="L134" s="13" t="s">
        <v>31</v>
      </c>
      <c r="M134" s="13" t="s">
        <v>32</v>
      </c>
      <c r="N134" s="13" t="s">
        <v>33</v>
      </c>
      <c r="O134" s="13" t="s">
        <v>34</v>
      </c>
      <c r="P134" s="13" t="s">
        <v>35</v>
      </c>
      <c r="Q134" s="13" t="s">
        <v>36</v>
      </c>
      <c r="R134" s="13" t="s">
        <v>37</v>
      </c>
      <c r="S134" s="14" t="s">
        <v>38</v>
      </c>
      <c r="T134" s="14" t="s">
        <v>27</v>
      </c>
      <c r="U134" s="14" t="s">
        <v>28</v>
      </c>
      <c r="V134" s="14" t="s">
        <v>36</v>
      </c>
      <c r="W134" s="14" t="s">
        <v>37</v>
      </c>
      <c r="X134" s="14" t="s">
        <v>437</v>
      </c>
      <c r="Y134" s="13" t="s">
        <v>40</v>
      </c>
      <c r="Z134" s="14" t="s">
        <v>41</v>
      </c>
    </row>
    <row r="135" spans="1:28" ht="16.5" hidden="1" customHeight="1">
      <c r="B135" s="15"/>
      <c r="C135" s="9" t="s">
        <v>435</v>
      </c>
      <c r="D135" s="16">
        <f t="shared" ref="D135:I135" si="70">SUM(D136:D160)</f>
        <v>0</v>
      </c>
      <c r="E135" s="16">
        <f t="shared" si="70"/>
        <v>0</v>
      </c>
      <c r="F135" s="16">
        <f t="shared" si="70"/>
        <v>0</v>
      </c>
      <c r="G135" s="16">
        <f t="shared" si="70"/>
        <v>0</v>
      </c>
      <c r="H135" s="16">
        <f t="shared" si="70"/>
        <v>0</v>
      </c>
      <c r="I135" s="16">
        <f t="shared" si="70"/>
        <v>0</v>
      </c>
      <c r="J135" s="17" t="e">
        <f>D135*1000/E135</f>
        <v>#DIV/0!</v>
      </c>
      <c r="K135" s="17">
        <f t="shared" ref="K135:K160" si="71">IFERROR(D135/F135,0)</f>
        <v>0</v>
      </c>
      <c r="L135" s="18">
        <f t="shared" ref="L135:L160" si="72">IFERROR(F135/E135,0)</f>
        <v>0</v>
      </c>
      <c r="M135" s="42">
        <f t="shared" ref="M135:M160" si="73">IFERROR(G135/F135,0)</f>
        <v>0</v>
      </c>
      <c r="N135" s="42">
        <f t="shared" ref="N135:N160" si="74">IFERROR(H135/F135,0)</f>
        <v>0</v>
      </c>
      <c r="O135" s="42">
        <f t="shared" ref="O135:O160" si="75">IFERROR(I135/F135,0)</f>
        <v>0</v>
      </c>
      <c r="P135" s="17">
        <f t="shared" ref="P135:P160" si="76">IFERROR(D135/G135,0)</f>
        <v>0</v>
      </c>
      <c r="Q135" s="17">
        <f t="shared" ref="Q135:Q160" si="77">IFERROR(D135/H135,0)</f>
        <v>0</v>
      </c>
      <c r="R135" s="17">
        <f t="shared" ref="R135:R160" si="78">IFERROR(D135/I135,0)</f>
        <v>0</v>
      </c>
      <c r="S135" s="16">
        <f>SUM(S136:S160)</f>
        <v>0</v>
      </c>
      <c r="T135" s="16">
        <f>SUM(T136:T160)</f>
        <v>0</v>
      </c>
      <c r="U135" s="16">
        <f>SUM(U136:U160)</f>
        <v>0</v>
      </c>
      <c r="V135" s="17">
        <f t="shared" ref="V135:V160" si="79">IFERROR(D135/T135,0)</f>
        <v>0</v>
      </c>
      <c r="W135" s="17">
        <f t="shared" ref="W135:W160" si="80">IFERROR(D135/U135,0)</f>
        <v>0</v>
      </c>
      <c r="X135" s="17">
        <f>IFERROR(W135*커버링B2C요약!$AD$8/(커버링B2C요약!$AE$5/커버링B2C요약!$AD$5),0)</f>
        <v>0</v>
      </c>
      <c r="Y135" s="17">
        <v>0</v>
      </c>
      <c r="Z135" s="17">
        <v>0</v>
      </c>
      <c r="AA135" s="166" t="s">
        <v>35</v>
      </c>
      <c r="AB135" s="166"/>
    </row>
    <row r="136" spans="1:28" s="45" customFormat="1" ht="16.5" hidden="1" customHeight="1">
      <c r="A136" s="22"/>
      <c r="B136" s="22" t="str">
        <f>IFERROR(VLOOKUP($C136,'틱톡 RAW'!$A:$K,3,0),0)</f>
        <v>ios_install_like(b)_vd_25.11.25</v>
      </c>
      <c r="C136" s="22">
        <v>1851104308387880</v>
      </c>
      <c r="D136" s="22">
        <f>IFERROR(VLOOKUP($C136,'틱톡 RAW'!$A:$K,6,0),0)</f>
        <v>0</v>
      </c>
      <c r="E136" s="22">
        <f>IFERROR(VLOOKUP($C136,'틱톡 RAW'!$A:$K,7,0),0)</f>
        <v>0</v>
      </c>
      <c r="F136" s="22">
        <f>IFERROR(VLOOKUP($C136,'틱톡 RAW'!$A:$K,8,0),0)</f>
        <v>0</v>
      </c>
      <c r="G136" s="22">
        <f>IFERROR(VLOOKUP($C136,'틱톡 RAW'!$A:$K,12,0),0)</f>
        <v>0</v>
      </c>
      <c r="H136" s="22">
        <f>IFERROR(VLOOKUP($C136,'틱톡 RAW'!$A:$K,13,0),0)</f>
        <v>0</v>
      </c>
      <c r="I136" s="22">
        <f>IFERROR(VLOOKUP($C136,'틱톡 RAW'!$A:$K,14,0),0)</f>
        <v>0</v>
      </c>
      <c r="J136" s="23">
        <f t="shared" ref="J136:J160" si="81">IFERROR(D136/E136*1000,0)</f>
        <v>0</v>
      </c>
      <c r="K136" s="23">
        <f t="shared" si="71"/>
        <v>0</v>
      </c>
      <c r="L136" s="24">
        <f t="shared" si="72"/>
        <v>0</v>
      </c>
      <c r="M136" s="24">
        <f t="shared" si="73"/>
        <v>0</v>
      </c>
      <c r="N136" s="24">
        <f t="shared" si="74"/>
        <v>0</v>
      </c>
      <c r="O136" s="24">
        <f t="shared" si="75"/>
        <v>0</v>
      </c>
      <c r="P136" s="22">
        <f t="shared" si="76"/>
        <v>0</v>
      </c>
      <c r="Q136" s="22">
        <f t="shared" si="77"/>
        <v>0</v>
      </c>
      <c r="R136" s="22">
        <f t="shared" si="78"/>
        <v>0</v>
      </c>
      <c r="S136" s="22">
        <f>IFERROR(VLOOKUP($C136,'틱톡 RAW (MMP)'!$A:$J,6,0),0)</f>
        <v>0</v>
      </c>
      <c r="T136" s="22">
        <f>IFERROR(VLOOKUP($C136,'틱톡 RAW (MMP)'!$A:$J,9,0),0)</f>
        <v>0</v>
      </c>
      <c r="U136" s="22">
        <f>IFERROR(VLOOKUP($C136,'틱톡 RAW (MMP)'!$A:$J,10,0),0)</f>
        <v>0</v>
      </c>
      <c r="V136" s="22">
        <f t="shared" si="79"/>
        <v>0</v>
      </c>
      <c r="W136" s="22">
        <f t="shared" si="80"/>
        <v>0</v>
      </c>
      <c r="X136" s="22">
        <f>IFERROR(W136*커버링B2C요약!$AD$8/(커버링B2C요약!$AE$5/커버링B2C요약!$AD$5),0)</f>
        <v>0</v>
      </c>
      <c r="Y136" s="43"/>
      <c r="Z136" s="43"/>
      <c r="AA136" s="208">
        <f t="shared" ref="AA136:AA160" si="82">IFERROR(D136/S136,0)</f>
        <v>0</v>
      </c>
    </row>
    <row r="137" spans="1:28" s="45" customFormat="1" ht="16.5" hidden="1" customHeight="1">
      <c r="A137" s="22"/>
      <c r="B137" s="22">
        <f>IFERROR(VLOOKUP($C137,'틱톡 RAW'!$A:$K,3,0),0)</f>
        <v>0</v>
      </c>
      <c r="C137" s="22">
        <v>1849769789128700</v>
      </c>
      <c r="D137" s="22">
        <f>IFERROR(VLOOKUP($C137,'틱톡 RAW'!$A:$K,6,0),0)</f>
        <v>0</v>
      </c>
      <c r="E137" s="22">
        <f>IFERROR(VLOOKUP($C137,'틱톡 RAW'!$A:$K,7,0),0)</f>
        <v>0</v>
      </c>
      <c r="F137" s="22">
        <f>IFERROR(VLOOKUP($C137,'틱톡 RAW'!$A:$K,8,0),0)</f>
        <v>0</v>
      </c>
      <c r="G137" s="22">
        <f>IFERROR(VLOOKUP($C137,'틱톡 RAW'!$A:$K,12,0),0)</f>
        <v>0</v>
      </c>
      <c r="H137" s="22">
        <f>IFERROR(VLOOKUP($C137,'틱톡 RAW'!$A:$K,13,0),0)</f>
        <v>0</v>
      </c>
      <c r="I137" s="22">
        <f>IFERROR(VLOOKUP($C137,'틱톡 RAW'!$A:$K,14,0),0)</f>
        <v>0</v>
      </c>
      <c r="J137" s="23">
        <f t="shared" si="81"/>
        <v>0</v>
      </c>
      <c r="K137" s="23">
        <f t="shared" si="71"/>
        <v>0</v>
      </c>
      <c r="L137" s="24">
        <f t="shared" si="72"/>
        <v>0</v>
      </c>
      <c r="M137" s="24">
        <f t="shared" si="73"/>
        <v>0</v>
      </c>
      <c r="N137" s="24">
        <f t="shared" si="74"/>
        <v>0</v>
      </c>
      <c r="O137" s="24">
        <f t="shared" si="75"/>
        <v>0</v>
      </c>
      <c r="P137" s="22">
        <f t="shared" si="76"/>
        <v>0</v>
      </c>
      <c r="Q137" s="22">
        <f t="shared" si="77"/>
        <v>0</v>
      </c>
      <c r="R137" s="22">
        <f t="shared" si="78"/>
        <v>0</v>
      </c>
      <c r="S137" s="22">
        <f>IFERROR(VLOOKUP($C137,'틱톡 RAW (MMP)'!$A:$J,6,0),0)</f>
        <v>0</v>
      </c>
      <c r="T137" s="22">
        <f>IFERROR(VLOOKUP($C137,'틱톡 RAW (MMP)'!$A:$J,9,0),0)</f>
        <v>0</v>
      </c>
      <c r="U137" s="22">
        <f>IFERROR(VLOOKUP($C137,'틱톡 RAW (MMP)'!$A:$J,10,0),0)</f>
        <v>0</v>
      </c>
      <c r="V137" s="22">
        <f t="shared" si="79"/>
        <v>0</v>
      </c>
      <c r="W137" s="22">
        <f t="shared" si="80"/>
        <v>0</v>
      </c>
      <c r="X137" s="22">
        <f>IFERROR(W137*커버링B2C요약!$AD$8/(커버링B2C요약!$AE$5/커버링B2C요약!$AD$5),0)</f>
        <v>0</v>
      </c>
      <c r="Y137" s="43"/>
      <c r="Z137" s="43"/>
      <c r="AA137" s="208">
        <f t="shared" si="82"/>
        <v>0</v>
      </c>
    </row>
    <row r="138" spans="1:28" s="45" customFormat="1" ht="16.5" hidden="1" customHeight="1">
      <c r="A138" s="22"/>
      <c r="B138" s="22">
        <f>IFERROR(VLOOKUP($C138,'틱톡 RAW'!$A:$K,3,0),0)</f>
        <v>0</v>
      </c>
      <c r="C138" s="22">
        <v>1849769789128720</v>
      </c>
      <c r="D138" s="22">
        <f>IFERROR(VLOOKUP($C138,'틱톡 RAW'!$A:$K,6,0),0)</f>
        <v>0</v>
      </c>
      <c r="E138" s="22">
        <f>IFERROR(VLOOKUP($C138,'틱톡 RAW'!$A:$K,7,0),0)</f>
        <v>0</v>
      </c>
      <c r="F138" s="22">
        <f>IFERROR(VLOOKUP($C138,'틱톡 RAW'!$A:$K,8,0),0)</f>
        <v>0</v>
      </c>
      <c r="G138" s="22">
        <f>IFERROR(VLOOKUP($C138,'틱톡 RAW'!$A:$K,12,0),0)</f>
        <v>0</v>
      </c>
      <c r="H138" s="22">
        <f>IFERROR(VLOOKUP($C138,'틱톡 RAW'!$A:$K,13,0),0)</f>
        <v>0</v>
      </c>
      <c r="I138" s="22">
        <f>IFERROR(VLOOKUP($C138,'틱톡 RAW'!$A:$K,14,0),0)</f>
        <v>0</v>
      </c>
      <c r="J138" s="23">
        <f t="shared" si="81"/>
        <v>0</v>
      </c>
      <c r="K138" s="23">
        <f t="shared" si="71"/>
        <v>0</v>
      </c>
      <c r="L138" s="24">
        <f t="shared" si="72"/>
        <v>0</v>
      </c>
      <c r="M138" s="24">
        <f t="shared" si="73"/>
        <v>0</v>
      </c>
      <c r="N138" s="24">
        <f t="shared" si="74"/>
        <v>0</v>
      </c>
      <c r="O138" s="24">
        <f t="shared" si="75"/>
        <v>0</v>
      </c>
      <c r="P138" s="22">
        <f t="shared" si="76"/>
        <v>0</v>
      </c>
      <c r="Q138" s="22">
        <f t="shared" si="77"/>
        <v>0</v>
      </c>
      <c r="R138" s="22">
        <f t="shared" si="78"/>
        <v>0</v>
      </c>
      <c r="S138" s="22">
        <f>IFERROR(VLOOKUP($C138,'틱톡 RAW (MMP)'!$A:$J,6,0),0)</f>
        <v>0</v>
      </c>
      <c r="T138" s="22">
        <f>IFERROR(VLOOKUP($C138,'틱톡 RAW (MMP)'!$A:$J,9,0),0)</f>
        <v>0</v>
      </c>
      <c r="U138" s="22">
        <f>IFERROR(VLOOKUP($C138,'틱톡 RAW (MMP)'!$A:$J,10,0),0)</f>
        <v>0</v>
      </c>
      <c r="V138" s="22">
        <f t="shared" si="79"/>
        <v>0</v>
      </c>
      <c r="W138" s="22">
        <f t="shared" si="80"/>
        <v>0</v>
      </c>
      <c r="X138" s="22">
        <f>IFERROR(W138*커버링B2C요약!$AD$8/(커버링B2C요약!$AE$5/커버링B2C요약!$AD$5),0)</f>
        <v>0</v>
      </c>
      <c r="Y138" s="43"/>
      <c r="Z138" s="43"/>
      <c r="AA138" s="208">
        <f t="shared" si="82"/>
        <v>0</v>
      </c>
    </row>
    <row r="139" spans="1:28" s="45" customFormat="1" ht="16.5" hidden="1" customHeight="1">
      <c r="A139" s="22"/>
      <c r="B139" s="22">
        <f>IFERROR(VLOOKUP($C139,'틱톡 RAW'!$A:$K,3,0),0)</f>
        <v>0</v>
      </c>
      <c r="C139" s="22">
        <v>1849769789129840</v>
      </c>
      <c r="D139" s="22">
        <f>IFERROR(VLOOKUP($C139,'틱톡 RAW'!$A:$K,6,0),0)</f>
        <v>0</v>
      </c>
      <c r="E139" s="22">
        <f>IFERROR(VLOOKUP($C139,'틱톡 RAW'!$A:$K,7,0),0)</f>
        <v>0</v>
      </c>
      <c r="F139" s="22">
        <f>IFERROR(VLOOKUP($C139,'틱톡 RAW'!$A:$K,8,0),0)</f>
        <v>0</v>
      </c>
      <c r="G139" s="22">
        <f>IFERROR(VLOOKUP($C139,'틱톡 RAW'!$A:$K,12,0),0)</f>
        <v>0</v>
      </c>
      <c r="H139" s="22">
        <f>IFERROR(VLOOKUP($C139,'틱톡 RAW'!$A:$K,13,0),0)</f>
        <v>0</v>
      </c>
      <c r="I139" s="22">
        <f>IFERROR(VLOOKUP($C139,'틱톡 RAW'!$A:$K,14,0),0)</f>
        <v>0</v>
      </c>
      <c r="J139" s="23">
        <f t="shared" si="81"/>
        <v>0</v>
      </c>
      <c r="K139" s="23">
        <f t="shared" si="71"/>
        <v>0</v>
      </c>
      <c r="L139" s="24">
        <f t="shared" si="72"/>
        <v>0</v>
      </c>
      <c r="M139" s="24">
        <f t="shared" si="73"/>
        <v>0</v>
      </c>
      <c r="N139" s="24">
        <f t="shared" si="74"/>
        <v>0</v>
      </c>
      <c r="O139" s="24">
        <f t="shared" si="75"/>
        <v>0</v>
      </c>
      <c r="P139" s="22">
        <f t="shared" si="76"/>
        <v>0</v>
      </c>
      <c r="Q139" s="22">
        <f t="shared" si="77"/>
        <v>0</v>
      </c>
      <c r="R139" s="22">
        <f t="shared" si="78"/>
        <v>0</v>
      </c>
      <c r="S139" s="22">
        <f>IFERROR(VLOOKUP($C139,'틱톡 RAW (MMP)'!$A:$J,6,0),0)</f>
        <v>0</v>
      </c>
      <c r="T139" s="22">
        <f>IFERROR(VLOOKUP($C139,'틱톡 RAW (MMP)'!$A:$J,9,0),0)</f>
        <v>0</v>
      </c>
      <c r="U139" s="22">
        <f>IFERROR(VLOOKUP($C139,'틱톡 RAW (MMP)'!$A:$J,10,0),0)</f>
        <v>0</v>
      </c>
      <c r="V139" s="22">
        <f t="shared" si="79"/>
        <v>0</v>
      </c>
      <c r="W139" s="22">
        <f t="shared" si="80"/>
        <v>0</v>
      </c>
      <c r="X139" s="22">
        <f>IFERROR(W139*커버링B2C요약!$AD$8/(커버링B2C요약!$AE$5/커버링B2C요약!$AD$5),0)</f>
        <v>0</v>
      </c>
      <c r="Y139" s="43"/>
      <c r="Z139" s="43"/>
      <c r="AA139" s="208">
        <f t="shared" si="82"/>
        <v>0</v>
      </c>
    </row>
    <row r="140" spans="1:28" s="45" customFormat="1" ht="16.5" hidden="1" customHeight="1">
      <c r="A140" s="22"/>
      <c r="B140" s="22">
        <f>IFERROR(VLOOKUP($C140,'틱톡 RAW'!$A:$K,3,0),0)</f>
        <v>0</v>
      </c>
      <c r="C140" s="22">
        <v>1849769789125680</v>
      </c>
      <c r="D140" s="22">
        <f>IFERROR(VLOOKUP($C140,'틱톡 RAW'!$A:$K,6,0),0)</f>
        <v>0</v>
      </c>
      <c r="E140" s="22">
        <f>IFERROR(VLOOKUP($C140,'틱톡 RAW'!$A:$K,7,0),0)</f>
        <v>0</v>
      </c>
      <c r="F140" s="22">
        <f>IFERROR(VLOOKUP($C140,'틱톡 RAW'!$A:$K,8,0),0)</f>
        <v>0</v>
      </c>
      <c r="G140" s="22">
        <f>IFERROR(VLOOKUP($C140,'틱톡 RAW'!$A:$K,12,0),0)</f>
        <v>0</v>
      </c>
      <c r="H140" s="22">
        <f>IFERROR(VLOOKUP($C140,'틱톡 RAW'!$A:$K,13,0),0)</f>
        <v>0</v>
      </c>
      <c r="I140" s="22">
        <f>IFERROR(VLOOKUP($C140,'틱톡 RAW'!$A:$K,14,0),0)</f>
        <v>0</v>
      </c>
      <c r="J140" s="23">
        <f t="shared" si="81"/>
        <v>0</v>
      </c>
      <c r="K140" s="23">
        <f t="shared" si="71"/>
        <v>0</v>
      </c>
      <c r="L140" s="24">
        <f t="shared" si="72"/>
        <v>0</v>
      </c>
      <c r="M140" s="24">
        <f t="shared" si="73"/>
        <v>0</v>
      </c>
      <c r="N140" s="24">
        <f t="shared" si="74"/>
        <v>0</v>
      </c>
      <c r="O140" s="24">
        <f t="shared" si="75"/>
        <v>0</v>
      </c>
      <c r="P140" s="22">
        <f t="shared" si="76"/>
        <v>0</v>
      </c>
      <c r="Q140" s="22">
        <f t="shared" si="77"/>
        <v>0</v>
      </c>
      <c r="R140" s="22">
        <f t="shared" si="78"/>
        <v>0</v>
      </c>
      <c r="S140" s="22">
        <f>IFERROR(VLOOKUP($C140,'틱톡 RAW (MMP)'!$A:$J,6,0),0)</f>
        <v>0</v>
      </c>
      <c r="T140" s="22">
        <f>IFERROR(VLOOKUP($C140,'틱톡 RAW (MMP)'!$A:$J,9,0),0)</f>
        <v>0</v>
      </c>
      <c r="U140" s="22">
        <f>IFERROR(VLOOKUP($C140,'틱톡 RAW (MMP)'!$A:$J,10,0),0)</f>
        <v>0</v>
      </c>
      <c r="V140" s="22">
        <f t="shared" si="79"/>
        <v>0</v>
      </c>
      <c r="W140" s="22">
        <f t="shared" si="80"/>
        <v>0</v>
      </c>
      <c r="X140" s="22">
        <f>IFERROR(W140*커버링B2C요약!$AD$8/(커버링B2C요약!$AE$5/커버링B2C요약!$AD$5),0)</f>
        <v>0</v>
      </c>
      <c r="Y140" s="43"/>
      <c r="Z140" s="43"/>
      <c r="AA140" s="208">
        <f t="shared" si="82"/>
        <v>0</v>
      </c>
    </row>
    <row r="141" spans="1:28" s="45" customFormat="1" ht="16.5" hidden="1" customHeight="1">
      <c r="A141" s="22"/>
      <c r="B141" s="22">
        <f>IFERROR(VLOOKUP($C141,'틱톡 RAW'!$A:$K,3,0),0)</f>
        <v>0</v>
      </c>
      <c r="C141" s="22">
        <v>1849769789125650</v>
      </c>
      <c r="D141" s="22">
        <f>IFERROR(VLOOKUP($C141,'틱톡 RAW'!$A:$K,6,0),0)</f>
        <v>0</v>
      </c>
      <c r="E141" s="22">
        <f>IFERROR(VLOOKUP($C141,'틱톡 RAW'!$A:$K,7,0),0)</f>
        <v>0</v>
      </c>
      <c r="F141" s="22">
        <f>IFERROR(VLOOKUP($C141,'틱톡 RAW'!$A:$K,8,0),0)</f>
        <v>0</v>
      </c>
      <c r="G141" s="22">
        <f>IFERROR(VLOOKUP($C141,'틱톡 RAW'!$A:$K,12,0),0)</f>
        <v>0</v>
      </c>
      <c r="H141" s="22">
        <f>IFERROR(VLOOKUP($C141,'틱톡 RAW'!$A:$K,13,0),0)</f>
        <v>0</v>
      </c>
      <c r="I141" s="22">
        <f>IFERROR(VLOOKUP($C141,'틱톡 RAW'!$A:$K,14,0),0)</f>
        <v>0</v>
      </c>
      <c r="J141" s="23">
        <f t="shared" si="81"/>
        <v>0</v>
      </c>
      <c r="K141" s="23">
        <f t="shared" si="71"/>
        <v>0</v>
      </c>
      <c r="L141" s="24">
        <f t="shared" si="72"/>
        <v>0</v>
      </c>
      <c r="M141" s="24">
        <f t="shared" si="73"/>
        <v>0</v>
      </c>
      <c r="N141" s="24">
        <f t="shared" si="74"/>
        <v>0</v>
      </c>
      <c r="O141" s="24">
        <f t="shared" si="75"/>
        <v>0</v>
      </c>
      <c r="P141" s="22">
        <f t="shared" si="76"/>
        <v>0</v>
      </c>
      <c r="Q141" s="22">
        <f t="shared" si="77"/>
        <v>0</v>
      </c>
      <c r="R141" s="22">
        <f t="shared" si="78"/>
        <v>0</v>
      </c>
      <c r="S141" s="22">
        <f>IFERROR(VLOOKUP($C141,'틱톡 RAW (MMP)'!$A:$J,6,0),0)</f>
        <v>0</v>
      </c>
      <c r="T141" s="22">
        <f>IFERROR(VLOOKUP($C141,'틱톡 RAW (MMP)'!$A:$J,9,0),0)</f>
        <v>0</v>
      </c>
      <c r="U141" s="22">
        <f>IFERROR(VLOOKUP($C141,'틱톡 RAW (MMP)'!$A:$J,10,0),0)</f>
        <v>0</v>
      </c>
      <c r="V141" s="22">
        <f t="shared" si="79"/>
        <v>0</v>
      </c>
      <c r="W141" s="22">
        <f t="shared" si="80"/>
        <v>0</v>
      </c>
      <c r="X141" s="22">
        <f>IFERROR(W141*커버링B2C요약!$AD$8/(커버링B2C요약!$AE$5/커버링B2C요약!$AD$5),0)</f>
        <v>0</v>
      </c>
      <c r="Y141" s="43"/>
      <c r="Z141" s="43"/>
      <c r="AA141" s="208">
        <f t="shared" si="82"/>
        <v>0</v>
      </c>
    </row>
    <row r="142" spans="1:28" s="45" customFormat="1" ht="16.5" hidden="1" customHeight="1">
      <c r="A142" s="22"/>
      <c r="B142" s="22">
        <f>IFERROR(VLOOKUP($C142,'틱톡 RAW'!$A:$K,3,0),0)</f>
        <v>0</v>
      </c>
      <c r="C142" s="22">
        <v>1849769789124670</v>
      </c>
      <c r="D142" s="22">
        <f>IFERROR(VLOOKUP($C142,'틱톡 RAW'!$A:$K,6,0),0)</f>
        <v>0</v>
      </c>
      <c r="E142" s="22">
        <f>IFERROR(VLOOKUP($C142,'틱톡 RAW'!$A:$K,7,0),0)</f>
        <v>0</v>
      </c>
      <c r="F142" s="22">
        <f>IFERROR(VLOOKUP($C142,'틱톡 RAW'!$A:$K,8,0),0)</f>
        <v>0</v>
      </c>
      <c r="G142" s="22">
        <f>IFERROR(VLOOKUP($C142,'틱톡 RAW'!$A:$K,12,0),0)</f>
        <v>0</v>
      </c>
      <c r="H142" s="22">
        <f>IFERROR(VLOOKUP($C142,'틱톡 RAW'!$A:$K,13,0),0)</f>
        <v>0</v>
      </c>
      <c r="I142" s="22">
        <f>IFERROR(VLOOKUP($C142,'틱톡 RAW'!$A:$K,14,0),0)</f>
        <v>0</v>
      </c>
      <c r="J142" s="23">
        <f t="shared" si="81"/>
        <v>0</v>
      </c>
      <c r="K142" s="23">
        <f t="shared" si="71"/>
        <v>0</v>
      </c>
      <c r="L142" s="24">
        <f t="shared" si="72"/>
        <v>0</v>
      </c>
      <c r="M142" s="24">
        <f t="shared" si="73"/>
        <v>0</v>
      </c>
      <c r="N142" s="24">
        <f t="shared" si="74"/>
        <v>0</v>
      </c>
      <c r="O142" s="24">
        <f t="shared" si="75"/>
        <v>0</v>
      </c>
      <c r="P142" s="22">
        <f t="shared" si="76"/>
        <v>0</v>
      </c>
      <c r="Q142" s="22">
        <f t="shared" si="77"/>
        <v>0</v>
      </c>
      <c r="R142" s="22">
        <f t="shared" si="78"/>
        <v>0</v>
      </c>
      <c r="S142" s="22">
        <f>IFERROR(VLOOKUP($C142,'틱톡 RAW (MMP)'!$A:$J,6,0),0)</f>
        <v>0</v>
      </c>
      <c r="T142" s="22">
        <f>IFERROR(VLOOKUP($C142,'틱톡 RAW (MMP)'!$A:$J,9,0),0)</f>
        <v>0</v>
      </c>
      <c r="U142" s="22">
        <f>IFERROR(VLOOKUP($C142,'틱톡 RAW (MMP)'!$A:$J,10,0),0)</f>
        <v>0</v>
      </c>
      <c r="V142" s="22">
        <f t="shared" si="79"/>
        <v>0</v>
      </c>
      <c r="W142" s="22">
        <f t="shared" si="80"/>
        <v>0</v>
      </c>
      <c r="X142" s="22">
        <f>IFERROR(W142*커버링B2C요약!$AD$8/(커버링B2C요약!$AE$5/커버링B2C요약!$AD$5),0)</f>
        <v>0</v>
      </c>
      <c r="Y142" s="43"/>
      <c r="Z142" s="43"/>
      <c r="AA142" s="208">
        <f t="shared" si="82"/>
        <v>0</v>
      </c>
    </row>
    <row r="143" spans="1:28" s="45" customFormat="1" ht="16.5" hidden="1" customHeight="1">
      <c r="A143" s="22"/>
      <c r="B143" s="22">
        <f>IFERROR(VLOOKUP($C143,'틱톡 RAW'!$A:$K,3,0),0)</f>
        <v>0</v>
      </c>
      <c r="C143" s="22">
        <v>1849769789123610</v>
      </c>
      <c r="D143" s="22">
        <f>IFERROR(VLOOKUP($C143,'틱톡 RAW'!$A:$K,6,0),0)</f>
        <v>0</v>
      </c>
      <c r="E143" s="22">
        <f>IFERROR(VLOOKUP($C143,'틱톡 RAW'!$A:$K,7,0),0)</f>
        <v>0</v>
      </c>
      <c r="F143" s="22">
        <f>IFERROR(VLOOKUP($C143,'틱톡 RAW'!$A:$K,8,0),0)</f>
        <v>0</v>
      </c>
      <c r="G143" s="22">
        <f>IFERROR(VLOOKUP($C143,'틱톡 RAW'!$A:$K,12,0),0)</f>
        <v>0</v>
      </c>
      <c r="H143" s="22">
        <f>IFERROR(VLOOKUP($C143,'틱톡 RAW'!$A:$K,13,0),0)</f>
        <v>0</v>
      </c>
      <c r="I143" s="22">
        <f>IFERROR(VLOOKUP($C143,'틱톡 RAW'!$A:$K,14,0),0)</f>
        <v>0</v>
      </c>
      <c r="J143" s="23">
        <f t="shared" si="81"/>
        <v>0</v>
      </c>
      <c r="K143" s="23">
        <f t="shared" si="71"/>
        <v>0</v>
      </c>
      <c r="L143" s="24">
        <f t="shared" si="72"/>
        <v>0</v>
      </c>
      <c r="M143" s="24">
        <f t="shared" si="73"/>
        <v>0</v>
      </c>
      <c r="N143" s="24">
        <f t="shared" si="74"/>
        <v>0</v>
      </c>
      <c r="O143" s="24">
        <f t="shared" si="75"/>
        <v>0</v>
      </c>
      <c r="P143" s="22">
        <f t="shared" si="76"/>
        <v>0</v>
      </c>
      <c r="Q143" s="22">
        <f t="shared" si="77"/>
        <v>0</v>
      </c>
      <c r="R143" s="22">
        <f t="shared" si="78"/>
        <v>0</v>
      </c>
      <c r="S143" s="22">
        <f>IFERROR(VLOOKUP($C143,'틱톡 RAW (MMP)'!$A:$J,6,0),0)</f>
        <v>0</v>
      </c>
      <c r="T143" s="22">
        <f>IFERROR(VLOOKUP($C143,'틱톡 RAW (MMP)'!$A:$J,9,0),0)</f>
        <v>0</v>
      </c>
      <c r="U143" s="22">
        <f>IFERROR(VLOOKUP($C143,'틱톡 RAW (MMP)'!$A:$J,10,0),0)</f>
        <v>0</v>
      </c>
      <c r="V143" s="22">
        <f t="shared" si="79"/>
        <v>0</v>
      </c>
      <c r="W143" s="22">
        <f t="shared" si="80"/>
        <v>0</v>
      </c>
      <c r="X143" s="22">
        <f>IFERROR(W143*커버링B2C요약!$AD$8/(커버링B2C요약!$AE$5/커버링B2C요약!$AD$5),0)</f>
        <v>0</v>
      </c>
      <c r="Y143" s="43"/>
      <c r="Z143" s="43"/>
      <c r="AA143" s="208">
        <f t="shared" si="82"/>
        <v>0</v>
      </c>
    </row>
    <row r="144" spans="1:28" s="45" customFormat="1" ht="16.5" hidden="1" customHeight="1">
      <c r="A144" s="22"/>
      <c r="B144" s="22">
        <f>IFERROR(VLOOKUP($C144,'틱톡 RAW'!$A:$K,3,0),0)</f>
        <v>0</v>
      </c>
      <c r="C144" s="22">
        <v>1849769789123600</v>
      </c>
      <c r="D144" s="22">
        <f>IFERROR(VLOOKUP($C144,'틱톡 RAW'!$A:$K,6,0),0)</f>
        <v>0</v>
      </c>
      <c r="E144" s="22">
        <f>IFERROR(VLOOKUP($C144,'틱톡 RAW'!$A:$K,7,0),0)</f>
        <v>0</v>
      </c>
      <c r="F144" s="22">
        <f>IFERROR(VLOOKUP($C144,'틱톡 RAW'!$A:$K,8,0),0)</f>
        <v>0</v>
      </c>
      <c r="G144" s="22">
        <f>IFERROR(VLOOKUP($C144,'틱톡 RAW'!$A:$K,12,0),0)</f>
        <v>0</v>
      </c>
      <c r="H144" s="22">
        <f>IFERROR(VLOOKUP($C144,'틱톡 RAW'!$A:$K,13,0),0)</f>
        <v>0</v>
      </c>
      <c r="I144" s="22">
        <f>IFERROR(VLOOKUP($C144,'틱톡 RAW'!$A:$K,14,0),0)</f>
        <v>0</v>
      </c>
      <c r="J144" s="23">
        <f t="shared" si="81"/>
        <v>0</v>
      </c>
      <c r="K144" s="23">
        <f t="shared" si="71"/>
        <v>0</v>
      </c>
      <c r="L144" s="24">
        <f t="shared" si="72"/>
        <v>0</v>
      </c>
      <c r="M144" s="24">
        <f t="shared" si="73"/>
        <v>0</v>
      </c>
      <c r="N144" s="24">
        <f t="shared" si="74"/>
        <v>0</v>
      </c>
      <c r="O144" s="24">
        <f t="shared" si="75"/>
        <v>0</v>
      </c>
      <c r="P144" s="22">
        <f t="shared" si="76"/>
        <v>0</v>
      </c>
      <c r="Q144" s="22">
        <f t="shared" si="77"/>
        <v>0</v>
      </c>
      <c r="R144" s="22">
        <f t="shared" si="78"/>
        <v>0</v>
      </c>
      <c r="S144" s="22">
        <f>IFERROR(VLOOKUP($C144,'틱톡 RAW (MMP)'!$A:$J,6,0),0)</f>
        <v>0</v>
      </c>
      <c r="T144" s="22">
        <f>IFERROR(VLOOKUP($C144,'틱톡 RAW (MMP)'!$A:$J,9,0),0)</f>
        <v>0</v>
      </c>
      <c r="U144" s="22">
        <f>IFERROR(VLOOKUP($C144,'틱톡 RAW (MMP)'!$A:$J,10,0),0)</f>
        <v>0</v>
      </c>
      <c r="V144" s="22">
        <f t="shared" si="79"/>
        <v>0</v>
      </c>
      <c r="W144" s="22">
        <f t="shared" si="80"/>
        <v>0</v>
      </c>
      <c r="X144" s="22">
        <f>IFERROR(W144*커버링B2C요약!$AD$8/(커버링B2C요약!$AE$5/커버링B2C요약!$AD$5),0)</f>
        <v>0</v>
      </c>
      <c r="Y144" s="43"/>
      <c r="Z144" s="43"/>
      <c r="AA144" s="208">
        <f t="shared" si="82"/>
        <v>0</v>
      </c>
    </row>
    <row r="145" spans="1:27" s="45" customFormat="1" ht="16.5" hidden="1" customHeight="1">
      <c r="A145" s="22"/>
      <c r="B145" s="22">
        <f>IFERROR(VLOOKUP($C145,'틱톡 RAW'!$A:$K,3,0),0)</f>
        <v>0</v>
      </c>
      <c r="C145" s="22">
        <v>1851104308387900</v>
      </c>
      <c r="D145" s="22">
        <f>IFERROR(VLOOKUP($C145,'틱톡 RAW'!$A:$K,6,0),0)</f>
        <v>0</v>
      </c>
      <c r="E145" s="22">
        <f>IFERROR(VLOOKUP($C145,'틱톡 RAW'!$A:$K,7,0),0)</f>
        <v>0</v>
      </c>
      <c r="F145" s="22">
        <f>IFERROR(VLOOKUP($C145,'틱톡 RAW'!$A:$K,8,0),0)</f>
        <v>0</v>
      </c>
      <c r="G145" s="22">
        <f>IFERROR(VLOOKUP($C145,'틱톡 RAW'!$A:$K,12,0),0)</f>
        <v>0</v>
      </c>
      <c r="H145" s="22">
        <f>IFERROR(VLOOKUP($C145,'틱톡 RAW'!$A:$K,13,0),0)</f>
        <v>0</v>
      </c>
      <c r="I145" s="22">
        <f>IFERROR(VLOOKUP($C145,'틱톡 RAW'!$A:$K,14,0),0)</f>
        <v>0</v>
      </c>
      <c r="J145" s="23">
        <f t="shared" si="81"/>
        <v>0</v>
      </c>
      <c r="K145" s="23">
        <f t="shared" si="71"/>
        <v>0</v>
      </c>
      <c r="L145" s="24">
        <f t="shared" si="72"/>
        <v>0</v>
      </c>
      <c r="M145" s="24">
        <f t="shared" si="73"/>
        <v>0</v>
      </c>
      <c r="N145" s="24">
        <f t="shared" si="74"/>
        <v>0</v>
      </c>
      <c r="O145" s="24">
        <f t="shared" si="75"/>
        <v>0</v>
      </c>
      <c r="P145" s="22">
        <f t="shared" si="76"/>
        <v>0</v>
      </c>
      <c r="Q145" s="22">
        <f t="shared" si="77"/>
        <v>0</v>
      </c>
      <c r="R145" s="22">
        <f t="shared" si="78"/>
        <v>0</v>
      </c>
      <c r="S145" s="22">
        <f>IFERROR(VLOOKUP($C145,'틱톡 RAW (MMP)'!$A:$J,6,0),0)</f>
        <v>0</v>
      </c>
      <c r="T145" s="22">
        <f>IFERROR(VLOOKUP($C145,'틱톡 RAW (MMP)'!$A:$J,9,0),0)</f>
        <v>0</v>
      </c>
      <c r="U145" s="22">
        <f>IFERROR(VLOOKUP($C145,'틱톡 RAW (MMP)'!$A:$J,10,0),0)</f>
        <v>0</v>
      </c>
      <c r="V145" s="22">
        <f t="shared" si="79"/>
        <v>0</v>
      </c>
      <c r="W145" s="22">
        <f t="shared" si="80"/>
        <v>0</v>
      </c>
      <c r="X145" s="22">
        <f>IFERROR(W145*커버링B2C요약!$AD$8/(커버링B2C요약!$AE$5/커버링B2C요약!$AD$5),0)</f>
        <v>0</v>
      </c>
      <c r="Y145" s="43"/>
      <c r="Z145" s="43"/>
      <c r="AA145" s="208">
        <f t="shared" si="82"/>
        <v>0</v>
      </c>
    </row>
    <row r="146" spans="1:27" s="146" customFormat="1" ht="16.5" hidden="1" customHeight="1">
      <c r="A146" s="22"/>
      <c r="B146" s="22">
        <f>IFERROR(VLOOKUP($C146,'틱톡 RAW'!$A:$K,3,0),0)</f>
        <v>0</v>
      </c>
      <c r="C146" s="22">
        <v>1849769789127740</v>
      </c>
      <c r="D146" s="22">
        <f>IFERROR(VLOOKUP($C146,'틱톡 RAW'!$A:$K,6,0),0)</f>
        <v>0</v>
      </c>
      <c r="E146" s="22">
        <f>IFERROR(VLOOKUP($C146,'틱톡 RAW'!$A:$K,7,0),0)</f>
        <v>0</v>
      </c>
      <c r="F146" s="22">
        <f>IFERROR(VLOOKUP($C146,'틱톡 RAW'!$A:$K,8,0),0)</f>
        <v>0</v>
      </c>
      <c r="G146" s="22">
        <f>IFERROR(VLOOKUP($C146,'틱톡 RAW'!$A:$K,12,0),0)</f>
        <v>0</v>
      </c>
      <c r="H146" s="22">
        <f>IFERROR(VLOOKUP($C146,'틱톡 RAW'!$A:$K,13,0),0)</f>
        <v>0</v>
      </c>
      <c r="I146" s="22">
        <f>IFERROR(VLOOKUP($C146,'틱톡 RAW'!$A:$K,14,0),0)</f>
        <v>0</v>
      </c>
      <c r="J146" s="23">
        <f t="shared" si="81"/>
        <v>0</v>
      </c>
      <c r="K146" s="23">
        <f t="shared" si="71"/>
        <v>0</v>
      </c>
      <c r="L146" s="24">
        <f t="shared" si="72"/>
        <v>0</v>
      </c>
      <c r="M146" s="24">
        <f t="shared" si="73"/>
        <v>0</v>
      </c>
      <c r="N146" s="24">
        <f t="shared" si="74"/>
        <v>0</v>
      </c>
      <c r="O146" s="24">
        <f t="shared" si="75"/>
        <v>0</v>
      </c>
      <c r="P146" s="22">
        <f t="shared" si="76"/>
        <v>0</v>
      </c>
      <c r="Q146" s="22">
        <f t="shared" si="77"/>
        <v>0</v>
      </c>
      <c r="R146" s="22">
        <f t="shared" si="78"/>
        <v>0</v>
      </c>
      <c r="S146" s="22">
        <f>IFERROR(VLOOKUP($C146,'틱톡 RAW (MMP)'!$A:$J,6,0),0)</f>
        <v>0</v>
      </c>
      <c r="T146" s="22">
        <f>IFERROR(VLOOKUP($C146,'틱톡 RAW (MMP)'!$A:$J,9,0),0)</f>
        <v>0</v>
      </c>
      <c r="U146" s="22">
        <f>IFERROR(VLOOKUP($C146,'틱톡 RAW (MMP)'!$A:$J,10,0),0)</f>
        <v>0</v>
      </c>
      <c r="V146" s="22">
        <f t="shared" si="79"/>
        <v>0</v>
      </c>
      <c r="W146" s="22">
        <f t="shared" si="80"/>
        <v>0</v>
      </c>
      <c r="X146" s="22">
        <f>IFERROR(W146*커버링B2C요약!$AD$8/(커버링B2C요약!$AE$5/커버링B2C요약!$AD$5),0)</f>
        <v>0</v>
      </c>
      <c r="Y146" s="43"/>
      <c r="Z146" s="43"/>
      <c r="AA146" s="208">
        <f t="shared" si="82"/>
        <v>0</v>
      </c>
    </row>
    <row r="147" spans="1:27" s="146" customFormat="1" ht="16.5" hidden="1" customHeight="1">
      <c r="A147" s="22"/>
      <c r="B147" s="22">
        <f>IFERROR(VLOOKUP($C147,'틱톡 RAW'!$A:$K,3,0),0)</f>
        <v>0</v>
      </c>
      <c r="C147" s="22">
        <v>1849769789124720</v>
      </c>
      <c r="D147" s="22">
        <f>IFERROR(VLOOKUP($C147,'틱톡 RAW'!$A:$K,6,0),0)</f>
        <v>0</v>
      </c>
      <c r="E147" s="22">
        <f>IFERROR(VLOOKUP($C147,'틱톡 RAW'!$A:$K,7,0),0)</f>
        <v>0</v>
      </c>
      <c r="F147" s="22">
        <f>IFERROR(VLOOKUP($C147,'틱톡 RAW'!$A:$K,8,0),0)</f>
        <v>0</v>
      </c>
      <c r="G147" s="22">
        <f>IFERROR(VLOOKUP($C147,'틱톡 RAW'!$A:$K,12,0),0)</f>
        <v>0</v>
      </c>
      <c r="H147" s="22">
        <f>IFERROR(VLOOKUP($C147,'틱톡 RAW'!$A:$K,13,0),0)</f>
        <v>0</v>
      </c>
      <c r="I147" s="22">
        <f>IFERROR(VLOOKUP($C147,'틱톡 RAW'!$A:$K,14,0),0)</f>
        <v>0</v>
      </c>
      <c r="J147" s="23">
        <f t="shared" si="81"/>
        <v>0</v>
      </c>
      <c r="K147" s="23">
        <f t="shared" si="71"/>
        <v>0</v>
      </c>
      <c r="L147" s="24">
        <f t="shared" si="72"/>
        <v>0</v>
      </c>
      <c r="M147" s="24">
        <f t="shared" si="73"/>
        <v>0</v>
      </c>
      <c r="N147" s="24">
        <f t="shared" si="74"/>
        <v>0</v>
      </c>
      <c r="O147" s="24">
        <f t="shared" si="75"/>
        <v>0</v>
      </c>
      <c r="P147" s="22">
        <f t="shared" si="76"/>
        <v>0</v>
      </c>
      <c r="Q147" s="22">
        <f t="shared" si="77"/>
        <v>0</v>
      </c>
      <c r="R147" s="22">
        <f t="shared" si="78"/>
        <v>0</v>
      </c>
      <c r="S147" s="22">
        <f>IFERROR(VLOOKUP($C147,'틱톡 RAW (MMP)'!$A:$J,6,0),0)</f>
        <v>0</v>
      </c>
      <c r="T147" s="22">
        <f>IFERROR(VLOOKUP($C147,'틱톡 RAW (MMP)'!$A:$J,9,0),0)</f>
        <v>0</v>
      </c>
      <c r="U147" s="22">
        <f>IFERROR(VLOOKUP($C147,'틱톡 RAW (MMP)'!$A:$J,10,0),0)</f>
        <v>0</v>
      </c>
      <c r="V147" s="22">
        <f t="shared" si="79"/>
        <v>0</v>
      </c>
      <c r="W147" s="22">
        <f t="shared" si="80"/>
        <v>0</v>
      </c>
      <c r="X147" s="22">
        <f>IFERROR(W147*커버링B2C요약!$AD$8/(커버링B2C요약!$AE$5/커버링B2C요약!$AD$5),0)</f>
        <v>0</v>
      </c>
      <c r="Y147" s="43"/>
      <c r="Z147" s="43"/>
      <c r="AA147" s="208">
        <f t="shared" si="82"/>
        <v>0</v>
      </c>
    </row>
    <row r="148" spans="1:27" s="146" customFormat="1" ht="16.5" hidden="1" customHeight="1">
      <c r="A148" s="22"/>
      <c r="B148" s="22">
        <f>IFERROR(VLOOKUP($C148,'틱톡 RAW'!$A:$K,3,0),0)</f>
        <v>0</v>
      </c>
      <c r="C148" s="22">
        <v>1849769789125630</v>
      </c>
      <c r="D148" s="22">
        <f>IFERROR(VLOOKUP($C148,'틱톡 RAW'!$A:$K,6,0),0)</f>
        <v>0</v>
      </c>
      <c r="E148" s="22">
        <f>IFERROR(VLOOKUP($C148,'틱톡 RAW'!$A:$K,7,0),0)</f>
        <v>0</v>
      </c>
      <c r="F148" s="22">
        <f>IFERROR(VLOOKUP($C148,'틱톡 RAW'!$A:$K,8,0),0)</f>
        <v>0</v>
      </c>
      <c r="G148" s="22">
        <f>IFERROR(VLOOKUP($C148,'틱톡 RAW'!$A:$K,12,0),0)</f>
        <v>0</v>
      </c>
      <c r="H148" s="22">
        <f>IFERROR(VLOOKUP($C148,'틱톡 RAW'!$A:$K,13,0),0)</f>
        <v>0</v>
      </c>
      <c r="I148" s="22">
        <f>IFERROR(VLOOKUP($C148,'틱톡 RAW'!$A:$K,14,0),0)</f>
        <v>0</v>
      </c>
      <c r="J148" s="23">
        <f t="shared" si="81"/>
        <v>0</v>
      </c>
      <c r="K148" s="23">
        <f t="shared" si="71"/>
        <v>0</v>
      </c>
      <c r="L148" s="24">
        <f t="shared" si="72"/>
        <v>0</v>
      </c>
      <c r="M148" s="24">
        <f t="shared" si="73"/>
        <v>0</v>
      </c>
      <c r="N148" s="24">
        <f t="shared" si="74"/>
        <v>0</v>
      </c>
      <c r="O148" s="24">
        <f t="shared" si="75"/>
        <v>0</v>
      </c>
      <c r="P148" s="22">
        <f t="shared" si="76"/>
        <v>0</v>
      </c>
      <c r="Q148" s="22">
        <f t="shared" si="77"/>
        <v>0</v>
      </c>
      <c r="R148" s="22">
        <f t="shared" si="78"/>
        <v>0</v>
      </c>
      <c r="S148" s="22">
        <f>IFERROR(VLOOKUP($C148,'틱톡 RAW (MMP)'!$A:$J,6,0),0)</f>
        <v>0</v>
      </c>
      <c r="T148" s="22">
        <f>IFERROR(VLOOKUP($C148,'틱톡 RAW (MMP)'!$A:$J,9,0),0)</f>
        <v>0</v>
      </c>
      <c r="U148" s="22">
        <f>IFERROR(VLOOKUP($C148,'틱톡 RAW (MMP)'!$A:$J,10,0),0)</f>
        <v>0</v>
      </c>
      <c r="V148" s="22">
        <f t="shared" si="79"/>
        <v>0</v>
      </c>
      <c r="W148" s="22">
        <f t="shared" si="80"/>
        <v>0</v>
      </c>
      <c r="X148" s="22">
        <f>IFERROR(W148*커버링B2C요약!$AD$8/(커버링B2C요약!$AE$5/커버링B2C요약!$AD$5),0)</f>
        <v>0</v>
      </c>
      <c r="Y148" s="43"/>
      <c r="Z148" s="43"/>
      <c r="AA148" s="208">
        <f t="shared" si="82"/>
        <v>0</v>
      </c>
    </row>
    <row r="149" spans="1:27" s="146" customFormat="1" ht="16.5" hidden="1" customHeight="1">
      <c r="A149" s="22"/>
      <c r="B149" s="22">
        <f>IFERROR(VLOOKUP($C149,'틱톡 RAW'!$A:$K,3,0),0)</f>
        <v>0</v>
      </c>
      <c r="C149" s="22">
        <v>1849769789128750</v>
      </c>
      <c r="D149" s="22">
        <f>IFERROR(VLOOKUP($C149,'틱톡 RAW'!$A:$K,6,0),0)</f>
        <v>0</v>
      </c>
      <c r="E149" s="22">
        <f>IFERROR(VLOOKUP($C149,'틱톡 RAW'!$A:$K,7,0),0)</f>
        <v>0</v>
      </c>
      <c r="F149" s="22">
        <f>IFERROR(VLOOKUP($C149,'틱톡 RAW'!$A:$K,8,0),0)</f>
        <v>0</v>
      </c>
      <c r="G149" s="22">
        <f>IFERROR(VLOOKUP($C149,'틱톡 RAW'!$A:$K,12,0),0)</f>
        <v>0</v>
      </c>
      <c r="H149" s="22">
        <f>IFERROR(VLOOKUP($C149,'틱톡 RAW'!$A:$K,13,0),0)</f>
        <v>0</v>
      </c>
      <c r="I149" s="22">
        <f>IFERROR(VLOOKUP($C149,'틱톡 RAW'!$A:$K,14,0),0)</f>
        <v>0</v>
      </c>
      <c r="J149" s="23">
        <f t="shared" si="81"/>
        <v>0</v>
      </c>
      <c r="K149" s="23">
        <f t="shared" si="71"/>
        <v>0</v>
      </c>
      <c r="L149" s="24">
        <f t="shared" si="72"/>
        <v>0</v>
      </c>
      <c r="M149" s="24">
        <f t="shared" si="73"/>
        <v>0</v>
      </c>
      <c r="N149" s="24">
        <f t="shared" si="74"/>
        <v>0</v>
      </c>
      <c r="O149" s="24">
        <f t="shared" si="75"/>
        <v>0</v>
      </c>
      <c r="P149" s="22">
        <f t="shared" si="76"/>
        <v>0</v>
      </c>
      <c r="Q149" s="22">
        <f t="shared" si="77"/>
        <v>0</v>
      </c>
      <c r="R149" s="22">
        <f t="shared" si="78"/>
        <v>0</v>
      </c>
      <c r="S149" s="22">
        <f>IFERROR(VLOOKUP($C149,'틱톡 RAW (MMP)'!$A:$J,6,0),0)</f>
        <v>0</v>
      </c>
      <c r="T149" s="22">
        <f>IFERROR(VLOOKUP($C149,'틱톡 RAW (MMP)'!$A:$J,9,0),0)</f>
        <v>0</v>
      </c>
      <c r="U149" s="22">
        <f>IFERROR(VLOOKUP($C149,'틱톡 RAW (MMP)'!$A:$J,10,0),0)</f>
        <v>0</v>
      </c>
      <c r="V149" s="22">
        <f t="shared" si="79"/>
        <v>0</v>
      </c>
      <c r="W149" s="22">
        <f t="shared" si="80"/>
        <v>0</v>
      </c>
      <c r="X149" s="22">
        <f>IFERROR(W149*커버링B2C요약!$AD$8/(커버링B2C요약!$AE$5/커버링B2C요약!$AD$5),0)</f>
        <v>0</v>
      </c>
      <c r="Y149" s="43"/>
      <c r="Z149" s="43"/>
      <c r="AA149" s="208">
        <f t="shared" si="82"/>
        <v>0</v>
      </c>
    </row>
    <row r="150" spans="1:27" s="146" customFormat="1" ht="16.5" hidden="1" customHeight="1">
      <c r="A150" s="22"/>
      <c r="B150" s="22">
        <f>IFERROR(VLOOKUP($C150,'틱톡 RAW'!$A:$K,3,0),0)</f>
        <v>0</v>
      </c>
      <c r="C150" s="22">
        <v>1849769789127790</v>
      </c>
      <c r="D150" s="22">
        <f>IFERROR(VLOOKUP($C150,'틱톡 RAW'!$A:$K,6,0),0)</f>
        <v>0</v>
      </c>
      <c r="E150" s="22">
        <f>IFERROR(VLOOKUP($C150,'틱톡 RAW'!$A:$K,7,0),0)</f>
        <v>0</v>
      </c>
      <c r="F150" s="22">
        <f>IFERROR(VLOOKUP($C150,'틱톡 RAW'!$A:$K,8,0),0)</f>
        <v>0</v>
      </c>
      <c r="G150" s="22">
        <f>IFERROR(VLOOKUP($C150,'틱톡 RAW'!$A:$K,12,0),0)</f>
        <v>0</v>
      </c>
      <c r="H150" s="22">
        <f>IFERROR(VLOOKUP($C150,'틱톡 RAW'!$A:$K,13,0),0)</f>
        <v>0</v>
      </c>
      <c r="I150" s="22">
        <f>IFERROR(VLOOKUP($C150,'틱톡 RAW'!$A:$K,14,0),0)</f>
        <v>0</v>
      </c>
      <c r="J150" s="23">
        <f t="shared" si="81"/>
        <v>0</v>
      </c>
      <c r="K150" s="23">
        <f t="shared" si="71"/>
        <v>0</v>
      </c>
      <c r="L150" s="24">
        <f t="shared" si="72"/>
        <v>0</v>
      </c>
      <c r="M150" s="24">
        <f t="shared" si="73"/>
        <v>0</v>
      </c>
      <c r="N150" s="24">
        <f t="shared" si="74"/>
        <v>0</v>
      </c>
      <c r="O150" s="24">
        <f t="shared" si="75"/>
        <v>0</v>
      </c>
      <c r="P150" s="22">
        <f t="shared" si="76"/>
        <v>0</v>
      </c>
      <c r="Q150" s="22">
        <f t="shared" si="77"/>
        <v>0</v>
      </c>
      <c r="R150" s="22">
        <f t="shared" si="78"/>
        <v>0</v>
      </c>
      <c r="S150" s="22">
        <f>IFERROR(VLOOKUP($C150,'틱톡 RAW (MMP)'!$A:$J,6,0),0)</f>
        <v>0</v>
      </c>
      <c r="T150" s="22">
        <f>IFERROR(VLOOKUP($C150,'틱톡 RAW (MMP)'!$A:$J,9,0),0)</f>
        <v>0</v>
      </c>
      <c r="U150" s="22">
        <f>IFERROR(VLOOKUP($C150,'틱톡 RAW (MMP)'!$A:$J,10,0),0)</f>
        <v>0</v>
      </c>
      <c r="V150" s="22">
        <f t="shared" si="79"/>
        <v>0</v>
      </c>
      <c r="W150" s="22">
        <f t="shared" si="80"/>
        <v>0</v>
      </c>
      <c r="X150" s="22">
        <f>IFERROR(W150*커버링B2C요약!$AD$8/(커버링B2C요약!$AE$5/커버링B2C요약!$AD$5),0)</f>
        <v>0</v>
      </c>
      <c r="Y150" s="43"/>
      <c r="Z150" s="43"/>
      <c r="AA150" s="208">
        <f t="shared" si="82"/>
        <v>0</v>
      </c>
    </row>
    <row r="151" spans="1:27" s="146" customFormat="1" ht="16.5" hidden="1" customHeight="1">
      <c r="A151" s="22"/>
      <c r="B151" s="22">
        <f>IFERROR(VLOOKUP($C151,'틱톡 RAW'!$A:$K,3,0),0)</f>
        <v>0</v>
      </c>
      <c r="C151" s="22">
        <v>1849769789124690</v>
      </c>
      <c r="D151" s="22">
        <f>IFERROR(VLOOKUP($C151,'틱톡 RAW'!$A:$K,6,0),0)</f>
        <v>0</v>
      </c>
      <c r="E151" s="22">
        <f>IFERROR(VLOOKUP($C151,'틱톡 RAW'!$A:$K,7,0),0)</f>
        <v>0</v>
      </c>
      <c r="F151" s="22">
        <f>IFERROR(VLOOKUP($C151,'틱톡 RAW'!$A:$K,8,0),0)</f>
        <v>0</v>
      </c>
      <c r="G151" s="22">
        <f>IFERROR(VLOOKUP($C151,'틱톡 RAW'!$A:$K,12,0),0)</f>
        <v>0</v>
      </c>
      <c r="H151" s="22">
        <f>IFERROR(VLOOKUP($C151,'틱톡 RAW'!$A:$K,13,0),0)</f>
        <v>0</v>
      </c>
      <c r="I151" s="22">
        <f>IFERROR(VLOOKUP($C151,'틱톡 RAW'!$A:$K,14,0),0)</f>
        <v>0</v>
      </c>
      <c r="J151" s="23">
        <f t="shared" si="81"/>
        <v>0</v>
      </c>
      <c r="K151" s="23">
        <f t="shared" si="71"/>
        <v>0</v>
      </c>
      <c r="L151" s="24">
        <f t="shared" si="72"/>
        <v>0</v>
      </c>
      <c r="M151" s="24">
        <f t="shared" si="73"/>
        <v>0</v>
      </c>
      <c r="N151" s="24">
        <f t="shared" si="74"/>
        <v>0</v>
      </c>
      <c r="O151" s="24">
        <f t="shared" si="75"/>
        <v>0</v>
      </c>
      <c r="P151" s="22">
        <f t="shared" si="76"/>
        <v>0</v>
      </c>
      <c r="Q151" s="22">
        <f t="shared" si="77"/>
        <v>0</v>
      </c>
      <c r="R151" s="22">
        <f t="shared" si="78"/>
        <v>0</v>
      </c>
      <c r="S151" s="22">
        <f>IFERROR(VLOOKUP($C151,'틱톡 RAW (MMP)'!$A:$J,6,0),0)</f>
        <v>0</v>
      </c>
      <c r="T151" s="22">
        <f>IFERROR(VLOOKUP($C151,'틱톡 RAW (MMP)'!$A:$J,9,0),0)</f>
        <v>0</v>
      </c>
      <c r="U151" s="22">
        <f>IFERROR(VLOOKUP($C151,'틱톡 RAW (MMP)'!$A:$J,10,0),0)</f>
        <v>0</v>
      </c>
      <c r="V151" s="22">
        <f t="shared" si="79"/>
        <v>0</v>
      </c>
      <c r="W151" s="22">
        <f t="shared" si="80"/>
        <v>0</v>
      </c>
      <c r="X151" s="22">
        <f>IFERROR(W151*커버링B2C요약!$AD$8/(커버링B2C요약!$AE$5/커버링B2C요약!$AD$5),0)</f>
        <v>0</v>
      </c>
      <c r="Y151" s="43"/>
      <c r="Z151" s="43"/>
      <c r="AA151" s="208">
        <f t="shared" si="82"/>
        <v>0</v>
      </c>
    </row>
    <row r="152" spans="1:27" s="146" customFormat="1" ht="16.5" hidden="1" customHeight="1">
      <c r="A152" s="22"/>
      <c r="B152" s="22">
        <f>IFERROR(VLOOKUP($C152,'틱톡 RAW'!$A:$K,3,0),0)</f>
        <v>0</v>
      </c>
      <c r="C152" s="22">
        <v>1849769789125660</v>
      </c>
      <c r="D152" s="22">
        <f>IFERROR(VLOOKUP($C152,'틱톡 RAW'!$A:$K,6,0),0)</f>
        <v>0</v>
      </c>
      <c r="E152" s="22">
        <f>IFERROR(VLOOKUP($C152,'틱톡 RAW'!$A:$K,7,0),0)</f>
        <v>0</v>
      </c>
      <c r="F152" s="22">
        <f>IFERROR(VLOOKUP($C152,'틱톡 RAW'!$A:$K,8,0),0)</f>
        <v>0</v>
      </c>
      <c r="G152" s="22">
        <f>IFERROR(VLOOKUP($C152,'틱톡 RAW'!$A:$K,12,0),0)</f>
        <v>0</v>
      </c>
      <c r="H152" s="22">
        <f>IFERROR(VLOOKUP($C152,'틱톡 RAW'!$A:$K,13,0),0)</f>
        <v>0</v>
      </c>
      <c r="I152" s="22">
        <f>IFERROR(VLOOKUP($C152,'틱톡 RAW'!$A:$K,14,0),0)</f>
        <v>0</v>
      </c>
      <c r="J152" s="23">
        <f t="shared" si="81"/>
        <v>0</v>
      </c>
      <c r="K152" s="23">
        <f t="shared" si="71"/>
        <v>0</v>
      </c>
      <c r="L152" s="24">
        <f t="shared" si="72"/>
        <v>0</v>
      </c>
      <c r="M152" s="24">
        <f t="shared" si="73"/>
        <v>0</v>
      </c>
      <c r="N152" s="24">
        <f t="shared" si="74"/>
        <v>0</v>
      </c>
      <c r="O152" s="24">
        <f t="shared" si="75"/>
        <v>0</v>
      </c>
      <c r="P152" s="22">
        <f t="shared" si="76"/>
        <v>0</v>
      </c>
      <c r="Q152" s="22">
        <f t="shared" si="77"/>
        <v>0</v>
      </c>
      <c r="R152" s="22">
        <f t="shared" si="78"/>
        <v>0</v>
      </c>
      <c r="S152" s="22">
        <f>IFERROR(VLOOKUP($C152,'틱톡 RAW (MMP)'!$A:$J,6,0),0)</f>
        <v>0</v>
      </c>
      <c r="T152" s="22">
        <f>IFERROR(VLOOKUP($C152,'틱톡 RAW (MMP)'!$A:$J,9,0),0)</f>
        <v>0</v>
      </c>
      <c r="U152" s="22">
        <f>IFERROR(VLOOKUP($C152,'틱톡 RAW (MMP)'!$A:$J,10,0),0)</f>
        <v>0</v>
      </c>
      <c r="V152" s="22">
        <f t="shared" si="79"/>
        <v>0</v>
      </c>
      <c r="W152" s="22">
        <f t="shared" si="80"/>
        <v>0</v>
      </c>
      <c r="X152" s="22">
        <f>IFERROR(W152*커버링B2C요약!$AD$8/(커버링B2C요약!$AE$5/커버링B2C요약!$AD$5),0)</f>
        <v>0</v>
      </c>
      <c r="Y152" s="43"/>
      <c r="Z152" s="43"/>
      <c r="AA152" s="208">
        <f t="shared" si="82"/>
        <v>0</v>
      </c>
    </row>
    <row r="153" spans="1:27" s="146" customFormat="1" ht="16.5" hidden="1" customHeight="1">
      <c r="A153" s="22"/>
      <c r="B153" s="22">
        <f>IFERROR(VLOOKUP($C153,'틱톡 RAW'!$A:$K,3,0),0)</f>
        <v>0</v>
      </c>
      <c r="C153" s="22">
        <v>1849769789128730</v>
      </c>
      <c r="D153" s="22">
        <f>IFERROR(VLOOKUP($C153,'틱톡 RAW'!$A:$K,6,0),0)</f>
        <v>0</v>
      </c>
      <c r="E153" s="22">
        <f>IFERROR(VLOOKUP($C153,'틱톡 RAW'!$A:$K,7,0),0)</f>
        <v>0</v>
      </c>
      <c r="F153" s="22">
        <f>IFERROR(VLOOKUP($C153,'틱톡 RAW'!$A:$K,8,0),0)</f>
        <v>0</v>
      </c>
      <c r="G153" s="22">
        <f>IFERROR(VLOOKUP($C153,'틱톡 RAW'!$A:$K,12,0),0)</f>
        <v>0</v>
      </c>
      <c r="H153" s="22">
        <f>IFERROR(VLOOKUP($C153,'틱톡 RAW'!$A:$K,13,0),0)</f>
        <v>0</v>
      </c>
      <c r="I153" s="22">
        <f>IFERROR(VLOOKUP($C153,'틱톡 RAW'!$A:$K,14,0),0)</f>
        <v>0</v>
      </c>
      <c r="J153" s="23">
        <f t="shared" si="81"/>
        <v>0</v>
      </c>
      <c r="K153" s="23">
        <f t="shared" si="71"/>
        <v>0</v>
      </c>
      <c r="L153" s="24">
        <f t="shared" si="72"/>
        <v>0</v>
      </c>
      <c r="M153" s="24">
        <f t="shared" si="73"/>
        <v>0</v>
      </c>
      <c r="N153" s="24">
        <f t="shared" si="74"/>
        <v>0</v>
      </c>
      <c r="O153" s="24">
        <f t="shared" si="75"/>
        <v>0</v>
      </c>
      <c r="P153" s="22">
        <f t="shared" si="76"/>
        <v>0</v>
      </c>
      <c r="Q153" s="22">
        <f t="shared" si="77"/>
        <v>0</v>
      </c>
      <c r="R153" s="22">
        <f t="shared" si="78"/>
        <v>0</v>
      </c>
      <c r="S153" s="22">
        <f>IFERROR(VLOOKUP($C153,'틱톡 RAW (MMP)'!$A:$J,6,0),0)</f>
        <v>0</v>
      </c>
      <c r="T153" s="22">
        <f>IFERROR(VLOOKUP($C153,'틱톡 RAW (MMP)'!$A:$J,9,0),0)</f>
        <v>0</v>
      </c>
      <c r="U153" s="22">
        <f>IFERROR(VLOOKUP($C153,'틱톡 RAW (MMP)'!$A:$J,10,0),0)</f>
        <v>0</v>
      </c>
      <c r="V153" s="22">
        <f t="shared" si="79"/>
        <v>0</v>
      </c>
      <c r="W153" s="22">
        <f t="shared" si="80"/>
        <v>0</v>
      </c>
      <c r="X153" s="22">
        <f>IFERROR(W153*커버링B2C요약!$AD$8/(커버링B2C요약!$AE$5/커버링B2C요약!$AD$5),0)</f>
        <v>0</v>
      </c>
      <c r="Y153" s="43"/>
      <c r="Z153" s="43"/>
      <c r="AA153" s="208">
        <f t="shared" si="82"/>
        <v>0</v>
      </c>
    </row>
    <row r="154" spans="1:27" s="146" customFormat="1" ht="16.5" hidden="1" customHeight="1">
      <c r="A154" s="22"/>
      <c r="B154" s="22">
        <f>IFERROR(VLOOKUP($C154,'틱톡 RAW'!$A:$K,3,0),0)</f>
        <v>0</v>
      </c>
      <c r="C154" s="22">
        <v>1849769789129820</v>
      </c>
      <c r="D154" s="22">
        <f>IFERROR(VLOOKUP($C154,'틱톡 RAW'!$A:$K,6,0),0)</f>
        <v>0</v>
      </c>
      <c r="E154" s="22">
        <f>IFERROR(VLOOKUP($C154,'틱톡 RAW'!$A:$K,7,0),0)</f>
        <v>0</v>
      </c>
      <c r="F154" s="22">
        <f>IFERROR(VLOOKUP($C154,'틱톡 RAW'!$A:$K,8,0),0)</f>
        <v>0</v>
      </c>
      <c r="G154" s="22">
        <f>IFERROR(VLOOKUP($C154,'틱톡 RAW'!$A:$K,12,0),0)</f>
        <v>0</v>
      </c>
      <c r="H154" s="22">
        <f>IFERROR(VLOOKUP($C154,'틱톡 RAW'!$A:$K,13,0),0)</f>
        <v>0</v>
      </c>
      <c r="I154" s="22">
        <f>IFERROR(VLOOKUP($C154,'틱톡 RAW'!$A:$K,14,0),0)</f>
        <v>0</v>
      </c>
      <c r="J154" s="23">
        <f t="shared" si="81"/>
        <v>0</v>
      </c>
      <c r="K154" s="23">
        <f t="shared" si="71"/>
        <v>0</v>
      </c>
      <c r="L154" s="24">
        <f t="shared" si="72"/>
        <v>0</v>
      </c>
      <c r="M154" s="24">
        <f t="shared" si="73"/>
        <v>0</v>
      </c>
      <c r="N154" s="24">
        <f t="shared" si="74"/>
        <v>0</v>
      </c>
      <c r="O154" s="24">
        <f t="shared" si="75"/>
        <v>0</v>
      </c>
      <c r="P154" s="22">
        <f t="shared" si="76"/>
        <v>0</v>
      </c>
      <c r="Q154" s="22">
        <f t="shared" si="77"/>
        <v>0</v>
      </c>
      <c r="R154" s="22">
        <f t="shared" si="78"/>
        <v>0</v>
      </c>
      <c r="S154" s="22">
        <f>IFERROR(VLOOKUP($C154,'틱톡 RAW (MMP)'!$A:$J,6,0),0)</f>
        <v>0</v>
      </c>
      <c r="T154" s="22">
        <f>IFERROR(VLOOKUP($C154,'틱톡 RAW (MMP)'!$A:$J,9,0),0)</f>
        <v>0</v>
      </c>
      <c r="U154" s="22">
        <f>IFERROR(VLOOKUP($C154,'틱톡 RAW (MMP)'!$A:$J,10,0),0)</f>
        <v>0</v>
      </c>
      <c r="V154" s="22">
        <f t="shared" si="79"/>
        <v>0</v>
      </c>
      <c r="W154" s="22">
        <f t="shared" si="80"/>
        <v>0</v>
      </c>
      <c r="X154" s="22">
        <f>IFERROR(W154*커버링B2C요약!$AD$8/(커버링B2C요약!$AE$5/커버링B2C요약!$AD$5),0)</f>
        <v>0</v>
      </c>
      <c r="Y154" s="43"/>
      <c r="Z154" s="43"/>
      <c r="AA154" s="208">
        <f t="shared" si="82"/>
        <v>0</v>
      </c>
    </row>
    <row r="155" spans="1:27" s="146" customFormat="1" ht="16.5" hidden="1" customHeight="1">
      <c r="A155" s="22"/>
      <c r="B155" s="22">
        <f>IFERROR(VLOOKUP($C155,'틱톡 RAW'!$A:$K,3,0),0)</f>
        <v>0</v>
      </c>
      <c r="C155" s="22">
        <v>1849769789129810</v>
      </c>
      <c r="D155" s="22">
        <f>IFERROR(VLOOKUP($C155,'틱톡 RAW'!$A:$K,6,0),0)</f>
        <v>0</v>
      </c>
      <c r="E155" s="22">
        <f>IFERROR(VLOOKUP($C155,'틱톡 RAW'!$A:$K,7,0),0)</f>
        <v>0</v>
      </c>
      <c r="F155" s="22">
        <f>IFERROR(VLOOKUP($C155,'틱톡 RAW'!$A:$K,8,0),0)</f>
        <v>0</v>
      </c>
      <c r="G155" s="22">
        <f>IFERROR(VLOOKUP($C155,'틱톡 RAW'!$A:$K,12,0),0)</f>
        <v>0</v>
      </c>
      <c r="H155" s="22">
        <f>IFERROR(VLOOKUP($C155,'틱톡 RAW'!$A:$K,13,0),0)</f>
        <v>0</v>
      </c>
      <c r="I155" s="22">
        <f>IFERROR(VLOOKUP($C155,'틱톡 RAW'!$A:$K,14,0),0)</f>
        <v>0</v>
      </c>
      <c r="J155" s="23">
        <f t="shared" si="81"/>
        <v>0</v>
      </c>
      <c r="K155" s="23">
        <f t="shared" si="71"/>
        <v>0</v>
      </c>
      <c r="L155" s="24">
        <f t="shared" si="72"/>
        <v>0</v>
      </c>
      <c r="M155" s="24">
        <f t="shared" si="73"/>
        <v>0</v>
      </c>
      <c r="N155" s="24">
        <f t="shared" si="74"/>
        <v>0</v>
      </c>
      <c r="O155" s="24">
        <f t="shared" si="75"/>
        <v>0</v>
      </c>
      <c r="P155" s="22">
        <f t="shared" si="76"/>
        <v>0</v>
      </c>
      <c r="Q155" s="22">
        <f t="shared" si="77"/>
        <v>0</v>
      </c>
      <c r="R155" s="22">
        <f t="shared" si="78"/>
        <v>0</v>
      </c>
      <c r="S155" s="22">
        <f>IFERROR(VLOOKUP($C155,'틱톡 RAW (MMP)'!$A:$J,6,0),0)</f>
        <v>0</v>
      </c>
      <c r="T155" s="22">
        <f>IFERROR(VLOOKUP($C155,'틱톡 RAW (MMP)'!$A:$J,9,0),0)</f>
        <v>0</v>
      </c>
      <c r="U155" s="22">
        <f>IFERROR(VLOOKUP($C155,'틱톡 RAW (MMP)'!$A:$J,10,0),0)</f>
        <v>0</v>
      </c>
      <c r="V155" s="22">
        <f t="shared" si="79"/>
        <v>0</v>
      </c>
      <c r="W155" s="22">
        <f t="shared" si="80"/>
        <v>0</v>
      </c>
      <c r="X155" s="22">
        <f>IFERROR(W155*커버링B2C요약!$AD$8/(커버링B2C요약!$AE$5/커버링B2C요약!$AD$5),0)</f>
        <v>0</v>
      </c>
      <c r="Y155" s="43"/>
      <c r="Z155" s="43"/>
      <c r="AA155" s="208">
        <f t="shared" si="82"/>
        <v>0</v>
      </c>
    </row>
    <row r="156" spans="1:27" s="146" customFormat="1" ht="16.5" hidden="1" customHeight="1">
      <c r="A156" s="22"/>
      <c r="B156" s="22">
        <f>IFERROR(VLOOKUP($C156,'틱톡 RAW'!$A:$K,3,0),0)</f>
        <v>0</v>
      </c>
      <c r="C156" s="22">
        <v>1849769789129790</v>
      </c>
      <c r="D156" s="22">
        <f>IFERROR(VLOOKUP($C156,'틱톡 RAW'!$A:$K,6,0),0)</f>
        <v>0</v>
      </c>
      <c r="E156" s="22">
        <f>IFERROR(VLOOKUP($C156,'틱톡 RAW'!$A:$K,7,0),0)</f>
        <v>0</v>
      </c>
      <c r="F156" s="22">
        <f>IFERROR(VLOOKUP($C156,'틱톡 RAW'!$A:$K,8,0),0)</f>
        <v>0</v>
      </c>
      <c r="G156" s="22">
        <f>IFERROR(VLOOKUP($C156,'틱톡 RAW'!$A:$K,12,0),0)</f>
        <v>0</v>
      </c>
      <c r="H156" s="22">
        <f>IFERROR(VLOOKUP($C156,'틱톡 RAW'!$A:$K,13,0),0)</f>
        <v>0</v>
      </c>
      <c r="I156" s="22">
        <f>IFERROR(VLOOKUP($C156,'틱톡 RAW'!$A:$K,14,0),0)</f>
        <v>0</v>
      </c>
      <c r="J156" s="23">
        <f t="shared" si="81"/>
        <v>0</v>
      </c>
      <c r="K156" s="23">
        <f t="shared" si="71"/>
        <v>0</v>
      </c>
      <c r="L156" s="24">
        <f t="shared" si="72"/>
        <v>0</v>
      </c>
      <c r="M156" s="24">
        <f t="shared" si="73"/>
        <v>0</v>
      </c>
      <c r="N156" s="24">
        <f t="shared" si="74"/>
        <v>0</v>
      </c>
      <c r="O156" s="24">
        <f t="shared" si="75"/>
        <v>0</v>
      </c>
      <c r="P156" s="22">
        <f t="shared" si="76"/>
        <v>0</v>
      </c>
      <c r="Q156" s="22">
        <f t="shared" si="77"/>
        <v>0</v>
      </c>
      <c r="R156" s="22">
        <f t="shared" si="78"/>
        <v>0</v>
      </c>
      <c r="S156" s="22">
        <f>IFERROR(VLOOKUP($C156,'틱톡 RAW (MMP)'!$A:$J,6,0),0)</f>
        <v>0</v>
      </c>
      <c r="T156" s="22">
        <f>IFERROR(VLOOKUP($C156,'틱톡 RAW (MMP)'!$A:$J,9,0),0)</f>
        <v>0</v>
      </c>
      <c r="U156" s="22">
        <f>IFERROR(VLOOKUP($C156,'틱톡 RAW (MMP)'!$A:$J,10,0),0)</f>
        <v>0</v>
      </c>
      <c r="V156" s="22">
        <f t="shared" si="79"/>
        <v>0</v>
      </c>
      <c r="W156" s="22">
        <f t="shared" si="80"/>
        <v>0</v>
      </c>
      <c r="X156" s="22">
        <f>IFERROR(W156*커버링B2C요약!$AD$8/(커버링B2C요약!$AE$5/커버링B2C요약!$AD$5),0)</f>
        <v>0</v>
      </c>
      <c r="Y156" s="43"/>
      <c r="Z156" s="43"/>
      <c r="AA156" s="208">
        <f t="shared" si="82"/>
        <v>0</v>
      </c>
    </row>
    <row r="157" spans="1:27" s="146" customFormat="1" ht="16.5" hidden="1" customHeight="1">
      <c r="A157" s="28"/>
      <c r="B157" s="28">
        <f>IFERROR(VLOOKUP($C157,'틱톡 RAW'!$A:$K,3,0),0)</f>
        <v>0</v>
      </c>
      <c r="C157" s="22">
        <v>1849769789127760</v>
      </c>
      <c r="D157" s="22">
        <f>IFERROR(VLOOKUP($C157,'틱톡 RAW'!$A:$K,6,0),0)</f>
        <v>0</v>
      </c>
      <c r="E157" s="22">
        <f>IFERROR(VLOOKUP($C157,'틱톡 RAW'!$A:$K,7,0),0)</f>
        <v>0</v>
      </c>
      <c r="F157" s="22">
        <f>IFERROR(VLOOKUP($C157,'틱톡 RAW'!$A:$K,8,0),0)</f>
        <v>0</v>
      </c>
      <c r="G157" s="22">
        <f>IFERROR(VLOOKUP($C157,'틱톡 RAW'!$A:$K,12,0),0)</f>
        <v>0</v>
      </c>
      <c r="H157" s="22">
        <f>IFERROR(VLOOKUP($C157,'틱톡 RAW'!$A:$K,13,0),0)</f>
        <v>0</v>
      </c>
      <c r="I157" s="22">
        <f>IFERROR(VLOOKUP($C157,'틱톡 RAW'!$A:$K,14,0),0)</f>
        <v>0</v>
      </c>
      <c r="J157" s="23">
        <f t="shared" si="81"/>
        <v>0</v>
      </c>
      <c r="K157" s="23">
        <f t="shared" si="71"/>
        <v>0</v>
      </c>
      <c r="L157" s="24">
        <f t="shared" si="72"/>
        <v>0</v>
      </c>
      <c r="M157" s="24">
        <f t="shared" si="73"/>
        <v>0</v>
      </c>
      <c r="N157" s="24">
        <f t="shared" si="74"/>
        <v>0</v>
      </c>
      <c r="O157" s="24">
        <f t="shared" si="75"/>
        <v>0</v>
      </c>
      <c r="P157" s="22">
        <f t="shared" si="76"/>
        <v>0</v>
      </c>
      <c r="Q157" s="22">
        <f t="shared" si="77"/>
        <v>0</v>
      </c>
      <c r="R157" s="22">
        <f t="shared" si="78"/>
        <v>0</v>
      </c>
      <c r="S157" s="22">
        <f>IFERROR(VLOOKUP($C157,'틱톡 RAW (MMP)'!$A:$J,6,0),0)</f>
        <v>0</v>
      </c>
      <c r="T157" s="22">
        <f>IFERROR(VLOOKUP($C157,'틱톡 RAW (MMP)'!$A:$J,9,0),0)</f>
        <v>0</v>
      </c>
      <c r="U157" s="22">
        <f>IFERROR(VLOOKUP($C157,'틱톡 RAW (MMP)'!$A:$J,10,0),0)</f>
        <v>0</v>
      </c>
      <c r="V157" s="22">
        <f t="shared" si="79"/>
        <v>0</v>
      </c>
      <c r="W157" s="22">
        <f t="shared" si="80"/>
        <v>0</v>
      </c>
      <c r="X157" s="22">
        <f>IFERROR(W157*커버링B2C요약!$AD$8/(커버링B2C요약!$AE$5/커버링B2C요약!$AD$5),0)</f>
        <v>0</v>
      </c>
      <c r="Y157" s="43"/>
      <c r="Z157" s="43"/>
      <c r="AA157" s="208">
        <f t="shared" si="82"/>
        <v>0</v>
      </c>
    </row>
    <row r="158" spans="1:27" s="146" customFormat="1" ht="16.5" hidden="1" customHeight="1">
      <c r="A158" s="28"/>
      <c r="B158" s="28">
        <f>IFERROR(VLOOKUP($C158,'틱톡 RAW'!$A:$K,3,0),0)</f>
        <v>0</v>
      </c>
      <c r="C158" s="22">
        <v>1849769789124700</v>
      </c>
      <c r="D158" s="22">
        <f>IFERROR(VLOOKUP($C158,'틱톡 RAW'!$A:$K,6,0),0)</f>
        <v>0</v>
      </c>
      <c r="E158" s="22">
        <f>IFERROR(VLOOKUP($C158,'틱톡 RAW'!$A:$K,7,0),0)</f>
        <v>0</v>
      </c>
      <c r="F158" s="22">
        <f>IFERROR(VLOOKUP($C158,'틱톡 RAW'!$A:$K,8,0),0)</f>
        <v>0</v>
      </c>
      <c r="G158" s="22">
        <f>IFERROR(VLOOKUP($C158,'틱톡 RAW'!$A:$K,12,0),0)</f>
        <v>0</v>
      </c>
      <c r="H158" s="22">
        <f>IFERROR(VLOOKUP($C158,'틱톡 RAW'!$A:$K,13,0),0)</f>
        <v>0</v>
      </c>
      <c r="I158" s="22">
        <f>IFERROR(VLOOKUP($C158,'틱톡 RAW'!$A:$K,14,0),0)</f>
        <v>0</v>
      </c>
      <c r="J158" s="23">
        <f t="shared" si="81"/>
        <v>0</v>
      </c>
      <c r="K158" s="23">
        <f t="shared" si="71"/>
        <v>0</v>
      </c>
      <c r="L158" s="24">
        <f t="shared" si="72"/>
        <v>0</v>
      </c>
      <c r="M158" s="24">
        <f t="shared" si="73"/>
        <v>0</v>
      </c>
      <c r="N158" s="24">
        <f t="shared" si="74"/>
        <v>0</v>
      </c>
      <c r="O158" s="24">
        <f t="shared" si="75"/>
        <v>0</v>
      </c>
      <c r="P158" s="22">
        <f t="shared" si="76"/>
        <v>0</v>
      </c>
      <c r="Q158" s="22">
        <f t="shared" si="77"/>
        <v>0</v>
      </c>
      <c r="R158" s="22">
        <f t="shared" si="78"/>
        <v>0</v>
      </c>
      <c r="S158" s="22">
        <f>IFERROR(VLOOKUP($C158,'틱톡 RAW (MMP)'!$A:$J,6,0),0)</f>
        <v>0</v>
      </c>
      <c r="T158" s="22">
        <f>IFERROR(VLOOKUP($C158,'틱톡 RAW (MMP)'!$A:$J,9,0),0)</f>
        <v>0</v>
      </c>
      <c r="U158" s="22">
        <f>IFERROR(VLOOKUP($C158,'틱톡 RAW (MMP)'!$A:$J,10,0),0)</f>
        <v>0</v>
      </c>
      <c r="V158" s="22">
        <f t="shared" si="79"/>
        <v>0</v>
      </c>
      <c r="W158" s="22">
        <f t="shared" si="80"/>
        <v>0</v>
      </c>
      <c r="X158" s="22">
        <f>IFERROR(W158*커버링B2C요약!$AD$8/(커버링B2C요약!$AE$5/커버링B2C요약!$AD$5),0)</f>
        <v>0</v>
      </c>
      <c r="Y158" s="43"/>
      <c r="Z158" s="43"/>
      <c r="AA158" s="208">
        <f t="shared" si="82"/>
        <v>0</v>
      </c>
    </row>
    <row r="159" spans="1:27" s="146" customFormat="1" ht="16.5" hidden="1" customHeight="1">
      <c r="A159" s="28"/>
      <c r="B159" s="28">
        <f>IFERROR(VLOOKUP($C159,'틱톡 RAW'!$A:$K,3,0),0)</f>
        <v>0</v>
      </c>
      <c r="C159" s="22">
        <v>1849769789127770</v>
      </c>
      <c r="D159" s="22">
        <f>IFERROR(VLOOKUP($C159,'틱톡 RAW'!$A:$K,6,0),0)</f>
        <v>0</v>
      </c>
      <c r="E159" s="22">
        <f>IFERROR(VLOOKUP($C159,'틱톡 RAW'!$A:$K,7,0),0)</f>
        <v>0</v>
      </c>
      <c r="F159" s="22">
        <f>IFERROR(VLOOKUP($C159,'틱톡 RAW'!$A:$K,8,0),0)</f>
        <v>0</v>
      </c>
      <c r="G159" s="22">
        <f>IFERROR(VLOOKUP($C159,'틱톡 RAW'!$A:$K,12,0),0)</f>
        <v>0</v>
      </c>
      <c r="H159" s="22">
        <f>IFERROR(VLOOKUP($C159,'틱톡 RAW'!$A:$K,13,0),0)</f>
        <v>0</v>
      </c>
      <c r="I159" s="22">
        <f>IFERROR(VLOOKUP($C159,'틱톡 RAW'!$A:$K,14,0),0)</f>
        <v>0</v>
      </c>
      <c r="J159" s="23">
        <f t="shared" si="81"/>
        <v>0</v>
      </c>
      <c r="K159" s="23">
        <f t="shared" si="71"/>
        <v>0</v>
      </c>
      <c r="L159" s="24">
        <f t="shared" si="72"/>
        <v>0</v>
      </c>
      <c r="M159" s="24">
        <f t="shared" si="73"/>
        <v>0</v>
      </c>
      <c r="N159" s="24">
        <f t="shared" si="74"/>
        <v>0</v>
      </c>
      <c r="O159" s="24">
        <f t="shared" si="75"/>
        <v>0</v>
      </c>
      <c r="P159" s="22">
        <f t="shared" si="76"/>
        <v>0</v>
      </c>
      <c r="Q159" s="22">
        <f t="shared" si="77"/>
        <v>0</v>
      </c>
      <c r="R159" s="22">
        <f t="shared" si="78"/>
        <v>0</v>
      </c>
      <c r="S159" s="22">
        <f>IFERROR(VLOOKUP($C159,'틱톡 RAW (MMP)'!$A:$J,6,0),0)</f>
        <v>0</v>
      </c>
      <c r="T159" s="22">
        <f>IFERROR(VLOOKUP($C159,'틱톡 RAW (MMP)'!$A:$J,9,0),0)</f>
        <v>0</v>
      </c>
      <c r="U159" s="22">
        <f>IFERROR(VLOOKUP($C159,'틱톡 RAW (MMP)'!$A:$J,10,0),0)</f>
        <v>0</v>
      </c>
      <c r="V159" s="22">
        <f t="shared" si="79"/>
        <v>0</v>
      </c>
      <c r="W159" s="22">
        <f t="shared" si="80"/>
        <v>0</v>
      </c>
      <c r="X159" s="22">
        <f>IFERROR(W159*커버링B2C요약!$AD$8/(커버링B2C요약!$AE$5/커버링B2C요약!$AD$5),0)</f>
        <v>0</v>
      </c>
      <c r="Y159" s="43"/>
      <c r="Z159" s="43"/>
      <c r="AA159" s="208">
        <f t="shared" si="82"/>
        <v>0</v>
      </c>
    </row>
    <row r="160" spans="1:27" s="146" customFormat="1" ht="16.5" hidden="1" customHeight="1">
      <c r="A160" s="28"/>
      <c r="B160" s="28">
        <f>IFERROR(VLOOKUP($C160,'틱톡 RAW'!$A:$K,3,0),0)</f>
        <v>0</v>
      </c>
      <c r="C160" s="22">
        <v>1849769789123630</v>
      </c>
      <c r="D160" s="22">
        <f>IFERROR(VLOOKUP($C160,'틱톡 RAW'!$A:$K,6,0),0)</f>
        <v>0</v>
      </c>
      <c r="E160" s="22">
        <f>IFERROR(VLOOKUP($C160,'틱톡 RAW'!$A:$K,7,0),0)</f>
        <v>0</v>
      </c>
      <c r="F160" s="22">
        <f>IFERROR(VLOOKUP($C160,'틱톡 RAW'!$A:$K,8,0),0)</f>
        <v>0</v>
      </c>
      <c r="G160" s="22">
        <f>IFERROR(VLOOKUP($C160,'틱톡 RAW'!$A:$K,12,0),0)</f>
        <v>0</v>
      </c>
      <c r="H160" s="22">
        <f>IFERROR(VLOOKUP($C160,'틱톡 RAW'!$A:$K,13,0),0)</f>
        <v>0</v>
      </c>
      <c r="I160" s="22">
        <f>IFERROR(VLOOKUP($C160,'틱톡 RAW'!$A:$K,14,0),0)</f>
        <v>0</v>
      </c>
      <c r="J160" s="23">
        <f t="shared" si="81"/>
        <v>0</v>
      </c>
      <c r="K160" s="23">
        <f t="shared" si="71"/>
        <v>0</v>
      </c>
      <c r="L160" s="24">
        <f t="shared" si="72"/>
        <v>0</v>
      </c>
      <c r="M160" s="24">
        <f t="shared" si="73"/>
        <v>0</v>
      </c>
      <c r="N160" s="24">
        <f t="shared" si="74"/>
        <v>0</v>
      </c>
      <c r="O160" s="24">
        <f t="shared" si="75"/>
        <v>0</v>
      </c>
      <c r="P160" s="22">
        <f t="shared" si="76"/>
        <v>0</v>
      </c>
      <c r="Q160" s="22">
        <f t="shared" si="77"/>
        <v>0</v>
      </c>
      <c r="R160" s="22">
        <f t="shared" si="78"/>
        <v>0</v>
      </c>
      <c r="S160" s="22">
        <f>IFERROR(VLOOKUP($C160,'틱톡 RAW (MMP)'!$A:$J,6,0),0)</f>
        <v>0</v>
      </c>
      <c r="T160" s="22">
        <f>IFERROR(VLOOKUP($C160,'틱톡 RAW (MMP)'!$A:$J,9,0),0)</f>
        <v>0</v>
      </c>
      <c r="U160" s="22">
        <f>IFERROR(VLOOKUP($C160,'틱톡 RAW (MMP)'!$A:$J,10,0),0)</f>
        <v>0</v>
      </c>
      <c r="V160" s="22">
        <f t="shared" si="79"/>
        <v>0</v>
      </c>
      <c r="W160" s="22">
        <f t="shared" si="80"/>
        <v>0</v>
      </c>
      <c r="X160" s="22">
        <f>IFERROR(W160*커버링B2C요약!$AD$8/(커버링B2C요약!$AE$5/커버링B2C요약!$AD$5),0)</f>
        <v>0</v>
      </c>
      <c r="Y160" s="43"/>
      <c r="Z160" s="43"/>
      <c r="AA160" s="208">
        <f t="shared" si="82"/>
        <v>0</v>
      </c>
    </row>
    <row r="161" spans="1:28" ht="16.5" hidden="1" customHeight="1">
      <c r="B161" s="19" t="s">
        <v>440</v>
      </c>
      <c r="C161" s="131" t="s">
        <v>451</v>
      </c>
      <c r="D161" s="20"/>
    </row>
    <row r="162" spans="1:28" ht="16.5" hidden="1" customHeight="1">
      <c r="B162" s="11" t="s">
        <v>1565</v>
      </c>
      <c r="C162" s="11" t="s">
        <v>22</v>
      </c>
      <c r="D162" s="12" t="s">
        <v>23</v>
      </c>
      <c r="E162" s="12" t="s">
        <v>24</v>
      </c>
      <c r="F162" s="12" t="s">
        <v>25</v>
      </c>
      <c r="G162" s="12" t="s">
        <v>26</v>
      </c>
      <c r="H162" s="12" t="s">
        <v>27</v>
      </c>
      <c r="I162" s="12" t="s">
        <v>28</v>
      </c>
      <c r="J162" s="13" t="s">
        <v>29</v>
      </c>
      <c r="K162" s="13" t="s">
        <v>30</v>
      </c>
      <c r="L162" s="13" t="s">
        <v>31</v>
      </c>
      <c r="M162" s="13" t="s">
        <v>32</v>
      </c>
      <c r="N162" s="13" t="s">
        <v>33</v>
      </c>
      <c r="O162" s="13" t="s">
        <v>34</v>
      </c>
      <c r="P162" s="13" t="s">
        <v>35</v>
      </c>
      <c r="Q162" s="13" t="s">
        <v>36</v>
      </c>
      <c r="R162" s="13" t="s">
        <v>37</v>
      </c>
      <c r="S162" s="14" t="s">
        <v>38</v>
      </c>
      <c r="T162" s="14" t="s">
        <v>27</v>
      </c>
      <c r="U162" s="14" t="s">
        <v>28</v>
      </c>
      <c r="V162" s="14" t="s">
        <v>36</v>
      </c>
      <c r="W162" s="14" t="s">
        <v>37</v>
      </c>
      <c r="X162" s="14" t="s">
        <v>437</v>
      </c>
      <c r="Y162" s="13" t="s">
        <v>40</v>
      </c>
      <c r="Z162" s="14" t="s">
        <v>41</v>
      </c>
    </row>
    <row r="163" spans="1:28" ht="16.5" hidden="1" customHeight="1">
      <c r="B163" s="15"/>
      <c r="C163" s="9" t="s">
        <v>435</v>
      </c>
      <c r="D163" s="16">
        <f t="shared" ref="D163:I163" si="83">SUM(D164:D169)</f>
        <v>0</v>
      </c>
      <c r="E163" s="16">
        <f t="shared" si="83"/>
        <v>0</v>
      </c>
      <c r="F163" s="16">
        <f t="shared" si="83"/>
        <v>0</v>
      </c>
      <c r="G163" s="16">
        <f t="shared" si="83"/>
        <v>0</v>
      </c>
      <c r="H163" s="16">
        <f t="shared" si="83"/>
        <v>0</v>
      </c>
      <c r="I163" s="16">
        <f t="shared" si="83"/>
        <v>0</v>
      </c>
      <c r="J163" s="17" t="e">
        <f>D163*1000/E163</f>
        <v>#DIV/0!</v>
      </c>
      <c r="K163" s="17">
        <f t="shared" ref="K163:K169" si="84">IFERROR(D163/F163,0)</f>
        <v>0</v>
      </c>
      <c r="L163" s="18">
        <f t="shared" ref="L163:M169" si="85">IFERROR(F163/E163,0)</f>
        <v>0</v>
      </c>
      <c r="M163" s="42">
        <f t="shared" si="85"/>
        <v>0</v>
      </c>
      <c r="N163" s="42">
        <f t="shared" ref="N163:N169" si="86">IFERROR(H163/F163,0)</f>
        <v>0</v>
      </c>
      <c r="O163" s="42">
        <f t="shared" ref="O163:O169" si="87">IFERROR(I163/F163,0)</f>
        <v>0</v>
      </c>
      <c r="P163" s="17">
        <f t="shared" ref="P163:P169" si="88">IFERROR(D163/G163,0)</f>
        <v>0</v>
      </c>
      <c r="Q163" s="17">
        <f t="shared" ref="Q163:Q169" si="89">IFERROR(D163/H163,0)</f>
        <v>0</v>
      </c>
      <c r="R163" s="17">
        <f t="shared" ref="R163:R169" si="90">IFERROR(D163/I163,0)</f>
        <v>0</v>
      </c>
      <c r="S163" s="16">
        <f>SUM(S164:S169)</f>
        <v>0</v>
      </c>
      <c r="T163" s="16">
        <f>SUM(T164:T169)</f>
        <v>0</v>
      </c>
      <c r="U163" s="16">
        <f>SUM(U164:U169)</f>
        <v>0</v>
      </c>
      <c r="V163" s="17">
        <f t="shared" ref="V163:V169" si="91">IFERROR(D163/T163,0)</f>
        <v>0</v>
      </c>
      <c r="W163" s="17">
        <f t="shared" ref="W163:W169" si="92">IFERROR(D163/U163,0)</f>
        <v>0</v>
      </c>
      <c r="X163" s="17">
        <f>IFERROR(W163*커버링B2C요약!$AD$8/(커버링B2C요약!$AE$5/커버링B2C요약!$AD$5),0)</f>
        <v>0</v>
      </c>
      <c r="Y163" s="17">
        <v>0</v>
      </c>
      <c r="Z163" s="17">
        <v>0</v>
      </c>
      <c r="AA163" s="166" t="s">
        <v>35</v>
      </c>
    </row>
    <row r="164" spans="1:28" s="45" customFormat="1" ht="16.5" hidden="1" customHeight="1">
      <c r="A164" s="22"/>
      <c r="B164" s="22" t="str">
        <f>IFERROR(VLOOKUP($C164,'틱톡 RAW'!$A:$K,3,0),0)</f>
        <v>ios_install_like(b)_vd_인플루언서PA(1)_25.11.28</v>
      </c>
      <c r="C164" s="22">
        <v>1851397414599950</v>
      </c>
      <c r="D164" s="22">
        <f>IFERROR(VLOOKUP($C164,'틱톡 RAW'!$A:$K,6,0),0)</f>
        <v>0</v>
      </c>
      <c r="E164" s="22">
        <f>IFERROR(VLOOKUP($C164,'틱톡 RAW'!$A:$K,7,0),0)</f>
        <v>0</v>
      </c>
      <c r="F164" s="22">
        <f>IFERROR(VLOOKUP($C164,'틱톡 RAW'!$A:$K,8,0),0)</f>
        <v>0</v>
      </c>
      <c r="G164" s="22">
        <f>IFERROR(VLOOKUP($C164,'틱톡 RAW'!$A:$K,12,0),0)</f>
        <v>0</v>
      </c>
      <c r="H164" s="22">
        <f>IFERROR(VLOOKUP($C164,'틱톡 RAW'!$A:$K,13,0),0)</f>
        <v>0</v>
      </c>
      <c r="I164" s="22">
        <f>IFERROR(VLOOKUP($C164,'틱톡 RAW'!$A:$K,14,0),0)</f>
        <v>0</v>
      </c>
      <c r="J164" s="23">
        <f t="shared" ref="J164:J169" si="93">IFERROR(D164/E164*1000,0)</f>
        <v>0</v>
      </c>
      <c r="K164" s="23">
        <f t="shared" si="84"/>
        <v>0</v>
      </c>
      <c r="L164" s="24">
        <f t="shared" si="85"/>
        <v>0</v>
      </c>
      <c r="M164" s="24">
        <f t="shared" si="85"/>
        <v>0</v>
      </c>
      <c r="N164" s="24">
        <f t="shared" si="86"/>
        <v>0</v>
      </c>
      <c r="O164" s="24">
        <f t="shared" si="87"/>
        <v>0</v>
      </c>
      <c r="P164" s="22">
        <f t="shared" si="88"/>
        <v>0</v>
      </c>
      <c r="Q164" s="22">
        <f t="shared" si="89"/>
        <v>0</v>
      </c>
      <c r="R164" s="22">
        <f t="shared" si="90"/>
        <v>0</v>
      </c>
      <c r="S164" s="22">
        <f>IFERROR(VLOOKUP($C164,'틱톡 RAW (MMP)'!$A:$J,6,0),0)</f>
        <v>0</v>
      </c>
      <c r="T164" s="22">
        <f>IFERROR(VLOOKUP($C164,'틱톡 RAW (MMP)'!$A:$J,9,0),0)</f>
        <v>0</v>
      </c>
      <c r="U164" s="22">
        <f>IFERROR(VLOOKUP($C164,'틱톡 RAW (MMP)'!$A:$J,10,0),0)</f>
        <v>0</v>
      </c>
      <c r="V164" s="22">
        <f t="shared" si="91"/>
        <v>0</v>
      </c>
      <c r="W164" s="22">
        <f t="shared" si="92"/>
        <v>0</v>
      </c>
      <c r="X164" s="22">
        <f>IFERROR(W164*커버링B2C요약!$AD$8/(커버링B2C요약!$AE$5/커버링B2C요약!$AD$5),0)</f>
        <v>0</v>
      </c>
      <c r="Y164" s="43"/>
      <c r="Z164" s="43"/>
      <c r="AA164" s="208">
        <f t="shared" ref="AA164:AA169" si="94">IFERROR(D164/S164,0)</f>
        <v>0</v>
      </c>
    </row>
    <row r="165" spans="1:28" s="146" customFormat="1" ht="16.5" hidden="1" customHeight="1">
      <c r="A165" s="22"/>
      <c r="B165" s="22">
        <f>IFERROR(VLOOKUP($C165,'틱톡 RAW'!$A:$K,3,0),0)</f>
        <v>0</v>
      </c>
      <c r="C165" s="22">
        <v>1850016170343560</v>
      </c>
      <c r="D165" s="22">
        <f>IFERROR(VLOOKUP($C165,'틱톡 RAW'!$A:$K,6,0),0)</f>
        <v>0</v>
      </c>
      <c r="E165" s="22">
        <f>IFERROR(VLOOKUP($C165,'틱톡 RAW'!$A:$K,7,0),0)</f>
        <v>0</v>
      </c>
      <c r="F165" s="22">
        <f>IFERROR(VLOOKUP($C165,'틱톡 RAW'!$A:$K,8,0),0)</f>
        <v>0</v>
      </c>
      <c r="G165" s="22">
        <f>IFERROR(VLOOKUP($C165,'틱톡 RAW'!$A:$K,12,0),0)</f>
        <v>0</v>
      </c>
      <c r="H165" s="22">
        <f>IFERROR(VLOOKUP($C165,'틱톡 RAW'!$A:$K,13,0),0)</f>
        <v>0</v>
      </c>
      <c r="I165" s="22">
        <f>IFERROR(VLOOKUP($C165,'틱톡 RAW'!$A:$K,14,0),0)</f>
        <v>0</v>
      </c>
      <c r="J165" s="23">
        <f t="shared" si="93"/>
        <v>0</v>
      </c>
      <c r="K165" s="23">
        <f t="shared" si="84"/>
        <v>0</v>
      </c>
      <c r="L165" s="24">
        <f t="shared" si="85"/>
        <v>0</v>
      </c>
      <c r="M165" s="24">
        <f t="shared" si="85"/>
        <v>0</v>
      </c>
      <c r="N165" s="24">
        <f t="shared" si="86"/>
        <v>0</v>
      </c>
      <c r="O165" s="24">
        <f t="shared" si="87"/>
        <v>0</v>
      </c>
      <c r="P165" s="22">
        <f t="shared" si="88"/>
        <v>0</v>
      </c>
      <c r="Q165" s="22">
        <f t="shared" si="89"/>
        <v>0</v>
      </c>
      <c r="R165" s="22">
        <f t="shared" si="90"/>
        <v>0</v>
      </c>
      <c r="S165" s="22">
        <f>IFERROR(VLOOKUP($C165,'틱톡 RAW (MMP)'!$A:$J,6,0),0)</f>
        <v>0</v>
      </c>
      <c r="T165" s="22">
        <f>IFERROR(VLOOKUP($C165,'틱톡 RAW (MMP)'!$A:$J,9,0),0)</f>
        <v>0</v>
      </c>
      <c r="U165" s="22">
        <f>IFERROR(VLOOKUP($C165,'틱톡 RAW (MMP)'!$A:$J,10,0),0)</f>
        <v>0</v>
      </c>
      <c r="V165" s="22">
        <f t="shared" si="91"/>
        <v>0</v>
      </c>
      <c r="W165" s="22">
        <f t="shared" si="92"/>
        <v>0</v>
      </c>
      <c r="X165" s="22">
        <f>IFERROR(W165*커버링B2C요약!$AD$8/(커버링B2C요약!$AE$5/커버링B2C요약!$AD$5),0)</f>
        <v>0</v>
      </c>
      <c r="Y165" s="43"/>
      <c r="Z165" s="43"/>
      <c r="AA165" s="208">
        <f t="shared" si="94"/>
        <v>0</v>
      </c>
    </row>
    <row r="166" spans="1:28" s="45" customFormat="1" ht="16.5" hidden="1" customHeight="1">
      <c r="A166" s="22"/>
      <c r="B166" s="22">
        <f>IFERROR(VLOOKUP($C166,'틱톡 RAW'!$A:$K,3,0),0)</f>
        <v>0</v>
      </c>
      <c r="C166" s="22">
        <v>1850016170341480</v>
      </c>
      <c r="D166" s="22">
        <f>IFERROR(VLOOKUP($C166,'틱톡 RAW'!$A:$K,6,0),0)</f>
        <v>0</v>
      </c>
      <c r="E166" s="22">
        <f>IFERROR(VLOOKUP($C166,'틱톡 RAW'!$A:$K,7,0),0)</f>
        <v>0</v>
      </c>
      <c r="F166" s="22">
        <f>IFERROR(VLOOKUP($C166,'틱톡 RAW'!$A:$K,8,0),0)</f>
        <v>0</v>
      </c>
      <c r="G166" s="22">
        <f>IFERROR(VLOOKUP($C166,'틱톡 RAW'!$A:$K,12,0),0)</f>
        <v>0</v>
      </c>
      <c r="H166" s="22">
        <f>IFERROR(VLOOKUP($C166,'틱톡 RAW'!$A:$K,13,0),0)</f>
        <v>0</v>
      </c>
      <c r="I166" s="22">
        <f>IFERROR(VLOOKUP($C166,'틱톡 RAW'!$A:$K,14,0),0)</f>
        <v>0</v>
      </c>
      <c r="J166" s="23">
        <f t="shared" si="93"/>
        <v>0</v>
      </c>
      <c r="K166" s="23">
        <f t="shared" si="84"/>
        <v>0</v>
      </c>
      <c r="L166" s="24">
        <f t="shared" si="85"/>
        <v>0</v>
      </c>
      <c r="M166" s="24">
        <f t="shared" si="85"/>
        <v>0</v>
      </c>
      <c r="N166" s="24">
        <f t="shared" si="86"/>
        <v>0</v>
      </c>
      <c r="O166" s="24">
        <f t="shared" si="87"/>
        <v>0</v>
      </c>
      <c r="P166" s="22">
        <f t="shared" si="88"/>
        <v>0</v>
      </c>
      <c r="Q166" s="22">
        <f t="shared" si="89"/>
        <v>0</v>
      </c>
      <c r="R166" s="22">
        <f t="shared" si="90"/>
        <v>0</v>
      </c>
      <c r="S166" s="22">
        <f>IFERROR(VLOOKUP($C166,'틱톡 RAW (MMP)'!$A:$J,6,0),0)</f>
        <v>0</v>
      </c>
      <c r="T166" s="22">
        <f>IFERROR(VLOOKUP($C166,'틱톡 RAW (MMP)'!$A:$J,9,0),0)</f>
        <v>0</v>
      </c>
      <c r="U166" s="22">
        <f>IFERROR(VLOOKUP($C166,'틱톡 RAW (MMP)'!$A:$J,10,0),0)</f>
        <v>0</v>
      </c>
      <c r="V166" s="22">
        <f t="shared" si="91"/>
        <v>0</v>
      </c>
      <c r="W166" s="22">
        <f t="shared" si="92"/>
        <v>0</v>
      </c>
      <c r="X166" s="22">
        <f>IFERROR(W166*커버링B2C요약!$AD$8/(커버링B2C요약!$AE$5/커버링B2C요약!$AD$5),0)</f>
        <v>0</v>
      </c>
      <c r="Y166" s="43"/>
      <c r="Z166" s="43"/>
      <c r="AA166" s="208">
        <f t="shared" si="94"/>
        <v>0</v>
      </c>
    </row>
    <row r="167" spans="1:28" s="45" customFormat="1" ht="16.5" hidden="1" customHeight="1">
      <c r="A167" s="28"/>
      <c r="B167" s="22">
        <f>IFERROR(VLOOKUP($C167,'틱톡 RAW'!$A:$K,3,0),0)</f>
        <v>0</v>
      </c>
      <c r="C167" s="22">
        <v>1850016170341470</v>
      </c>
      <c r="D167" s="22">
        <f>IFERROR(VLOOKUP($C167,'틱톡 RAW'!$A:$K,6,0),0)</f>
        <v>0</v>
      </c>
      <c r="E167" s="22">
        <f>IFERROR(VLOOKUP($C167,'틱톡 RAW'!$A:$K,7,0),0)</f>
        <v>0</v>
      </c>
      <c r="F167" s="22">
        <f>IFERROR(VLOOKUP($C167,'틱톡 RAW'!$A:$K,8,0),0)</f>
        <v>0</v>
      </c>
      <c r="G167" s="22">
        <f>IFERROR(VLOOKUP($C167,'틱톡 RAW'!$A:$K,12,0),0)</f>
        <v>0</v>
      </c>
      <c r="H167" s="22">
        <f>IFERROR(VLOOKUP($C167,'틱톡 RAW'!$A:$K,13,0),0)</f>
        <v>0</v>
      </c>
      <c r="I167" s="22">
        <f>IFERROR(VLOOKUP($C167,'틱톡 RAW'!$A:$K,14,0),0)</f>
        <v>0</v>
      </c>
      <c r="J167" s="23">
        <f t="shared" si="93"/>
        <v>0</v>
      </c>
      <c r="K167" s="23">
        <f t="shared" si="84"/>
        <v>0</v>
      </c>
      <c r="L167" s="24">
        <f t="shared" si="85"/>
        <v>0</v>
      </c>
      <c r="M167" s="24">
        <f t="shared" si="85"/>
        <v>0</v>
      </c>
      <c r="N167" s="24">
        <f t="shared" si="86"/>
        <v>0</v>
      </c>
      <c r="O167" s="24">
        <f t="shared" si="87"/>
        <v>0</v>
      </c>
      <c r="P167" s="22">
        <f t="shared" si="88"/>
        <v>0</v>
      </c>
      <c r="Q167" s="22">
        <f t="shared" si="89"/>
        <v>0</v>
      </c>
      <c r="R167" s="22">
        <f t="shared" si="90"/>
        <v>0</v>
      </c>
      <c r="S167" s="22">
        <f>IFERROR(VLOOKUP($C167,'틱톡 RAW (MMP)'!$A:$J,6,0),0)</f>
        <v>0</v>
      </c>
      <c r="T167" s="22">
        <f>IFERROR(VLOOKUP($C167,'틱톡 RAW (MMP)'!$A:$J,9,0),0)</f>
        <v>0</v>
      </c>
      <c r="U167" s="22">
        <f>IFERROR(VLOOKUP($C167,'틱톡 RAW (MMP)'!$A:$J,10,0),0)</f>
        <v>0</v>
      </c>
      <c r="V167" s="22">
        <f t="shared" si="91"/>
        <v>0</v>
      </c>
      <c r="W167" s="22">
        <f t="shared" si="92"/>
        <v>0</v>
      </c>
      <c r="X167" s="22">
        <f>IFERROR(W167*커버링B2C요약!$AD$8/(커버링B2C요약!$AE$5/커버링B2C요약!$AD$5),0)</f>
        <v>0</v>
      </c>
      <c r="Y167" s="62"/>
      <c r="Z167" s="62"/>
      <c r="AA167" s="207">
        <f t="shared" si="94"/>
        <v>0</v>
      </c>
    </row>
    <row r="168" spans="1:28" s="45" customFormat="1" ht="16.5" hidden="1" customHeight="1">
      <c r="A168" s="22"/>
      <c r="B168" s="22">
        <f>IFERROR(VLOOKUP($C168,'틱톡 RAW'!$A:$K,3,0),0)</f>
        <v>0</v>
      </c>
      <c r="C168" s="22">
        <v>1850016170343550</v>
      </c>
      <c r="D168" s="22">
        <f>IFERROR(VLOOKUP($C168,'틱톡 RAW'!$A:$K,6,0),0)</f>
        <v>0</v>
      </c>
      <c r="E168" s="22">
        <f>IFERROR(VLOOKUP($C168,'틱톡 RAW'!$A:$K,7,0),0)</f>
        <v>0</v>
      </c>
      <c r="F168" s="22">
        <f>IFERROR(VLOOKUP($C168,'틱톡 RAW'!$A:$K,8,0),0)</f>
        <v>0</v>
      </c>
      <c r="G168" s="22">
        <f>IFERROR(VLOOKUP($C168,'틱톡 RAW'!$A:$K,12,0),0)</f>
        <v>0</v>
      </c>
      <c r="H168" s="22">
        <f>IFERROR(VLOOKUP($C168,'틱톡 RAW'!$A:$K,13,0),0)</f>
        <v>0</v>
      </c>
      <c r="I168" s="22">
        <f>IFERROR(VLOOKUP($C168,'틱톡 RAW'!$A:$K,14,0),0)</f>
        <v>0</v>
      </c>
      <c r="J168" s="23">
        <f t="shared" si="93"/>
        <v>0</v>
      </c>
      <c r="K168" s="23">
        <f t="shared" si="84"/>
        <v>0</v>
      </c>
      <c r="L168" s="24">
        <f t="shared" si="85"/>
        <v>0</v>
      </c>
      <c r="M168" s="24">
        <f t="shared" si="85"/>
        <v>0</v>
      </c>
      <c r="N168" s="24">
        <f t="shared" si="86"/>
        <v>0</v>
      </c>
      <c r="O168" s="24">
        <f t="shared" si="87"/>
        <v>0</v>
      </c>
      <c r="P168" s="22">
        <f t="shared" si="88"/>
        <v>0</v>
      </c>
      <c r="Q168" s="22">
        <f t="shared" si="89"/>
        <v>0</v>
      </c>
      <c r="R168" s="22">
        <f t="shared" si="90"/>
        <v>0</v>
      </c>
      <c r="S168" s="22">
        <f>IFERROR(VLOOKUP($C168,'틱톡 RAW (MMP)'!$A:$J,6,0),0)</f>
        <v>0</v>
      </c>
      <c r="T168" s="22">
        <f>IFERROR(VLOOKUP($C168,'틱톡 RAW (MMP)'!$A:$J,9,0),0)</f>
        <v>0</v>
      </c>
      <c r="U168" s="22">
        <f>IFERROR(VLOOKUP($C168,'틱톡 RAW (MMP)'!$A:$J,10,0),0)</f>
        <v>0</v>
      </c>
      <c r="V168" s="22">
        <f t="shared" si="91"/>
        <v>0</v>
      </c>
      <c r="W168" s="22">
        <f t="shared" si="92"/>
        <v>0</v>
      </c>
      <c r="X168" s="22">
        <f>IFERROR(W168*커버링B2C요약!$AD$8/(커버링B2C요약!$AE$5/커버링B2C요약!$AD$5),0)</f>
        <v>0</v>
      </c>
      <c r="Y168" s="43"/>
      <c r="Z168" s="43"/>
      <c r="AA168" s="208">
        <f t="shared" si="94"/>
        <v>0</v>
      </c>
    </row>
    <row r="169" spans="1:28" s="45" customFormat="1" ht="16.5" hidden="1" customHeight="1">
      <c r="A169" s="22"/>
      <c r="B169" s="22">
        <f>IFERROR(VLOOKUP($C169,'틱톡 RAW'!$A:$K,3,0),0)</f>
        <v>0</v>
      </c>
      <c r="C169" s="22">
        <v>1850016170341450</v>
      </c>
      <c r="D169" s="22">
        <f>IFERROR(VLOOKUP($C169,'틱톡 RAW'!$A:$K,6,0),0)</f>
        <v>0</v>
      </c>
      <c r="E169" s="22">
        <f>IFERROR(VLOOKUP($C169,'틱톡 RAW'!$A:$K,7,0),0)</f>
        <v>0</v>
      </c>
      <c r="F169" s="22">
        <f>IFERROR(VLOOKUP($C169,'틱톡 RAW'!$A:$K,8,0),0)</f>
        <v>0</v>
      </c>
      <c r="G169" s="22">
        <f>IFERROR(VLOOKUP($C169,'틱톡 RAW'!$A:$K,12,0),0)</f>
        <v>0</v>
      </c>
      <c r="H169" s="22">
        <f>IFERROR(VLOOKUP($C169,'틱톡 RAW'!$A:$K,13,0),0)</f>
        <v>0</v>
      </c>
      <c r="I169" s="22">
        <f>IFERROR(VLOOKUP($C169,'틱톡 RAW'!$A:$K,14,0),0)</f>
        <v>0</v>
      </c>
      <c r="J169" s="23">
        <f t="shared" si="93"/>
        <v>0</v>
      </c>
      <c r="K169" s="23">
        <f t="shared" si="84"/>
        <v>0</v>
      </c>
      <c r="L169" s="24">
        <f t="shared" si="85"/>
        <v>0</v>
      </c>
      <c r="M169" s="24">
        <f t="shared" si="85"/>
        <v>0</v>
      </c>
      <c r="N169" s="24">
        <f t="shared" si="86"/>
        <v>0</v>
      </c>
      <c r="O169" s="24">
        <f t="shared" si="87"/>
        <v>0</v>
      </c>
      <c r="P169" s="22">
        <f t="shared" si="88"/>
        <v>0</v>
      </c>
      <c r="Q169" s="22">
        <f t="shared" si="89"/>
        <v>0</v>
      </c>
      <c r="R169" s="22">
        <f t="shared" si="90"/>
        <v>0</v>
      </c>
      <c r="S169" s="22">
        <f>IFERROR(VLOOKUP($C169,'틱톡 RAW (MMP)'!$A:$J,6,0),0)</f>
        <v>0</v>
      </c>
      <c r="T169" s="22">
        <f>IFERROR(VLOOKUP($C169,'틱톡 RAW (MMP)'!$A:$J,9,0),0)</f>
        <v>0</v>
      </c>
      <c r="U169" s="22">
        <f>IFERROR(VLOOKUP($C169,'틱톡 RAW (MMP)'!$A:$J,10,0),0)</f>
        <v>0</v>
      </c>
      <c r="V169" s="22">
        <f t="shared" si="91"/>
        <v>0</v>
      </c>
      <c r="W169" s="22">
        <f t="shared" si="92"/>
        <v>0</v>
      </c>
      <c r="X169" s="22">
        <f>IFERROR(W169*커버링B2C요약!$AD$8/(커버링B2C요약!$AE$5/커버링B2C요약!$AD$5),0)</f>
        <v>0</v>
      </c>
      <c r="Y169" s="43"/>
      <c r="Z169" s="43"/>
      <c r="AA169" s="208">
        <f t="shared" si="94"/>
        <v>0</v>
      </c>
    </row>
    <row r="170" spans="1:28" ht="16.5" hidden="1" customHeight="1">
      <c r="B170" s="19" t="s">
        <v>440</v>
      </c>
      <c r="C170" s="131" t="s">
        <v>451</v>
      </c>
      <c r="D170" s="20"/>
    </row>
    <row r="171" spans="1:28" ht="16.5" hidden="1" customHeight="1">
      <c r="B171" s="11" t="s">
        <v>1565</v>
      </c>
      <c r="C171" s="11" t="s">
        <v>22</v>
      </c>
      <c r="D171" s="12" t="s">
        <v>23</v>
      </c>
      <c r="E171" s="12" t="s">
        <v>24</v>
      </c>
      <c r="F171" s="12" t="s">
        <v>25</v>
      </c>
      <c r="G171" s="12" t="s">
        <v>26</v>
      </c>
      <c r="H171" s="12" t="s">
        <v>27</v>
      </c>
      <c r="I171" s="12" t="s">
        <v>28</v>
      </c>
      <c r="J171" s="13" t="s">
        <v>29</v>
      </c>
      <c r="K171" s="13" t="s">
        <v>30</v>
      </c>
      <c r="L171" s="13" t="s">
        <v>31</v>
      </c>
      <c r="M171" s="13" t="s">
        <v>32</v>
      </c>
      <c r="N171" s="13" t="s">
        <v>33</v>
      </c>
      <c r="O171" s="13" t="s">
        <v>34</v>
      </c>
      <c r="P171" s="13" t="s">
        <v>35</v>
      </c>
      <c r="Q171" s="13" t="s">
        <v>36</v>
      </c>
      <c r="R171" s="13" t="s">
        <v>37</v>
      </c>
      <c r="S171" s="14" t="s">
        <v>38</v>
      </c>
      <c r="T171" s="14" t="s">
        <v>27</v>
      </c>
      <c r="U171" s="14" t="s">
        <v>28</v>
      </c>
      <c r="V171" s="14" t="s">
        <v>36</v>
      </c>
      <c r="W171" s="14" t="s">
        <v>37</v>
      </c>
      <c r="X171" s="14" t="s">
        <v>437</v>
      </c>
      <c r="Y171" s="13" t="s">
        <v>40</v>
      </c>
      <c r="Z171" s="14" t="s">
        <v>41</v>
      </c>
    </row>
    <row r="172" spans="1:28" ht="16.5" hidden="1" customHeight="1">
      <c r="B172" s="15"/>
      <c r="C172" s="9" t="s">
        <v>435</v>
      </c>
      <c r="D172" s="16">
        <f t="shared" ref="D172:I172" si="95">SUM(D173:D205)</f>
        <v>0</v>
      </c>
      <c r="E172" s="16">
        <f t="shared" si="95"/>
        <v>0</v>
      </c>
      <c r="F172" s="16">
        <f t="shared" si="95"/>
        <v>0</v>
      </c>
      <c r="G172" s="16">
        <f t="shared" si="95"/>
        <v>0</v>
      </c>
      <c r="H172" s="16">
        <f t="shared" si="95"/>
        <v>0</v>
      </c>
      <c r="I172" s="16">
        <f t="shared" si="95"/>
        <v>0</v>
      </c>
      <c r="J172" s="17" t="e">
        <f>D172*1000/E172</f>
        <v>#DIV/0!</v>
      </c>
      <c r="K172" s="17">
        <f t="shared" ref="K172:K205" si="96">IFERROR(D172/F172,0)</f>
        <v>0</v>
      </c>
      <c r="L172" s="18">
        <f t="shared" ref="L172:L205" si="97">IFERROR(F172/E172,0)</f>
        <v>0</v>
      </c>
      <c r="M172" s="42">
        <f t="shared" ref="M172:M205" si="98">IFERROR(G172/F172,0)</f>
        <v>0</v>
      </c>
      <c r="N172" s="42">
        <f t="shared" ref="N172:N205" si="99">IFERROR(H172/F172,0)</f>
        <v>0</v>
      </c>
      <c r="O172" s="42">
        <f t="shared" ref="O172:O205" si="100">IFERROR(I172/F172,0)</f>
        <v>0</v>
      </c>
      <c r="P172" s="17">
        <f t="shared" ref="P172:P205" si="101">IFERROR(D172/G172,0)</f>
        <v>0</v>
      </c>
      <c r="Q172" s="17">
        <f t="shared" ref="Q172:Q205" si="102">IFERROR(D172/H172,0)</f>
        <v>0</v>
      </c>
      <c r="R172" s="17">
        <f t="shared" ref="R172:R205" si="103">IFERROR(D172/I172,0)</f>
        <v>0</v>
      </c>
      <c r="S172" s="16">
        <f>SUM(S173:S205)</f>
        <v>0</v>
      </c>
      <c r="T172" s="16">
        <f>SUM(T173:T205)</f>
        <v>0</v>
      </c>
      <c r="U172" s="16">
        <f>SUM(U173:U205)</f>
        <v>0</v>
      </c>
      <c r="V172" s="17">
        <f t="shared" ref="V172:V205" si="104">IFERROR(D172/T172,0)</f>
        <v>0</v>
      </c>
      <c r="W172" s="17">
        <f t="shared" ref="W172:W205" si="105">IFERROR(D172/U172,0)</f>
        <v>0</v>
      </c>
      <c r="X172" s="17">
        <f>IFERROR(W172*커버링B2C요약!$AD$8/(커버링B2C요약!$AE$5/커버링B2C요약!$AD$5),0)</f>
        <v>0</v>
      </c>
      <c r="Y172" s="17">
        <v>0</v>
      </c>
      <c r="Z172" s="17">
        <v>0</v>
      </c>
      <c r="AA172" s="166" t="s">
        <v>35</v>
      </c>
      <c r="AB172" s="166"/>
    </row>
    <row r="173" spans="1:28" s="45" customFormat="1" ht="16.5" hidden="1" customHeight="1">
      <c r="A173" s="22"/>
      <c r="B173" s="22" t="str">
        <f>IFERROR(VLOOKUP($C173,'틱톡 RAW'!$A:$K,3,0),0)</f>
        <v>ios_install_like(b)_vd_인플루언서PA(2)_25.12.10</v>
      </c>
      <c r="C173" s="22">
        <v>1857907808710890</v>
      </c>
      <c r="D173" s="22">
        <f>IFERROR(VLOOKUP($C173,'틱톡 RAW'!$A:$K,6,0),0)</f>
        <v>0</v>
      </c>
      <c r="E173" s="22">
        <f>IFERROR(VLOOKUP($C173,'틱톡 RAW'!$A:$K,7,0),0)</f>
        <v>0</v>
      </c>
      <c r="F173" s="22">
        <f>IFERROR(VLOOKUP($C173,'틱톡 RAW'!$A:$K,8,0),0)</f>
        <v>0</v>
      </c>
      <c r="G173" s="22">
        <f>IFERROR(VLOOKUP($C173,'틱톡 RAW'!$A:$K,12,0),0)</f>
        <v>0</v>
      </c>
      <c r="H173" s="22">
        <f>IFERROR(VLOOKUP($C173,'틱톡 RAW'!$A:$K,13,0),0)</f>
        <v>0</v>
      </c>
      <c r="I173" s="22">
        <f>IFERROR(VLOOKUP($C173,'틱톡 RAW'!$A:$K,14,0),0)</f>
        <v>0</v>
      </c>
      <c r="J173" s="23">
        <f t="shared" ref="J173:J205" si="106">IFERROR(D173/E173*1000,0)</f>
        <v>0</v>
      </c>
      <c r="K173" s="23">
        <f t="shared" si="96"/>
        <v>0</v>
      </c>
      <c r="L173" s="24">
        <f t="shared" si="97"/>
        <v>0</v>
      </c>
      <c r="M173" s="24">
        <f t="shared" si="98"/>
        <v>0</v>
      </c>
      <c r="N173" s="24">
        <f t="shared" si="99"/>
        <v>0</v>
      </c>
      <c r="O173" s="24">
        <f t="shared" si="100"/>
        <v>0</v>
      </c>
      <c r="P173" s="22">
        <f t="shared" si="101"/>
        <v>0</v>
      </c>
      <c r="Q173" s="22">
        <f t="shared" si="102"/>
        <v>0</v>
      </c>
      <c r="R173" s="22">
        <f t="shared" si="103"/>
        <v>0</v>
      </c>
      <c r="S173" s="22">
        <f>IFERROR(VLOOKUP($C173,'틱톡 RAW (MMP)'!$A:$J,6,0),0)</f>
        <v>0</v>
      </c>
      <c r="T173" s="22">
        <f>IFERROR(VLOOKUP($C173,'틱톡 RAW (MMP)'!$A:$J,9,0),0)</f>
        <v>0</v>
      </c>
      <c r="U173" s="22">
        <f>IFERROR(VLOOKUP($C173,'틱톡 RAW (MMP)'!$A:$J,10,0),0)</f>
        <v>0</v>
      </c>
      <c r="V173" s="22">
        <f t="shared" si="104"/>
        <v>0</v>
      </c>
      <c r="W173" s="22">
        <f t="shared" si="105"/>
        <v>0</v>
      </c>
      <c r="X173" s="22">
        <f>IFERROR(W173*커버링B2C요약!$AD$8/(커버링B2C요약!$AE$5/커버링B2C요약!$AD$5),0)</f>
        <v>0</v>
      </c>
      <c r="Y173" s="43"/>
      <c r="Z173" s="43"/>
      <c r="AA173" s="208">
        <f t="shared" ref="AA173:AA205" si="107">IFERROR(D173/S173,0)</f>
        <v>0</v>
      </c>
    </row>
    <row r="174" spans="1:28" s="45" customFormat="1" ht="16.5" hidden="1" customHeight="1">
      <c r="A174" s="22"/>
      <c r="B174" s="22">
        <f>IFERROR(VLOOKUP($C174,'틱톡 RAW'!$A:$K,3,0),0)</f>
        <v>0</v>
      </c>
      <c r="C174" s="22">
        <v>1857907808710880</v>
      </c>
      <c r="D174" s="22">
        <f>IFERROR(VLOOKUP($C174,'틱톡 RAW'!$A:$K,6,0),0)</f>
        <v>0</v>
      </c>
      <c r="E174" s="22">
        <f>IFERROR(VLOOKUP($C174,'틱톡 RAW'!$A:$K,7,0),0)</f>
        <v>0</v>
      </c>
      <c r="F174" s="22">
        <f>IFERROR(VLOOKUP($C174,'틱톡 RAW'!$A:$K,8,0),0)</f>
        <v>0</v>
      </c>
      <c r="G174" s="22">
        <f>IFERROR(VLOOKUP($C174,'틱톡 RAW'!$A:$K,12,0),0)</f>
        <v>0</v>
      </c>
      <c r="H174" s="22">
        <f>IFERROR(VLOOKUP($C174,'틱톡 RAW'!$A:$K,13,0),0)</f>
        <v>0</v>
      </c>
      <c r="I174" s="22">
        <f>IFERROR(VLOOKUP($C174,'틱톡 RAW'!$A:$K,14,0),0)</f>
        <v>0</v>
      </c>
      <c r="J174" s="23">
        <f t="shared" si="106"/>
        <v>0</v>
      </c>
      <c r="K174" s="23">
        <f t="shared" si="96"/>
        <v>0</v>
      </c>
      <c r="L174" s="24">
        <f t="shared" si="97"/>
        <v>0</v>
      </c>
      <c r="M174" s="24">
        <f t="shared" si="98"/>
        <v>0</v>
      </c>
      <c r="N174" s="24">
        <f t="shared" si="99"/>
        <v>0</v>
      </c>
      <c r="O174" s="24">
        <f t="shared" si="100"/>
        <v>0</v>
      </c>
      <c r="P174" s="22">
        <f t="shared" si="101"/>
        <v>0</v>
      </c>
      <c r="Q174" s="22">
        <f t="shared" si="102"/>
        <v>0</v>
      </c>
      <c r="R174" s="22">
        <f t="shared" si="103"/>
        <v>0</v>
      </c>
      <c r="S174" s="22">
        <f>IFERROR(VLOOKUP($C174,'틱톡 RAW (MMP)'!$A:$J,6,0),0)</f>
        <v>0</v>
      </c>
      <c r="T174" s="22">
        <f>IFERROR(VLOOKUP($C174,'틱톡 RAW (MMP)'!$A:$J,9,0),0)</f>
        <v>0</v>
      </c>
      <c r="U174" s="22">
        <f>IFERROR(VLOOKUP($C174,'틱톡 RAW (MMP)'!$A:$J,10,0),0)</f>
        <v>0</v>
      </c>
      <c r="V174" s="22">
        <f t="shared" si="104"/>
        <v>0</v>
      </c>
      <c r="W174" s="22">
        <f t="shared" si="105"/>
        <v>0</v>
      </c>
      <c r="X174" s="22">
        <f>IFERROR(W174*커버링B2C요약!$AD$8/(커버링B2C요약!$AE$5/커버링B2C요약!$AD$5),0)</f>
        <v>0</v>
      </c>
      <c r="Y174" s="43"/>
      <c r="Z174" s="43"/>
      <c r="AA174" s="208">
        <f t="shared" si="107"/>
        <v>0</v>
      </c>
    </row>
    <row r="175" spans="1:28" s="45" customFormat="1" ht="16.5" hidden="1" customHeight="1">
      <c r="A175" s="22"/>
      <c r="B175" s="22">
        <f>IFERROR(VLOOKUP($C175,'틱톡 RAW'!$A:$K,3,0),0)</f>
        <v>0</v>
      </c>
      <c r="C175" s="22">
        <v>1858094948650240</v>
      </c>
      <c r="D175" s="22">
        <f>IFERROR(VLOOKUP($C175,'틱톡 RAW'!$A:$K,6,0),0)</f>
        <v>0</v>
      </c>
      <c r="E175" s="22">
        <f>IFERROR(VLOOKUP($C175,'틱톡 RAW'!$A:$K,7,0),0)</f>
        <v>0</v>
      </c>
      <c r="F175" s="22">
        <f>IFERROR(VLOOKUP($C175,'틱톡 RAW'!$A:$K,8,0),0)</f>
        <v>0</v>
      </c>
      <c r="G175" s="22">
        <f>IFERROR(VLOOKUP($C175,'틱톡 RAW'!$A:$K,12,0),0)</f>
        <v>0</v>
      </c>
      <c r="H175" s="22">
        <f>IFERROR(VLOOKUP($C175,'틱톡 RAW'!$A:$K,13,0),0)</f>
        <v>0</v>
      </c>
      <c r="I175" s="22">
        <f>IFERROR(VLOOKUP($C175,'틱톡 RAW'!$A:$K,14,0),0)</f>
        <v>0</v>
      </c>
      <c r="J175" s="23">
        <f t="shared" si="106"/>
        <v>0</v>
      </c>
      <c r="K175" s="23">
        <f t="shared" si="96"/>
        <v>0</v>
      </c>
      <c r="L175" s="24">
        <f t="shared" si="97"/>
        <v>0</v>
      </c>
      <c r="M175" s="24">
        <f t="shared" si="98"/>
        <v>0</v>
      </c>
      <c r="N175" s="24">
        <f t="shared" si="99"/>
        <v>0</v>
      </c>
      <c r="O175" s="24">
        <f t="shared" si="100"/>
        <v>0</v>
      </c>
      <c r="P175" s="22">
        <f t="shared" si="101"/>
        <v>0</v>
      </c>
      <c r="Q175" s="22">
        <f t="shared" si="102"/>
        <v>0</v>
      </c>
      <c r="R175" s="22">
        <f t="shared" si="103"/>
        <v>0</v>
      </c>
      <c r="S175" s="22">
        <f>IFERROR(VLOOKUP($C175,'틱톡 RAW (MMP)'!$A:$J,6,0),0)</f>
        <v>0</v>
      </c>
      <c r="T175" s="22">
        <f>IFERROR(VLOOKUP($C175,'틱톡 RAW (MMP)'!$A:$J,9,0),0)</f>
        <v>0</v>
      </c>
      <c r="U175" s="22">
        <f>IFERROR(VLOOKUP($C175,'틱톡 RAW (MMP)'!$A:$J,10,0),0)</f>
        <v>0</v>
      </c>
      <c r="V175" s="22">
        <f t="shared" si="104"/>
        <v>0</v>
      </c>
      <c r="W175" s="22">
        <f t="shared" si="105"/>
        <v>0</v>
      </c>
      <c r="X175" s="22">
        <f>IFERROR(W175*커버링B2C요약!$AD$8/(커버링B2C요약!$AE$5/커버링B2C요약!$AD$5),0)</f>
        <v>0</v>
      </c>
      <c r="Y175" s="43"/>
      <c r="Z175" s="43"/>
      <c r="AA175" s="208">
        <f t="shared" si="107"/>
        <v>0</v>
      </c>
    </row>
    <row r="176" spans="1:28" s="45" customFormat="1" ht="16.5" hidden="1" customHeight="1">
      <c r="A176" s="22"/>
      <c r="B176" s="22" t="str">
        <f>IFERROR(VLOOKUP($C176,'틱톡 RAW'!$A:$K,3,0),0)</f>
        <v>ios_install_like(b)_vd_인플루언서PA(2)_25.12.10</v>
      </c>
      <c r="C176" s="22">
        <v>1857907650052240</v>
      </c>
      <c r="D176" s="22">
        <f>IFERROR(VLOOKUP($C176,'틱톡 RAW'!$A:$K,6,0),0)</f>
        <v>0</v>
      </c>
      <c r="E176" s="22">
        <f>IFERROR(VLOOKUP($C176,'틱톡 RAW'!$A:$K,7,0),0)</f>
        <v>0</v>
      </c>
      <c r="F176" s="22">
        <f>IFERROR(VLOOKUP($C176,'틱톡 RAW'!$A:$K,8,0),0)</f>
        <v>0</v>
      </c>
      <c r="G176" s="22">
        <f>IFERROR(VLOOKUP($C176,'틱톡 RAW'!$A:$K,12,0),0)</f>
        <v>0</v>
      </c>
      <c r="H176" s="22">
        <f>IFERROR(VLOOKUP($C176,'틱톡 RAW'!$A:$K,13,0),0)</f>
        <v>0</v>
      </c>
      <c r="I176" s="22">
        <f>IFERROR(VLOOKUP($C176,'틱톡 RAW'!$A:$K,14,0),0)</f>
        <v>0</v>
      </c>
      <c r="J176" s="23">
        <f t="shared" si="106"/>
        <v>0</v>
      </c>
      <c r="K176" s="23">
        <f t="shared" si="96"/>
        <v>0</v>
      </c>
      <c r="L176" s="24">
        <f t="shared" si="97"/>
        <v>0</v>
      </c>
      <c r="M176" s="24">
        <f t="shared" si="98"/>
        <v>0</v>
      </c>
      <c r="N176" s="24">
        <f t="shared" si="99"/>
        <v>0</v>
      </c>
      <c r="O176" s="24">
        <f t="shared" si="100"/>
        <v>0</v>
      </c>
      <c r="P176" s="22">
        <f t="shared" si="101"/>
        <v>0</v>
      </c>
      <c r="Q176" s="22">
        <f t="shared" si="102"/>
        <v>0</v>
      </c>
      <c r="R176" s="22">
        <f t="shared" si="103"/>
        <v>0</v>
      </c>
      <c r="S176" s="22">
        <f>IFERROR(VLOOKUP($C176,'틱톡 RAW (MMP)'!$A:$J,6,0),0)</f>
        <v>0</v>
      </c>
      <c r="T176" s="22">
        <f>IFERROR(VLOOKUP($C176,'틱톡 RAW (MMP)'!$A:$J,9,0),0)</f>
        <v>0</v>
      </c>
      <c r="U176" s="22">
        <f>IFERROR(VLOOKUP($C176,'틱톡 RAW (MMP)'!$A:$J,10,0),0)</f>
        <v>0</v>
      </c>
      <c r="V176" s="22">
        <f t="shared" si="104"/>
        <v>0</v>
      </c>
      <c r="W176" s="22">
        <f t="shared" si="105"/>
        <v>0</v>
      </c>
      <c r="X176" s="22">
        <f>IFERROR(W176*커버링B2C요약!$AD$8/(커버링B2C요약!$AE$5/커버링B2C요약!$AD$5),0)</f>
        <v>0</v>
      </c>
      <c r="Y176" s="43"/>
      <c r="Z176" s="43"/>
      <c r="AA176" s="208">
        <f t="shared" si="107"/>
        <v>0</v>
      </c>
    </row>
    <row r="177" spans="1:27" s="45" customFormat="1" ht="16.5" hidden="1" customHeight="1">
      <c r="A177" s="22"/>
      <c r="B177" s="22" t="str">
        <f>IFERROR(VLOOKUP($C177,'틱톡 RAW'!$A:$K,3,0),0)</f>
        <v>ios_install_like(b)_vd_인플루언서PA(2)_25.12.10</v>
      </c>
      <c r="C177" s="22">
        <v>1859157056289900</v>
      </c>
      <c r="D177" s="22">
        <f>IFERROR(VLOOKUP($C177,'틱톡 RAW'!$A:$K,6,0),0)</f>
        <v>0</v>
      </c>
      <c r="E177" s="22">
        <f>IFERROR(VLOOKUP($C177,'틱톡 RAW'!$A:$K,7,0),0)</f>
        <v>0</v>
      </c>
      <c r="F177" s="22">
        <f>IFERROR(VLOOKUP($C177,'틱톡 RAW'!$A:$K,8,0),0)</f>
        <v>0</v>
      </c>
      <c r="G177" s="22">
        <f>IFERROR(VLOOKUP($C177,'틱톡 RAW'!$A:$K,12,0),0)</f>
        <v>0</v>
      </c>
      <c r="H177" s="22">
        <f>IFERROR(VLOOKUP($C177,'틱톡 RAW'!$A:$K,13,0),0)</f>
        <v>0</v>
      </c>
      <c r="I177" s="22">
        <f>IFERROR(VLOOKUP($C177,'틱톡 RAW'!$A:$K,14,0),0)</f>
        <v>0</v>
      </c>
      <c r="J177" s="23">
        <f t="shared" si="106"/>
        <v>0</v>
      </c>
      <c r="K177" s="23">
        <f t="shared" si="96"/>
        <v>0</v>
      </c>
      <c r="L177" s="24">
        <f t="shared" si="97"/>
        <v>0</v>
      </c>
      <c r="M177" s="24">
        <f t="shared" si="98"/>
        <v>0</v>
      </c>
      <c r="N177" s="24">
        <f t="shared" si="99"/>
        <v>0</v>
      </c>
      <c r="O177" s="24">
        <f t="shared" si="100"/>
        <v>0</v>
      </c>
      <c r="P177" s="22">
        <f t="shared" si="101"/>
        <v>0</v>
      </c>
      <c r="Q177" s="22">
        <f t="shared" si="102"/>
        <v>0</v>
      </c>
      <c r="R177" s="22">
        <f t="shared" si="103"/>
        <v>0</v>
      </c>
      <c r="S177" s="22">
        <f>IFERROR(VLOOKUP($C177,'틱톡 RAW (MMP)'!$A:$J,6,0),0)</f>
        <v>0</v>
      </c>
      <c r="T177" s="22">
        <f>IFERROR(VLOOKUP($C177,'틱톡 RAW (MMP)'!$A:$J,9,0),0)</f>
        <v>0</v>
      </c>
      <c r="U177" s="22">
        <f>IFERROR(VLOOKUP($C177,'틱톡 RAW (MMP)'!$A:$J,10,0),0)</f>
        <v>0</v>
      </c>
      <c r="V177" s="22">
        <f t="shared" si="104"/>
        <v>0</v>
      </c>
      <c r="W177" s="22">
        <f t="shared" si="105"/>
        <v>0</v>
      </c>
      <c r="X177" s="22">
        <f>IFERROR(W177*커버링B2C요약!$AD$8/(커버링B2C요약!$AE$5/커버링B2C요약!$AD$5),0)</f>
        <v>0</v>
      </c>
      <c r="Y177" s="43"/>
      <c r="Z177" s="43"/>
      <c r="AA177" s="208">
        <f t="shared" si="107"/>
        <v>0</v>
      </c>
    </row>
    <row r="178" spans="1:27" s="45" customFormat="1" ht="16.5" hidden="1" customHeight="1">
      <c r="A178" s="22"/>
      <c r="B178" s="22" t="str">
        <f>IFERROR(VLOOKUP($C178,'틱톡 RAW'!$A:$K,3,0),0)</f>
        <v>ios_install_like(b)_vd_인플루언서PA(2)_25.12.10</v>
      </c>
      <c r="C178" s="22">
        <v>1859157056289880</v>
      </c>
      <c r="D178" s="22">
        <f>IFERROR(VLOOKUP($C178,'틱톡 RAW'!$A:$K,6,0),0)</f>
        <v>0</v>
      </c>
      <c r="E178" s="22">
        <f>IFERROR(VLOOKUP($C178,'틱톡 RAW'!$A:$K,7,0),0)</f>
        <v>0</v>
      </c>
      <c r="F178" s="22">
        <f>IFERROR(VLOOKUP($C178,'틱톡 RAW'!$A:$K,8,0),0)</f>
        <v>0</v>
      </c>
      <c r="G178" s="22">
        <f>IFERROR(VLOOKUP($C178,'틱톡 RAW'!$A:$K,12,0),0)</f>
        <v>0</v>
      </c>
      <c r="H178" s="22">
        <f>IFERROR(VLOOKUP($C178,'틱톡 RAW'!$A:$K,13,0),0)</f>
        <v>0</v>
      </c>
      <c r="I178" s="22">
        <f>IFERROR(VLOOKUP($C178,'틱톡 RAW'!$A:$K,14,0),0)</f>
        <v>0</v>
      </c>
      <c r="J178" s="23">
        <f t="shared" si="106"/>
        <v>0</v>
      </c>
      <c r="K178" s="23">
        <f t="shared" si="96"/>
        <v>0</v>
      </c>
      <c r="L178" s="24">
        <f t="shared" si="97"/>
        <v>0</v>
      </c>
      <c r="M178" s="24">
        <f t="shared" si="98"/>
        <v>0</v>
      </c>
      <c r="N178" s="24">
        <f t="shared" si="99"/>
        <v>0</v>
      </c>
      <c r="O178" s="24">
        <f t="shared" si="100"/>
        <v>0</v>
      </c>
      <c r="P178" s="22">
        <f t="shared" si="101"/>
        <v>0</v>
      </c>
      <c r="Q178" s="22">
        <f t="shared" si="102"/>
        <v>0</v>
      </c>
      <c r="R178" s="22">
        <f t="shared" si="103"/>
        <v>0</v>
      </c>
      <c r="S178" s="22">
        <f>IFERROR(VLOOKUP($C178,'틱톡 RAW (MMP)'!$A:$J,6,0),0)</f>
        <v>0</v>
      </c>
      <c r="T178" s="22">
        <f>IFERROR(VLOOKUP($C178,'틱톡 RAW (MMP)'!$A:$J,9,0),0)</f>
        <v>0</v>
      </c>
      <c r="U178" s="22">
        <f>IFERROR(VLOOKUP($C178,'틱톡 RAW (MMP)'!$A:$J,10,0),0)</f>
        <v>0</v>
      </c>
      <c r="V178" s="22">
        <f t="shared" si="104"/>
        <v>0</v>
      </c>
      <c r="W178" s="22">
        <f t="shared" si="105"/>
        <v>0</v>
      </c>
      <c r="X178" s="22">
        <f>IFERROR(W178*커버링B2C요약!$AD$8/(커버링B2C요약!$AE$5/커버링B2C요약!$AD$5),0)</f>
        <v>0</v>
      </c>
      <c r="Y178" s="43"/>
      <c r="Z178" s="43"/>
      <c r="AA178" s="208">
        <f t="shared" si="107"/>
        <v>0</v>
      </c>
    </row>
    <row r="179" spans="1:27" s="45" customFormat="1" ht="16.5" hidden="1" customHeight="1">
      <c r="A179" s="22"/>
      <c r="B179" s="22">
        <f>IFERROR(VLOOKUP($C179,'틱톡 RAW'!$A:$K,3,0),0)</f>
        <v>0</v>
      </c>
      <c r="C179" s="22">
        <v>1859157056289870</v>
      </c>
      <c r="D179" s="22">
        <f>IFERROR(VLOOKUP($C179,'틱톡 RAW'!$A:$K,6,0),0)</f>
        <v>0</v>
      </c>
      <c r="E179" s="22">
        <f>IFERROR(VLOOKUP($C179,'틱톡 RAW'!$A:$K,7,0),0)</f>
        <v>0</v>
      </c>
      <c r="F179" s="22">
        <f>IFERROR(VLOOKUP($C179,'틱톡 RAW'!$A:$K,8,0),0)</f>
        <v>0</v>
      </c>
      <c r="G179" s="22">
        <f>IFERROR(VLOOKUP($C179,'틱톡 RAW'!$A:$K,12,0),0)</f>
        <v>0</v>
      </c>
      <c r="H179" s="22">
        <f>IFERROR(VLOOKUP($C179,'틱톡 RAW'!$A:$K,13,0),0)</f>
        <v>0</v>
      </c>
      <c r="I179" s="22">
        <f>IFERROR(VLOOKUP($C179,'틱톡 RAW'!$A:$K,14,0),0)</f>
        <v>0</v>
      </c>
      <c r="J179" s="23">
        <f t="shared" si="106"/>
        <v>0</v>
      </c>
      <c r="K179" s="23">
        <f t="shared" si="96"/>
        <v>0</v>
      </c>
      <c r="L179" s="24">
        <f t="shared" si="97"/>
        <v>0</v>
      </c>
      <c r="M179" s="24">
        <f t="shared" si="98"/>
        <v>0</v>
      </c>
      <c r="N179" s="24">
        <f t="shared" si="99"/>
        <v>0</v>
      </c>
      <c r="O179" s="24">
        <f t="shared" si="100"/>
        <v>0</v>
      </c>
      <c r="P179" s="22">
        <f t="shared" si="101"/>
        <v>0</v>
      </c>
      <c r="Q179" s="22">
        <f t="shared" si="102"/>
        <v>0</v>
      </c>
      <c r="R179" s="22">
        <f t="shared" si="103"/>
        <v>0</v>
      </c>
      <c r="S179" s="22">
        <f>IFERROR(VLOOKUP($C179,'틱톡 RAW (MMP)'!$A:$J,6,0),0)</f>
        <v>0</v>
      </c>
      <c r="T179" s="22">
        <f>IFERROR(VLOOKUP($C179,'틱톡 RAW (MMP)'!$A:$J,9,0),0)</f>
        <v>0</v>
      </c>
      <c r="U179" s="22">
        <f>IFERROR(VLOOKUP($C179,'틱톡 RAW (MMP)'!$A:$J,10,0),0)</f>
        <v>0</v>
      </c>
      <c r="V179" s="22">
        <f t="shared" si="104"/>
        <v>0</v>
      </c>
      <c r="W179" s="22">
        <f t="shared" si="105"/>
        <v>0</v>
      </c>
      <c r="X179" s="22">
        <f>IFERROR(W179*커버링B2C요약!$AD$8/(커버링B2C요약!$AE$5/커버링B2C요약!$AD$5),0)</f>
        <v>0</v>
      </c>
      <c r="Y179" s="43"/>
      <c r="Z179" s="43"/>
      <c r="AA179" s="208">
        <f t="shared" si="107"/>
        <v>0</v>
      </c>
    </row>
    <row r="180" spans="1:27" s="45" customFormat="1" ht="16.5" hidden="1" customHeight="1">
      <c r="A180" s="22"/>
      <c r="B180" s="22">
        <f>IFERROR(VLOOKUP($C180,'틱톡 RAW'!$A:$K,3,0),0)</f>
        <v>0</v>
      </c>
      <c r="C180" s="22">
        <v>1859157056289850</v>
      </c>
      <c r="D180" s="22">
        <f>IFERROR(VLOOKUP($C180,'틱톡 RAW'!$A:$K,6,0),0)</f>
        <v>0</v>
      </c>
      <c r="E180" s="22">
        <f>IFERROR(VLOOKUP($C180,'틱톡 RAW'!$A:$K,7,0),0)</f>
        <v>0</v>
      </c>
      <c r="F180" s="22">
        <f>IFERROR(VLOOKUP($C180,'틱톡 RAW'!$A:$K,8,0),0)</f>
        <v>0</v>
      </c>
      <c r="G180" s="22">
        <f>IFERROR(VLOOKUP($C180,'틱톡 RAW'!$A:$K,12,0),0)</f>
        <v>0</v>
      </c>
      <c r="H180" s="22">
        <f>IFERROR(VLOOKUP($C180,'틱톡 RAW'!$A:$K,13,0),0)</f>
        <v>0</v>
      </c>
      <c r="I180" s="22">
        <f>IFERROR(VLOOKUP($C180,'틱톡 RAW'!$A:$K,14,0),0)</f>
        <v>0</v>
      </c>
      <c r="J180" s="23">
        <f t="shared" si="106"/>
        <v>0</v>
      </c>
      <c r="K180" s="23">
        <f t="shared" si="96"/>
        <v>0</v>
      </c>
      <c r="L180" s="24">
        <f t="shared" si="97"/>
        <v>0</v>
      </c>
      <c r="M180" s="24">
        <f t="shared" si="98"/>
        <v>0</v>
      </c>
      <c r="N180" s="24">
        <f t="shared" si="99"/>
        <v>0</v>
      </c>
      <c r="O180" s="24">
        <f t="shared" si="100"/>
        <v>0</v>
      </c>
      <c r="P180" s="22">
        <f t="shared" si="101"/>
        <v>0</v>
      </c>
      <c r="Q180" s="22">
        <f t="shared" si="102"/>
        <v>0</v>
      </c>
      <c r="R180" s="22">
        <f t="shared" si="103"/>
        <v>0</v>
      </c>
      <c r="S180" s="22">
        <f>IFERROR(VLOOKUP($C180,'틱톡 RAW (MMP)'!$A:$J,6,0),0)</f>
        <v>0</v>
      </c>
      <c r="T180" s="22">
        <f>IFERROR(VLOOKUP($C180,'틱톡 RAW (MMP)'!$A:$J,9,0),0)</f>
        <v>0</v>
      </c>
      <c r="U180" s="22">
        <f>IFERROR(VLOOKUP($C180,'틱톡 RAW (MMP)'!$A:$J,10,0),0)</f>
        <v>0</v>
      </c>
      <c r="V180" s="22">
        <f t="shared" si="104"/>
        <v>0</v>
      </c>
      <c r="W180" s="22">
        <f t="shared" si="105"/>
        <v>0</v>
      </c>
      <c r="X180" s="22">
        <f>IFERROR(W180*커버링B2C요약!$AD$8/(커버링B2C요약!$AE$5/커버링B2C요약!$AD$5),0)</f>
        <v>0</v>
      </c>
      <c r="Y180" s="43"/>
      <c r="Z180" s="43"/>
      <c r="AA180" s="208">
        <f t="shared" si="107"/>
        <v>0</v>
      </c>
    </row>
    <row r="181" spans="1:27" s="45" customFormat="1" ht="16.5" hidden="1" customHeight="1">
      <c r="A181" s="22"/>
      <c r="B181" s="22">
        <f>IFERROR(VLOOKUP($C181,'틱톡 RAW'!$A:$K,3,0),0)</f>
        <v>0</v>
      </c>
      <c r="C181" s="22">
        <v>1859157043070000</v>
      </c>
      <c r="D181" s="22">
        <f>IFERROR(VLOOKUP($C181,'틱톡 RAW'!$A:$K,6,0),0)</f>
        <v>0</v>
      </c>
      <c r="E181" s="22">
        <f>IFERROR(VLOOKUP($C181,'틱톡 RAW'!$A:$K,7,0),0)</f>
        <v>0</v>
      </c>
      <c r="F181" s="22">
        <f>IFERROR(VLOOKUP($C181,'틱톡 RAW'!$A:$K,8,0),0)</f>
        <v>0</v>
      </c>
      <c r="G181" s="22">
        <f>IFERROR(VLOOKUP($C181,'틱톡 RAW'!$A:$K,12,0),0)</f>
        <v>0</v>
      </c>
      <c r="H181" s="22">
        <f>IFERROR(VLOOKUP($C181,'틱톡 RAW'!$A:$K,13,0),0)</f>
        <v>0</v>
      </c>
      <c r="I181" s="22">
        <f>IFERROR(VLOOKUP($C181,'틱톡 RAW'!$A:$K,14,0),0)</f>
        <v>0</v>
      </c>
      <c r="J181" s="23">
        <f t="shared" si="106"/>
        <v>0</v>
      </c>
      <c r="K181" s="23">
        <f t="shared" si="96"/>
        <v>0</v>
      </c>
      <c r="L181" s="24">
        <f t="shared" si="97"/>
        <v>0</v>
      </c>
      <c r="M181" s="24">
        <f t="shared" si="98"/>
        <v>0</v>
      </c>
      <c r="N181" s="24">
        <f t="shared" si="99"/>
        <v>0</v>
      </c>
      <c r="O181" s="24">
        <f t="shared" si="100"/>
        <v>0</v>
      </c>
      <c r="P181" s="22">
        <f t="shared" si="101"/>
        <v>0</v>
      </c>
      <c r="Q181" s="22">
        <f t="shared" si="102"/>
        <v>0</v>
      </c>
      <c r="R181" s="22">
        <f t="shared" si="103"/>
        <v>0</v>
      </c>
      <c r="S181" s="22">
        <f>IFERROR(VLOOKUP($C181,'틱톡 RAW (MMP)'!$A:$J,6,0),0)</f>
        <v>0</v>
      </c>
      <c r="T181" s="22">
        <f>IFERROR(VLOOKUP($C181,'틱톡 RAW (MMP)'!$A:$J,9,0),0)</f>
        <v>0</v>
      </c>
      <c r="U181" s="22">
        <f>IFERROR(VLOOKUP($C181,'틱톡 RAW (MMP)'!$A:$J,10,0),0)</f>
        <v>0</v>
      </c>
      <c r="V181" s="22">
        <f t="shared" si="104"/>
        <v>0</v>
      </c>
      <c r="W181" s="22">
        <f t="shared" si="105"/>
        <v>0</v>
      </c>
      <c r="X181" s="22">
        <f>IFERROR(W181*커버링B2C요약!$AD$8/(커버링B2C요약!$AE$5/커버링B2C요약!$AD$5),0)</f>
        <v>0</v>
      </c>
      <c r="Y181" s="43"/>
      <c r="Z181" s="43"/>
      <c r="AA181" s="208">
        <f t="shared" si="107"/>
        <v>0</v>
      </c>
    </row>
    <row r="182" spans="1:27" s="45" customFormat="1" ht="16.5" hidden="1" customHeight="1">
      <c r="A182" s="22"/>
      <c r="B182" s="22">
        <f>IFERROR(VLOOKUP($C182,'틱톡 RAW'!$A:$K,3,0),0)</f>
        <v>0</v>
      </c>
      <c r="C182" s="22">
        <v>1858275971186920</v>
      </c>
      <c r="D182" s="22">
        <f>IFERROR(VLOOKUP($C182,'틱톡 RAW'!$A:$K,6,0),0)</f>
        <v>0</v>
      </c>
      <c r="E182" s="22">
        <f>IFERROR(VLOOKUP($C182,'틱톡 RAW'!$A:$K,7,0),0)</f>
        <v>0</v>
      </c>
      <c r="F182" s="22">
        <f>IFERROR(VLOOKUP($C182,'틱톡 RAW'!$A:$K,8,0),0)</f>
        <v>0</v>
      </c>
      <c r="G182" s="22">
        <f>IFERROR(VLOOKUP($C182,'틱톡 RAW'!$A:$K,12,0),0)</f>
        <v>0</v>
      </c>
      <c r="H182" s="22">
        <f>IFERROR(VLOOKUP($C182,'틱톡 RAW'!$A:$K,13,0),0)</f>
        <v>0</v>
      </c>
      <c r="I182" s="22">
        <f>IFERROR(VLOOKUP($C182,'틱톡 RAW'!$A:$K,14,0),0)</f>
        <v>0</v>
      </c>
      <c r="J182" s="23">
        <f t="shared" si="106"/>
        <v>0</v>
      </c>
      <c r="K182" s="23">
        <f t="shared" si="96"/>
        <v>0</v>
      </c>
      <c r="L182" s="24">
        <f t="shared" si="97"/>
        <v>0</v>
      </c>
      <c r="M182" s="24">
        <f t="shared" si="98"/>
        <v>0</v>
      </c>
      <c r="N182" s="24">
        <f t="shared" si="99"/>
        <v>0</v>
      </c>
      <c r="O182" s="24">
        <f t="shared" si="100"/>
        <v>0</v>
      </c>
      <c r="P182" s="22">
        <f t="shared" si="101"/>
        <v>0</v>
      </c>
      <c r="Q182" s="22">
        <f t="shared" si="102"/>
        <v>0</v>
      </c>
      <c r="R182" s="22">
        <f t="shared" si="103"/>
        <v>0</v>
      </c>
      <c r="S182" s="22">
        <f>IFERROR(VLOOKUP($C182,'틱톡 RAW (MMP)'!$A:$J,6,0),0)</f>
        <v>0</v>
      </c>
      <c r="T182" s="22">
        <f>IFERROR(VLOOKUP($C182,'틱톡 RAW (MMP)'!$A:$J,9,0),0)</f>
        <v>0</v>
      </c>
      <c r="U182" s="22">
        <f>IFERROR(VLOOKUP($C182,'틱톡 RAW (MMP)'!$A:$J,10,0),0)</f>
        <v>0</v>
      </c>
      <c r="V182" s="22">
        <f t="shared" si="104"/>
        <v>0</v>
      </c>
      <c r="W182" s="22">
        <f t="shared" si="105"/>
        <v>0</v>
      </c>
      <c r="X182" s="22">
        <f>IFERROR(W182*커버링B2C요약!$AD$8/(커버링B2C요약!$AE$5/커버링B2C요약!$AD$5),0)</f>
        <v>0</v>
      </c>
      <c r="Y182" s="43"/>
      <c r="Z182" s="43"/>
      <c r="AA182" s="208">
        <f t="shared" si="107"/>
        <v>0</v>
      </c>
    </row>
    <row r="183" spans="1:27" s="45" customFormat="1" ht="16.5" hidden="1" customHeight="1">
      <c r="A183" s="22"/>
      <c r="B183" s="22" t="str">
        <f>IFERROR(VLOOKUP($C183,'틱톡 RAW'!$A:$K,3,0),0)</f>
        <v>ios_install_like(b)_vd_인플루언서PA(2)_25.12.10</v>
      </c>
      <c r="C183" s="22">
        <v>1856816248173660</v>
      </c>
      <c r="D183" s="22">
        <f>IFERROR(VLOOKUP($C183,'틱톡 RAW'!$A:$K,6,0),0)</f>
        <v>0</v>
      </c>
      <c r="E183" s="22">
        <f>IFERROR(VLOOKUP($C183,'틱톡 RAW'!$A:$K,7,0),0)</f>
        <v>0</v>
      </c>
      <c r="F183" s="22">
        <f>IFERROR(VLOOKUP($C183,'틱톡 RAW'!$A:$K,8,0),0)</f>
        <v>0</v>
      </c>
      <c r="G183" s="22">
        <f>IFERROR(VLOOKUP($C183,'틱톡 RAW'!$A:$K,12,0),0)</f>
        <v>0</v>
      </c>
      <c r="H183" s="22">
        <f>IFERROR(VLOOKUP($C183,'틱톡 RAW'!$A:$K,13,0),0)</f>
        <v>0</v>
      </c>
      <c r="I183" s="22">
        <f>IFERROR(VLOOKUP($C183,'틱톡 RAW'!$A:$K,14,0),0)</f>
        <v>0</v>
      </c>
      <c r="J183" s="23">
        <f t="shared" si="106"/>
        <v>0</v>
      </c>
      <c r="K183" s="23">
        <f t="shared" si="96"/>
        <v>0</v>
      </c>
      <c r="L183" s="24">
        <f t="shared" si="97"/>
        <v>0</v>
      </c>
      <c r="M183" s="24">
        <f t="shared" si="98"/>
        <v>0</v>
      </c>
      <c r="N183" s="24">
        <f t="shared" si="99"/>
        <v>0</v>
      </c>
      <c r="O183" s="24">
        <f t="shared" si="100"/>
        <v>0</v>
      </c>
      <c r="P183" s="22">
        <f t="shared" si="101"/>
        <v>0</v>
      </c>
      <c r="Q183" s="22">
        <f t="shared" si="102"/>
        <v>0</v>
      </c>
      <c r="R183" s="22">
        <f t="shared" si="103"/>
        <v>0</v>
      </c>
      <c r="S183" s="22">
        <f>IFERROR(VLOOKUP($C183,'틱톡 RAW (MMP)'!$A:$J,6,0),0)</f>
        <v>0</v>
      </c>
      <c r="T183" s="22">
        <f>IFERROR(VLOOKUP($C183,'틱톡 RAW (MMP)'!$A:$J,9,0),0)</f>
        <v>0</v>
      </c>
      <c r="U183" s="22">
        <f>IFERROR(VLOOKUP($C183,'틱톡 RAW (MMP)'!$A:$J,10,0),0)</f>
        <v>0</v>
      </c>
      <c r="V183" s="22">
        <f t="shared" si="104"/>
        <v>0</v>
      </c>
      <c r="W183" s="22">
        <f t="shared" si="105"/>
        <v>0</v>
      </c>
      <c r="X183" s="22">
        <f>IFERROR(W183*커버링B2C요약!$AD$8/(커버링B2C요약!$AE$5/커버링B2C요약!$AD$5),0)</f>
        <v>0</v>
      </c>
      <c r="Y183" s="43"/>
      <c r="Z183" s="43"/>
      <c r="AA183" s="208">
        <f t="shared" si="107"/>
        <v>0</v>
      </c>
    </row>
    <row r="184" spans="1:27" s="45" customFormat="1" ht="16.5" hidden="1" customHeight="1">
      <c r="A184" s="22"/>
      <c r="B184" s="22" t="str">
        <f>IFERROR(VLOOKUP($C184,'틱톡 RAW'!$A:$K,3,0),0)</f>
        <v>ios_install_like(b)_vd_인플루언서PA(2)_25.12.10</v>
      </c>
      <c r="C184" s="22">
        <v>1854283467824700</v>
      </c>
      <c r="D184" s="22">
        <f>IFERROR(VLOOKUP($C184,'틱톡 RAW'!$A:$K,6,0),0)</f>
        <v>0</v>
      </c>
      <c r="E184" s="22">
        <f>IFERROR(VLOOKUP($C184,'틱톡 RAW'!$A:$K,7,0),0)</f>
        <v>0</v>
      </c>
      <c r="F184" s="22">
        <f>IFERROR(VLOOKUP($C184,'틱톡 RAW'!$A:$K,8,0),0)</f>
        <v>0</v>
      </c>
      <c r="G184" s="22">
        <f>IFERROR(VLOOKUP($C184,'틱톡 RAW'!$A:$K,12,0),0)</f>
        <v>0</v>
      </c>
      <c r="H184" s="22">
        <f>IFERROR(VLOOKUP($C184,'틱톡 RAW'!$A:$K,13,0),0)</f>
        <v>0</v>
      </c>
      <c r="I184" s="22">
        <f>IFERROR(VLOOKUP($C184,'틱톡 RAW'!$A:$K,14,0),0)</f>
        <v>0</v>
      </c>
      <c r="J184" s="23">
        <f t="shared" si="106"/>
        <v>0</v>
      </c>
      <c r="K184" s="23">
        <f t="shared" si="96"/>
        <v>0</v>
      </c>
      <c r="L184" s="24">
        <f t="shared" si="97"/>
        <v>0</v>
      </c>
      <c r="M184" s="24">
        <f t="shared" si="98"/>
        <v>0</v>
      </c>
      <c r="N184" s="24">
        <f t="shared" si="99"/>
        <v>0</v>
      </c>
      <c r="O184" s="24">
        <f t="shared" si="100"/>
        <v>0</v>
      </c>
      <c r="P184" s="22">
        <f t="shared" si="101"/>
        <v>0</v>
      </c>
      <c r="Q184" s="22">
        <f t="shared" si="102"/>
        <v>0</v>
      </c>
      <c r="R184" s="22">
        <f t="shared" si="103"/>
        <v>0</v>
      </c>
      <c r="S184" s="22">
        <f>IFERROR(VLOOKUP($C184,'틱톡 RAW (MMP)'!$A:$J,6,0),0)</f>
        <v>0</v>
      </c>
      <c r="T184" s="22">
        <f>IFERROR(VLOOKUP($C184,'틱톡 RAW (MMP)'!$A:$J,9,0),0)</f>
        <v>0</v>
      </c>
      <c r="U184" s="22">
        <f>IFERROR(VLOOKUP($C184,'틱톡 RAW (MMP)'!$A:$J,10,0),0)</f>
        <v>0</v>
      </c>
      <c r="V184" s="22">
        <f t="shared" si="104"/>
        <v>0</v>
      </c>
      <c r="W184" s="22">
        <f t="shared" si="105"/>
        <v>0</v>
      </c>
      <c r="X184" s="22">
        <f>IFERROR(W184*커버링B2C요약!$AD$8/(커버링B2C요약!$AE$5/커버링B2C요약!$AD$5),0)</f>
        <v>0</v>
      </c>
      <c r="Y184" s="43"/>
      <c r="Z184" s="43"/>
      <c r="AA184" s="208">
        <f t="shared" si="107"/>
        <v>0</v>
      </c>
    </row>
    <row r="185" spans="1:27" s="45" customFormat="1" ht="16.5" hidden="1" customHeight="1">
      <c r="A185" s="22"/>
      <c r="B185" s="22">
        <f>IFERROR(VLOOKUP($C185,'틱톡 RAW'!$A:$K,3,0),0)</f>
        <v>0</v>
      </c>
      <c r="C185" s="22">
        <v>1858094868055170</v>
      </c>
      <c r="D185" s="22">
        <f>IFERROR(VLOOKUP($C185,'틱톡 RAW'!$A:$K,6,0),0)</f>
        <v>0</v>
      </c>
      <c r="E185" s="22">
        <f>IFERROR(VLOOKUP($C185,'틱톡 RAW'!$A:$K,7,0),0)</f>
        <v>0</v>
      </c>
      <c r="F185" s="22">
        <f>IFERROR(VLOOKUP($C185,'틱톡 RAW'!$A:$K,8,0),0)</f>
        <v>0</v>
      </c>
      <c r="G185" s="22">
        <f>IFERROR(VLOOKUP($C185,'틱톡 RAW'!$A:$K,12,0),0)</f>
        <v>0</v>
      </c>
      <c r="H185" s="22">
        <f>IFERROR(VLOOKUP($C185,'틱톡 RAW'!$A:$K,13,0),0)</f>
        <v>0</v>
      </c>
      <c r="I185" s="22">
        <f>IFERROR(VLOOKUP($C185,'틱톡 RAW'!$A:$K,14,0),0)</f>
        <v>0</v>
      </c>
      <c r="J185" s="23">
        <f t="shared" si="106"/>
        <v>0</v>
      </c>
      <c r="K185" s="23">
        <f t="shared" si="96"/>
        <v>0</v>
      </c>
      <c r="L185" s="24">
        <f t="shared" si="97"/>
        <v>0</v>
      </c>
      <c r="M185" s="24">
        <f t="shared" si="98"/>
        <v>0</v>
      </c>
      <c r="N185" s="24">
        <f t="shared" si="99"/>
        <v>0</v>
      </c>
      <c r="O185" s="24">
        <f t="shared" si="100"/>
        <v>0</v>
      </c>
      <c r="P185" s="22">
        <f t="shared" si="101"/>
        <v>0</v>
      </c>
      <c r="Q185" s="22">
        <f t="shared" si="102"/>
        <v>0</v>
      </c>
      <c r="R185" s="22">
        <f t="shared" si="103"/>
        <v>0</v>
      </c>
      <c r="S185" s="22">
        <f>IFERROR(VLOOKUP($C185,'틱톡 RAW (MMP)'!$A:$J,6,0),0)</f>
        <v>0</v>
      </c>
      <c r="T185" s="22">
        <f>IFERROR(VLOOKUP($C185,'틱톡 RAW (MMP)'!$A:$J,9,0),0)</f>
        <v>0</v>
      </c>
      <c r="U185" s="22">
        <f>IFERROR(VLOOKUP($C185,'틱톡 RAW (MMP)'!$A:$J,10,0),0)</f>
        <v>0</v>
      </c>
      <c r="V185" s="22">
        <f t="shared" si="104"/>
        <v>0</v>
      </c>
      <c r="W185" s="22">
        <f t="shared" si="105"/>
        <v>0</v>
      </c>
      <c r="X185" s="22">
        <f>IFERROR(W185*커버링B2C요약!$AD$8/(커버링B2C요약!$AE$5/커버링B2C요약!$AD$5),0)</f>
        <v>0</v>
      </c>
      <c r="Y185" s="43"/>
      <c r="Z185" s="43"/>
      <c r="AA185" s="208">
        <f t="shared" si="107"/>
        <v>0</v>
      </c>
    </row>
    <row r="186" spans="1:27" s="45" customFormat="1" ht="16.5" hidden="1" customHeight="1">
      <c r="A186" s="22"/>
      <c r="B186" s="22">
        <f>IFERROR(VLOOKUP($C186,'틱톡 RAW'!$A:$K,3,0),0)</f>
        <v>0</v>
      </c>
      <c r="C186" s="22">
        <v>1857907808711680</v>
      </c>
      <c r="D186" s="22">
        <f>IFERROR(VLOOKUP($C186,'틱톡 RAW'!$A:$K,6,0),0)</f>
        <v>0</v>
      </c>
      <c r="E186" s="22">
        <f>IFERROR(VLOOKUP($C186,'틱톡 RAW'!$A:$K,7,0),0)</f>
        <v>0</v>
      </c>
      <c r="F186" s="22">
        <f>IFERROR(VLOOKUP($C186,'틱톡 RAW'!$A:$K,8,0),0)</f>
        <v>0</v>
      </c>
      <c r="G186" s="22">
        <f>IFERROR(VLOOKUP($C186,'틱톡 RAW'!$A:$K,12,0),0)</f>
        <v>0</v>
      </c>
      <c r="H186" s="22">
        <f>IFERROR(VLOOKUP($C186,'틱톡 RAW'!$A:$K,13,0),0)</f>
        <v>0</v>
      </c>
      <c r="I186" s="22">
        <f>IFERROR(VLOOKUP($C186,'틱톡 RAW'!$A:$K,14,0),0)</f>
        <v>0</v>
      </c>
      <c r="J186" s="23">
        <f t="shared" si="106"/>
        <v>0</v>
      </c>
      <c r="K186" s="23">
        <f t="shared" si="96"/>
        <v>0</v>
      </c>
      <c r="L186" s="24">
        <f t="shared" si="97"/>
        <v>0</v>
      </c>
      <c r="M186" s="24">
        <f t="shared" si="98"/>
        <v>0</v>
      </c>
      <c r="N186" s="24">
        <f t="shared" si="99"/>
        <v>0</v>
      </c>
      <c r="O186" s="24">
        <f t="shared" si="100"/>
        <v>0</v>
      </c>
      <c r="P186" s="22">
        <f t="shared" si="101"/>
        <v>0</v>
      </c>
      <c r="Q186" s="22">
        <f t="shared" si="102"/>
        <v>0</v>
      </c>
      <c r="R186" s="22">
        <f t="shared" si="103"/>
        <v>0</v>
      </c>
      <c r="S186" s="22">
        <f>IFERROR(VLOOKUP($C186,'틱톡 RAW (MMP)'!$A:$J,6,0),0)</f>
        <v>0</v>
      </c>
      <c r="T186" s="22">
        <f>IFERROR(VLOOKUP($C186,'틱톡 RAW (MMP)'!$A:$J,9,0),0)</f>
        <v>0</v>
      </c>
      <c r="U186" s="22">
        <f>IFERROR(VLOOKUP($C186,'틱톡 RAW (MMP)'!$A:$J,10,0),0)</f>
        <v>0</v>
      </c>
      <c r="V186" s="22">
        <f t="shared" si="104"/>
        <v>0</v>
      </c>
      <c r="W186" s="22">
        <f t="shared" si="105"/>
        <v>0</v>
      </c>
      <c r="X186" s="22">
        <f>IFERROR(W186*커버링B2C요약!$AD$8/(커버링B2C요약!$AE$5/커버링B2C요약!$AD$5),0)</f>
        <v>0</v>
      </c>
      <c r="Y186" s="43"/>
      <c r="Z186" s="43"/>
      <c r="AA186" s="208">
        <f t="shared" si="107"/>
        <v>0</v>
      </c>
    </row>
    <row r="187" spans="1:27" s="45" customFormat="1" ht="16.5" hidden="1" customHeight="1">
      <c r="A187" s="22"/>
      <c r="B187" s="22">
        <f>IFERROR(VLOOKUP($C187,'틱톡 RAW'!$A:$K,3,0),0)</f>
        <v>0</v>
      </c>
      <c r="C187" s="22">
        <v>1856816248174590</v>
      </c>
      <c r="D187" s="22">
        <f>IFERROR(VLOOKUP($C187,'틱톡 RAW'!$A:$K,6,0),0)</f>
        <v>0</v>
      </c>
      <c r="E187" s="22">
        <f>IFERROR(VLOOKUP($C187,'틱톡 RAW'!$A:$K,7,0),0)</f>
        <v>0</v>
      </c>
      <c r="F187" s="22">
        <f>IFERROR(VLOOKUP($C187,'틱톡 RAW'!$A:$K,8,0),0)</f>
        <v>0</v>
      </c>
      <c r="G187" s="22">
        <f>IFERROR(VLOOKUP($C187,'틱톡 RAW'!$A:$K,12,0),0)</f>
        <v>0</v>
      </c>
      <c r="H187" s="22">
        <f>IFERROR(VLOOKUP($C187,'틱톡 RAW'!$A:$K,13,0),0)</f>
        <v>0</v>
      </c>
      <c r="I187" s="22">
        <f>IFERROR(VLOOKUP($C187,'틱톡 RAW'!$A:$K,14,0),0)</f>
        <v>0</v>
      </c>
      <c r="J187" s="23">
        <f t="shared" si="106"/>
        <v>0</v>
      </c>
      <c r="K187" s="23">
        <f t="shared" si="96"/>
        <v>0</v>
      </c>
      <c r="L187" s="24">
        <f t="shared" si="97"/>
        <v>0</v>
      </c>
      <c r="M187" s="24">
        <f t="shared" si="98"/>
        <v>0</v>
      </c>
      <c r="N187" s="24">
        <f t="shared" si="99"/>
        <v>0</v>
      </c>
      <c r="O187" s="24">
        <f t="shared" si="100"/>
        <v>0</v>
      </c>
      <c r="P187" s="22">
        <f t="shared" si="101"/>
        <v>0</v>
      </c>
      <c r="Q187" s="22">
        <f t="shared" si="102"/>
        <v>0</v>
      </c>
      <c r="R187" s="22">
        <f t="shared" si="103"/>
        <v>0</v>
      </c>
      <c r="S187" s="22">
        <f>IFERROR(VLOOKUP($C187,'틱톡 RAW (MMP)'!$A:$J,6,0),0)</f>
        <v>0</v>
      </c>
      <c r="T187" s="22">
        <f>IFERROR(VLOOKUP($C187,'틱톡 RAW (MMP)'!$A:$J,9,0),0)</f>
        <v>0</v>
      </c>
      <c r="U187" s="22">
        <f>IFERROR(VLOOKUP($C187,'틱톡 RAW (MMP)'!$A:$J,10,0),0)</f>
        <v>0</v>
      </c>
      <c r="V187" s="22">
        <f t="shared" si="104"/>
        <v>0</v>
      </c>
      <c r="W187" s="22">
        <f t="shared" si="105"/>
        <v>0</v>
      </c>
      <c r="X187" s="22">
        <f>IFERROR(W187*커버링B2C요약!$AD$8/(커버링B2C요약!$AE$5/커버링B2C요약!$AD$5),0)</f>
        <v>0</v>
      </c>
      <c r="Y187" s="43"/>
      <c r="Z187" s="43"/>
      <c r="AA187" s="208">
        <f t="shared" si="107"/>
        <v>0</v>
      </c>
    </row>
    <row r="188" spans="1:27" s="45" customFormat="1" ht="16.5" hidden="1" customHeight="1">
      <c r="A188" s="22"/>
      <c r="B188" s="22">
        <f>IFERROR(VLOOKUP($C188,'틱톡 RAW'!$A:$K,3,0),0)</f>
        <v>0</v>
      </c>
      <c r="C188" s="22">
        <v>1856816248174620</v>
      </c>
      <c r="D188" s="22">
        <f>IFERROR(VLOOKUP($C188,'틱톡 RAW'!$A:$K,6,0),0)</f>
        <v>0</v>
      </c>
      <c r="E188" s="22">
        <f>IFERROR(VLOOKUP($C188,'틱톡 RAW'!$A:$K,7,0),0)</f>
        <v>0</v>
      </c>
      <c r="F188" s="22">
        <f>IFERROR(VLOOKUP($C188,'틱톡 RAW'!$A:$K,8,0),0)</f>
        <v>0</v>
      </c>
      <c r="G188" s="22">
        <f>IFERROR(VLOOKUP($C188,'틱톡 RAW'!$A:$K,12,0),0)</f>
        <v>0</v>
      </c>
      <c r="H188" s="22">
        <f>IFERROR(VLOOKUP($C188,'틱톡 RAW'!$A:$K,13,0),0)</f>
        <v>0</v>
      </c>
      <c r="I188" s="22">
        <f>IFERROR(VLOOKUP($C188,'틱톡 RAW'!$A:$K,14,0),0)</f>
        <v>0</v>
      </c>
      <c r="J188" s="23">
        <f t="shared" si="106"/>
        <v>0</v>
      </c>
      <c r="K188" s="23">
        <f t="shared" si="96"/>
        <v>0</v>
      </c>
      <c r="L188" s="24">
        <f t="shared" si="97"/>
        <v>0</v>
      </c>
      <c r="M188" s="24">
        <f t="shared" si="98"/>
        <v>0</v>
      </c>
      <c r="N188" s="24">
        <f t="shared" si="99"/>
        <v>0</v>
      </c>
      <c r="O188" s="24">
        <f t="shared" si="100"/>
        <v>0</v>
      </c>
      <c r="P188" s="22">
        <f t="shared" si="101"/>
        <v>0</v>
      </c>
      <c r="Q188" s="22">
        <f t="shared" si="102"/>
        <v>0</v>
      </c>
      <c r="R188" s="22">
        <f t="shared" si="103"/>
        <v>0</v>
      </c>
      <c r="S188" s="22">
        <f>IFERROR(VLOOKUP($C188,'틱톡 RAW (MMP)'!$A:$J,6,0),0)</f>
        <v>0</v>
      </c>
      <c r="T188" s="22">
        <f>IFERROR(VLOOKUP($C188,'틱톡 RAW (MMP)'!$A:$J,9,0),0)</f>
        <v>0</v>
      </c>
      <c r="U188" s="22">
        <f>IFERROR(VLOOKUP($C188,'틱톡 RAW (MMP)'!$A:$J,10,0),0)</f>
        <v>0</v>
      </c>
      <c r="V188" s="22">
        <f t="shared" si="104"/>
        <v>0</v>
      </c>
      <c r="W188" s="22">
        <f t="shared" si="105"/>
        <v>0</v>
      </c>
      <c r="X188" s="22">
        <f>IFERROR(W188*커버링B2C요약!$AD$8/(커버링B2C요약!$AE$5/커버링B2C요약!$AD$5),0)</f>
        <v>0</v>
      </c>
      <c r="Y188" s="43"/>
      <c r="Z188" s="43"/>
      <c r="AA188" s="208">
        <f t="shared" si="107"/>
        <v>0</v>
      </c>
    </row>
    <row r="189" spans="1:27" s="45" customFormat="1" ht="16.5" hidden="1" customHeight="1">
      <c r="A189" s="22"/>
      <c r="B189" s="22">
        <f>IFERROR(VLOOKUP($C189,'틱톡 RAW'!$A:$K,3,0),0)</f>
        <v>0</v>
      </c>
      <c r="C189" s="22">
        <v>1856816248173680</v>
      </c>
      <c r="D189" s="22">
        <f>IFERROR(VLOOKUP($C189,'틱톡 RAW'!$A:$K,6,0),0)</f>
        <v>0</v>
      </c>
      <c r="E189" s="22">
        <f>IFERROR(VLOOKUP($C189,'틱톡 RAW'!$A:$K,7,0),0)</f>
        <v>0</v>
      </c>
      <c r="F189" s="22">
        <f>IFERROR(VLOOKUP($C189,'틱톡 RAW'!$A:$K,8,0),0)</f>
        <v>0</v>
      </c>
      <c r="G189" s="22">
        <f>IFERROR(VLOOKUP($C189,'틱톡 RAW'!$A:$K,12,0),0)</f>
        <v>0</v>
      </c>
      <c r="H189" s="22">
        <f>IFERROR(VLOOKUP($C189,'틱톡 RAW'!$A:$K,13,0),0)</f>
        <v>0</v>
      </c>
      <c r="I189" s="22">
        <f>IFERROR(VLOOKUP($C189,'틱톡 RAW'!$A:$K,14,0),0)</f>
        <v>0</v>
      </c>
      <c r="J189" s="23">
        <f t="shared" si="106"/>
        <v>0</v>
      </c>
      <c r="K189" s="23">
        <f t="shared" si="96"/>
        <v>0</v>
      </c>
      <c r="L189" s="24">
        <f t="shared" si="97"/>
        <v>0</v>
      </c>
      <c r="M189" s="24">
        <f t="shared" si="98"/>
        <v>0</v>
      </c>
      <c r="N189" s="24">
        <f t="shared" si="99"/>
        <v>0</v>
      </c>
      <c r="O189" s="24">
        <f t="shared" si="100"/>
        <v>0</v>
      </c>
      <c r="P189" s="22">
        <f t="shared" si="101"/>
        <v>0</v>
      </c>
      <c r="Q189" s="22">
        <f t="shared" si="102"/>
        <v>0</v>
      </c>
      <c r="R189" s="22">
        <f t="shared" si="103"/>
        <v>0</v>
      </c>
      <c r="S189" s="22">
        <f>IFERROR(VLOOKUP($C189,'틱톡 RAW (MMP)'!$A:$J,6,0),0)</f>
        <v>0</v>
      </c>
      <c r="T189" s="22">
        <f>IFERROR(VLOOKUP($C189,'틱톡 RAW (MMP)'!$A:$J,9,0),0)</f>
        <v>0</v>
      </c>
      <c r="U189" s="22">
        <f>IFERROR(VLOOKUP($C189,'틱톡 RAW (MMP)'!$A:$J,10,0),0)</f>
        <v>0</v>
      </c>
      <c r="V189" s="22">
        <f t="shared" si="104"/>
        <v>0</v>
      </c>
      <c r="W189" s="22">
        <f t="shared" si="105"/>
        <v>0</v>
      </c>
      <c r="X189" s="22">
        <f>IFERROR(W189*커버링B2C요약!$AD$8/(커버링B2C요약!$AE$5/커버링B2C요약!$AD$5),0)</f>
        <v>0</v>
      </c>
      <c r="Y189" s="43"/>
      <c r="Z189" s="43"/>
      <c r="AA189" s="208">
        <f t="shared" si="107"/>
        <v>0</v>
      </c>
    </row>
    <row r="190" spans="1:27" s="45" customFormat="1" ht="16.5" hidden="1" customHeight="1">
      <c r="A190" s="22"/>
      <c r="B190" s="22">
        <f>IFERROR(VLOOKUP($C190,'틱톡 RAW'!$A:$K,3,0),0)</f>
        <v>0</v>
      </c>
      <c r="C190" s="22">
        <v>1856816188643520</v>
      </c>
      <c r="D190" s="22">
        <f>IFERROR(VLOOKUP($C190,'틱톡 RAW'!$A:$K,6,0),0)</f>
        <v>0</v>
      </c>
      <c r="E190" s="22">
        <f>IFERROR(VLOOKUP($C190,'틱톡 RAW'!$A:$K,7,0),0)</f>
        <v>0</v>
      </c>
      <c r="F190" s="22">
        <f>IFERROR(VLOOKUP($C190,'틱톡 RAW'!$A:$K,8,0),0)</f>
        <v>0</v>
      </c>
      <c r="G190" s="22">
        <f>IFERROR(VLOOKUP($C190,'틱톡 RAW'!$A:$K,12,0),0)</f>
        <v>0</v>
      </c>
      <c r="H190" s="22">
        <f>IFERROR(VLOOKUP($C190,'틱톡 RAW'!$A:$K,13,0),0)</f>
        <v>0</v>
      </c>
      <c r="I190" s="22">
        <f>IFERROR(VLOOKUP($C190,'틱톡 RAW'!$A:$K,14,0),0)</f>
        <v>0</v>
      </c>
      <c r="J190" s="23">
        <f t="shared" si="106"/>
        <v>0</v>
      </c>
      <c r="K190" s="23">
        <f t="shared" si="96"/>
        <v>0</v>
      </c>
      <c r="L190" s="24">
        <f t="shared" si="97"/>
        <v>0</v>
      </c>
      <c r="M190" s="24">
        <f t="shared" si="98"/>
        <v>0</v>
      </c>
      <c r="N190" s="24">
        <f t="shared" si="99"/>
        <v>0</v>
      </c>
      <c r="O190" s="24">
        <f t="shared" si="100"/>
        <v>0</v>
      </c>
      <c r="P190" s="22">
        <f t="shared" si="101"/>
        <v>0</v>
      </c>
      <c r="Q190" s="22">
        <f t="shared" si="102"/>
        <v>0</v>
      </c>
      <c r="R190" s="22">
        <f t="shared" si="103"/>
        <v>0</v>
      </c>
      <c r="S190" s="22">
        <f>IFERROR(VLOOKUP($C190,'틱톡 RAW (MMP)'!$A:$J,6,0),0)</f>
        <v>0</v>
      </c>
      <c r="T190" s="22">
        <f>IFERROR(VLOOKUP($C190,'틱톡 RAW (MMP)'!$A:$J,9,0),0)</f>
        <v>0</v>
      </c>
      <c r="U190" s="22">
        <f>IFERROR(VLOOKUP($C190,'틱톡 RAW (MMP)'!$A:$J,10,0),0)</f>
        <v>0</v>
      </c>
      <c r="V190" s="22">
        <f t="shared" si="104"/>
        <v>0</v>
      </c>
      <c r="W190" s="22">
        <f t="shared" si="105"/>
        <v>0</v>
      </c>
      <c r="X190" s="22">
        <f>IFERROR(W190*커버링B2C요약!$AD$8/(커버링B2C요약!$AE$5/커버링B2C요약!$AD$5),0)</f>
        <v>0</v>
      </c>
      <c r="Y190" s="43"/>
      <c r="Z190" s="43"/>
      <c r="AA190" s="208">
        <f t="shared" si="107"/>
        <v>0</v>
      </c>
    </row>
    <row r="191" spans="1:27" s="45" customFormat="1" ht="16.5" hidden="1" customHeight="1">
      <c r="A191" s="22"/>
      <c r="B191" s="22">
        <f>IFERROR(VLOOKUP($C191,'틱톡 RAW'!$A:$K,3,0),0)</f>
        <v>0</v>
      </c>
      <c r="C191" s="22">
        <v>1856816248174610</v>
      </c>
      <c r="D191" s="22">
        <f>IFERROR(VLOOKUP($C191,'틱톡 RAW'!$A:$K,6,0),0)</f>
        <v>0</v>
      </c>
      <c r="E191" s="22">
        <f>IFERROR(VLOOKUP($C191,'틱톡 RAW'!$A:$K,7,0),0)</f>
        <v>0</v>
      </c>
      <c r="F191" s="22">
        <f>IFERROR(VLOOKUP($C191,'틱톡 RAW'!$A:$K,8,0),0)</f>
        <v>0</v>
      </c>
      <c r="G191" s="22">
        <f>IFERROR(VLOOKUP($C191,'틱톡 RAW'!$A:$K,12,0),0)</f>
        <v>0</v>
      </c>
      <c r="H191" s="22">
        <f>IFERROR(VLOOKUP($C191,'틱톡 RAW'!$A:$K,13,0),0)</f>
        <v>0</v>
      </c>
      <c r="I191" s="22">
        <f>IFERROR(VLOOKUP($C191,'틱톡 RAW'!$A:$K,14,0),0)</f>
        <v>0</v>
      </c>
      <c r="J191" s="23">
        <f t="shared" si="106"/>
        <v>0</v>
      </c>
      <c r="K191" s="23">
        <f t="shared" si="96"/>
        <v>0</v>
      </c>
      <c r="L191" s="24">
        <f t="shared" si="97"/>
        <v>0</v>
      </c>
      <c r="M191" s="24">
        <f t="shared" si="98"/>
        <v>0</v>
      </c>
      <c r="N191" s="24">
        <f t="shared" si="99"/>
        <v>0</v>
      </c>
      <c r="O191" s="24">
        <f t="shared" si="100"/>
        <v>0</v>
      </c>
      <c r="P191" s="22">
        <f t="shared" si="101"/>
        <v>0</v>
      </c>
      <c r="Q191" s="22">
        <f t="shared" si="102"/>
        <v>0</v>
      </c>
      <c r="R191" s="22">
        <f t="shared" si="103"/>
        <v>0</v>
      </c>
      <c r="S191" s="22">
        <f>IFERROR(VLOOKUP($C191,'틱톡 RAW (MMP)'!$A:$J,6,0),0)</f>
        <v>0</v>
      </c>
      <c r="T191" s="22">
        <f>IFERROR(VLOOKUP($C191,'틱톡 RAW (MMP)'!$A:$J,9,0),0)</f>
        <v>0</v>
      </c>
      <c r="U191" s="22">
        <f>IFERROR(VLOOKUP($C191,'틱톡 RAW (MMP)'!$A:$J,10,0),0)</f>
        <v>0</v>
      </c>
      <c r="V191" s="22">
        <f t="shared" si="104"/>
        <v>0</v>
      </c>
      <c r="W191" s="22">
        <f t="shared" si="105"/>
        <v>0</v>
      </c>
      <c r="X191" s="22">
        <f>IFERROR(W191*커버링B2C요약!$AD$8/(커버링B2C요약!$AE$5/커버링B2C요약!$AD$5),0)</f>
        <v>0</v>
      </c>
      <c r="Y191" s="43"/>
      <c r="Z191" s="43"/>
      <c r="AA191" s="208">
        <f t="shared" si="107"/>
        <v>0</v>
      </c>
    </row>
    <row r="192" spans="1:27" s="45" customFormat="1" ht="16.5" hidden="1" customHeight="1">
      <c r="A192" s="22"/>
      <c r="B192" s="22" t="str">
        <f>IFERROR(VLOOKUP($C192,'틱톡 RAW'!$A:$K,3,0),0)</f>
        <v>ios_install_like(b)_vd_인플루언서PA(2)_25.12.10</v>
      </c>
      <c r="C192" s="22">
        <v>1854283467825210</v>
      </c>
      <c r="D192" s="22">
        <f>IFERROR(VLOOKUP($C192,'틱톡 RAW'!$A:$K,6,0),0)</f>
        <v>0</v>
      </c>
      <c r="E192" s="22">
        <f>IFERROR(VLOOKUP($C192,'틱톡 RAW'!$A:$K,7,0),0)</f>
        <v>0</v>
      </c>
      <c r="F192" s="22">
        <f>IFERROR(VLOOKUP($C192,'틱톡 RAW'!$A:$K,8,0),0)</f>
        <v>0</v>
      </c>
      <c r="G192" s="22">
        <f>IFERROR(VLOOKUP($C192,'틱톡 RAW'!$A:$K,12,0),0)</f>
        <v>0</v>
      </c>
      <c r="H192" s="22">
        <f>IFERROR(VLOOKUP($C192,'틱톡 RAW'!$A:$K,13,0),0)</f>
        <v>0</v>
      </c>
      <c r="I192" s="22">
        <f>IFERROR(VLOOKUP($C192,'틱톡 RAW'!$A:$K,14,0),0)</f>
        <v>0</v>
      </c>
      <c r="J192" s="23">
        <f t="shared" si="106"/>
        <v>0</v>
      </c>
      <c r="K192" s="23">
        <f t="shared" si="96"/>
        <v>0</v>
      </c>
      <c r="L192" s="24">
        <f t="shared" si="97"/>
        <v>0</v>
      </c>
      <c r="M192" s="24">
        <f t="shared" si="98"/>
        <v>0</v>
      </c>
      <c r="N192" s="24">
        <f t="shared" si="99"/>
        <v>0</v>
      </c>
      <c r="O192" s="24">
        <f t="shared" si="100"/>
        <v>0</v>
      </c>
      <c r="P192" s="22">
        <f t="shared" si="101"/>
        <v>0</v>
      </c>
      <c r="Q192" s="22">
        <f t="shared" si="102"/>
        <v>0</v>
      </c>
      <c r="R192" s="22">
        <f t="shared" si="103"/>
        <v>0</v>
      </c>
      <c r="S192" s="22">
        <f>IFERROR(VLOOKUP($C192,'틱톡 RAW (MMP)'!$A:$J,6,0),0)</f>
        <v>0</v>
      </c>
      <c r="T192" s="22">
        <f>IFERROR(VLOOKUP($C192,'틱톡 RAW (MMP)'!$A:$J,9,0),0)</f>
        <v>0</v>
      </c>
      <c r="U192" s="22">
        <f>IFERROR(VLOOKUP($C192,'틱톡 RAW (MMP)'!$A:$J,10,0),0)</f>
        <v>0</v>
      </c>
      <c r="V192" s="22">
        <f t="shared" si="104"/>
        <v>0</v>
      </c>
      <c r="W192" s="22">
        <f t="shared" si="105"/>
        <v>0</v>
      </c>
      <c r="X192" s="22">
        <f>IFERROR(W192*커버링B2C요약!$AD$8/(커버링B2C요약!$AE$5/커버링B2C요약!$AD$5),0)</f>
        <v>0</v>
      </c>
      <c r="Y192" s="43"/>
      <c r="Z192" s="43"/>
      <c r="AA192" s="208">
        <f t="shared" si="107"/>
        <v>0</v>
      </c>
    </row>
    <row r="193" spans="1:27" s="45" customFormat="1" ht="16.5" hidden="1" customHeight="1">
      <c r="A193" s="22"/>
      <c r="B193" s="22">
        <f>IFERROR(VLOOKUP($C193,'틱톡 RAW'!$A:$K,3,0),0)</f>
        <v>0</v>
      </c>
      <c r="C193" s="22">
        <v>1854283467824750</v>
      </c>
      <c r="D193" s="22">
        <f>IFERROR(VLOOKUP($C193,'틱톡 RAW'!$A:$K,6,0),0)</f>
        <v>0</v>
      </c>
      <c r="E193" s="22">
        <f>IFERROR(VLOOKUP($C193,'틱톡 RAW'!$A:$K,7,0),0)</f>
        <v>0</v>
      </c>
      <c r="F193" s="22">
        <f>IFERROR(VLOOKUP($C193,'틱톡 RAW'!$A:$K,8,0),0)</f>
        <v>0</v>
      </c>
      <c r="G193" s="22">
        <f>IFERROR(VLOOKUP($C193,'틱톡 RAW'!$A:$K,12,0),0)</f>
        <v>0</v>
      </c>
      <c r="H193" s="22">
        <f>IFERROR(VLOOKUP($C193,'틱톡 RAW'!$A:$K,13,0),0)</f>
        <v>0</v>
      </c>
      <c r="I193" s="22">
        <f>IFERROR(VLOOKUP($C193,'틱톡 RAW'!$A:$K,14,0),0)</f>
        <v>0</v>
      </c>
      <c r="J193" s="23">
        <f t="shared" si="106"/>
        <v>0</v>
      </c>
      <c r="K193" s="23">
        <f t="shared" si="96"/>
        <v>0</v>
      </c>
      <c r="L193" s="24">
        <f t="shared" si="97"/>
        <v>0</v>
      </c>
      <c r="M193" s="24">
        <f t="shared" si="98"/>
        <v>0</v>
      </c>
      <c r="N193" s="24">
        <f t="shared" si="99"/>
        <v>0</v>
      </c>
      <c r="O193" s="24">
        <f t="shared" si="100"/>
        <v>0</v>
      </c>
      <c r="P193" s="22">
        <f t="shared" si="101"/>
        <v>0</v>
      </c>
      <c r="Q193" s="22">
        <f t="shared" si="102"/>
        <v>0</v>
      </c>
      <c r="R193" s="22">
        <f t="shared" si="103"/>
        <v>0</v>
      </c>
      <c r="S193" s="22">
        <f>IFERROR(VLOOKUP($C193,'틱톡 RAW (MMP)'!$A:$J,6,0),0)</f>
        <v>0</v>
      </c>
      <c r="T193" s="22">
        <f>IFERROR(VLOOKUP($C193,'틱톡 RAW (MMP)'!$A:$J,9,0),0)</f>
        <v>0</v>
      </c>
      <c r="U193" s="22">
        <f>IFERROR(VLOOKUP($C193,'틱톡 RAW (MMP)'!$A:$J,10,0),0)</f>
        <v>0</v>
      </c>
      <c r="V193" s="22">
        <f t="shared" si="104"/>
        <v>0</v>
      </c>
      <c r="W193" s="22">
        <f t="shared" si="105"/>
        <v>0</v>
      </c>
      <c r="X193" s="22">
        <f>IFERROR(W193*커버링B2C요약!$AD$8/(커버링B2C요약!$AE$5/커버링B2C요약!$AD$5),0)</f>
        <v>0</v>
      </c>
      <c r="Y193" s="43"/>
      <c r="Z193" s="43"/>
      <c r="AA193" s="208">
        <f t="shared" si="107"/>
        <v>0</v>
      </c>
    </row>
    <row r="194" spans="1:27" s="45" customFormat="1" ht="16.5" hidden="1" customHeight="1">
      <c r="A194" s="22"/>
      <c r="B194" s="22">
        <f>IFERROR(VLOOKUP($C194,'틱톡 RAW'!$A:$K,3,0),0)</f>
        <v>0</v>
      </c>
      <c r="C194" s="22">
        <v>1854283467825230</v>
      </c>
      <c r="D194" s="22">
        <f>IFERROR(VLOOKUP($C194,'틱톡 RAW'!$A:$K,6,0),0)</f>
        <v>0</v>
      </c>
      <c r="E194" s="22">
        <f>IFERROR(VLOOKUP($C194,'틱톡 RAW'!$A:$K,7,0),0)</f>
        <v>0</v>
      </c>
      <c r="F194" s="22">
        <f>IFERROR(VLOOKUP($C194,'틱톡 RAW'!$A:$K,8,0),0)</f>
        <v>0</v>
      </c>
      <c r="G194" s="22">
        <f>IFERROR(VLOOKUP($C194,'틱톡 RAW'!$A:$K,12,0),0)</f>
        <v>0</v>
      </c>
      <c r="H194" s="22">
        <f>IFERROR(VLOOKUP($C194,'틱톡 RAW'!$A:$K,13,0),0)</f>
        <v>0</v>
      </c>
      <c r="I194" s="22">
        <f>IFERROR(VLOOKUP($C194,'틱톡 RAW'!$A:$K,14,0),0)</f>
        <v>0</v>
      </c>
      <c r="J194" s="23">
        <f t="shared" si="106"/>
        <v>0</v>
      </c>
      <c r="K194" s="23">
        <f t="shared" si="96"/>
        <v>0</v>
      </c>
      <c r="L194" s="24">
        <f t="shared" si="97"/>
        <v>0</v>
      </c>
      <c r="M194" s="24">
        <f t="shared" si="98"/>
        <v>0</v>
      </c>
      <c r="N194" s="24">
        <f t="shared" si="99"/>
        <v>0</v>
      </c>
      <c r="O194" s="24">
        <f t="shared" si="100"/>
        <v>0</v>
      </c>
      <c r="P194" s="22">
        <f t="shared" si="101"/>
        <v>0</v>
      </c>
      <c r="Q194" s="22">
        <f t="shared" si="102"/>
        <v>0</v>
      </c>
      <c r="R194" s="22">
        <f t="shared" si="103"/>
        <v>0</v>
      </c>
      <c r="S194" s="22">
        <f>IFERROR(VLOOKUP($C194,'틱톡 RAW (MMP)'!$A:$J,6,0),0)</f>
        <v>0</v>
      </c>
      <c r="T194" s="22">
        <f>IFERROR(VLOOKUP($C194,'틱톡 RAW (MMP)'!$A:$J,9,0),0)</f>
        <v>0</v>
      </c>
      <c r="U194" s="22">
        <f>IFERROR(VLOOKUP($C194,'틱톡 RAW (MMP)'!$A:$J,10,0),0)</f>
        <v>0</v>
      </c>
      <c r="V194" s="22">
        <f t="shared" si="104"/>
        <v>0</v>
      </c>
      <c r="W194" s="22">
        <f t="shared" si="105"/>
        <v>0</v>
      </c>
      <c r="X194" s="22">
        <f>IFERROR(W194*커버링B2C요약!$AD$8/(커버링B2C요약!$AE$5/커버링B2C요약!$AD$5),0)</f>
        <v>0</v>
      </c>
      <c r="Y194" s="43"/>
      <c r="Z194" s="43"/>
      <c r="AA194" s="208">
        <f t="shared" si="107"/>
        <v>0</v>
      </c>
    </row>
    <row r="195" spans="1:27" s="45" customFormat="1" ht="16.5" hidden="1" customHeight="1">
      <c r="A195" s="22"/>
      <c r="B195" s="22">
        <f>IFERROR(VLOOKUP($C195,'틱톡 RAW'!$A:$K,3,0),0)</f>
        <v>0</v>
      </c>
      <c r="C195" s="22">
        <v>1854283413749160</v>
      </c>
      <c r="D195" s="22">
        <f>IFERROR(VLOOKUP($C195,'틱톡 RAW'!$A:$K,6,0),0)</f>
        <v>0</v>
      </c>
      <c r="E195" s="22">
        <f>IFERROR(VLOOKUP($C195,'틱톡 RAW'!$A:$K,7,0),0)</f>
        <v>0</v>
      </c>
      <c r="F195" s="22">
        <f>IFERROR(VLOOKUP($C195,'틱톡 RAW'!$A:$K,8,0),0)</f>
        <v>0</v>
      </c>
      <c r="G195" s="22">
        <f>IFERROR(VLOOKUP($C195,'틱톡 RAW'!$A:$K,12,0),0)</f>
        <v>0</v>
      </c>
      <c r="H195" s="22">
        <f>IFERROR(VLOOKUP($C195,'틱톡 RAW'!$A:$K,13,0),0)</f>
        <v>0</v>
      </c>
      <c r="I195" s="22">
        <f>IFERROR(VLOOKUP($C195,'틱톡 RAW'!$A:$K,14,0),0)</f>
        <v>0</v>
      </c>
      <c r="J195" s="23">
        <f t="shared" si="106"/>
        <v>0</v>
      </c>
      <c r="K195" s="23">
        <f t="shared" si="96"/>
        <v>0</v>
      </c>
      <c r="L195" s="24">
        <f t="shared" si="97"/>
        <v>0</v>
      </c>
      <c r="M195" s="24">
        <f t="shared" si="98"/>
        <v>0</v>
      </c>
      <c r="N195" s="24">
        <f t="shared" si="99"/>
        <v>0</v>
      </c>
      <c r="O195" s="24">
        <f t="shared" si="100"/>
        <v>0</v>
      </c>
      <c r="P195" s="22">
        <f t="shared" si="101"/>
        <v>0</v>
      </c>
      <c r="Q195" s="22">
        <f t="shared" si="102"/>
        <v>0</v>
      </c>
      <c r="R195" s="22">
        <f t="shared" si="103"/>
        <v>0</v>
      </c>
      <c r="S195" s="22">
        <f>IFERROR(VLOOKUP($C195,'틱톡 RAW (MMP)'!$A:$J,6,0),0)</f>
        <v>0</v>
      </c>
      <c r="T195" s="22">
        <f>IFERROR(VLOOKUP($C195,'틱톡 RAW (MMP)'!$A:$J,9,0),0)</f>
        <v>0</v>
      </c>
      <c r="U195" s="22">
        <f>IFERROR(VLOOKUP($C195,'틱톡 RAW (MMP)'!$A:$J,10,0),0)</f>
        <v>0</v>
      </c>
      <c r="V195" s="22">
        <f t="shared" si="104"/>
        <v>0</v>
      </c>
      <c r="W195" s="22">
        <f t="shared" si="105"/>
        <v>0</v>
      </c>
      <c r="X195" s="22">
        <f>IFERROR(W195*커버링B2C요약!$AD$8/(커버링B2C요약!$AE$5/커버링B2C요약!$AD$5),0)</f>
        <v>0</v>
      </c>
      <c r="Y195" s="43"/>
      <c r="Z195" s="43"/>
      <c r="AA195" s="208">
        <f t="shared" si="107"/>
        <v>0</v>
      </c>
    </row>
    <row r="196" spans="1:27" s="45" customFormat="1" ht="16.5" hidden="1" customHeight="1">
      <c r="A196" s="22"/>
      <c r="B196" s="22">
        <f>IFERROR(VLOOKUP($C196,'틱톡 RAW'!$A:$K,3,0),0)</f>
        <v>0</v>
      </c>
      <c r="C196" s="22">
        <v>1854283467824720</v>
      </c>
      <c r="D196" s="22">
        <f>IFERROR(VLOOKUP($C196,'틱톡 RAW'!$A:$K,6,0),0)</f>
        <v>0</v>
      </c>
      <c r="E196" s="22">
        <f>IFERROR(VLOOKUP($C196,'틱톡 RAW'!$A:$K,7,0),0)</f>
        <v>0</v>
      </c>
      <c r="F196" s="22">
        <f>IFERROR(VLOOKUP($C196,'틱톡 RAW'!$A:$K,8,0),0)</f>
        <v>0</v>
      </c>
      <c r="G196" s="22">
        <f>IFERROR(VLOOKUP($C196,'틱톡 RAW'!$A:$K,12,0),0)</f>
        <v>0</v>
      </c>
      <c r="H196" s="22">
        <f>IFERROR(VLOOKUP($C196,'틱톡 RAW'!$A:$K,13,0),0)</f>
        <v>0</v>
      </c>
      <c r="I196" s="22">
        <f>IFERROR(VLOOKUP($C196,'틱톡 RAW'!$A:$K,14,0),0)</f>
        <v>0</v>
      </c>
      <c r="J196" s="23">
        <f t="shared" si="106"/>
        <v>0</v>
      </c>
      <c r="K196" s="23">
        <f t="shared" si="96"/>
        <v>0</v>
      </c>
      <c r="L196" s="24">
        <f t="shared" si="97"/>
        <v>0</v>
      </c>
      <c r="M196" s="24">
        <f t="shared" si="98"/>
        <v>0</v>
      </c>
      <c r="N196" s="24">
        <f t="shared" si="99"/>
        <v>0</v>
      </c>
      <c r="O196" s="24">
        <f t="shared" si="100"/>
        <v>0</v>
      </c>
      <c r="P196" s="22">
        <f t="shared" si="101"/>
        <v>0</v>
      </c>
      <c r="Q196" s="22">
        <f t="shared" si="102"/>
        <v>0</v>
      </c>
      <c r="R196" s="22">
        <f t="shared" si="103"/>
        <v>0</v>
      </c>
      <c r="S196" s="22">
        <f>IFERROR(VLOOKUP($C196,'틱톡 RAW (MMP)'!$A:$J,6,0),0)</f>
        <v>0</v>
      </c>
      <c r="T196" s="22">
        <f>IFERROR(VLOOKUP($C196,'틱톡 RAW (MMP)'!$A:$J,9,0),0)</f>
        <v>0</v>
      </c>
      <c r="U196" s="22">
        <f>IFERROR(VLOOKUP($C196,'틱톡 RAW (MMP)'!$A:$J,10,0),0)</f>
        <v>0</v>
      </c>
      <c r="V196" s="22">
        <f t="shared" si="104"/>
        <v>0</v>
      </c>
      <c r="W196" s="22">
        <f t="shared" si="105"/>
        <v>0</v>
      </c>
      <c r="X196" s="22">
        <f>IFERROR(W196*커버링B2C요약!$AD$8/(커버링B2C요약!$AE$5/커버링B2C요약!$AD$5),0)</f>
        <v>0</v>
      </c>
      <c r="Y196" s="43"/>
      <c r="Z196" s="43"/>
      <c r="AA196" s="208">
        <f t="shared" si="107"/>
        <v>0</v>
      </c>
    </row>
    <row r="197" spans="1:27" s="45" customFormat="1" ht="16.5" hidden="1" customHeight="1">
      <c r="A197" s="22"/>
      <c r="B197" s="22">
        <f>IFERROR(VLOOKUP($C197,'틱톡 RAW'!$A:$K,3,0),0)</f>
        <v>0</v>
      </c>
      <c r="C197" s="22">
        <v>1854283467824730</v>
      </c>
      <c r="D197" s="22">
        <f>IFERROR(VLOOKUP($C197,'틱톡 RAW'!$A:$K,6,0),0)</f>
        <v>0</v>
      </c>
      <c r="E197" s="22">
        <f>IFERROR(VLOOKUP($C197,'틱톡 RAW'!$A:$K,7,0),0)</f>
        <v>0</v>
      </c>
      <c r="F197" s="22">
        <f>IFERROR(VLOOKUP($C197,'틱톡 RAW'!$A:$K,8,0),0)</f>
        <v>0</v>
      </c>
      <c r="G197" s="22">
        <f>IFERROR(VLOOKUP($C197,'틱톡 RAW'!$A:$K,12,0),0)</f>
        <v>0</v>
      </c>
      <c r="H197" s="22">
        <f>IFERROR(VLOOKUP($C197,'틱톡 RAW'!$A:$K,13,0),0)</f>
        <v>0</v>
      </c>
      <c r="I197" s="22">
        <f>IFERROR(VLOOKUP($C197,'틱톡 RAW'!$A:$K,14,0),0)</f>
        <v>0</v>
      </c>
      <c r="J197" s="23">
        <f t="shared" si="106"/>
        <v>0</v>
      </c>
      <c r="K197" s="23">
        <f t="shared" si="96"/>
        <v>0</v>
      </c>
      <c r="L197" s="24">
        <f t="shared" si="97"/>
        <v>0</v>
      </c>
      <c r="M197" s="24">
        <f t="shared" si="98"/>
        <v>0</v>
      </c>
      <c r="N197" s="24">
        <f t="shared" si="99"/>
        <v>0</v>
      </c>
      <c r="O197" s="24">
        <f t="shared" si="100"/>
        <v>0</v>
      </c>
      <c r="P197" s="22">
        <f t="shared" si="101"/>
        <v>0</v>
      </c>
      <c r="Q197" s="22">
        <f t="shared" si="102"/>
        <v>0</v>
      </c>
      <c r="R197" s="22">
        <f t="shared" si="103"/>
        <v>0</v>
      </c>
      <c r="S197" s="22">
        <f>IFERROR(VLOOKUP($C197,'틱톡 RAW (MMP)'!$A:$J,6,0),0)</f>
        <v>0</v>
      </c>
      <c r="T197" s="22">
        <f>IFERROR(VLOOKUP($C197,'틱톡 RAW (MMP)'!$A:$J,9,0),0)</f>
        <v>0</v>
      </c>
      <c r="U197" s="22">
        <f>IFERROR(VLOOKUP($C197,'틱톡 RAW (MMP)'!$A:$J,10,0),0)</f>
        <v>0</v>
      </c>
      <c r="V197" s="22">
        <f t="shared" si="104"/>
        <v>0</v>
      </c>
      <c r="W197" s="22">
        <f t="shared" si="105"/>
        <v>0</v>
      </c>
      <c r="X197" s="22">
        <f>IFERROR(W197*커버링B2C요약!$AD$8/(커버링B2C요약!$AE$5/커버링B2C요약!$AD$5),0)</f>
        <v>0</v>
      </c>
      <c r="Y197" s="43"/>
      <c r="Z197" s="43"/>
      <c r="AA197" s="208">
        <f t="shared" si="107"/>
        <v>0</v>
      </c>
    </row>
    <row r="198" spans="1:27" s="45" customFormat="1" ht="16.5" hidden="1" customHeight="1">
      <c r="A198" s="22"/>
      <c r="B198" s="22">
        <f>IFERROR(VLOOKUP($C198,'틱톡 RAW'!$A:$K,3,0),0)</f>
        <v>0</v>
      </c>
      <c r="C198" s="22">
        <v>1854283467825240</v>
      </c>
      <c r="D198" s="22">
        <f>IFERROR(VLOOKUP($C198,'틱톡 RAW'!$A:$K,6,0),0)</f>
        <v>0</v>
      </c>
      <c r="E198" s="22">
        <f>IFERROR(VLOOKUP($C198,'틱톡 RAW'!$A:$K,7,0),0)</f>
        <v>0</v>
      </c>
      <c r="F198" s="22">
        <f>IFERROR(VLOOKUP($C198,'틱톡 RAW'!$A:$K,8,0),0)</f>
        <v>0</v>
      </c>
      <c r="G198" s="22">
        <f>IFERROR(VLOOKUP($C198,'틱톡 RAW'!$A:$K,12,0),0)</f>
        <v>0</v>
      </c>
      <c r="H198" s="22">
        <f>IFERROR(VLOOKUP($C198,'틱톡 RAW'!$A:$K,13,0),0)</f>
        <v>0</v>
      </c>
      <c r="I198" s="22">
        <f>IFERROR(VLOOKUP($C198,'틱톡 RAW'!$A:$K,14,0),0)</f>
        <v>0</v>
      </c>
      <c r="J198" s="23">
        <f t="shared" si="106"/>
        <v>0</v>
      </c>
      <c r="K198" s="23">
        <f t="shared" si="96"/>
        <v>0</v>
      </c>
      <c r="L198" s="24">
        <f t="shared" si="97"/>
        <v>0</v>
      </c>
      <c r="M198" s="24">
        <f t="shared" si="98"/>
        <v>0</v>
      </c>
      <c r="N198" s="24">
        <f t="shared" si="99"/>
        <v>0</v>
      </c>
      <c r="O198" s="24">
        <f t="shared" si="100"/>
        <v>0</v>
      </c>
      <c r="P198" s="22">
        <f t="shared" si="101"/>
        <v>0</v>
      </c>
      <c r="Q198" s="22">
        <f t="shared" si="102"/>
        <v>0</v>
      </c>
      <c r="R198" s="22">
        <f t="shared" si="103"/>
        <v>0</v>
      </c>
      <c r="S198" s="22">
        <f>IFERROR(VLOOKUP($C198,'틱톡 RAW (MMP)'!$A:$J,6,0),0)</f>
        <v>0</v>
      </c>
      <c r="T198" s="22">
        <f>IFERROR(VLOOKUP($C198,'틱톡 RAW (MMP)'!$A:$J,9,0),0)</f>
        <v>0</v>
      </c>
      <c r="U198" s="22">
        <f>IFERROR(VLOOKUP($C198,'틱톡 RAW (MMP)'!$A:$J,10,0),0)</f>
        <v>0</v>
      </c>
      <c r="V198" s="22">
        <f t="shared" si="104"/>
        <v>0</v>
      </c>
      <c r="W198" s="22">
        <f t="shared" si="105"/>
        <v>0</v>
      </c>
      <c r="X198" s="22">
        <f>IFERROR(W198*커버링B2C요약!$AD$8/(커버링B2C요약!$AE$5/커버링B2C요약!$AD$5),0)</f>
        <v>0</v>
      </c>
      <c r="Y198" s="43"/>
      <c r="Z198" s="43"/>
      <c r="AA198" s="208">
        <f t="shared" si="107"/>
        <v>0</v>
      </c>
    </row>
    <row r="199" spans="1:27" s="45" customFormat="1" ht="16.5" hidden="1" customHeight="1">
      <c r="A199" s="22"/>
      <c r="B199" s="22">
        <f>IFERROR(VLOOKUP($C199,'틱톡 RAW'!$A:$K,3,0),0)</f>
        <v>0</v>
      </c>
      <c r="C199" s="22">
        <v>1853623555775650</v>
      </c>
      <c r="D199" s="22">
        <f>IFERROR(VLOOKUP($C199,'틱톡 RAW'!$A:$K,6,0),0)</f>
        <v>0</v>
      </c>
      <c r="E199" s="22">
        <f>IFERROR(VLOOKUP($C199,'틱톡 RAW'!$A:$K,7,0),0)</f>
        <v>0</v>
      </c>
      <c r="F199" s="22">
        <f>IFERROR(VLOOKUP($C199,'틱톡 RAW'!$A:$K,8,0),0)</f>
        <v>0</v>
      </c>
      <c r="G199" s="22">
        <f>IFERROR(VLOOKUP($C199,'틱톡 RAW'!$A:$K,12,0),0)</f>
        <v>0</v>
      </c>
      <c r="H199" s="22">
        <f>IFERROR(VLOOKUP($C199,'틱톡 RAW'!$A:$K,13,0),0)</f>
        <v>0</v>
      </c>
      <c r="I199" s="22">
        <f>IFERROR(VLOOKUP($C199,'틱톡 RAW'!$A:$K,14,0),0)</f>
        <v>0</v>
      </c>
      <c r="J199" s="23">
        <f t="shared" si="106"/>
        <v>0</v>
      </c>
      <c r="K199" s="23">
        <f t="shared" si="96"/>
        <v>0</v>
      </c>
      <c r="L199" s="24">
        <f t="shared" si="97"/>
        <v>0</v>
      </c>
      <c r="M199" s="24">
        <f t="shared" si="98"/>
        <v>0</v>
      </c>
      <c r="N199" s="24">
        <f t="shared" si="99"/>
        <v>0</v>
      </c>
      <c r="O199" s="24">
        <f t="shared" si="100"/>
        <v>0</v>
      </c>
      <c r="P199" s="22">
        <f t="shared" si="101"/>
        <v>0</v>
      </c>
      <c r="Q199" s="22">
        <f t="shared" si="102"/>
        <v>0</v>
      </c>
      <c r="R199" s="22">
        <f t="shared" si="103"/>
        <v>0</v>
      </c>
      <c r="S199" s="22">
        <f>IFERROR(VLOOKUP($C199,'틱톡 RAW (MMP)'!$A:$J,6,0),0)</f>
        <v>0</v>
      </c>
      <c r="T199" s="22">
        <f>IFERROR(VLOOKUP($C199,'틱톡 RAW (MMP)'!$A:$J,9,0),0)</f>
        <v>0</v>
      </c>
      <c r="U199" s="22">
        <f>IFERROR(VLOOKUP($C199,'틱톡 RAW (MMP)'!$A:$J,10,0),0)</f>
        <v>0</v>
      </c>
      <c r="V199" s="22">
        <f t="shared" si="104"/>
        <v>0</v>
      </c>
      <c r="W199" s="22">
        <f t="shared" si="105"/>
        <v>0</v>
      </c>
      <c r="X199" s="22">
        <f>IFERROR(W199*커버링B2C요약!$AD$8/(커버링B2C요약!$AE$5/커버링B2C요약!$AD$5),0)</f>
        <v>0</v>
      </c>
      <c r="Y199" s="43"/>
      <c r="Z199" s="43"/>
      <c r="AA199" s="208">
        <f t="shared" si="107"/>
        <v>0</v>
      </c>
    </row>
    <row r="200" spans="1:27" s="45" customFormat="1" ht="16.5" hidden="1" customHeight="1">
      <c r="A200" s="22"/>
      <c r="B200" s="22" t="str">
        <f>IFERROR(VLOOKUP($C200,'틱톡 RAW'!$A:$K,3,0),0)</f>
        <v>ios_install_like(b)_vd_인플루언서PA(2)_25.12.10</v>
      </c>
      <c r="C200" s="22">
        <v>1851645272875170</v>
      </c>
      <c r="D200" s="22">
        <f>IFERROR(VLOOKUP($C200,'틱톡 RAW'!$A:$K,6,0),0)</f>
        <v>0</v>
      </c>
      <c r="E200" s="22">
        <f>IFERROR(VLOOKUP($C200,'틱톡 RAW'!$A:$K,7,0),0)</f>
        <v>0</v>
      </c>
      <c r="F200" s="22">
        <f>IFERROR(VLOOKUP($C200,'틱톡 RAW'!$A:$K,8,0),0)</f>
        <v>0</v>
      </c>
      <c r="G200" s="22">
        <f>IFERROR(VLOOKUP($C200,'틱톡 RAW'!$A:$K,12,0),0)</f>
        <v>0</v>
      </c>
      <c r="H200" s="22">
        <f>IFERROR(VLOOKUP($C200,'틱톡 RAW'!$A:$K,13,0),0)</f>
        <v>0</v>
      </c>
      <c r="I200" s="22">
        <f>IFERROR(VLOOKUP($C200,'틱톡 RAW'!$A:$K,14,0),0)</f>
        <v>0</v>
      </c>
      <c r="J200" s="23">
        <f t="shared" si="106"/>
        <v>0</v>
      </c>
      <c r="K200" s="23">
        <f t="shared" si="96"/>
        <v>0</v>
      </c>
      <c r="L200" s="24">
        <f t="shared" si="97"/>
        <v>0</v>
      </c>
      <c r="M200" s="24">
        <f t="shared" si="98"/>
        <v>0</v>
      </c>
      <c r="N200" s="24">
        <f t="shared" si="99"/>
        <v>0</v>
      </c>
      <c r="O200" s="24">
        <f t="shared" si="100"/>
        <v>0</v>
      </c>
      <c r="P200" s="22">
        <f t="shared" si="101"/>
        <v>0</v>
      </c>
      <c r="Q200" s="22">
        <f t="shared" si="102"/>
        <v>0</v>
      </c>
      <c r="R200" s="22">
        <f t="shared" si="103"/>
        <v>0</v>
      </c>
      <c r="S200" s="22">
        <f>IFERROR(VLOOKUP($C200,'틱톡 RAW (MMP)'!$A:$J,6,0),0)</f>
        <v>0</v>
      </c>
      <c r="T200" s="22">
        <f>IFERROR(VLOOKUP($C200,'틱톡 RAW (MMP)'!$A:$J,9,0),0)</f>
        <v>0</v>
      </c>
      <c r="U200" s="22">
        <f>IFERROR(VLOOKUP($C200,'틱톡 RAW (MMP)'!$A:$J,10,0),0)</f>
        <v>0</v>
      </c>
      <c r="V200" s="22">
        <f t="shared" si="104"/>
        <v>0</v>
      </c>
      <c r="W200" s="22">
        <f t="shared" si="105"/>
        <v>0</v>
      </c>
      <c r="X200" s="22">
        <f>IFERROR(W200*커버링B2C요약!$AD$8/(커버링B2C요약!$AE$5/커버링B2C요약!$AD$5),0)</f>
        <v>0</v>
      </c>
      <c r="Y200" s="43"/>
      <c r="Z200" s="43"/>
      <c r="AA200" s="208">
        <f t="shared" si="107"/>
        <v>0</v>
      </c>
    </row>
    <row r="201" spans="1:27" s="45" customFormat="1" ht="16.5" hidden="1" customHeight="1">
      <c r="A201" s="22"/>
      <c r="B201" s="22" t="str">
        <f>IFERROR(VLOOKUP($C201,'틱톡 RAW'!$A:$K,3,0),0)</f>
        <v>ios_install_like(b)_vd_인플루언서PA(2)_25.12.10</v>
      </c>
      <c r="C201" s="22">
        <v>1854283467825260</v>
      </c>
      <c r="D201" s="22">
        <f>IFERROR(VLOOKUP($C201,'틱톡 RAW'!$A:$K,6,0),0)</f>
        <v>0</v>
      </c>
      <c r="E201" s="22">
        <f>IFERROR(VLOOKUP($C201,'틱톡 RAW'!$A:$K,7,0),0)</f>
        <v>0</v>
      </c>
      <c r="F201" s="22">
        <f>IFERROR(VLOOKUP($C201,'틱톡 RAW'!$A:$K,8,0),0)</f>
        <v>0</v>
      </c>
      <c r="G201" s="22">
        <f>IFERROR(VLOOKUP($C201,'틱톡 RAW'!$A:$K,12,0),0)</f>
        <v>0</v>
      </c>
      <c r="H201" s="22">
        <f>IFERROR(VLOOKUP($C201,'틱톡 RAW'!$A:$K,13,0),0)</f>
        <v>0</v>
      </c>
      <c r="I201" s="22">
        <f>IFERROR(VLOOKUP($C201,'틱톡 RAW'!$A:$K,14,0),0)</f>
        <v>0</v>
      </c>
      <c r="J201" s="23">
        <f t="shared" si="106"/>
        <v>0</v>
      </c>
      <c r="K201" s="23">
        <f t="shared" si="96"/>
        <v>0</v>
      </c>
      <c r="L201" s="24">
        <f t="shared" si="97"/>
        <v>0</v>
      </c>
      <c r="M201" s="24">
        <f t="shared" si="98"/>
        <v>0</v>
      </c>
      <c r="N201" s="24">
        <f t="shared" si="99"/>
        <v>0</v>
      </c>
      <c r="O201" s="24">
        <f t="shared" si="100"/>
        <v>0</v>
      </c>
      <c r="P201" s="22">
        <f t="shared" si="101"/>
        <v>0</v>
      </c>
      <c r="Q201" s="22">
        <f t="shared" si="102"/>
        <v>0</v>
      </c>
      <c r="R201" s="22">
        <f t="shared" si="103"/>
        <v>0</v>
      </c>
      <c r="S201" s="22">
        <f>IFERROR(VLOOKUP($C201,'틱톡 RAW (MMP)'!$A:$J,6,0),0)</f>
        <v>0</v>
      </c>
      <c r="T201" s="22">
        <f>IFERROR(VLOOKUP($C201,'틱톡 RAW (MMP)'!$A:$J,9,0),0)</f>
        <v>0</v>
      </c>
      <c r="U201" s="22">
        <f>IFERROR(VLOOKUP($C201,'틱톡 RAW (MMP)'!$A:$J,10,0),0)</f>
        <v>0</v>
      </c>
      <c r="V201" s="22">
        <f t="shared" si="104"/>
        <v>0</v>
      </c>
      <c r="W201" s="22">
        <f t="shared" si="105"/>
        <v>0</v>
      </c>
      <c r="X201" s="22">
        <f>IFERROR(W201*커버링B2C요약!$AD$8/(커버링B2C요약!$AE$5/커버링B2C요약!$AD$5),0)</f>
        <v>0</v>
      </c>
      <c r="Y201" s="43"/>
      <c r="Z201" s="43"/>
      <c r="AA201" s="208">
        <f t="shared" si="107"/>
        <v>0</v>
      </c>
    </row>
    <row r="202" spans="1:27" s="45" customFormat="1" ht="16.5" hidden="1" customHeight="1">
      <c r="A202" s="22"/>
      <c r="B202" s="22">
        <f>IFERROR(VLOOKUP($C202,'틱톡 RAW'!$A:$K,3,0),0)</f>
        <v>0</v>
      </c>
      <c r="C202" s="22">
        <v>1853623648730110</v>
      </c>
      <c r="D202" s="22">
        <f>IFERROR(VLOOKUP($C202,'틱톡 RAW'!$A:$K,6,0),0)</f>
        <v>0</v>
      </c>
      <c r="E202" s="22">
        <f>IFERROR(VLOOKUP($C202,'틱톡 RAW'!$A:$K,7,0),0)</f>
        <v>0</v>
      </c>
      <c r="F202" s="22">
        <f>IFERROR(VLOOKUP($C202,'틱톡 RAW'!$A:$K,8,0),0)</f>
        <v>0</v>
      </c>
      <c r="G202" s="22">
        <f>IFERROR(VLOOKUP($C202,'틱톡 RAW'!$A:$K,12,0),0)</f>
        <v>0</v>
      </c>
      <c r="H202" s="22">
        <f>IFERROR(VLOOKUP($C202,'틱톡 RAW'!$A:$K,13,0),0)</f>
        <v>0</v>
      </c>
      <c r="I202" s="22">
        <f>IFERROR(VLOOKUP($C202,'틱톡 RAW'!$A:$K,14,0),0)</f>
        <v>0</v>
      </c>
      <c r="J202" s="23">
        <f t="shared" si="106"/>
        <v>0</v>
      </c>
      <c r="K202" s="23">
        <f t="shared" si="96"/>
        <v>0</v>
      </c>
      <c r="L202" s="24">
        <f t="shared" si="97"/>
        <v>0</v>
      </c>
      <c r="M202" s="24">
        <f t="shared" si="98"/>
        <v>0</v>
      </c>
      <c r="N202" s="24">
        <f t="shared" si="99"/>
        <v>0</v>
      </c>
      <c r="O202" s="24">
        <f t="shared" si="100"/>
        <v>0</v>
      </c>
      <c r="P202" s="22">
        <f t="shared" si="101"/>
        <v>0</v>
      </c>
      <c r="Q202" s="22">
        <f t="shared" si="102"/>
        <v>0</v>
      </c>
      <c r="R202" s="22">
        <f t="shared" si="103"/>
        <v>0</v>
      </c>
      <c r="S202" s="22">
        <f>IFERROR(VLOOKUP($C202,'틱톡 RAW (MMP)'!$A:$J,6,0),0)</f>
        <v>0</v>
      </c>
      <c r="T202" s="22">
        <f>IFERROR(VLOOKUP($C202,'틱톡 RAW (MMP)'!$A:$J,9,0),0)</f>
        <v>0</v>
      </c>
      <c r="U202" s="22">
        <f>IFERROR(VLOOKUP($C202,'틱톡 RAW (MMP)'!$A:$J,10,0),0)</f>
        <v>0</v>
      </c>
      <c r="V202" s="22">
        <f t="shared" si="104"/>
        <v>0</v>
      </c>
      <c r="W202" s="22">
        <f t="shared" si="105"/>
        <v>0</v>
      </c>
      <c r="X202" s="22">
        <f>IFERROR(W202*커버링B2C요약!$AD$8/(커버링B2C요약!$AE$5/커버링B2C요약!$AD$5),0)</f>
        <v>0</v>
      </c>
      <c r="Y202" s="43"/>
      <c r="Z202" s="43"/>
      <c r="AA202" s="208">
        <f t="shared" si="107"/>
        <v>0</v>
      </c>
    </row>
    <row r="203" spans="1:27" s="45" customFormat="1" ht="16.5" hidden="1" customHeight="1">
      <c r="A203" s="22"/>
      <c r="B203" s="22">
        <f>IFERROR(VLOOKUP($C203,'틱톡 RAW'!$A:$K,3,0),0)</f>
        <v>0</v>
      </c>
      <c r="C203" s="22">
        <v>1853181975607370</v>
      </c>
      <c r="D203" s="22">
        <f>IFERROR(VLOOKUP($C203,'틱톡 RAW'!$A:$K,6,0),0)</f>
        <v>0</v>
      </c>
      <c r="E203" s="22">
        <f>IFERROR(VLOOKUP($C203,'틱톡 RAW'!$A:$K,7,0),0)</f>
        <v>0</v>
      </c>
      <c r="F203" s="22">
        <f>IFERROR(VLOOKUP($C203,'틱톡 RAW'!$A:$K,8,0),0)</f>
        <v>0</v>
      </c>
      <c r="G203" s="22">
        <f>IFERROR(VLOOKUP($C203,'틱톡 RAW'!$A:$K,12,0),0)</f>
        <v>0</v>
      </c>
      <c r="H203" s="22">
        <f>IFERROR(VLOOKUP($C203,'틱톡 RAW'!$A:$K,13,0),0)</f>
        <v>0</v>
      </c>
      <c r="I203" s="22">
        <f>IFERROR(VLOOKUP($C203,'틱톡 RAW'!$A:$K,14,0),0)</f>
        <v>0</v>
      </c>
      <c r="J203" s="23">
        <f t="shared" si="106"/>
        <v>0</v>
      </c>
      <c r="K203" s="23">
        <f t="shared" si="96"/>
        <v>0</v>
      </c>
      <c r="L203" s="24">
        <f t="shared" si="97"/>
        <v>0</v>
      </c>
      <c r="M203" s="24">
        <f t="shared" si="98"/>
        <v>0</v>
      </c>
      <c r="N203" s="24">
        <f t="shared" si="99"/>
        <v>0</v>
      </c>
      <c r="O203" s="24">
        <f t="shared" si="100"/>
        <v>0</v>
      </c>
      <c r="P203" s="22">
        <f t="shared" si="101"/>
        <v>0</v>
      </c>
      <c r="Q203" s="22">
        <f t="shared" si="102"/>
        <v>0</v>
      </c>
      <c r="R203" s="22">
        <f t="shared" si="103"/>
        <v>0</v>
      </c>
      <c r="S203" s="22">
        <f>IFERROR(VLOOKUP($C203,'틱톡 RAW (MMP)'!$A:$J,6,0),0)</f>
        <v>0</v>
      </c>
      <c r="T203" s="22">
        <f>IFERROR(VLOOKUP($C203,'틱톡 RAW (MMP)'!$A:$J,9,0),0)</f>
        <v>0</v>
      </c>
      <c r="U203" s="22">
        <f>IFERROR(VLOOKUP($C203,'틱톡 RAW (MMP)'!$A:$J,10,0),0)</f>
        <v>0</v>
      </c>
      <c r="V203" s="22">
        <f t="shared" si="104"/>
        <v>0</v>
      </c>
      <c r="W203" s="22">
        <f t="shared" si="105"/>
        <v>0</v>
      </c>
      <c r="X203" s="22">
        <f>IFERROR(W203*커버링B2C요약!$AD$8/(커버링B2C요약!$AE$5/커버링B2C요약!$AD$5),0)</f>
        <v>0</v>
      </c>
      <c r="Y203" s="43"/>
      <c r="Z203" s="43"/>
      <c r="AA203" s="208">
        <f t="shared" si="107"/>
        <v>0</v>
      </c>
    </row>
    <row r="204" spans="1:27" s="45" customFormat="1" ht="16.5" hidden="1" customHeight="1">
      <c r="A204" s="22"/>
      <c r="B204" s="22" t="str">
        <f>IFERROR(VLOOKUP($C204,'틱톡 RAW'!$A:$K,3,0),0)</f>
        <v>ios_install_like(b)_vd_인플루언서PA(2)_25.12.10</v>
      </c>
      <c r="C204" s="22">
        <v>1851105032976690</v>
      </c>
      <c r="D204" s="22">
        <f>IFERROR(VLOOKUP($C204,'틱톡 RAW'!$A:$K,6,0),0)</f>
        <v>0</v>
      </c>
      <c r="E204" s="22">
        <f>IFERROR(VLOOKUP($C204,'틱톡 RAW'!$A:$K,7,0),0)</f>
        <v>0</v>
      </c>
      <c r="F204" s="22">
        <f>IFERROR(VLOOKUP($C204,'틱톡 RAW'!$A:$K,8,0),0)</f>
        <v>0</v>
      </c>
      <c r="G204" s="22">
        <f>IFERROR(VLOOKUP($C204,'틱톡 RAW'!$A:$K,12,0),0)</f>
        <v>0</v>
      </c>
      <c r="H204" s="22">
        <f>IFERROR(VLOOKUP($C204,'틱톡 RAW'!$A:$K,13,0),0)</f>
        <v>0</v>
      </c>
      <c r="I204" s="22">
        <f>IFERROR(VLOOKUP($C204,'틱톡 RAW'!$A:$K,14,0),0)</f>
        <v>0</v>
      </c>
      <c r="J204" s="23">
        <f t="shared" si="106"/>
        <v>0</v>
      </c>
      <c r="K204" s="23">
        <f t="shared" si="96"/>
        <v>0</v>
      </c>
      <c r="L204" s="24">
        <f t="shared" si="97"/>
        <v>0</v>
      </c>
      <c r="M204" s="24">
        <f t="shared" si="98"/>
        <v>0</v>
      </c>
      <c r="N204" s="24">
        <f t="shared" si="99"/>
        <v>0</v>
      </c>
      <c r="O204" s="24">
        <f t="shared" si="100"/>
        <v>0</v>
      </c>
      <c r="P204" s="22">
        <f t="shared" si="101"/>
        <v>0</v>
      </c>
      <c r="Q204" s="22">
        <f t="shared" si="102"/>
        <v>0</v>
      </c>
      <c r="R204" s="22">
        <f t="shared" si="103"/>
        <v>0</v>
      </c>
      <c r="S204" s="22">
        <f>IFERROR(VLOOKUP($C204,'틱톡 RAW (MMP)'!$A:$J,6,0),0)</f>
        <v>0</v>
      </c>
      <c r="T204" s="22">
        <f>IFERROR(VLOOKUP($C204,'틱톡 RAW (MMP)'!$A:$J,9,0),0)</f>
        <v>0</v>
      </c>
      <c r="U204" s="22">
        <f>IFERROR(VLOOKUP($C204,'틱톡 RAW (MMP)'!$A:$J,10,0),0)</f>
        <v>0</v>
      </c>
      <c r="V204" s="22">
        <f t="shared" si="104"/>
        <v>0</v>
      </c>
      <c r="W204" s="22">
        <f t="shared" si="105"/>
        <v>0</v>
      </c>
      <c r="X204" s="22">
        <f>IFERROR(W204*커버링B2C요약!$AD$8/(커버링B2C요약!$AE$5/커버링B2C요약!$AD$5),0)</f>
        <v>0</v>
      </c>
      <c r="Y204" s="43"/>
      <c r="Z204" s="43"/>
      <c r="AA204" s="208">
        <f t="shared" si="107"/>
        <v>0</v>
      </c>
    </row>
    <row r="205" spans="1:27" s="45" customFormat="1" ht="16.5" hidden="1" customHeight="1">
      <c r="A205" s="28"/>
      <c r="B205" s="22">
        <f>IFERROR(VLOOKUP($C205,'틱톡 RAW'!$A:$K,3,0),0)</f>
        <v>0</v>
      </c>
      <c r="C205" s="22">
        <v>1851105076249770</v>
      </c>
      <c r="D205" s="22">
        <f>IFERROR(VLOOKUP($C205,'틱톡 RAW'!$A:$K,6,0),0)</f>
        <v>0</v>
      </c>
      <c r="E205" s="22">
        <f>IFERROR(VLOOKUP($C205,'틱톡 RAW'!$A:$K,7,0),0)</f>
        <v>0</v>
      </c>
      <c r="F205" s="22">
        <f>IFERROR(VLOOKUP($C205,'틱톡 RAW'!$A:$K,8,0),0)</f>
        <v>0</v>
      </c>
      <c r="G205" s="22">
        <f>IFERROR(VLOOKUP($C205,'틱톡 RAW'!$A:$K,12,0),0)</f>
        <v>0</v>
      </c>
      <c r="H205" s="22">
        <f>IFERROR(VLOOKUP($C205,'틱톡 RAW'!$A:$K,13,0),0)</f>
        <v>0</v>
      </c>
      <c r="I205" s="22">
        <f>IFERROR(VLOOKUP($C205,'틱톡 RAW'!$A:$K,14,0),0)</f>
        <v>0</v>
      </c>
      <c r="J205" s="23">
        <f t="shared" si="106"/>
        <v>0</v>
      </c>
      <c r="K205" s="23">
        <f t="shared" si="96"/>
        <v>0</v>
      </c>
      <c r="L205" s="24">
        <f t="shared" si="97"/>
        <v>0</v>
      </c>
      <c r="M205" s="24">
        <f t="shared" si="98"/>
        <v>0</v>
      </c>
      <c r="N205" s="24">
        <f t="shared" si="99"/>
        <v>0</v>
      </c>
      <c r="O205" s="24">
        <f t="shared" si="100"/>
        <v>0</v>
      </c>
      <c r="P205" s="22">
        <f t="shared" si="101"/>
        <v>0</v>
      </c>
      <c r="Q205" s="22">
        <f t="shared" si="102"/>
        <v>0</v>
      </c>
      <c r="R205" s="22">
        <f t="shared" si="103"/>
        <v>0</v>
      </c>
      <c r="S205" s="22">
        <f>IFERROR(VLOOKUP($C205,'틱톡 RAW (MMP)'!$A:$J,6,0),0)</f>
        <v>0</v>
      </c>
      <c r="T205" s="22">
        <f>IFERROR(VLOOKUP($C205,'틱톡 RAW (MMP)'!$A:$J,9,0),0)</f>
        <v>0</v>
      </c>
      <c r="U205" s="22">
        <f>IFERROR(VLOOKUP($C205,'틱톡 RAW (MMP)'!$A:$J,10,0),0)</f>
        <v>0</v>
      </c>
      <c r="V205" s="22">
        <f t="shared" si="104"/>
        <v>0</v>
      </c>
      <c r="W205" s="28">
        <f t="shared" si="105"/>
        <v>0</v>
      </c>
      <c r="X205" s="22">
        <f>IFERROR(W205*커버링B2C요약!$AD$8/(커버링B2C요약!$AE$5/커버링B2C요약!$AD$5),0)</f>
        <v>0</v>
      </c>
      <c r="Y205" s="43"/>
      <c r="Z205" s="43"/>
      <c r="AA205" s="208">
        <f t="shared" si="107"/>
        <v>0</v>
      </c>
    </row>
    <row r="206" spans="1:27" ht="16.5" customHeight="1">
      <c r="B206" s="19" t="s">
        <v>440</v>
      </c>
      <c r="C206" s="253" t="s">
        <v>4312</v>
      </c>
      <c r="D206" s="20"/>
    </row>
    <row r="207" spans="1:27" ht="16.5" customHeight="1">
      <c r="B207" s="11" t="s">
        <v>1565</v>
      </c>
      <c r="C207" s="11" t="s">
        <v>22</v>
      </c>
      <c r="D207" s="12" t="s">
        <v>23</v>
      </c>
      <c r="E207" s="12" t="s">
        <v>24</v>
      </c>
      <c r="F207" s="12" t="s">
        <v>25</v>
      </c>
      <c r="G207" s="12" t="s">
        <v>26</v>
      </c>
      <c r="H207" s="12" t="s">
        <v>27</v>
      </c>
      <c r="I207" s="12" t="s">
        <v>28</v>
      </c>
      <c r="J207" s="13" t="s">
        <v>29</v>
      </c>
      <c r="K207" s="13" t="s">
        <v>30</v>
      </c>
      <c r="L207" s="13" t="s">
        <v>31</v>
      </c>
      <c r="M207" s="13" t="s">
        <v>32</v>
      </c>
      <c r="N207" s="13" t="s">
        <v>33</v>
      </c>
      <c r="O207" s="13" t="s">
        <v>34</v>
      </c>
      <c r="P207" s="13" t="s">
        <v>35</v>
      </c>
      <c r="Q207" s="13" t="s">
        <v>36</v>
      </c>
      <c r="R207" s="13" t="s">
        <v>37</v>
      </c>
      <c r="S207" s="14" t="s">
        <v>38</v>
      </c>
      <c r="T207" s="14" t="s">
        <v>27</v>
      </c>
      <c r="U207" s="14" t="s">
        <v>28</v>
      </c>
      <c r="V207" s="14" t="s">
        <v>36</v>
      </c>
      <c r="W207" s="14" t="s">
        <v>37</v>
      </c>
      <c r="X207" s="14" t="s">
        <v>437</v>
      </c>
      <c r="Y207" s="13" t="s">
        <v>40</v>
      </c>
      <c r="Z207" s="14" t="s">
        <v>41</v>
      </c>
    </row>
    <row r="208" spans="1:27" ht="16.5" customHeight="1">
      <c r="B208" s="15"/>
      <c r="C208" s="9" t="s">
        <v>435</v>
      </c>
      <c r="D208" s="16">
        <f t="shared" ref="D208:I208" si="108">SUM(D209:D216)</f>
        <v>2463365</v>
      </c>
      <c r="E208" s="16">
        <f t="shared" si="108"/>
        <v>503129</v>
      </c>
      <c r="F208" s="16">
        <f t="shared" si="108"/>
        <v>9030</v>
      </c>
      <c r="G208" s="16">
        <f t="shared" si="108"/>
        <v>0</v>
      </c>
      <c r="H208" s="16">
        <f t="shared" si="108"/>
        <v>0</v>
      </c>
      <c r="I208" s="16">
        <f t="shared" si="108"/>
        <v>0</v>
      </c>
      <c r="J208" s="17">
        <f>D208*1000/E208</f>
        <v>4896.090267108435</v>
      </c>
      <c r="K208" s="17">
        <f t="shared" ref="K208" si="109">IFERROR(D208/F208,0)</f>
        <v>272.79789590254705</v>
      </c>
      <c r="L208" s="18">
        <f t="shared" ref="L208" si="110">IFERROR(F208/E208,0)</f>
        <v>1.7947683397299699E-2</v>
      </c>
      <c r="M208" s="42">
        <f t="shared" ref="M208" si="111">IFERROR(G208/F208,0)</f>
        <v>0</v>
      </c>
      <c r="N208" s="42">
        <f t="shared" ref="N208" si="112">IFERROR(H208/F208,0)</f>
        <v>0</v>
      </c>
      <c r="O208" s="42">
        <f t="shared" ref="O208" si="113">IFERROR(I208/F208,0)</f>
        <v>0</v>
      </c>
      <c r="P208" s="17">
        <f t="shared" ref="P208" si="114">IFERROR(D208/G208,0)</f>
        <v>0</v>
      </c>
      <c r="Q208" s="17">
        <f t="shared" ref="Q208" si="115">IFERROR(D208/H208,0)</f>
        <v>0</v>
      </c>
      <c r="R208" s="17">
        <f t="shared" ref="R208" si="116">IFERROR(D208/I208,0)</f>
        <v>0</v>
      </c>
      <c r="S208" s="16">
        <f>SUM(S209:S216)</f>
        <v>195</v>
      </c>
      <c r="T208" s="16">
        <f>SUM(T209:T216)</f>
        <v>120</v>
      </c>
      <c r="U208" s="16">
        <f>SUM(U209:U216)</f>
        <v>23</v>
      </c>
      <c r="V208" s="17">
        <f t="shared" ref="V208" si="117">IFERROR(D208/T208,0)</f>
        <v>20528.041666666668</v>
      </c>
      <c r="W208" s="17">
        <f t="shared" ref="W208" si="118">IFERROR(D208/U208,0)</f>
        <v>107102.82608695653</v>
      </c>
      <c r="X208" s="17">
        <f>IFERROR(W208*커버링B2C요약!$AD$8/(커버링B2C요약!$AE$5/커버링B2C요약!$AD$5),0)</f>
        <v>42627.406249180662</v>
      </c>
      <c r="Y208" s="17">
        <v>352000</v>
      </c>
      <c r="Z208" s="17">
        <v>250000</v>
      </c>
      <c r="AA208" s="166"/>
    </row>
    <row r="209" spans="1:28" s="45" customFormat="1" ht="16.5" customHeight="1">
      <c r="A209" s="43"/>
      <c r="B209" s="28" t="str">
        <f>IFERROR(VLOOKUP($C209,'틱톡 RAW'!$A:$K,3,0),0)</f>
        <v>ios_install_like(b)_vd_대형커버링봉투_26.03.06</v>
      </c>
      <c r="C209" s="28">
        <v>1858903620289900</v>
      </c>
      <c r="D209" s="28">
        <f>IFERROR(VLOOKUP($C209,'틱톡 RAW'!$A:$K,6,0),0)</f>
        <v>1268084</v>
      </c>
      <c r="E209" s="28">
        <f>IFERROR(VLOOKUP($C209,'틱톡 RAW'!$A:$K,7,0),0)</f>
        <v>247225</v>
      </c>
      <c r="F209" s="28">
        <f>IFERROR(VLOOKUP($C209,'틱톡 RAW'!$A:$K,8,0),0)</f>
        <v>5258</v>
      </c>
      <c r="G209" s="28">
        <f>IFERROR(VLOOKUP($C209,'틱톡 RAW'!$A:$K,12,0),0)</f>
        <v>0</v>
      </c>
      <c r="H209" s="28">
        <f>IFERROR(VLOOKUP($C209,'틱톡 RAW'!$A:$K,13,0),0)</f>
        <v>0</v>
      </c>
      <c r="I209" s="28">
        <f>IFERROR(VLOOKUP($C209,'틱톡 RAW'!$A:$K,14,0),0)</f>
        <v>0</v>
      </c>
      <c r="J209" s="29">
        <f t="shared" ref="J209:J216" si="119">IFERROR(D209/E209*1000,0)</f>
        <v>5129.2709070684605</v>
      </c>
      <c r="K209" s="29">
        <f t="shared" ref="K209:K216" si="120">IFERROR(D209/F209,0)</f>
        <v>241.17230886268544</v>
      </c>
      <c r="L209" s="30">
        <f t="shared" ref="L209:M216" si="121">IFERROR(F209/E209,0)</f>
        <v>2.1268075639599555E-2</v>
      </c>
      <c r="M209" s="30">
        <f t="shared" si="121"/>
        <v>0</v>
      </c>
      <c r="N209" s="30">
        <f t="shared" ref="N209:N216" si="122">IFERROR(H209/F209,0)</f>
        <v>0</v>
      </c>
      <c r="O209" s="30">
        <f t="shared" ref="O209:O216" si="123">IFERROR(I209/F209,0)</f>
        <v>0</v>
      </c>
      <c r="P209" s="28">
        <f t="shared" ref="P209:P216" si="124">IFERROR(D209/G209,0)</f>
        <v>0</v>
      </c>
      <c r="Q209" s="28">
        <f t="shared" ref="Q209:Q216" si="125">IFERROR(D209/H209,0)</f>
        <v>0</v>
      </c>
      <c r="R209" s="28">
        <f t="shared" ref="R209:R216" si="126">IFERROR(D209/I209,0)</f>
        <v>0</v>
      </c>
      <c r="S209" s="28">
        <f>IFERROR(VLOOKUP($C209,'틱톡 RAW (MMP)'!$A:$J,6,0),0)</f>
        <v>113</v>
      </c>
      <c r="T209" s="28">
        <f>IFERROR(VLOOKUP($C209,'틱톡 RAW (MMP)'!$A:$J,9,0),0)</f>
        <v>78</v>
      </c>
      <c r="U209" s="28">
        <f>IFERROR(VLOOKUP($C209,'틱톡 RAW (MMP)'!$A:$J,10,0),0)</f>
        <v>13</v>
      </c>
      <c r="V209" s="28">
        <f t="shared" ref="V209:V216" si="127">IFERROR(D209/T209,0)</f>
        <v>16257.48717948718</v>
      </c>
      <c r="W209" s="28">
        <f t="shared" ref="W209:W216" si="128">IFERROR(D209/U209,0)</f>
        <v>97544.923076923078</v>
      </c>
      <c r="X209" s="28">
        <f>IFERROR(W209*커버링B2C요약!$AD$8/(커버링B2C요약!$AE$5/커버링B2C요약!$AD$5),0)</f>
        <v>38823.31788490004</v>
      </c>
      <c r="Y209" s="43"/>
      <c r="Z209" s="43"/>
      <c r="AA209" s="208"/>
    </row>
    <row r="210" spans="1:28" s="45" customFormat="1" ht="16.5" customHeight="1">
      <c r="A210" s="167"/>
      <c r="B210" s="28" t="str">
        <f>IFERROR(VLOOKUP($C210,'틱톡 RAW'!$A:$K,3,0),0)</f>
        <v>ios_install_like(b)_vd_대형커버링봉투_26.03.06</v>
      </c>
      <c r="C210" s="28">
        <v>1860617251455180</v>
      </c>
      <c r="D210" s="28">
        <f>IFERROR(VLOOKUP($C210,'틱톡 RAW'!$A:$K,6,0),0)</f>
        <v>528154</v>
      </c>
      <c r="E210" s="28">
        <f>IFERROR(VLOOKUP($C210,'틱톡 RAW'!$A:$K,7,0),0)</f>
        <v>138009</v>
      </c>
      <c r="F210" s="28">
        <f>IFERROR(VLOOKUP($C210,'틱톡 RAW'!$A:$K,8,0),0)</f>
        <v>1584</v>
      </c>
      <c r="G210" s="28">
        <f>IFERROR(VLOOKUP($C210,'틱톡 RAW'!$A:$K,12,0),0)</f>
        <v>0</v>
      </c>
      <c r="H210" s="28">
        <f>IFERROR(VLOOKUP($C210,'틱톡 RAW'!$A:$K,13,0),0)</f>
        <v>0</v>
      </c>
      <c r="I210" s="28">
        <f>IFERROR(VLOOKUP($C210,'틱톡 RAW'!$A:$K,14,0),0)</f>
        <v>0</v>
      </c>
      <c r="J210" s="29">
        <f t="shared" si="119"/>
        <v>3826.9533146389003</v>
      </c>
      <c r="K210" s="29">
        <f t="shared" si="120"/>
        <v>333.43055555555554</v>
      </c>
      <c r="L210" s="30">
        <f t="shared" si="121"/>
        <v>1.147751233615199E-2</v>
      </c>
      <c r="M210" s="30">
        <f t="shared" si="121"/>
        <v>0</v>
      </c>
      <c r="N210" s="30">
        <f t="shared" si="122"/>
        <v>0</v>
      </c>
      <c r="O210" s="30">
        <f t="shared" si="123"/>
        <v>0</v>
      </c>
      <c r="P210" s="28">
        <f t="shared" si="124"/>
        <v>0</v>
      </c>
      <c r="Q210" s="28">
        <f t="shared" si="125"/>
        <v>0</v>
      </c>
      <c r="R210" s="28">
        <f t="shared" si="126"/>
        <v>0</v>
      </c>
      <c r="S210" s="28">
        <f>IFERROR(VLOOKUP($C210,'틱톡 RAW (MMP)'!$A:$J,6,0),0)</f>
        <v>34</v>
      </c>
      <c r="T210" s="28">
        <f>IFERROR(VLOOKUP($C210,'틱톡 RAW (MMP)'!$A:$J,9,0),0)</f>
        <v>23</v>
      </c>
      <c r="U210" s="28">
        <f>IFERROR(VLOOKUP($C210,'틱톡 RAW (MMP)'!$A:$J,10,0),0)</f>
        <v>4</v>
      </c>
      <c r="V210" s="28">
        <f t="shared" si="127"/>
        <v>22963.217391304348</v>
      </c>
      <c r="W210" s="28">
        <f t="shared" si="128"/>
        <v>132038.5</v>
      </c>
      <c r="X210" s="28">
        <f>IFERROR(W210*커버링B2C요약!$AD$8/(커버링B2C요약!$AE$5/커버링B2C요약!$AD$5),0)</f>
        <v>52551.916561592021</v>
      </c>
      <c r="Y210" s="167"/>
      <c r="Z210" s="167"/>
      <c r="AA210" s="262"/>
      <c r="AB210" s="184"/>
    </row>
    <row r="211" spans="1:28" s="184" customFormat="1" ht="16.5" customHeight="1">
      <c r="A211" s="62"/>
      <c r="B211" s="28" t="str">
        <f>IFERROR(VLOOKUP($C211,'틱톡 RAW'!$A:$K,3,0),0)</f>
        <v>ios_install_like(b)_vd_대형커버링봉투_26.03.06</v>
      </c>
      <c r="C211" s="28">
        <v>1858903620289890</v>
      </c>
      <c r="D211" s="28">
        <f>IFERROR(VLOOKUP($C211,'틱톡 RAW'!$A:$K,6,0),0)</f>
        <v>348964</v>
      </c>
      <c r="E211" s="28">
        <f>IFERROR(VLOOKUP($C211,'틱톡 RAW'!$A:$K,7,0),0)</f>
        <v>62053</v>
      </c>
      <c r="F211" s="28">
        <f>IFERROR(VLOOKUP($C211,'틱톡 RAW'!$A:$K,8,0),0)</f>
        <v>1052</v>
      </c>
      <c r="G211" s="28">
        <f>IFERROR(VLOOKUP($C211,'틱톡 RAW'!$A:$K,12,0),0)</f>
        <v>0</v>
      </c>
      <c r="H211" s="28">
        <f>IFERROR(VLOOKUP($C211,'틱톡 RAW'!$A:$K,13,0),0)</f>
        <v>0</v>
      </c>
      <c r="I211" s="28">
        <f>IFERROR(VLOOKUP($C211,'틱톡 RAW'!$A:$K,14,0),0)</f>
        <v>0</v>
      </c>
      <c r="J211" s="29">
        <f t="shared" si="119"/>
        <v>5623.6443040626564</v>
      </c>
      <c r="K211" s="29">
        <f t="shared" si="120"/>
        <v>331.71482889733841</v>
      </c>
      <c r="L211" s="30">
        <f t="shared" si="121"/>
        <v>1.6953249641435547E-2</v>
      </c>
      <c r="M211" s="30">
        <f t="shared" si="121"/>
        <v>0</v>
      </c>
      <c r="N211" s="30">
        <f t="shared" si="122"/>
        <v>0</v>
      </c>
      <c r="O211" s="30">
        <f t="shared" si="123"/>
        <v>0</v>
      </c>
      <c r="P211" s="28">
        <f t="shared" si="124"/>
        <v>0</v>
      </c>
      <c r="Q211" s="28">
        <f t="shared" si="125"/>
        <v>0</v>
      </c>
      <c r="R211" s="28">
        <f t="shared" si="126"/>
        <v>0</v>
      </c>
      <c r="S211" s="28">
        <f>IFERROR(VLOOKUP($C211,'틱톡 RAW (MMP)'!$A:$J,6,0),0)</f>
        <v>23</v>
      </c>
      <c r="T211" s="28">
        <f>IFERROR(VLOOKUP($C211,'틱톡 RAW (MMP)'!$A:$J,9,0),0)</f>
        <v>10</v>
      </c>
      <c r="U211" s="28">
        <f>IFERROR(VLOOKUP($C211,'틱톡 RAW (MMP)'!$A:$J,10,0),0)</f>
        <v>3</v>
      </c>
      <c r="V211" s="28">
        <f t="shared" si="127"/>
        <v>34896.400000000001</v>
      </c>
      <c r="W211" s="28">
        <f t="shared" si="128"/>
        <v>116321.33333333333</v>
      </c>
      <c r="X211" s="28">
        <f>IFERROR(W211*커버링B2C요약!$AD$8/(커버링B2C요약!$AE$5/커버링B2C요약!$AD$5),0)</f>
        <v>46296.413573817226</v>
      </c>
      <c r="Y211" s="62"/>
      <c r="Z211" s="62"/>
      <c r="AA211" s="207"/>
      <c r="AB211" s="146"/>
    </row>
    <row r="212" spans="1:28" s="45" customFormat="1" ht="16.5" customHeight="1">
      <c r="A212" s="43"/>
      <c r="B212" s="22" t="str">
        <f>IFERROR(VLOOKUP($C212,'틱톡 RAW'!$A:$K,3,0),0)</f>
        <v>ios_install_like(b)_vd_대형커버링봉투_26.03.06</v>
      </c>
      <c r="C212" s="22">
        <v>1860617109979530</v>
      </c>
      <c r="D212" s="22">
        <f>IFERROR(VLOOKUP($C212,'틱톡 RAW'!$A:$K,6,0),0)</f>
        <v>200310</v>
      </c>
      <c r="E212" s="22">
        <f>IFERROR(VLOOKUP($C212,'틱톡 RAW'!$A:$K,7,0),0)</f>
        <v>37654</v>
      </c>
      <c r="F212" s="22">
        <f>IFERROR(VLOOKUP($C212,'틱톡 RAW'!$A:$K,8,0),0)</f>
        <v>955</v>
      </c>
      <c r="G212" s="22">
        <f>IFERROR(VLOOKUP($C212,'틱톡 RAW'!$A:$K,12,0),0)</f>
        <v>0</v>
      </c>
      <c r="H212" s="22">
        <f>IFERROR(VLOOKUP($C212,'틱톡 RAW'!$A:$K,13,0),0)</f>
        <v>0</v>
      </c>
      <c r="I212" s="22">
        <f>IFERROR(VLOOKUP($C212,'틱톡 RAW'!$A:$K,14,0),0)</f>
        <v>0</v>
      </c>
      <c r="J212" s="23">
        <f t="shared" si="119"/>
        <v>5319.7535454400595</v>
      </c>
      <c r="K212" s="23">
        <f t="shared" si="120"/>
        <v>209.74869109947645</v>
      </c>
      <c r="L212" s="24">
        <f t="shared" si="121"/>
        <v>2.5362511286981464E-2</v>
      </c>
      <c r="M212" s="24">
        <f t="shared" si="121"/>
        <v>0</v>
      </c>
      <c r="N212" s="24">
        <f t="shared" si="122"/>
        <v>0</v>
      </c>
      <c r="O212" s="24">
        <f t="shared" si="123"/>
        <v>0</v>
      </c>
      <c r="P212" s="22">
        <f t="shared" si="124"/>
        <v>0</v>
      </c>
      <c r="Q212" s="22">
        <f t="shared" si="125"/>
        <v>0</v>
      </c>
      <c r="R212" s="22">
        <f t="shared" si="126"/>
        <v>0</v>
      </c>
      <c r="S212" s="22">
        <f>IFERROR(VLOOKUP($C212,'틱톡 RAW (MMP)'!$A:$J,6,0),0)</f>
        <v>16</v>
      </c>
      <c r="T212" s="22">
        <f>IFERROR(VLOOKUP($C212,'틱톡 RAW (MMP)'!$A:$J,9,0),0)</f>
        <v>4</v>
      </c>
      <c r="U212" s="22">
        <f>IFERROR(VLOOKUP($C212,'틱톡 RAW (MMP)'!$A:$J,10,0),0)</f>
        <v>0</v>
      </c>
      <c r="V212" s="22">
        <f t="shared" si="127"/>
        <v>50077.5</v>
      </c>
      <c r="W212" s="22">
        <f t="shared" si="128"/>
        <v>0</v>
      </c>
      <c r="X212" s="22">
        <f>IFERROR(W212*커버링B2C요약!$AD$8/(커버링B2C요약!$AE$5/커버링B2C요약!$AD$5),0)</f>
        <v>0</v>
      </c>
      <c r="Y212" s="43"/>
      <c r="Z212" s="43"/>
      <c r="AA212" s="208"/>
    </row>
    <row r="213" spans="1:28" s="45" customFormat="1" ht="16.5" customHeight="1">
      <c r="A213" s="43"/>
      <c r="B213" s="22" t="str">
        <f>IFERROR(VLOOKUP($C213,'틱톡 RAW'!$A:$K,3,0),0)</f>
        <v>ios_install_like(b)_vd_대형커버링봉투_26.03.06</v>
      </c>
      <c r="C213" s="22">
        <v>1860617384664160</v>
      </c>
      <c r="D213" s="22">
        <f>IFERROR(VLOOKUP($C213,'틱톡 RAW'!$A:$K,6,0),0)</f>
        <v>117853</v>
      </c>
      <c r="E213" s="22">
        <f>IFERROR(VLOOKUP($C213,'틱톡 RAW'!$A:$K,7,0),0)</f>
        <v>18188</v>
      </c>
      <c r="F213" s="22">
        <f>IFERROR(VLOOKUP($C213,'틱톡 RAW'!$A:$K,8,0),0)</f>
        <v>181</v>
      </c>
      <c r="G213" s="22">
        <f>IFERROR(VLOOKUP($C213,'틱톡 RAW'!$A:$K,12,0),0)</f>
        <v>0</v>
      </c>
      <c r="H213" s="22">
        <f>IFERROR(VLOOKUP($C213,'틱톡 RAW'!$A:$K,13,0),0)</f>
        <v>0</v>
      </c>
      <c r="I213" s="22">
        <f>IFERROR(VLOOKUP($C213,'틱톡 RAW'!$A:$K,14,0),0)</f>
        <v>0</v>
      </c>
      <c r="J213" s="23">
        <f t="shared" si="119"/>
        <v>6479.7118979546958</v>
      </c>
      <c r="K213" s="23">
        <f t="shared" si="120"/>
        <v>651.12154696132598</v>
      </c>
      <c r="L213" s="24">
        <f t="shared" si="121"/>
        <v>9.951616450406861E-3</v>
      </c>
      <c r="M213" s="24">
        <f t="shared" si="121"/>
        <v>0</v>
      </c>
      <c r="N213" s="24">
        <f t="shared" si="122"/>
        <v>0</v>
      </c>
      <c r="O213" s="24">
        <f t="shared" si="123"/>
        <v>0</v>
      </c>
      <c r="P213" s="22">
        <f t="shared" si="124"/>
        <v>0</v>
      </c>
      <c r="Q213" s="22">
        <f t="shared" si="125"/>
        <v>0</v>
      </c>
      <c r="R213" s="22">
        <f t="shared" si="126"/>
        <v>0</v>
      </c>
      <c r="S213" s="22">
        <f>IFERROR(VLOOKUP($C213,'틱톡 RAW (MMP)'!$A:$J,6,0),0)</f>
        <v>9</v>
      </c>
      <c r="T213" s="22">
        <f>IFERROR(VLOOKUP($C213,'틱톡 RAW (MMP)'!$A:$J,9,0),0)</f>
        <v>5</v>
      </c>
      <c r="U213" s="22">
        <f>IFERROR(VLOOKUP($C213,'틱톡 RAW (MMP)'!$A:$J,10,0),0)</f>
        <v>3</v>
      </c>
      <c r="V213" s="22">
        <f t="shared" si="127"/>
        <v>23570.6</v>
      </c>
      <c r="W213" s="22">
        <f t="shared" si="128"/>
        <v>39284.333333333336</v>
      </c>
      <c r="X213" s="22">
        <f>IFERROR(W213*커버링B2C요약!$AD$8/(커버링B2C요약!$AE$5/커버링B2C요약!$AD$5),0)</f>
        <v>15635.341264185077</v>
      </c>
      <c r="Y213" s="43"/>
      <c r="Z213" s="43"/>
      <c r="AA213" s="208"/>
    </row>
    <row r="214" spans="1:28" s="146" customFormat="1" ht="16.5" customHeight="1">
      <c r="A214" s="43"/>
      <c r="B214" s="22" t="str">
        <f>IFERROR(VLOOKUP($C214,'틱톡 RAW'!$A:$K,3,0),0)</f>
        <v>ios_install_like(b)_vd_대형커버링봉투_26.03.06</v>
      </c>
      <c r="C214" s="22">
        <v>1860617032730720</v>
      </c>
      <c r="D214" s="22">
        <f>IFERROR(VLOOKUP($C214,'틱톡 RAW'!$A:$K,6,0),0)</f>
        <v>0</v>
      </c>
      <c r="E214" s="22">
        <f>IFERROR(VLOOKUP($C214,'틱톡 RAW'!$A:$K,7,0),0)</f>
        <v>0</v>
      </c>
      <c r="F214" s="22">
        <f>IFERROR(VLOOKUP($C214,'틱톡 RAW'!$A:$K,8,0),0)</f>
        <v>0</v>
      </c>
      <c r="G214" s="22">
        <f>IFERROR(VLOOKUP($C214,'틱톡 RAW'!$A:$K,12,0),0)</f>
        <v>0</v>
      </c>
      <c r="H214" s="22">
        <f>IFERROR(VLOOKUP($C214,'틱톡 RAW'!$A:$K,13,0),0)</f>
        <v>0</v>
      </c>
      <c r="I214" s="22">
        <f>IFERROR(VLOOKUP($C214,'틱톡 RAW'!$A:$K,14,0),0)</f>
        <v>0</v>
      </c>
      <c r="J214" s="23">
        <f t="shared" si="119"/>
        <v>0</v>
      </c>
      <c r="K214" s="23">
        <f t="shared" si="120"/>
        <v>0</v>
      </c>
      <c r="L214" s="24">
        <f t="shared" si="121"/>
        <v>0</v>
      </c>
      <c r="M214" s="24">
        <f t="shared" si="121"/>
        <v>0</v>
      </c>
      <c r="N214" s="24">
        <f t="shared" si="122"/>
        <v>0</v>
      </c>
      <c r="O214" s="24">
        <f t="shared" si="123"/>
        <v>0</v>
      </c>
      <c r="P214" s="22">
        <f t="shared" si="124"/>
        <v>0</v>
      </c>
      <c r="Q214" s="22">
        <f t="shared" si="125"/>
        <v>0</v>
      </c>
      <c r="R214" s="22">
        <f t="shared" si="126"/>
        <v>0</v>
      </c>
      <c r="S214" s="22">
        <f>IFERROR(VLOOKUP($C214,'틱톡 RAW (MMP)'!$A:$J,6,0),0)</f>
        <v>0</v>
      </c>
      <c r="T214" s="22">
        <f>IFERROR(VLOOKUP($C214,'틱톡 RAW (MMP)'!$A:$J,9,0),0)</f>
        <v>0</v>
      </c>
      <c r="U214" s="22">
        <f>IFERROR(VLOOKUP($C214,'틱톡 RAW (MMP)'!$A:$J,10,0),0)</f>
        <v>0</v>
      </c>
      <c r="V214" s="22">
        <f t="shared" si="127"/>
        <v>0</v>
      </c>
      <c r="W214" s="22">
        <f t="shared" si="128"/>
        <v>0</v>
      </c>
      <c r="X214" s="22">
        <f>IFERROR(W214*커버링B2C요약!$AD$8/(커버링B2C요약!$AE$5/커버링B2C요약!$AD$5),0)</f>
        <v>0</v>
      </c>
      <c r="Y214" s="43"/>
      <c r="Z214" s="43"/>
      <c r="AA214" s="208"/>
      <c r="AB214" s="45"/>
    </row>
    <row r="215" spans="1:28" s="146" customFormat="1" ht="16.5" customHeight="1">
      <c r="A215" s="43"/>
      <c r="B215" s="22">
        <f>IFERROR(VLOOKUP($C215,'틱톡 RAW'!$A:$K,3,0),0)</f>
        <v>0</v>
      </c>
      <c r="C215" s="22">
        <v>1860617441694880</v>
      </c>
      <c r="D215" s="22">
        <f>IFERROR(VLOOKUP($C215,'틱톡 RAW'!$A:$K,6,0),0)</f>
        <v>0</v>
      </c>
      <c r="E215" s="22">
        <f>IFERROR(VLOOKUP($C215,'틱톡 RAW'!$A:$K,7,0),0)</f>
        <v>0</v>
      </c>
      <c r="F215" s="22">
        <f>IFERROR(VLOOKUP($C215,'틱톡 RAW'!$A:$K,8,0),0)</f>
        <v>0</v>
      </c>
      <c r="G215" s="22">
        <f>IFERROR(VLOOKUP($C215,'틱톡 RAW'!$A:$K,12,0),0)</f>
        <v>0</v>
      </c>
      <c r="H215" s="22">
        <f>IFERROR(VLOOKUP($C215,'틱톡 RAW'!$A:$K,13,0),0)</f>
        <v>0</v>
      </c>
      <c r="I215" s="22">
        <f>IFERROR(VLOOKUP($C215,'틱톡 RAW'!$A:$K,14,0),0)</f>
        <v>0</v>
      </c>
      <c r="J215" s="23">
        <f t="shared" si="119"/>
        <v>0</v>
      </c>
      <c r="K215" s="23">
        <f t="shared" si="120"/>
        <v>0</v>
      </c>
      <c r="L215" s="24">
        <f t="shared" si="121"/>
        <v>0</v>
      </c>
      <c r="M215" s="24">
        <f t="shared" si="121"/>
        <v>0</v>
      </c>
      <c r="N215" s="24">
        <f t="shared" si="122"/>
        <v>0</v>
      </c>
      <c r="O215" s="24">
        <f t="shared" si="123"/>
        <v>0</v>
      </c>
      <c r="P215" s="22">
        <f t="shared" si="124"/>
        <v>0</v>
      </c>
      <c r="Q215" s="22">
        <f t="shared" si="125"/>
        <v>0</v>
      </c>
      <c r="R215" s="22">
        <f t="shared" si="126"/>
        <v>0</v>
      </c>
      <c r="S215" s="22">
        <f>IFERROR(VLOOKUP($C215,'틱톡 RAW (MMP)'!$A:$J,6,0),0)</f>
        <v>0</v>
      </c>
      <c r="T215" s="22">
        <f>IFERROR(VLOOKUP($C215,'틱톡 RAW (MMP)'!$A:$J,9,0),0)</f>
        <v>0</v>
      </c>
      <c r="U215" s="22">
        <f>IFERROR(VLOOKUP($C215,'틱톡 RAW (MMP)'!$A:$J,10,0),0)</f>
        <v>0</v>
      </c>
      <c r="V215" s="22">
        <f t="shared" si="127"/>
        <v>0</v>
      </c>
      <c r="W215" s="22">
        <f t="shared" si="128"/>
        <v>0</v>
      </c>
      <c r="X215" s="22">
        <f>IFERROR(W215*커버링B2C요약!$AD$8/(커버링B2C요약!$AE$5/커버링B2C요약!$AD$5),0)</f>
        <v>0</v>
      </c>
      <c r="Y215" s="43"/>
      <c r="Z215" s="43"/>
      <c r="AA215" s="208"/>
      <c r="AB215" s="45"/>
    </row>
    <row r="216" spans="1:28" s="184" customFormat="1" ht="16.5" customHeight="1">
      <c r="A216" s="43"/>
      <c r="B216" s="22">
        <f>IFERROR(VLOOKUP($C216,'틱톡 RAW'!$A:$K,3,0),0)</f>
        <v>0</v>
      </c>
      <c r="C216" s="22">
        <v>1858902961701360</v>
      </c>
      <c r="D216" s="22">
        <f>IFERROR(VLOOKUP($C216,'틱톡 RAW'!$A:$K,6,0),0)</f>
        <v>0</v>
      </c>
      <c r="E216" s="22">
        <f>IFERROR(VLOOKUP($C216,'틱톡 RAW'!$A:$K,7,0),0)</f>
        <v>0</v>
      </c>
      <c r="F216" s="22">
        <f>IFERROR(VLOOKUP($C216,'틱톡 RAW'!$A:$K,8,0),0)</f>
        <v>0</v>
      </c>
      <c r="G216" s="22">
        <f>IFERROR(VLOOKUP($C216,'틱톡 RAW'!$A:$K,12,0),0)</f>
        <v>0</v>
      </c>
      <c r="H216" s="22">
        <f>IFERROR(VLOOKUP($C216,'틱톡 RAW'!$A:$K,13,0),0)</f>
        <v>0</v>
      </c>
      <c r="I216" s="22">
        <f>IFERROR(VLOOKUP($C216,'틱톡 RAW'!$A:$K,14,0),0)</f>
        <v>0</v>
      </c>
      <c r="J216" s="23">
        <f t="shared" si="119"/>
        <v>0</v>
      </c>
      <c r="K216" s="23">
        <f t="shared" si="120"/>
        <v>0</v>
      </c>
      <c r="L216" s="24">
        <f t="shared" si="121"/>
        <v>0</v>
      </c>
      <c r="M216" s="24">
        <f t="shared" si="121"/>
        <v>0</v>
      </c>
      <c r="N216" s="24">
        <f t="shared" si="122"/>
        <v>0</v>
      </c>
      <c r="O216" s="24">
        <f t="shared" si="123"/>
        <v>0</v>
      </c>
      <c r="P216" s="22">
        <f t="shared" si="124"/>
        <v>0</v>
      </c>
      <c r="Q216" s="22">
        <f t="shared" si="125"/>
        <v>0</v>
      </c>
      <c r="R216" s="22">
        <f t="shared" si="126"/>
        <v>0</v>
      </c>
      <c r="S216" s="22">
        <f>IFERROR(VLOOKUP($C216,'틱톡 RAW (MMP)'!$A:$J,6,0),0)</f>
        <v>0</v>
      </c>
      <c r="T216" s="22">
        <f>IFERROR(VLOOKUP($C216,'틱톡 RAW (MMP)'!$A:$J,9,0),0)</f>
        <v>0</v>
      </c>
      <c r="U216" s="22">
        <f>IFERROR(VLOOKUP($C216,'틱톡 RAW (MMP)'!$A:$J,10,0),0)</f>
        <v>0</v>
      </c>
      <c r="V216" s="22">
        <f t="shared" si="127"/>
        <v>0</v>
      </c>
      <c r="W216" s="22">
        <f t="shared" si="128"/>
        <v>0</v>
      </c>
      <c r="X216" s="22">
        <f>IFERROR(W216*커버링B2C요약!$AD$8/(커버링B2C요약!$AE$5/커버링B2C요약!$AD$5),0)</f>
        <v>0</v>
      </c>
      <c r="Y216" s="43"/>
      <c r="Z216" s="43"/>
      <c r="AA216" s="208"/>
      <c r="AB216" s="45"/>
    </row>
    <row r="217" spans="1:28" s="184" customFormat="1" ht="16.5" customHeight="1">
      <c r="A217" s="43"/>
      <c r="B217" s="22"/>
      <c r="C217" s="22"/>
      <c r="D217" s="22"/>
      <c r="E217" s="22"/>
      <c r="F217" s="22"/>
      <c r="G217" s="22"/>
      <c r="H217" s="22"/>
      <c r="I217" s="22"/>
      <c r="J217" s="174"/>
      <c r="K217" s="174"/>
      <c r="L217" s="24"/>
      <c r="M217" s="24"/>
      <c r="N217" s="24"/>
      <c r="O217" s="24"/>
      <c r="P217" s="22"/>
      <c r="Q217" s="22"/>
      <c r="R217" s="22"/>
      <c r="S217" s="22"/>
      <c r="T217" s="22"/>
      <c r="U217" s="22"/>
      <c r="V217" s="22"/>
      <c r="W217" s="22"/>
      <c r="X217" s="22"/>
      <c r="Y217" s="43"/>
      <c r="Z217" s="43"/>
      <c r="AA217" s="208"/>
      <c r="AB217" s="45"/>
    </row>
    <row r="218" spans="1:28" ht="16.5" customHeight="1">
      <c r="B218" s="19" t="s">
        <v>440</v>
      </c>
      <c r="C218" s="254" t="s">
        <v>4313</v>
      </c>
      <c r="D218" s="20"/>
    </row>
    <row r="219" spans="1:28" ht="16.5" customHeight="1">
      <c r="B219" s="11" t="s">
        <v>1565</v>
      </c>
      <c r="C219" s="11" t="s">
        <v>22</v>
      </c>
      <c r="D219" s="12" t="s">
        <v>23</v>
      </c>
      <c r="E219" s="12" t="s">
        <v>24</v>
      </c>
      <c r="F219" s="12" t="s">
        <v>25</v>
      </c>
      <c r="G219" s="12" t="s">
        <v>26</v>
      </c>
      <c r="H219" s="12" t="s">
        <v>27</v>
      </c>
      <c r="I219" s="12" t="s">
        <v>28</v>
      </c>
      <c r="J219" s="13" t="s">
        <v>29</v>
      </c>
      <c r="K219" s="13" t="s">
        <v>30</v>
      </c>
      <c r="L219" s="13" t="s">
        <v>31</v>
      </c>
      <c r="M219" s="13" t="s">
        <v>32</v>
      </c>
      <c r="N219" s="13" t="s">
        <v>33</v>
      </c>
      <c r="O219" s="13" t="s">
        <v>34</v>
      </c>
      <c r="P219" s="13" t="s">
        <v>35</v>
      </c>
      <c r="Q219" s="13" t="s">
        <v>36</v>
      </c>
      <c r="R219" s="13" t="s">
        <v>37</v>
      </c>
      <c r="S219" s="14" t="s">
        <v>38</v>
      </c>
      <c r="T219" s="14" t="s">
        <v>27</v>
      </c>
      <c r="U219" s="14" t="s">
        <v>28</v>
      </c>
      <c r="V219" s="14" t="s">
        <v>36</v>
      </c>
      <c r="W219" s="14" t="s">
        <v>37</v>
      </c>
      <c r="X219" s="14" t="s">
        <v>437</v>
      </c>
      <c r="Y219" s="13" t="s">
        <v>40</v>
      </c>
      <c r="Z219" s="14" t="s">
        <v>41</v>
      </c>
    </row>
    <row r="220" spans="1:28" ht="16.5" customHeight="1">
      <c r="B220" s="15"/>
      <c r="C220" s="9" t="s">
        <v>435</v>
      </c>
      <c r="D220" s="16">
        <f t="shared" ref="D220:I220" si="129">SUM(D221:D230)</f>
        <v>1602358</v>
      </c>
      <c r="E220" s="16">
        <f t="shared" si="129"/>
        <v>261292</v>
      </c>
      <c r="F220" s="16">
        <f t="shared" si="129"/>
        <v>1783</v>
      </c>
      <c r="G220" s="16">
        <f t="shared" si="129"/>
        <v>0</v>
      </c>
      <c r="H220" s="16">
        <f t="shared" si="129"/>
        <v>0</v>
      </c>
      <c r="I220" s="16">
        <f t="shared" si="129"/>
        <v>0</v>
      </c>
      <c r="J220" s="17">
        <f>D220*1000/E220</f>
        <v>6132.4418658053055</v>
      </c>
      <c r="K220" s="17">
        <f t="shared" ref="K220" si="130">IFERROR(D220/F220,0)</f>
        <v>898.68648345485133</v>
      </c>
      <c r="L220" s="18">
        <f t="shared" ref="L220" si="131">IFERROR(F220/E220,0)</f>
        <v>6.8237833534895822E-3</v>
      </c>
      <c r="M220" s="42">
        <f t="shared" ref="M220" si="132">IFERROR(G220/F220,0)</f>
        <v>0</v>
      </c>
      <c r="N220" s="42">
        <f t="shared" ref="N220" si="133">IFERROR(H220/F220,0)</f>
        <v>0</v>
      </c>
      <c r="O220" s="42">
        <f t="shared" ref="O220" si="134">IFERROR(I220/F220,0)</f>
        <v>0</v>
      </c>
      <c r="P220" s="17">
        <f t="shared" ref="P220" si="135">IFERROR(D220/G220,0)</f>
        <v>0</v>
      </c>
      <c r="Q220" s="17">
        <f t="shared" ref="Q220" si="136">IFERROR(D220/H220,0)</f>
        <v>0</v>
      </c>
      <c r="R220" s="17">
        <f t="shared" ref="R220" si="137">IFERROR(D220/I220,0)</f>
        <v>0</v>
      </c>
      <c r="S220" s="16">
        <f>SUM(S221:S230)</f>
        <v>214</v>
      </c>
      <c r="T220" s="16">
        <f>SUM(T221:T230)</f>
        <v>142</v>
      </c>
      <c r="U220" s="16">
        <f>SUM(U221:U230)</f>
        <v>33</v>
      </c>
      <c r="V220" s="17">
        <f t="shared" ref="V220" si="138">IFERROR(D220/T220,0)</f>
        <v>11284.211267605633</v>
      </c>
      <c r="W220" s="17">
        <f t="shared" ref="W220" si="139">IFERROR(D220/U220,0)</f>
        <v>48556.303030303032</v>
      </c>
      <c r="X220" s="17">
        <f>IFERROR(W220*커버링B2C요약!$AD$8/(커버링B2C요약!$AE$5/커버링B2C요약!$AD$5),0)</f>
        <v>19325.626884490983</v>
      </c>
      <c r="Y220" s="17">
        <v>250000</v>
      </c>
      <c r="Z220" s="17">
        <v>350000</v>
      </c>
      <c r="AA220" s="166"/>
    </row>
    <row r="221" spans="1:28" s="45" customFormat="1" ht="16.5" customHeight="1">
      <c r="A221" s="43"/>
      <c r="B221" s="28" t="str">
        <f>IFERROR(VLOOKUP($C221,'틱톡 RAW'!$A:$K,3,0),0)</f>
        <v>ios_purchase_all_vd_복합소구_26.04.02</v>
      </c>
      <c r="C221" s="28">
        <v>1861174837384520</v>
      </c>
      <c r="D221" s="28">
        <f>IFERROR(VLOOKUP($C221,'틱톡 RAW'!$A:$K,6,0),0)</f>
        <v>707323</v>
      </c>
      <c r="E221" s="28">
        <f>IFERROR(VLOOKUP($C221,'틱톡 RAW'!$A:$K,7,0),0)</f>
        <v>120025</v>
      </c>
      <c r="F221" s="28">
        <f>IFERROR(VLOOKUP($C221,'틱톡 RAW'!$A:$K,8,0),0)</f>
        <v>928</v>
      </c>
      <c r="G221" s="28">
        <f>IFERROR(VLOOKUP($C221,'틱톡 RAW'!$A:$K,12,0),0)</f>
        <v>0</v>
      </c>
      <c r="H221" s="28">
        <f>IFERROR(VLOOKUP($C221,'틱톡 RAW'!$A:$K,13,0),0)</f>
        <v>0</v>
      </c>
      <c r="I221" s="28">
        <f>IFERROR(VLOOKUP($C221,'틱톡 RAW'!$A:$K,14,0),0)</f>
        <v>0</v>
      </c>
      <c r="J221" s="29">
        <f t="shared" ref="J221:J230" si="140">IFERROR(D221/E221*1000,0)</f>
        <v>5893.1305977921265</v>
      </c>
      <c r="K221" s="29">
        <f t="shared" ref="K221:K230" si="141">IFERROR(D221/F221,0)</f>
        <v>762.20150862068965</v>
      </c>
      <c r="L221" s="30">
        <f t="shared" ref="L221:L230" si="142">IFERROR(F221/E221,0)</f>
        <v>7.7317225578004585E-3</v>
      </c>
      <c r="M221" s="30">
        <f t="shared" ref="M221:M230" si="143">IFERROR(G221/F221,0)</f>
        <v>0</v>
      </c>
      <c r="N221" s="30">
        <f t="shared" ref="N221:N230" si="144">IFERROR(H221/F221,0)</f>
        <v>0</v>
      </c>
      <c r="O221" s="30">
        <f t="shared" ref="O221:O230" si="145">IFERROR(I221/F221,0)</f>
        <v>0</v>
      </c>
      <c r="P221" s="28">
        <f t="shared" ref="P221:P230" si="146">IFERROR(D221/G221,0)</f>
        <v>0</v>
      </c>
      <c r="Q221" s="28">
        <f t="shared" ref="Q221:Q230" si="147">IFERROR(D221/H221,0)</f>
        <v>0</v>
      </c>
      <c r="R221" s="28">
        <f t="shared" ref="R221:R230" si="148">IFERROR(D221/I221,0)</f>
        <v>0</v>
      </c>
      <c r="S221" s="28">
        <f>IFERROR(VLOOKUP($C221,'틱톡 RAW (MMP)'!$A:$J,6,0),0)</f>
        <v>119</v>
      </c>
      <c r="T221" s="28">
        <f>IFERROR(VLOOKUP($C221,'틱톡 RAW (MMP)'!$A:$J,9,0),0)</f>
        <v>85</v>
      </c>
      <c r="U221" s="28">
        <f>IFERROR(VLOOKUP($C221,'틱톡 RAW (MMP)'!$A:$J,10,0),0)</f>
        <v>15</v>
      </c>
      <c r="V221" s="28">
        <f t="shared" ref="V221:V230" si="149">IFERROR(D221/T221,0)</f>
        <v>8321.447058823529</v>
      </c>
      <c r="W221" s="28">
        <f t="shared" ref="W221:W230" si="150">IFERROR(D221/U221,0)</f>
        <v>47154.866666666669</v>
      </c>
      <c r="X221" s="28">
        <f>IFERROR(W221*커버링B2C요약!$AD$8/(커버링B2C요약!$AE$5/커버링B2C요약!$AD$5),0)</f>
        <v>18767.84891179212</v>
      </c>
      <c r="Y221" s="43"/>
      <c r="Z221" s="43"/>
      <c r="AA221" s="208"/>
    </row>
    <row r="222" spans="1:28" s="45" customFormat="1" ht="16.5" customHeight="1">
      <c r="A222" s="43"/>
      <c r="B222" s="22" t="str">
        <f>IFERROR(VLOOKUP($C222,'틱톡 RAW'!$A:$K,3,0),0)</f>
        <v>ios_purchase_all_vd_복합소구_26.04.02</v>
      </c>
      <c r="C222" s="22">
        <v>1863237910047050</v>
      </c>
      <c r="D222" s="22">
        <f>IFERROR(VLOOKUP($C222,'틱톡 RAW'!$A:$K,6,0),0)</f>
        <v>338569</v>
      </c>
      <c r="E222" s="22">
        <f>IFERROR(VLOOKUP($C222,'틱톡 RAW'!$A:$K,7,0),0)</f>
        <v>53401</v>
      </c>
      <c r="F222" s="22">
        <f>IFERROR(VLOOKUP($C222,'틱톡 RAW'!$A:$K,8,0),0)</f>
        <v>311</v>
      </c>
      <c r="G222" s="22">
        <f>IFERROR(VLOOKUP($C222,'틱톡 RAW'!$A:$K,12,0),0)</f>
        <v>0</v>
      </c>
      <c r="H222" s="22">
        <f>IFERROR(VLOOKUP($C222,'틱톡 RAW'!$A:$K,13,0),0)</f>
        <v>0</v>
      </c>
      <c r="I222" s="22">
        <f>IFERROR(VLOOKUP($C222,'틱톡 RAW'!$A:$K,14,0),0)</f>
        <v>0</v>
      </c>
      <c r="J222" s="23">
        <f t="shared" si="140"/>
        <v>6340.1247167656038</v>
      </c>
      <c r="K222" s="23">
        <f t="shared" si="141"/>
        <v>1088.646302250804</v>
      </c>
      <c r="L222" s="24">
        <f t="shared" si="142"/>
        <v>5.8238609763862099E-3</v>
      </c>
      <c r="M222" s="24">
        <f t="shared" si="143"/>
        <v>0</v>
      </c>
      <c r="N222" s="24">
        <f t="shared" si="144"/>
        <v>0</v>
      </c>
      <c r="O222" s="24">
        <f t="shared" si="145"/>
        <v>0</v>
      </c>
      <c r="P222" s="22">
        <f t="shared" si="146"/>
        <v>0</v>
      </c>
      <c r="Q222" s="22">
        <f t="shared" si="147"/>
        <v>0</v>
      </c>
      <c r="R222" s="22">
        <f t="shared" si="148"/>
        <v>0</v>
      </c>
      <c r="S222" s="22">
        <f>IFERROR(VLOOKUP($C222,'틱톡 RAW (MMP)'!$A:$J,6,0),0)</f>
        <v>39</v>
      </c>
      <c r="T222" s="22">
        <f>IFERROR(VLOOKUP($C222,'틱톡 RAW (MMP)'!$A:$J,9,0),0)</f>
        <v>24</v>
      </c>
      <c r="U222" s="22">
        <f>IFERROR(VLOOKUP($C222,'틱톡 RAW (MMP)'!$A:$J,10,0),0)</f>
        <v>3</v>
      </c>
      <c r="V222" s="22">
        <f t="shared" si="149"/>
        <v>14107.041666666666</v>
      </c>
      <c r="W222" s="22">
        <f t="shared" si="150"/>
        <v>112856.33333333333</v>
      </c>
      <c r="X222" s="22">
        <f>IFERROR(W222*커버링B2C요약!$AD$8/(커버링B2C요약!$AE$5/커버링B2C요약!$AD$5),0)</f>
        <v>44917.327997368564</v>
      </c>
      <c r="Y222" s="43"/>
      <c r="Z222" s="43"/>
      <c r="AA222" s="208"/>
    </row>
    <row r="223" spans="1:28" s="45" customFormat="1" ht="16.5" customHeight="1">
      <c r="A223" s="43"/>
      <c r="B223" s="28" t="str">
        <f>IFERROR(VLOOKUP($C223,'틱톡 RAW'!$A:$K,3,0),0)</f>
        <v>ios_purchase_all_vd_복합소구_26.04.02</v>
      </c>
      <c r="C223" s="28">
        <v>1861175525714990</v>
      </c>
      <c r="D223" s="28">
        <f>IFERROR(VLOOKUP($C223,'틱톡 RAW'!$A:$K,6,0),0)</f>
        <v>298179</v>
      </c>
      <c r="E223" s="28">
        <f>IFERROR(VLOOKUP($C223,'틱톡 RAW'!$A:$K,7,0),0)</f>
        <v>46441</v>
      </c>
      <c r="F223" s="28">
        <f>IFERROR(VLOOKUP($C223,'틱톡 RAW'!$A:$K,8,0),0)</f>
        <v>335</v>
      </c>
      <c r="G223" s="28">
        <f>IFERROR(VLOOKUP($C223,'틱톡 RAW'!$A:$K,12,0),0)</f>
        <v>0</v>
      </c>
      <c r="H223" s="28">
        <f>IFERROR(VLOOKUP($C223,'틱톡 RAW'!$A:$K,13,0),0)</f>
        <v>0</v>
      </c>
      <c r="I223" s="28">
        <f>IFERROR(VLOOKUP($C223,'틱톡 RAW'!$A:$K,14,0),0)</f>
        <v>0</v>
      </c>
      <c r="J223" s="29">
        <f t="shared" si="140"/>
        <v>6420.5981783338002</v>
      </c>
      <c r="K223" s="29">
        <f t="shared" si="141"/>
        <v>890.08656716417909</v>
      </c>
      <c r="L223" s="30">
        <f t="shared" si="142"/>
        <v>7.2134536293361473E-3</v>
      </c>
      <c r="M223" s="30">
        <f t="shared" si="143"/>
        <v>0</v>
      </c>
      <c r="N223" s="30">
        <f t="shared" si="144"/>
        <v>0</v>
      </c>
      <c r="O223" s="30">
        <f t="shared" si="145"/>
        <v>0</v>
      </c>
      <c r="P223" s="28">
        <f t="shared" si="146"/>
        <v>0</v>
      </c>
      <c r="Q223" s="28">
        <f t="shared" si="147"/>
        <v>0</v>
      </c>
      <c r="R223" s="28">
        <f t="shared" si="148"/>
        <v>0</v>
      </c>
      <c r="S223" s="28">
        <f>IFERROR(VLOOKUP($C223,'틱톡 RAW (MMP)'!$A:$J,6,0),0)</f>
        <v>30</v>
      </c>
      <c r="T223" s="28">
        <f>IFERROR(VLOOKUP($C223,'틱톡 RAW (MMP)'!$A:$J,9,0),0)</f>
        <v>16</v>
      </c>
      <c r="U223" s="28">
        <f>IFERROR(VLOOKUP($C223,'틱톡 RAW (MMP)'!$A:$J,10,0),0)</f>
        <v>9</v>
      </c>
      <c r="V223" s="28">
        <f t="shared" si="149"/>
        <v>18636.1875</v>
      </c>
      <c r="W223" s="28">
        <f t="shared" si="150"/>
        <v>33131</v>
      </c>
      <c r="X223" s="28">
        <f>IFERROR(W223*커버링B2C요약!$AD$8/(커버링B2C요약!$AE$5/커버링B2C요약!$AD$5),0)</f>
        <v>13186.286936023243</v>
      </c>
      <c r="Y223" s="43"/>
      <c r="Z223" s="43"/>
      <c r="AA223" s="208"/>
    </row>
    <row r="224" spans="1:28" s="45" customFormat="1" ht="16.5" customHeight="1">
      <c r="A224" s="43"/>
      <c r="B224" s="28" t="str">
        <f>IFERROR(VLOOKUP($C224,'틱톡 RAW'!$A:$K,3,0),0)</f>
        <v>ios_purchase_all_vd_복합소구_26.04.02</v>
      </c>
      <c r="C224" s="28">
        <v>1863237878367360</v>
      </c>
      <c r="D224" s="28">
        <f>IFERROR(VLOOKUP($C224,'틱톡 RAW'!$A:$K,6,0),0)</f>
        <v>91331</v>
      </c>
      <c r="E224" s="28">
        <f>IFERROR(VLOOKUP($C224,'틱톡 RAW'!$A:$K,7,0),0)</f>
        <v>13498</v>
      </c>
      <c r="F224" s="28">
        <f>IFERROR(VLOOKUP($C224,'틱톡 RAW'!$A:$K,8,0),0)</f>
        <v>74</v>
      </c>
      <c r="G224" s="28">
        <f>IFERROR(VLOOKUP($C224,'틱톡 RAW'!$A:$K,12,0),0)</f>
        <v>0</v>
      </c>
      <c r="H224" s="28">
        <f>IFERROR(VLOOKUP($C224,'틱톡 RAW'!$A:$K,13,0),0)</f>
        <v>0</v>
      </c>
      <c r="I224" s="28">
        <f>IFERROR(VLOOKUP($C224,'틱톡 RAW'!$A:$K,14,0),0)</f>
        <v>0</v>
      </c>
      <c r="J224" s="29">
        <f t="shared" si="140"/>
        <v>6766.2616683953174</v>
      </c>
      <c r="K224" s="29">
        <f t="shared" si="141"/>
        <v>1234.2027027027027</v>
      </c>
      <c r="L224" s="30">
        <f t="shared" si="142"/>
        <v>5.4822936731367608E-3</v>
      </c>
      <c r="M224" s="30">
        <f t="shared" si="143"/>
        <v>0</v>
      </c>
      <c r="N224" s="30">
        <f t="shared" si="144"/>
        <v>0</v>
      </c>
      <c r="O224" s="30">
        <f t="shared" si="145"/>
        <v>0</v>
      </c>
      <c r="P224" s="28">
        <f t="shared" si="146"/>
        <v>0</v>
      </c>
      <c r="Q224" s="28">
        <f t="shared" si="147"/>
        <v>0</v>
      </c>
      <c r="R224" s="28">
        <f t="shared" si="148"/>
        <v>0</v>
      </c>
      <c r="S224" s="28">
        <f>IFERROR(VLOOKUP($C224,'틱톡 RAW (MMP)'!$A:$J,6,0),0)</f>
        <v>6</v>
      </c>
      <c r="T224" s="28">
        <f>IFERROR(VLOOKUP($C224,'틱톡 RAW (MMP)'!$A:$J,9,0),0)</f>
        <v>5</v>
      </c>
      <c r="U224" s="28">
        <f>IFERROR(VLOOKUP($C224,'틱톡 RAW (MMP)'!$A:$J,10,0),0)</f>
        <v>1</v>
      </c>
      <c r="V224" s="28">
        <f t="shared" si="149"/>
        <v>18266.2</v>
      </c>
      <c r="W224" s="28">
        <f t="shared" si="150"/>
        <v>91331</v>
      </c>
      <c r="X224" s="28">
        <f>IFERROR(W224*커버링B2C요약!$AD$8/(커버링B2C요약!$AE$5/커버링B2C요약!$AD$5),0)</f>
        <v>36350.148566416312</v>
      </c>
      <c r="Y224" s="43"/>
      <c r="Z224" s="43"/>
      <c r="AA224" s="208"/>
    </row>
    <row r="225" spans="1:28" s="45" customFormat="1" ht="16.5" customHeight="1">
      <c r="A225" s="43"/>
      <c r="B225" s="28" t="str">
        <f>IFERROR(VLOOKUP($C225,'틱톡 RAW'!$A:$K,3,0),0)</f>
        <v>ios_purchase_all_vd_복합소구_26.04.02</v>
      </c>
      <c r="C225" s="28">
        <v>1863237679403170</v>
      </c>
      <c r="D225" s="28">
        <f>IFERROR(VLOOKUP($C225,'틱톡 RAW'!$A:$K,6,0),0)</f>
        <v>73949</v>
      </c>
      <c r="E225" s="28">
        <f>IFERROR(VLOOKUP($C225,'틱톡 RAW'!$A:$K,7,0),0)</f>
        <v>12189</v>
      </c>
      <c r="F225" s="28">
        <f>IFERROR(VLOOKUP($C225,'틱톡 RAW'!$A:$K,8,0),0)</f>
        <v>51</v>
      </c>
      <c r="G225" s="28">
        <f>IFERROR(VLOOKUP($C225,'틱톡 RAW'!$A:$K,12,0),0)</f>
        <v>0</v>
      </c>
      <c r="H225" s="28">
        <f>IFERROR(VLOOKUP($C225,'틱톡 RAW'!$A:$K,13,0),0)</f>
        <v>0</v>
      </c>
      <c r="I225" s="28">
        <f>IFERROR(VLOOKUP($C225,'틱톡 RAW'!$A:$K,14,0),0)</f>
        <v>0</v>
      </c>
      <c r="J225" s="29">
        <f t="shared" si="140"/>
        <v>6066.863565509886</v>
      </c>
      <c r="K225" s="29">
        <f t="shared" si="141"/>
        <v>1449.9803921568628</v>
      </c>
      <c r="L225" s="30">
        <f t="shared" si="142"/>
        <v>4.1841004184100415E-3</v>
      </c>
      <c r="M225" s="30">
        <f t="shared" si="143"/>
        <v>0</v>
      </c>
      <c r="N225" s="30">
        <f t="shared" si="144"/>
        <v>0</v>
      </c>
      <c r="O225" s="30">
        <f t="shared" si="145"/>
        <v>0</v>
      </c>
      <c r="P225" s="28">
        <f t="shared" si="146"/>
        <v>0</v>
      </c>
      <c r="Q225" s="28">
        <f t="shared" si="147"/>
        <v>0</v>
      </c>
      <c r="R225" s="28">
        <f t="shared" si="148"/>
        <v>0</v>
      </c>
      <c r="S225" s="28">
        <f>IFERROR(VLOOKUP($C225,'틱톡 RAW (MMP)'!$A:$J,6,0),0)</f>
        <v>8</v>
      </c>
      <c r="T225" s="28">
        <f>IFERROR(VLOOKUP($C225,'틱톡 RAW (MMP)'!$A:$J,9,0),0)</f>
        <v>4</v>
      </c>
      <c r="U225" s="28">
        <f>IFERROR(VLOOKUP($C225,'틱톡 RAW (MMP)'!$A:$J,10,0),0)</f>
        <v>2</v>
      </c>
      <c r="V225" s="28">
        <f t="shared" si="149"/>
        <v>18487.25</v>
      </c>
      <c r="W225" s="28">
        <f t="shared" si="150"/>
        <v>36974.5</v>
      </c>
      <c r="X225" s="28">
        <f>IFERROR(W225*커버링B2C요약!$AD$8/(커버링B2C요약!$AE$5/커버링B2C요약!$AD$5),0)</f>
        <v>14716.017213968533</v>
      </c>
      <c r="Y225" s="43"/>
      <c r="Z225" s="43"/>
      <c r="AA225" s="208"/>
    </row>
    <row r="226" spans="1:28" s="45" customFormat="1" ht="16.5" customHeight="1">
      <c r="A226" s="43"/>
      <c r="B226" s="28" t="str">
        <f>IFERROR(VLOOKUP($C226,'틱톡 RAW'!$A:$K,3,0),0)</f>
        <v>ios_purchase_all_vd_복합소구_26.04.02</v>
      </c>
      <c r="C226" s="28">
        <v>1863238060494840</v>
      </c>
      <c r="D226" s="28">
        <f>IFERROR(VLOOKUP($C226,'틱톡 RAW'!$A:$K,6,0),0)</f>
        <v>66925</v>
      </c>
      <c r="E226" s="28">
        <f>IFERROR(VLOOKUP($C226,'틱톡 RAW'!$A:$K,7,0),0)</f>
        <v>11991</v>
      </c>
      <c r="F226" s="28">
        <f>IFERROR(VLOOKUP($C226,'틱톡 RAW'!$A:$K,8,0),0)</f>
        <v>60</v>
      </c>
      <c r="G226" s="28">
        <f>IFERROR(VLOOKUP($C226,'틱톡 RAW'!$A:$K,12,0),0)</f>
        <v>0</v>
      </c>
      <c r="H226" s="28">
        <f>IFERROR(VLOOKUP($C226,'틱톡 RAW'!$A:$K,13,0),0)</f>
        <v>0</v>
      </c>
      <c r="I226" s="28">
        <f>IFERROR(VLOOKUP($C226,'틱톡 RAW'!$A:$K,14,0),0)</f>
        <v>0</v>
      </c>
      <c r="J226" s="29">
        <f t="shared" si="140"/>
        <v>5581.2692852973069</v>
      </c>
      <c r="K226" s="29">
        <f t="shared" si="141"/>
        <v>1115.4166666666667</v>
      </c>
      <c r="L226" s="30">
        <f t="shared" si="142"/>
        <v>5.0037528146109579E-3</v>
      </c>
      <c r="M226" s="30">
        <f t="shared" si="143"/>
        <v>0</v>
      </c>
      <c r="N226" s="30">
        <f t="shared" si="144"/>
        <v>0</v>
      </c>
      <c r="O226" s="30">
        <f t="shared" si="145"/>
        <v>0</v>
      </c>
      <c r="P226" s="28">
        <f t="shared" si="146"/>
        <v>0</v>
      </c>
      <c r="Q226" s="28">
        <f t="shared" si="147"/>
        <v>0</v>
      </c>
      <c r="R226" s="28">
        <f t="shared" si="148"/>
        <v>0</v>
      </c>
      <c r="S226" s="28">
        <f>IFERROR(VLOOKUP($C226,'틱톡 RAW (MMP)'!$A:$J,6,0),0)</f>
        <v>9</v>
      </c>
      <c r="T226" s="28">
        <f>IFERROR(VLOOKUP($C226,'틱톡 RAW (MMP)'!$A:$J,9,0),0)</f>
        <v>7</v>
      </c>
      <c r="U226" s="28">
        <f>IFERROR(VLOOKUP($C226,'틱톡 RAW (MMP)'!$A:$J,10,0),0)</f>
        <v>2</v>
      </c>
      <c r="V226" s="28">
        <f t="shared" si="149"/>
        <v>9560.7142857142862</v>
      </c>
      <c r="W226" s="28">
        <f t="shared" si="150"/>
        <v>33462.5</v>
      </c>
      <c r="X226" s="28">
        <f>IFERROR(W226*커버링B2C요약!$AD$8/(커버링B2C요약!$AE$5/커버링B2C요약!$AD$5),0)</f>
        <v>13318.225426237597</v>
      </c>
      <c r="Y226" s="43"/>
      <c r="Z226" s="43"/>
      <c r="AA226" s="208"/>
    </row>
    <row r="227" spans="1:28" s="45" customFormat="1" ht="16.5" customHeight="1">
      <c r="A227" s="43"/>
      <c r="B227" s="28" t="str">
        <f>IFERROR(VLOOKUP($C227,'틱톡 RAW'!$A:$K,3,0),0)</f>
        <v>ios_purchase_all_vd_복합소구_26.04.02</v>
      </c>
      <c r="C227" s="28">
        <v>1863237980217420</v>
      </c>
      <c r="D227" s="28">
        <f>IFERROR(VLOOKUP($C227,'틱톡 RAW'!$A:$K,6,0),0)</f>
        <v>26082</v>
      </c>
      <c r="E227" s="28">
        <f>IFERROR(VLOOKUP($C227,'틱톡 RAW'!$A:$K,7,0),0)</f>
        <v>3747</v>
      </c>
      <c r="F227" s="28">
        <f>IFERROR(VLOOKUP($C227,'틱톡 RAW'!$A:$K,8,0),0)</f>
        <v>24</v>
      </c>
      <c r="G227" s="28">
        <f>IFERROR(VLOOKUP($C227,'틱톡 RAW'!$A:$K,12,0),0)</f>
        <v>0</v>
      </c>
      <c r="H227" s="28">
        <f>IFERROR(VLOOKUP($C227,'틱톡 RAW'!$A:$K,13,0),0)</f>
        <v>0</v>
      </c>
      <c r="I227" s="28">
        <f>IFERROR(VLOOKUP($C227,'틱톡 RAW'!$A:$K,14,0),0)</f>
        <v>0</v>
      </c>
      <c r="J227" s="29">
        <f t="shared" si="140"/>
        <v>6960.7686148919129</v>
      </c>
      <c r="K227" s="29">
        <f t="shared" si="141"/>
        <v>1086.75</v>
      </c>
      <c r="L227" s="30">
        <f t="shared" si="142"/>
        <v>6.4051240992794231E-3</v>
      </c>
      <c r="M227" s="30">
        <f t="shared" si="143"/>
        <v>0</v>
      </c>
      <c r="N227" s="30">
        <f t="shared" si="144"/>
        <v>0</v>
      </c>
      <c r="O227" s="30">
        <f t="shared" si="145"/>
        <v>0</v>
      </c>
      <c r="P227" s="28">
        <f t="shared" si="146"/>
        <v>0</v>
      </c>
      <c r="Q227" s="28">
        <f t="shared" si="147"/>
        <v>0</v>
      </c>
      <c r="R227" s="28">
        <f t="shared" si="148"/>
        <v>0</v>
      </c>
      <c r="S227" s="28">
        <f>IFERROR(VLOOKUP($C227,'틱톡 RAW (MMP)'!$A:$J,6,0),0)</f>
        <v>3</v>
      </c>
      <c r="T227" s="28">
        <f>IFERROR(VLOOKUP($C227,'틱톡 RAW (MMP)'!$A:$J,9,0),0)</f>
        <v>1</v>
      </c>
      <c r="U227" s="28">
        <f>IFERROR(VLOOKUP($C227,'틱톡 RAW (MMP)'!$A:$J,10,0),0)</f>
        <v>1</v>
      </c>
      <c r="V227" s="28">
        <f t="shared" si="149"/>
        <v>26082</v>
      </c>
      <c r="W227" s="28">
        <f t="shared" si="150"/>
        <v>26082</v>
      </c>
      <c r="X227" s="28">
        <f>IFERROR(W227*커버링B2C요약!$AD$8/(커버링B2C요약!$AE$5/커버링B2C요약!$AD$5),0)</f>
        <v>10380.753248177183</v>
      </c>
      <c r="Y227" s="43"/>
      <c r="Z227" s="43"/>
      <c r="AA227" s="208"/>
    </row>
    <row r="228" spans="1:28" s="45" customFormat="1" ht="16.5" customHeight="1">
      <c r="A228" s="43"/>
      <c r="B228" s="22" t="str">
        <f>IFERROR(VLOOKUP($C228,'틱톡 RAW'!$A:$K,3,0),0)</f>
        <v>ios_purchase_all_vd_복합소구_26.04.02</v>
      </c>
      <c r="C228" s="22">
        <v>1861175525714960</v>
      </c>
      <c r="D228" s="22">
        <f>IFERROR(VLOOKUP($C228,'틱톡 RAW'!$A:$K,6,0),0)</f>
        <v>0</v>
      </c>
      <c r="E228" s="22">
        <f>IFERROR(VLOOKUP($C228,'틱톡 RAW'!$A:$K,7,0),0)</f>
        <v>0</v>
      </c>
      <c r="F228" s="22">
        <f>IFERROR(VLOOKUP($C228,'틱톡 RAW'!$A:$K,8,0),0)</f>
        <v>0</v>
      </c>
      <c r="G228" s="22">
        <f>IFERROR(VLOOKUP($C228,'틱톡 RAW'!$A:$K,12,0),0)</f>
        <v>0</v>
      </c>
      <c r="H228" s="22">
        <f>IFERROR(VLOOKUP($C228,'틱톡 RAW'!$A:$K,13,0),0)</f>
        <v>0</v>
      </c>
      <c r="I228" s="22">
        <f>IFERROR(VLOOKUP($C228,'틱톡 RAW'!$A:$K,14,0),0)</f>
        <v>0</v>
      </c>
      <c r="J228" s="23">
        <f t="shared" si="140"/>
        <v>0</v>
      </c>
      <c r="K228" s="23">
        <f t="shared" si="141"/>
        <v>0</v>
      </c>
      <c r="L228" s="24">
        <f t="shared" si="142"/>
        <v>0</v>
      </c>
      <c r="M228" s="24">
        <f t="shared" si="143"/>
        <v>0</v>
      </c>
      <c r="N228" s="24">
        <f t="shared" si="144"/>
        <v>0</v>
      </c>
      <c r="O228" s="24">
        <f t="shared" si="145"/>
        <v>0</v>
      </c>
      <c r="P228" s="22">
        <f t="shared" si="146"/>
        <v>0</v>
      </c>
      <c r="Q228" s="22">
        <f t="shared" si="147"/>
        <v>0</v>
      </c>
      <c r="R228" s="22">
        <f t="shared" si="148"/>
        <v>0</v>
      </c>
      <c r="S228" s="22">
        <f>IFERROR(VLOOKUP($C228,'틱톡 RAW (MMP)'!$A:$J,6,0),0)</f>
        <v>0</v>
      </c>
      <c r="T228" s="22">
        <f>IFERROR(VLOOKUP($C228,'틱톡 RAW (MMP)'!$A:$J,9,0),0)</f>
        <v>0</v>
      </c>
      <c r="U228" s="22">
        <f>IFERROR(VLOOKUP($C228,'틱톡 RAW (MMP)'!$A:$J,10,0),0)</f>
        <v>0</v>
      </c>
      <c r="V228" s="22">
        <f t="shared" si="149"/>
        <v>0</v>
      </c>
      <c r="W228" s="22">
        <f t="shared" si="150"/>
        <v>0</v>
      </c>
      <c r="X228" s="22">
        <f>IFERROR(W228*커버링B2C요약!$AD$8/(커버링B2C요약!$AE$5/커버링B2C요약!$AD$5),0)</f>
        <v>0</v>
      </c>
      <c r="Y228" s="43"/>
      <c r="Z228" s="43"/>
      <c r="AA228" s="208"/>
    </row>
    <row r="229" spans="1:28" s="45" customFormat="1" ht="16.5" customHeight="1">
      <c r="A229" s="43"/>
      <c r="B229" s="22" t="str">
        <f>IFERROR(VLOOKUP($C229,'틱톡 RAW'!$A:$K,3,0),0)</f>
        <v>ios_purchase_all_vd_복합소구_26.04.02</v>
      </c>
      <c r="C229" s="22">
        <v>1861175525714970</v>
      </c>
      <c r="D229" s="22">
        <f>IFERROR(VLOOKUP($C229,'틱톡 RAW'!$A:$K,6,0),0)</f>
        <v>0</v>
      </c>
      <c r="E229" s="22">
        <f>IFERROR(VLOOKUP($C229,'틱톡 RAW'!$A:$K,7,0),0)</f>
        <v>0</v>
      </c>
      <c r="F229" s="22">
        <f>IFERROR(VLOOKUP($C229,'틱톡 RAW'!$A:$K,8,0),0)</f>
        <v>0</v>
      </c>
      <c r="G229" s="22">
        <f>IFERROR(VLOOKUP($C229,'틱톡 RAW'!$A:$K,12,0),0)</f>
        <v>0</v>
      </c>
      <c r="H229" s="22">
        <f>IFERROR(VLOOKUP($C229,'틱톡 RAW'!$A:$K,13,0),0)</f>
        <v>0</v>
      </c>
      <c r="I229" s="22">
        <f>IFERROR(VLOOKUP($C229,'틱톡 RAW'!$A:$K,14,0),0)</f>
        <v>0</v>
      </c>
      <c r="J229" s="23">
        <f t="shared" si="140"/>
        <v>0</v>
      </c>
      <c r="K229" s="23">
        <f t="shared" si="141"/>
        <v>0</v>
      </c>
      <c r="L229" s="24">
        <f t="shared" si="142"/>
        <v>0</v>
      </c>
      <c r="M229" s="24">
        <f t="shared" si="143"/>
        <v>0</v>
      </c>
      <c r="N229" s="24">
        <f t="shared" si="144"/>
        <v>0</v>
      </c>
      <c r="O229" s="24">
        <f t="shared" si="145"/>
        <v>0</v>
      </c>
      <c r="P229" s="22">
        <f t="shared" si="146"/>
        <v>0</v>
      </c>
      <c r="Q229" s="22">
        <f t="shared" si="147"/>
        <v>0</v>
      </c>
      <c r="R229" s="22">
        <f t="shared" si="148"/>
        <v>0</v>
      </c>
      <c r="S229" s="22">
        <f>IFERROR(VLOOKUP($C229,'틱톡 RAW (MMP)'!$A:$J,6,0),0)</f>
        <v>0</v>
      </c>
      <c r="T229" s="22">
        <f>IFERROR(VLOOKUP($C229,'틱톡 RAW (MMP)'!$A:$J,9,0),0)</f>
        <v>0</v>
      </c>
      <c r="U229" s="22">
        <f>IFERROR(VLOOKUP($C229,'틱톡 RAW (MMP)'!$A:$J,10,0),0)</f>
        <v>0</v>
      </c>
      <c r="V229" s="22">
        <f t="shared" si="149"/>
        <v>0</v>
      </c>
      <c r="W229" s="22">
        <f t="shared" si="150"/>
        <v>0</v>
      </c>
      <c r="X229" s="22">
        <f>IFERROR(W229*커버링B2C요약!$AD$8/(커버링B2C요약!$AE$5/커버링B2C요약!$AD$5),0)</f>
        <v>0</v>
      </c>
      <c r="Y229" s="43"/>
      <c r="Z229" s="43"/>
      <c r="AA229" s="208"/>
    </row>
    <row r="230" spans="1:28" s="45" customFormat="1" ht="16.5" customHeight="1">
      <c r="A230" s="43"/>
      <c r="B230" s="22" t="str">
        <f>IFERROR(VLOOKUP($C230,'틱톡 RAW'!$A:$K,3,0),0)</f>
        <v>ios_purchase_all_vd_복합소구_26.04.02</v>
      </c>
      <c r="C230" s="22">
        <v>1861175525716030</v>
      </c>
      <c r="D230" s="22">
        <f>IFERROR(VLOOKUP($C230,'틱톡 RAW'!$A:$K,6,0),0)</f>
        <v>0</v>
      </c>
      <c r="E230" s="22">
        <f>IFERROR(VLOOKUP($C230,'틱톡 RAW'!$A:$K,7,0),0)</f>
        <v>0</v>
      </c>
      <c r="F230" s="22">
        <f>IFERROR(VLOOKUP($C230,'틱톡 RAW'!$A:$K,8,0),0)</f>
        <v>0</v>
      </c>
      <c r="G230" s="22">
        <f>IFERROR(VLOOKUP($C230,'틱톡 RAW'!$A:$K,12,0),0)</f>
        <v>0</v>
      </c>
      <c r="H230" s="22">
        <f>IFERROR(VLOOKUP($C230,'틱톡 RAW'!$A:$K,13,0),0)</f>
        <v>0</v>
      </c>
      <c r="I230" s="22">
        <f>IFERROR(VLOOKUP($C230,'틱톡 RAW'!$A:$K,14,0),0)</f>
        <v>0</v>
      </c>
      <c r="J230" s="23">
        <f t="shared" si="140"/>
        <v>0</v>
      </c>
      <c r="K230" s="23">
        <f t="shared" si="141"/>
        <v>0</v>
      </c>
      <c r="L230" s="24">
        <f t="shared" si="142"/>
        <v>0</v>
      </c>
      <c r="M230" s="24">
        <f t="shared" si="143"/>
        <v>0</v>
      </c>
      <c r="N230" s="24">
        <f t="shared" si="144"/>
        <v>0</v>
      </c>
      <c r="O230" s="24">
        <f t="shared" si="145"/>
        <v>0</v>
      </c>
      <c r="P230" s="22">
        <f t="shared" si="146"/>
        <v>0</v>
      </c>
      <c r="Q230" s="22">
        <f t="shared" si="147"/>
        <v>0</v>
      </c>
      <c r="R230" s="22">
        <f t="shared" si="148"/>
        <v>0</v>
      </c>
      <c r="S230" s="22">
        <f>IFERROR(VLOOKUP($C230,'틱톡 RAW (MMP)'!$A:$J,6,0),0)</f>
        <v>0</v>
      </c>
      <c r="T230" s="22">
        <f>IFERROR(VLOOKUP($C230,'틱톡 RAW (MMP)'!$A:$J,9,0),0)</f>
        <v>0</v>
      </c>
      <c r="U230" s="22">
        <f>IFERROR(VLOOKUP($C230,'틱톡 RAW (MMP)'!$A:$J,10,0),0)</f>
        <v>0</v>
      </c>
      <c r="V230" s="22">
        <f t="shared" si="149"/>
        <v>0</v>
      </c>
      <c r="W230" s="22">
        <f t="shared" si="150"/>
        <v>0</v>
      </c>
      <c r="X230" s="22">
        <f>IFERROR(W230*커버링B2C요약!$AD$8/(커버링B2C요약!$AE$5/커버링B2C요약!$AD$5),0)</f>
        <v>0</v>
      </c>
      <c r="Y230" s="43"/>
      <c r="Z230" s="43"/>
      <c r="AA230" s="208"/>
    </row>
    <row r="231" spans="1:28" s="184" customFormat="1" ht="16.5" customHeight="1">
      <c r="A231" s="43"/>
      <c r="B231" s="22"/>
      <c r="C231" s="22"/>
      <c r="D231" s="22"/>
      <c r="E231" s="22"/>
      <c r="F231" s="22"/>
      <c r="G231" s="22"/>
      <c r="H231" s="22"/>
      <c r="I231" s="22"/>
      <c r="J231" s="174"/>
      <c r="K231" s="174"/>
      <c r="L231" s="24"/>
      <c r="M231" s="24"/>
      <c r="N231" s="24"/>
      <c r="O231" s="24"/>
      <c r="P231" s="22"/>
      <c r="Q231" s="22"/>
      <c r="R231" s="22"/>
      <c r="S231" s="22"/>
      <c r="T231" s="22"/>
      <c r="U231" s="22"/>
      <c r="V231" s="22"/>
      <c r="W231" s="22"/>
      <c r="X231" s="22"/>
      <c r="Y231" s="43"/>
      <c r="Z231" s="43"/>
      <c r="AA231" s="208"/>
      <c r="AB231" s="45"/>
    </row>
    <row r="232" spans="1:28" ht="16.5" customHeight="1">
      <c r="B232" s="19" t="s">
        <v>440</v>
      </c>
      <c r="C232" s="131" t="s">
        <v>4314</v>
      </c>
      <c r="D232" s="20"/>
    </row>
    <row r="233" spans="1:28" ht="16.5" customHeight="1">
      <c r="B233" s="11" t="s">
        <v>1565</v>
      </c>
      <c r="C233" s="11" t="s">
        <v>22</v>
      </c>
      <c r="D233" s="12" t="s">
        <v>23</v>
      </c>
      <c r="E233" s="12" t="s">
        <v>24</v>
      </c>
      <c r="F233" s="12" t="s">
        <v>25</v>
      </c>
      <c r="G233" s="12" t="s">
        <v>26</v>
      </c>
      <c r="H233" s="12" t="s">
        <v>27</v>
      </c>
      <c r="I233" s="12" t="s">
        <v>28</v>
      </c>
      <c r="J233" s="13" t="s">
        <v>29</v>
      </c>
      <c r="K233" s="13" t="s">
        <v>30</v>
      </c>
      <c r="L233" s="13" t="s">
        <v>31</v>
      </c>
      <c r="M233" s="13" t="s">
        <v>32</v>
      </c>
      <c r="N233" s="13" t="s">
        <v>33</v>
      </c>
      <c r="O233" s="13" t="s">
        <v>34</v>
      </c>
      <c r="P233" s="13" t="s">
        <v>35</v>
      </c>
      <c r="Q233" s="13" t="s">
        <v>36</v>
      </c>
      <c r="R233" s="13" t="s">
        <v>37</v>
      </c>
      <c r="S233" s="14" t="s">
        <v>38</v>
      </c>
      <c r="T233" s="14" t="s">
        <v>27</v>
      </c>
      <c r="U233" s="14" t="s">
        <v>28</v>
      </c>
      <c r="V233" s="14" t="s">
        <v>36</v>
      </c>
      <c r="W233" s="14" t="s">
        <v>37</v>
      </c>
      <c r="X233" s="14" t="s">
        <v>437</v>
      </c>
      <c r="Y233" s="13" t="s">
        <v>40</v>
      </c>
      <c r="Z233" s="14" t="s">
        <v>41</v>
      </c>
    </row>
    <row r="234" spans="1:28" ht="16.5" customHeight="1">
      <c r="B234" s="15"/>
      <c r="C234" s="9" t="s">
        <v>435</v>
      </c>
      <c r="D234" s="16">
        <f t="shared" ref="D234:I234" si="151">SUM(D235:D266)</f>
        <v>1461876</v>
      </c>
      <c r="E234" s="16">
        <f t="shared" si="151"/>
        <v>1022515</v>
      </c>
      <c r="F234" s="16">
        <f t="shared" si="151"/>
        <v>11546</v>
      </c>
      <c r="G234" s="16">
        <f t="shared" si="151"/>
        <v>0</v>
      </c>
      <c r="H234" s="16">
        <f t="shared" si="151"/>
        <v>0</v>
      </c>
      <c r="I234" s="16">
        <f t="shared" si="151"/>
        <v>0</v>
      </c>
      <c r="J234" s="17">
        <f>D234*1000/E234</f>
        <v>1429.6866060644586</v>
      </c>
      <c r="K234" s="17">
        <f t="shared" ref="K234:K266" si="152">IFERROR(D234/F234,0)</f>
        <v>126.61319937640741</v>
      </c>
      <c r="L234" s="18">
        <f t="shared" ref="L234:L266" si="153">IFERROR(F234/E234,0)</f>
        <v>1.1291765890964926E-2</v>
      </c>
      <c r="M234" s="42">
        <f t="shared" ref="M234:M266" si="154">IFERROR(G234/F234,0)</f>
        <v>0</v>
      </c>
      <c r="N234" s="42">
        <f t="shared" ref="N234:N266" si="155">IFERROR(H234/F234,0)</f>
        <v>0</v>
      </c>
      <c r="O234" s="42">
        <f t="shared" ref="O234:O266" si="156">IFERROR(I234/F234,0)</f>
        <v>0</v>
      </c>
      <c r="P234" s="17">
        <f t="shared" ref="P234:P266" si="157">IFERROR(D234/G234,0)</f>
        <v>0</v>
      </c>
      <c r="Q234" s="17">
        <f t="shared" ref="Q234:Q266" si="158">IFERROR(D234/H234,0)</f>
        <v>0</v>
      </c>
      <c r="R234" s="17">
        <f t="shared" ref="R234:R266" si="159">IFERROR(D234/I234,0)</f>
        <v>0</v>
      </c>
      <c r="S234" s="16">
        <f>SUM(S235:S266)</f>
        <v>36</v>
      </c>
      <c r="T234" s="16">
        <f>SUM(T235:T266)</f>
        <v>18</v>
      </c>
      <c r="U234" s="16">
        <f>SUM(U235:U266)</f>
        <v>28</v>
      </c>
      <c r="V234" s="17">
        <f t="shared" ref="V234:V266" si="160">IFERROR(D234/T234,0)</f>
        <v>81215.333333333328</v>
      </c>
      <c r="W234" s="17">
        <f t="shared" ref="W234:W266" si="161">IFERROR(D234/U234,0)</f>
        <v>52209.857142857145</v>
      </c>
      <c r="X234" s="17">
        <f>IFERROR(W234*커버링B2C요약!$AD$8/(커버링B2C요약!$AE$5/커버링B2C요약!$AD$5),0)</f>
        <v>20779.757845356224</v>
      </c>
      <c r="Y234" s="17">
        <v>230000</v>
      </c>
      <c r="Z234" s="17">
        <v>280000</v>
      </c>
      <c r="AA234" s="166"/>
    </row>
    <row r="235" spans="1:28" s="45" customFormat="1" ht="16.5" customHeight="1">
      <c r="A235" s="43"/>
      <c r="B235" s="28" t="str">
        <f>IFERROR(VLOOKUP($C235,'틱톡 RAW'!$A:$K,2,0),0)</f>
        <v>AOS_SPC_구매_인플루언서PA(1)_25.11.28</v>
      </c>
      <c r="C235" s="28">
        <v>1854284717000860</v>
      </c>
      <c r="D235" s="28">
        <f>IFERROR(VLOOKUP($C235,'틱톡 RAW'!$A:$K,6,0),0)</f>
        <v>1028720</v>
      </c>
      <c r="E235" s="28">
        <f>IFERROR(VLOOKUP($C235,'틱톡 RAW'!$A:$K,7,0),0)</f>
        <v>755696</v>
      </c>
      <c r="F235" s="28">
        <f>IFERROR(VLOOKUP($C235,'틱톡 RAW'!$A:$K,8,0),0)</f>
        <v>9094</v>
      </c>
      <c r="G235" s="28">
        <f>IFERROR(VLOOKUP($C235,'틱톡 RAW'!$A:$K,12,0),0)</f>
        <v>0</v>
      </c>
      <c r="H235" s="28">
        <f>IFERROR(VLOOKUP($C235,'틱톡 RAW'!$A:$K,13,0),0)</f>
        <v>0</v>
      </c>
      <c r="I235" s="28">
        <f>IFERROR(VLOOKUP($C235,'틱톡 RAW'!$A:$K,14,0),0)</f>
        <v>0</v>
      </c>
      <c r="J235" s="29">
        <f t="shared" ref="J235:J266" si="162">IFERROR(D235/E235*1000,0)</f>
        <v>1361.2881370286466</v>
      </c>
      <c r="K235" s="29">
        <f t="shared" si="152"/>
        <v>113.12073894875742</v>
      </c>
      <c r="L235" s="30">
        <f t="shared" si="153"/>
        <v>1.2033939573585145E-2</v>
      </c>
      <c r="M235" s="30">
        <f t="shared" si="154"/>
        <v>0</v>
      </c>
      <c r="N235" s="30">
        <f t="shared" si="155"/>
        <v>0</v>
      </c>
      <c r="O235" s="30">
        <f t="shared" si="156"/>
        <v>0</v>
      </c>
      <c r="P235" s="28">
        <f t="shared" si="157"/>
        <v>0</v>
      </c>
      <c r="Q235" s="28">
        <f t="shared" si="158"/>
        <v>0</v>
      </c>
      <c r="R235" s="28">
        <f t="shared" si="159"/>
        <v>0</v>
      </c>
      <c r="S235" s="28">
        <f>IFERROR(VLOOKUP($C235,'틱톡 RAW (MMP)'!$A:$J,6,0),0)</f>
        <v>15</v>
      </c>
      <c r="T235" s="28">
        <f>IFERROR(VLOOKUP($C235,'틱톡 RAW (MMP)'!$A:$J,9,0),0)</f>
        <v>8</v>
      </c>
      <c r="U235" s="28">
        <f>IFERROR(VLOOKUP($C235,'틱톡 RAW (MMP)'!$A:$J,10,0),0)</f>
        <v>22</v>
      </c>
      <c r="V235" s="28">
        <f t="shared" si="160"/>
        <v>128590</v>
      </c>
      <c r="W235" s="28">
        <f t="shared" si="161"/>
        <v>46760</v>
      </c>
      <c r="X235" s="28">
        <f>IFERROR(W235*커버링B2C요약!$AD$8/(커버링B2C요약!$AE$5/커버링B2C요약!$AD$5),0)</f>
        <v>18610.690203387974</v>
      </c>
      <c r="Y235" s="43"/>
      <c r="Z235" s="43"/>
      <c r="AA235" s="208"/>
    </row>
    <row r="236" spans="1:28" s="45" customFormat="1" ht="16.5" customHeight="1">
      <c r="A236" s="43"/>
      <c r="B236" s="28" t="str">
        <f>IFERROR(VLOOKUP($C236,'틱톡 RAW'!$A:$K,2,0),0)</f>
        <v>AOS_SPC_구매_인플루언서PA(1)_25.11.28</v>
      </c>
      <c r="C236" s="28">
        <v>1862709262660670</v>
      </c>
      <c r="D236" s="28">
        <f>IFERROR(VLOOKUP($C236,'틱톡 RAW'!$A:$K,6,0),0)</f>
        <v>282618</v>
      </c>
      <c r="E236" s="28">
        <f>IFERROR(VLOOKUP($C236,'틱톡 RAW'!$A:$K,7,0),0)</f>
        <v>172402</v>
      </c>
      <c r="F236" s="28">
        <f>IFERROR(VLOOKUP($C236,'틱톡 RAW'!$A:$K,8,0),0)</f>
        <v>1300</v>
      </c>
      <c r="G236" s="28">
        <f>IFERROR(VLOOKUP($C236,'틱톡 RAW'!$A:$K,12,0),0)</f>
        <v>0</v>
      </c>
      <c r="H236" s="28">
        <f>IFERROR(VLOOKUP($C236,'틱톡 RAW'!$A:$K,13,0),0)</f>
        <v>0</v>
      </c>
      <c r="I236" s="28">
        <f>IFERROR(VLOOKUP($C236,'틱톡 RAW'!$A:$K,14,0),0)</f>
        <v>0</v>
      </c>
      <c r="J236" s="29">
        <f t="shared" si="162"/>
        <v>1639.2965278825072</v>
      </c>
      <c r="K236" s="29">
        <f t="shared" si="152"/>
        <v>217.39846153846153</v>
      </c>
      <c r="L236" s="30">
        <f t="shared" si="153"/>
        <v>7.5405157712787555E-3</v>
      </c>
      <c r="M236" s="30">
        <f t="shared" si="154"/>
        <v>0</v>
      </c>
      <c r="N236" s="30">
        <f t="shared" si="155"/>
        <v>0</v>
      </c>
      <c r="O236" s="30">
        <f t="shared" si="156"/>
        <v>0</v>
      </c>
      <c r="P236" s="28">
        <f t="shared" si="157"/>
        <v>0</v>
      </c>
      <c r="Q236" s="28">
        <f t="shared" si="158"/>
        <v>0</v>
      </c>
      <c r="R236" s="28">
        <f t="shared" si="159"/>
        <v>0</v>
      </c>
      <c r="S236" s="28">
        <f>IFERROR(VLOOKUP($C236,'틱톡 RAW (MMP)'!$A:$J,6,0),0)</f>
        <v>15</v>
      </c>
      <c r="T236" s="28">
        <f>IFERROR(VLOOKUP($C236,'틱톡 RAW (MMP)'!$A:$J,9,0),0)</f>
        <v>5</v>
      </c>
      <c r="U236" s="28">
        <f>IFERROR(VLOOKUP($C236,'틱톡 RAW (MMP)'!$A:$J,10,0),0)</f>
        <v>4</v>
      </c>
      <c r="V236" s="28">
        <f t="shared" si="160"/>
        <v>56523.6</v>
      </c>
      <c r="W236" s="28">
        <f t="shared" si="161"/>
        <v>70654.5</v>
      </c>
      <c r="X236" s="28">
        <f>IFERROR(W236*커버링B2C요약!$AD$8/(커버링B2C요약!$AE$5/커버링B2C요약!$AD$5),0)</f>
        <v>28120.808617948576</v>
      </c>
      <c r="Y236" s="43"/>
      <c r="Z236" s="43"/>
      <c r="AA236" s="208"/>
    </row>
    <row r="237" spans="1:28" s="45" customFormat="1" ht="16.5" customHeight="1">
      <c r="A237" s="43"/>
      <c r="B237" s="28" t="str">
        <f>IFERROR(VLOOKUP($C237,'틱톡 RAW'!$A:$K,2,0),0)</f>
        <v>AOS_SPC_구매_인플루언서PA(1)_25.11.28</v>
      </c>
      <c r="C237" s="28">
        <v>1857907483242910</v>
      </c>
      <c r="D237" s="28">
        <f>IFERROR(VLOOKUP($C237,'틱톡 RAW'!$A:$K,6,0),0)</f>
        <v>7288</v>
      </c>
      <c r="E237" s="28">
        <f>IFERROR(VLOOKUP($C237,'틱톡 RAW'!$A:$K,7,0),0)</f>
        <v>5243</v>
      </c>
      <c r="F237" s="28">
        <f>IFERROR(VLOOKUP($C237,'틱톡 RAW'!$A:$K,8,0),0)</f>
        <v>9</v>
      </c>
      <c r="G237" s="28">
        <f>IFERROR(VLOOKUP($C237,'틱톡 RAW'!$A:$K,12,0),0)</f>
        <v>0</v>
      </c>
      <c r="H237" s="28">
        <f>IFERROR(VLOOKUP($C237,'틱톡 RAW'!$A:$K,13,0),0)</f>
        <v>0</v>
      </c>
      <c r="I237" s="28">
        <f>IFERROR(VLOOKUP($C237,'틱톡 RAW'!$A:$K,14,0),0)</f>
        <v>0</v>
      </c>
      <c r="J237" s="29">
        <f t="shared" si="162"/>
        <v>1390.0438680144955</v>
      </c>
      <c r="K237" s="29">
        <f t="shared" si="152"/>
        <v>809.77777777777783</v>
      </c>
      <c r="L237" s="30">
        <f t="shared" si="153"/>
        <v>1.7165744802593935E-3</v>
      </c>
      <c r="M237" s="30">
        <f t="shared" si="154"/>
        <v>0</v>
      </c>
      <c r="N237" s="30">
        <f t="shared" si="155"/>
        <v>0</v>
      </c>
      <c r="O237" s="30">
        <f t="shared" si="156"/>
        <v>0</v>
      </c>
      <c r="P237" s="28">
        <f t="shared" si="157"/>
        <v>0</v>
      </c>
      <c r="Q237" s="28">
        <f t="shared" si="158"/>
        <v>0</v>
      </c>
      <c r="R237" s="28">
        <f t="shared" si="159"/>
        <v>0</v>
      </c>
      <c r="S237" s="28">
        <f>IFERROR(VLOOKUP($C237,'틱톡 RAW (MMP)'!$A:$J,6,0),0)</f>
        <v>0</v>
      </c>
      <c r="T237" s="28">
        <f>IFERROR(VLOOKUP($C237,'틱톡 RAW (MMP)'!$A:$J,9,0),0)</f>
        <v>0</v>
      </c>
      <c r="U237" s="28">
        <f>IFERROR(VLOOKUP($C237,'틱톡 RAW (MMP)'!$A:$J,10,0),0)</f>
        <v>0</v>
      </c>
      <c r="V237" s="28">
        <f t="shared" si="160"/>
        <v>0</v>
      </c>
      <c r="W237" s="28">
        <f t="shared" si="161"/>
        <v>0</v>
      </c>
      <c r="X237" s="28">
        <f>IFERROR(W237*커버링B2C요약!$AD$8/(커버링B2C요약!$AE$5/커버링B2C요약!$AD$5),0)</f>
        <v>0</v>
      </c>
      <c r="Y237" s="43"/>
      <c r="Z237" s="43"/>
      <c r="AA237" s="208"/>
    </row>
    <row r="238" spans="1:28" s="45" customFormat="1" ht="16.5" customHeight="1">
      <c r="A238" s="43"/>
      <c r="B238" s="22" t="str">
        <f>IFERROR(VLOOKUP($C238,'틱톡 RAW'!$A:$K,2,0),0)</f>
        <v>AOS_SPC_구매_인플루언서PA(1)_25.11.28</v>
      </c>
      <c r="C238" s="22">
        <v>1857907483242890</v>
      </c>
      <c r="D238" s="22">
        <f>IFERROR(VLOOKUP($C238,'틱톡 RAW'!$A:$K,6,0),0)</f>
        <v>0</v>
      </c>
      <c r="E238" s="22">
        <f>IFERROR(VLOOKUP($C238,'틱톡 RAW'!$A:$K,7,0),0)</f>
        <v>0</v>
      </c>
      <c r="F238" s="22">
        <f>IFERROR(VLOOKUP($C238,'틱톡 RAW'!$A:$K,8,0),0)</f>
        <v>0</v>
      </c>
      <c r="G238" s="22">
        <f>IFERROR(VLOOKUP($C238,'틱톡 RAW'!$A:$K,12,0),0)</f>
        <v>0</v>
      </c>
      <c r="H238" s="22">
        <f>IFERROR(VLOOKUP($C238,'틱톡 RAW'!$A:$K,13,0),0)</f>
        <v>0</v>
      </c>
      <c r="I238" s="22">
        <f>IFERROR(VLOOKUP($C238,'틱톡 RAW'!$A:$K,14,0),0)</f>
        <v>0</v>
      </c>
      <c r="J238" s="23">
        <f t="shared" si="162"/>
        <v>0</v>
      </c>
      <c r="K238" s="23">
        <f t="shared" si="152"/>
        <v>0</v>
      </c>
      <c r="L238" s="24">
        <f t="shared" si="153"/>
        <v>0</v>
      </c>
      <c r="M238" s="24">
        <f t="shared" si="154"/>
        <v>0</v>
      </c>
      <c r="N238" s="24">
        <f t="shared" si="155"/>
        <v>0</v>
      </c>
      <c r="O238" s="24">
        <f t="shared" si="156"/>
        <v>0</v>
      </c>
      <c r="P238" s="22">
        <f t="shared" si="157"/>
        <v>0</v>
      </c>
      <c r="Q238" s="22">
        <f t="shared" si="158"/>
        <v>0</v>
      </c>
      <c r="R238" s="22">
        <f t="shared" si="159"/>
        <v>0</v>
      </c>
      <c r="S238" s="22">
        <f>IFERROR(VLOOKUP($C238,'틱톡 RAW (MMP)'!$A:$J,6,0),0)</f>
        <v>0</v>
      </c>
      <c r="T238" s="22">
        <f>IFERROR(VLOOKUP($C238,'틱톡 RAW (MMP)'!$A:$J,9,0),0)</f>
        <v>0</v>
      </c>
      <c r="U238" s="22">
        <f>IFERROR(VLOOKUP($C238,'틱톡 RAW (MMP)'!$A:$J,10,0),0)</f>
        <v>0</v>
      </c>
      <c r="V238" s="22">
        <f t="shared" si="160"/>
        <v>0</v>
      </c>
      <c r="W238" s="22">
        <f t="shared" si="161"/>
        <v>0</v>
      </c>
      <c r="X238" s="22">
        <f>IFERROR(W238*커버링B2C요약!$AD$8/(커버링B2C요약!$AE$5/커버링B2C요약!$AD$5),0)</f>
        <v>0</v>
      </c>
      <c r="Y238" s="43"/>
      <c r="Z238" s="43"/>
      <c r="AA238" s="208"/>
    </row>
    <row r="239" spans="1:28" s="45" customFormat="1" ht="16.5" customHeight="1">
      <c r="A239" s="43"/>
      <c r="B239" s="22" t="str">
        <f>IFERROR(VLOOKUP($C239,'틱톡 RAW'!$A:$K,2,0),0)</f>
        <v>AOS_SPC_구매_인플루언서PA(1)_25.11.28</v>
      </c>
      <c r="C239" s="22">
        <v>1859156897324380</v>
      </c>
      <c r="D239" s="22">
        <f>IFERROR(VLOOKUP($C239,'틱톡 RAW'!$A:$K,6,0),0)</f>
        <v>0</v>
      </c>
      <c r="E239" s="22">
        <f>IFERROR(VLOOKUP($C239,'틱톡 RAW'!$A:$K,7,0),0)</f>
        <v>0</v>
      </c>
      <c r="F239" s="22">
        <f>IFERROR(VLOOKUP($C239,'틱톡 RAW'!$A:$K,8,0),0)</f>
        <v>0</v>
      </c>
      <c r="G239" s="22">
        <f>IFERROR(VLOOKUP($C239,'틱톡 RAW'!$A:$K,12,0),0)</f>
        <v>0</v>
      </c>
      <c r="H239" s="22">
        <f>IFERROR(VLOOKUP($C239,'틱톡 RAW'!$A:$K,13,0),0)</f>
        <v>0</v>
      </c>
      <c r="I239" s="22">
        <f>IFERROR(VLOOKUP($C239,'틱톡 RAW'!$A:$K,14,0),0)</f>
        <v>0</v>
      </c>
      <c r="J239" s="23">
        <f t="shared" si="162"/>
        <v>0</v>
      </c>
      <c r="K239" s="23">
        <f t="shared" si="152"/>
        <v>0</v>
      </c>
      <c r="L239" s="24">
        <f t="shared" si="153"/>
        <v>0</v>
      </c>
      <c r="M239" s="24">
        <f t="shared" si="154"/>
        <v>0</v>
      </c>
      <c r="N239" s="24">
        <f t="shared" si="155"/>
        <v>0</v>
      </c>
      <c r="O239" s="24">
        <f t="shared" si="156"/>
        <v>0</v>
      </c>
      <c r="P239" s="22">
        <f t="shared" si="157"/>
        <v>0</v>
      </c>
      <c r="Q239" s="22">
        <f t="shared" si="158"/>
        <v>0</v>
      </c>
      <c r="R239" s="22">
        <f t="shared" si="159"/>
        <v>0</v>
      </c>
      <c r="S239" s="22">
        <f>IFERROR(VLOOKUP($C239,'틱톡 RAW (MMP)'!$A:$J,6,0),0)</f>
        <v>0</v>
      </c>
      <c r="T239" s="22">
        <f>IFERROR(VLOOKUP($C239,'틱톡 RAW (MMP)'!$A:$J,9,0),0)</f>
        <v>0</v>
      </c>
      <c r="U239" s="22">
        <f>IFERROR(VLOOKUP($C239,'틱톡 RAW (MMP)'!$A:$J,10,0),0)</f>
        <v>0</v>
      </c>
      <c r="V239" s="22">
        <f t="shared" si="160"/>
        <v>0</v>
      </c>
      <c r="W239" s="22">
        <f t="shared" si="161"/>
        <v>0</v>
      </c>
      <c r="X239" s="22">
        <f>IFERROR(W239*커버링B2C요약!$AD$8/(커버링B2C요약!$AE$5/커버링B2C요약!$AD$5),0)</f>
        <v>0</v>
      </c>
      <c r="Y239" s="43"/>
      <c r="Z239" s="43"/>
      <c r="AA239" s="208"/>
    </row>
    <row r="240" spans="1:28" s="146" customFormat="1" ht="16.5" customHeight="1">
      <c r="A240" s="43"/>
      <c r="B240" s="22" t="str">
        <f>IFERROR(VLOOKUP($C240,'틱톡 RAW'!$A:$K,2,0),0)</f>
        <v>AOS_SPC_구매_인플루언서PA(1)_25.11.28</v>
      </c>
      <c r="C240" s="22">
        <v>1857907483242930</v>
      </c>
      <c r="D240" s="22">
        <f>IFERROR(VLOOKUP($C240,'틱톡 RAW'!$A:$K,6,0),0)</f>
        <v>0</v>
      </c>
      <c r="E240" s="22">
        <f>IFERROR(VLOOKUP($C240,'틱톡 RAW'!$A:$K,7,0),0)</f>
        <v>0</v>
      </c>
      <c r="F240" s="22">
        <f>IFERROR(VLOOKUP($C240,'틱톡 RAW'!$A:$K,8,0),0)</f>
        <v>0</v>
      </c>
      <c r="G240" s="22">
        <f>IFERROR(VLOOKUP($C240,'틱톡 RAW'!$A:$K,12,0),0)</f>
        <v>0</v>
      </c>
      <c r="H240" s="22">
        <f>IFERROR(VLOOKUP($C240,'틱톡 RAW'!$A:$K,13,0),0)</f>
        <v>0</v>
      </c>
      <c r="I240" s="22">
        <f>IFERROR(VLOOKUP($C240,'틱톡 RAW'!$A:$K,14,0),0)</f>
        <v>0</v>
      </c>
      <c r="J240" s="23">
        <f t="shared" si="162"/>
        <v>0</v>
      </c>
      <c r="K240" s="23">
        <f t="shared" si="152"/>
        <v>0</v>
      </c>
      <c r="L240" s="24">
        <f t="shared" si="153"/>
        <v>0</v>
      </c>
      <c r="M240" s="24">
        <f t="shared" si="154"/>
        <v>0</v>
      </c>
      <c r="N240" s="24">
        <f t="shared" si="155"/>
        <v>0</v>
      </c>
      <c r="O240" s="24">
        <f t="shared" si="156"/>
        <v>0</v>
      </c>
      <c r="P240" s="22">
        <f t="shared" si="157"/>
        <v>0</v>
      </c>
      <c r="Q240" s="22">
        <f t="shared" si="158"/>
        <v>0</v>
      </c>
      <c r="R240" s="22">
        <f t="shared" si="159"/>
        <v>0</v>
      </c>
      <c r="S240" s="22">
        <f>IFERROR(VLOOKUP($C240,'틱톡 RAW (MMP)'!$A:$J,6,0),0)</f>
        <v>0</v>
      </c>
      <c r="T240" s="22">
        <f>IFERROR(VLOOKUP($C240,'틱톡 RAW (MMP)'!$A:$J,9,0),0)</f>
        <v>0</v>
      </c>
      <c r="U240" s="22">
        <f>IFERROR(VLOOKUP($C240,'틱톡 RAW (MMP)'!$A:$J,10,0),0)</f>
        <v>0</v>
      </c>
      <c r="V240" s="22">
        <f t="shared" si="160"/>
        <v>0</v>
      </c>
      <c r="W240" s="22">
        <f t="shared" si="161"/>
        <v>0</v>
      </c>
      <c r="X240" s="22">
        <f>IFERROR(W240*커버링B2C요약!$AD$8/(커버링B2C요약!$AE$5/커버링B2C요약!$AD$5),0)</f>
        <v>0</v>
      </c>
      <c r="Y240" s="43"/>
      <c r="Z240" s="43"/>
      <c r="AA240" s="208"/>
      <c r="AB240" s="45"/>
    </row>
    <row r="241" spans="1:28" s="45" customFormat="1" ht="16.5" customHeight="1">
      <c r="A241" s="43"/>
      <c r="B241" s="22" t="str">
        <f>IFERROR(VLOOKUP($C241,'틱톡 RAW'!$A:$K,2,0),0)</f>
        <v>AOS_SPC_구매_인플루언서PA(1)_25.11.28</v>
      </c>
      <c r="C241" s="22">
        <v>1857907483242880</v>
      </c>
      <c r="D241" s="22">
        <f>IFERROR(VLOOKUP($C241,'틱톡 RAW'!$A:$K,6,0),0)</f>
        <v>0</v>
      </c>
      <c r="E241" s="22">
        <f>IFERROR(VLOOKUP($C241,'틱톡 RAW'!$A:$K,7,0),0)</f>
        <v>0</v>
      </c>
      <c r="F241" s="22">
        <f>IFERROR(VLOOKUP($C241,'틱톡 RAW'!$A:$K,8,0),0)</f>
        <v>0</v>
      </c>
      <c r="G241" s="22">
        <f>IFERROR(VLOOKUP($C241,'틱톡 RAW'!$A:$K,12,0),0)</f>
        <v>0</v>
      </c>
      <c r="H241" s="22">
        <f>IFERROR(VLOOKUP($C241,'틱톡 RAW'!$A:$K,13,0),0)</f>
        <v>0</v>
      </c>
      <c r="I241" s="22">
        <f>IFERROR(VLOOKUP($C241,'틱톡 RAW'!$A:$K,14,0),0)</f>
        <v>0</v>
      </c>
      <c r="J241" s="23">
        <f t="shared" si="162"/>
        <v>0</v>
      </c>
      <c r="K241" s="23">
        <f t="shared" si="152"/>
        <v>0</v>
      </c>
      <c r="L241" s="24">
        <f t="shared" si="153"/>
        <v>0</v>
      </c>
      <c r="M241" s="24">
        <f t="shared" si="154"/>
        <v>0</v>
      </c>
      <c r="N241" s="24">
        <f t="shared" si="155"/>
        <v>0</v>
      </c>
      <c r="O241" s="24">
        <f t="shared" si="156"/>
        <v>0</v>
      </c>
      <c r="P241" s="22">
        <f t="shared" si="157"/>
        <v>0</v>
      </c>
      <c r="Q241" s="22">
        <f t="shared" si="158"/>
        <v>0</v>
      </c>
      <c r="R241" s="22">
        <f t="shared" si="159"/>
        <v>0</v>
      </c>
      <c r="S241" s="22">
        <f>IFERROR(VLOOKUP($C241,'틱톡 RAW (MMP)'!$A:$J,6,0),0)</f>
        <v>0</v>
      </c>
      <c r="T241" s="22">
        <f>IFERROR(VLOOKUP($C241,'틱톡 RAW (MMP)'!$A:$J,9,0),0)</f>
        <v>0</v>
      </c>
      <c r="U241" s="22">
        <f>IFERROR(VLOOKUP($C241,'틱톡 RAW (MMP)'!$A:$J,10,0),0)</f>
        <v>0</v>
      </c>
      <c r="V241" s="22">
        <f t="shared" si="160"/>
        <v>0</v>
      </c>
      <c r="W241" s="22">
        <f t="shared" si="161"/>
        <v>0</v>
      </c>
      <c r="X241" s="22">
        <f>IFERROR(W241*커버링B2C요약!$AD$8/(커버링B2C요약!$AE$5/커버링B2C요약!$AD$5),0)</f>
        <v>0</v>
      </c>
      <c r="Y241" s="43"/>
      <c r="Z241" s="43"/>
      <c r="AA241" s="208"/>
    </row>
    <row r="242" spans="1:28" s="45" customFormat="1" ht="16.5" customHeight="1">
      <c r="A242" s="43"/>
      <c r="B242" s="28">
        <f>IFERROR(VLOOKUP($C242,'틱톡 RAW'!$A:$K,2,0),0)</f>
        <v>0</v>
      </c>
      <c r="C242" s="28">
        <v>1859156897324400</v>
      </c>
      <c r="D242" s="28">
        <f>IFERROR(VLOOKUP($C242,'틱톡 RAW'!$A:$K,6,0),0)</f>
        <v>0</v>
      </c>
      <c r="E242" s="28">
        <f>IFERROR(VLOOKUP($C242,'틱톡 RAW'!$A:$K,7,0),0)</f>
        <v>0</v>
      </c>
      <c r="F242" s="28">
        <f>IFERROR(VLOOKUP($C242,'틱톡 RAW'!$A:$K,8,0),0)</f>
        <v>0</v>
      </c>
      <c r="G242" s="28">
        <f>IFERROR(VLOOKUP($C242,'틱톡 RAW'!$A:$K,12,0),0)</f>
        <v>0</v>
      </c>
      <c r="H242" s="28">
        <f>IFERROR(VLOOKUP($C242,'틱톡 RAW'!$A:$K,13,0),0)</f>
        <v>0</v>
      </c>
      <c r="I242" s="28">
        <f>IFERROR(VLOOKUP($C242,'틱톡 RAW'!$A:$K,14,0),0)</f>
        <v>0</v>
      </c>
      <c r="J242" s="29">
        <f t="shared" si="162"/>
        <v>0</v>
      </c>
      <c r="K242" s="29">
        <f t="shared" si="152"/>
        <v>0</v>
      </c>
      <c r="L242" s="30">
        <f t="shared" si="153"/>
        <v>0</v>
      </c>
      <c r="M242" s="30">
        <f t="shared" si="154"/>
        <v>0</v>
      </c>
      <c r="N242" s="30">
        <f t="shared" si="155"/>
        <v>0</v>
      </c>
      <c r="O242" s="30">
        <f t="shared" si="156"/>
        <v>0</v>
      </c>
      <c r="P242" s="28">
        <f t="shared" si="157"/>
        <v>0</v>
      </c>
      <c r="Q242" s="28">
        <f t="shared" si="158"/>
        <v>0</v>
      </c>
      <c r="R242" s="28">
        <f t="shared" si="159"/>
        <v>0</v>
      </c>
      <c r="S242" s="28">
        <f>IFERROR(VLOOKUP($C242,'틱톡 RAW (MMP)'!$A:$J,6,0),0)</f>
        <v>0</v>
      </c>
      <c r="T242" s="28">
        <f>IFERROR(VLOOKUP($C242,'틱톡 RAW (MMP)'!$A:$J,9,0),0)</f>
        <v>0</v>
      </c>
      <c r="U242" s="28">
        <f>IFERROR(VLOOKUP($C242,'틱톡 RAW (MMP)'!$A:$J,10,0),0)</f>
        <v>0</v>
      </c>
      <c r="V242" s="28">
        <f t="shared" si="160"/>
        <v>0</v>
      </c>
      <c r="W242" s="28">
        <f t="shared" si="161"/>
        <v>0</v>
      </c>
      <c r="X242" s="28">
        <f>IFERROR(W242*커버링B2C요약!$AD$8/(커버링B2C요약!$AE$5/커버링B2C요약!$AD$5),0)</f>
        <v>0</v>
      </c>
      <c r="Y242" s="43"/>
      <c r="Z242" s="43"/>
      <c r="AA242" s="208"/>
    </row>
    <row r="243" spans="1:28" s="184" customFormat="1" ht="16.5" customHeight="1">
      <c r="A243" s="43"/>
      <c r="B243" s="22" t="str">
        <f>IFERROR(VLOOKUP($C243,'틱톡 RAW'!$A:$K,2,0),0)</f>
        <v>AOS_SPC_구매_인플루언서PA(1)_25.11.28</v>
      </c>
      <c r="C243" s="22">
        <v>1859156897325180</v>
      </c>
      <c r="D243" s="22">
        <f>IFERROR(VLOOKUP($C243,'틱톡 RAW'!$A:$K,6,0),0)</f>
        <v>0</v>
      </c>
      <c r="E243" s="22">
        <f>IFERROR(VLOOKUP($C243,'틱톡 RAW'!$A:$K,7,0),0)</f>
        <v>0</v>
      </c>
      <c r="F243" s="22">
        <f>IFERROR(VLOOKUP($C243,'틱톡 RAW'!$A:$K,8,0),0)</f>
        <v>0</v>
      </c>
      <c r="G243" s="22">
        <f>IFERROR(VLOOKUP($C243,'틱톡 RAW'!$A:$K,12,0),0)</f>
        <v>0</v>
      </c>
      <c r="H243" s="22">
        <f>IFERROR(VLOOKUP($C243,'틱톡 RAW'!$A:$K,13,0),0)</f>
        <v>0</v>
      </c>
      <c r="I243" s="22">
        <f>IFERROR(VLOOKUP($C243,'틱톡 RAW'!$A:$K,14,0),0)</f>
        <v>0</v>
      </c>
      <c r="J243" s="23">
        <f t="shared" si="162"/>
        <v>0</v>
      </c>
      <c r="K243" s="23">
        <f t="shared" si="152"/>
        <v>0</v>
      </c>
      <c r="L243" s="24">
        <f t="shared" si="153"/>
        <v>0</v>
      </c>
      <c r="M243" s="24">
        <f t="shared" si="154"/>
        <v>0</v>
      </c>
      <c r="N243" s="24">
        <f t="shared" si="155"/>
        <v>0</v>
      </c>
      <c r="O243" s="24">
        <f t="shared" si="156"/>
        <v>0</v>
      </c>
      <c r="P243" s="22">
        <f t="shared" si="157"/>
        <v>0</v>
      </c>
      <c r="Q243" s="22">
        <f t="shared" si="158"/>
        <v>0</v>
      </c>
      <c r="R243" s="22">
        <f t="shared" si="159"/>
        <v>0</v>
      </c>
      <c r="S243" s="22">
        <f>IFERROR(VLOOKUP($C243,'틱톡 RAW (MMP)'!$A:$J,6,0),0)</f>
        <v>0</v>
      </c>
      <c r="T243" s="22">
        <f>IFERROR(VLOOKUP($C243,'틱톡 RAW (MMP)'!$A:$J,9,0),0)</f>
        <v>0</v>
      </c>
      <c r="U243" s="22">
        <f>IFERROR(VLOOKUP($C243,'틱톡 RAW (MMP)'!$A:$J,10,0),0)</f>
        <v>0</v>
      </c>
      <c r="V243" s="22">
        <f t="shared" si="160"/>
        <v>0</v>
      </c>
      <c r="W243" s="22">
        <f t="shared" si="161"/>
        <v>0</v>
      </c>
      <c r="X243" s="22">
        <f>IFERROR(W243*커버링B2C요약!$AD$8/(커버링B2C요약!$AE$5/커버링B2C요약!$AD$5),0)</f>
        <v>0</v>
      </c>
      <c r="Y243" s="43"/>
      <c r="Z243" s="43"/>
      <c r="AA243" s="208"/>
      <c r="AB243" s="45"/>
    </row>
    <row r="244" spans="1:28" s="146" customFormat="1" ht="16.5" hidden="1" customHeight="1">
      <c r="A244" s="43"/>
      <c r="B244" s="22" t="str">
        <f>IFERROR(VLOOKUP($C244,'틱톡 RAW'!$A:$K,2,0),0)</f>
        <v>AOS_SPC_구매_인플루언서PA(1)_25.11.28</v>
      </c>
      <c r="C244" s="22">
        <v>1854284717002960</v>
      </c>
      <c r="D244" s="22">
        <f>IFERROR(VLOOKUP($C244,'틱톡 RAW'!$A:$K,6,0),0)</f>
        <v>124923</v>
      </c>
      <c r="E244" s="22">
        <f>IFERROR(VLOOKUP($C244,'틱톡 RAW'!$A:$K,7,0),0)</f>
        <v>69550</v>
      </c>
      <c r="F244" s="22">
        <f>IFERROR(VLOOKUP($C244,'틱톡 RAW'!$A:$K,8,0),0)</f>
        <v>1090</v>
      </c>
      <c r="G244" s="22">
        <f>IFERROR(VLOOKUP($C244,'틱톡 RAW'!$A:$K,12,0),0)</f>
        <v>0</v>
      </c>
      <c r="H244" s="22">
        <f>IFERROR(VLOOKUP($C244,'틱톡 RAW'!$A:$K,13,0),0)</f>
        <v>0</v>
      </c>
      <c r="I244" s="22">
        <f>IFERROR(VLOOKUP($C244,'틱톡 RAW'!$A:$K,14,0),0)</f>
        <v>0</v>
      </c>
      <c r="J244" s="23">
        <f t="shared" si="162"/>
        <v>1796.1610352264559</v>
      </c>
      <c r="K244" s="23">
        <f t="shared" si="152"/>
        <v>114.60825688073395</v>
      </c>
      <c r="L244" s="24">
        <f t="shared" si="153"/>
        <v>1.5672178289000718E-2</v>
      </c>
      <c r="M244" s="24">
        <f t="shared" si="154"/>
        <v>0</v>
      </c>
      <c r="N244" s="24">
        <f t="shared" si="155"/>
        <v>0</v>
      </c>
      <c r="O244" s="24">
        <f t="shared" si="156"/>
        <v>0</v>
      </c>
      <c r="P244" s="22">
        <f t="shared" si="157"/>
        <v>0</v>
      </c>
      <c r="Q244" s="22">
        <f t="shared" si="158"/>
        <v>0</v>
      </c>
      <c r="R244" s="22">
        <f t="shared" si="159"/>
        <v>0</v>
      </c>
      <c r="S244" s="22">
        <f>IFERROR(VLOOKUP($C244,'틱톡 RAW (MMP)'!$A:$J,6,0),0)</f>
        <v>5</v>
      </c>
      <c r="T244" s="22">
        <f>IFERROR(VLOOKUP($C244,'틱톡 RAW (MMP)'!$A:$J,9,0),0)</f>
        <v>5</v>
      </c>
      <c r="U244" s="22">
        <f>IFERROR(VLOOKUP($C244,'틱톡 RAW (MMP)'!$A:$J,10,0),0)</f>
        <v>2</v>
      </c>
      <c r="V244" s="22">
        <f t="shared" si="160"/>
        <v>24984.6</v>
      </c>
      <c r="W244" s="22">
        <f t="shared" si="161"/>
        <v>62461.5</v>
      </c>
      <c r="X244" s="22">
        <f>IFERROR(W244*커버링B2C요약!$AD$8/(커버링B2C요약!$AE$5/커버링B2C요약!$AD$5),0)</f>
        <v>24859.957787402007</v>
      </c>
      <c r="Y244" s="43"/>
      <c r="Z244" s="43"/>
      <c r="AA244" s="208"/>
      <c r="AB244" s="45"/>
    </row>
    <row r="245" spans="1:28" s="146" customFormat="1" ht="16.5" hidden="1" customHeight="1">
      <c r="A245" s="43"/>
      <c r="B245" s="22" t="str">
        <f>IFERROR(VLOOKUP($C245,'틱톡 RAW'!$A:$K,2,0),0)</f>
        <v>AOS_SPC_구매_인플루언서PA(1)_25.11.28</v>
      </c>
      <c r="C245" s="22">
        <v>1854284717002990</v>
      </c>
      <c r="D245" s="22">
        <f>IFERROR(VLOOKUP($C245,'틱톡 RAW'!$A:$K,6,0),0)</f>
        <v>0</v>
      </c>
      <c r="E245" s="22">
        <f>IFERROR(VLOOKUP($C245,'틱톡 RAW'!$A:$K,7,0),0)</f>
        <v>0</v>
      </c>
      <c r="F245" s="22">
        <f>IFERROR(VLOOKUP($C245,'틱톡 RAW'!$A:$K,8,0),0)</f>
        <v>0</v>
      </c>
      <c r="G245" s="22">
        <f>IFERROR(VLOOKUP($C245,'틱톡 RAW'!$A:$K,12,0),0)</f>
        <v>0</v>
      </c>
      <c r="H245" s="22">
        <f>IFERROR(VLOOKUP($C245,'틱톡 RAW'!$A:$K,13,0),0)</f>
        <v>0</v>
      </c>
      <c r="I245" s="22">
        <f>IFERROR(VLOOKUP($C245,'틱톡 RAW'!$A:$K,14,0),0)</f>
        <v>0</v>
      </c>
      <c r="J245" s="23">
        <f t="shared" si="162"/>
        <v>0</v>
      </c>
      <c r="K245" s="23">
        <f t="shared" si="152"/>
        <v>0</v>
      </c>
      <c r="L245" s="24">
        <f t="shared" si="153"/>
        <v>0</v>
      </c>
      <c r="M245" s="24">
        <f t="shared" si="154"/>
        <v>0</v>
      </c>
      <c r="N245" s="24">
        <f t="shared" si="155"/>
        <v>0</v>
      </c>
      <c r="O245" s="24">
        <f t="shared" si="156"/>
        <v>0</v>
      </c>
      <c r="P245" s="22">
        <f t="shared" si="157"/>
        <v>0</v>
      </c>
      <c r="Q245" s="22">
        <f t="shared" si="158"/>
        <v>0</v>
      </c>
      <c r="R245" s="22">
        <f t="shared" si="159"/>
        <v>0</v>
      </c>
      <c r="S245" s="22">
        <f>IFERROR(VLOOKUP($C245,'틱톡 RAW (MMP)'!$A:$J,6,0),0)</f>
        <v>0</v>
      </c>
      <c r="T245" s="22">
        <f>IFERROR(VLOOKUP($C245,'틱톡 RAW (MMP)'!$A:$J,9,0),0)</f>
        <v>0</v>
      </c>
      <c r="U245" s="22">
        <f>IFERROR(VLOOKUP($C245,'틱톡 RAW (MMP)'!$A:$J,10,0),0)</f>
        <v>0</v>
      </c>
      <c r="V245" s="22">
        <f t="shared" si="160"/>
        <v>0</v>
      </c>
      <c r="W245" s="22">
        <f t="shared" si="161"/>
        <v>0</v>
      </c>
      <c r="X245" s="22">
        <f>IFERROR(W245*커버링B2C요약!$AD$8/(커버링B2C요약!$AE$5/커버링B2C요약!$AD$5),0)</f>
        <v>0</v>
      </c>
      <c r="Y245" s="43"/>
      <c r="Z245" s="43"/>
      <c r="AA245" s="208"/>
      <c r="AB245" s="45"/>
    </row>
    <row r="246" spans="1:28" s="146" customFormat="1" ht="16.5" hidden="1" customHeight="1">
      <c r="A246" s="43"/>
      <c r="B246" s="22" t="str">
        <f>IFERROR(VLOOKUP($C246,'틱톡 RAW'!$A:$K,2,0),0)</f>
        <v>AOS_SPC_구매_인플루언서PA(1)_25.11.28</v>
      </c>
      <c r="C246" s="22">
        <v>1859156897325200</v>
      </c>
      <c r="D246" s="22">
        <f>IFERROR(VLOOKUP($C246,'틱톡 RAW'!$A:$K,6,0),0)</f>
        <v>0</v>
      </c>
      <c r="E246" s="22">
        <f>IFERROR(VLOOKUP($C246,'틱톡 RAW'!$A:$K,7,0),0)</f>
        <v>0</v>
      </c>
      <c r="F246" s="22">
        <f>IFERROR(VLOOKUP($C246,'틱톡 RAW'!$A:$K,8,0),0)</f>
        <v>0</v>
      </c>
      <c r="G246" s="22">
        <f>IFERROR(VLOOKUP($C246,'틱톡 RAW'!$A:$K,12,0),0)</f>
        <v>0</v>
      </c>
      <c r="H246" s="22">
        <f>IFERROR(VLOOKUP($C246,'틱톡 RAW'!$A:$K,13,0),0)</f>
        <v>0</v>
      </c>
      <c r="I246" s="22">
        <f>IFERROR(VLOOKUP($C246,'틱톡 RAW'!$A:$K,14,0),0)</f>
        <v>0</v>
      </c>
      <c r="J246" s="23">
        <f t="shared" si="162"/>
        <v>0</v>
      </c>
      <c r="K246" s="23">
        <f t="shared" si="152"/>
        <v>0</v>
      </c>
      <c r="L246" s="24">
        <f t="shared" si="153"/>
        <v>0</v>
      </c>
      <c r="M246" s="24">
        <f t="shared" si="154"/>
        <v>0</v>
      </c>
      <c r="N246" s="24">
        <f t="shared" si="155"/>
        <v>0</v>
      </c>
      <c r="O246" s="24">
        <f t="shared" si="156"/>
        <v>0</v>
      </c>
      <c r="P246" s="22">
        <f t="shared" si="157"/>
        <v>0</v>
      </c>
      <c r="Q246" s="22">
        <f t="shared" si="158"/>
        <v>0</v>
      </c>
      <c r="R246" s="22">
        <f t="shared" si="159"/>
        <v>0</v>
      </c>
      <c r="S246" s="22">
        <f>IFERROR(VLOOKUP($C246,'틱톡 RAW (MMP)'!$A:$J,6,0),0)</f>
        <v>0</v>
      </c>
      <c r="T246" s="22">
        <f>IFERROR(VLOOKUP($C246,'틱톡 RAW (MMP)'!$A:$J,9,0),0)</f>
        <v>0</v>
      </c>
      <c r="U246" s="22">
        <f>IFERROR(VLOOKUP($C246,'틱톡 RAW (MMP)'!$A:$J,10,0),0)</f>
        <v>0</v>
      </c>
      <c r="V246" s="22">
        <f t="shared" si="160"/>
        <v>0</v>
      </c>
      <c r="W246" s="22">
        <f t="shared" si="161"/>
        <v>0</v>
      </c>
      <c r="X246" s="22">
        <f>IFERROR(W246*커버링B2C요약!$AD$8/(커버링B2C요약!$AE$5/커버링B2C요약!$AD$5),0)</f>
        <v>0</v>
      </c>
      <c r="Y246" s="43"/>
      <c r="Z246" s="43"/>
      <c r="AA246" s="208"/>
      <c r="AB246" s="45"/>
    </row>
    <row r="247" spans="1:28" s="45" customFormat="1" ht="16.5" hidden="1" customHeight="1">
      <c r="A247" s="43"/>
      <c r="B247" s="22" t="str">
        <f>IFERROR(VLOOKUP($C247,'틱톡 RAW'!$A:$K,2,0),0)</f>
        <v>AOS_SPC_구매_인플루언서PA(1)_25.11.28</v>
      </c>
      <c r="C247" s="22">
        <v>1854284717004060</v>
      </c>
      <c r="D247" s="22">
        <f>IFERROR(VLOOKUP($C247,'틱톡 RAW'!$A:$K,6,0),0)</f>
        <v>0</v>
      </c>
      <c r="E247" s="22">
        <f>IFERROR(VLOOKUP($C247,'틱톡 RAW'!$A:$K,7,0),0)</f>
        <v>0</v>
      </c>
      <c r="F247" s="22">
        <f>IFERROR(VLOOKUP($C247,'틱톡 RAW'!$A:$K,8,0),0)</f>
        <v>0</v>
      </c>
      <c r="G247" s="22">
        <f>IFERROR(VLOOKUP($C247,'틱톡 RAW'!$A:$K,12,0),0)</f>
        <v>0</v>
      </c>
      <c r="H247" s="22">
        <f>IFERROR(VLOOKUP($C247,'틱톡 RAW'!$A:$K,13,0),0)</f>
        <v>0</v>
      </c>
      <c r="I247" s="22">
        <f>IFERROR(VLOOKUP($C247,'틱톡 RAW'!$A:$K,14,0),0)</f>
        <v>0</v>
      </c>
      <c r="J247" s="23">
        <f t="shared" si="162"/>
        <v>0</v>
      </c>
      <c r="K247" s="23">
        <f t="shared" si="152"/>
        <v>0</v>
      </c>
      <c r="L247" s="24">
        <f t="shared" si="153"/>
        <v>0</v>
      </c>
      <c r="M247" s="24">
        <f t="shared" si="154"/>
        <v>0</v>
      </c>
      <c r="N247" s="24">
        <f t="shared" si="155"/>
        <v>0</v>
      </c>
      <c r="O247" s="24">
        <f t="shared" si="156"/>
        <v>0</v>
      </c>
      <c r="P247" s="22">
        <f t="shared" si="157"/>
        <v>0</v>
      </c>
      <c r="Q247" s="22">
        <f t="shared" si="158"/>
        <v>0</v>
      </c>
      <c r="R247" s="22">
        <f t="shared" si="159"/>
        <v>0</v>
      </c>
      <c r="S247" s="22">
        <f>IFERROR(VLOOKUP($C247,'틱톡 RAW (MMP)'!$A:$J,6,0),0)</f>
        <v>0</v>
      </c>
      <c r="T247" s="22">
        <f>IFERROR(VLOOKUP($C247,'틱톡 RAW (MMP)'!$A:$J,9,0),0)</f>
        <v>0</v>
      </c>
      <c r="U247" s="22">
        <f>IFERROR(VLOOKUP($C247,'틱톡 RAW (MMP)'!$A:$J,10,0),0)</f>
        <v>0</v>
      </c>
      <c r="V247" s="22">
        <f t="shared" si="160"/>
        <v>0</v>
      </c>
      <c r="W247" s="22">
        <f t="shared" si="161"/>
        <v>0</v>
      </c>
      <c r="X247" s="22">
        <f>IFERROR(W247*커버링B2C요약!$AD$8/(커버링B2C요약!$AE$5/커버링B2C요약!$AD$5),0)</f>
        <v>0</v>
      </c>
      <c r="Y247" s="43"/>
      <c r="Z247" s="43"/>
      <c r="AA247" s="208"/>
    </row>
    <row r="248" spans="1:28" s="146" customFormat="1" ht="16.5" hidden="1" customHeight="1">
      <c r="A248" s="43"/>
      <c r="B248" s="22">
        <f>IFERROR(VLOOKUP($C248,'틱톡 RAW'!$A:$K,2,0),0)</f>
        <v>0</v>
      </c>
      <c r="C248" s="22">
        <v>1859156897324370</v>
      </c>
      <c r="D248" s="22">
        <f>IFERROR(VLOOKUP($C248,'틱톡 RAW'!$A:$K,6,0),0)</f>
        <v>0</v>
      </c>
      <c r="E248" s="22">
        <f>IFERROR(VLOOKUP($C248,'틱톡 RAW'!$A:$K,7,0),0)</f>
        <v>0</v>
      </c>
      <c r="F248" s="22">
        <f>IFERROR(VLOOKUP($C248,'틱톡 RAW'!$A:$K,8,0),0)</f>
        <v>0</v>
      </c>
      <c r="G248" s="22">
        <f>IFERROR(VLOOKUP($C248,'틱톡 RAW'!$A:$K,12,0),0)</f>
        <v>0</v>
      </c>
      <c r="H248" s="22">
        <f>IFERROR(VLOOKUP($C248,'틱톡 RAW'!$A:$K,13,0),0)</f>
        <v>0</v>
      </c>
      <c r="I248" s="22">
        <f>IFERROR(VLOOKUP($C248,'틱톡 RAW'!$A:$K,14,0),0)</f>
        <v>0</v>
      </c>
      <c r="J248" s="23">
        <f t="shared" si="162"/>
        <v>0</v>
      </c>
      <c r="K248" s="23">
        <f t="shared" si="152"/>
        <v>0</v>
      </c>
      <c r="L248" s="24">
        <f t="shared" si="153"/>
        <v>0</v>
      </c>
      <c r="M248" s="24">
        <f t="shared" si="154"/>
        <v>0</v>
      </c>
      <c r="N248" s="24">
        <f t="shared" si="155"/>
        <v>0</v>
      </c>
      <c r="O248" s="24">
        <f t="shared" si="156"/>
        <v>0</v>
      </c>
      <c r="P248" s="22">
        <f t="shared" si="157"/>
        <v>0</v>
      </c>
      <c r="Q248" s="22">
        <f t="shared" si="158"/>
        <v>0</v>
      </c>
      <c r="R248" s="22">
        <f t="shared" si="159"/>
        <v>0</v>
      </c>
      <c r="S248" s="22">
        <f>IFERROR(VLOOKUP($C248,'틱톡 RAW (MMP)'!$A:$J,6,0),0)</f>
        <v>0</v>
      </c>
      <c r="T248" s="22">
        <f>IFERROR(VLOOKUP($C248,'틱톡 RAW (MMP)'!$A:$J,9,0),0)</f>
        <v>0</v>
      </c>
      <c r="U248" s="22">
        <f>IFERROR(VLOOKUP($C248,'틱톡 RAW (MMP)'!$A:$J,10,0),0)</f>
        <v>0</v>
      </c>
      <c r="V248" s="22">
        <f t="shared" si="160"/>
        <v>0</v>
      </c>
      <c r="W248" s="22">
        <f t="shared" si="161"/>
        <v>0</v>
      </c>
      <c r="X248" s="22">
        <f>IFERROR(W248*커버링B2C요약!$AD$8/(커버링B2C요약!$AE$5/커버링B2C요약!$AD$5),0)</f>
        <v>0</v>
      </c>
      <c r="Y248" s="43"/>
      <c r="Z248" s="43"/>
      <c r="AA248" s="208"/>
      <c r="AB248" s="45"/>
    </row>
    <row r="249" spans="1:28" s="45" customFormat="1" ht="16.5" hidden="1" customHeight="1">
      <c r="A249" s="43"/>
      <c r="B249" s="22" t="str">
        <f>IFERROR(VLOOKUP($C249,'틱톡 RAW'!$A:$K,2,0),0)</f>
        <v>AOS_SPC_구매_인플루언서PA(1)_25.11.28</v>
      </c>
      <c r="C249" s="22">
        <v>1854284717004080</v>
      </c>
      <c r="D249" s="22">
        <f>IFERROR(VLOOKUP($C249,'틱톡 RAW'!$A:$K,6,0),0)</f>
        <v>0</v>
      </c>
      <c r="E249" s="22">
        <f>IFERROR(VLOOKUP($C249,'틱톡 RAW'!$A:$K,7,0),0)</f>
        <v>0</v>
      </c>
      <c r="F249" s="22">
        <f>IFERROR(VLOOKUP($C249,'틱톡 RAW'!$A:$K,8,0),0)</f>
        <v>0</v>
      </c>
      <c r="G249" s="22">
        <f>IFERROR(VLOOKUP($C249,'틱톡 RAW'!$A:$K,12,0),0)</f>
        <v>0</v>
      </c>
      <c r="H249" s="22">
        <f>IFERROR(VLOOKUP($C249,'틱톡 RAW'!$A:$K,13,0),0)</f>
        <v>0</v>
      </c>
      <c r="I249" s="22">
        <f>IFERROR(VLOOKUP($C249,'틱톡 RAW'!$A:$K,14,0),0)</f>
        <v>0</v>
      </c>
      <c r="J249" s="23">
        <f t="shared" si="162"/>
        <v>0</v>
      </c>
      <c r="K249" s="23">
        <f t="shared" si="152"/>
        <v>0</v>
      </c>
      <c r="L249" s="24">
        <f t="shared" si="153"/>
        <v>0</v>
      </c>
      <c r="M249" s="24">
        <f t="shared" si="154"/>
        <v>0</v>
      </c>
      <c r="N249" s="24">
        <f t="shared" si="155"/>
        <v>0</v>
      </c>
      <c r="O249" s="24">
        <f t="shared" si="156"/>
        <v>0</v>
      </c>
      <c r="P249" s="22">
        <f t="shared" si="157"/>
        <v>0</v>
      </c>
      <c r="Q249" s="22">
        <f t="shared" si="158"/>
        <v>0</v>
      </c>
      <c r="R249" s="22">
        <f t="shared" si="159"/>
        <v>0</v>
      </c>
      <c r="S249" s="22">
        <f>IFERROR(VLOOKUP($C249,'틱톡 RAW (MMP)'!$A:$J,6,0),0)</f>
        <v>0</v>
      </c>
      <c r="T249" s="22">
        <f>IFERROR(VLOOKUP($C249,'틱톡 RAW (MMP)'!$A:$J,9,0),0)</f>
        <v>0</v>
      </c>
      <c r="U249" s="22">
        <f>IFERROR(VLOOKUP($C249,'틱톡 RAW (MMP)'!$A:$J,10,0),0)</f>
        <v>0</v>
      </c>
      <c r="V249" s="22">
        <f t="shared" si="160"/>
        <v>0</v>
      </c>
      <c r="W249" s="22">
        <f t="shared" si="161"/>
        <v>0</v>
      </c>
      <c r="X249" s="22">
        <f>IFERROR(W249*커버링B2C요약!$AD$8/(커버링B2C요약!$AE$5/커버링B2C요약!$AD$5),0)</f>
        <v>0</v>
      </c>
      <c r="Y249" s="43"/>
      <c r="Z249" s="43"/>
      <c r="AA249" s="208"/>
    </row>
    <row r="250" spans="1:28" s="45" customFormat="1" ht="16.5" hidden="1" customHeight="1">
      <c r="A250" s="43"/>
      <c r="B250" s="22">
        <f>IFERROR(VLOOKUP($C250,'틱톡 RAW'!$A:$K,2,0),0)</f>
        <v>0</v>
      </c>
      <c r="C250" s="22">
        <v>1851105435341950</v>
      </c>
      <c r="D250" s="22">
        <f>IFERROR(VLOOKUP($C250,'틱톡 RAW'!$A:$K,6,0),0)</f>
        <v>0</v>
      </c>
      <c r="E250" s="22">
        <f>IFERROR(VLOOKUP($C250,'틱톡 RAW'!$A:$K,7,0),0)</f>
        <v>0</v>
      </c>
      <c r="F250" s="22">
        <f>IFERROR(VLOOKUP($C250,'틱톡 RAW'!$A:$K,8,0),0)</f>
        <v>0</v>
      </c>
      <c r="G250" s="22">
        <f>IFERROR(VLOOKUP($C250,'틱톡 RAW'!$A:$K,12,0),0)</f>
        <v>0</v>
      </c>
      <c r="H250" s="22">
        <f>IFERROR(VLOOKUP($C250,'틱톡 RAW'!$A:$K,13,0),0)</f>
        <v>0</v>
      </c>
      <c r="I250" s="22">
        <f>IFERROR(VLOOKUP($C250,'틱톡 RAW'!$A:$K,14,0),0)</f>
        <v>0</v>
      </c>
      <c r="J250" s="23">
        <f t="shared" si="162"/>
        <v>0</v>
      </c>
      <c r="K250" s="23">
        <f t="shared" si="152"/>
        <v>0</v>
      </c>
      <c r="L250" s="24">
        <f t="shared" si="153"/>
        <v>0</v>
      </c>
      <c r="M250" s="24">
        <f t="shared" si="154"/>
        <v>0</v>
      </c>
      <c r="N250" s="24">
        <f t="shared" si="155"/>
        <v>0</v>
      </c>
      <c r="O250" s="24">
        <f t="shared" si="156"/>
        <v>0</v>
      </c>
      <c r="P250" s="22">
        <f t="shared" si="157"/>
        <v>0</v>
      </c>
      <c r="Q250" s="22">
        <f t="shared" si="158"/>
        <v>0</v>
      </c>
      <c r="R250" s="22">
        <f t="shared" si="159"/>
        <v>0</v>
      </c>
      <c r="S250" s="22">
        <f>IFERROR(VLOOKUP($C250,'틱톡 RAW (MMP)'!$A:$J,6,0),0)</f>
        <v>0</v>
      </c>
      <c r="T250" s="22">
        <f>IFERROR(VLOOKUP($C250,'틱톡 RAW (MMP)'!$A:$J,9,0),0)</f>
        <v>0</v>
      </c>
      <c r="U250" s="22">
        <f>IFERROR(VLOOKUP($C250,'틱톡 RAW (MMP)'!$A:$J,10,0),0)</f>
        <v>0</v>
      </c>
      <c r="V250" s="22">
        <f t="shared" si="160"/>
        <v>0</v>
      </c>
      <c r="W250" s="22">
        <f t="shared" si="161"/>
        <v>0</v>
      </c>
      <c r="X250" s="22">
        <f>IFERROR(W250*커버링B2C요약!$AD$8/(커버링B2C요약!$AE$5/커버링B2C요약!$AD$5),0)</f>
        <v>0</v>
      </c>
      <c r="Y250" s="43"/>
      <c r="Z250" s="43"/>
      <c r="AA250" s="208"/>
    </row>
    <row r="251" spans="1:28" s="45" customFormat="1" ht="16.5" hidden="1" customHeight="1">
      <c r="A251" s="43"/>
      <c r="B251" s="22" t="str">
        <f>IFERROR(VLOOKUP($C251,'틱톡 RAW'!$A:$K,2,0),0)</f>
        <v>AOS_SPC_구매_인플루언서PA(1)_25.11.28</v>
      </c>
      <c r="C251" s="22">
        <v>1854284717002970</v>
      </c>
      <c r="D251" s="22">
        <f>IFERROR(VLOOKUP($C251,'틱톡 RAW'!$A:$K,6,0),0)</f>
        <v>0</v>
      </c>
      <c r="E251" s="22">
        <f>IFERROR(VLOOKUP($C251,'틱톡 RAW'!$A:$K,7,0),0)</f>
        <v>0</v>
      </c>
      <c r="F251" s="22">
        <f>IFERROR(VLOOKUP($C251,'틱톡 RAW'!$A:$K,8,0),0)</f>
        <v>0</v>
      </c>
      <c r="G251" s="22">
        <f>IFERROR(VLOOKUP($C251,'틱톡 RAW'!$A:$K,12,0),0)</f>
        <v>0</v>
      </c>
      <c r="H251" s="22">
        <f>IFERROR(VLOOKUP($C251,'틱톡 RAW'!$A:$K,13,0),0)</f>
        <v>0</v>
      </c>
      <c r="I251" s="22">
        <f>IFERROR(VLOOKUP($C251,'틱톡 RAW'!$A:$K,14,0),0)</f>
        <v>0</v>
      </c>
      <c r="J251" s="23">
        <f t="shared" si="162"/>
        <v>0</v>
      </c>
      <c r="K251" s="23">
        <f t="shared" si="152"/>
        <v>0</v>
      </c>
      <c r="L251" s="24">
        <f t="shared" si="153"/>
        <v>0</v>
      </c>
      <c r="M251" s="24">
        <f t="shared" si="154"/>
        <v>0</v>
      </c>
      <c r="N251" s="24">
        <f t="shared" si="155"/>
        <v>0</v>
      </c>
      <c r="O251" s="24">
        <f t="shared" si="156"/>
        <v>0</v>
      </c>
      <c r="P251" s="22">
        <f t="shared" si="157"/>
        <v>0</v>
      </c>
      <c r="Q251" s="22">
        <f t="shared" si="158"/>
        <v>0</v>
      </c>
      <c r="R251" s="22">
        <f t="shared" si="159"/>
        <v>0</v>
      </c>
      <c r="S251" s="22">
        <f>IFERROR(VLOOKUP($C251,'틱톡 RAW (MMP)'!$A:$J,6,0),0)</f>
        <v>0</v>
      </c>
      <c r="T251" s="22">
        <f>IFERROR(VLOOKUP($C251,'틱톡 RAW (MMP)'!$A:$J,9,0),0)</f>
        <v>0</v>
      </c>
      <c r="U251" s="22">
        <f>IFERROR(VLOOKUP($C251,'틱톡 RAW (MMP)'!$A:$J,10,0),0)</f>
        <v>0</v>
      </c>
      <c r="V251" s="22">
        <f t="shared" si="160"/>
        <v>0</v>
      </c>
      <c r="W251" s="22">
        <f t="shared" si="161"/>
        <v>0</v>
      </c>
      <c r="X251" s="22">
        <f>IFERROR(W251*커버링B2C요약!$AD$8/(커버링B2C요약!$AE$5/커버링B2C요약!$AD$5),0)</f>
        <v>0</v>
      </c>
      <c r="Y251" s="43"/>
      <c r="Z251" s="43"/>
      <c r="AA251" s="208"/>
    </row>
    <row r="252" spans="1:28" s="184" customFormat="1" ht="16.5" hidden="1" customHeight="1">
      <c r="A252" s="43"/>
      <c r="B252" s="22" t="str">
        <f>IFERROR(VLOOKUP($C252,'틱톡 RAW'!$A:$K,2,0),0)</f>
        <v>AOS_SPC_구매_인플루언서PA(1)_25.11.28</v>
      </c>
      <c r="C252" s="22">
        <v>1854284717004030</v>
      </c>
      <c r="D252" s="22">
        <f>IFERROR(VLOOKUP($C252,'틱톡 RAW'!$A:$K,6,0),0)</f>
        <v>0</v>
      </c>
      <c r="E252" s="22">
        <f>IFERROR(VLOOKUP($C252,'틱톡 RAW'!$A:$K,7,0),0)</f>
        <v>0</v>
      </c>
      <c r="F252" s="22">
        <f>IFERROR(VLOOKUP($C252,'틱톡 RAW'!$A:$K,8,0),0)</f>
        <v>0</v>
      </c>
      <c r="G252" s="22">
        <f>IFERROR(VLOOKUP($C252,'틱톡 RAW'!$A:$K,12,0),0)</f>
        <v>0</v>
      </c>
      <c r="H252" s="22">
        <f>IFERROR(VLOOKUP($C252,'틱톡 RAW'!$A:$K,13,0),0)</f>
        <v>0</v>
      </c>
      <c r="I252" s="22">
        <f>IFERROR(VLOOKUP($C252,'틱톡 RAW'!$A:$K,14,0),0)</f>
        <v>0</v>
      </c>
      <c r="J252" s="23">
        <f t="shared" si="162"/>
        <v>0</v>
      </c>
      <c r="K252" s="23">
        <f t="shared" si="152"/>
        <v>0</v>
      </c>
      <c r="L252" s="24">
        <f t="shared" si="153"/>
        <v>0</v>
      </c>
      <c r="M252" s="24">
        <f t="shared" si="154"/>
        <v>0</v>
      </c>
      <c r="N252" s="24">
        <f t="shared" si="155"/>
        <v>0</v>
      </c>
      <c r="O252" s="24">
        <f t="shared" si="156"/>
        <v>0</v>
      </c>
      <c r="P252" s="22">
        <f t="shared" si="157"/>
        <v>0</v>
      </c>
      <c r="Q252" s="22">
        <f t="shared" si="158"/>
        <v>0</v>
      </c>
      <c r="R252" s="22">
        <f t="shared" si="159"/>
        <v>0</v>
      </c>
      <c r="S252" s="22">
        <f>IFERROR(VLOOKUP($C252,'틱톡 RAW (MMP)'!$A:$J,6,0),0)</f>
        <v>0</v>
      </c>
      <c r="T252" s="22">
        <f>IFERROR(VLOOKUP($C252,'틱톡 RAW (MMP)'!$A:$J,9,0),0)</f>
        <v>0</v>
      </c>
      <c r="U252" s="22">
        <f>IFERROR(VLOOKUP($C252,'틱톡 RAW (MMP)'!$A:$J,10,0),0)</f>
        <v>0</v>
      </c>
      <c r="V252" s="22">
        <f t="shared" si="160"/>
        <v>0</v>
      </c>
      <c r="W252" s="22">
        <f t="shared" si="161"/>
        <v>0</v>
      </c>
      <c r="X252" s="22">
        <f>IFERROR(W252*커버링B2C요약!$AD$8/(커버링B2C요약!$AE$5/커버링B2C요약!$AD$5),0)</f>
        <v>0</v>
      </c>
      <c r="Y252" s="43"/>
      <c r="Z252" s="43"/>
      <c r="AA252" s="208"/>
      <c r="AB252" s="45"/>
    </row>
    <row r="253" spans="1:28" s="184" customFormat="1" ht="16.5" hidden="1" customHeight="1">
      <c r="A253" s="43"/>
      <c r="B253" s="22" t="str">
        <f>IFERROR(VLOOKUP($C253,'틱톡 RAW'!$A:$K,2,0),0)</f>
        <v>AOS_SPC_구매_인플루언서PA(1)_25.11.28</v>
      </c>
      <c r="C253" s="22">
        <v>1854284717004040</v>
      </c>
      <c r="D253" s="22">
        <f>IFERROR(VLOOKUP($C253,'틱톡 RAW'!$A:$K,6,0),0)</f>
        <v>0</v>
      </c>
      <c r="E253" s="22">
        <f>IFERROR(VLOOKUP($C253,'틱톡 RAW'!$A:$K,7,0),0)</f>
        <v>0</v>
      </c>
      <c r="F253" s="22">
        <f>IFERROR(VLOOKUP($C253,'틱톡 RAW'!$A:$K,8,0),0)</f>
        <v>0</v>
      </c>
      <c r="G253" s="22">
        <f>IFERROR(VLOOKUP($C253,'틱톡 RAW'!$A:$K,12,0),0)</f>
        <v>0</v>
      </c>
      <c r="H253" s="22">
        <f>IFERROR(VLOOKUP($C253,'틱톡 RAW'!$A:$K,13,0),0)</f>
        <v>0</v>
      </c>
      <c r="I253" s="22">
        <f>IFERROR(VLOOKUP($C253,'틱톡 RAW'!$A:$K,14,0),0)</f>
        <v>0</v>
      </c>
      <c r="J253" s="23">
        <f t="shared" si="162"/>
        <v>0</v>
      </c>
      <c r="K253" s="23">
        <f t="shared" si="152"/>
        <v>0</v>
      </c>
      <c r="L253" s="24">
        <f t="shared" si="153"/>
        <v>0</v>
      </c>
      <c r="M253" s="24">
        <f t="shared" si="154"/>
        <v>0</v>
      </c>
      <c r="N253" s="24">
        <f t="shared" si="155"/>
        <v>0</v>
      </c>
      <c r="O253" s="24">
        <f t="shared" si="156"/>
        <v>0</v>
      </c>
      <c r="P253" s="22">
        <f t="shared" si="157"/>
        <v>0</v>
      </c>
      <c r="Q253" s="22">
        <f t="shared" si="158"/>
        <v>0</v>
      </c>
      <c r="R253" s="22">
        <f t="shared" si="159"/>
        <v>0</v>
      </c>
      <c r="S253" s="22">
        <f>IFERROR(VLOOKUP($C253,'틱톡 RAW (MMP)'!$A:$J,6,0),0)</f>
        <v>0</v>
      </c>
      <c r="T253" s="22">
        <f>IFERROR(VLOOKUP($C253,'틱톡 RAW (MMP)'!$A:$J,9,0),0)</f>
        <v>0</v>
      </c>
      <c r="U253" s="22">
        <f>IFERROR(VLOOKUP($C253,'틱톡 RAW (MMP)'!$A:$J,10,0),0)</f>
        <v>0</v>
      </c>
      <c r="V253" s="22">
        <f t="shared" si="160"/>
        <v>0</v>
      </c>
      <c r="W253" s="22">
        <f t="shared" si="161"/>
        <v>0</v>
      </c>
      <c r="X253" s="22">
        <f>IFERROR(W253*커버링B2C요약!$AD$8/(커버링B2C요약!$AE$5/커버링B2C요약!$AD$5),0)</f>
        <v>0</v>
      </c>
      <c r="Y253" s="43"/>
      <c r="Z253" s="43"/>
      <c r="AA253" s="208"/>
      <c r="AB253" s="45"/>
    </row>
    <row r="254" spans="1:28" s="184" customFormat="1" ht="16.5" hidden="1" customHeight="1">
      <c r="A254" s="43"/>
      <c r="B254" s="22" t="str">
        <f>IFERROR(VLOOKUP($C254,'틱톡 RAW'!$A:$K,2,0),0)</f>
        <v>AOS_SPC_구매_인플루언서PA(1)_25.11.28</v>
      </c>
      <c r="C254" s="22">
        <v>1854284717005120</v>
      </c>
      <c r="D254" s="22">
        <f>IFERROR(VLOOKUP($C254,'틱톡 RAW'!$A:$K,6,0),0)</f>
        <v>0</v>
      </c>
      <c r="E254" s="22">
        <f>IFERROR(VLOOKUP($C254,'틱톡 RAW'!$A:$K,7,0),0)</f>
        <v>0</v>
      </c>
      <c r="F254" s="22">
        <f>IFERROR(VLOOKUP($C254,'틱톡 RAW'!$A:$K,8,0),0)</f>
        <v>0</v>
      </c>
      <c r="G254" s="22">
        <f>IFERROR(VLOOKUP($C254,'틱톡 RAW'!$A:$K,12,0),0)</f>
        <v>0</v>
      </c>
      <c r="H254" s="22">
        <f>IFERROR(VLOOKUP($C254,'틱톡 RAW'!$A:$K,13,0),0)</f>
        <v>0</v>
      </c>
      <c r="I254" s="22">
        <f>IFERROR(VLOOKUP($C254,'틱톡 RAW'!$A:$K,14,0),0)</f>
        <v>0</v>
      </c>
      <c r="J254" s="23">
        <f t="shared" si="162"/>
        <v>0</v>
      </c>
      <c r="K254" s="23">
        <f t="shared" si="152"/>
        <v>0</v>
      </c>
      <c r="L254" s="24">
        <f t="shared" si="153"/>
        <v>0</v>
      </c>
      <c r="M254" s="24">
        <f t="shared" si="154"/>
        <v>0</v>
      </c>
      <c r="N254" s="24">
        <f t="shared" si="155"/>
        <v>0</v>
      </c>
      <c r="O254" s="24">
        <f t="shared" si="156"/>
        <v>0</v>
      </c>
      <c r="P254" s="22">
        <f t="shared" si="157"/>
        <v>0</v>
      </c>
      <c r="Q254" s="22">
        <f t="shared" si="158"/>
        <v>0</v>
      </c>
      <c r="R254" s="22">
        <f t="shared" si="159"/>
        <v>0</v>
      </c>
      <c r="S254" s="22">
        <f>IFERROR(VLOOKUP($C254,'틱톡 RAW (MMP)'!$A:$J,6,0),0)</f>
        <v>0</v>
      </c>
      <c r="T254" s="22">
        <f>IFERROR(VLOOKUP($C254,'틱톡 RAW (MMP)'!$A:$J,9,0),0)</f>
        <v>0</v>
      </c>
      <c r="U254" s="22">
        <f>IFERROR(VLOOKUP($C254,'틱톡 RAW (MMP)'!$A:$J,10,0),0)</f>
        <v>0</v>
      </c>
      <c r="V254" s="22">
        <f t="shared" si="160"/>
        <v>0</v>
      </c>
      <c r="W254" s="22">
        <f t="shared" si="161"/>
        <v>0</v>
      </c>
      <c r="X254" s="22">
        <f>IFERROR(W254*커버링B2C요약!$AD$8/(커버링B2C요약!$AE$5/커버링B2C요약!$AD$5),0)</f>
        <v>0</v>
      </c>
      <c r="Y254" s="43"/>
      <c r="Z254" s="43"/>
      <c r="AA254" s="208"/>
      <c r="AB254" s="45"/>
    </row>
    <row r="255" spans="1:28" s="184" customFormat="1" ht="16.5" hidden="1" customHeight="1">
      <c r="A255" s="43"/>
      <c r="B255" s="22" t="str">
        <f>IFERROR(VLOOKUP($C255,'틱톡 RAW'!$A:$K,2,0),0)</f>
        <v>AOS_SPC_구매_인플루언서PA(1)_25.11.28</v>
      </c>
      <c r="C255" s="22">
        <v>1853623250367720</v>
      </c>
      <c r="D255" s="22">
        <f>IFERROR(VLOOKUP($C255,'틱톡 RAW'!$A:$K,6,0),0)</f>
        <v>0</v>
      </c>
      <c r="E255" s="22">
        <f>IFERROR(VLOOKUP($C255,'틱톡 RAW'!$A:$K,7,0),0)</f>
        <v>0</v>
      </c>
      <c r="F255" s="22">
        <f>IFERROR(VLOOKUP($C255,'틱톡 RAW'!$A:$K,8,0),0)</f>
        <v>0</v>
      </c>
      <c r="G255" s="22">
        <f>IFERROR(VLOOKUP($C255,'틱톡 RAW'!$A:$K,12,0),0)</f>
        <v>0</v>
      </c>
      <c r="H255" s="22">
        <f>IFERROR(VLOOKUP($C255,'틱톡 RAW'!$A:$K,13,0),0)</f>
        <v>0</v>
      </c>
      <c r="I255" s="22">
        <f>IFERROR(VLOOKUP($C255,'틱톡 RAW'!$A:$K,14,0),0)</f>
        <v>0</v>
      </c>
      <c r="J255" s="23">
        <f t="shared" si="162"/>
        <v>0</v>
      </c>
      <c r="K255" s="23">
        <f t="shared" si="152"/>
        <v>0</v>
      </c>
      <c r="L255" s="24">
        <f t="shared" si="153"/>
        <v>0</v>
      </c>
      <c r="M255" s="24">
        <f t="shared" si="154"/>
        <v>0</v>
      </c>
      <c r="N255" s="24">
        <f t="shared" si="155"/>
        <v>0</v>
      </c>
      <c r="O255" s="24">
        <f t="shared" si="156"/>
        <v>0</v>
      </c>
      <c r="P255" s="22">
        <f t="shared" si="157"/>
        <v>0</v>
      </c>
      <c r="Q255" s="22">
        <f t="shared" si="158"/>
        <v>0</v>
      </c>
      <c r="R255" s="22">
        <f t="shared" si="159"/>
        <v>0</v>
      </c>
      <c r="S255" s="22">
        <f>IFERROR(VLOOKUP($C255,'틱톡 RAW (MMP)'!$A:$J,6,0),0)</f>
        <v>0</v>
      </c>
      <c r="T255" s="22">
        <f>IFERROR(VLOOKUP($C255,'틱톡 RAW (MMP)'!$A:$J,9,0),0)</f>
        <v>0</v>
      </c>
      <c r="U255" s="22">
        <f>IFERROR(VLOOKUP($C255,'틱톡 RAW (MMP)'!$A:$J,10,0),0)</f>
        <v>0</v>
      </c>
      <c r="V255" s="22">
        <f t="shared" si="160"/>
        <v>0</v>
      </c>
      <c r="W255" s="22">
        <f t="shared" si="161"/>
        <v>0</v>
      </c>
      <c r="X255" s="22">
        <f>IFERROR(W255*커버링B2C요약!$AD$8/(커버링B2C요약!$AE$5/커버링B2C요약!$AD$5),0)</f>
        <v>0</v>
      </c>
      <c r="Y255" s="43"/>
      <c r="Z255" s="43"/>
      <c r="AA255" s="208"/>
      <c r="AB255" s="45"/>
    </row>
    <row r="256" spans="1:28" s="184" customFormat="1" ht="16.5" hidden="1" customHeight="1">
      <c r="A256" s="43"/>
      <c r="B256" s="22" t="str">
        <f>IFERROR(VLOOKUP($C256,'틱톡 RAW'!$A:$K,2,0),0)</f>
        <v>AOS_SPC_구매_인플루언서PA(1)_25.11.28</v>
      </c>
      <c r="C256" s="22">
        <v>1853623250367710</v>
      </c>
      <c r="D256" s="22">
        <f>IFERROR(VLOOKUP($C256,'틱톡 RAW'!$A:$K,6,0),0)</f>
        <v>0</v>
      </c>
      <c r="E256" s="22">
        <f>IFERROR(VLOOKUP($C256,'틱톡 RAW'!$A:$K,7,0),0)</f>
        <v>0</v>
      </c>
      <c r="F256" s="22">
        <f>IFERROR(VLOOKUP($C256,'틱톡 RAW'!$A:$K,8,0),0)</f>
        <v>0</v>
      </c>
      <c r="G256" s="22">
        <f>IFERROR(VLOOKUP($C256,'틱톡 RAW'!$A:$K,12,0),0)</f>
        <v>0</v>
      </c>
      <c r="H256" s="22">
        <f>IFERROR(VLOOKUP($C256,'틱톡 RAW'!$A:$K,13,0),0)</f>
        <v>0</v>
      </c>
      <c r="I256" s="22">
        <f>IFERROR(VLOOKUP($C256,'틱톡 RAW'!$A:$K,14,0),0)</f>
        <v>0</v>
      </c>
      <c r="J256" s="23">
        <f t="shared" si="162"/>
        <v>0</v>
      </c>
      <c r="K256" s="23">
        <f t="shared" si="152"/>
        <v>0</v>
      </c>
      <c r="L256" s="24">
        <f t="shared" si="153"/>
        <v>0</v>
      </c>
      <c r="M256" s="24">
        <f t="shared" si="154"/>
        <v>0</v>
      </c>
      <c r="N256" s="24">
        <f t="shared" si="155"/>
        <v>0</v>
      </c>
      <c r="O256" s="24">
        <f t="shared" si="156"/>
        <v>0</v>
      </c>
      <c r="P256" s="22">
        <f t="shared" si="157"/>
        <v>0</v>
      </c>
      <c r="Q256" s="22">
        <f t="shared" si="158"/>
        <v>0</v>
      </c>
      <c r="R256" s="22">
        <f t="shared" si="159"/>
        <v>0</v>
      </c>
      <c r="S256" s="22">
        <f>IFERROR(VLOOKUP($C256,'틱톡 RAW (MMP)'!$A:$J,6,0),0)</f>
        <v>0</v>
      </c>
      <c r="T256" s="22">
        <f>IFERROR(VLOOKUP($C256,'틱톡 RAW (MMP)'!$A:$J,9,0),0)</f>
        <v>0</v>
      </c>
      <c r="U256" s="22">
        <f>IFERROR(VLOOKUP($C256,'틱톡 RAW (MMP)'!$A:$J,10,0),0)</f>
        <v>0</v>
      </c>
      <c r="V256" s="22">
        <f t="shared" si="160"/>
        <v>0</v>
      </c>
      <c r="W256" s="22">
        <f t="shared" si="161"/>
        <v>0</v>
      </c>
      <c r="X256" s="22">
        <f>IFERROR(W256*커버링B2C요약!$AD$8/(커버링B2C요약!$AE$5/커버링B2C요약!$AD$5),0)</f>
        <v>0</v>
      </c>
      <c r="Y256" s="43"/>
      <c r="Z256" s="43"/>
      <c r="AA256" s="208"/>
      <c r="AB256" s="45"/>
    </row>
    <row r="257" spans="1:28" s="184" customFormat="1" ht="16.5" hidden="1" customHeight="1">
      <c r="A257" s="43"/>
      <c r="B257" s="22" t="str">
        <f>IFERROR(VLOOKUP($C257,'틱톡 RAW'!$A:$K,2,0),0)</f>
        <v>AOS_SPC_구매_인플루언서PA(1)_25.11.28</v>
      </c>
      <c r="C257" s="22">
        <v>1854284717002940</v>
      </c>
      <c r="D257" s="22">
        <f>IFERROR(VLOOKUP($C257,'틱톡 RAW'!$A:$K,6,0),0)</f>
        <v>0</v>
      </c>
      <c r="E257" s="22">
        <f>IFERROR(VLOOKUP($C257,'틱톡 RAW'!$A:$K,7,0),0)</f>
        <v>0</v>
      </c>
      <c r="F257" s="22">
        <f>IFERROR(VLOOKUP($C257,'틱톡 RAW'!$A:$K,8,0),0)</f>
        <v>0</v>
      </c>
      <c r="G257" s="22">
        <f>IFERROR(VLOOKUP($C257,'틱톡 RAW'!$A:$K,12,0),0)</f>
        <v>0</v>
      </c>
      <c r="H257" s="22">
        <f>IFERROR(VLOOKUP($C257,'틱톡 RAW'!$A:$K,13,0),0)</f>
        <v>0</v>
      </c>
      <c r="I257" s="22">
        <f>IFERROR(VLOOKUP($C257,'틱톡 RAW'!$A:$K,14,0),0)</f>
        <v>0</v>
      </c>
      <c r="J257" s="23">
        <f t="shared" si="162"/>
        <v>0</v>
      </c>
      <c r="K257" s="23">
        <f t="shared" si="152"/>
        <v>0</v>
      </c>
      <c r="L257" s="24">
        <f t="shared" si="153"/>
        <v>0</v>
      </c>
      <c r="M257" s="24">
        <f t="shared" si="154"/>
        <v>0</v>
      </c>
      <c r="N257" s="24">
        <f t="shared" si="155"/>
        <v>0</v>
      </c>
      <c r="O257" s="24">
        <f t="shared" si="156"/>
        <v>0</v>
      </c>
      <c r="P257" s="22">
        <f t="shared" si="157"/>
        <v>0</v>
      </c>
      <c r="Q257" s="22">
        <f t="shared" si="158"/>
        <v>0</v>
      </c>
      <c r="R257" s="22">
        <f t="shared" si="159"/>
        <v>0</v>
      </c>
      <c r="S257" s="22">
        <f>IFERROR(VLOOKUP($C257,'틱톡 RAW (MMP)'!$A:$J,6,0),0)</f>
        <v>0</v>
      </c>
      <c r="T257" s="22">
        <f>IFERROR(VLOOKUP($C257,'틱톡 RAW (MMP)'!$A:$J,9,0),0)</f>
        <v>0</v>
      </c>
      <c r="U257" s="22">
        <f>IFERROR(VLOOKUP($C257,'틱톡 RAW (MMP)'!$A:$J,10,0),0)</f>
        <v>0</v>
      </c>
      <c r="V257" s="22">
        <f t="shared" si="160"/>
        <v>0</v>
      </c>
      <c r="W257" s="22">
        <f t="shared" si="161"/>
        <v>0</v>
      </c>
      <c r="X257" s="22">
        <f>IFERROR(W257*커버링B2C요약!$AD$8/(커버링B2C요약!$AE$5/커버링B2C요약!$AD$5),0)</f>
        <v>0</v>
      </c>
      <c r="Y257" s="43"/>
      <c r="Z257" s="43"/>
      <c r="AA257" s="208"/>
      <c r="AB257" s="45"/>
    </row>
    <row r="258" spans="1:28" s="184" customFormat="1" ht="16.5" hidden="1" customHeight="1">
      <c r="A258" s="43"/>
      <c r="B258" s="22" t="str">
        <f>IFERROR(VLOOKUP($C258,'틱톡 RAW'!$A:$K,2,0),0)</f>
        <v>AOS_SPC_구매_인플루언서PA(1)_25.11.28</v>
      </c>
      <c r="C258" s="22">
        <v>1854284717000880</v>
      </c>
      <c r="D258" s="22">
        <f>IFERROR(VLOOKUP($C258,'틱톡 RAW'!$A:$K,6,0),0)</f>
        <v>0</v>
      </c>
      <c r="E258" s="22">
        <f>IFERROR(VLOOKUP($C258,'틱톡 RAW'!$A:$K,7,0),0)</f>
        <v>0</v>
      </c>
      <c r="F258" s="22">
        <f>IFERROR(VLOOKUP($C258,'틱톡 RAW'!$A:$K,8,0),0)</f>
        <v>0</v>
      </c>
      <c r="G258" s="22">
        <f>IFERROR(VLOOKUP($C258,'틱톡 RAW'!$A:$K,12,0),0)</f>
        <v>0</v>
      </c>
      <c r="H258" s="22">
        <f>IFERROR(VLOOKUP($C258,'틱톡 RAW'!$A:$K,13,0),0)</f>
        <v>0</v>
      </c>
      <c r="I258" s="22">
        <f>IFERROR(VLOOKUP($C258,'틱톡 RAW'!$A:$K,14,0),0)</f>
        <v>0</v>
      </c>
      <c r="J258" s="23">
        <f t="shared" si="162"/>
        <v>0</v>
      </c>
      <c r="K258" s="23">
        <f t="shared" si="152"/>
        <v>0</v>
      </c>
      <c r="L258" s="24">
        <f t="shared" si="153"/>
        <v>0</v>
      </c>
      <c r="M258" s="24">
        <f t="shared" si="154"/>
        <v>0</v>
      </c>
      <c r="N258" s="24">
        <f t="shared" si="155"/>
        <v>0</v>
      </c>
      <c r="O258" s="24">
        <f t="shared" si="156"/>
        <v>0</v>
      </c>
      <c r="P258" s="22">
        <f t="shared" si="157"/>
        <v>0</v>
      </c>
      <c r="Q258" s="22">
        <f t="shared" si="158"/>
        <v>0</v>
      </c>
      <c r="R258" s="22">
        <f t="shared" si="159"/>
        <v>0</v>
      </c>
      <c r="S258" s="22">
        <f>IFERROR(VLOOKUP($C258,'틱톡 RAW (MMP)'!$A:$J,6,0),0)</f>
        <v>0</v>
      </c>
      <c r="T258" s="22">
        <f>IFERROR(VLOOKUP($C258,'틱톡 RAW (MMP)'!$A:$J,9,0),0)</f>
        <v>0</v>
      </c>
      <c r="U258" s="22">
        <f>IFERROR(VLOOKUP($C258,'틱톡 RAW (MMP)'!$A:$J,10,0),0)</f>
        <v>0</v>
      </c>
      <c r="V258" s="22">
        <f t="shared" si="160"/>
        <v>0</v>
      </c>
      <c r="W258" s="22">
        <f t="shared" si="161"/>
        <v>0</v>
      </c>
      <c r="X258" s="22">
        <f>IFERROR(W258*커버링B2C요약!$AD$8/(커버링B2C요약!$AE$5/커버링B2C요약!$AD$5),0)</f>
        <v>0</v>
      </c>
      <c r="Y258" s="43"/>
      <c r="Z258" s="43"/>
      <c r="AA258" s="208"/>
      <c r="AB258" s="45"/>
    </row>
    <row r="259" spans="1:28" s="184" customFormat="1" ht="16.5" hidden="1" customHeight="1">
      <c r="A259" s="43"/>
      <c r="B259" s="22" t="str">
        <f>IFERROR(VLOOKUP($C259,'틱톡 RAW'!$A:$K,2,0),0)</f>
        <v>AOS_SPC_구매_인플루언서PA(1)_25.11.28</v>
      </c>
      <c r="C259" s="22">
        <v>1853623250367690</v>
      </c>
      <c r="D259" s="22">
        <f>IFERROR(VLOOKUP($C259,'틱톡 RAW'!$A:$K,6,0),0)</f>
        <v>0</v>
      </c>
      <c r="E259" s="22">
        <f>IFERROR(VLOOKUP($C259,'틱톡 RAW'!$A:$K,7,0),0)</f>
        <v>0</v>
      </c>
      <c r="F259" s="22">
        <f>IFERROR(VLOOKUP($C259,'틱톡 RAW'!$A:$K,8,0),0)</f>
        <v>0</v>
      </c>
      <c r="G259" s="22">
        <f>IFERROR(VLOOKUP($C259,'틱톡 RAW'!$A:$K,12,0),0)</f>
        <v>0</v>
      </c>
      <c r="H259" s="22">
        <f>IFERROR(VLOOKUP($C259,'틱톡 RAW'!$A:$K,13,0),0)</f>
        <v>0</v>
      </c>
      <c r="I259" s="22">
        <f>IFERROR(VLOOKUP($C259,'틱톡 RAW'!$A:$K,14,0),0)</f>
        <v>0</v>
      </c>
      <c r="J259" s="23">
        <f t="shared" si="162"/>
        <v>0</v>
      </c>
      <c r="K259" s="23">
        <f t="shared" si="152"/>
        <v>0</v>
      </c>
      <c r="L259" s="24">
        <f t="shared" si="153"/>
        <v>0</v>
      </c>
      <c r="M259" s="24">
        <f t="shared" si="154"/>
        <v>0</v>
      </c>
      <c r="N259" s="24">
        <f t="shared" si="155"/>
        <v>0</v>
      </c>
      <c r="O259" s="24">
        <f t="shared" si="156"/>
        <v>0</v>
      </c>
      <c r="P259" s="22">
        <f t="shared" si="157"/>
        <v>0</v>
      </c>
      <c r="Q259" s="22">
        <f t="shared" si="158"/>
        <v>0</v>
      </c>
      <c r="R259" s="22">
        <f t="shared" si="159"/>
        <v>0</v>
      </c>
      <c r="S259" s="22">
        <f>IFERROR(VLOOKUP($C259,'틱톡 RAW (MMP)'!$A:$J,6,0),0)</f>
        <v>0</v>
      </c>
      <c r="T259" s="22">
        <f>IFERROR(VLOOKUP($C259,'틱톡 RAW (MMP)'!$A:$J,9,0),0)</f>
        <v>0</v>
      </c>
      <c r="U259" s="22">
        <f>IFERROR(VLOOKUP($C259,'틱톡 RAW (MMP)'!$A:$J,10,0),0)</f>
        <v>0</v>
      </c>
      <c r="V259" s="22">
        <f t="shared" si="160"/>
        <v>0</v>
      </c>
      <c r="W259" s="22">
        <f t="shared" si="161"/>
        <v>0</v>
      </c>
      <c r="X259" s="22">
        <f>IFERROR(W259*커버링B2C요약!$AD$8/(커버링B2C요약!$AE$5/커버링B2C요약!$AD$5),0)</f>
        <v>0</v>
      </c>
      <c r="Y259" s="43"/>
      <c r="Z259" s="43"/>
      <c r="AA259" s="208"/>
      <c r="AB259" s="45"/>
    </row>
    <row r="260" spans="1:28" s="184" customFormat="1" ht="16.5" hidden="1" customHeight="1">
      <c r="A260" s="43"/>
      <c r="B260" s="22" t="str">
        <f>IFERROR(VLOOKUP($C260,'틱톡 RAW'!$A:$K,2,0),0)</f>
        <v>AOS_SPC_구매_인플루언서PA(1)_25.11.28</v>
      </c>
      <c r="C260" s="22">
        <v>1850016764668970</v>
      </c>
      <c r="D260" s="22">
        <f>IFERROR(VLOOKUP($C260,'틱톡 RAW'!$A:$K,6,0),0)</f>
        <v>0</v>
      </c>
      <c r="E260" s="22">
        <f>IFERROR(VLOOKUP($C260,'틱톡 RAW'!$A:$K,7,0),0)</f>
        <v>0</v>
      </c>
      <c r="F260" s="22">
        <f>IFERROR(VLOOKUP($C260,'틱톡 RAW'!$A:$K,8,0),0)</f>
        <v>0</v>
      </c>
      <c r="G260" s="22">
        <f>IFERROR(VLOOKUP($C260,'틱톡 RAW'!$A:$K,12,0),0)</f>
        <v>0</v>
      </c>
      <c r="H260" s="22">
        <f>IFERROR(VLOOKUP($C260,'틱톡 RAW'!$A:$K,13,0),0)</f>
        <v>0</v>
      </c>
      <c r="I260" s="22">
        <f>IFERROR(VLOOKUP($C260,'틱톡 RAW'!$A:$K,14,0),0)</f>
        <v>0</v>
      </c>
      <c r="J260" s="23">
        <f t="shared" si="162"/>
        <v>0</v>
      </c>
      <c r="K260" s="23">
        <f t="shared" si="152"/>
        <v>0</v>
      </c>
      <c r="L260" s="24">
        <f t="shared" si="153"/>
        <v>0</v>
      </c>
      <c r="M260" s="24">
        <f t="shared" si="154"/>
        <v>0</v>
      </c>
      <c r="N260" s="24">
        <f t="shared" si="155"/>
        <v>0</v>
      </c>
      <c r="O260" s="24">
        <f t="shared" si="156"/>
        <v>0</v>
      </c>
      <c r="P260" s="22">
        <f t="shared" si="157"/>
        <v>0</v>
      </c>
      <c r="Q260" s="22">
        <f t="shared" si="158"/>
        <v>0</v>
      </c>
      <c r="R260" s="22">
        <f t="shared" si="159"/>
        <v>0</v>
      </c>
      <c r="S260" s="22">
        <f>IFERROR(VLOOKUP($C260,'틱톡 RAW (MMP)'!$A:$J,6,0),0)</f>
        <v>0</v>
      </c>
      <c r="T260" s="22">
        <f>IFERROR(VLOOKUP($C260,'틱톡 RAW (MMP)'!$A:$J,9,0),0)</f>
        <v>0</v>
      </c>
      <c r="U260" s="22">
        <f>IFERROR(VLOOKUP($C260,'틱톡 RAW (MMP)'!$A:$J,10,0),0)</f>
        <v>0</v>
      </c>
      <c r="V260" s="22">
        <f t="shared" si="160"/>
        <v>0</v>
      </c>
      <c r="W260" s="22">
        <f t="shared" si="161"/>
        <v>0</v>
      </c>
      <c r="X260" s="22">
        <f>IFERROR(W260*커버링B2C요약!$AD$8/(커버링B2C요약!$AE$5/커버링B2C요약!$AD$5),0)</f>
        <v>0</v>
      </c>
      <c r="Y260" s="43"/>
      <c r="Z260" s="43"/>
      <c r="AA260" s="208"/>
      <c r="AB260" s="45"/>
    </row>
    <row r="261" spans="1:28" s="45" customFormat="1" ht="16.5" hidden="1" customHeight="1">
      <c r="A261" s="43"/>
      <c r="B261" s="22" t="str">
        <f>IFERROR(VLOOKUP($C261,'틱톡 RAW'!$A:$K,2,0),0)</f>
        <v>AOS_SPC_구매_인플루언서PA(1)_25.11.28</v>
      </c>
      <c r="C261" s="22">
        <v>1851397238406140</v>
      </c>
      <c r="D261" s="22">
        <f>IFERROR(VLOOKUP($C261,'틱톡 RAW'!$A:$K,6,0),0)</f>
        <v>0</v>
      </c>
      <c r="E261" s="22">
        <f>IFERROR(VLOOKUP($C261,'틱톡 RAW'!$A:$K,7,0),0)</f>
        <v>0</v>
      </c>
      <c r="F261" s="22">
        <f>IFERROR(VLOOKUP($C261,'틱톡 RAW'!$A:$K,8,0),0)</f>
        <v>0</v>
      </c>
      <c r="G261" s="22">
        <f>IFERROR(VLOOKUP($C261,'틱톡 RAW'!$A:$K,12,0),0)</f>
        <v>0</v>
      </c>
      <c r="H261" s="22">
        <f>IFERROR(VLOOKUP($C261,'틱톡 RAW'!$A:$K,13,0),0)</f>
        <v>0</v>
      </c>
      <c r="I261" s="22">
        <f>IFERROR(VLOOKUP($C261,'틱톡 RAW'!$A:$K,14,0),0)</f>
        <v>0</v>
      </c>
      <c r="J261" s="23">
        <f t="shared" si="162"/>
        <v>0</v>
      </c>
      <c r="K261" s="23">
        <f t="shared" si="152"/>
        <v>0</v>
      </c>
      <c r="L261" s="24">
        <f t="shared" si="153"/>
        <v>0</v>
      </c>
      <c r="M261" s="24">
        <f t="shared" si="154"/>
        <v>0</v>
      </c>
      <c r="N261" s="24">
        <f t="shared" si="155"/>
        <v>0</v>
      </c>
      <c r="O261" s="24">
        <f t="shared" si="156"/>
        <v>0</v>
      </c>
      <c r="P261" s="22">
        <f t="shared" si="157"/>
        <v>0</v>
      </c>
      <c r="Q261" s="22">
        <f t="shared" si="158"/>
        <v>0</v>
      </c>
      <c r="R261" s="22">
        <f t="shared" si="159"/>
        <v>0</v>
      </c>
      <c r="S261" s="22">
        <f>IFERROR(VLOOKUP($C261,'틱톡 RAW (MMP)'!$A:$J,6,0),0)</f>
        <v>0</v>
      </c>
      <c r="T261" s="22">
        <f>IFERROR(VLOOKUP($C261,'틱톡 RAW (MMP)'!$A:$J,9,0),0)</f>
        <v>0</v>
      </c>
      <c r="U261" s="22">
        <f>IFERROR(VLOOKUP($C261,'틱톡 RAW (MMP)'!$A:$J,10,0),0)</f>
        <v>0</v>
      </c>
      <c r="V261" s="22">
        <f t="shared" si="160"/>
        <v>0</v>
      </c>
      <c r="W261" s="22">
        <f t="shared" si="161"/>
        <v>0</v>
      </c>
      <c r="X261" s="22">
        <f>IFERROR(W261*커버링B2C요약!$AD$8/(커버링B2C요약!$AE$5/커버링B2C요약!$AD$5),0)</f>
        <v>0</v>
      </c>
      <c r="Y261" s="43"/>
      <c r="Z261" s="43"/>
      <c r="AA261" s="208"/>
    </row>
    <row r="262" spans="1:28" s="45" customFormat="1" ht="16.5" hidden="1" customHeight="1">
      <c r="A262" s="43"/>
      <c r="B262" s="22" t="str">
        <f>IFERROR(VLOOKUP($C262,'틱톡 RAW'!$A:$K,2,0),0)</f>
        <v>AOS_SPC_구매_인플루언서PA(1)_25.11.28</v>
      </c>
      <c r="C262" s="22">
        <v>1851105435341960</v>
      </c>
      <c r="D262" s="22">
        <f>IFERROR(VLOOKUP($C262,'틱톡 RAW'!$A:$K,6,0),0)</f>
        <v>18327</v>
      </c>
      <c r="E262" s="22">
        <f>IFERROR(VLOOKUP($C262,'틱톡 RAW'!$A:$K,7,0),0)</f>
        <v>19624</v>
      </c>
      <c r="F262" s="22">
        <f>IFERROR(VLOOKUP($C262,'틱톡 RAW'!$A:$K,8,0),0)</f>
        <v>53</v>
      </c>
      <c r="G262" s="22">
        <f>IFERROR(VLOOKUP($C262,'틱톡 RAW'!$A:$K,12,0),0)</f>
        <v>0</v>
      </c>
      <c r="H262" s="22">
        <f>IFERROR(VLOOKUP($C262,'틱톡 RAW'!$A:$K,13,0),0)</f>
        <v>0</v>
      </c>
      <c r="I262" s="22">
        <f>IFERROR(VLOOKUP($C262,'틱톡 RAW'!$A:$K,14,0),0)</f>
        <v>0</v>
      </c>
      <c r="J262" s="23">
        <f t="shared" si="162"/>
        <v>933.90746025275178</v>
      </c>
      <c r="K262" s="23">
        <f t="shared" si="152"/>
        <v>345.79245283018867</v>
      </c>
      <c r="L262" s="24">
        <f t="shared" si="153"/>
        <v>2.700774561761109E-3</v>
      </c>
      <c r="M262" s="24">
        <f t="shared" si="154"/>
        <v>0</v>
      </c>
      <c r="N262" s="24">
        <f t="shared" si="155"/>
        <v>0</v>
      </c>
      <c r="O262" s="24">
        <f t="shared" si="156"/>
        <v>0</v>
      </c>
      <c r="P262" s="22">
        <f t="shared" si="157"/>
        <v>0</v>
      </c>
      <c r="Q262" s="22">
        <f t="shared" si="158"/>
        <v>0</v>
      </c>
      <c r="R262" s="22">
        <f t="shared" si="159"/>
        <v>0</v>
      </c>
      <c r="S262" s="22">
        <f>IFERROR(VLOOKUP($C262,'틱톡 RAW (MMP)'!$A:$J,6,0),0)</f>
        <v>1</v>
      </c>
      <c r="T262" s="22">
        <f>IFERROR(VLOOKUP($C262,'틱톡 RAW (MMP)'!$A:$J,9,0),0)</f>
        <v>0</v>
      </c>
      <c r="U262" s="22">
        <f>IFERROR(VLOOKUP($C262,'틱톡 RAW (MMP)'!$A:$J,10,0),0)</f>
        <v>0</v>
      </c>
      <c r="V262" s="22">
        <f t="shared" si="160"/>
        <v>0</v>
      </c>
      <c r="W262" s="22">
        <f t="shared" si="161"/>
        <v>0</v>
      </c>
      <c r="X262" s="22">
        <f>IFERROR(W262*커버링B2C요약!$AD$8/(커버링B2C요약!$AE$5/커버링B2C요약!$AD$5),0)</f>
        <v>0</v>
      </c>
      <c r="Y262" s="43"/>
      <c r="Z262" s="43"/>
      <c r="AA262" s="208"/>
    </row>
    <row r="263" spans="1:28" s="146" customFormat="1" ht="16.5" hidden="1" customHeight="1">
      <c r="A263" s="43"/>
      <c r="B263" s="22" t="str">
        <f>IFERROR(VLOOKUP($C263,'틱톡 RAW'!$A:$K,2,0),0)</f>
        <v>AOS_SPC_구매_인플루언서PA(1)_25.11.28</v>
      </c>
      <c r="C263" s="22">
        <v>1850016764670010</v>
      </c>
      <c r="D263" s="22">
        <f>IFERROR(VLOOKUP($C263,'틱톡 RAW'!$A:$K,6,0),0)</f>
        <v>0</v>
      </c>
      <c r="E263" s="22">
        <f>IFERROR(VLOOKUP($C263,'틱톡 RAW'!$A:$K,7,0),0)</f>
        <v>0</v>
      </c>
      <c r="F263" s="22">
        <f>IFERROR(VLOOKUP($C263,'틱톡 RAW'!$A:$K,8,0),0)</f>
        <v>0</v>
      </c>
      <c r="G263" s="22">
        <f>IFERROR(VLOOKUP($C263,'틱톡 RAW'!$A:$K,12,0),0)</f>
        <v>0</v>
      </c>
      <c r="H263" s="22">
        <f>IFERROR(VLOOKUP($C263,'틱톡 RAW'!$A:$K,13,0),0)</f>
        <v>0</v>
      </c>
      <c r="I263" s="22">
        <f>IFERROR(VLOOKUP($C263,'틱톡 RAW'!$A:$K,14,0),0)</f>
        <v>0</v>
      </c>
      <c r="J263" s="23">
        <f t="shared" si="162"/>
        <v>0</v>
      </c>
      <c r="K263" s="23">
        <f t="shared" si="152"/>
        <v>0</v>
      </c>
      <c r="L263" s="24">
        <f t="shared" si="153"/>
        <v>0</v>
      </c>
      <c r="M263" s="24">
        <f t="shared" si="154"/>
        <v>0</v>
      </c>
      <c r="N263" s="24">
        <f t="shared" si="155"/>
        <v>0</v>
      </c>
      <c r="O263" s="24">
        <f t="shared" si="156"/>
        <v>0</v>
      </c>
      <c r="P263" s="22">
        <f t="shared" si="157"/>
        <v>0</v>
      </c>
      <c r="Q263" s="22">
        <f t="shared" si="158"/>
        <v>0</v>
      </c>
      <c r="R263" s="22">
        <f t="shared" si="159"/>
        <v>0</v>
      </c>
      <c r="S263" s="22">
        <f>IFERROR(VLOOKUP($C263,'틱톡 RAW (MMP)'!$A:$J,6,0),0)</f>
        <v>0</v>
      </c>
      <c r="T263" s="22">
        <f>IFERROR(VLOOKUP($C263,'틱톡 RAW (MMP)'!$A:$J,9,0),0)</f>
        <v>0</v>
      </c>
      <c r="U263" s="22">
        <f>IFERROR(VLOOKUP($C263,'틱톡 RAW (MMP)'!$A:$J,10,0),0)</f>
        <v>0</v>
      </c>
      <c r="V263" s="22">
        <f t="shared" si="160"/>
        <v>0</v>
      </c>
      <c r="W263" s="22">
        <f t="shared" si="161"/>
        <v>0</v>
      </c>
      <c r="X263" s="22">
        <f>IFERROR(W263*커버링B2C요약!$AD$8/(커버링B2C요약!$AE$5/커버링B2C요약!$AD$5),0)</f>
        <v>0</v>
      </c>
      <c r="Y263" s="43"/>
      <c r="Z263" s="43"/>
      <c r="AA263" s="208"/>
    </row>
    <row r="264" spans="1:28" s="45" customFormat="1" ht="16.5" hidden="1" customHeight="1">
      <c r="A264" s="43"/>
      <c r="B264" s="22">
        <f>IFERROR(VLOOKUP($C264,'틱톡 RAW'!$A:$K,2,0),0)</f>
        <v>0</v>
      </c>
      <c r="C264" s="22">
        <v>1850016764668940</v>
      </c>
      <c r="D264" s="22">
        <f>IFERROR(VLOOKUP($C264,'틱톡 RAW'!$A:$K,6,0),0)</f>
        <v>0</v>
      </c>
      <c r="E264" s="22">
        <f>IFERROR(VLOOKUP($C264,'틱톡 RAW'!$A:$K,7,0),0)</f>
        <v>0</v>
      </c>
      <c r="F264" s="22">
        <f>IFERROR(VLOOKUP($C264,'틱톡 RAW'!$A:$K,8,0),0)</f>
        <v>0</v>
      </c>
      <c r="G264" s="22">
        <f>IFERROR(VLOOKUP($C264,'틱톡 RAW'!$A:$K,12,0),0)</f>
        <v>0</v>
      </c>
      <c r="H264" s="22">
        <f>IFERROR(VLOOKUP($C264,'틱톡 RAW'!$A:$K,13,0),0)</f>
        <v>0</v>
      </c>
      <c r="I264" s="22">
        <f>IFERROR(VLOOKUP($C264,'틱톡 RAW'!$A:$K,14,0),0)</f>
        <v>0</v>
      </c>
      <c r="J264" s="23">
        <f t="shared" si="162"/>
        <v>0</v>
      </c>
      <c r="K264" s="23">
        <f t="shared" si="152"/>
        <v>0</v>
      </c>
      <c r="L264" s="24">
        <f t="shared" si="153"/>
        <v>0</v>
      </c>
      <c r="M264" s="24">
        <f t="shared" si="154"/>
        <v>0</v>
      </c>
      <c r="N264" s="24">
        <f t="shared" si="155"/>
        <v>0</v>
      </c>
      <c r="O264" s="24">
        <f t="shared" si="156"/>
        <v>0</v>
      </c>
      <c r="P264" s="22">
        <f t="shared" si="157"/>
        <v>0</v>
      </c>
      <c r="Q264" s="22">
        <f t="shared" si="158"/>
        <v>0</v>
      </c>
      <c r="R264" s="22">
        <f t="shared" si="159"/>
        <v>0</v>
      </c>
      <c r="S264" s="22">
        <f>IFERROR(VLOOKUP($C264,'틱톡 RAW (MMP)'!$A:$J,6,0),0)</f>
        <v>0</v>
      </c>
      <c r="T264" s="22">
        <f>IFERROR(VLOOKUP($C264,'틱톡 RAW (MMP)'!$A:$J,9,0),0)</f>
        <v>0</v>
      </c>
      <c r="U264" s="22">
        <f>IFERROR(VLOOKUP($C264,'틱톡 RAW (MMP)'!$A:$J,10,0),0)</f>
        <v>0</v>
      </c>
      <c r="V264" s="22">
        <f t="shared" si="160"/>
        <v>0</v>
      </c>
      <c r="W264" s="22">
        <f t="shared" si="161"/>
        <v>0</v>
      </c>
      <c r="X264" s="22">
        <f>IFERROR(W264*커버링B2C요약!$AD$8/(커버링B2C요약!$AE$5/커버링B2C요약!$AD$5),0)</f>
        <v>0</v>
      </c>
      <c r="Y264" s="43"/>
      <c r="Z264" s="43"/>
      <c r="AA264" s="208"/>
    </row>
    <row r="265" spans="1:28" s="45" customFormat="1" ht="16.5" hidden="1" customHeight="1">
      <c r="A265" s="43"/>
      <c r="B265" s="22">
        <f>IFERROR(VLOOKUP($C265,'틱톡 RAW'!$A:$K,2,0),0)</f>
        <v>0</v>
      </c>
      <c r="C265" s="22">
        <v>1850016426754040</v>
      </c>
      <c r="D265" s="22">
        <f>IFERROR(VLOOKUP($C265,'틱톡 RAW'!$A:$K,6,0),0)</f>
        <v>0</v>
      </c>
      <c r="E265" s="22">
        <f>IFERROR(VLOOKUP($C265,'틱톡 RAW'!$A:$K,7,0),0)</f>
        <v>0</v>
      </c>
      <c r="F265" s="22">
        <f>IFERROR(VLOOKUP($C265,'틱톡 RAW'!$A:$K,8,0),0)</f>
        <v>0</v>
      </c>
      <c r="G265" s="22">
        <f>IFERROR(VLOOKUP($C265,'틱톡 RAW'!$A:$K,12,0),0)</f>
        <v>0</v>
      </c>
      <c r="H265" s="22">
        <f>IFERROR(VLOOKUP($C265,'틱톡 RAW'!$A:$K,13,0),0)</f>
        <v>0</v>
      </c>
      <c r="I265" s="22">
        <f>IFERROR(VLOOKUP($C265,'틱톡 RAW'!$A:$K,14,0),0)</f>
        <v>0</v>
      </c>
      <c r="J265" s="23">
        <f t="shared" si="162"/>
        <v>0</v>
      </c>
      <c r="K265" s="23">
        <f t="shared" si="152"/>
        <v>0</v>
      </c>
      <c r="L265" s="24">
        <f t="shared" si="153"/>
        <v>0</v>
      </c>
      <c r="M265" s="24">
        <f t="shared" si="154"/>
        <v>0</v>
      </c>
      <c r="N265" s="24">
        <f t="shared" si="155"/>
        <v>0</v>
      </c>
      <c r="O265" s="24">
        <f t="shared" si="156"/>
        <v>0</v>
      </c>
      <c r="P265" s="22">
        <f t="shared" si="157"/>
        <v>0</v>
      </c>
      <c r="Q265" s="22">
        <f t="shared" si="158"/>
        <v>0</v>
      </c>
      <c r="R265" s="22">
        <f t="shared" si="159"/>
        <v>0</v>
      </c>
      <c r="S265" s="22">
        <f>IFERROR(VLOOKUP($C265,'틱톡 RAW (MMP)'!$A:$J,6,0),0)</f>
        <v>0</v>
      </c>
      <c r="T265" s="22">
        <f>IFERROR(VLOOKUP($C265,'틱톡 RAW (MMP)'!$A:$J,9,0),0)</f>
        <v>0</v>
      </c>
      <c r="U265" s="22">
        <f>IFERROR(VLOOKUP($C265,'틱톡 RAW (MMP)'!$A:$J,10,0),0)</f>
        <v>0</v>
      </c>
      <c r="V265" s="22">
        <f t="shared" si="160"/>
        <v>0</v>
      </c>
      <c r="W265" s="22">
        <f t="shared" si="161"/>
        <v>0</v>
      </c>
      <c r="X265" s="22">
        <f>IFERROR(W265*커버링B2C요약!$AD$8/(커버링B2C요약!$AE$5/커버링B2C요약!$AD$5),0)</f>
        <v>0</v>
      </c>
      <c r="Y265" s="43"/>
      <c r="Z265" s="43"/>
      <c r="AA265" s="208"/>
    </row>
    <row r="266" spans="1:28" s="146" customFormat="1" ht="16.5" hidden="1" customHeight="1">
      <c r="A266" s="43"/>
      <c r="B266" s="22">
        <f>IFERROR(VLOOKUP($C266,'틱톡 RAW'!$A:$K,2,0),0)</f>
        <v>0</v>
      </c>
      <c r="C266" s="22">
        <v>1850016764668960</v>
      </c>
      <c r="D266" s="22">
        <f>IFERROR(VLOOKUP($C266,'틱톡 RAW'!$A:$K,6,0),0)</f>
        <v>0</v>
      </c>
      <c r="E266" s="22">
        <f>IFERROR(VLOOKUP($C266,'틱톡 RAW'!$A:$K,7,0),0)</f>
        <v>0</v>
      </c>
      <c r="F266" s="22">
        <f>IFERROR(VLOOKUP($C266,'틱톡 RAW'!$A:$K,8,0),0)</f>
        <v>0</v>
      </c>
      <c r="G266" s="22">
        <f>IFERROR(VLOOKUP($C266,'틱톡 RAW'!$A:$K,12,0),0)</f>
        <v>0</v>
      </c>
      <c r="H266" s="22">
        <f>IFERROR(VLOOKUP($C266,'틱톡 RAW'!$A:$K,13,0),0)</f>
        <v>0</v>
      </c>
      <c r="I266" s="22">
        <f>IFERROR(VLOOKUP($C266,'틱톡 RAW'!$A:$K,14,0),0)</f>
        <v>0</v>
      </c>
      <c r="J266" s="23">
        <f t="shared" si="162"/>
        <v>0</v>
      </c>
      <c r="K266" s="23">
        <f t="shared" si="152"/>
        <v>0</v>
      </c>
      <c r="L266" s="24">
        <f t="shared" si="153"/>
        <v>0</v>
      </c>
      <c r="M266" s="24">
        <f t="shared" si="154"/>
        <v>0</v>
      </c>
      <c r="N266" s="24">
        <f t="shared" si="155"/>
        <v>0</v>
      </c>
      <c r="O266" s="24">
        <f t="shared" si="156"/>
        <v>0</v>
      </c>
      <c r="P266" s="22">
        <f t="shared" si="157"/>
        <v>0</v>
      </c>
      <c r="Q266" s="22">
        <f t="shared" si="158"/>
        <v>0</v>
      </c>
      <c r="R266" s="22">
        <f t="shared" si="159"/>
        <v>0</v>
      </c>
      <c r="S266" s="22">
        <f>IFERROR(VLOOKUP($C266,'틱톡 RAW (MMP)'!$A:$J,6,0),0)</f>
        <v>0</v>
      </c>
      <c r="T266" s="22">
        <f>IFERROR(VLOOKUP($C266,'틱톡 RAW (MMP)'!$A:$J,9,0),0)</f>
        <v>0</v>
      </c>
      <c r="U266" s="22">
        <f>IFERROR(VLOOKUP($C266,'틱톡 RAW (MMP)'!$A:$J,10,0),0)</f>
        <v>0</v>
      </c>
      <c r="V266" s="22">
        <f t="shared" si="160"/>
        <v>0</v>
      </c>
      <c r="W266" s="22">
        <f t="shared" si="161"/>
        <v>0</v>
      </c>
      <c r="X266" s="22">
        <f>IFERROR(W266*커버링B2C요약!$AD$8/(커버링B2C요약!$AE$5/커버링B2C요약!$AD$5),0)</f>
        <v>0</v>
      </c>
      <c r="Y266" s="43"/>
      <c r="Z266" s="43"/>
      <c r="AA266" s="208"/>
    </row>
    <row r="268" spans="1:28" ht="16.5" hidden="1" customHeight="1">
      <c r="B268" s="19" t="s">
        <v>440</v>
      </c>
      <c r="C268" s="131" t="s">
        <v>1567</v>
      </c>
      <c r="D268" s="20"/>
    </row>
    <row r="269" spans="1:28" ht="16.5" hidden="1" customHeight="1">
      <c r="B269" s="11" t="s">
        <v>1565</v>
      </c>
      <c r="C269" s="11" t="s">
        <v>22</v>
      </c>
      <c r="D269" s="12" t="s">
        <v>23</v>
      </c>
      <c r="E269" s="12" t="s">
        <v>24</v>
      </c>
      <c r="F269" s="12" t="s">
        <v>25</v>
      </c>
      <c r="G269" s="12" t="s">
        <v>26</v>
      </c>
      <c r="H269" s="12" t="s">
        <v>27</v>
      </c>
      <c r="I269" s="12" t="s">
        <v>28</v>
      </c>
      <c r="J269" s="13" t="s">
        <v>29</v>
      </c>
      <c r="K269" s="13" t="s">
        <v>30</v>
      </c>
      <c r="L269" s="13" t="s">
        <v>31</v>
      </c>
      <c r="M269" s="13" t="s">
        <v>32</v>
      </c>
      <c r="N269" s="13" t="s">
        <v>33</v>
      </c>
      <c r="O269" s="13" t="s">
        <v>34</v>
      </c>
      <c r="P269" s="13" t="s">
        <v>35</v>
      </c>
      <c r="Q269" s="13" t="s">
        <v>36</v>
      </c>
      <c r="R269" s="13" t="s">
        <v>37</v>
      </c>
      <c r="S269" s="14" t="s">
        <v>38</v>
      </c>
      <c r="T269" s="14" t="s">
        <v>27</v>
      </c>
      <c r="U269" s="14" t="s">
        <v>28</v>
      </c>
      <c r="V269" s="14" t="s">
        <v>36</v>
      </c>
      <c r="W269" s="14" t="s">
        <v>37</v>
      </c>
      <c r="X269" s="14" t="s">
        <v>437</v>
      </c>
      <c r="Y269" s="13" t="s">
        <v>40</v>
      </c>
      <c r="Z269" s="14" t="s">
        <v>41</v>
      </c>
    </row>
    <row r="270" spans="1:28" ht="16.5" hidden="1" customHeight="1">
      <c r="B270" s="15"/>
      <c r="C270" s="9" t="s">
        <v>435</v>
      </c>
      <c r="D270" s="16">
        <f t="shared" ref="D270:I270" si="163">SUM(D271:D277)</f>
        <v>0</v>
      </c>
      <c r="E270" s="16">
        <f t="shared" si="163"/>
        <v>0</v>
      </c>
      <c r="F270" s="16">
        <f t="shared" si="163"/>
        <v>0</v>
      </c>
      <c r="G270" s="16">
        <f t="shared" si="163"/>
        <v>0</v>
      </c>
      <c r="H270" s="16">
        <f t="shared" si="163"/>
        <v>0</v>
      </c>
      <c r="I270" s="16">
        <f t="shared" si="163"/>
        <v>0</v>
      </c>
      <c r="J270" s="17" t="e">
        <f>D270*1000/E270</f>
        <v>#DIV/0!</v>
      </c>
      <c r="K270" s="17">
        <f t="shared" ref="K270:K277" si="164">IFERROR(D270/F270,0)</f>
        <v>0</v>
      </c>
      <c r="L270" s="18">
        <f t="shared" ref="L270:M277" si="165">IFERROR(F270/E270,0)</f>
        <v>0</v>
      </c>
      <c r="M270" s="42">
        <f t="shared" si="165"/>
        <v>0</v>
      </c>
      <c r="N270" s="42">
        <f t="shared" ref="N270:N277" si="166">IFERROR(H270/F270,0)</f>
        <v>0</v>
      </c>
      <c r="O270" s="42">
        <f t="shared" ref="O270:O277" si="167">IFERROR(I270/F270,0)</f>
        <v>0</v>
      </c>
      <c r="P270" s="17">
        <f t="shared" ref="P270:P277" si="168">IFERROR(D270/G270,0)</f>
        <v>0</v>
      </c>
      <c r="Q270" s="17">
        <f t="shared" ref="Q270:Q277" si="169">IFERROR(D270/H270,0)</f>
        <v>0</v>
      </c>
      <c r="R270" s="17">
        <f t="shared" ref="R270:R277" si="170">IFERROR(D270/I270,0)</f>
        <v>0</v>
      </c>
      <c r="S270" s="16">
        <f>SUM(S271:S277)</f>
        <v>0</v>
      </c>
      <c r="T270" s="16">
        <f>SUM(T271:T277)</f>
        <v>0</v>
      </c>
      <c r="U270" s="16">
        <f>SUM(U271:U277)</f>
        <v>0</v>
      </c>
      <c r="V270" s="17">
        <f t="shared" ref="V270:V277" si="171">IFERROR(D270/T270,0)</f>
        <v>0</v>
      </c>
      <c r="W270" s="17">
        <f t="shared" ref="W270:W277" si="172">IFERROR(D270/U270,0)</f>
        <v>0</v>
      </c>
      <c r="X270" s="17">
        <f>IFERROR(W270*커버링B2C요약!$AD$8/(커버링B2C요약!$AE$5/커버링B2C요약!$AD$5),0)</f>
        <v>0</v>
      </c>
      <c r="Y270" s="17">
        <v>0</v>
      </c>
      <c r="Z270" s="17">
        <v>0</v>
      </c>
      <c r="AA270" s="166"/>
    </row>
    <row r="271" spans="1:28" s="208" customFormat="1" ht="16.5" hidden="1" customHeight="1">
      <c r="A271" s="148"/>
      <c r="B271" s="135">
        <f>IFERROR(VLOOKUP($C271,'틱톡 RAW'!$A:$K,2,0),0)</f>
        <v>0</v>
      </c>
      <c r="C271" s="135">
        <v>1851397563850840</v>
      </c>
      <c r="D271" s="135">
        <f>IFERROR(VLOOKUP($C271,'틱톡 RAW'!$A:$K,6,0),0)</f>
        <v>0</v>
      </c>
      <c r="E271" s="135">
        <f>IFERROR(VLOOKUP($C271,'틱톡 RAW'!$A:$K,7,0),0)</f>
        <v>0</v>
      </c>
      <c r="F271" s="135">
        <f>IFERROR(VLOOKUP($C271,'틱톡 RAW'!$A:$K,8,0),0)</f>
        <v>0</v>
      </c>
      <c r="G271" s="135">
        <f>IFERROR(VLOOKUP($C271,'틱톡 RAW'!$A:$K,12,0),0)</f>
        <v>0</v>
      </c>
      <c r="H271" s="135">
        <f>IFERROR(VLOOKUP($C271,'틱톡 RAW'!$A:$K,13,0),0)</f>
        <v>0</v>
      </c>
      <c r="I271" s="135">
        <f>IFERROR(VLOOKUP($C271,'틱톡 RAW'!$A:$K,14,0),0)</f>
        <v>0</v>
      </c>
      <c r="J271" s="198">
        <f t="shared" ref="J271:J277" si="173">IFERROR(D271/E271*1000,0)</f>
        <v>0</v>
      </c>
      <c r="K271" s="198">
        <f t="shared" si="164"/>
        <v>0</v>
      </c>
      <c r="L271" s="135">
        <f t="shared" si="165"/>
        <v>0</v>
      </c>
      <c r="M271" s="135">
        <f t="shared" si="165"/>
        <v>0</v>
      </c>
      <c r="N271" s="135">
        <f t="shared" si="166"/>
        <v>0</v>
      </c>
      <c r="O271" s="135">
        <f t="shared" si="167"/>
        <v>0</v>
      </c>
      <c r="P271" s="135">
        <f t="shared" si="168"/>
        <v>0</v>
      </c>
      <c r="Q271" s="135">
        <f t="shared" si="169"/>
        <v>0</v>
      </c>
      <c r="R271" s="135">
        <f t="shared" si="170"/>
        <v>0</v>
      </c>
      <c r="S271" s="135">
        <f>IFERROR(VLOOKUP($C271,'틱톡 RAW (MMP)'!$A:$J,6,0),0)</f>
        <v>0</v>
      </c>
      <c r="T271" s="135">
        <f>IFERROR(VLOOKUP($C271,'틱톡 RAW (MMP)'!$A:$J,9,0),0)</f>
        <v>0</v>
      </c>
      <c r="U271" s="135">
        <f>IFERROR(VLOOKUP($C271,'틱톡 RAW (MMP)'!$A:$J,10,0),0)</f>
        <v>0</v>
      </c>
      <c r="V271" s="135">
        <f t="shared" si="171"/>
        <v>0</v>
      </c>
      <c r="W271" s="135">
        <f t="shared" si="172"/>
        <v>0</v>
      </c>
      <c r="X271" s="135">
        <f>IFERROR(W271*커버링B2C요약!$AD$8/(커버링B2C요약!$AE$5/커버링B2C요약!$AD$5),0)</f>
        <v>0</v>
      </c>
      <c r="Y271" s="148"/>
      <c r="Z271" s="148"/>
    </row>
    <row r="272" spans="1:28" s="208" customFormat="1" ht="16.5" hidden="1" customHeight="1">
      <c r="A272" s="148"/>
      <c r="B272" s="135" t="str">
        <f>IFERROR(VLOOKUP($C272,'틱톡 RAW'!$A:$K,2,0),0)</f>
        <v>AOS_SPC_구매_프로모션_인플루언서PA(1)_25.12.10</v>
      </c>
      <c r="C272" s="135">
        <v>1851107069006890</v>
      </c>
      <c r="D272" s="135">
        <f>IFERROR(VLOOKUP($C272,'틱톡 RAW'!$A:$K,6,0),0)</f>
        <v>0</v>
      </c>
      <c r="E272" s="135">
        <f>IFERROR(VLOOKUP($C272,'틱톡 RAW'!$A:$K,7,0),0)</f>
        <v>0</v>
      </c>
      <c r="F272" s="135">
        <f>IFERROR(VLOOKUP($C272,'틱톡 RAW'!$A:$K,8,0),0)</f>
        <v>0</v>
      </c>
      <c r="G272" s="135">
        <f>IFERROR(VLOOKUP($C272,'틱톡 RAW'!$A:$K,12,0),0)</f>
        <v>0</v>
      </c>
      <c r="H272" s="135">
        <f>IFERROR(VLOOKUP($C272,'틱톡 RAW'!$A:$K,13,0),0)</f>
        <v>0</v>
      </c>
      <c r="I272" s="135">
        <f>IFERROR(VLOOKUP($C272,'틱톡 RAW'!$A:$K,14,0),0)</f>
        <v>0</v>
      </c>
      <c r="J272" s="198">
        <f t="shared" si="173"/>
        <v>0</v>
      </c>
      <c r="K272" s="198">
        <f t="shared" si="164"/>
        <v>0</v>
      </c>
      <c r="L272" s="135">
        <f t="shared" si="165"/>
        <v>0</v>
      </c>
      <c r="M272" s="135">
        <f t="shared" si="165"/>
        <v>0</v>
      </c>
      <c r="N272" s="135">
        <f t="shared" si="166"/>
        <v>0</v>
      </c>
      <c r="O272" s="135">
        <f t="shared" si="167"/>
        <v>0</v>
      </c>
      <c r="P272" s="135">
        <f t="shared" si="168"/>
        <v>0</v>
      </c>
      <c r="Q272" s="135">
        <f t="shared" si="169"/>
        <v>0</v>
      </c>
      <c r="R272" s="135">
        <f t="shared" si="170"/>
        <v>0</v>
      </c>
      <c r="S272" s="135">
        <f>IFERROR(VLOOKUP($C272,'틱톡 RAW (MMP)'!$A:$J,6,0),0)</f>
        <v>0</v>
      </c>
      <c r="T272" s="135">
        <f>IFERROR(VLOOKUP($C272,'틱톡 RAW (MMP)'!$A:$J,9,0),0)</f>
        <v>0</v>
      </c>
      <c r="U272" s="135">
        <f>IFERROR(VLOOKUP($C272,'틱톡 RAW (MMP)'!$A:$J,10,0),0)</f>
        <v>0</v>
      </c>
      <c r="V272" s="135">
        <f t="shared" si="171"/>
        <v>0</v>
      </c>
      <c r="W272" s="135">
        <f t="shared" si="172"/>
        <v>0</v>
      </c>
      <c r="X272" s="135">
        <f>IFERROR(W272*커버링B2C요약!$AD$8/(커버링B2C요약!$AE$5/커버링B2C요약!$AD$5),0)</f>
        <v>0</v>
      </c>
      <c r="Y272" s="148"/>
      <c r="Z272" s="148"/>
    </row>
    <row r="273" spans="1:27" s="208" customFormat="1" ht="16.5" hidden="1" customHeight="1">
      <c r="A273" s="148"/>
      <c r="B273" s="135" t="str">
        <f>IFERROR(VLOOKUP($C273,'틱톡 RAW'!$A:$K,2,0),0)</f>
        <v>AOS_SPC_구매_프로모션_인플루언서PA(1)_25.12.10</v>
      </c>
      <c r="C273" s="135">
        <v>1851720961644590</v>
      </c>
      <c r="D273" s="135">
        <f>IFERROR(VLOOKUP($C273,'틱톡 RAW'!$A:$K,6,0),0)</f>
        <v>0</v>
      </c>
      <c r="E273" s="135">
        <f>IFERROR(VLOOKUP($C273,'틱톡 RAW'!$A:$K,7,0),0)</f>
        <v>0</v>
      </c>
      <c r="F273" s="135">
        <f>IFERROR(VLOOKUP($C273,'틱톡 RAW'!$A:$K,8,0),0)</f>
        <v>0</v>
      </c>
      <c r="G273" s="135">
        <f>IFERROR(VLOOKUP($C273,'틱톡 RAW'!$A:$K,12,0),0)</f>
        <v>0</v>
      </c>
      <c r="H273" s="135">
        <f>IFERROR(VLOOKUP($C273,'틱톡 RAW'!$A:$K,13,0),0)</f>
        <v>0</v>
      </c>
      <c r="I273" s="135">
        <f>IFERROR(VLOOKUP($C273,'틱톡 RAW'!$A:$K,14,0),0)</f>
        <v>0</v>
      </c>
      <c r="J273" s="198">
        <f t="shared" si="173"/>
        <v>0</v>
      </c>
      <c r="K273" s="198">
        <f t="shared" si="164"/>
        <v>0</v>
      </c>
      <c r="L273" s="135">
        <f t="shared" si="165"/>
        <v>0</v>
      </c>
      <c r="M273" s="135">
        <f t="shared" si="165"/>
        <v>0</v>
      </c>
      <c r="N273" s="135">
        <f t="shared" si="166"/>
        <v>0</v>
      </c>
      <c r="O273" s="135">
        <f t="shared" si="167"/>
        <v>0</v>
      </c>
      <c r="P273" s="135">
        <f t="shared" si="168"/>
        <v>0</v>
      </c>
      <c r="Q273" s="135">
        <f t="shared" si="169"/>
        <v>0</v>
      </c>
      <c r="R273" s="135">
        <f t="shared" si="170"/>
        <v>0</v>
      </c>
      <c r="S273" s="135">
        <f>IFERROR(VLOOKUP($C273,'틱톡 RAW (MMP)'!$A:$J,6,0),0)</f>
        <v>0</v>
      </c>
      <c r="T273" s="135">
        <f>IFERROR(VLOOKUP($C273,'틱톡 RAW (MMP)'!$A:$J,9,0),0)</f>
        <v>0</v>
      </c>
      <c r="U273" s="135">
        <f>IFERROR(VLOOKUP($C273,'틱톡 RAW (MMP)'!$A:$J,10,0),0)</f>
        <v>0</v>
      </c>
      <c r="V273" s="135">
        <f t="shared" si="171"/>
        <v>0</v>
      </c>
      <c r="W273" s="135">
        <f t="shared" si="172"/>
        <v>0</v>
      </c>
      <c r="X273" s="135">
        <f>IFERROR(W273*커버링B2C요약!$AD$8/(커버링B2C요약!$AE$5/커버링B2C요약!$AD$5),0)</f>
        <v>0</v>
      </c>
      <c r="Y273" s="148"/>
      <c r="Z273" s="148"/>
    </row>
    <row r="274" spans="1:27" s="208" customFormat="1" ht="16.5" hidden="1" customHeight="1">
      <c r="A274" s="148"/>
      <c r="B274" s="135">
        <f>IFERROR(VLOOKUP($C274,'틱톡 RAW'!$A:$K,2,0),0)</f>
        <v>0</v>
      </c>
      <c r="C274" s="135">
        <v>1851397563850860</v>
      </c>
      <c r="D274" s="135">
        <f>IFERROR(VLOOKUP($C274,'틱톡 RAW'!$A:$K,6,0),0)</f>
        <v>0</v>
      </c>
      <c r="E274" s="135">
        <f>IFERROR(VLOOKUP($C274,'틱톡 RAW'!$A:$K,7,0),0)</f>
        <v>0</v>
      </c>
      <c r="F274" s="135">
        <f>IFERROR(VLOOKUP($C274,'틱톡 RAW'!$A:$K,8,0),0)</f>
        <v>0</v>
      </c>
      <c r="G274" s="135">
        <f>IFERROR(VLOOKUP($C274,'틱톡 RAW'!$A:$K,12,0),0)</f>
        <v>0</v>
      </c>
      <c r="H274" s="135">
        <f>IFERROR(VLOOKUP($C274,'틱톡 RAW'!$A:$K,13,0),0)</f>
        <v>0</v>
      </c>
      <c r="I274" s="135">
        <f>IFERROR(VLOOKUP($C274,'틱톡 RAW'!$A:$K,14,0),0)</f>
        <v>0</v>
      </c>
      <c r="J274" s="198">
        <f t="shared" si="173"/>
        <v>0</v>
      </c>
      <c r="K274" s="198">
        <f t="shared" si="164"/>
        <v>0</v>
      </c>
      <c r="L274" s="135">
        <f t="shared" si="165"/>
        <v>0</v>
      </c>
      <c r="M274" s="135">
        <f t="shared" si="165"/>
        <v>0</v>
      </c>
      <c r="N274" s="135">
        <f t="shared" si="166"/>
        <v>0</v>
      </c>
      <c r="O274" s="135">
        <f t="shared" si="167"/>
        <v>0</v>
      </c>
      <c r="P274" s="135">
        <f t="shared" si="168"/>
        <v>0</v>
      </c>
      <c r="Q274" s="135">
        <f t="shared" si="169"/>
        <v>0</v>
      </c>
      <c r="R274" s="135">
        <f t="shared" si="170"/>
        <v>0</v>
      </c>
      <c r="S274" s="135">
        <f>IFERROR(VLOOKUP($C274,'틱톡 RAW (MMP)'!$A:$J,6,0),0)</f>
        <v>0</v>
      </c>
      <c r="T274" s="135">
        <f>IFERROR(VLOOKUP($C274,'틱톡 RAW (MMP)'!$A:$J,9,0),0)</f>
        <v>0</v>
      </c>
      <c r="U274" s="135">
        <f>IFERROR(VLOOKUP($C274,'틱톡 RAW (MMP)'!$A:$J,10,0),0)</f>
        <v>0</v>
      </c>
      <c r="V274" s="135">
        <f t="shared" si="171"/>
        <v>0</v>
      </c>
      <c r="W274" s="135">
        <f t="shared" si="172"/>
        <v>0</v>
      </c>
      <c r="X274" s="135">
        <f>IFERROR(W274*커버링B2C요약!$AD$8/(커버링B2C요약!$AE$5/커버링B2C요약!$AD$5),0)</f>
        <v>0</v>
      </c>
      <c r="Y274" s="148"/>
      <c r="Z274" s="148"/>
    </row>
    <row r="275" spans="1:27" s="208" customFormat="1" ht="16.5" hidden="1" customHeight="1">
      <c r="A275" s="148"/>
      <c r="B275" s="135" t="str">
        <f>IFERROR(VLOOKUP($C275,'틱톡 RAW'!$A:$K,2,0),0)</f>
        <v>AOS_SPC_구매_프로모션_인플루언서PA(1)_25.12.10</v>
      </c>
      <c r="C275" s="135">
        <v>1851107069006880</v>
      </c>
      <c r="D275" s="135">
        <f>IFERROR(VLOOKUP($C275,'틱톡 RAW'!$A:$K,6,0),0)</f>
        <v>0</v>
      </c>
      <c r="E275" s="135">
        <f>IFERROR(VLOOKUP($C275,'틱톡 RAW'!$A:$K,7,0),0)</f>
        <v>0</v>
      </c>
      <c r="F275" s="135">
        <f>IFERROR(VLOOKUP($C275,'틱톡 RAW'!$A:$K,8,0),0)</f>
        <v>0</v>
      </c>
      <c r="G275" s="135">
        <f>IFERROR(VLOOKUP($C275,'틱톡 RAW'!$A:$K,12,0),0)</f>
        <v>0</v>
      </c>
      <c r="H275" s="135">
        <f>IFERROR(VLOOKUP($C275,'틱톡 RAW'!$A:$K,13,0),0)</f>
        <v>0</v>
      </c>
      <c r="I275" s="135">
        <f>IFERROR(VLOOKUP($C275,'틱톡 RAW'!$A:$K,14,0),0)</f>
        <v>0</v>
      </c>
      <c r="J275" s="198">
        <f t="shared" si="173"/>
        <v>0</v>
      </c>
      <c r="K275" s="198">
        <f t="shared" si="164"/>
        <v>0</v>
      </c>
      <c r="L275" s="135">
        <f t="shared" si="165"/>
        <v>0</v>
      </c>
      <c r="M275" s="135">
        <f t="shared" si="165"/>
        <v>0</v>
      </c>
      <c r="N275" s="135">
        <f t="shared" si="166"/>
        <v>0</v>
      </c>
      <c r="O275" s="135">
        <f t="shared" si="167"/>
        <v>0</v>
      </c>
      <c r="P275" s="135">
        <f t="shared" si="168"/>
        <v>0</v>
      </c>
      <c r="Q275" s="135">
        <f t="shared" si="169"/>
        <v>0</v>
      </c>
      <c r="R275" s="135">
        <f t="shared" si="170"/>
        <v>0</v>
      </c>
      <c r="S275" s="135">
        <f>IFERROR(VLOOKUP($C275,'틱톡 RAW (MMP)'!$A:$J,6,0),0)</f>
        <v>0</v>
      </c>
      <c r="T275" s="135">
        <f>IFERROR(VLOOKUP($C275,'틱톡 RAW (MMP)'!$A:$J,9,0),0)</f>
        <v>0</v>
      </c>
      <c r="U275" s="135">
        <f>IFERROR(VLOOKUP($C275,'틱톡 RAW (MMP)'!$A:$J,10,0),0)</f>
        <v>0</v>
      </c>
      <c r="V275" s="135">
        <f t="shared" si="171"/>
        <v>0</v>
      </c>
      <c r="W275" s="135">
        <f t="shared" si="172"/>
        <v>0</v>
      </c>
      <c r="X275" s="135">
        <f>IFERROR(W275*커버링B2C요약!$AD$8/(커버링B2C요약!$AE$5/커버링B2C요약!$AD$5),0)</f>
        <v>0</v>
      </c>
      <c r="Y275" s="148"/>
      <c r="Z275" s="148"/>
    </row>
    <row r="276" spans="1:27" s="208" customFormat="1" ht="16.5" hidden="1" customHeight="1">
      <c r="A276" s="148"/>
      <c r="B276" s="135">
        <f>IFERROR(VLOOKUP($C276,'틱톡 RAW'!$A:$K,2,0),0)</f>
        <v>0</v>
      </c>
      <c r="C276" s="135">
        <v>1851720961644570</v>
      </c>
      <c r="D276" s="135">
        <f>IFERROR(VLOOKUP($C276,'틱톡 RAW'!$A:$K,6,0),0)</f>
        <v>0</v>
      </c>
      <c r="E276" s="135">
        <f>IFERROR(VLOOKUP($C276,'틱톡 RAW'!$A:$K,7,0),0)</f>
        <v>0</v>
      </c>
      <c r="F276" s="135">
        <f>IFERROR(VLOOKUP($C276,'틱톡 RAW'!$A:$K,8,0),0)</f>
        <v>0</v>
      </c>
      <c r="G276" s="135">
        <f>IFERROR(VLOOKUP($C276,'틱톡 RAW'!$A:$K,12,0),0)</f>
        <v>0</v>
      </c>
      <c r="H276" s="135">
        <f>IFERROR(VLOOKUP($C276,'틱톡 RAW'!$A:$K,13,0),0)</f>
        <v>0</v>
      </c>
      <c r="I276" s="135">
        <f>IFERROR(VLOOKUP($C276,'틱톡 RAW'!$A:$K,14,0),0)</f>
        <v>0</v>
      </c>
      <c r="J276" s="198">
        <f t="shared" si="173"/>
        <v>0</v>
      </c>
      <c r="K276" s="198">
        <f t="shared" si="164"/>
        <v>0</v>
      </c>
      <c r="L276" s="135">
        <f t="shared" si="165"/>
        <v>0</v>
      </c>
      <c r="M276" s="135">
        <f t="shared" si="165"/>
        <v>0</v>
      </c>
      <c r="N276" s="135">
        <f t="shared" si="166"/>
        <v>0</v>
      </c>
      <c r="O276" s="135">
        <f t="shared" si="167"/>
        <v>0</v>
      </c>
      <c r="P276" s="135">
        <f t="shared" si="168"/>
        <v>0</v>
      </c>
      <c r="Q276" s="135">
        <f t="shared" si="169"/>
        <v>0</v>
      </c>
      <c r="R276" s="135">
        <f t="shared" si="170"/>
        <v>0</v>
      </c>
      <c r="S276" s="135">
        <f>IFERROR(VLOOKUP($C276,'틱톡 RAW (MMP)'!$A:$J,6,0),0)</f>
        <v>0</v>
      </c>
      <c r="T276" s="135">
        <f>IFERROR(VLOOKUP($C276,'틱톡 RAW (MMP)'!$A:$J,9,0),0)</f>
        <v>0</v>
      </c>
      <c r="U276" s="135">
        <f>IFERROR(VLOOKUP($C276,'틱톡 RAW (MMP)'!$A:$J,10,0),0)</f>
        <v>0</v>
      </c>
      <c r="V276" s="135">
        <f t="shared" si="171"/>
        <v>0</v>
      </c>
      <c r="W276" s="135">
        <f t="shared" si="172"/>
        <v>0</v>
      </c>
      <c r="X276" s="135">
        <f>IFERROR(W276*커버링B2C요약!$AD$8/(커버링B2C요약!$AE$5/커버링B2C요약!$AD$5),0)</f>
        <v>0</v>
      </c>
      <c r="Y276" s="148"/>
      <c r="Z276" s="148"/>
    </row>
    <row r="277" spans="1:27" s="208" customFormat="1" ht="16.5" hidden="1" customHeight="1">
      <c r="A277" s="148"/>
      <c r="B277" s="135">
        <f>IFERROR(VLOOKUP($C277,'틱톡 RAW'!$A:$K,2,0),0)</f>
        <v>0</v>
      </c>
      <c r="C277" s="135">
        <v>1851720961645690</v>
      </c>
      <c r="D277" s="135">
        <f>IFERROR(VLOOKUP($C277,'틱톡 RAW'!$A:$K,6,0),0)</f>
        <v>0</v>
      </c>
      <c r="E277" s="135">
        <f>IFERROR(VLOOKUP($C277,'틱톡 RAW'!$A:$K,7,0),0)</f>
        <v>0</v>
      </c>
      <c r="F277" s="135">
        <f>IFERROR(VLOOKUP($C277,'틱톡 RAW'!$A:$K,8,0),0)</f>
        <v>0</v>
      </c>
      <c r="G277" s="135">
        <f>IFERROR(VLOOKUP($C277,'틱톡 RAW'!$A:$K,12,0),0)</f>
        <v>0</v>
      </c>
      <c r="H277" s="135">
        <f>IFERROR(VLOOKUP($C277,'틱톡 RAW'!$A:$K,13,0),0)</f>
        <v>0</v>
      </c>
      <c r="I277" s="135">
        <f>IFERROR(VLOOKUP($C277,'틱톡 RAW'!$A:$K,14,0),0)</f>
        <v>0</v>
      </c>
      <c r="J277" s="198">
        <f t="shared" si="173"/>
        <v>0</v>
      </c>
      <c r="K277" s="198">
        <f t="shared" si="164"/>
        <v>0</v>
      </c>
      <c r="L277" s="135">
        <f t="shared" si="165"/>
        <v>0</v>
      </c>
      <c r="M277" s="135">
        <f t="shared" si="165"/>
        <v>0</v>
      </c>
      <c r="N277" s="135">
        <f t="shared" si="166"/>
        <v>0</v>
      </c>
      <c r="O277" s="135">
        <f t="shared" si="167"/>
        <v>0</v>
      </c>
      <c r="P277" s="135">
        <f t="shared" si="168"/>
        <v>0</v>
      </c>
      <c r="Q277" s="135">
        <f t="shared" si="169"/>
        <v>0</v>
      </c>
      <c r="R277" s="135">
        <f t="shared" si="170"/>
        <v>0</v>
      </c>
      <c r="S277" s="135">
        <f>IFERROR(VLOOKUP($C277,'틱톡 RAW (MMP)'!$A:$J,6,0),0)</f>
        <v>0</v>
      </c>
      <c r="T277" s="135">
        <f>IFERROR(VLOOKUP($C277,'틱톡 RAW (MMP)'!$A:$J,9,0),0)</f>
        <v>0</v>
      </c>
      <c r="U277" s="135">
        <f>IFERROR(VLOOKUP($C277,'틱톡 RAW (MMP)'!$A:$J,10,0),0)</f>
        <v>0</v>
      </c>
      <c r="V277" s="135">
        <f t="shared" si="171"/>
        <v>0</v>
      </c>
      <c r="W277" s="135">
        <f t="shared" si="172"/>
        <v>0</v>
      </c>
      <c r="X277" s="135">
        <f>IFERROR(W277*커버링B2C요약!$AD$8/(커버링B2C요약!$AE$5/커버링B2C요약!$AD$5),0)</f>
        <v>0</v>
      </c>
      <c r="Y277" s="148"/>
      <c r="Z277" s="148"/>
    </row>
    <row r="278" spans="1:27" hidden="1"/>
    <row r="279" spans="1:27" ht="16.5" hidden="1" customHeight="1">
      <c r="B279" s="19" t="s">
        <v>440</v>
      </c>
      <c r="C279" s="131" t="s">
        <v>1567</v>
      </c>
      <c r="D279" s="20"/>
    </row>
    <row r="280" spans="1:27" ht="16.5" hidden="1" customHeight="1">
      <c r="B280" s="11" t="s">
        <v>1565</v>
      </c>
      <c r="C280" s="11" t="s">
        <v>22</v>
      </c>
      <c r="D280" s="12" t="s">
        <v>23</v>
      </c>
      <c r="E280" s="12" t="s">
        <v>24</v>
      </c>
      <c r="F280" s="12" t="s">
        <v>25</v>
      </c>
      <c r="G280" s="12" t="s">
        <v>26</v>
      </c>
      <c r="H280" s="12" t="s">
        <v>27</v>
      </c>
      <c r="I280" s="12" t="s">
        <v>28</v>
      </c>
      <c r="J280" s="13" t="s">
        <v>29</v>
      </c>
      <c r="K280" s="13" t="s">
        <v>30</v>
      </c>
      <c r="L280" s="13" t="s">
        <v>31</v>
      </c>
      <c r="M280" s="13" t="s">
        <v>32</v>
      </c>
      <c r="N280" s="13" t="s">
        <v>33</v>
      </c>
      <c r="O280" s="13" t="s">
        <v>34</v>
      </c>
      <c r="P280" s="13" t="s">
        <v>35</v>
      </c>
      <c r="Q280" s="13" t="s">
        <v>36</v>
      </c>
      <c r="R280" s="13" t="s">
        <v>37</v>
      </c>
      <c r="S280" s="14" t="s">
        <v>38</v>
      </c>
      <c r="T280" s="14" t="s">
        <v>27</v>
      </c>
      <c r="U280" s="14" t="s">
        <v>28</v>
      </c>
      <c r="V280" s="14" t="s">
        <v>36</v>
      </c>
      <c r="W280" s="14" t="s">
        <v>37</v>
      </c>
      <c r="X280" s="14" t="s">
        <v>437</v>
      </c>
      <c r="Y280" s="13" t="s">
        <v>40</v>
      </c>
      <c r="Z280" s="14" t="s">
        <v>41</v>
      </c>
    </row>
    <row r="281" spans="1:27" ht="16.5" hidden="1" customHeight="1">
      <c r="B281" s="15"/>
      <c r="C281" s="9" t="s">
        <v>435</v>
      </c>
      <c r="D281" s="16">
        <f t="shared" ref="D281:I281" si="174">SUM(D282:D288)</f>
        <v>0</v>
      </c>
      <c r="E281" s="16">
        <f t="shared" si="174"/>
        <v>0</v>
      </c>
      <c r="F281" s="16">
        <f t="shared" si="174"/>
        <v>0</v>
      </c>
      <c r="G281" s="16">
        <f t="shared" si="174"/>
        <v>0</v>
      </c>
      <c r="H281" s="16">
        <f t="shared" si="174"/>
        <v>0</v>
      </c>
      <c r="I281" s="16">
        <f t="shared" si="174"/>
        <v>0</v>
      </c>
      <c r="J281" s="17" t="e">
        <f>D281*1000/E281</f>
        <v>#DIV/0!</v>
      </c>
      <c r="K281" s="17">
        <f t="shared" ref="K281:K288" si="175">IFERROR(D281/F281,0)</f>
        <v>0</v>
      </c>
      <c r="L281" s="18">
        <f t="shared" ref="L281:M288" si="176">IFERROR(F281/E281,0)</f>
        <v>0</v>
      </c>
      <c r="M281" s="42">
        <f t="shared" si="176"/>
        <v>0</v>
      </c>
      <c r="N281" s="42">
        <f t="shared" ref="N281:N288" si="177">IFERROR(H281/F281,0)</f>
        <v>0</v>
      </c>
      <c r="O281" s="42">
        <f t="shared" ref="O281:O288" si="178">IFERROR(I281/F281,0)</f>
        <v>0</v>
      </c>
      <c r="P281" s="17">
        <f t="shared" ref="P281:P288" si="179">IFERROR(D281/G281,0)</f>
        <v>0</v>
      </c>
      <c r="Q281" s="17">
        <f t="shared" ref="Q281:Q288" si="180">IFERROR(D281/H281,0)</f>
        <v>0</v>
      </c>
      <c r="R281" s="17">
        <f t="shared" ref="R281:R288" si="181">IFERROR(D281/I281,0)</f>
        <v>0</v>
      </c>
      <c r="S281" s="16">
        <f>SUM(S282:S288)</f>
        <v>0</v>
      </c>
      <c r="T281" s="16">
        <f>SUM(T282:T288)</f>
        <v>0</v>
      </c>
      <c r="U281" s="16">
        <f>SUM(U282:U288)</f>
        <v>0</v>
      </c>
      <c r="V281" s="17">
        <f t="shared" ref="V281:V288" si="182">IFERROR(D281/T281,0)</f>
        <v>0</v>
      </c>
      <c r="W281" s="17">
        <f t="shared" ref="W281:W288" si="183">IFERROR(D281/U281,0)</f>
        <v>0</v>
      </c>
      <c r="X281" s="17">
        <f>IFERROR(W281*커버링B2C요약!$AD$8/(커버링B2C요약!$AE$5/커버링B2C요약!$AD$5),0)</f>
        <v>0</v>
      </c>
      <c r="Y281" s="17">
        <v>0</v>
      </c>
      <c r="Z281" s="17">
        <v>0</v>
      </c>
      <c r="AA281" s="166"/>
    </row>
    <row r="282" spans="1:27" s="45" customFormat="1" ht="16.5" hidden="1" customHeight="1">
      <c r="A282" s="43"/>
      <c r="B282" s="22">
        <f>IFERROR(VLOOKUP($C282,'틱톡 RAW'!$A:$K,3,0),0)</f>
        <v>0</v>
      </c>
      <c r="C282" s="22">
        <v>1851721082489920</v>
      </c>
      <c r="D282" s="22">
        <f>IFERROR(VLOOKUP($C282,'틱톡 RAW'!$A:$K,6,0),0)</f>
        <v>0</v>
      </c>
      <c r="E282" s="22">
        <f>IFERROR(VLOOKUP($C282,'틱톡 RAW'!$A:$K,7,0),0)</f>
        <v>0</v>
      </c>
      <c r="F282" s="22">
        <f>IFERROR(VLOOKUP($C282,'틱톡 RAW'!$A:$K,8,0),0)</f>
        <v>0</v>
      </c>
      <c r="G282" s="22">
        <f>IFERROR(VLOOKUP($C282,'틱톡 RAW'!$A:$K,12,0),0)</f>
        <v>0</v>
      </c>
      <c r="H282" s="22">
        <f>IFERROR(VLOOKUP($C282,'틱톡 RAW'!$A:$K,13,0),0)</f>
        <v>0</v>
      </c>
      <c r="I282" s="22">
        <f>IFERROR(VLOOKUP($C282,'틱톡 RAW'!$A:$K,14,0),0)</f>
        <v>0</v>
      </c>
      <c r="J282" s="23">
        <f t="shared" ref="J282:J288" si="184">IFERROR(D282/E282*1000,0)</f>
        <v>0</v>
      </c>
      <c r="K282" s="23">
        <f t="shared" si="175"/>
        <v>0</v>
      </c>
      <c r="L282" s="24">
        <f t="shared" si="176"/>
        <v>0</v>
      </c>
      <c r="M282" s="24">
        <f t="shared" si="176"/>
        <v>0</v>
      </c>
      <c r="N282" s="24">
        <f t="shared" si="177"/>
        <v>0</v>
      </c>
      <c r="O282" s="24">
        <f t="shared" si="178"/>
        <v>0</v>
      </c>
      <c r="P282" s="22">
        <f t="shared" si="179"/>
        <v>0</v>
      </c>
      <c r="Q282" s="22">
        <f t="shared" si="180"/>
        <v>0</v>
      </c>
      <c r="R282" s="22">
        <f t="shared" si="181"/>
        <v>0</v>
      </c>
      <c r="S282" s="22">
        <f>IFERROR(VLOOKUP($C282,'틱톡 RAW (MMP)'!$A:$J,6,0),0)</f>
        <v>0</v>
      </c>
      <c r="T282" s="22">
        <f>IFERROR(VLOOKUP($C282,'틱톡 RAW (MMP)'!$A:$J,9,0),0)</f>
        <v>0</v>
      </c>
      <c r="U282" s="22">
        <f>IFERROR(VLOOKUP($C282,'틱톡 RAW (MMP)'!$A:$J,10,0),0)</f>
        <v>0</v>
      </c>
      <c r="V282" s="22">
        <f t="shared" si="182"/>
        <v>0</v>
      </c>
      <c r="W282" s="22">
        <f t="shared" si="183"/>
        <v>0</v>
      </c>
      <c r="X282" s="22">
        <f>IFERROR(W282*커버링B2C요약!$AD$8/(커버링B2C요약!$AE$5/커버링B2C요약!$AD$5),0)</f>
        <v>0</v>
      </c>
      <c r="Y282" s="43"/>
      <c r="Z282" s="43"/>
      <c r="AA282" s="208" t="e">
        <f>D282/S282</f>
        <v>#DIV/0!</v>
      </c>
    </row>
    <row r="283" spans="1:27" s="146" customFormat="1" ht="16.5" hidden="1" customHeight="1">
      <c r="A283" s="62"/>
      <c r="B283" s="22">
        <f>IFERROR(VLOOKUP($C283,'틱톡 RAW'!$A:$K,3,0),0)</f>
        <v>0</v>
      </c>
      <c r="C283" s="22">
        <v>1851398215215100</v>
      </c>
      <c r="D283" s="22">
        <f>IFERROR(VLOOKUP($C283,'틱톡 RAW'!$A:$K,6,0),0)</f>
        <v>0</v>
      </c>
      <c r="E283" s="22">
        <f>IFERROR(VLOOKUP($C283,'틱톡 RAW'!$A:$K,7,0),0)</f>
        <v>0</v>
      </c>
      <c r="F283" s="22">
        <f>IFERROR(VLOOKUP($C283,'틱톡 RAW'!$A:$K,8,0),0)</f>
        <v>0</v>
      </c>
      <c r="G283" s="22">
        <f>IFERROR(VLOOKUP($C283,'틱톡 RAW'!$A:$K,12,0),0)</f>
        <v>0</v>
      </c>
      <c r="H283" s="22">
        <f>IFERROR(VLOOKUP($C283,'틱톡 RAW'!$A:$K,13,0),0)</f>
        <v>0</v>
      </c>
      <c r="I283" s="22">
        <f>IFERROR(VLOOKUP($C283,'틱톡 RAW'!$A:$K,14,0),0)</f>
        <v>0</v>
      </c>
      <c r="J283" s="23">
        <f t="shared" si="184"/>
        <v>0</v>
      </c>
      <c r="K283" s="23">
        <f t="shared" si="175"/>
        <v>0</v>
      </c>
      <c r="L283" s="24">
        <f t="shared" si="176"/>
        <v>0</v>
      </c>
      <c r="M283" s="24">
        <f t="shared" si="176"/>
        <v>0</v>
      </c>
      <c r="N283" s="24">
        <f t="shared" si="177"/>
        <v>0</v>
      </c>
      <c r="O283" s="24">
        <f t="shared" si="178"/>
        <v>0</v>
      </c>
      <c r="P283" s="22">
        <f t="shared" si="179"/>
        <v>0</v>
      </c>
      <c r="Q283" s="22">
        <f t="shared" si="180"/>
        <v>0</v>
      </c>
      <c r="R283" s="22">
        <f t="shared" si="181"/>
        <v>0</v>
      </c>
      <c r="S283" s="22">
        <f>IFERROR(VLOOKUP($C283,'틱톡 RAW (MMP)'!$A:$J,6,0),0)</f>
        <v>0</v>
      </c>
      <c r="T283" s="22">
        <f>IFERROR(VLOOKUP($C283,'틱톡 RAW (MMP)'!$A:$J,9,0),0)</f>
        <v>0</v>
      </c>
      <c r="U283" s="22">
        <f>IFERROR(VLOOKUP($C283,'틱톡 RAW (MMP)'!$A:$J,10,0),0)</f>
        <v>0</v>
      </c>
      <c r="V283" s="22">
        <f t="shared" si="182"/>
        <v>0</v>
      </c>
      <c r="W283" s="22">
        <f t="shared" si="183"/>
        <v>0</v>
      </c>
      <c r="X283" s="22">
        <f>IFERROR(W283*커버링B2C요약!$AD$8/(커버링B2C요약!$AE$5/커버링B2C요약!$AD$5),0)</f>
        <v>0</v>
      </c>
      <c r="Y283" s="43"/>
      <c r="Z283" s="43"/>
      <c r="AA283" s="207" t="e">
        <f>D283/S283</f>
        <v>#DIV/0!</v>
      </c>
    </row>
    <row r="284" spans="1:27" s="45" customFormat="1" ht="16.5" hidden="1" customHeight="1">
      <c r="A284" s="43"/>
      <c r="B284" s="22">
        <f>IFERROR(VLOOKUP($C284,'틱톡 RAW'!$A:$K,3,0),0)</f>
        <v>0</v>
      </c>
      <c r="C284" s="22">
        <v>1851398212449320</v>
      </c>
      <c r="D284" s="22">
        <f>IFERROR(VLOOKUP($C284,'틱톡 RAW'!$A:$K,6,0),0)</f>
        <v>0</v>
      </c>
      <c r="E284" s="22">
        <f>IFERROR(VLOOKUP($C284,'틱톡 RAW'!$A:$K,7,0),0)</f>
        <v>0</v>
      </c>
      <c r="F284" s="22">
        <f>IFERROR(VLOOKUP($C284,'틱톡 RAW'!$A:$K,8,0),0)</f>
        <v>0</v>
      </c>
      <c r="G284" s="22">
        <f>IFERROR(VLOOKUP($C284,'틱톡 RAW'!$A:$K,12,0),0)</f>
        <v>0</v>
      </c>
      <c r="H284" s="22">
        <f>IFERROR(VLOOKUP($C284,'틱톡 RAW'!$A:$K,13,0),0)</f>
        <v>0</v>
      </c>
      <c r="I284" s="22">
        <f>IFERROR(VLOOKUP($C284,'틱톡 RAW'!$A:$K,14,0),0)</f>
        <v>0</v>
      </c>
      <c r="J284" s="23">
        <f t="shared" si="184"/>
        <v>0</v>
      </c>
      <c r="K284" s="23">
        <f t="shared" si="175"/>
        <v>0</v>
      </c>
      <c r="L284" s="24">
        <f t="shared" si="176"/>
        <v>0</v>
      </c>
      <c r="M284" s="24">
        <f t="shared" si="176"/>
        <v>0</v>
      </c>
      <c r="N284" s="24">
        <f t="shared" si="177"/>
        <v>0</v>
      </c>
      <c r="O284" s="24">
        <f t="shared" si="178"/>
        <v>0</v>
      </c>
      <c r="P284" s="22">
        <f t="shared" si="179"/>
        <v>0</v>
      </c>
      <c r="Q284" s="22">
        <f t="shared" si="180"/>
        <v>0</v>
      </c>
      <c r="R284" s="22">
        <f t="shared" si="181"/>
        <v>0</v>
      </c>
      <c r="S284" s="22">
        <f>IFERROR(VLOOKUP($C284,'틱톡 RAW (MMP)'!$A:$J,6,0),0)</f>
        <v>0</v>
      </c>
      <c r="T284" s="22">
        <f>IFERROR(VLOOKUP($C284,'틱톡 RAW (MMP)'!$A:$J,9,0),0)</f>
        <v>0</v>
      </c>
      <c r="U284" s="22">
        <f>IFERROR(VLOOKUP($C284,'틱톡 RAW (MMP)'!$A:$J,10,0),0)</f>
        <v>0</v>
      </c>
      <c r="V284" s="22">
        <f t="shared" si="182"/>
        <v>0</v>
      </c>
      <c r="W284" s="22">
        <f t="shared" si="183"/>
        <v>0</v>
      </c>
      <c r="X284" s="22">
        <f>IFERROR(W284*커버링B2C요약!$AD$8/(커버링B2C요약!$AE$5/커버링B2C요약!$AD$5),0)</f>
        <v>0</v>
      </c>
      <c r="Y284" s="43"/>
      <c r="Z284" s="43"/>
      <c r="AA284" s="208" t="e">
        <f>D284/S284</f>
        <v>#DIV/0!</v>
      </c>
    </row>
    <row r="285" spans="1:27" s="146" customFormat="1" ht="16.5" hidden="1" customHeight="1">
      <c r="A285" s="43"/>
      <c r="B285" s="22">
        <f>IFERROR(VLOOKUP($C285,'틱톡 RAW'!$A:$K,3,0),0)</f>
        <v>0</v>
      </c>
      <c r="C285" s="22">
        <v>1851398212449290</v>
      </c>
      <c r="D285" s="22">
        <f>IFERROR(VLOOKUP($C285,'틱톡 RAW'!$A:$K,6,0),0)</f>
        <v>0</v>
      </c>
      <c r="E285" s="22">
        <f>IFERROR(VLOOKUP($C285,'틱톡 RAW'!$A:$K,7,0),0)</f>
        <v>0</v>
      </c>
      <c r="F285" s="22">
        <f>IFERROR(VLOOKUP($C285,'틱톡 RAW'!$A:$K,8,0),0)</f>
        <v>0</v>
      </c>
      <c r="G285" s="22">
        <f>IFERROR(VLOOKUP($C285,'틱톡 RAW'!$A:$K,12,0),0)</f>
        <v>0</v>
      </c>
      <c r="H285" s="22">
        <f>IFERROR(VLOOKUP($C285,'틱톡 RAW'!$A:$K,13,0),0)</f>
        <v>0</v>
      </c>
      <c r="I285" s="22">
        <f>IFERROR(VLOOKUP($C285,'틱톡 RAW'!$A:$K,14,0),0)</f>
        <v>0</v>
      </c>
      <c r="J285" s="23">
        <f t="shared" si="184"/>
        <v>0</v>
      </c>
      <c r="K285" s="23">
        <f t="shared" si="175"/>
        <v>0</v>
      </c>
      <c r="L285" s="24">
        <f t="shared" si="176"/>
        <v>0</v>
      </c>
      <c r="M285" s="24">
        <f t="shared" si="176"/>
        <v>0</v>
      </c>
      <c r="N285" s="24">
        <f t="shared" si="177"/>
        <v>0</v>
      </c>
      <c r="O285" s="24">
        <f t="shared" si="178"/>
        <v>0</v>
      </c>
      <c r="P285" s="22">
        <f t="shared" si="179"/>
        <v>0</v>
      </c>
      <c r="Q285" s="22">
        <f t="shared" si="180"/>
        <v>0</v>
      </c>
      <c r="R285" s="22">
        <f t="shared" si="181"/>
        <v>0</v>
      </c>
      <c r="S285" s="22">
        <f>IFERROR(VLOOKUP($C285,'틱톡 RAW (MMP)'!$A:$J,6,0),0)</f>
        <v>0</v>
      </c>
      <c r="T285" s="22">
        <f>IFERROR(VLOOKUP($C285,'틱톡 RAW (MMP)'!$A:$J,9,0),0)</f>
        <v>0</v>
      </c>
      <c r="U285" s="22">
        <f>IFERROR(VLOOKUP($C285,'틱톡 RAW (MMP)'!$A:$J,10,0),0)</f>
        <v>0</v>
      </c>
      <c r="V285" s="22">
        <f t="shared" si="182"/>
        <v>0</v>
      </c>
      <c r="W285" s="22">
        <f t="shared" si="183"/>
        <v>0</v>
      </c>
      <c r="X285" s="22">
        <f>IFERROR(W285*커버링B2C요약!$AD$8/(커버링B2C요약!$AE$5/커버링B2C요약!$AD$5),0)</f>
        <v>0</v>
      </c>
      <c r="Y285" s="43"/>
      <c r="Z285" s="43"/>
      <c r="AA285" s="208"/>
    </row>
    <row r="286" spans="1:27" s="45" customFormat="1" ht="16.5" hidden="1" customHeight="1">
      <c r="A286" s="43"/>
      <c r="B286" s="22">
        <f>IFERROR(VLOOKUP($C286,'틱톡 RAW'!$A:$K,3,0),0)</f>
        <v>0</v>
      </c>
      <c r="C286" s="22">
        <v>1851721082488880</v>
      </c>
      <c r="D286" s="22">
        <f>IFERROR(VLOOKUP($C286,'틱톡 RAW'!$A:$K,6,0),0)</f>
        <v>0</v>
      </c>
      <c r="E286" s="22">
        <f>IFERROR(VLOOKUP($C286,'틱톡 RAW'!$A:$K,7,0),0)</f>
        <v>0</v>
      </c>
      <c r="F286" s="22">
        <f>IFERROR(VLOOKUP($C286,'틱톡 RAW'!$A:$K,8,0),0)</f>
        <v>0</v>
      </c>
      <c r="G286" s="22">
        <f>IFERROR(VLOOKUP($C286,'틱톡 RAW'!$A:$K,12,0),0)</f>
        <v>0</v>
      </c>
      <c r="H286" s="22">
        <f>IFERROR(VLOOKUP($C286,'틱톡 RAW'!$A:$K,13,0),0)</f>
        <v>0</v>
      </c>
      <c r="I286" s="22">
        <f>IFERROR(VLOOKUP($C286,'틱톡 RAW'!$A:$K,14,0),0)</f>
        <v>0</v>
      </c>
      <c r="J286" s="23">
        <f t="shared" si="184"/>
        <v>0</v>
      </c>
      <c r="K286" s="23">
        <f t="shared" si="175"/>
        <v>0</v>
      </c>
      <c r="L286" s="24">
        <f t="shared" si="176"/>
        <v>0</v>
      </c>
      <c r="M286" s="24">
        <f t="shared" si="176"/>
        <v>0</v>
      </c>
      <c r="N286" s="24">
        <f t="shared" si="177"/>
        <v>0</v>
      </c>
      <c r="O286" s="24">
        <f t="shared" si="178"/>
        <v>0</v>
      </c>
      <c r="P286" s="22">
        <f t="shared" si="179"/>
        <v>0</v>
      </c>
      <c r="Q286" s="22">
        <f t="shared" si="180"/>
        <v>0</v>
      </c>
      <c r="R286" s="22">
        <f t="shared" si="181"/>
        <v>0</v>
      </c>
      <c r="S286" s="22">
        <f>IFERROR(VLOOKUP($C286,'틱톡 RAW (MMP)'!$A:$J,6,0),0)</f>
        <v>0</v>
      </c>
      <c r="T286" s="22">
        <f>IFERROR(VLOOKUP($C286,'틱톡 RAW (MMP)'!$A:$J,9,0),0)</f>
        <v>0</v>
      </c>
      <c r="U286" s="22">
        <f>IFERROR(VLOOKUP($C286,'틱톡 RAW (MMP)'!$A:$J,10,0),0)</f>
        <v>0</v>
      </c>
      <c r="V286" s="22">
        <f t="shared" si="182"/>
        <v>0</v>
      </c>
      <c r="W286" s="22">
        <f t="shared" si="183"/>
        <v>0</v>
      </c>
      <c r="X286" s="22">
        <f>IFERROR(W286*커버링B2C요약!$AD$8/(커버링B2C요약!$AE$5/커버링B2C요약!$AD$5),0)</f>
        <v>0</v>
      </c>
      <c r="Y286" s="43"/>
      <c r="Z286" s="43"/>
      <c r="AA286" s="208"/>
    </row>
    <row r="287" spans="1:27" s="45" customFormat="1" ht="16.5" hidden="1" customHeight="1">
      <c r="A287" s="43"/>
      <c r="B287" s="22">
        <f>IFERROR(VLOOKUP($C287,'틱톡 RAW'!$A:$K,3,0),0)</f>
        <v>0</v>
      </c>
      <c r="C287" s="22">
        <v>1851721082488860</v>
      </c>
      <c r="D287" s="22">
        <f>IFERROR(VLOOKUP($C287,'틱톡 RAW'!$A:$K,6,0),0)</f>
        <v>0</v>
      </c>
      <c r="E287" s="22">
        <f>IFERROR(VLOOKUP($C287,'틱톡 RAW'!$A:$K,7,0),0)</f>
        <v>0</v>
      </c>
      <c r="F287" s="22">
        <f>IFERROR(VLOOKUP($C287,'틱톡 RAW'!$A:$K,8,0),0)</f>
        <v>0</v>
      </c>
      <c r="G287" s="22">
        <f>IFERROR(VLOOKUP($C287,'틱톡 RAW'!$A:$K,12,0),0)</f>
        <v>0</v>
      </c>
      <c r="H287" s="22">
        <f>IFERROR(VLOOKUP($C287,'틱톡 RAW'!$A:$K,13,0),0)</f>
        <v>0</v>
      </c>
      <c r="I287" s="22">
        <f>IFERROR(VLOOKUP($C287,'틱톡 RAW'!$A:$K,14,0),0)</f>
        <v>0</v>
      </c>
      <c r="J287" s="23">
        <f t="shared" si="184"/>
        <v>0</v>
      </c>
      <c r="K287" s="23">
        <f t="shared" si="175"/>
        <v>0</v>
      </c>
      <c r="L287" s="24">
        <f t="shared" si="176"/>
        <v>0</v>
      </c>
      <c r="M287" s="24">
        <f t="shared" si="176"/>
        <v>0</v>
      </c>
      <c r="N287" s="24">
        <f t="shared" si="177"/>
        <v>0</v>
      </c>
      <c r="O287" s="24">
        <f t="shared" si="178"/>
        <v>0</v>
      </c>
      <c r="P287" s="22">
        <f t="shared" si="179"/>
        <v>0</v>
      </c>
      <c r="Q287" s="22">
        <f t="shared" si="180"/>
        <v>0</v>
      </c>
      <c r="R287" s="22">
        <f t="shared" si="181"/>
        <v>0</v>
      </c>
      <c r="S287" s="22">
        <f>IFERROR(VLOOKUP($C287,'틱톡 RAW (MMP)'!$A:$J,6,0),0)</f>
        <v>0</v>
      </c>
      <c r="T287" s="22">
        <f>IFERROR(VLOOKUP($C287,'틱톡 RAW (MMP)'!$A:$J,9,0),0)</f>
        <v>0</v>
      </c>
      <c r="U287" s="22">
        <f>IFERROR(VLOOKUP($C287,'틱톡 RAW (MMP)'!$A:$J,10,0),0)</f>
        <v>0</v>
      </c>
      <c r="V287" s="22">
        <f t="shared" si="182"/>
        <v>0</v>
      </c>
      <c r="W287" s="22">
        <f t="shared" si="183"/>
        <v>0</v>
      </c>
      <c r="X287" s="22">
        <f>IFERROR(W287*커버링B2C요약!$AD$8/(커버링B2C요약!$AE$5/커버링B2C요약!$AD$5),0)</f>
        <v>0</v>
      </c>
      <c r="Y287" s="43"/>
      <c r="Z287" s="43"/>
      <c r="AA287" s="208"/>
    </row>
    <row r="288" spans="1:27" s="45" customFormat="1" ht="16.5" hidden="1" customHeight="1">
      <c r="A288" s="43"/>
      <c r="B288" s="22">
        <f>IFERROR(VLOOKUP($C288,'틱톡 RAW'!$A:$K,3,0),0)</f>
        <v>0</v>
      </c>
      <c r="C288" s="22">
        <v>1851398212449310</v>
      </c>
      <c r="D288" s="22">
        <f>IFERROR(VLOOKUP($C288,'틱톡 RAW'!$A:$K,6,0),0)</f>
        <v>0</v>
      </c>
      <c r="E288" s="22">
        <f>IFERROR(VLOOKUP($C288,'틱톡 RAW'!$A:$K,7,0),0)</f>
        <v>0</v>
      </c>
      <c r="F288" s="22">
        <f>IFERROR(VLOOKUP($C288,'틱톡 RAW'!$A:$K,8,0),0)</f>
        <v>0</v>
      </c>
      <c r="G288" s="22">
        <f>IFERROR(VLOOKUP($C288,'틱톡 RAW'!$A:$K,12,0),0)</f>
        <v>0</v>
      </c>
      <c r="H288" s="22">
        <f>IFERROR(VLOOKUP($C288,'틱톡 RAW'!$A:$K,13,0),0)</f>
        <v>0</v>
      </c>
      <c r="I288" s="22">
        <f>IFERROR(VLOOKUP($C288,'틱톡 RAW'!$A:$K,14,0),0)</f>
        <v>0</v>
      </c>
      <c r="J288" s="23">
        <f t="shared" si="184"/>
        <v>0</v>
      </c>
      <c r="K288" s="23">
        <f t="shared" si="175"/>
        <v>0</v>
      </c>
      <c r="L288" s="24">
        <f t="shared" si="176"/>
        <v>0</v>
      </c>
      <c r="M288" s="24">
        <f t="shared" si="176"/>
        <v>0</v>
      </c>
      <c r="N288" s="24">
        <f t="shared" si="177"/>
        <v>0</v>
      </c>
      <c r="O288" s="24">
        <f t="shared" si="178"/>
        <v>0</v>
      </c>
      <c r="P288" s="22">
        <f t="shared" si="179"/>
        <v>0</v>
      </c>
      <c r="Q288" s="22">
        <f t="shared" si="180"/>
        <v>0</v>
      </c>
      <c r="R288" s="22">
        <f t="shared" si="181"/>
        <v>0</v>
      </c>
      <c r="S288" s="22">
        <f>IFERROR(VLOOKUP($C288,'틱톡 RAW (MMP)'!$A:$J,6,0),0)</f>
        <v>0</v>
      </c>
      <c r="T288" s="22">
        <f>IFERROR(VLOOKUP($C288,'틱톡 RAW (MMP)'!$A:$J,9,0),0)</f>
        <v>0</v>
      </c>
      <c r="U288" s="22">
        <f>IFERROR(VLOOKUP($C288,'틱톡 RAW (MMP)'!$A:$J,10,0),0)</f>
        <v>0</v>
      </c>
      <c r="V288" s="22">
        <f t="shared" si="182"/>
        <v>0</v>
      </c>
      <c r="W288" s="22">
        <f t="shared" si="183"/>
        <v>0</v>
      </c>
      <c r="X288" s="22">
        <f>IFERROR(W288*커버링B2C요약!$AD$8/(커버링B2C요약!$AE$5/커버링B2C요약!$AD$5),0)</f>
        <v>0</v>
      </c>
      <c r="Y288" s="43"/>
      <c r="Z288" s="43"/>
      <c r="AA288" s="208"/>
    </row>
    <row r="289" spans="1:27" ht="16.5" hidden="1" customHeight="1">
      <c r="B289" s="19" t="s">
        <v>440</v>
      </c>
      <c r="C289" s="131" t="s">
        <v>1567</v>
      </c>
      <c r="D289" s="20"/>
    </row>
    <row r="290" spans="1:27" ht="16.5" hidden="1" customHeight="1">
      <c r="B290" s="11" t="s">
        <v>1565</v>
      </c>
      <c r="C290" s="11" t="s">
        <v>22</v>
      </c>
      <c r="D290" s="12" t="s">
        <v>23</v>
      </c>
      <c r="E290" s="12" t="s">
        <v>24</v>
      </c>
      <c r="F290" s="12" t="s">
        <v>25</v>
      </c>
      <c r="G290" s="12" t="s">
        <v>26</v>
      </c>
      <c r="H290" s="12" t="s">
        <v>27</v>
      </c>
      <c r="I290" s="12" t="s">
        <v>28</v>
      </c>
      <c r="J290" s="13" t="s">
        <v>29</v>
      </c>
      <c r="K290" s="13" t="s">
        <v>30</v>
      </c>
      <c r="L290" s="13" t="s">
        <v>31</v>
      </c>
      <c r="M290" s="13" t="s">
        <v>32</v>
      </c>
      <c r="N290" s="13" t="s">
        <v>33</v>
      </c>
      <c r="O290" s="13" t="s">
        <v>34</v>
      </c>
      <c r="P290" s="13" t="s">
        <v>35</v>
      </c>
      <c r="Q290" s="13" t="s">
        <v>36</v>
      </c>
      <c r="R290" s="13" t="s">
        <v>37</v>
      </c>
      <c r="S290" s="14" t="s">
        <v>38</v>
      </c>
      <c r="T290" s="14" t="s">
        <v>27</v>
      </c>
      <c r="U290" s="14" t="s">
        <v>28</v>
      </c>
      <c r="V290" s="14" t="s">
        <v>36</v>
      </c>
      <c r="W290" s="14" t="s">
        <v>37</v>
      </c>
      <c r="X290" s="14" t="s">
        <v>437</v>
      </c>
      <c r="Y290" s="13" t="s">
        <v>40</v>
      </c>
      <c r="Z290" s="14" t="s">
        <v>41</v>
      </c>
    </row>
    <row r="291" spans="1:27" ht="16.5" hidden="1" customHeight="1">
      <c r="B291" s="15"/>
      <c r="C291" s="9" t="s">
        <v>435</v>
      </c>
      <c r="D291" s="16">
        <f t="shared" ref="D291:I291" si="185">SUM(D292:D310)</f>
        <v>0</v>
      </c>
      <c r="E291" s="16">
        <f t="shared" si="185"/>
        <v>0</v>
      </c>
      <c r="F291" s="16">
        <f t="shared" si="185"/>
        <v>0</v>
      </c>
      <c r="G291" s="16">
        <f t="shared" si="185"/>
        <v>0</v>
      </c>
      <c r="H291" s="16">
        <f t="shared" si="185"/>
        <v>0</v>
      </c>
      <c r="I291" s="16">
        <f t="shared" si="185"/>
        <v>0</v>
      </c>
      <c r="J291" s="17" t="e">
        <f>D291*1000/E291</f>
        <v>#DIV/0!</v>
      </c>
      <c r="K291" s="17">
        <f t="shared" ref="K291:K310" si="186">IFERROR(D291/F291,0)</f>
        <v>0</v>
      </c>
      <c r="L291" s="18">
        <f t="shared" ref="L291:L310" si="187">IFERROR(F291/E291,0)</f>
        <v>0</v>
      </c>
      <c r="M291" s="42">
        <f t="shared" ref="M291:M310" si="188">IFERROR(G291/F291,0)</f>
        <v>0</v>
      </c>
      <c r="N291" s="42">
        <f t="shared" ref="N291:N310" si="189">IFERROR(H291/F291,0)</f>
        <v>0</v>
      </c>
      <c r="O291" s="42">
        <f t="shared" ref="O291:O310" si="190">IFERROR(I291/F291,0)</f>
        <v>0</v>
      </c>
      <c r="P291" s="17">
        <f t="shared" ref="P291:P310" si="191">IFERROR(D291/G291,0)</f>
        <v>0</v>
      </c>
      <c r="Q291" s="17">
        <f t="shared" ref="Q291:Q310" si="192">IFERROR(D291/H291,0)</f>
        <v>0</v>
      </c>
      <c r="R291" s="17">
        <f t="shared" ref="R291:R310" si="193">IFERROR(D291/I291,0)</f>
        <v>0</v>
      </c>
      <c r="S291" s="16">
        <f>SUM(S292:S310)</f>
        <v>0</v>
      </c>
      <c r="T291" s="16">
        <f>SUM(T292:T310)</f>
        <v>0</v>
      </c>
      <c r="U291" s="16">
        <f>SUM(U292:U310)</f>
        <v>0</v>
      </c>
      <c r="V291" s="17">
        <f t="shared" ref="V291:V310" si="194">IFERROR(D291/T291,0)</f>
        <v>0</v>
      </c>
      <c r="W291" s="17">
        <f t="shared" ref="W291:W310" si="195">IFERROR(D291/U291,0)</f>
        <v>0</v>
      </c>
      <c r="X291" s="17">
        <f>IFERROR(W291*커버링B2C요약!$AD$8/(커버링B2C요약!$AE$5/커버링B2C요약!$AD$5),0)</f>
        <v>0</v>
      </c>
      <c r="Y291" s="17">
        <v>0</v>
      </c>
      <c r="Z291" s="17">
        <v>0</v>
      </c>
      <c r="AA291" s="166"/>
    </row>
    <row r="292" spans="1:27" s="45" customFormat="1" ht="16.5" hidden="1" customHeight="1">
      <c r="A292" s="43"/>
      <c r="B292" s="22">
        <f>IFERROR(VLOOKUP($C292,'틱톡 RAW'!$A:$K,3,0),0)</f>
        <v>0</v>
      </c>
      <c r="C292" s="22">
        <v>1851399086442670</v>
      </c>
      <c r="D292" s="22">
        <f>IFERROR(VLOOKUP($C292,'틱톡 RAW'!$A:$K,6,0),0)</f>
        <v>0</v>
      </c>
      <c r="E292" s="22">
        <f>IFERROR(VLOOKUP($C292,'틱톡 RAW'!$A:$K,7,0),0)</f>
        <v>0</v>
      </c>
      <c r="F292" s="22">
        <f>IFERROR(VLOOKUP($C292,'틱톡 RAW'!$A:$K,8,0),0)</f>
        <v>0</v>
      </c>
      <c r="G292" s="22">
        <f>IFERROR(VLOOKUP($C292,'틱톡 RAW'!$A:$K,12,0),0)</f>
        <v>0</v>
      </c>
      <c r="H292" s="22">
        <f>IFERROR(VLOOKUP($C292,'틱톡 RAW'!$A:$K,13,0),0)</f>
        <v>0</v>
      </c>
      <c r="I292" s="22">
        <f>IFERROR(VLOOKUP($C292,'틱톡 RAW'!$A:$K,14,0),0)</f>
        <v>0</v>
      </c>
      <c r="J292" s="23">
        <f t="shared" ref="J292:J310" si="196">IFERROR(D292/E292*1000,0)</f>
        <v>0</v>
      </c>
      <c r="K292" s="23">
        <f t="shared" si="186"/>
        <v>0</v>
      </c>
      <c r="L292" s="24">
        <f t="shared" si="187"/>
        <v>0</v>
      </c>
      <c r="M292" s="24">
        <f t="shared" si="188"/>
        <v>0</v>
      </c>
      <c r="N292" s="24">
        <f t="shared" si="189"/>
        <v>0</v>
      </c>
      <c r="O292" s="24">
        <f t="shared" si="190"/>
        <v>0</v>
      </c>
      <c r="P292" s="22">
        <f t="shared" si="191"/>
        <v>0</v>
      </c>
      <c r="Q292" s="22">
        <f t="shared" si="192"/>
        <v>0</v>
      </c>
      <c r="R292" s="22">
        <f t="shared" si="193"/>
        <v>0</v>
      </c>
      <c r="S292" s="22">
        <f>IFERROR(VLOOKUP($C292,'틱톡 RAW (MMP)'!$A:$J,6,0),0)</f>
        <v>0</v>
      </c>
      <c r="T292" s="22">
        <f>IFERROR(VLOOKUP($C292,'틱톡 RAW (MMP)'!$A:$J,9,0),0)</f>
        <v>0</v>
      </c>
      <c r="U292" s="22">
        <f>IFERROR(VLOOKUP($C292,'틱톡 RAW (MMP)'!$A:$J,10,0),0)</f>
        <v>0</v>
      </c>
      <c r="V292" s="22">
        <f t="shared" si="194"/>
        <v>0</v>
      </c>
      <c r="W292" s="22">
        <f t="shared" si="195"/>
        <v>0</v>
      </c>
      <c r="X292" s="22">
        <f>IFERROR(W292*커버링B2C요약!$AD$8/(커버링B2C요약!$AE$5/커버링B2C요약!$AD$5),0)</f>
        <v>0</v>
      </c>
      <c r="Y292" s="43"/>
      <c r="Z292" s="43"/>
    </row>
    <row r="293" spans="1:27" s="45" customFormat="1" ht="16.5" hidden="1" customHeight="1">
      <c r="A293" s="43"/>
      <c r="B293" s="22">
        <f>IFERROR(VLOOKUP($C293,'틱톡 RAW'!$A:$K,3,0),0)</f>
        <v>0</v>
      </c>
      <c r="C293" s="22">
        <v>1851399086439890</v>
      </c>
      <c r="D293" s="22">
        <f>IFERROR(VLOOKUP($C293,'틱톡 RAW'!$A:$K,6,0),0)</f>
        <v>0</v>
      </c>
      <c r="E293" s="22">
        <f>IFERROR(VLOOKUP($C293,'틱톡 RAW'!$A:$K,7,0),0)</f>
        <v>0</v>
      </c>
      <c r="F293" s="22">
        <f>IFERROR(VLOOKUP($C293,'틱톡 RAW'!$A:$K,8,0),0)</f>
        <v>0</v>
      </c>
      <c r="G293" s="22">
        <f>IFERROR(VLOOKUP($C293,'틱톡 RAW'!$A:$K,12,0),0)</f>
        <v>0</v>
      </c>
      <c r="H293" s="22">
        <f>IFERROR(VLOOKUP($C293,'틱톡 RAW'!$A:$K,13,0),0)</f>
        <v>0</v>
      </c>
      <c r="I293" s="22">
        <f>IFERROR(VLOOKUP($C293,'틱톡 RAW'!$A:$K,14,0),0)</f>
        <v>0</v>
      </c>
      <c r="J293" s="23">
        <f t="shared" si="196"/>
        <v>0</v>
      </c>
      <c r="K293" s="23">
        <f t="shared" si="186"/>
        <v>0</v>
      </c>
      <c r="L293" s="24">
        <f t="shared" si="187"/>
        <v>0</v>
      </c>
      <c r="M293" s="24">
        <f t="shared" si="188"/>
        <v>0</v>
      </c>
      <c r="N293" s="24">
        <f t="shared" si="189"/>
        <v>0</v>
      </c>
      <c r="O293" s="24">
        <f t="shared" si="190"/>
        <v>0</v>
      </c>
      <c r="P293" s="22">
        <f t="shared" si="191"/>
        <v>0</v>
      </c>
      <c r="Q293" s="22">
        <f t="shared" si="192"/>
        <v>0</v>
      </c>
      <c r="R293" s="22">
        <f t="shared" si="193"/>
        <v>0</v>
      </c>
      <c r="S293" s="22">
        <f>IFERROR(VLOOKUP($C293,'틱톡 RAW (MMP)'!$A:$J,6,0),0)</f>
        <v>0</v>
      </c>
      <c r="T293" s="22">
        <f>IFERROR(VLOOKUP($C293,'틱톡 RAW (MMP)'!$A:$J,9,0),0)</f>
        <v>0</v>
      </c>
      <c r="U293" s="22">
        <f>IFERROR(VLOOKUP($C293,'틱톡 RAW (MMP)'!$A:$J,10,0),0)</f>
        <v>0</v>
      </c>
      <c r="V293" s="22">
        <f t="shared" si="194"/>
        <v>0</v>
      </c>
      <c r="W293" s="22">
        <f t="shared" si="195"/>
        <v>0</v>
      </c>
      <c r="X293" s="22">
        <f>IFERROR(W293*커버링B2C요약!$AD$8/(커버링B2C요약!$AE$5/커버링B2C요약!$AD$5),0)</f>
        <v>0</v>
      </c>
      <c r="Y293" s="43"/>
      <c r="Z293" s="43"/>
    </row>
    <row r="294" spans="1:27" s="45" customFormat="1" ht="16.5" hidden="1" customHeight="1">
      <c r="A294" s="43"/>
      <c r="B294" s="22">
        <f>IFERROR(VLOOKUP($C294,'틱톡 RAW'!$A:$K,3,0),0)</f>
        <v>0</v>
      </c>
      <c r="C294" s="22">
        <v>1851399086441550</v>
      </c>
      <c r="D294" s="22">
        <f>IFERROR(VLOOKUP($C294,'틱톡 RAW'!$A:$K,6,0),0)</f>
        <v>0</v>
      </c>
      <c r="E294" s="22">
        <f>IFERROR(VLOOKUP($C294,'틱톡 RAW'!$A:$K,7,0),0)</f>
        <v>0</v>
      </c>
      <c r="F294" s="22">
        <f>IFERROR(VLOOKUP($C294,'틱톡 RAW'!$A:$K,8,0),0)</f>
        <v>0</v>
      </c>
      <c r="G294" s="22">
        <f>IFERROR(VLOOKUP($C294,'틱톡 RAW'!$A:$K,12,0),0)</f>
        <v>0</v>
      </c>
      <c r="H294" s="22">
        <f>IFERROR(VLOOKUP($C294,'틱톡 RAW'!$A:$K,13,0),0)</f>
        <v>0</v>
      </c>
      <c r="I294" s="22">
        <f>IFERROR(VLOOKUP($C294,'틱톡 RAW'!$A:$K,14,0),0)</f>
        <v>0</v>
      </c>
      <c r="J294" s="23">
        <f t="shared" si="196"/>
        <v>0</v>
      </c>
      <c r="K294" s="23">
        <f t="shared" si="186"/>
        <v>0</v>
      </c>
      <c r="L294" s="24">
        <f t="shared" si="187"/>
        <v>0</v>
      </c>
      <c r="M294" s="24">
        <f t="shared" si="188"/>
        <v>0</v>
      </c>
      <c r="N294" s="24">
        <f t="shared" si="189"/>
        <v>0</v>
      </c>
      <c r="O294" s="24">
        <f t="shared" si="190"/>
        <v>0</v>
      </c>
      <c r="P294" s="22">
        <f t="shared" si="191"/>
        <v>0</v>
      </c>
      <c r="Q294" s="22">
        <f t="shared" si="192"/>
        <v>0</v>
      </c>
      <c r="R294" s="22">
        <f t="shared" si="193"/>
        <v>0</v>
      </c>
      <c r="S294" s="22">
        <f>IFERROR(VLOOKUP($C294,'틱톡 RAW (MMP)'!$A:$J,6,0),0)</f>
        <v>0</v>
      </c>
      <c r="T294" s="22">
        <f>IFERROR(VLOOKUP($C294,'틱톡 RAW (MMP)'!$A:$J,9,0),0)</f>
        <v>0</v>
      </c>
      <c r="U294" s="22">
        <f>IFERROR(VLOOKUP($C294,'틱톡 RAW (MMP)'!$A:$J,10,0),0)</f>
        <v>0</v>
      </c>
      <c r="V294" s="22">
        <f t="shared" si="194"/>
        <v>0</v>
      </c>
      <c r="W294" s="22">
        <f t="shared" si="195"/>
        <v>0</v>
      </c>
      <c r="X294" s="22">
        <f>IFERROR(W294*커버링B2C요약!$AD$8/(커버링B2C요약!$AE$5/커버링B2C요약!$AD$5),0)</f>
        <v>0</v>
      </c>
      <c r="Y294" s="43"/>
      <c r="Z294" s="43"/>
    </row>
    <row r="295" spans="1:27" s="45" customFormat="1" ht="16.5" hidden="1" customHeight="1">
      <c r="A295" s="43"/>
      <c r="B295" s="22">
        <f>IFERROR(VLOOKUP($C295,'틱톡 RAW'!$A:$K,3,0),0)</f>
        <v>0</v>
      </c>
      <c r="C295" s="22">
        <v>1851399086442620</v>
      </c>
      <c r="D295" s="22">
        <f>IFERROR(VLOOKUP($C295,'틱톡 RAW'!$A:$K,6,0),0)</f>
        <v>0</v>
      </c>
      <c r="E295" s="22">
        <f>IFERROR(VLOOKUP($C295,'틱톡 RAW'!$A:$K,7,0),0)</f>
        <v>0</v>
      </c>
      <c r="F295" s="22">
        <f>IFERROR(VLOOKUP($C295,'틱톡 RAW'!$A:$K,8,0),0)</f>
        <v>0</v>
      </c>
      <c r="G295" s="22">
        <f>IFERROR(VLOOKUP($C295,'틱톡 RAW'!$A:$K,12,0),0)</f>
        <v>0</v>
      </c>
      <c r="H295" s="22">
        <f>IFERROR(VLOOKUP($C295,'틱톡 RAW'!$A:$K,13,0),0)</f>
        <v>0</v>
      </c>
      <c r="I295" s="22">
        <f>IFERROR(VLOOKUP($C295,'틱톡 RAW'!$A:$K,14,0),0)</f>
        <v>0</v>
      </c>
      <c r="J295" s="23">
        <f t="shared" si="196"/>
        <v>0</v>
      </c>
      <c r="K295" s="23">
        <f t="shared" si="186"/>
        <v>0</v>
      </c>
      <c r="L295" s="24">
        <f t="shared" si="187"/>
        <v>0</v>
      </c>
      <c r="M295" s="24">
        <f t="shared" si="188"/>
        <v>0</v>
      </c>
      <c r="N295" s="24">
        <f t="shared" si="189"/>
        <v>0</v>
      </c>
      <c r="O295" s="24">
        <f t="shared" si="190"/>
        <v>0</v>
      </c>
      <c r="P295" s="22">
        <f t="shared" si="191"/>
        <v>0</v>
      </c>
      <c r="Q295" s="22">
        <f t="shared" si="192"/>
        <v>0</v>
      </c>
      <c r="R295" s="22">
        <f t="shared" si="193"/>
        <v>0</v>
      </c>
      <c r="S295" s="22">
        <f>IFERROR(VLOOKUP($C295,'틱톡 RAW (MMP)'!$A:$J,6,0),0)</f>
        <v>0</v>
      </c>
      <c r="T295" s="22">
        <f>IFERROR(VLOOKUP($C295,'틱톡 RAW (MMP)'!$A:$J,9,0),0)</f>
        <v>0</v>
      </c>
      <c r="U295" s="22">
        <f>IFERROR(VLOOKUP($C295,'틱톡 RAW (MMP)'!$A:$J,10,0),0)</f>
        <v>0</v>
      </c>
      <c r="V295" s="22">
        <f t="shared" si="194"/>
        <v>0</v>
      </c>
      <c r="W295" s="22">
        <f t="shared" si="195"/>
        <v>0</v>
      </c>
      <c r="X295" s="22">
        <f>IFERROR(W295*커버링B2C요약!$AD$8/(커버링B2C요약!$AE$5/커버링B2C요약!$AD$5),0)</f>
        <v>0</v>
      </c>
      <c r="Y295" s="43"/>
      <c r="Z295" s="43"/>
    </row>
    <row r="296" spans="1:27" s="45" customFormat="1" ht="16.5" hidden="1" customHeight="1">
      <c r="A296" s="43"/>
      <c r="B296" s="22">
        <f>IFERROR(VLOOKUP($C296,'틱톡 RAW'!$A:$K,3,0),0)</f>
        <v>0</v>
      </c>
      <c r="C296" s="22">
        <v>1851399086439870</v>
      </c>
      <c r="D296" s="22">
        <f>IFERROR(VLOOKUP($C296,'틱톡 RAW'!$A:$K,6,0),0)</f>
        <v>0</v>
      </c>
      <c r="E296" s="22">
        <f>IFERROR(VLOOKUP($C296,'틱톡 RAW'!$A:$K,7,0),0)</f>
        <v>0</v>
      </c>
      <c r="F296" s="22">
        <f>IFERROR(VLOOKUP($C296,'틱톡 RAW'!$A:$K,8,0),0)</f>
        <v>0</v>
      </c>
      <c r="G296" s="22">
        <f>IFERROR(VLOOKUP($C296,'틱톡 RAW'!$A:$K,12,0),0)</f>
        <v>0</v>
      </c>
      <c r="H296" s="22">
        <f>IFERROR(VLOOKUP($C296,'틱톡 RAW'!$A:$K,13,0),0)</f>
        <v>0</v>
      </c>
      <c r="I296" s="22">
        <f>IFERROR(VLOOKUP($C296,'틱톡 RAW'!$A:$K,14,0),0)</f>
        <v>0</v>
      </c>
      <c r="J296" s="23">
        <f t="shared" si="196"/>
        <v>0</v>
      </c>
      <c r="K296" s="23">
        <f t="shared" si="186"/>
        <v>0</v>
      </c>
      <c r="L296" s="24">
        <f t="shared" si="187"/>
        <v>0</v>
      </c>
      <c r="M296" s="24">
        <f t="shared" si="188"/>
        <v>0</v>
      </c>
      <c r="N296" s="24">
        <f t="shared" si="189"/>
        <v>0</v>
      </c>
      <c r="O296" s="24">
        <f t="shared" si="190"/>
        <v>0</v>
      </c>
      <c r="P296" s="22">
        <f t="shared" si="191"/>
        <v>0</v>
      </c>
      <c r="Q296" s="22">
        <f t="shared" si="192"/>
        <v>0</v>
      </c>
      <c r="R296" s="22">
        <f t="shared" si="193"/>
        <v>0</v>
      </c>
      <c r="S296" s="22">
        <f>IFERROR(VLOOKUP($C296,'틱톡 RAW (MMP)'!$A:$J,6,0),0)</f>
        <v>0</v>
      </c>
      <c r="T296" s="22">
        <f>IFERROR(VLOOKUP($C296,'틱톡 RAW (MMP)'!$A:$J,9,0),0)</f>
        <v>0</v>
      </c>
      <c r="U296" s="22">
        <f>IFERROR(VLOOKUP($C296,'틱톡 RAW (MMP)'!$A:$J,10,0),0)</f>
        <v>0</v>
      </c>
      <c r="V296" s="22">
        <f t="shared" si="194"/>
        <v>0</v>
      </c>
      <c r="W296" s="22">
        <f t="shared" si="195"/>
        <v>0</v>
      </c>
      <c r="X296" s="22">
        <f>IFERROR(W296*커버링B2C요약!$AD$8/(커버링B2C요약!$AE$5/커버링B2C요약!$AD$5),0)</f>
        <v>0</v>
      </c>
      <c r="Y296" s="43"/>
      <c r="Z296" s="43"/>
    </row>
    <row r="297" spans="1:27" s="45" customFormat="1" ht="16.5" hidden="1" customHeight="1">
      <c r="A297" s="43"/>
      <c r="B297" s="22">
        <f>IFERROR(VLOOKUP($C297,'틱톡 RAW'!$A:$K,3,0),0)</f>
        <v>0</v>
      </c>
      <c r="C297" s="22">
        <v>1851399086440460</v>
      </c>
      <c r="D297" s="22">
        <f>IFERROR(VLOOKUP($C297,'틱톡 RAW'!$A:$K,6,0),0)</f>
        <v>0</v>
      </c>
      <c r="E297" s="22">
        <f>IFERROR(VLOOKUP($C297,'틱톡 RAW'!$A:$K,7,0),0)</f>
        <v>0</v>
      </c>
      <c r="F297" s="22">
        <f>IFERROR(VLOOKUP($C297,'틱톡 RAW'!$A:$K,8,0),0)</f>
        <v>0</v>
      </c>
      <c r="G297" s="22">
        <f>IFERROR(VLOOKUP($C297,'틱톡 RAW'!$A:$K,12,0),0)</f>
        <v>0</v>
      </c>
      <c r="H297" s="22">
        <f>IFERROR(VLOOKUP($C297,'틱톡 RAW'!$A:$K,13,0),0)</f>
        <v>0</v>
      </c>
      <c r="I297" s="22">
        <f>IFERROR(VLOOKUP($C297,'틱톡 RAW'!$A:$K,14,0),0)</f>
        <v>0</v>
      </c>
      <c r="J297" s="23">
        <f t="shared" si="196"/>
        <v>0</v>
      </c>
      <c r="K297" s="23">
        <f t="shared" si="186"/>
        <v>0</v>
      </c>
      <c r="L297" s="24">
        <f t="shared" si="187"/>
        <v>0</v>
      </c>
      <c r="M297" s="24">
        <f t="shared" si="188"/>
        <v>0</v>
      </c>
      <c r="N297" s="24">
        <f t="shared" si="189"/>
        <v>0</v>
      </c>
      <c r="O297" s="24">
        <f t="shared" si="190"/>
        <v>0</v>
      </c>
      <c r="P297" s="22">
        <f t="shared" si="191"/>
        <v>0</v>
      </c>
      <c r="Q297" s="22">
        <f t="shared" si="192"/>
        <v>0</v>
      </c>
      <c r="R297" s="22">
        <f t="shared" si="193"/>
        <v>0</v>
      </c>
      <c r="S297" s="22">
        <f>IFERROR(VLOOKUP($C297,'틱톡 RAW (MMP)'!$A:$J,6,0),0)</f>
        <v>0</v>
      </c>
      <c r="T297" s="22">
        <f>IFERROR(VLOOKUP($C297,'틱톡 RAW (MMP)'!$A:$J,9,0),0)</f>
        <v>0</v>
      </c>
      <c r="U297" s="22">
        <f>IFERROR(VLOOKUP($C297,'틱톡 RAW (MMP)'!$A:$J,10,0),0)</f>
        <v>0</v>
      </c>
      <c r="V297" s="22">
        <f t="shared" si="194"/>
        <v>0</v>
      </c>
      <c r="W297" s="22">
        <f t="shared" si="195"/>
        <v>0</v>
      </c>
      <c r="X297" s="22">
        <f>IFERROR(W297*커버링B2C요약!$AD$8/(커버링B2C요약!$AE$5/커버링B2C요약!$AD$5),0)</f>
        <v>0</v>
      </c>
      <c r="Y297" s="43"/>
      <c r="Z297" s="43"/>
    </row>
    <row r="298" spans="1:27" s="45" customFormat="1" ht="16.5" hidden="1" customHeight="1">
      <c r="A298" s="43"/>
      <c r="B298" s="22">
        <f>IFERROR(VLOOKUP($C298,'틱톡 RAW'!$A:$K,3,0),0)</f>
        <v>0</v>
      </c>
      <c r="C298" s="22">
        <v>1851399086440490</v>
      </c>
      <c r="D298" s="22">
        <f>IFERROR(VLOOKUP($C298,'틱톡 RAW'!$A:$K,6,0),0)</f>
        <v>0</v>
      </c>
      <c r="E298" s="22">
        <f>IFERROR(VLOOKUP($C298,'틱톡 RAW'!$A:$K,7,0),0)</f>
        <v>0</v>
      </c>
      <c r="F298" s="22">
        <f>IFERROR(VLOOKUP($C298,'틱톡 RAW'!$A:$K,8,0),0)</f>
        <v>0</v>
      </c>
      <c r="G298" s="22">
        <f>IFERROR(VLOOKUP($C298,'틱톡 RAW'!$A:$K,12,0),0)</f>
        <v>0</v>
      </c>
      <c r="H298" s="22">
        <f>IFERROR(VLOOKUP($C298,'틱톡 RAW'!$A:$K,13,0),0)</f>
        <v>0</v>
      </c>
      <c r="I298" s="22">
        <f>IFERROR(VLOOKUP($C298,'틱톡 RAW'!$A:$K,14,0),0)</f>
        <v>0</v>
      </c>
      <c r="J298" s="23">
        <f t="shared" si="196"/>
        <v>0</v>
      </c>
      <c r="K298" s="23">
        <f t="shared" si="186"/>
        <v>0</v>
      </c>
      <c r="L298" s="24">
        <f t="shared" si="187"/>
        <v>0</v>
      </c>
      <c r="M298" s="24">
        <f t="shared" si="188"/>
        <v>0</v>
      </c>
      <c r="N298" s="24">
        <f t="shared" si="189"/>
        <v>0</v>
      </c>
      <c r="O298" s="24">
        <f t="shared" si="190"/>
        <v>0</v>
      </c>
      <c r="P298" s="22">
        <f t="shared" si="191"/>
        <v>0</v>
      </c>
      <c r="Q298" s="22">
        <f t="shared" si="192"/>
        <v>0</v>
      </c>
      <c r="R298" s="22">
        <f t="shared" si="193"/>
        <v>0</v>
      </c>
      <c r="S298" s="22">
        <f>IFERROR(VLOOKUP($C298,'틱톡 RAW (MMP)'!$A:$J,6,0),0)</f>
        <v>0</v>
      </c>
      <c r="T298" s="22">
        <f>IFERROR(VLOOKUP($C298,'틱톡 RAW (MMP)'!$A:$J,9,0),0)</f>
        <v>0</v>
      </c>
      <c r="U298" s="22">
        <f>IFERROR(VLOOKUP($C298,'틱톡 RAW (MMP)'!$A:$J,10,0),0)</f>
        <v>0</v>
      </c>
      <c r="V298" s="22">
        <f t="shared" si="194"/>
        <v>0</v>
      </c>
      <c r="W298" s="22">
        <f t="shared" si="195"/>
        <v>0</v>
      </c>
      <c r="X298" s="22">
        <f>IFERROR(W298*커버링B2C요약!$AD$8/(커버링B2C요약!$AE$5/커버링B2C요약!$AD$5),0)</f>
        <v>0</v>
      </c>
      <c r="Y298" s="43"/>
      <c r="Z298" s="43"/>
    </row>
    <row r="299" spans="1:27" s="45" customFormat="1" ht="16.5" hidden="1" customHeight="1">
      <c r="A299" s="43"/>
      <c r="B299" s="22">
        <f>IFERROR(VLOOKUP($C299,'틱톡 RAW'!$A:$K,3,0),0)</f>
        <v>0</v>
      </c>
      <c r="C299" s="22">
        <v>1851399086441570</v>
      </c>
      <c r="D299" s="22">
        <f>IFERROR(VLOOKUP($C299,'틱톡 RAW'!$A:$K,6,0),0)</f>
        <v>0</v>
      </c>
      <c r="E299" s="22">
        <f>IFERROR(VLOOKUP($C299,'틱톡 RAW'!$A:$K,7,0),0)</f>
        <v>0</v>
      </c>
      <c r="F299" s="22">
        <f>IFERROR(VLOOKUP($C299,'틱톡 RAW'!$A:$K,8,0),0)</f>
        <v>0</v>
      </c>
      <c r="G299" s="22">
        <f>IFERROR(VLOOKUP($C299,'틱톡 RAW'!$A:$K,12,0),0)</f>
        <v>0</v>
      </c>
      <c r="H299" s="22">
        <f>IFERROR(VLOOKUP($C299,'틱톡 RAW'!$A:$K,13,0),0)</f>
        <v>0</v>
      </c>
      <c r="I299" s="22">
        <f>IFERROR(VLOOKUP($C299,'틱톡 RAW'!$A:$K,14,0),0)</f>
        <v>0</v>
      </c>
      <c r="J299" s="23">
        <f t="shared" si="196"/>
        <v>0</v>
      </c>
      <c r="K299" s="23">
        <f t="shared" si="186"/>
        <v>0</v>
      </c>
      <c r="L299" s="24">
        <f t="shared" si="187"/>
        <v>0</v>
      </c>
      <c r="M299" s="24">
        <f t="shared" si="188"/>
        <v>0</v>
      </c>
      <c r="N299" s="24">
        <f t="shared" si="189"/>
        <v>0</v>
      </c>
      <c r="O299" s="24">
        <f t="shared" si="190"/>
        <v>0</v>
      </c>
      <c r="P299" s="22">
        <f t="shared" si="191"/>
        <v>0</v>
      </c>
      <c r="Q299" s="22">
        <f t="shared" si="192"/>
        <v>0</v>
      </c>
      <c r="R299" s="22">
        <f t="shared" si="193"/>
        <v>0</v>
      </c>
      <c r="S299" s="22">
        <f>IFERROR(VLOOKUP($C299,'틱톡 RAW (MMP)'!$A:$J,6,0),0)</f>
        <v>0</v>
      </c>
      <c r="T299" s="22">
        <f>IFERROR(VLOOKUP($C299,'틱톡 RAW (MMP)'!$A:$J,9,0),0)</f>
        <v>0</v>
      </c>
      <c r="U299" s="22">
        <f>IFERROR(VLOOKUP($C299,'틱톡 RAW (MMP)'!$A:$J,10,0),0)</f>
        <v>0</v>
      </c>
      <c r="V299" s="22">
        <f t="shared" si="194"/>
        <v>0</v>
      </c>
      <c r="W299" s="22">
        <f t="shared" si="195"/>
        <v>0</v>
      </c>
      <c r="X299" s="22">
        <f>IFERROR(W299*커버링B2C요약!$AD$8/(커버링B2C요약!$AE$5/커버링B2C요약!$AD$5),0)</f>
        <v>0</v>
      </c>
      <c r="Y299" s="43"/>
      <c r="Z299" s="43"/>
    </row>
    <row r="300" spans="1:27" s="45" customFormat="1" ht="16.5" hidden="1" customHeight="1">
      <c r="A300" s="43"/>
      <c r="B300" s="22">
        <f>IFERROR(VLOOKUP($C300,'틱톡 RAW'!$A:$K,3,0),0)</f>
        <v>0</v>
      </c>
      <c r="C300" s="22">
        <v>1851399086441580</v>
      </c>
      <c r="D300" s="22">
        <f>IFERROR(VLOOKUP($C300,'틱톡 RAW'!$A:$K,6,0),0)</f>
        <v>0</v>
      </c>
      <c r="E300" s="22">
        <f>IFERROR(VLOOKUP($C300,'틱톡 RAW'!$A:$K,7,0),0)</f>
        <v>0</v>
      </c>
      <c r="F300" s="22">
        <f>IFERROR(VLOOKUP($C300,'틱톡 RAW'!$A:$K,8,0),0)</f>
        <v>0</v>
      </c>
      <c r="G300" s="22">
        <f>IFERROR(VLOOKUP($C300,'틱톡 RAW'!$A:$K,12,0),0)</f>
        <v>0</v>
      </c>
      <c r="H300" s="22">
        <f>IFERROR(VLOOKUP($C300,'틱톡 RAW'!$A:$K,13,0),0)</f>
        <v>0</v>
      </c>
      <c r="I300" s="22">
        <f>IFERROR(VLOOKUP($C300,'틱톡 RAW'!$A:$K,14,0),0)</f>
        <v>0</v>
      </c>
      <c r="J300" s="23">
        <f t="shared" si="196"/>
        <v>0</v>
      </c>
      <c r="K300" s="23">
        <f t="shared" si="186"/>
        <v>0</v>
      </c>
      <c r="L300" s="24">
        <f t="shared" si="187"/>
        <v>0</v>
      </c>
      <c r="M300" s="24">
        <f t="shared" si="188"/>
        <v>0</v>
      </c>
      <c r="N300" s="24">
        <f t="shared" si="189"/>
        <v>0</v>
      </c>
      <c r="O300" s="24">
        <f t="shared" si="190"/>
        <v>0</v>
      </c>
      <c r="P300" s="22">
        <f t="shared" si="191"/>
        <v>0</v>
      </c>
      <c r="Q300" s="22">
        <f t="shared" si="192"/>
        <v>0</v>
      </c>
      <c r="R300" s="22">
        <f t="shared" si="193"/>
        <v>0</v>
      </c>
      <c r="S300" s="22">
        <f>IFERROR(VLOOKUP($C300,'틱톡 RAW (MMP)'!$A:$J,6,0),0)</f>
        <v>0</v>
      </c>
      <c r="T300" s="22">
        <f>IFERROR(VLOOKUP($C300,'틱톡 RAW (MMP)'!$A:$J,9,0),0)</f>
        <v>0</v>
      </c>
      <c r="U300" s="22">
        <f>IFERROR(VLOOKUP($C300,'틱톡 RAW (MMP)'!$A:$J,10,0),0)</f>
        <v>0</v>
      </c>
      <c r="V300" s="22">
        <f t="shared" si="194"/>
        <v>0</v>
      </c>
      <c r="W300" s="22">
        <f t="shared" si="195"/>
        <v>0</v>
      </c>
      <c r="X300" s="22">
        <f>IFERROR(W300*커버링B2C요약!$AD$8/(커버링B2C요약!$AE$5/커버링B2C요약!$AD$5),0)</f>
        <v>0</v>
      </c>
      <c r="Y300" s="43"/>
      <c r="Z300" s="43"/>
    </row>
    <row r="301" spans="1:27" s="45" customFormat="1" ht="16.5" hidden="1" customHeight="1">
      <c r="A301" s="43"/>
      <c r="B301" s="22">
        <f>IFERROR(VLOOKUP($C301,'틱톡 RAW'!$A:$K,3,0),0)</f>
        <v>0</v>
      </c>
      <c r="C301" s="22">
        <v>1851399086440450</v>
      </c>
      <c r="D301" s="22">
        <f>IFERROR(VLOOKUP($C301,'틱톡 RAW'!$A:$K,6,0),0)</f>
        <v>0</v>
      </c>
      <c r="E301" s="22">
        <f>IFERROR(VLOOKUP($C301,'틱톡 RAW'!$A:$K,7,0),0)</f>
        <v>0</v>
      </c>
      <c r="F301" s="22">
        <f>IFERROR(VLOOKUP($C301,'틱톡 RAW'!$A:$K,8,0),0)</f>
        <v>0</v>
      </c>
      <c r="G301" s="22">
        <f>IFERROR(VLOOKUP($C301,'틱톡 RAW'!$A:$K,12,0),0)</f>
        <v>0</v>
      </c>
      <c r="H301" s="22">
        <f>IFERROR(VLOOKUP($C301,'틱톡 RAW'!$A:$K,13,0),0)</f>
        <v>0</v>
      </c>
      <c r="I301" s="22">
        <f>IFERROR(VLOOKUP($C301,'틱톡 RAW'!$A:$K,14,0),0)</f>
        <v>0</v>
      </c>
      <c r="J301" s="23">
        <f t="shared" si="196"/>
        <v>0</v>
      </c>
      <c r="K301" s="23">
        <f t="shared" si="186"/>
        <v>0</v>
      </c>
      <c r="L301" s="24">
        <f t="shared" si="187"/>
        <v>0</v>
      </c>
      <c r="M301" s="24">
        <f t="shared" si="188"/>
        <v>0</v>
      </c>
      <c r="N301" s="24">
        <f t="shared" si="189"/>
        <v>0</v>
      </c>
      <c r="O301" s="24">
        <f t="shared" si="190"/>
        <v>0</v>
      </c>
      <c r="P301" s="22">
        <f t="shared" si="191"/>
        <v>0</v>
      </c>
      <c r="Q301" s="22">
        <f t="shared" si="192"/>
        <v>0</v>
      </c>
      <c r="R301" s="22">
        <f t="shared" si="193"/>
        <v>0</v>
      </c>
      <c r="S301" s="22">
        <f>IFERROR(VLOOKUP($C301,'틱톡 RAW (MMP)'!$A:$J,6,0),0)</f>
        <v>0</v>
      </c>
      <c r="T301" s="22">
        <f>IFERROR(VLOOKUP($C301,'틱톡 RAW (MMP)'!$A:$J,9,0),0)</f>
        <v>0</v>
      </c>
      <c r="U301" s="22">
        <f>IFERROR(VLOOKUP($C301,'틱톡 RAW (MMP)'!$A:$J,10,0),0)</f>
        <v>0</v>
      </c>
      <c r="V301" s="22">
        <f t="shared" si="194"/>
        <v>0</v>
      </c>
      <c r="W301" s="22">
        <f t="shared" si="195"/>
        <v>0</v>
      </c>
      <c r="X301" s="22">
        <f>IFERROR(W301*커버링B2C요약!$AD$8/(커버링B2C요약!$AE$5/커버링B2C요약!$AD$5),0)</f>
        <v>0</v>
      </c>
      <c r="Y301" s="43"/>
      <c r="Z301" s="43"/>
    </row>
    <row r="302" spans="1:27" s="45" customFormat="1" ht="16.5" hidden="1" customHeight="1">
      <c r="A302" s="43"/>
      <c r="B302" s="22">
        <f>IFERROR(VLOOKUP($C302,'틱톡 RAW'!$A:$K,3,0),0)</f>
        <v>0</v>
      </c>
      <c r="C302" s="22">
        <v>1851399086439900</v>
      </c>
      <c r="D302" s="22">
        <f>IFERROR(VLOOKUP($C302,'틱톡 RAW'!$A:$K,6,0),0)</f>
        <v>0</v>
      </c>
      <c r="E302" s="22">
        <f>IFERROR(VLOOKUP($C302,'틱톡 RAW'!$A:$K,7,0),0)</f>
        <v>0</v>
      </c>
      <c r="F302" s="22">
        <f>IFERROR(VLOOKUP($C302,'틱톡 RAW'!$A:$K,8,0),0)</f>
        <v>0</v>
      </c>
      <c r="G302" s="22">
        <f>IFERROR(VLOOKUP($C302,'틱톡 RAW'!$A:$K,12,0),0)</f>
        <v>0</v>
      </c>
      <c r="H302" s="22">
        <f>IFERROR(VLOOKUP($C302,'틱톡 RAW'!$A:$K,13,0),0)</f>
        <v>0</v>
      </c>
      <c r="I302" s="22">
        <f>IFERROR(VLOOKUP($C302,'틱톡 RAW'!$A:$K,14,0),0)</f>
        <v>0</v>
      </c>
      <c r="J302" s="23">
        <f t="shared" si="196"/>
        <v>0</v>
      </c>
      <c r="K302" s="23">
        <f t="shared" si="186"/>
        <v>0</v>
      </c>
      <c r="L302" s="24">
        <f t="shared" si="187"/>
        <v>0</v>
      </c>
      <c r="M302" s="24">
        <f t="shared" si="188"/>
        <v>0</v>
      </c>
      <c r="N302" s="24">
        <f t="shared" si="189"/>
        <v>0</v>
      </c>
      <c r="O302" s="24">
        <f t="shared" si="190"/>
        <v>0</v>
      </c>
      <c r="P302" s="22">
        <f t="shared" si="191"/>
        <v>0</v>
      </c>
      <c r="Q302" s="22">
        <f t="shared" si="192"/>
        <v>0</v>
      </c>
      <c r="R302" s="22">
        <f t="shared" si="193"/>
        <v>0</v>
      </c>
      <c r="S302" s="22">
        <f>IFERROR(VLOOKUP($C302,'틱톡 RAW (MMP)'!$A:$J,6,0),0)</f>
        <v>0</v>
      </c>
      <c r="T302" s="22">
        <f>IFERROR(VLOOKUP($C302,'틱톡 RAW (MMP)'!$A:$J,9,0),0)</f>
        <v>0</v>
      </c>
      <c r="U302" s="22">
        <f>IFERROR(VLOOKUP($C302,'틱톡 RAW (MMP)'!$A:$J,10,0),0)</f>
        <v>0</v>
      </c>
      <c r="V302" s="22">
        <f t="shared" si="194"/>
        <v>0</v>
      </c>
      <c r="W302" s="22">
        <f t="shared" si="195"/>
        <v>0</v>
      </c>
      <c r="X302" s="22">
        <f>IFERROR(W302*커버링B2C요약!$AD$8/(커버링B2C요약!$AE$5/커버링B2C요약!$AD$5),0)</f>
        <v>0</v>
      </c>
      <c r="Y302" s="43"/>
      <c r="Z302" s="43"/>
    </row>
    <row r="303" spans="1:27" s="45" customFormat="1" ht="16.5" hidden="1" customHeight="1">
      <c r="A303" s="43"/>
      <c r="B303" s="22">
        <f>IFERROR(VLOOKUP($C303,'틱톡 RAW'!$A:$K,3,0),0)</f>
        <v>0</v>
      </c>
      <c r="C303" s="22">
        <v>1851399086442650</v>
      </c>
      <c r="D303" s="22">
        <f>IFERROR(VLOOKUP($C303,'틱톡 RAW'!$A:$K,6,0),0)</f>
        <v>0</v>
      </c>
      <c r="E303" s="22">
        <f>IFERROR(VLOOKUP($C303,'틱톡 RAW'!$A:$K,7,0),0)</f>
        <v>0</v>
      </c>
      <c r="F303" s="22">
        <f>IFERROR(VLOOKUP($C303,'틱톡 RAW'!$A:$K,8,0),0)</f>
        <v>0</v>
      </c>
      <c r="G303" s="22">
        <f>IFERROR(VLOOKUP($C303,'틱톡 RAW'!$A:$K,12,0),0)</f>
        <v>0</v>
      </c>
      <c r="H303" s="22">
        <f>IFERROR(VLOOKUP($C303,'틱톡 RAW'!$A:$K,13,0),0)</f>
        <v>0</v>
      </c>
      <c r="I303" s="22">
        <f>IFERROR(VLOOKUP($C303,'틱톡 RAW'!$A:$K,14,0),0)</f>
        <v>0</v>
      </c>
      <c r="J303" s="23">
        <f t="shared" si="196"/>
        <v>0</v>
      </c>
      <c r="K303" s="23">
        <f t="shared" si="186"/>
        <v>0</v>
      </c>
      <c r="L303" s="24">
        <f t="shared" si="187"/>
        <v>0</v>
      </c>
      <c r="M303" s="24">
        <f t="shared" si="188"/>
        <v>0</v>
      </c>
      <c r="N303" s="24">
        <f t="shared" si="189"/>
        <v>0</v>
      </c>
      <c r="O303" s="24">
        <f t="shared" si="190"/>
        <v>0</v>
      </c>
      <c r="P303" s="22">
        <f t="shared" si="191"/>
        <v>0</v>
      </c>
      <c r="Q303" s="22">
        <f t="shared" si="192"/>
        <v>0</v>
      </c>
      <c r="R303" s="22">
        <f t="shared" si="193"/>
        <v>0</v>
      </c>
      <c r="S303" s="22">
        <f>IFERROR(VLOOKUP($C303,'틱톡 RAW (MMP)'!$A:$J,6,0),0)</f>
        <v>0</v>
      </c>
      <c r="T303" s="22">
        <f>IFERROR(VLOOKUP($C303,'틱톡 RAW (MMP)'!$A:$J,9,0),0)</f>
        <v>0</v>
      </c>
      <c r="U303" s="22">
        <f>IFERROR(VLOOKUP($C303,'틱톡 RAW (MMP)'!$A:$J,10,0),0)</f>
        <v>0</v>
      </c>
      <c r="V303" s="22">
        <f t="shared" si="194"/>
        <v>0</v>
      </c>
      <c r="W303" s="22">
        <f t="shared" si="195"/>
        <v>0</v>
      </c>
      <c r="X303" s="22">
        <f>IFERROR(W303*커버링B2C요약!$AD$8/(커버링B2C요약!$AE$5/커버링B2C요약!$AD$5),0)</f>
        <v>0</v>
      </c>
      <c r="Y303" s="43"/>
      <c r="Z303" s="43"/>
    </row>
    <row r="304" spans="1:27" s="45" customFormat="1" ht="16.5" hidden="1" customHeight="1">
      <c r="A304" s="43"/>
      <c r="B304" s="22">
        <f>IFERROR(VLOOKUP($C304,'틱톡 RAW'!$A:$K,3,0),0)</f>
        <v>0</v>
      </c>
      <c r="C304" s="22">
        <v>1851399086438830</v>
      </c>
      <c r="D304" s="22">
        <f>IFERROR(VLOOKUP($C304,'틱톡 RAW'!$A:$K,6,0),0)</f>
        <v>0</v>
      </c>
      <c r="E304" s="22">
        <f>IFERROR(VLOOKUP($C304,'틱톡 RAW'!$A:$K,7,0),0)</f>
        <v>0</v>
      </c>
      <c r="F304" s="22">
        <f>IFERROR(VLOOKUP($C304,'틱톡 RAW'!$A:$K,8,0),0)</f>
        <v>0</v>
      </c>
      <c r="G304" s="22">
        <f>IFERROR(VLOOKUP($C304,'틱톡 RAW'!$A:$K,12,0),0)</f>
        <v>0</v>
      </c>
      <c r="H304" s="22">
        <f>IFERROR(VLOOKUP($C304,'틱톡 RAW'!$A:$K,13,0),0)</f>
        <v>0</v>
      </c>
      <c r="I304" s="22">
        <f>IFERROR(VLOOKUP($C304,'틱톡 RAW'!$A:$K,14,0),0)</f>
        <v>0</v>
      </c>
      <c r="J304" s="23">
        <f t="shared" si="196"/>
        <v>0</v>
      </c>
      <c r="K304" s="23">
        <f t="shared" si="186"/>
        <v>0</v>
      </c>
      <c r="L304" s="24">
        <f t="shared" si="187"/>
        <v>0</v>
      </c>
      <c r="M304" s="24">
        <f t="shared" si="188"/>
        <v>0</v>
      </c>
      <c r="N304" s="24">
        <f t="shared" si="189"/>
        <v>0</v>
      </c>
      <c r="O304" s="24">
        <f t="shared" si="190"/>
        <v>0</v>
      </c>
      <c r="P304" s="22">
        <f t="shared" si="191"/>
        <v>0</v>
      </c>
      <c r="Q304" s="22">
        <f t="shared" si="192"/>
        <v>0</v>
      </c>
      <c r="R304" s="22">
        <f t="shared" si="193"/>
        <v>0</v>
      </c>
      <c r="S304" s="22">
        <f>IFERROR(VLOOKUP($C304,'틱톡 RAW (MMP)'!$A:$J,6,0),0)</f>
        <v>0</v>
      </c>
      <c r="T304" s="22">
        <f>IFERROR(VLOOKUP($C304,'틱톡 RAW (MMP)'!$A:$J,9,0),0)</f>
        <v>0</v>
      </c>
      <c r="U304" s="22">
        <f>IFERROR(VLOOKUP($C304,'틱톡 RAW (MMP)'!$A:$J,10,0),0)</f>
        <v>0</v>
      </c>
      <c r="V304" s="22">
        <f t="shared" si="194"/>
        <v>0</v>
      </c>
      <c r="W304" s="22">
        <f t="shared" si="195"/>
        <v>0</v>
      </c>
      <c r="X304" s="22">
        <f>IFERROR(W304*커버링B2C요약!$AD$8/(커버링B2C요약!$AE$5/커버링B2C요약!$AD$5),0)</f>
        <v>0</v>
      </c>
      <c r="Y304" s="43"/>
      <c r="Z304" s="43"/>
    </row>
    <row r="305" spans="1:28" s="45" customFormat="1" ht="16.5" hidden="1" customHeight="1">
      <c r="A305" s="43"/>
      <c r="B305" s="22">
        <f>IFERROR(VLOOKUP($C305,'틱톡 RAW'!$A:$K,3,0),0)</f>
        <v>0</v>
      </c>
      <c r="C305" s="22">
        <v>1851399086443770</v>
      </c>
      <c r="D305" s="22">
        <f>IFERROR(VLOOKUP($C305,'틱톡 RAW'!$A:$K,6,0),0)</f>
        <v>0</v>
      </c>
      <c r="E305" s="22">
        <f>IFERROR(VLOOKUP($C305,'틱톡 RAW'!$A:$K,7,0),0)</f>
        <v>0</v>
      </c>
      <c r="F305" s="22">
        <f>IFERROR(VLOOKUP($C305,'틱톡 RAW'!$A:$K,8,0),0)</f>
        <v>0</v>
      </c>
      <c r="G305" s="22">
        <f>IFERROR(VLOOKUP($C305,'틱톡 RAW'!$A:$K,12,0),0)</f>
        <v>0</v>
      </c>
      <c r="H305" s="22">
        <f>IFERROR(VLOOKUP($C305,'틱톡 RAW'!$A:$K,13,0),0)</f>
        <v>0</v>
      </c>
      <c r="I305" s="22">
        <f>IFERROR(VLOOKUP($C305,'틱톡 RAW'!$A:$K,14,0),0)</f>
        <v>0</v>
      </c>
      <c r="J305" s="23">
        <f t="shared" si="196"/>
        <v>0</v>
      </c>
      <c r="K305" s="23">
        <f t="shared" si="186"/>
        <v>0</v>
      </c>
      <c r="L305" s="24">
        <f t="shared" si="187"/>
        <v>0</v>
      </c>
      <c r="M305" s="24">
        <f t="shared" si="188"/>
        <v>0</v>
      </c>
      <c r="N305" s="24">
        <f t="shared" si="189"/>
        <v>0</v>
      </c>
      <c r="O305" s="24">
        <f t="shared" si="190"/>
        <v>0</v>
      </c>
      <c r="P305" s="22">
        <f t="shared" si="191"/>
        <v>0</v>
      </c>
      <c r="Q305" s="22">
        <f t="shared" si="192"/>
        <v>0</v>
      </c>
      <c r="R305" s="22">
        <f t="shared" si="193"/>
        <v>0</v>
      </c>
      <c r="S305" s="22">
        <f>IFERROR(VLOOKUP($C305,'틱톡 RAW (MMP)'!$A:$J,6,0),0)</f>
        <v>0</v>
      </c>
      <c r="T305" s="22">
        <f>IFERROR(VLOOKUP($C305,'틱톡 RAW (MMP)'!$A:$J,9,0),0)</f>
        <v>0</v>
      </c>
      <c r="U305" s="22">
        <f>IFERROR(VLOOKUP($C305,'틱톡 RAW (MMP)'!$A:$J,10,0),0)</f>
        <v>0</v>
      </c>
      <c r="V305" s="22">
        <f t="shared" si="194"/>
        <v>0</v>
      </c>
      <c r="W305" s="22">
        <f t="shared" si="195"/>
        <v>0</v>
      </c>
      <c r="X305" s="22">
        <f>IFERROR(W305*커버링B2C요약!$AD$8/(커버링B2C요약!$AE$5/커버링B2C요약!$AD$5),0)</f>
        <v>0</v>
      </c>
      <c r="Y305" s="43"/>
      <c r="Z305" s="43"/>
    </row>
    <row r="306" spans="1:28" s="45" customFormat="1" ht="16.5" hidden="1" customHeight="1">
      <c r="A306" s="43"/>
      <c r="B306" s="22">
        <f>IFERROR(VLOOKUP($C306,'틱톡 RAW'!$A:$K,3,0),0)</f>
        <v>0</v>
      </c>
      <c r="C306" s="22">
        <v>1851399086443790</v>
      </c>
      <c r="D306" s="22">
        <f>IFERROR(VLOOKUP($C306,'틱톡 RAW'!$A:$K,6,0),0)</f>
        <v>0</v>
      </c>
      <c r="E306" s="22">
        <f>IFERROR(VLOOKUP($C306,'틱톡 RAW'!$A:$K,7,0),0)</f>
        <v>0</v>
      </c>
      <c r="F306" s="22">
        <f>IFERROR(VLOOKUP($C306,'틱톡 RAW'!$A:$K,8,0),0)</f>
        <v>0</v>
      </c>
      <c r="G306" s="22">
        <f>IFERROR(VLOOKUP($C306,'틱톡 RAW'!$A:$K,12,0),0)</f>
        <v>0</v>
      </c>
      <c r="H306" s="22">
        <f>IFERROR(VLOOKUP($C306,'틱톡 RAW'!$A:$K,13,0),0)</f>
        <v>0</v>
      </c>
      <c r="I306" s="22">
        <f>IFERROR(VLOOKUP($C306,'틱톡 RAW'!$A:$K,14,0),0)</f>
        <v>0</v>
      </c>
      <c r="J306" s="23">
        <f t="shared" si="196"/>
        <v>0</v>
      </c>
      <c r="K306" s="23">
        <f t="shared" si="186"/>
        <v>0</v>
      </c>
      <c r="L306" s="24">
        <f t="shared" si="187"/>
        <v>0</v>
      </c>
      <c r="M306" s="24">
        <f t="shared" si="188"/>
        <v>0</v>
      </c>
      <c r="N306" s="24">
        <f t="shared" si="189"/>
        <v>0</v>
      </c>
      <c r="O306" s="24">
        <f t="shared" si="190"/>
        <v>0</v>
      </c>
      <c r="P306" s="22">
        <f t="shared" si="191"/>
        <v>0</v>
      </c>
      <c r="Q306" s="22">
        <f t="shared" si="192"/>
        <v>0</v>
      </c>
      <c r="R306" s="22">
        <f t="shared" si="193"/>
        <v>0</v>
      </c>
      <c r="S306" s="22">
        <f>IFERROR(VLOOKUP($C306,'틱톡 RAW (MMP)'!$A:$J,6,0),0)</f>
        <v>0</v>
      </c>
      <c r="T306" s="22">
        <f>IFERROR(VLOOKUP($C306,'틱톡 RAW (MMP)'!$A:$J,9,0),0)</f>
        <v>0</v>
      </c>
      <c r="U306" s="22">
        <f>IFERROR(VLOOKUP($C306,'틱톡 RAW (MMP)'!$A:$J,10,0),0)</f>
        <v>0</v>
      </c>
      <c r="V306" s="22">
        <f t="shared" si="194"/>
        <v>0</v>
      </c>
      <c r="W306" s="22">
        <f t="shared" si="195"/>
        <v>0</v>
      </c>
      <c r="X306" s="22">
        <f>IFERROR(W306*커버링B2C요약!$AD$8/(커버링B2C요약!$AE$5/커버링B2C요약!$AD$5),0)</f>
        <v>0</v>
      </c>
      <c r="Y306" s="43"/>
      <c r="Z306" s="43"/>
    </row>
    <row r="307" spans="1:28" s="45" customFormat="1" ht="16.5" hidden="1" customHeight="1">
      <c r="A307" s="43"/>
      <c r="B307" s="22">
        <f>IFERROR(VLOOKUP($C307,'틱톡 RAW'!$A:$K,3,0),0)</f>
        <v>0</v>
      </c>
      <c r="C307" s="22">
        <v>1851399086441530</v>
      </c>
      <c r="D307" s="22">
        <f>IFERROR(VLOOKUP($C307,'틱톡 RAW'!$A:$K,6,0),0)</f>
        <v>0</v>
      </c>
      <c r="E307" s="22">
        <f>IFERROR(VLOOKUP($C307,'틱톡 RAW'!$A:$K,7,0),0)</f>
        <v>0</v>
      </c>
      <c r="F307" s="22">
        <f>IFERROR(VLOOKUP($C307,'틱톡 RAW'!$A:$K,8,0),0)</f>
        <v>0</v>
      </c>
      <c r="G307" s="22">
        <f>IFERROR(VLOOKUP($C307,'틱톡 RAW'!$A:$K,12,0),0)</f>
        <v>0</v>
      </c>
      <c r="H307" s="22">
        <f>IFERROR(VLOOKUP($C307,'틱톡 RAW'!$A:$K,13,0),0)</f>
        <v>0</v>
      </c>
      <c r="I307" s="22">
        <f>IFERROR(VLOOKUP($C307,'틱톡 RAW'!$A:$K,14,0),0)</f>
        <v>0</v>
      </c>
      <c r="J307" s="23">
        <f t="shared" si="196"/>
        <v>0</v>
      </c>
      <c r="K307" s="23">
        <f t="shared" si="186"/>
        <v>0</v>
      </c>
      <c r="L307" s="24">
        <f t="shared" si="187"/>
        <v>0</v>
      </c>
      <c r="M307" s="24">
        <f t="shared" si="188"/>
        <v>0</v>
      </c>
      <c r="N307" s="24">
        <f t="shared" si="189"/>
        <v>0</v>
      </c>
      <c r="O307" s="24">
        <f t="shared" si="190"/>
        <v>0</v>
      </c>
      <c r="P307" s="22">
        <f t="shared" si="191"/>
        <v>0</v>
      </c>
      <c r="Q307" s="22">
        <f t="shared" si="192"/>
        <v>0</v>
      </c>
      <c r="R307" s="22">
        <f t="shared" si="193"/>
        <v>0</v>
      </c>
      <c r="S307" s="22">
        <f>IFERROR(VLOOKUP($C307,'틱톡 RAW (MMP)'!$A:$J,6,0),0)</f>
        <v>0</v>
      </c>
      <c r="T307" s="22">
        <f>IFERROR(VLOOKUP($C307,'틱톡 RAW (MMP)'!$A:$J,9,0),0)</f>
        <v>0</v>
      </c>
      <c r="U307" s="22">
        <f>IFERROR(VLOOKUP($C307,'틱톡 RAW (MMP)'!$A:$J,10,0),0)</f>
        <v>0</v>
      </c>
      <c r="V307" s="22">
        <f t="shared" si="194"/>
        <v>0</v>
      </c>
      <c r="W307" s="22">
        <f t="shared" si="195"/>
        <v>0</v>
      </c>
      <c r="X307" s="22">
        <f>IFERROR(W307*커버링B2C요약!$AD$8/(커버링B2C요약!$AE$5/커버링B2C요약!$AD$5),0)</f>
        <v>0</v>
      </c>
      <c r="Y307" s="43"/>
      <c r="Z307" s="43"/>
    </row>
    <row r="308" spans="1:28" s="45" customFormat="1" ht="16.5" hidden="1" customHeight="1">
      <c r="A308" s="43"/>
      <c r="B308" s="22">
        <f>IFERROR(VLOOKUP($C308,'틱톡 RAW'!$A:$K,3,0),0)</f>
        <v>0</v>
      </c>
      <c r="C308" s="22">
        <v>1851399086439920</v>
      </c>
      <c r="D308" s="22">
        <f>IFERROR(VLOOKUP($C308,'틱톡 RAW'!$A:$K,6,0),0)</f>
        <v>0</v>
      </c>
      <c r="E308" s="22">
        <f>IFERROR(VLOOKUP($C308,'틱톡 RAW'!$A:$K,7,0),0)</f>
        <v>0</v>
      </c>
      <c r="F308" s="22">
        <f>IFERROR(VLOOKUP($C308,'틱톡 RAW'!$A:$K,8,0),0)</f>
        <v>0</v>
      </c>
      <c r="G308" s="22">
        <f>IFERROR(VLOOKUP($C308,'틱톡 RAW'!$A:$K,12,0),0)</f>
        <v>0</v>
      </c>
      <c r="H308" s="22">
        <f>IFERROR(VLOOKUP($C308,'틱톡 RAW'!$A:$K,13,0),0)</f>
        <v>0</v>
      </c>
      <c r="I308" s="22">
        <f>IFERROR(VLOOKUP($C308,'틱톡 RAW'!$A:$K,14,0),0)</f>
        <v>0</v>
      </c>
      <c r="J308" s="23">
        <f t="shared" si="196"/>
        <v>0</v>
      </c>
      <c r="K308" s="23">
        <f t="shared" si="186"/>
        <v>0</v>
      </c>
      <c r="L308" s="24">
        <f t="shared" si="187"/>
        <v>0</v>
      </c>
      <c r="M308" s="24">
        <f t="shared" si="188"/>
        <v>0</v>
      </c>
      <c r="N308" s="24">
        <f t="shared" si="189"/>
        <v>0</v>
      </c>
      <c r="O308" s="24">
        <f t="shared" si="190"/>
        <v>0</v>
      </c>
      <c r="P308" s="22">
        <f t="shared" si="191"/>
        <v>0</v>
      </c>
      <c r="Q308" s="22">
        <f t="shared" si="192"/>
        <v>0</v>
      </c>
      <c r="R308" s="22">
        <f t="shared" si="193"/>
        <v>0</v>
      </c>
      <c r="S308" s="22">
        <f>IFERROR(VLOOKUP($C308,'틱톡 RAW (MMP)'!$A:$J,6,0),0)</f>
        <v>0</v>
      </c>
      <c r="T308" s="22">
        <f>IFERROR(VLOOKUP($C308,'틱톡 RAW (MMP)'!$A:$J,9,0),0)</f>
        <v>0</v>
      </c>
      <c r="U308" s="22">
        <f>IFERROR(VLOOKUP($C308,'틱톡 RAW (MMP)'!$A:$J,10,0),0)</f>
        <v>0</v>
      </c>
      <c r="V308" s="22">
        <f t="shared" si="194"/>
        <v>0</v>
      </c>
      <c r="W308" s="22">
        <f t="shared" si="195"/>
        <v>0</v>
      </c>
      <c r="X308" s="22">
        <f>IFERROR(W308*커버링B2C요약!$AD$8/(커버링B2C요약!$AE$5/커버링B2C요약!$AD$5),0)</f>
        <v>0</v>
      </c>
      <c r="Y308" s="43"/>
      <c r="Z308" s="43"/>
    </row>
    <row r="309" spans="1:28" s="45" customFormat="1" ht="16.5" hidden="1" customHeight="1">
      <c r="A309" s="43"/>
      <c r="B309" s="22">
        <f>IFERROR(VLOOKUP($C309,'틱톡 RAW'!$A:$K,3,0),0)</f>
        <v>0</v>
      </c>
      <c r="C309" s="22">
        <v>1851399086442640</v>
      </c>
      <c r="D309" s="22">
        <f>IFERROR(VLOOKUP($C309,'틱톡 RAW'!$A:$K,6,0),0)</f>
        <v>0</v>
      </c>
      <c r="E309" s="22">
        <f>IFERROR(VLOOKUP($C309,'틱톡 RAW'!$A:$K,7,0),0)</f>
        <v>0</v>
      </c>
      <c r="F309" s="22">
        <f>IFERROR(VLOOKUP($C309,'틱톡 RAW'!$A:$K,8,0),0)</f>
        <v>0</v>
      </c>
      <c r="G309" s="22">
        <f>IFERROR(VLOOKUP($C309,'틱톡 RAW'!$A:$K,12,0),0)</f>
        <v>0</v>
      </c>
      <c r="H309" s="22">
        <f>IFERROR(VLOOKUP($C309,'틱톡 RAW'!$A:$K,13,0),0)</f>
        <v>0</v>
      </c>
      <c r="I309" s="22">
        <f>IFERROR(VLOOKUP($C309,'틱톡 RAW'!$A:$K,14,0),0)</f>
        <v>0</v>
      </c>
      <c r="J309" s="23">
        <f t="shared" si="196"/>
        <v>0</v>
      </c>
      <c r="K309" s="23">
        <f t="shared" si="186"/>
        <v>0</v>
      </c>
      <c r="L309" s="24">
        <f t="shared" si="187"/>
        <v>0</v>
      </c>
      <c r="M309" s="24">
        <f t="shared" si="188"/>
        <v>0</v>
      </c>
      <c r="N309" s="24">
        <f t="shared" si="189"/>
        <v>0</v>
      </c>
      <c r="O309" s="24">
        <f t="shared" si="190"/>
        <v>0</v>
      </c>
      <c r="P309" s="22">
        <f t="shared" si="191"/>
        <v>0</v>
      </c>
      <c r="Q309" s="22">
        <f t="shared" si="192"/>
        <v>0</v>
      </c>
      <c r="R309" s="22">
        <f t="shared" si="193"/>
        <v>0</v>
      </c>
      <c r="S309" s="22">
        <f>IFERROR(VLOOKUP($C309,'틱톡 RAW (MMP)'!$A:$J,6,0),0)</f>
        <v>0</v>
      </c>
      <c r="T309" s="22">
        <f>IFERROR(VLOOKUP($C309,'틱톡 RAW (MMP)'!$A:$J,9,0),0)</f>
        <v>0</v>
      </c>
      <c r="U309" s="22">
        <f>IFERROR(VLOOKUP($C309,'틱톡 RAW (MMP)'!$A:$J,10,0),0)</f>
        <v>0</v>
      </c>
      <c r="V309" s="22">
        <f t="shared" si="194"/>
        <v>0</v>
      </c>
      <c r="W309" s="22">
        <f t="shared" si="195"/>
        <v>0</v>
      </c>
      <c r="X309" s="22">
        <f>IFERROR(W309*커버링B2C요약!$AD$8/(커버링B2C요약!$AE$5/커버링B2C요약!$AD$5),0)</f>
        <v>0</v>
      </c>
      <c r="Y309" s="43"/>
      <c r="Z309" s="43"/>
    </row>
    <row r="310" spans="1:28" s="45" customFormat="1" ht="16.5" hidden="1" customHeight="1">
      <c r="A310" s="43"/>
      <c r="B310" s="22">
        <f>IFERROR(VLOOKUP($C310,'틱톡 RAW'!$A:$K,3,0),0)</f>
        <v>0</v>
      </c>
      <c r="C310" s="22">
        <v>1851399086440480</v>
      </c>
      <c r="D310" s="22">
        <f>IFERROR(VLOOKUP($C310,'틱톡 RAW'!$A:$K,6,0),0)</f>
        <v>0</v>
      </c>
      <c r="E310" s="22">
        <f>IFERROR(VLOOKUP($C310,'틱톡 RAW'!$A:$K,7,0),0)</f>
        <v>0</v>
      </c>
      <c r="F310" s="22">
        <f>IFERROR(VLOOKUP($C310,'틱톡 RAW'!$A:$K,8,0),0)</f>
        <v>0</v>
      </c>
      <c r="G310" s="22">
        <f>IFERROR(VLOOKUP($C310,'틱톡 RAW'!$A:$K,12,0),0)</f>
        <v>0</v>
      </c>
      <c r="H310" s="22">
        <f>IFERROR(VLOOKUP($C310,'틱톡 RAW'!$A:$K,13,0),0)</f>
        <v>0</v>
      </c>
      <c r="I310" s="22">
        <f>IFERROR(VLOOKUP($C310,'틱톡 RAW'!$A:$K,14,0),0)</f>
        <v>0</v>
      </c>
      <c r="J310" s="23">
        <f t="shared" si="196"/>
        <v>0</v>
      </c>
      <c r="K310" s="23">
        <f t="shared" si="186"/>
        <v>0</v>
      </c>
      <c r="L310" s="24">
        <f t="shared" si="187"/>
        <v>0</v>
      </c>
      <c r="M310" s="24">
        <f t="shared" si="188"/>
        <v>0</v>
      </c>
      <c r="N310" s="24">
        <f t="shared" si="189"/>
        <v>0</v>
      </c>
      <c r="O310" s="24">
        <f t="shared" si="190"/>
        <v>0</v>
      </c>
      <c r="P310" s="22">
        <f t="shared" si="191"/>
        <v>0</v>
      </c>
      <c r="Q310" s="22">
        <f t="shared" si="192"/>
        <v>0</v>
      </c>
      <c r="R310" s="22">
        <f t="shared" si="193"/>
        <v>0</v>
      </c>
      <c r="S310" s="22">
        <f>IFERROR(VLOOKUP($C310,'틱톡 RAW (MMP)'!$A:$J,6,0),0)</f>
        <v>0</v>
      </c>
      <c r="T310" s="22">
        <f>IFERROR(VLOOKUP($C310,'틱톡 RAW (MMP)'!$A:$J,9,0),0)</f>
        <v>0</v>
      </c>
      <c r="U310" s="22">
        <f>IFERROR(VLOOKUP($C310,'틱톡 RAW (MMP)'!$A:$J,10,0),0)</f>
        <v>0</v>
      </c>
      <c r="V310" s="22">
        <f t="shared" si="194"/>
        <v>0</v>
      </c>
      <c r="W310" s="22">
        <f t="shared" si="195"/>
        <v>0</v>
      </c>
      <c r="X310" s="22">
        <f>IFERROR(W310*커버링B2C요약!$AD$8/(커버링B2C요약!$AE$5/커버링B2C요약!$AD$5),0)</f>
        <v>0</v>
      </c>
      <c r="Y310" s="43"/>
      <c r="Z310" s="43"/>
    </row>
    <row r="311" spans="1:28" ht="16.5" hidden="1" customHeight="1">
      <c r="B311" s="19" t="s">
        <v>440</v>
      </c>
      <c r="C311" s="131" t="s">
        <v>1567</v>
      </c>
      <c r="D311" s="20"/>
    </row>
    <row r="312" spans="1:28" ht="16.5" hidden="1" customHeight="1">
      <c r="B312" s="11" t="s">
        <v>1565</v>
      </c>
      <c r="C312" s="11" t="s">
        <v>22</v>
      </c>
      <c r="D312" s="12" t="s">
        <v>23</v>
      </c>
      <c r="E312" s="12" t="s">
        <v>24</v>
      </c>
      <c r="F312" s="12" t="s">
        <v>25</v>
      </c>
      <c r="G312" s="12" t="s">
        <v>26</v>
      </c>
      <c r="H312" s="12" t="s">
        <v>27</v>
      </c>
      <c r="I312" s="12" t="s">
        <v>28</v>
      </c>
      <c r="J312" s="13" t="s">
        <v>29</v>
      </c>
      <c r="K312" s="13" t="s">
        <v>30</v>
      </c>
      <c r="L312" s="13" t="s">
        <v>31</v>
      </c>
      <c r="M312" s="13" t="s">
        <v>32</v>
      </c>
      <c r="N312" s="13" t="s">
        <v>33</v>
      </c>
      <c r="O312" s="13" t="s">
        <v>34</v>
      </c>
      <c r="P312" s="13" t="s">
        <v>35</v>
      </c>
      <c r="Q312" s="13" t="s">
        <v>36</v>
      </c>
      <c r="R312" s="13" t="s">
        <v>37</v>
      </c>
      <c r="S312" s="14" t="s">
        <v>38</v>
      </c>
      <c r="T312" s="14" t="s">
        <v>27</v>
      </c>
      <c r="U312" s="14" t="s">
        <v>28</v>
      </c>
      <c r="V312" s="14" t="s">
        <v>36</v>
      </c>
      <c r="W312" s="14" t="s">
        <v>37</v>
      </c>
      <c r="X312" s="14" t="s">
        <v>437</v>
      </c>
      <c r="Y312" s="13" t="s">
        <v>40</v>
      </c>
      <c r="Z312" s="14" t="s">
        <v>41</v>
      </c>
    </row>
    <row r="313" spans="1:28" ht="16.5" hidden="1" customHeight="1">
      <c r="B313" s="15"/>
      <c r="C313" s="9" t="s">
        <v>435</v>
      </c>
      <c r="D313" s="16">
        <f t="shared" ref="D313:I313" si="197">SUM(D314:D328)</f>
        <v>0</v>
      </c>
      <c r="E313" s="16">
        <f t="shared" si="197"/>
        <v>0</v>
      </c>
      <c r="F313" s="16">
        <f t="shared" si="197"/>
        <v>0</v>
      </c>
      <c r="G313" s="16">
        <f t="shared" si="197"/>
        <v>0</v>
      </c>
      <c r="H313" s="16">
        <f t="shared" si="197"/>
        <v>0</v>
      </c>
      <c r="I313" s="16">
        <f t="shared" si="197"/>
        <v>0</v>
      </c>
      <c r="J313" s="17" t="e">
        <f>D313*1000/E313</f>
        <v>#DIV/0!</v>
      </c>
      <c r="K313" s="17">
        <f t="shared" ref="K313:K328" si="198">IFERROR(D313/F313,0)</f>
        <v>0</v>
      </c>
      <c r="L313" s="18">
        <f t="shared" ref="L313:L328" si="199">IFERROR(F313/E313,0)</f>
        <v>0</v>
      </c>
      <c r="M313" s="42">
        <f t="shared" ref="M313:M328" si="200">IFERROR(G313/F313,0)</f>
        <v>0</v>
      </c>
      <c r="N313" s="42">
        <f t="shared" ref="N313:N328" si="201">IFERROR(H313/F313,0)</f>
        <v>0</v>
      </c>
      <c r="O313" s="42">
        <f t="shared" ref="O313:O328" si="202">IFERROR(I313/F313,0)</f>
        <v>0</v>
      </c>
      <c r="P313" s="17">
        <f t="shared" ref="P313:P328" si="203">IFERROR(D313/G313,0)</f>
        <v>0</v>
      </c>
      <c r="Q313" s="17">
        <f t="shared" ref="Q313:Q328" si="204">IFERROR(D313/H313,0)</f>
        <v>0</v>
      </c>
      <c r="R313" s="17">
        <f t="shared" ref="R313:R328" si="205">IFERROR(D313/I313,0)</f>
        <v>0</v>
      </c>
      <c r="S313" s="16">
        <f>SUM(S314:S328)</f>
        <v>0</v>
      </c>
      <c r="T313" s="16">
        <f>SUM(T314:T328)</f>
        <v>0</v>
      </c>
      <c r="U313" s="16">
        <f>SUM(U314:U328)</f>
        <v>0</v>
      </c>
      <c r="V313" s="17">
        <f t="shared" ref="V313:V328" si="206">IFERROR(D313/T313,0)</f>
        <v>0</v>
      </c>
      <c r="W313" s="17">
        <f t="shared" ref="W313:W328" si="207">IFERROR(D313/U313,0)</f>
        <v>0</v>
      </c>
      <c r="X313" s="17">
        <f>IFERROR(W313*커버링B2C요약!$AD$8/(커버링B2C요약!$AE$5/커버링B2C요약!$AD$5),0)</f>
        <v>0</v>
      </c>
      <c r="Y313" s="17">
        <v>0</v>
      </c>
      <c r="Z313" s="17">
        <v>0</v>
      </c>
      <c r="AA313" s="166" t="s">
        <v>35</v>
      </c>
      <c r="AB313" s="166"/>
    </row>
    <row r="314" spans="1:28" s="45" customFormat="1" ht="16.5" hidden="1" customHeight="1">
      <c r="A314" s="22"/>
      <c r="B314" s="22" t="str">
        <f>IFERROR(VLOOKUP($C314,'틱톡 RAW'!$A:$K,3,0),0)</f>
        <v>aos_purchase_re_vd_26.01.14</v>
      </c>
      <c r="C314" s="22">
        <v>1854297239925840</v>
      </c>
      <c r="D314" s="22">
        <f>IFERROR(VLOOKUP($C314,'틱톡 RAW'!$A:$K,6,0),0)</f>
        <v>0</v>
      </c>
      <c r="E314" s="22">
        <f>IFERROR(VLOOKUP($C314,'틱톡 RAW'!$A:$K,7,0),0)</f>
        <v>0</v>
      </c>
      <c r="F314" s="22">
        <f>IFERROR(VLOOKUP($C314,'틱톡 RAW'!$A:$K,8,0),0)</f>
        <v>0</v>
      </c>
      <c r="G314" s="22">
        <f>IFERROR(VLOOKUP($C314,'틱톡 RAW'!$A:$K,12,0),0)</f>
        <v>0</v>
      </c>
      <c r="H314" s="22">
        <f>IFERROR(VLOOKUP($C314,'틱톡 RAW'!$A:$K,13,0),0)</f>
        <v>0</v>
      </c>
      <c r="I314" s="22">
        <f>IFERROR(VLOOKUP($C314,'틱톡 RAW'!$A:$K,14,0),0)</f>
        <v>0</v>
      </c>
      <c r="J314" s="23">
        <f t="shared" ref="J314:J328" si="208">IFERROR(D314/E314*1000,0)</f>
        <v>0</v>
      </c>
      <c r="K314" s="23">
        <f t="shared" si="198"/>
        <v>0</v>
      </c>
      <c r="L314" s="24">
        <f t="shared" si="199"/>
        <v>0</v>
      </c>
      <c r="M314" s="24">
        <f t="shared" si="200"/>
        <v>0</v>
      </c>
      <c r="N314" s="24">
        <f t="shared" si="201"/>
        <v>0</v>
      </c>
      <c r="O314" s="24">
        <f t="shared" si="202"/>
        <v>0</v>
      </c>
      <c r="P314" s="22">
        <f t="shared" si="203"/>
        <v>0</v>
      </c>
      <c r="Q314" s="22">
        <f t="shared" si="204"/>
        <v>0</v>
      </c>
      <c r="R314" s="22">
        <f t="shared" si="205"/>
        <v>0</v>
      </c>
      <c r="S314" s="22">
        <f>IFERROR(VLOOKUP($C314,'틱톡 RAW (MMP)'!$A:$J,6,0),0)</f>
        <v>0</v>
      </c>
      <c r="T314" s="22">
        <f>IFERROR(VLOOKUP($C314,'틱톡 RAW (MMP)'!$A:$J,9,0),0)</f>
        <v>0</v>
      </c>
      <c r="U314" s="22">
        <f>IFERROR(VLOOKUP($C314,'틱톡 RAW (MMP)'!$A:$J,10,0),0)</f>
        <v>0</v>
      </c>
      <c r="V314" s="22">
        <f t="shared" si="206"/>
        <v>0</v>
      </c>
      <c r="W314" s="22">
        <f t="shared" si="207"/>
        <v>0</v>
      </c>
      <c r="X314" s="22">
        <f>IFERROR(W314*커버링B2C요약!$AD$8/(커버링B2C요약!$AE$5/커버링B2C요약!$AD$5),0)</f>
        <v>0</v>
      </c>
      <c r="Y314" s="43"/>
      <c r="Z314" s="43"/>
      <c r="AA314" s="208">
        <f t="shared" ref="AA314:AA328" si="209">IFERROR(D314/S314,0)</f>
        <v>0</v>
      </c>
    </row>
    <row r="315" spans="1:28" s="45" customFormat="1" ht="16.5" hidden="1" customHeight="1">
      <c r="A315" s="22"/>
      <c r="B315" s="22" t="str">
        <f>IFERROR(VLOOKUP($C315,'틱톡 RAW'!$A:$K,3,0),0)</f>
        <v>aos_purchase_re_vd_26.01.14</v>
      </c>
      <c r="C315" s="22">
        <v>1854297239923770</v>
      </c>
      <c r="D315" s="22">
        <f>IFERROR(VLOOKUP($C315,'틱톡 RAW'!$A:$K,6,0),0)</f>
        <v>0</v>
      </c>
      <c r="E315" s="22">
        <f>IFERROR(VLOOKUP($C315,'틱톡 RAW'!$A:$K,7,0),0)</f>
        <v>0</v>
      </c>
      <c r="F315" s="22">
        <f>IFERROR(VLOOKUP($C315,'틱톡 RAW'!$A:$K,8,0),0)</f>
        <v>0</v>
      </c>
      <c r="G315" s="22">
        <f>IFERROR(VLOOKUP($C315,'틱톡 RAW'!$A:$K,12,0),0)</f>
        <v>0</v>
      </c>
      <c r="H315" s="22">
        <f>IFERROR(VLOOKUP($C315,'틱톡 RAW'!$A:$K,13,0),0)</f>
        <v>0</v>
      </c>
      <c r="I315" s="22">
        <f>IFERROR(VLOOKUP($C315,'틱톡 RAW'!$A:$K,14,0),0)</f>
        <v>0</v>
      </c>
      <c r="J315" s="23">
        <f t="shared" si="208"/>
        <v>0</v>
      </c>
      <c r="K315" s="23">
        <f t="shared" si="198"/>
        <v>0</v>
      </c>
      <c r="L315" s="24">
        <f t="shared" si="199"/>
        <v>0</v>
      </c>
      <c r="M315" s="24">
        <f t="shared" si="200"/>
        <v>0</v>
      </c>
      <c r="N315" s="24">
        <f t="shared" si="201"/>
        <v>0</v>
      </c>
      <c r="O315" s="24">
        <f t="shared" si="202"/>
        <v>0</v>
      </c>
      <c r="P315" s="22">
        <f t="shared" si="203"/>
        <v>0</v>
      </c>
      <c r="Q315" s="22">
        <f t="shared" si="204"/>
        <v>0</v>
      </c>
      <c r="R315" s="22">
        <f t="shared" si="205"/>
        <v>0</v>
      </c>
      <c r="S315" s="22">
        <f>IFERROR(VLOOKUP($C315,'틱톡 RAW (MMP)'!$A:$J,6,0),0)</f>
        <v>0</v>
      </c>
      <c r="T315" s="22">
        <f>IFERROR(VLOOKUP($C315,'틱톡 RAW (MMP)'!$A:$J,9,0),0)</f>
        <v>0</v>
      </c>
      <c r="U315" s="22">
        <f>IFERROR(VLOOKUP($C315,'틱톡 RAW (MMP)'!$A:$J,10,0),0)</f>
        <v>0</v>
      </c>
      <c r="V315" s="22">
        <f t="shared" si="206"/>
        <v>0</v>
      </c>
      <c r="W315" s="22">
        <f t="shared" si="207"/>
        <v>0</v>
      </c>
      <c r="X315" s="22">
        <f>IFERROR(W315*커버링B2C요약!$AD$8/(커버링B2C요약!$AE$5/커버링B2C요약!$AD$5),0)</f>
        <v>0</v>
      </c>
      <c r="Y315" s="43"/>
      <c r="Z315" s="43"/>
      <c r="AA315" s="208">
        <f t="shared" si="209"/>
        <v>0</v>
      </c>
    </row>
    <row r="316" spans="1:28" s="45" customFormat="1" ht="16.5" hidden="1" customHeight="1">
      <c r="A316" s="22"/>
      <c r="B316" s="22">
        <f>IFERROR(VLOOKUP($C316,'틱톡 RAW'!$A:$K,3,0),0)</f>
        <v>0</v>
      </c>
      <c r="C316" s="22">
        <v>1854297239924830</v>
      </c>
      <c r="D316" s="22">
        <f>IFERROR(VLOOKUP($C316,'틱톡 RAW'!$A:$K,6,0),0)</f>
        <v>0</v>
      </c>
      <c r="E316" s="22">
        <f>IFERROR(VLOOKUP($C316,'틱톡 RAW'!$A:$K,7,0),0)</f>
        <v>0</v>
      </c>
      <c r="F316" s="22">
        <f>IFERROR(VLOOKUP($C316,'틱톡 RAW'!$A:$K,8,0),0)</f>
        <v>0</v>
      </c>
      <c r="G316" s="22">
        <f>IFERROR(VLOOKUP($C316,'틱톡 RAW'!$A:$K,12,0),0)</f>
        <v>0</v>
      </c>
      <c r="H316" s="22">
        <f>IFERROR(VLOOKUP($C316,'틱톡 RAW'!$A:$K,13,0),0)</f>
        <v>0</v>
      </c>
      <c r="I316" s="22">
        <f>IFERROR(VLOOKUP($C316,'틱톡 RAW'!$A:$K,14,0),0)</f>
        <v>0</v>
      </c>
      <c r="J316" s="23">
        <f t="shared" si="208"/>
        <v>0</v>
      </c>
      <c r="K316" s="23">
        <f t="shared" si="198"/>
        <v>0</v>
      </c>
      <c r="L316" s="24">
        <f t="shared" si="199"/>
        <v>0</v>
      </c>
      <c r="M316" s="24">
        <f t="shared" si="200"/>
        <v>0</v>
      </c>
      <c r="N316" s="24">
        <f t="shared" si="201"/>
        <v>0</v>
      </c>
      <c r="O316" s="24">
        <f t="shared" si="202"/>
        <v>0</v>
      </c>
      <c r="P316" s="22">
        <f t="shared" si="203"/>
        <v>0</v>
      </c>
      <c r="Q316" s="22">
        <f t="shared" si="204"/>
        <v>0</v>
      </c>
      <c r="R316" s="22">
        <f t="shared" si="205"/>
        <v>0</v>
      </c>
      <c r="S316" s="22">
        <f>IFERROR(VLOOKUP($C316,'틱톡 RAW (MMP)'!$A:$J,6,0),0)</f>
        <v>0</v>
      </c>
      <c r="T316" s="22">
        <f>IFERROR(VLOOKUP($C316,'틱톡 RAW (MMP)'!$A:$J,9,0),0)</f>
        <v>0</v>
      </c>
      <c r="U316" s="22">
        <f>IFERROR(VLOOKUP($C316,'틱톡 RAW (MMP)'!$A:$J,10,0),0)</f>
        <v>0</v>
      </c>
      <c r="V316" s="22">
        <f t="shared" si="206"/>
        <v>0</v>
      </c>
      <c r="W316" s="22">
        <f t="shared" si="207"/>
        <v>0</v>
      </c>
      <c r="X316" s="22">
        <f>IFERROR(W316*커버링B2C요약!$AD$8/(커버링B2C요약!$AE$5/커버링B2C요약!$AD$5),0)</f>
        <v>0</v>
      </c>
      <c r="Y316" s="43"/>
      <c r="Z316" s="43"/>
      <c r="AA316" s="208">
        <f t="shared" si="209"/>
        <v>0</v>
      </c>
    </row>
    <row r="317" spans="1:28" s="45" customFormat="1" ht="16.5" hidden="1" customHeight="1">
      <c r="A317" s="22"/>
      <c r="B317" s="22" t="str">
        <f>IFERROR(VLOOKUP($C317,'틱톡 RAW'!$A:$K,3,0),0)</f>
        <v>aos_purchase_re_vd_26.01.14</v>
      </c>
      <c r="C317" s="22">
        <v>1854297239924800</v>
      </c>
      <c r="D317" s="22">
        <f>IFERROR(VLOOKUP($C317,'틱톡 RAW'!$A:$K,6,0),0)</f>
        <v>0</v>
      </c>
      <c r="E317" s="22">
        <f>IFERROR(VLOOKUP($C317,'틱톡 RAW'!$A:$K,7,0),0)</f>
        <v>0</v>
      </c>
      <c r="F317" s="22">
        <f>IFERROR(VLOOKUP($C317,'틱톡 RAW'!$A:$K,8,0),0)</f>
        <v>0</v>
      </c>
      <c r="G317" s="22">
        <f>IFERROR(VLOOKUP($C317,'틱톡 RAW'!$A:$K,12,0),0)</f>
        <v>0</v>
      </c>
      <c r="H317" s="22">
        <f>IFERROR(VLOOKUP($C317,'틱톡 RAW'!$A:$K,13,0),0)</f>
        <v>0</v>
      </c>
      <c r="I317" s="22">
        <f>IFERROR(VLOOKUP($C317,'틱톡 RAW'!$A:$K,14,0),0)</f>
        <v>0</v>
      </c>
      <c r="J317" s="23">
        <f t="shared" si="208"/>
        <v>0</v>
      </c>
      <c r="K317" s="23">
        <f t="shared" si="198"/>
        <v>0</v>
      </c>
      <c r="L317" s="24">
        <f t="shared" si="199"/>
        <v>0</v>
      </c>
      <c r="M317" s="24">
        <f t="shared" si="200"/>
        <v>0</v>
      </c>
      <c r="N317" s="24">
        <f t="shared" si="201"/>
        <v>0</v>
      </c>
      <c r="O317" s="24">
        <f t="shared" si="202"/>
        <v>0</v>
      </c>
      <c r="P317" s="22">
        <f t="shared" si="203"/>
        <v>0</v>
      </c>
      <c r="Q317" s="22">
        <f t="shared" si="204"/>
        <v>0</v>
      </c>
      <c r="R317" s="22">
        <f t="shared" si="205"/>
        <v>0</v>
      </c>
      <c r="S317" s="22">
        <f>IFERROR(VLOOKUP($C317,'틱톡 RAW (MMP)'!$A:$J,6,0),0)</f>
        <v>0</v>
      </c>
      <c r="T317" s="22">
        <f>IFERROR(VLOOKUP($C317,'틱톡 RAW (MMP)'!$A:$J,9,0),0)</f>
        <v>0</v>
      </c>
      <c r="U317" s="22">
        <f>IFERROR(VLOOKUP($C317,'틱톡 RAW (MMP)'!$A:$J,10,0),0)</f>
        <v>0</v>
      </c>
      <c r="V317" s="22">
        <f t="shared" si="206"/>
        <v>0</v>
      </c>
      <c r="W317" s="22">
        <f t="shared" si="207"/>
        <v>0</v>
      </c>
      <c r="X317" s="22">
        <f>IFERROR(W317*커버링B2C요약!$AD$8/(커버링B2C요약!$AE$5/커버링B2C요약!$AD$5),0)</f>
        <v>0</v>
      </c>
      <c r="Y317" s="43"/>
      <c r="Z317" s="43"/>
      <c r="AA317" s="208">
        <f t="shared" si="209"/>
        <v>0</v>
      </c>
    </row>
    <row r="318" spans="1:28" s="45" customFormat="1" ht="16.5" hidden="1" customHeight="1">
      <c r="A318" s="22"/>
      <c r="B318" s="22" t="str">
        <f>IFERROR(VLOOKUP($C318,'틱톡 RAW'!$A:$K,3,0),0)</f>
        <v>aos_purchase_re_vd_26.01.14</v>
      </c>
      <c r="C318" s="22">
        <v>1854297239925850</v>
      </c>
      <c r="D318" s="22">
        <f>IFERROR(VLOOKUP($C318,'틱톡 RAW'!$A:$K,6,0),0)</f>
        <v>0</v>
      </c>
      <c r="E318" s="22">
        <f>IFERROR(VLOOKUP($C318,'틱톡 RAW'!$A:$K,7,0),0)</f>
        <v>0</v>
      </c>
      <c r="F318" s="22">
        <f>IFERROR(VLOOKUP($C318,'틱톡 RAW'!$A:$K,8,0),0)</f>
        <v>0</v>
      </c>
      <c r="G318" s="22">
        <f>IFERROR(VLOOKUP($C318,'틱톡 RAW'!$A:$K,12,0),0)</f>
        <v>0</v>
      </c>
      <c r="H318" s="22">
        <f>IFERROR(VLOOKUP($C318,'틱톡 RAW'!$A:$K,13,0),0)</f>
        <v>0</v>
      </c>
      <c r="I318" s="22">
        <f>IFERROR(VLOOKUP($C318,'틱톡 RAW'!$A:$K,14,0),0)</f>
        <v>0</v>
      </c>
      <c r="J318" s="23">
        <f t="shared" si="208"/>
        <v>0</v>
      </c>
      <c r="K318" s="23">
        <f t="shared" si="198"/>
        <v>0</v>
      </c>
      <c r="L318" s="24">
        <f t="shared" si="199"/>
        <v>0</v>
      </c>
      <c r="M318" s="24">
        <f t="shared" si="200"/>
        <v>0</v>
      </c>
      <c r="N318" s="24">
        <f t="shared" si="201"/>
        <v>0</v>
      </c>
      <c r="O318" s="24">
        <f t="shared" si="202"/>
        <v>0</v>
      </c>
      <c r="P318" s="22">
        <f t="shared" si="203"/>
        <v>0</v>
      </c>
      <c r="Q318" s="22">
        <f t="shared" si="204"/>
        <v>0</v>
      </c>
      <c r="R318" s="22">
        <f t="shared" si="205"/>
        <v>0</v>
      </c>
      <c r="S318" s="22">
        <f>IFERROR(VLOOKUP($C318,'틱톡 RAW (MMP)'!$A:$J,6,0),0)</f>
        <v>0</v>
      </c>
      <c r="T318" s="22">
        <f>IFERROR(VLOOKUP($C318,'틱톡 RAW (MMP)'!$A:$J,9,0),0)</f>
        <v>0</v>
      </c>
      <c r="U318" s="22">
        <f>IFERROR(VLOOKUP($C318,'틱톡 RAW (MMP)'!$A:$J,10,0),0)</f>
        <v>0</v>
      </c>
      <c r="V318" s="22">
        <f t="shared" si="206"/>
        <v>0</v>
      </c>
      <c r="W318" s="22">
        <f t="shared" si="207"/>
        <v>0</v>
      </c>
      <c r="X318" s="22">
        <f>IFERROR(W318*커버링B2C요약!$AD$8/(커버링B2C요약!$AE$5/커버링B2C요약!$AD$5),0)</f>
        <v>0</v>
      </c>
      <c r="Y318" s="43"/>
      <c r="Z318" s="43"/>
      <c r="AA318" s="208">
        <f t="shared" si="209"/>
        <v>0</v>
      </c>
    </row>
    <row r="319" spans="1:28" s="45" customFormat="1" ht="16.5" hidden="1" customHeight="1">
      <c r="A319" s="22"/>
      <c r="B319" s="22" t="str">
        <f>IFERROR(VLOOKUP($C319,'틱톡 RAW'!$A:$K,3,0),0)</f>
        <v>aos_purchase_re_vd_26.01.14</v>
      </c>
      <c r="C319" s="22">
        <v>1854297239925870</v>
      </c>
      <c r="D319" s="22">
        <f>IFERROR(VLOOKUP($C319,'틱톡 RAW'!$A:$K,6,0),0)</f>
        <v>0</v>
      </c>
      <c r="E319" s="22">
        <f>IFERROR(VLOOKUP($C319,'틱톡 RAW'!$A:$K,7,0),0)</f>
        <v>0</v>
      </c>
      <c r="F319" s="22">
        <f>IFERROR(VLOOKUP($C319,'틱톡 RAW'!$A:$K,8,0),0)</f>
        <v>0</v>
      </c>
      <c r="G319" s="22">
        <f>IFERROR(VLOOKUP($C319,'틱톡 RAW'!$A:$K,12,0),0)</f>
        <v>0</v>
      </c>
      <c r="H319" s="22">
        <f>IFERROR(VLOOKUP($C319,'틱톡 RAW'!$A:$K,13,0),0)</f>
        <v>0</v>
      </c>
      <c r="I319" s="22">
        <f>IFERROR(VLOOKUP($C319,'틱톡 RAW'!$A:$K,14,0),0)</f>
        <v>0</v>
      </c>
      <c r="J319" s="23">
        <f t="shared" si="208"/>
        <v>0</v>
      </c>
      <c r="K319" s="23">
        <f t="shared" si="198"/>
        <v>0</v>
      </c>
      <c r="L319" s="24">
        <f t="shared" si="199"/>
        <v>0</v>
      </c>
      <c r="M319" s="24">
        <f t="shared" si="200"/>
        <v>0</v>
      </c>
      <c r="N319" s="24">
        <f t="shared" si="201"/>
        <v>0</v>
      </c>
      <c r="O319" s="24">
        <f t="shared" si="202"/>
        <v>0</v>
      </c>
      <c r="P319" s="22">
        <f t="shared" si="203"/>
        <v>0</v>
      </c>
      <c r="Q319" s="22">
        <f t="shared" si="204"/>
        <v>0</v>
      </c>
      <c r="R319" s="22">
        <f t="shared" si="205"/>
        <v>0</v>
      </c>
      <c r="S319" s="22">
        <f>IFERROR(VLOOKUP($C319,'틱톡 RAW (MMP)'!$A:$J,6,0),0)</f>
        <v>0</v>
      </c>
      <c r="T319" s="22">
        <f>IFERROR(VLOOKUP($C319,'틱톡 RAW (MMP)'!$A:$J,9,0),0)</f>
        <v>0</v>
      </c>
      <c r="U319" s="22">
        <f>IFERROR(VLOOKUP($C319,'틱톡 RAW (MMP)'!$A:$J,10,0),0)</f>
        <v>0</v>
      </c>
      <c r="V319" s="22">
        <f t="shared" si="206"/>
        <v>0</v>
      </c>
      <c r="W319" s="22">
        <f t="shared" si="207"/>
        <v>0</v>
      </c>
      <c r="X319" s="22">
        <f>IFERROR(W319*커버링B2C요약!$AD$8/(커버링B2C요약!$AE$5/커버링B2C요약!$AD$5),0)</f>
        <v>0</v>
      </c>
      <c r="Y319" s="43"/>
      <c r="Z319" s="43"/>
      <c r="AA319" s="208">
        <f t="shared" si="209"/>
        <v>0</v>
      </c>
    </row>
    <row r="320" spans="1:28" s="45" customFormat="1" ht="16.5" hidden="1" customHeight="1">
      <c r="A320" s="22"/>
      <c r="B320" s="22" t="str">
        <f>IFERROR(VLOOKUP($C320,'틱톡 RAW'!$A:$K,3,0),0)</f>
        <v>aos_purchase_re_vd_26.01.14</v>
      </c>
      <c r="C320" s="22">
        <v>1854297239924810</v>
      </c>
      <c r="D320" s="22">
        <f>IFERROR(VLOOKUP($C320,'틱톡 RAW'!$A:$K,6,0),0)</f>
        <v>0</v>
      </c>
      <c r="E320" s="22">
        <f>IFERROR(VLOOKUP($C320,'틱톡 RAW'!$A:$K,7,0),0)</f>
        <v>0</v>
      </c>
      <c r="F320" s="22">
        <f>IFERROR(VLOOKUP($C320,'틱톡 RAW'!$A:$K,8,0),0)</f>
        <v>0</v>
      </c>
      <c r="G320" s="22">
        <f>IFERROR(VLOOKUP($C320,'틱톡 RAW'!$A:$K,12,0),0)</f>
        <v>0</v>
      </c>
      <c r="H320" s="22">
        <f>IFERROR(VLOOKUP($C320,'틱톡 RAW'!$A:$K,13,0),0)</f>
        <v>0</v>
      </c>
      <c r="I320" s="22">
        <f>IFERROR(VLOOKUP($C320,'틱톡 RAW'!$A:$K,14,0),0)</f>
        <v>0</v>
      </c>
      <c r="J320" s="23">
        <f t="shared" si="208"/>
        <v>0</v>
      </c>
      <c r="K320" s="23">
        <f t="shared" si="198"/>
        <v>0</v>
      </c>
      <c r="L320" s="24">
        <f t="shared" si="199"/>
        <v>0</v>
      </c>
      <c r="M320" s="24">
        <f t="shared" si="200"/>
        <v>0</v>
      </c>
      <c r="N320" s="24">
        <f t="shared" si="201"/>
        <v>0</v>
      </c>
      <c r="O320" s="24">
        <f t="shared" si="202"/>
        <v>0</v>
      </c>
      <c r="P320" s="22">
        <f t="shared" si="203"/>
        <v>0</v>
      </c>
      <c r="Q320" s="22">
        <f t="shared" si="204"/>
        <v>0</v>
      </c>
      <c r="R320" s="22">
        <f t="shared" si="205"/>
        <v>0</v>
      </c>
      <c r="S320" s="22">
        <f>IFERROR(VLOOKUP($C320,'틱톡 RAW (MMP)'!$A:$J,6,0),0)</f>
        <v>0</v>
      </c>
      <c r="T320" s="22">
        <f>IFERROR(VLOOKUP($C320,'틱톡 RAW (MMP)'!$A:$J,9,0),0)</f>
        <v>0</v>
      </c>
      <c r="U320" s="22">
        <f>IFERROR(VLOOKUP($C320,'틱톡 RAW (MMP)'!$A:$J,10,0),0)</f>
        <v>0</v>
      </c>
      <c r="V320" s="22">
        <f t="shared" si="206"/>
        <v>0</v>
      </c>
      <c r="W320" s="22">
        <f t="shared" si="207"/>
        <v>0</v>
      </c>
      <c r="X320" s="22">
        <f>IFERROR(W320*커버링B2C요약!$AD$8/(커버링B2C요약!$AE$5/커버링B2C요약!$AD$5),0)</f>
        <v>0</v>
      </c>
      <c r="Y320" s="43"/>
      <c r="Z320" s="43"/>
      <c r="AA320" s="208">
        <f t="shared" si="209"/>
        <v>0</v>
      </c>
    </row>
    <row r="321" spans="1:28" s="45" customFormat="1" ht="16.5" hidden="1" customHeight="1">
      <c r="A321" s="22"/>
      <c r="B321" s="22" t="str">
        <f>IFERROR(VLOOKUP($C321,'틱톡 RAW'!$A:$K,3,0),0)</f>
        <v>aos_purchase_re_vd_26.01.14</v>
      </c>
      <c r="C321" s="22">
        <v>1854297239926840</v>
      </c>
      <c r="D321" s="22">
        <f>IFERROR(VLOOKUP($C321,'틱톡 RAW'!$A:$K,6,0),0)</f>
        <v>0</v>
      </c>
      <c r="E321" s="22">
        <f>IFERROR(VLOOKUP($C321,'틱톡 RAW'!$A:$K,7,0),0)</f>
        <v>0</v>
      </c>
      <c r="F321" s="22">
        <f>IFERROR(VLOOKUP($C321,'틱톡 RAW'!$A:$K,8,0),0)</f>
        <v>0</v>
      </c>
      <c r="G321" s="22">
        <f>IFERROR(VLOOKUP($C321,'틱톡 RAW'!$A:$K,12,0),0)</f>
        <v>0</v>
      </c>
      <c r="H321" s="22">
        <f>IFERROR(VLOOKUP($C321,'틱톡 RAW'!$A:$K,13,0),0)</f>
        <v>0</v>
      </c>
      <c r="I321" s="22">
        <f>IFERROR(VLOOKUP($C321,'틱톡 RAW'!$A:$K,14,0),0)</f>
        <v>0</v>
      </c>
      <c r="J321" s="23">
        <f t="shared" si="208"/>
        <v>0</v>
      </c>
      <c r="K321" s="23">
        <f t="shared" si="198"/>
        <v>0</v>
      </c>
      <c r="L321" s="24">
        <f t="shared" si="199"/>
        <v>0</v>
      </c>
      <c r="M321" s="24">
        <f t="shared" si="200"/>
        <v>0</v>
      </c>
      <c r="N321" s="24">
        <f t="shared" si="201"/>
        <v>0</v>
      </c>
      <c r="O321" s="24">
        <f t="shared" si="202"/>
        <v>0</v>
      </c>
      <c r="P321" s="22">
        <f t="shared" si="203"/>
        <v>0</v>
      </c>
      <c r="Q321" s="22">
        <f t="shared" si="204"/>
        <v>0</v>
      </c>
      <c r="R321" s="22">
        <f t="shared" si="205"/>
        <v>0</v>
      </c>
      <c r="S321" s="22">
        <f>IFERROR(VLOOKUP($C321,'틱톡 RAW (MMP)'!$A:$J,6,0),0)</f>
        <v>0</v>
      </c>
      <c r="T321" s="22">
        <f>IFERROR(VLOOKUP($C321,'틱톡 RAW (MMP)'!$A:$J,9,0),0)</f>
        <v>0</v>
      </c>
      <c r="U321" s="22">
        <f>IFERROR(VLOOKUP($C321,'틱톡 RAW (MMP)'!$A:$J,10,0),0)</f>
        <v>0</v>
      </c>
      <c r="V321" s="22">
        <f t="shared" si="206"/>
        <v>0</v>
      </c>
      <c r="W321" s="22">
        <f t="shared" si="207"/>
        <v>0</v>
      </c>
      <c r="X321" s="22">
        <f>IFERROR(W321*커버링B2C요약!$AD$8/(커버링B2C요약!$AE$5/커버링B2C요약!$AD$5),0)</f>
        <v>0</v>
      </c>
      <c r="Y321" s="43"/>
      <c r="Z321" s="43"/>
      <c r="AA321" s="208">
        <f t="shared" si="209"/>
        <v>0</v>
      </c>
    </row>
    <row r="322" spans="1:28" s="45" customFormat="1" ht="16.5" hidden="1" customHeight="1">
      <c r="A322" s="22"/>
      <c r="B322" s="22" t="str">
        <f>IFERROR(VLOOKUP($C322,'틱톡 RAW'!$A:$K,3,0),0)</f>
        <v>aos_purchase_re_vd_26.01.14</v>
      </c>
      <c r="C322" s="22">
        <v>1854297239926860</v>
      </c>
      <c r="D322" s="22">
        <f>IFERROR(VLOOKUP($C322,'틱톡 RAW'!$A:$K,6,0),0)</f>
        <v>0</v>
      </c>
      <c r="E322" s="22">
        <f>IFERROR(VLOOKUP($C322,'틱톡 RAW'!$A:$K,7,0),0)</f>
        <v>0</v>
      </c>
      <c r="F322" s="22">
        <f>IFERROR(VLOOKUP($C322,'틱톡 RAW'!$A:$K,8,0),0)</f>
        <v>0</v>
      </c>
      <c r="G322" s="22">
        <f>IFERROR(VLOOKUP($C322,'틱톡 RAW'!$A:$K,12,0),0)</f>
        <v>0</v>
      </c>
      <c r="H322" s="22">
        <f>IFERROR(VLOOKUP($C322,'틱톡 RAW'!$A:$K,13,0),0)</f>
        <v>0</v>
      </c>
      <c r="I322" s="22">
        <f>IFERROR(VLOOKUP($C322,'틱톡 RAW'!$A:$K,14,0),0)</f>
        <v>0</v>
      </c>
      <c r="J322" s="23">
        <f t="shared" si="208"/>
        <v>0</v>
      </c>
      <c r="K322" s="23">
        <f t="shared" si="198"/>
        <v>0</v>
      </c>
      <c r="L322" s="24">
        <f t="shared" si="199"/>
        <v>0</v>
      </c>
      <c r="M322" s="24">
        <f t="shared" si="200"/>
        <v>0</v>
      </c>
      <c r="N322" s="24">
        <f t="shared" si="201"/>
        <v>0</v>
      </c>
      <c r="O322" s="24">
        <f t="shared" si="202"/>
        <v>0</v>
      </c>
      <c r="P322" s="22">
        <f t="shared" si="203"/>
        <v>0</v>
      </c>
      <c r="Q322" s="22">
        <f t="shared" si="204"/>
        <v>0</v>
      </c>
      <c r="R322" s="22">
        <f t="shared" si="205"/>
        <v>0</v>
      </c>
      <c r="S322" s="22">
        <f>IFERROR(VLOOKUP($C322,'틱톡 RAW (MMP)'!$A:$J,6,0),0)</f>
        <v>0</v>
      </c>
      <c r="T322" s="22">
        <f>IFERROR(VLOOKUP($C322,'틱톡 RAW (MMP)'!$A:$J,9,0),0)</f>
        <v>0</v>
      </c>
      <c r="U322" s="22">
        <f>IFERROR(VLOOKUP($C322,'틱톡 RAW (MMP)'!$A:$J,10,0),0)</f>
        <v>0</v>
      </c>
      <c r="V322" s="22">
        <f t="shared" si="206"/>
        <v>0</v>
      </c>
      <c r="W322" s="22">
        <f t="shared" si="207"/>
        <v>0</v>
      </c>
      <c r="X322" s="22">
        <f>IFERROR(W322*커버링B2C요약!$AD$8/(커버링B2C요약!$AE$5/커버링B2C요약!$AD$5),0)</f>
        <v>0</v>
      </c>
      <c r="Y322" s="43"/>
      <c r="Z322" s="43"/>
      <c r="AA322" s="208">
        <f t="shared" si="209"/>
        <v>0</v>
      </c>
    </row>
    <row r="323" spans="1:28" s="45" customFormat="1" ht="16.5" hidden="1" customHeight="1">
      <c r="A323" s="22"/>
      <c r="B323" s="22" t="str">
        <f>IFERROR(VLOOKUP($C323,'틱톡 RAW'!$A:$K,3,0),0)</f>
        <v>aos_purchase_re_vd_26.01.14</v>
      </c>
      <c r="C323" s="22">
        <v>1854297239926880</v>
      </c>
      <c r="D323" s="22">
        <f>IFERROR(VLOOKUP($C323,'틱톡 RAW'!$A:$K,6,0),0)</f>
        <v>0</v>
      </c>
      <c r="E323" s="22">
        <f>IFERROR(VLOOKUP($C323,'틱톡 RAW'!$A:$K,7,0),0)</f>
        <v>0</v>
      </c>
      <c r="F323" s="22">
        <f>IFERROR(VLOOKUP($C323,'틱톡 RAW'!$A:$K,8,0),0)</f>
        <v>0</v>
      </c>
      <c r="G323" s="22">
        <f>IFERROR(VLOOKUP($C323,'틱톡 RAW'!$A:$K,12,0),0)</f>
        <v>0</v>
      </c>
      <c r="H323" s="22">
        <f>IFERROR(VLOOKUP($C323,'틱톡 RAW'!$A:$K,13,0),0)</f>
        <v>0</v>
      </c>
      <c r="I323" s="22">
        <f>IFERROR(VLOOKUP($C323,'틱톡 RAW'!$A:$K,14,0),0)</f>
        <v>0</v>
      </c>
      <c r="J323" s="23">
        <f t="shared" si="208"/>
        <v>0</v>
      </c>
      <c r="K323" s="23">
        <f t="shared" si="198"/>
        <v>0</v>
      </c>
      <c r="L323" s="24">
        <f t="shared" si="199"/>
        <v>0</v>
      </c>
      <c r="M323" s="24">
        <f t="shared" si="200"/>
        <v>0</v>
      </c>
      <c r="N323" s="24">
        <f t="shared" si="201"/>
        <v>0</v>
      </c>
      <c r="O323" s="24">
        <f t="shared" si="202"/>
        <v>0</v>
      </c>
      <c r="P323" s="22">
        <f t="shared" si="203"/>
        <v>0</v>
      </c>
      <c r="Q323" s="22">
        <f t="shared" si="204"/>
        <v>0</v>
      </c>
      <c r="R323" s="22">
        <f t="shared" si="205"/>
        <v>0</v>
      </c>
      <c r="S323" s="22">
        <f>IFERROR(VLOOKUP($C323,'틱톡 RAW (MMP)'!$A:$J,6,0),0)</f>
        <v>0</v>
      </c>
      <c r="T323" s="22">
        <f>IFERROR(VLOOKUP($C323,'틱톡 RAW (MMP)'!$A:$J,9,0),0)</f>
        <v>0</v>
      </c>
      <c r="U323" s="22">
        <f>IFERROR(VLOOKUP($C323,'틱톡 RAW (MMP)'!$A:$J,10,0),0)</f>
        <v>0</v>
      </c>
      <c r="V323" s="22">
        <f t="shared" si="206"/>
        <v>0</v>
      </c>
      <c r="W323" s="22">
        <f t="shared" si="207"/>
        <v>0</v>
      </c>
      <c r="X323" s="22">
        <f>IFERROR(W323*커버링B2C요약!$AD$8/(커버링B2C요약!$AE$5/커버링B2C요약!$AD$5),0)</f>
        <v>0</v>
      </c>
      <c r="Y323" s="43"/>
      <c r="Z323" s="43"/>
      <c r="AA323" s="208">
        <f t="shared" si="209"/>
        <v>0</v>
      </c>
    </row>
    <row r="324" spans="1:28" s="45" customFormat="1" ht="16.5" hidden="1" customHeight="1">
      <c r="A324" s="22"/>
      <c r="B324" s="22" t="str">
        <f>IFERROR(VLOOKUP($C324,'틱톡 RAW'!$A:$K,3,0),0)</f>
        <v>aos_purchase_re_vd_26.01.14</v>
      </c>
      <c r="C324" s="22">
        <v>1854297239924840</v>
      </c>
      <c r="D324" s="22">
        <f>IFERROR(VLOOKUP($C324,'틱톡 RAW'!$A:$K,6,0),0)</f>
        <v>0</v>
      </c>
      <c r="E324" s="22">
        <f>IFERROR(VLOOKUP($C324,'틱톡 RAW'!$A:$K,7,0),0)</f>
        <v>0</v>
      </c>
      <c r="F324" s="22">
        <f>IFERROR(VLOOKUP($C324,'틱톡 RAW'!$A:$K,8,0),0)</f>
        <v>0</v>
      </c>
      <c r="G324" s="22">
        <f>IFERROR(VLOOKUP($C324,'틱톡 RAW'!$A:$K,12,0),0)</f>
        <v>0</v>
      </c>
      <c r="H324" s="22">
        <f>IFERROR(VLOOKUP($C324,'틱톡 RAW'!$A:$K,13,0),0)</f>
        <v>0</v>
      </c>
      <c r="I324" s="22">
        <f>IFERROR(VLOOKUP($C324,'틱톡 RAW'!$A:$K,14,0),0)</f>
        <v>0</v>
      </c>
      <c r="J324" s="23">
        <f t="shared" si="208"/>
        <v>0</v>
      </c>
      <c r="K324" s="23">
        <f t="shared" si="198"/>
        <v>0</v>
      </c>
      <c r="L324" s="24">
        <f t="shared" si="199"/>
        <v>0</v>
      </c>
      <c r="M324" s="24">
        <f t="shared" si="200"/>
        <v>0</v>
      </c>
      <c r="N324" s="24">
        <f t="shared" si="201"/>
        <v>0</v>
      </c>
      <c r="O324" s="24">
        <f t="shared" si="202"/>
        <v>0</v>
      </c>
      <c r="P324" s="22">
        <f t="shared" si="203"/>
        <v>0</v>
      </c>
      <c r="Q324" s="22">
        <f t="shared" si="204"/>
        <v>0</v>
      </c>
      <c r="R324" s="22">
        <f t="shared" si="205"/>
        <v>0</v>
      </c>
      <c r="S324" s="22">
        <f>IFERROR(VLOOKUP($C324,'틱톡 RAW (MMP)'!$A:$J,6,0),0)</f>
        <v>0</v>
      </c>
      <c r="T324" s="22">
        <f>IFERROR(VLOOKUP($C324,'틱톡 RAW (MMP)'!$A:$J,9,0),0)</f>
        <v>0</v>
      </c>
      <c r="U324" s="22">
        <f>IFERROR(VLOOKUP($C324,'틱톡 RAW (MMP)'!$A:$J,10,0),0)</f>
        <v>0</v>
      </c>
      <c r="V324" s="22">
        <f t="shared" si="206"/>
        <v>0</v>
      </c>
      <c r="W324" s="22">
        <f t="shared" si="207"/>
        <v>0</v>
      </c>
      <c r="X324" s="22">
        <f>IFERROR(W324*커버링B2C요약!$AD$8/(커버링B2C요약!$AE$5/커버링B2C요약!$AD$5),0)</f>
        <v>0</v>
      </c>
      <c r="Y324" s="43"/>
      <c r="Z324" s="43"/>
      <c r="AA324" s="208">
        <f t="shared" si="209"/>
        <v>0</v>
      </c>
    </row>
    <row r="325" spans="1:28" s="45" customFormat="1" ht="16.5" hidden="1" customHeight="1">
      <c r="A325" s="22"/>
      <c r="B325" s="22">
        <f>IFERROR(VLOOKUP($C325,'틱톡 RAW'!$A:$K,3,0),0)</f>
        <v>0</v>
      </c>
      <c r="C325" s="22">
        <v>1854297239923820</v>
      </c>
      <c r="D325" s="22">
        <f>IFERROR(VLOOKUP($C325,'틱톡 RAW'!$A:$K,6,0),0)</f>
        <v>0</v>
      </c>
      <c r="E325" s="22">
        <f>IFERROR(VLOOKUP($C325,'틱톡 RAW'!$A:$K,7,0),0)</f>
        <v>0</v>
      </c>
      <c r="F325" s="22">
        <f>IFERROR(VLOOKUP($C325,'틱톡 RAW'!$A:$K,8,0),0)</f>
        <v>0</v>
      </c>
      <c r="G325" s="22">
        <f>IFERROR(VLOOKUP($C325,'틱톡 RAW'!$A:$K,12,0),0)</f>
        <v>0</v>
      </c>
      <c r="H325" s="22">
        <f>IFERROR(VLOOKUP($C325,'틱톡 RAW'!$A:$K,13,0),0)</f>
        <v>0</v>
      </c>
      <c r="I325" s="22">
        <f>IFERROR(VLOOKUP($C325,'틱톡 RAW'!$A:$K,14,0),0)</f>
        <v>0</v>
      </c>
      <c r="J325" s="23">
        <f t="shared" si="208"/>
        <v>0</v>
      </c>
      <c r="K325" s="23">
        <f t="shared" si="198"/>
        <v>0</v>
      </c>
      <c r="L325" s="24">
        <f t="shared" si="199"/>
        <v>0</v>
      </c>
      <c r="M325" s="24">
        <f t="shared" si="200"/>
        <v>0</v>
      </c>
      <c r="N325" s="24">
        <f t="shared" si="201"/>
        <v>0</v>
      </c>
      <c r="O325" s="24">
        <f t="shared" si="202"/>
        <v>0</v>
      </c>
      <c r="P325" s="22">
        <f t="shared" si="203"/>
        <v>0</v>
      </c>
      <c r="Q325" s="22">
        <f t="shared" si="204"/>
        <v>0</v>
      </c>
      <c r="R325" s="22">
        <f t="shared" si="205"/>
        <v>0</v>
      </c>
      <c r="S325" s="22">
        <f>IFERROR(VLOOKUP($C325,'틱톡 RAW (MMP)'!$A:$J,6,0),0)</f>
        <v>0</v>
      </c>
      <c r="T325" s="22">
        <f>IFERROR(VLOOKUP($C325,'틱톡 RAW (MMP)'!$A:$J,9,0),0)</f>
        <v>0</v>
      </c>
      <c r="U325" s="22">
        <f>IFERROR(VLOOKUP($C325,'틱톡 RAW (MMP)'!$A:$J,10,0),0)</f>
        <v>0</v>
      </c>
      <c r="V325" s="22">
        <f t="shared" si="206"/>
        <v>0</v>
      </c>
      <c r="W325" s="22">
        <f t="shared" si="207"/>
        <v>0</v>
      </c>
      <c r="X325" s="22">
        <f>IFERROR(W325*커버링B2C요약!$AD$8/(커버링B2C요약!$AE$5/커버링B2C요약!$AD$5),0)</f>
        <v>0</v>
      </c>
      <c r="Y325" s="43"/>
      <c r="Z325" s="43"/>
      <c r="AA325" s="208">
        <f t="shared" si="209"/>
        <v>0</v>
      </c>
    </row>
    <row r="326" spans="1:28" s="45" customFormat="1" ht="16.5" hidden="1" customHeight="1">
      <c r="A326" s="22"/>
      <c r="B326" s="22" t="str">
        <f>IFERROR(VLOOKUP($C326,'틱톡 RAW'!$A:$K,3,0),0)</f>
        <v>aos_purchase_re_vd_26.01.14</v>
      </c>
      <c r="C326" s="22">
        <v>1854297239923800</v>
      </c>
      <c r="D326" s="22">
        <f>IFERROR(VLOOKUP($C326,'틱톡 RAW'!$A:$K,6,0),0)</f>
        <v>0</v>
      </c>
      <c r="E326" s="22">
        <f>IFERROR(VLOOKUP($C326,'틱톡 RAW'!$A:$K,7,0),0)</f>
        <v>0</v>
      </c>
      <c r="F326" s="22">
        <f>IFERROR(VLOOKUP($C326,'틱톡 RAW'!$A:$K,8,0),0)</f>
        <v>0</v>
      </c>
      <c r="G326" s="22">
        <f>IFERROR(VLOOKUP($C326,'틱톡 RAW'!$A:$K,12,0),0)</f>
        <v>0</v>
      </c>
      <c r="H326" s="22">
        <f>IFERROR(VLOOKUP($C326,'틱톡 RAW'!$A:$K,13,0),0)</f>
        <v>0</v>
      </c>
      <c r="I326" s="22">
        <f>IFERROR(VLOOKUP($C326,'틱톡 RAW'!$A:$K,14,0),0)</f>
        <v>0</v>
      </c>
      <c r="J326" s="23">
        <f t="shared" si="208"/>
        <v>0</v>
      </c>
      <c r="K326" s="23">
        <f t="shared" si="198"/>
        <v>0</v>
      </c>
      <c r="L326" s="24">
        <f t="shared" si="199"/>
        <v>0</v>
      </c>
      <c r="M326" s="24">
        <f t="shared" si="200"/>
        <v>0</v>
      </c>
      <c r="N326" s="24">
        <f t="shared" si="201"/>
        <v>0</v>
      </c>
      <c r="O326" s="24">
        <f t="shared" si="202"/>
        <v>0</v>
      </c>
      <c r="P326" s="22">
        <f t="shared" si="203"/>
        <v>0</v>
      </c>
      <c r="Q326" s="22">
        <f t="shared" si="204"/>
        <v>0</v>
      </c>
      <c r="R326" s="22">
        <f t="shared" si="205"/>
        <v>0</v>
      </c>
      <c r="S326" s="22">
        <f>IFERROR(VLOOKUP($C326,'틱톡 RAW (MMP)'!$A:$J,6,0),0)</f>
        <v>0</v>
      </c>
      <c r="T326" s="22">
        <f>IFERROR(VLOOKUP($C326,'틱톡 RAW (MMP)'!$A:$J,9,0),0)</f>
        <v>0</v>
      </c>
      <c r="U326" s="22">
        <f>IFERROR(VLOOKUP($C326,'틱톡 RAW (MMP)'!$A:$J,10,0),0)</f>
        <v>0</v>
      </c>
      <c r="V326" s="22">
        <f t="shared" si="206"/>
        <v>0</v>
      </c>
      <c r="W326" s="22">
        <f t="shared" si="207"/>
        <v>0</v>
      </c>
      <c r="X326" s="22">
        <f>IFERROR(W326*커버링B2C요약!$AD$8/(커버링B2C요약!$AE$5/커버링B2C요약!$AD$5),0)</f>
        <v>0</v>
      </c>
      <c r="Y326" s="43"/>
      <c r="Z326" s="43"/>
      <c r="AA326" s="208">
        <f t="shared" si="209"/>
        <v>0</v>
      </c>
    </row>
    <row r="327" spans="1:28" s="45" customFormat="1" ht="16.5" hidden="1" customHeight="1">
      <c r="A327" s="22"/>
      <c r="B327" s="22">
        <f>IFERROR(VLOOKUP($C327,'틱톡 RAW'!$A:$K,3,0),0)</f>
        <v>0</v>
      </c>
      <c r="C327" s="22">
        <v>1854297239925820</v>
      </c>
      <c r="D327" s="22">
        <f>IFERROR(VLOOKUP($C327,'틱톡 RAW'!$A:$K,6,0),0)</f>
        <v>0</v>
      </c>
      <c r="E327" s="22">
        <f>IFERROR(VLOOKUP($C327,'틱톡 RAW'!$A:$K,7,0),0)</f>
        <v>0</v>
      </c>
      <c r="F327" s="22">
        <f>IFERROR(VLOOKUP($C327,'틱톡 RAW'!$A:$K,8,0),0)</f>
        <v>0</v>
      </c>
      <c r="G327" s="22">
        <f>IFERROR(VLOOKUP($C327,'틱톡 RAW'!$A:$K,12,0),0)</f>
        <v>0</v>
      </c>
      <c r="H327" s="22">
        <f>IFERROR(VLOOKUP($C327,'틱톡 RAW'!$A:$K,13,0),0)</f>
        <v>0</v>
      </c>
      <c r="I327" s="22">
        <f>IFERROR(VLOOKUP($C327,'틱톡 RAW'!$A:$K,14,0),0)</f>
        <v>0</v>
      </c>
      <c r="J327" s="23">
        <f t="shared" si="208"/>
        <v>0</v>
      </c>
      <c r="K327" s="23">
        <f t="shared" si="198"/>
        <v>0</v>
      </c>
      <c r="L327" s="24">
        <f t="shared" si="199"/>
        <v>0</v>
      </c>
      <c r="M327" s="24">
        <f t="shared" si="200"/>
        <v>0</v>
      </c>
      <c r="N327" s="24">
        <f t="shared" si="201"/>
        <v>0</v>
      </c>
      <c r="O327" s="24">
        <f t="shared" si="202"/>
        <v>0</v>
      </c>
      <c r="P327" s="22">
        <f t="shared" si="203"/>
        <v>0</v>
      </c>
      <c r="Q327" s="22">
        <f t="shared" si="204"/>
        <v>0</v>
      </c>
      <c r="R327" s="22">
        <f t="shared" si="205"/>
        <v>0</v>
      </c>
      <c r="S327" s="22">
        <f>IFERROR(VLOOKUP($C327,'틱톡 RAW (MMP)'!$A:$J,6,0),0)</f>
        <v>0</v>
      </c>
      <c r="T327" s="22">
        <f>IFERROR(VLOOKUP($C327,'틱톡 RAW (MMP)'!$A:$J,9,0),0)</f>
        <v>0</v>
      </c>
      <c r="U327" s="22">
        <f>IFERROR(VLOOKUP($C327,'틱톡 RAW (MMP)'!$A:$J,10,0),0)</f>
        <v>0</v>
      </c>
      <c r="V327" s="22">
        <f t="shared" si="206"/>
        <v>0</v>
      </c>
      <c r="W327" s="22">
        <f t="shared" si="207"/>
        <v>0</v>
      </c>
      <c r="X327" s="22">
        <f>IFERROR(W327*커버링B2C요약!$AD$8/(커버링B2C요약!$AE$5/커버링B2C요약!$AD$5),0)</f>
        <v>0</v>
      </c>
      <c r="Y327" s="43"/>
      <c r="Z327" s="43"/>
      <c r="AA327" s="208">
        <f t="shared" si="209"/>
        <v>0</v>
      </c>
    </row>
    <row r="328" spans="1:28" s="45" customFormat="1" ht="16.5" hidden="1" customHeight="1">
      <c r="A328" s="22"/>
      <c r="B328" s="22" t="str">
        <f>IFERROR(VLOOKUP($C328,'틱톡 RAW'!$A:$K,3,0),0)</f>
        <v>aos_purchase_re_vd_26.01.14</v>
      </c>
      <c r="C328" s="22">
        <v>1854297239923790</v>
      </c>
      <c r="D328" s="22">
        <f>IFERROR(VLOOKUP($C328,'틱톡 RAW'!$A:$K,6,0),0)</f>
        <v>0</v>
      </c>
      <c r="E328" s="22">
        <f>IFERROR(VLOOKUP($C328,'틱톡 RAW'!$A:$K,7,0),0)</f>
        <v>0</v>
      </c>
      <c r="F328" s="22">
        <f>IFERROR(VLOOKUP($C328,'틱톡 RAW'!$A:$K,8,0),0)</f>
        <v>0</v>
      </c>
      <c r="G328" s="22">
        <f>IFERROR(VLOOKUP($C328,'틱톡 RAW'!$A:$K,12,0),0)</f>
        <v>0</v>
      </c>
      <c r="H328" s="22">
        <f>IFERROR(VLOOKUP($C328,'틱톡 RAW'!$A:$K,13,0),0)</f>
        <v>0</v>
      </c>
      <c r="I328" s="22">
        <f>IFERROR(VLOOKUP($C328,'틱톡 RAW'!$A:$K,14,0),0)</f>
        <v>0</v>
      </c>
      <c r="J328" s="23">
        <f t="shared" si="208"/>
        <v>0</v>
      </c>
      <c r="K328" s="23">
        <f t="shared" si="198"/>
        <v>0</v>
      </c>
      <c r="L328" s="24">
        <f t="shared" si="199"/>
        <v>0</v>
      </c>
      <c r="M328" s="24">
        <f t="shared" si="200"/>
        <v>0</v>
      </c>
      <c r="N328" s="24">
        <f t="shared" si="201"/>
        <v>0</v>
      </c>
      <c r="O328" s="24">
        <f t="shared" si="202"/>
        <v>0</v>
      </c>
      <c r="P328" s="22">
        <f t="shared" si="203"/>
        <v>0</v>
      </c>
      <c r="Q328" s="22">
        <f t="shared" si="204"/>
        <v>0</v>
      </c>
      <c r="R328" s="22">
        <f t="shared" si="205"/>
        <v>0</v>
      </c>
      <c r="S328" s="22">
        <f>IFERROR(VLOOKUP($C328,'틱톡 RAW (MMP)'!$A:$J,6,0),0)</f>
        <v>0</v>
      </c>
      <c r="T328" s="22">
        <f>IFERROR(VLOOKUP($C328,'틱톡 RAW (MMP)'!$A:$J,9,0),0)</f>
        <v>0</v>
      </c>
      <c r="U328" s="22">
        <f>IFERROR(VLOOKUP($C328,'틱톡 RAW (MMP)'!$A:$J,10,0),0)</f>
        <v>0</v>
      </c>
      <c r="V328" s="22">
        <f t="shared" si="206"/>
        <v>0</v>
      </c>
      <c r="W328" s="22">
        <f t="shared" si="207"/>
        <v>0</v>
      </c>
      <c r="X328" s="22">
        <f>IFERROR(W328*커버링B2C요약!$AD$8/(커버링B2C요약!$AE$5/커버링B2C요약!$AD$5),0)</f>
        <v>0</v>
      </c>
      <c r="Y328" s="43"/>
      <c r="Z328" s="43"/>
      <c r="AA328" s="208">
        <f t="shared" si="209"/>
        <v>0</v>
      </c>
    </row>
    <row r="329" spans="1:28" ht="16.5" customHeight="1">
      <c r="B329" s="19" t="s">
        <v>440</v>
      </c>
      <c r="C329" s="131" t="s">
        <v>4315</v>
      </c>
      <c r="D329" s="20"/>
    </row>
    <row r="330" spans="1:28" ht="16.5" customHeight="1">
      <c r="B330" s="11" t="s">
        <v>1565</v>
      </c>
      <c r="C330" s="11" t="s">
        <v>22</v>
      </c>
      <c r="D330" s="12" t="s">
        <v>23</v>
      </c>
      <c r="E330" s="12" t="s">
        <v>24</v>
      </c>
      <c r="F330" s="12" t="s">
        <v>25</v>
      </c>
      <c r="G330" s="12" t="s">
        <v>26</v>
      </c>
      <c r="H330" s="12" t="s">
        <v>27</v>
      </c>
      <c r="I330" s="12" t="s">
        <v>28</v>
      </c>
      <c r="J330" s="13" t="s">
        <v>29</v>
      </c>
      <c r="K330" s="13" t="s">
        <v>30</v>
      </c>
      <c r="L330" s="13" t="s">
        <v>31</v>
      </c>
      <c r="M330" s="13" t="s">
        <v>32</v>
      </c>
      <c r="N330" s="13" t="s">
        <v>33</v>
      </c>
      <c r="O330" s="13" t="s">
        <v>34</v>
      </c>
      <c r="P330" s="13" t="s">
        <v>35</v>
      </c>
      <c r="Q330" s="13" t="s">
        <v>36</v>
      </c>
      <c r="R330" s="13" t="s">
        <v>37</v>
      </c>
      <c r="S330" s="14" t="s">
        <v>38</v>
      </c>
      <c r="T330" s="14" t="s">
        <v>27</v>
      </c>
      <c r="U330" s="14" t="s">
        <v>28</v>
      </c>
      <c r="V330" s="14" t="s">
        <v>36</v>
      </c>
      <c r="W330" s="14" t="s">
        <v>37</v>
      </c>
      <c r="X330" s="14" t="s">
        <v>437</v>
      </c>
      <c r="Y330" s="13" t="s">
        <v>40</v>
      </c>
      <c r="Z330" s="14" t="s">
        <v>41</v>
      </c>
    </row>
    <row r="331" spans="1:28" ht="16.5" customHeight="1">
      <c r="B331" s="15"/>
      <c r="C331" s="9" t="s">
        <v>435</v>
      </c>
      <c r="D331" s="16">
        <f t="shared" ref="D331:I331" si="210">SUM(D332:D345)</f>
        <v>480897</v>
      </c>
      <c r="E331" s="16">
        <f t="shared" si="210"/>
        <v>72991</v>
      </c>
      <c r="F331" s="16">
        <f t="shared" si="210"/>
        <v>592</v>
      </c>
      <c r="G331" s="16">
        <f t="shared" si="210"/>
        <v>0</v>
      </c>
      <c r="H331" s="16">
        <f t="shared" si="210"/>
        <v>0</v>
      </c>
      <c r="I331" s="16">
        <f t="shared" si="210"/>
        <v>0</v>
      </c>
      <c r="J331" s="17">
        <f>D331*1000/E331</f>
        <v>6588.4424107081695</v>
      </c>
      <c r="K331" s="17">
        <f t="shared" ref="K331" si="211">IFERROR(D331/F331,0)</f>
        <v>812.32601351351354</v>
      </c>
      <c r="L331" s="18">
        <f t="shared" ref="L331" si="212">IFERROR(F331/E331,0)</f>
        <v>8.1105889767231574E-3</v>
      </c>
      <c r="M331" s="42">
        <f t="shared" ref="M331" si="213">IFERROR(G331/F331,0)</f>
        <v>0</v>
      </c>
      <c r="N331" s="42">
        <f t="shared" ref="N331" si="214">IFERROR(H331/F331,0)</f>
        <v>0</v>
      </c>
      <c r="O331" s="42">
        <f t="shared" ref="O331" si="215">IFERROR(I331/F331,0)</f>
        <v>0</v>
      </c>
      <c r="P331" s="17">
        <f t="shared" ref="P331" si="216">IFERROR(D331/G331,0)</f>
        <v>0</v>
      </c>
      <c r="Q331" s="17">
        <f t="shared" ref="Q331" si="217">IFERROR(D331/H331,0)</f>
        <v>0</v>
      </c>
      <c r="R331" s="17">
        <f t="shared" ref="R331" si="218">IFERROR(D331/I331,0)</f>
        <v>0</v>
      </c>
      <c r="S331" s="16">
        <f>SUM(S332:S345)</f>
        <v>112</v>
      </c>
      <c r="T331" s="16">
        <f>SUM(T332:T345)</f>
        <v>71</v>
      </c>
      <c r="U331" s="16">
        <f>SUM(U332:U345)</f>
        <v>6</v>
      </c>
      <c r="V331" s="17">
        <f t="shared" ref="V331" si="219">IFERROR(D331/T331,0)</f>
        <v>6773.1971830985913</v>
      </c>
      <c r="W331" s="17">
        <f t="shared" ref="W331" si="220">IFERROR(D331/U331,0)</f>
        <v>80149.5</v>
      </c>
      <c r="X331" s="17">
        <f>IFERROR(W331*커버링B2C요약!$AD$8/(커버링B2C요약!$AE$5/커버링B2C요약!$AD$5),0)</f>
        <v>31899.861301463734</v>
      </c>
      <c r="Y331" s="17">
        <v>60000</v>
      </c>
      <c r="Z331" s="17">
        <v>60000</v>
      </c>
      <c r="AA331" s="166"/>
    </row>
    <row r="332" spans="1:28" s="45" customFormat="1" ht="16.5" customHeight="1">
      <c r="A332" s="43"/>
      <c r="B332" s="22" t="str">
        <f>IFERROR(VLOOKUP($C332,'틱톡 RAW'!$A:$K,2,0),0)</f>
        <v>AOS_SPC_구매_대형커버링봉투_26.03.06</v>
      </c>
      <c r="C332" s="22">
        <v>1860616935202810</v>
      </c>
      <c r="D332" s="22">
        <f>IFERROR(VLOOKUP($C332,'틱톡 RAW'!$A:$K,6,0),0)</f>
        <v>310567</v>
      </c>
      <c r="E332" s="22">
        <f>IFERROR(VLOOKUP($C332,'틱톡 RAW'!$A:$K,7,0),0)</f>
        <v>46684</v>
      </c>
      <c r="F332" s="22">
        <f>IFERROR(VLOOKUP($C332,'틱톡 RAW'!$A:$K,8,0),0)</f>
        <v>418</v>
      </c>
      <c r="G332" s="22">
        <f>IFERROR(VLOOKUP($C332,'틱톡 RAW'!$A:$K,12,0),0)</f>
        <v>0</v>
      </c>
      <c r="H332" s="22">
        <f>IFERROR(VLOOKUP($C332,'틱톡 RAW'!$A:$K,13,0),0)</f>
        <v>0</v>
      </c>
      <c r="I332" s="22">
        <f>IFERROR(VLOOKUP($C332,'틱톡 RAW'!$A:$K,14,0),0)</f>
        <v>0</v>
      </c>
      <c r="J332" s="23">
        <f t="shared" ref="J332:J345" si="221">IFERROR(D332/E332*1000,0)</f>
        <v>6652.5362008396887</v>
      </c>
      <c r="K332" s="23">
        <f t="shared" ref="K332:K345" si="222">IFERROR(D332/F332,0)</f>
        <v>742.98325358851673</v>
      </c>
      <c r="L332" s="24">
        <f t="shared" ref="L332:L345" si="223">IFERROR(F332/E332,0)</f>
        <v>8.9538171536286525E-3</v>
      </c>
      <c r="M332" s="24">
        <f t="shared" ref="M332:M345" si="224">IFERROR(G332/F332,0)</f>
        <v>0</v>
      </c>
      <c r="N332" s="24">
        <f t="shared" ref="N332:N345" si="225">IFERROR(H332/F332,0)</f>
        <v>0</v>
      </c>
      <c r="O332" s="24">
        <f t="shared" ref="O332:O345" si="226">IFERROR(I332/F332,0)</f>
        <v>0</v>
      </c>
      <c r="P332" s="22">
        <f t="shared" ref="P332:P345" si="227">IFERROR(D332/G332,0)</f>
        <v>0</v>
      </c>
      <c r="Q332" s="22">
        <f t="shared" ref="Q332:Q345" si="228">IFERROR(D332/H332,0)</f>
        <v>0</v>
      </c>
      <c r="R332" s="22">
        <f t="shared" ref="R332:R345" si="229">IFERROR(D332/I332,0)</f>
        <v>0</v>
      </c>
      <c r="S332" s="22">
        <f>IFERROR(VLOOKUP($C332,'틱톡 RAW (MMP)'!$A:$J,6,0),0)</f>
        <v>88</v>
      </c>
      <c r="T332" s="22">
        <f>IFERROR(VLOOKUP($C332,'틱톡 RAW (MMP)'!$A:$J,9,0),0)</f>
        <v>57</v>
      </c>
      <c r="U332" s="22">
        <f>IFERROR(VLOOKUP($C332,'틱톡 RAW (MMP)'!$A:$J,10,0),0)</f>
        <v>2</v>
      </c>
      <c r="V332" s="22">
        <f t="shared" ref="V332:V345" si="230">IFERROR(D332/T332,0)</f>
        <v>5448.5438596491231</v>
      </c>
      <c r="W332" s="22">
        <f t="shared" ref="W332:W345" si="231">IFERROR(D332/U332,0)</f>
        <v>155283.5</v>
      </c>
      <c r="X332" s="22">
        <f>IFERROR(W332*커버링B2C요약!$AD$8/(커버링B2C요약!$AE$5/커버링B2C요약!$AD$5),0)</f>
        <v>61803.531056411382</v>
      </c>
      <c r="Y332" s="43"/>
      <c r="Z332" s="43"/>
      <c r="AA332" s="208"/>
    </row>
    <row r="333" spans="1:28" s="45" customFormat="1" ht="16.5" customHeight="1">
      <c r="A333" s="43"/>
      <c r="B333" s="28" t="str">
        <f>IFERROR(VLOOKUP($C333,'틱톡 RAW'!$A:$K,2,0),0)</f>
        <v>AOS_SPC_구매_대형커버링봉투_26.03.06</v>
      </c>
      <c r="C333" s="28">
        <v>1863239497139210</v>
      </c>
      <c r="D333" s="28">
        <f>IFERROR(VLOOKUP($C333,'틱톡 RAW'!$A:$K,6,0),0)</f>
        <v>39160</v>
      </c>
      <c r="E333" s="28">
        <f>IFERROR(VLOOKUP($C333,'틱톡 RAW'!$A:$K,7,0),0)</f>
        <v>5546</v>
      </c>
      <c r="F333" s="28">
        <f>IFERROR(VLOOKUP($C333,'틱톡 RAW'!$A:$K,8,0),0)</f>
        <v>27</v>
      </c>
      <c r="G333" s="28">
        <f>IFERROR(VLOOKUP($C333,'틱톡 RAW'!$A:$K,12,0),0)</f>
        <v>0</v>
      </c>
      <c r="H333" s="28">
        <f>IFERROR(VLOOKUP($C333,'틱톡 RAW'!$A:$K,13,0),0)</f>
        <v>0</v>
      </c>
      <c r="I333" s="28">
        <f>IFERROR(VLOOKUP($C333,'틱톡 RAW'!$A:$K,14,0),0)</f>
        <v>0</v>
      </c>
      <c r="J333" s="29">
        <f t="shared" si="221"/>
        <v>7060.94482509917</v>
      </c>
      <c r="K333" s="29">
        <f t="shared" si="222"/>
        <v>1450.3703703703704</v>
      </c>
      <c r="L333" s="30">
        <f t="shared" si="223"/>
        <v>4.8683736025964663E-3</v>
      </c>
      <c r="M333" s="30">
        <f t="shared" si="224"/>
        <v>0</v>
      </c>
      <c r="N333" s="30">
        <f t="shared" si="225"/>
        <v>0</v>
      </c>
      <c r="O333" s="30">
        <f t="shared" si="226"/>
        <v>0</v>
      </c>
      <c r="P333" s="28">
        <f t="shared" si="227"/>
        <v>0</v>
      </c>
      <c r="Q333" s="28">
        <f t="shared" si="228"/>
        <v>0</v>
      </c>
      <c r="R333" s="28">
        <f t="shared" si="229"/>
        <v>0</v>
      </c>
      <c r="S333" s="28">
        <f>IFERROR(VLOOKUP($C333,'틱톡 RAW (MMP)'!$A:$J,6,0),0)</f>
        <v>8</v>
      </c>
      <c r="T333" s="28">
        <f>IFERROR(VLOOKUP($C333,'틱톡 RAW (MMP)'!$A:$J,9,0),0)</f>
        <v>4</v>
      </c>
      <c r="U333" s="28">
        <f>IFERROR(VLOOKUP($C333,'틱톡 RAW (MMP)'!$A:$J,10,0),0)</f>
        <v>1</v>
      </c>
      <c r="V333" s="28">
        <f t="shared" si="230"/>
        <v>9790</v>
      </c>
      <c r="W333" s="28">
        <f t="shared" si="231"/>
        <v>39160</v>
      </c>
      <c r="X333" s="28">
        <f>IFERROR(W333*커버링B2C요약!$AD$8/(커버링B2C요약!$AE$5/커버링B2C요약!$AD$5),0)</f>
        <v>15585.856038594375</v>
      </c>
      <c r="Y333" s="43"/>
      <c r="Z333" s="43"/>
      <c r="AA333" s="208"/>
    </row>
    <row r="334" spans="1:28" s="45" customFormat="1" ht="16.5" customHeight="1">
      <c r="A334" s="43"/>
      <c r="B334" s="28" t="str">
        <f>IFERROR(VLOOKUP($C334,'틱톡 RAW'!$A:$K,2,0),0)</f>
        <v>AOS_SPC_구매_대형커버링봉투_26.03.06</v>
      </c>
      <c r="C334" s="28">
        <v>1863239497139230</v>
      </c>
      <c r="D334" s="28">
        <f>IFERROR(VLOOKUP($C334,'틱톡 RAW'!$A:$K,6,0),0)</f>
        <v>38751</v>
      </c>
      <c r="E334" s="28">
        <f>IFERROR(VLOOKUP($C334,'틱톡 RAW'!$A:$K,7,0),0)</f>
        <v>5402</v>
      </c>
      <c r="F334" s="28">
        <f>IFERROR(VLOOKUP($C334,'틱톡 RAW'!$A:$K,8,0),0)</f>
        <v>20</v>
      </c>
      <c r="G334" s="28">
        <f>IFERROR(VLOOKUP($C334,'틱톡 RAW'!$A:$K,12,0),0)</f>
        <v>0</v>
      </c>
      <c r="H334" s="28">
        <f>IFERROR(VLOOKUP($C334,'틱톡 RAW'!$A:$K,13,0),0)</f>
        <v>0</v>
      </c>
      <c r="I334" s="28">
        <f>IFERROR(VLOOKUP($C334,'틱톡 RAW'!$A:$K,14,0),0)</f>
        <v>0</v>
      </c>
      <c r="J334" s="29">
        <f t="shared" si="221"/>
        <v>7173.454276194002</v>
      </c>
      <c r="K334" s="29">
        <f t="shared" si="222"/>
        <v>1937.55</v>
      </c>
      <c r="L334" s="30">
        <f t="shared" si="223"/>
        <v>3.7023324694557573E-3</v>
      </c>
      <c r="M334" s="30">
        <f t="shared" si="224"/>
        <v>0</v>
      </c>
      <c r="N334" s="30">
        <f t="shared" si="225"/>
        <v>0</v>
      </c>
      <c r="O334" s="30">
        <f t="shared" si="226"/>
        <v>0</v>
      </c>
      <c r="P334" s="28">
        <f t="shared" si="227"/>
        <v>0</v>
      </c>
      <c r="Q334" s="28">
        <f t="shared" si="228"/>
        <v>0</v>
      </c>
      <c r="R334" s="28">
        <f t="shared" si="229"/>
        <v>0</v>
      </c>
      <c r="S334" s="28">
        <f>IFERROR(VLOOKUP($C334,'틱톡 RAW (MMP)'!$A:$J,6,0),0)</f>
        <v>6</v>
      </c>
      <c r="T334" s="28">
        <f>IFERROR(VLOOKUP($C334,'틱톡 RAW (MMP)'!$A:$J,9,0),0)</f>
        <v>4</v>
      </c>
      <c r="U334" s="28">
        <f>IFERROR(VLOOKUP($C334,'틱톡 RAW (MMP)'!$A:$J,10,0),0)</f>
        <v>1</v>
      </c>
      <c r="V334" s="28">
        <f t="shared" si="230"/>
        <v>9687.75</v>
      </c>
      <c r="W334" s="28">
        <f t="shared" si="231"/>
        <v>38751</v>
      </c>
      <c r="X334" s="28">
        <f>IFERROR(W334*커버링B2C요약!$AD$8/(커버링B2C요약!$AE$5/커버링B2C요약!$AD$5),0)</f>
        <v>15423.072199989036</v>
      </c>
      <c r="Y334" s="43"/>
      <c r="Z334" s="43"/>
      <c r="AA334" s="208"/>
    </row>
    <row r="335" spans="1:28" s="45" customFormat="1" ht="16.5" customHeight="1">
      <c r="A335" s="43"/>
      <c r="B335" s="28" t="str">
        <f>IFERROR(VLOOKUP($C335,'틱톡 RAW'!$A:$K,2,0),0)</f>
        <v>AOS_SPC_구매_대형커버링봉투_26.03.06</v>
      </c>
      <c r="C335" s="28">
        <v>1863239497138220</v>
      </c>
      <c r="D335" s="28">
        <f>IFERROR(VLOOKUP($C335,'틱톡 RAW'!$A:$K,6,0),0)</f>
        <v>23196</v>
      </c>
      <c r="E335" s="28">
        <f>IFERROR(VLOOKUP($C335,'틱톡 RAW'!$A:$K,7,0),0)</f>
        <v>3425</v>
      </c>
      <c r="F335" s="28">
        <f>IFERROR(VLOOKUP($C335,'틱톡 RAW'!$A:$K,8,0),0)</f>
        <v>21</v>
      </c>
      <c r="G335" s="28">
        <f>IFERROR(VLOOKUP($C335,'틱톡 RAW'!$A:$K,12,0),0)</f>
        <v>0</v>
      </c>
      <c r="H335" s="28">
        <f>IFERROR(VLOOKUP($C335,'틱톡 RAW'!$A:$K,13,0),0)</f>
        <v>0</v>
      </c>
      <c r="I335" s="28">
        <f>IFERROR(VLOOKUP($C335,'틱톡 RAW'!$A:$K,14,0),0)</f>
        <v>0</v>
      </c>
      <c r="J335" s="29">
        <f t="shared" si="221"/>
        <v>6772.554744525547</v>
      </c>
      <c r="K335" s="29">
        <f t="shared" si="222"/>
        <v>1104.5714285714287</v>
      </c>
      <c r="L335" s="30">
        <f t="shared" si="223"/>
        <v>6.1313868613138683E-3</v>
      </c>
      <c r="M335" s="30">
        <f t="shared" si="224"/>
        <v>0</v>
      </c>
      <c r="N335" s="30">
        <f t="shared" si="225"/>
        <v>0</v>
      </c>
      <c r="O335" s="30">
        <f t="shared" si="226"/>
        <v>0</v>
      </c>
      <c r="P335" s="28">
        <f t="shared" si="227"/>
        <v>0</v>
      </c>
      <c r="Q335" s="28">
        <f t="shared" si="228"/>
        <v>0</v>
      </c>
      <c r="R335" s="28">
        <f t="shared" si="229"/>
        <v>0</v>
      </c>
      <c r="S335" s="28">
        <f>IFERROR(VLOOKUP($C335,'틱톡 RAW (MMP)'!$A:$J,6,0),0)</f>
        <v>3</v>
      </c>
      <c r="T335" s="28">
        <f>IFERROR(VLOOKUP($C335,'틱톡 RAW (MMP)'!$A:$J,9,0),0)</f>
        <v>3</v>
      </c>
      <c r="U335" s="28">
        <f>IFERROR(VLOOKUP($C335,'틱톡 RAW (MMP)'!$A:$J,10,0),0)</f>
        <v>1</v>
      </c>
      <c r="V335" s="28">
        <f t="shared" si="230"/>
        <v>7732</v>
      </c>
      <c r="W335" s="28">
        <f t="shared" si="231"/>
        <v>23196</v>
      </c>
      <c r="X335" s="28">
        <f>IFERROR(W335*커버링B2C요약!$AD$8/(커버링B2C요약!$AE$5/커버링B2C요약!$AD$5),0)</f>
        <v>9232.1122745463508</v>
      </c>
      <c r="Y335" s="43"/>
      <c r="Z335" s="43"/>
      <c r="AA335" s="208"/>
    </row>
    <row r="336" spans="1:28" s="45" customFormat="1" ht="16.5" customHeight="1">
      <c r="A336" s="62"/>
      <c r="B336" s="28" t="str">
        <f>IFERROR(VLOOKUP($C336,'틱톡 RAW'!$A:$K,2,0),0)</f>
        <v>AOS_SPC_구매_대형커버링봉투_26.03.06</v>
      </c>
      <c r="C336" s="28">
        <v>1858904908742780</v>
      </c>
      <c r="D336" s="28">
        <f>IFERROR(VLOOKUP($C336,'틱톡 RAW'!$A:$K,6,0),0)</f>
        <v>22026</v>
      </c>
      <c r="E336" s="28">
        <f>IFERROR(VLOOKUP($C336,'틱톡 RAW'!$A:$K,7,0),0)</f>
        <v>4384</v>
      </c>
      <c r="F336" s="28">
        <f>IFERROR(VLOOKUP($C336,'틱톡 RAW'!$A:$K,8,0),0)</f>
        <v>17</v>
      </c>
      <c r="G336" s="28">
        <f>IFERROR(VLOOKUP($C336,'틱톡 RAW'!$A:$K,12,0),0)</f>
        <v>0</v>
      </c>
      <c r="H336" s="28">
        <f>IFERROR(VLOOKUP($C336,'틱톡 RAW'!$A:$K,13,0),0)</f>
        <v>0</v>
      </c>
      <c r="I336" s="28">
        <f>IFERROR(VLOOKUP($C336,'틱톡 RAW'!$A:$K,14,0),0)</f>
        <v>0</v>
      </c>
      <c r="J336" s="29">
        <f t="shared" si="221"/>
        <v>5024.1788321167878</v>
      </c>
      <c r="K336" s="29">
        <f t="shared" si="222"/>
        <v>1295.6470588235295</v>
      </c>
      <c r="L336" s="30">
        <f t="shared" si="223"/>
        <v>3.8777372262773723E-3</v>
      </c>
      <c r="M336" s="30">
        <f t="shared" si="224"/>
        <v>0</v>
      </c>
      <c r="N336" s="30">
        <f t="shared" si="225"/>
        <v>0</v>
      </c>
      <c r="O336" s="30">
        <f t="shared" si="226"/>
        <v>0</v>
      </c>
      <c r="P336" s="28">
        <f t="shared" si="227"/>
        <v>0</v>
      </c>
      <c r="Q336" s="28">
        <f t="shared" si="228"/>
        <v>0</v>
      </c>
      <c r="R336" s="28">
        <f t="shared" si="229"/>
        <v>0</v>
      </c>
      <c r="S336" s="28">
        <f>IFERROR(VLOOKUP($C336,'틱톡 RAW (MMP)'!$A:$J,6,0),0)</f>
        <v>2</v>
      </c>
      <c r="T336" s="28">
        <f>IFERROR(VLOOKUP($C336,'틱톡 RAW (MMP)'!$A:$J,9,0),0)</f>
        <v>1</v>
      </c>
      <c r="U336" s="28">
        <f>IFERROR(VLOOKUP($C336,'틱톡 RAW (MMP)'!$A:$J,10,0),0)</f>
        <v>1</v>
      </c>
      <c r="V336" s="28">
        <f t="shared" si="230"/>
        <v>22026</v>
      </c>
      <c r="W336" s="28">
        <f t="shared" si="231"/>
        <v>22026</v>
      </c>
      <c r="X336" s="28">
        <f>IFERROR(W336*커버링B2C요약!$AD$8/(커버링B2C요약!$AE$5/커버링B2C요약!$AD$5),0)</f>
        <v>8766.4470149662848</v>
      </c>
      <c r="Y336" s="62"/>
      <c r="Z336" s="62"/>
      <c r="AA336" s="207"/>
      <c r="AB336" s="146"/>
    </row>
    <row r="337" spans="1:28" s="45" customFormat="1" ht="16.5" customHeight="1">
      <c r="A337" s="43"/>
      <c r="B337" s="22" t="str">
        <f>IFERROR(VLOOKUP($C337,'틱톡 RAW'!$A:$K,2,0),0)</f>
        <v>AOS_SPC_구매_대형커버링봉투_26.03.06</v>
      </c>
      <c r="C337" s="22">
        <v>1858904908742810</v>
      </c>
      <c r="D337" s="22">
        <f>IFERROR(VLOOKUP($C337,'틱톡 RAW'!$A:$K,6,0),0)</f>
        <v>16831</v>
      </c>
      <c r="E337" s="22">
        <f>IFERROR(VLOOKUP($C337,'틱톡 RAW'!$A:$K,7,0),0)</f>
        <v>3070</v>
      </c>
      <c r="F337" s="22">
        <f>IFERROR(VLOOKUP($C337,'틱톡 RAW'!$A:$K,8,0),0)</f>
        <v>68</v>
      </c>
      <c r="G337" s="22">
        <f>IFERROR(VLOOKUP($C337,'틱톡 RAW'!$A:$K,12,0),0)</f>
        <v>0</v>
      </c>
      <c r="H337" s="22">
        <f>IFERROR(VLOOKUP($C337,'틱톡 RAW'!$A:$K,13,0),0)</f>
        <v>0</v>
      </c>
      <c r="I337" s="22">
        <f>IFERROR(VLOOKUP($C337,'틱톡 RAW'!$A:$K,14,0),0)</f>
        <v>0</v>
      </c>
      <c r="J337" s="23">
        <f t="shared" si="221"/>
        <v>5482.4104234527686</v>
      </c>
      <c r="K337" s="23">
        <f t="shared" si="222"/>
        <v>247.51470588235293</v>
      </c>
      <c r="L337" s="24">
        <f t="shared" si="223"/>
        <v>2.2149837133550489E-2</v>
      </c>
      <c r="M337" s="24">
        <f t="shared" si="224"/>
        <v>0</v>
      </c>
      <c r="N337" s="24">
        <f t="shared" si="225"/>
        <v>0</v>
      </c>
      <c r="O337" s="24">
        <f t="shared" si="226"/>
        <v>0</v>
      </c>
      <c r="P337" s="22">
        <f t="shared" si="227"/>
        <v>0</v>
      </c>
      <c r="Q337" s="22">
        <f t="shared" si="228"/>
        <v>0</v>
      </c>
      <c r="R337" s="22">
        <f t="shared" si="229"/>
        <v>0</v>
      </c>
      <c r="S337" s="22">
        <f>IFERROR(VLOOKUP($C337,'틱톡 RAW (MMP)'!$A:$J,6,0),0)</f>
        <v>3</v>
      </c>
      <c r="T337" s="22">
        <f>IFERROR(VLOOKUP($C337,'틱톡 RAW (MMP)'!$A:$J,9,0),0)</f>
        <v>1</v>
      </c>
      <c r="U337" s="22">
        <f>IFERROR(VLOOKUP($C337,'틱톡 RAW (MMP)'!$A:$J,10,0),0)</f>
        <v>0</v>
      </c>
      <c r="V337" s="22">
        <f t="shared" si="230"/>
        <v>16831</v>
      </c>
      <c r="W337" s="22">
        <f t="shared" si="231"/>
        <v>0</v>
      </c>
      <c r="X337" s="22">
        <f>IFERROR(W337*커버링B2C요약!$AD$8/(커버링B2C요약!$AE$5/커버링B2C요약!$AD$5),0)</f>
        <v>0</v>
      </c>
      <c r="Y337" s="43"/>
      <c r="Z337" s="43"/>
      <c r="AA337" s="208"/>
    </row>
    <row r="338" spans="1:28" s="45" customFormat="1" ht="16.5" customHeight="1">
      <c r="A338" s="43"/>
      <c r="B338" s="28" t="str">
        <f>IFERROR(VLOOKUP($C338,'틱톡 RAW'!$A:$K,2,0),0)</f>
        <v>AOS_SPC_구매_대형커버링봉투_26.03.06</v>
      </c>
      <c r="C338" s="28">
        <v>1863239497138200</v>
      </c>
      <c r="D338" s="28">
        <f>IFERROR(VLOOKUP($C338,'틱톡 RAW'!$A:$K,6,0),0)</f>
        <v>10651</v>
      </c>
      <c r="E338" s="28">
        <f>IFERROR(VLOOKUP($C338,'틱톡 RAW'!$A:$K,7,0),0)</f>
        <v>1739</v>
      </c>
      <c r="F338" s="28">
        <f>IFERROR(VLOOKUP($C338,'틱톡 RAW'!$A:$K,8,0),0)</f>
        <v>7</v>
      </c>
      <c r="G338" s="28">
        <f>IFERROR(VLOOKUP($C338,'틱톡 RAW'!$A:$K,12,0),0)</f>
        <v>0</v>
      </c>
      <c r="H338" s="28">
        <f>IFERROR(VLOOKUP($C338,'틱톡 RAW'!$A:$K,13,0),0)</f>
        <v>0</v>
      </c>
      <c r="I338" s="28">
        <f>IFERROR(VLOOKUP($C338,'틱톡 RAW'!$A:$K,14,0),0)</f>
        <v>0</v>
      </c>
      <c r="J338" s="29">
        <f t="shared" si="221"/>
        <v>6124.7843588269125</v>
      </c>
      <c r="K338" s="29">
        <f t="shared" si="222"/>
        <v>1521.5714285714287</v>
      </c>
      <c r="L338" s="30">
        <f t="shared" si="223"/>
        <v>4.0253018976423235E-3</v>
      </c>
      <c r="M338" s="30">
        <f t="shared" si="224"/>
        <v>0</v>
      </c>
      <c r="N338" s="30">
        <f t="shared" si="225"/>
        <v>0</v>
      </c>
      <c r="O338" s="30">
        <f t="shared" si="226"/>
        <v>0</v>
      </c>
      <c r="P338" s="28">
        <f t="shared" si="227"/>
        <v>0</v>
      </c>
      <c r="Q338" s="28">
        <f t="shared" si="228"/>
        <v>0</v>
      </c>
      <c r="R338" s="28">
        <f t="shared" si="229"/>
        <v>0</v>
      </c>
      <c r="S338" s="28">
        <f>IFERROR(VLOOKUP($C338,'틱톡 RAW (MMP)'!$A:$J,6,0),0)</f>
        <v>0</v>
      </c>
      <c r="T338" s="28">
        <f>IFERROR(VLOOKUP($C338,'틱톡 RAW (MMP)'!$A:$J,9,0),0)</f>
        <v>0</v>
      </c>
      <c r="U338" s="28">
        <f>IFERROR(VLOOKUP($C338,'틱톡 RAW (MMP)'!$A:$J,10,0),0)</f>
        <v>0</v>
      </c>
      <c r="V338" s="28">
        <f t="shared" si="230"/>
        <v>0</v>
      </c>
      <c r="W338" s="28">
        <f t="shared" si="231"/>
        <v>0</v>
      </c>
      <c r="X338" s="28">
        <f>IFERROR(W338*커버링B2C요약!$AD$8/(커버링B2C요약!$AE$5/커버링B2C요약!$AD$5),0)</f>
        <v>0</v>
      </c>
      <c r="Y338" s="43"/>
      <c r="Z338" s="43"/>
      <c r="AA338" s="208"/>
    </row>
    <row r="339" spans="1:28" s="45" customFormat="1" ht="16.5" customHeight="1">
      <c r="A339" s="43"/>
      <c r="B339" s="28" t="str">
        <f>IFERROR(VLOOKUP($C339,'틱톡 RAW'!$A:$K,2,0),0)</f>
        <v>AOS_SPC_구매_대형커버링봉투_26.03.06</v>
      </c>
      <c r="C339" s="28">
        <v>1863239497139200</v>
      </c>
      <c r="D339" s="28">
        <f>IFERROR(VLOOKUP($C339,'틱톡 RAW'!$A:$K,6,0),0)</f>
        <v>5905</v>
      </c>
      <c r="E339" s="28">
        <f>IFERROR(VLOOKUP($C339,'틱톡 RAW'!$A:$K,7,0),0)</f>
        <v>796</v>
      </c>
      <c r="F339" s="28">
        <f>IFERROR(VLOOKUP($C339,'틱톡 RAW'!$A:$K,8,0),0)</f>
        <v>3</v>
      </c>
      <c r="G339" s="28">
        <f>IFERROR(VLOOKUP($C339,'틱톡 RAW'!$A:$K,12,0),0)</f>
        <v>0</v>
      </c>
      <c r="H339" s="28">
        <f>IFERROR(VLOOKUP($C339,'틱톡 RAW'!$A:$K,13,0),0)</f>
        <v>0</v>
      </c>
      <c r="I339" s="28">
        <f>IFERROR(VLOOKUP($C339,'틱톡 RAW'!$A:$K,14,0),0)</f>
        <v>0</v>
      </c>
      <c r="J339" s="29">
        <f t="shared" si="221"/>
        <v>7418.3417085427136</v>
      </c>
      <c r="K339" s="29">
        <f t="shared" si="222"/>
        <v>1968.3333333333333</v>
      </c>
      <c r="L339" s="30">
        <f t="shared" si="223"/>
        <v>3.7688442211055275E-3</v>
      </c>
      <c r="M339" s="30">
        <f t="shared" si="224"/>
        <v>0</v>
      </c>
      <c r="N339" s="30">
        <f t="shared" si="225"/>
        <v>0</v>
      </c>
      <c r="O339" s="30">
        <f t="shared" si="226"/>
        <v>0</v>
      </c>
      <c r="P339" s="28">
        <f t="shared" si="227"/>
        <v>0</v>
      </c>
      <c r="Q339" s="28">
        <f t="shared" si="228"/>
        <v>0</v>
      </c>
      <c r="R339" s="28">
        <f t="shared" si="229"/>
        <v>0</v>
      </c>
      <c r="S339" s="28">
        <f>IFERROR(VLOOKUP($C339,'틱톡 RAW (MMP)'!$A:$J,6,0),0)</f>
        <v>1</v>
      </c>
      <c r="T339" s="28">
        <f>IFERROR(VLOOKUP($C339,'틱톡 RAW (MMP)'!$A:$J,9,0),0)</f>
        <v>0</v>
      </c>
      <c r="U339" s="28">
        <f>IFERROR(VLOOKUP($C339,'틱톡 RAW (MMP)'!$A:$J,10,0),0)</f>
        <v>0</v>
      </c>
      <c r="V339" s="28">
        <f t="shared" si="230"/>
        <v>0</v>
      </c>
      <c r="W339" s="28">
        <f t="shared" si="231"/>
        <v>0</v>
      </c>
      <c r="X339" s="28">
        <f>IFERROR(W339*커버링B2C요약!$AD$8/(커버링B2C요약!$AE$5/커버링B2C요약!$AD$5),0)</f>
        <v>0</v>
      </c>
      <c r="Y339" s="43"/>
      <c r="Z339" s="43"/>
      <c r="AA339" s="208"/>
    </row>
    <row r="340" spans="1:28" s="45" customFormat="1" ht="16.5" customHeight="1">
      <c r="A340" s="43"/>
      <c r="B340" s="28" t="str">
        <f>IFERROR(VLOOKUP($C340,'틱톡 RAW'!$A:$K,2,0),0)</f>
        <v>AOS_SPC_구매_대형커버링봉투_26.03.06</v>
      </c>
      <c r="C340" s="28">
        <v>1860616935202050</v>
      </c>
      <c r="D340" s="28">
        <f>IFERROR(VLOOKUP($C340,'틱톡 RAW'!$A:$K,6,0),0)</f>
        <v>5161</v>
      </c>
      <c r="E340" s="28">
        <f>IFERROR(VLOOKUP($C340,'틱톡 RAW'!$A:$K,7,0),0)</f>
        <v>774</v>
      </c>
      <c r="F340" s="28">
        <f>IFERROR(VLOOKUP($C340,'틱톡 RAW'!$A:$K,8,0),0)</f>
        <v>8</v>
      </c>
      <c r="G340" s="28">
        <f>IFERROR(VLOOKUP($C340,'틱톡 RAW'!$A:$K,12,0),0)</f>
        <v>0</v>
      </c>
      <c r="H340" s="28">
        <f>IFERROR(VLOOKUP($C340,'틱톡 RAW'!$A:$K,13,0),0)</f>
        <v>0</v>
      </c>
      <c r="I340" s="28">
        <f>IFERROR(VLOOKUP($C340,'틱톡 RAW'!$A:$K,14,0),0)</f>
        <v>0</v>
      </c>
      <c r="J340" s="29">
        <f t="shared" si="221"/>
        <v>6667.9586563307494</v>
      </c>
      <c r="K340" s="29">
        <f t="shared" si="222"/>
        <v>645.125</v>
      </c>
      <c r="L340" s="30">
        <f t="shared" si="223"/>
        <v>1.0335917312661499E-2</v>
      </c>
      <c r="M340" s="30">
        <f t="shared" si="224"/>
        <v>0</v>
      </c>
      <c r="N340" s="30">
        <f t="shared" si="225"/>
        <v>0</v>
      </c>
      <c r="O340" s="30">
        <f t="shared" si="226"/>
        <v>0</v>
      </c>
      <c r="P340" s="28">
        <f t="shared" si="227"/>
        <v>0</v>
      </c>
      <c r="Q340" s="28">
        <f t="shared" si="228"/>
        <v>0</v>
      </c>
      <c r="R340" s="28">
        <f t="shared" si="229"/>
        <v>0</v>
      </c>
      <c r="S340" s="28">
        <f>IFERROR(VLOOKUP($C340,'틱톡 RAW (MMP)'!$A:$J,6,0),0)</f>
        <v>1</v>
      </c>
      <c r="T340" s="28">
        <f>IFERROR(VLOOKUP($C340,'틱톡 RAW (MMP)'!$A:$J,9,0),0)</f>
        <v>1</v>
      </c>
      <c r="U340" s="28">
        <f>IFERROR(VLOOKUP($C340,'틱톡 RAW (MMP)'!$A:$J,10,0),0)</f>
        <v>0</v>
      </c>
      <c r="V340" s="28">
        <f t="shared" si="230"/>
        <v>5161</v>
      </c>
      <c r="W340" s="28">
        <f t="shared" si="231"/>
        <v>0</v>
      </c>
      <c r="X340" s="28">
        <f>IFERROR(W340*커버링B2C요약!$AD$8/(커버링B2C요약!$AE$5/커버링B2C요약!$AD$5),0)</f>
        <v>0</v>
      </c>
      <c r="Y340" s="43"/>
      <c r="Z340" s="43"/>
      <c r="AA340" s="208"/>
    </row>
    <row r="341" spans="1:28" s="45" customFormat="1" ht="16.5" customHeight="1">
      <c r="A341" s="43"/>
      <c r="B341" s="28" t="str">
        <f>IFERROR(VLOOKUP($C341,'틱톡 RAW'!$A:$K,2,0),0)</f>
        <v>AOS_SPC_구매_대형커버링봉투_26.03.06</v>
      </c>
      <c r="C341" s="28">
        <v>1863239497138190</v>
      </c>
      <c r="D341" s="28">
        <f>IFERROR(VLOOKUP($C341,'틱톡 RAW'!$A:$K,6,0),0)</f>
        <v>4490</v>
      </c>
      <c r="E341" s="28">
        <f>IFERROR(VLOOKUP($C341,'틱톡 RAW'!$A:$K,7,0),0)</f>
        <v>506</v>
      </c>
      <c r="F341" s="28">
        <f>IFERROR(VLOOKUP($C341,'틱톡 RAW'!$A:$K,8,0),0)</f>
        <v>1</v>
      </c>
      <c r="G341" s="28">
        <f>IFERROR(VLOOKUP($C341,'틱톡 RAW'!$A:$K,12,0),0)</f>
        <v>0</v>
      </c>
      <c r="H341" s="28">
        <f>IFERROR(VLOOKUP($C341,'틱톡 RAW'!$A:$K,13,0),0)</f>
        <v>0</v>
      </c>
      <c r="I341" s="28">
        <f>IFERROR(VLOOKUP($C341,'틱톡 RAW'!$A:$K,14,0),0)</f>
        <v>0</v>
      </c>
      <c r="J341" s="29">
        <f t="shared" si="221"/>
        <v>8873.5177865612659</v>
      </c>
      <c r="K341" s="29">
        <f t="shared" si="222"/>
        <v>4490</v>
      </c>
      <c r="L341" s="30">
        <f t="shared" si="223"/>
        <v>1.976284584980237E-3</v>
      </c>
      <c r="M341" s="30">
        <f t="shared" si="224"/>
        <v>0</v>
      </c>
      <c r="N341" s="30">
        <f t="shared" si="225"/>
        <v>0</v>
      </c>
      <c r="O341" s="30">
        <f t="shared" si="226"/>
        <v>0</v>
      </c>
      <c r="P341" s="28">
        <f t="shared" si="227"/>
        <v>0</v>
      </c>
      <c r="Q341" s="28">
        <f t="shared" si="228"/>
        <v>0</v>
      </c>
      <c r="R341" s="28">
        <f t="shared" si="229"/>
        <v>0</v>
      </c>
      <c r="S341" s="28">
        <f>IFERROR(VLOOKUP($C341,'틱톡 RAW (MMP)'!$A:$J,6,0),0)</f>
        <v>0</v>
      </c>
      <c r="T341" s="28">
        <f>IFERROR(VLOOKUP($C341,'틱톡 RAW (MMP)'!$A:$J,9,0),0)</f>
        <v>0</v>
      </c>
      <c r="U341" s="28">
        <f>IFERROR(VLOOKUP($C341,'틱톡 RAW (MMP)'!$A:$J,10,0),0)</f>
        <v>0</v>
      </c>
      <c r="V341" s="28">
        <f t="shared" si="230"/>
        <v>0</v>
      </c>
      <c r="W341" s="28">
        <f t="shared" si="231"/>
        <v>0</v>
      </c>
      <c r="X341" s="28">
        <f>IFERROR(W341*커버링B2C요약!$AD$8/(커버링B2C요약!$AE$5/커버링B2C요약!$AD$5),0)</f>
        <v>0</v>
      </c>
      <c r="Y341" s="43"/>
      <c r="Z341" s="43"/>
      <c r="AA341" s="208"/>
    </row>
    <row r="342" spans="1:28" s="45" customFormat="1" ht="16.5" customHeight="1">
      <c r="A342" s="43"/>
      <c r="B342" s="28" t="str">
        <f>IFERROR(VLOOKUP($C342,'틱톡 RAW'!$A:$K,2,0),0)</f>
        <v>AOS_SPC_구매_대형커버링봉투_26.03.06</v>
      </c>
      <c r="C342" s="28">
        <v>1860616935202090</v>
      </c>
      <c r="D342" s="28">
        <f>IFERROR(VLOOKUP($C342,'틱톡 RAW'!$A:$K,6,0),0)</f>
        <v>4159</v>
      </c>
      <c r="E342" s="28">
        <f>IFERROR(VLOOKUP($C342,'틱톡 RAW'!$A:$K,7,0),0)</f>
        <v>665</v>
      </c>
      <c r="F342" s="28">
        <f>IFERROR(VLOOKUP($C342,'틱톡 RAW'!$A:$K,8,0),0)</f>
        <v>2</v>
      </c>
      <c r="G342" s="28">
        <f>IFERROR(VLOOKUP($C342,'틱톡 RAW'!$A:$K,12,0),0)</f>
        <v>0</v>
      </c>
      <c r="H342" s="28">
        <f>IFERROR(VLOOKUP($C342,'틱톡 RAW'!$A:$K,13,0),0)</f>
        <v>0</v>
      </c>
      <c r="I342" s="28">
        <f>IFERROR(VLOOKUP($C342,'틱톡 RAW'!$A:$K,14,0),0)</f>
        <v>0</v>
      </c>
      <c r="J342" s="29">
        <f t="shared" si="221"/>
        <v>6254.1353383458645</v>
      </c>
      <c r="K342" s="29">
        <f t="shared" si="222"/>
        <v>2079.5</v>
      </c>
      <c r="L342" s="30">
        <f t="shared" si="223"/>
        <v>3.0075187969924814E-3</v>
      </c>
      <c r="M342" s="30">
        <f t="shared" si="224"/>
        <v>0</v>
      </c>
      <c r="N342" s="30">
        <f t="shared" si="225"/>
        <v>0</v>
      </c>
      <c r="O342" s="30">
        <f t="shared" si="226"/>
        <v>0</v>
      </c>
      <c r="P342" s="28">
        <f t="shared" si="227"/>
        <v>0</v>
      </c>
      <c r="Q342" s="28">
        <f t="shared" si="228"/>
        <v>0</v>
      </c>
      <c r="R342" s="28">
        <f t="shared" si="229"/>
        <v>0</v>
      </c>
      <c r="S342" s="28">
        <f>IFERROR(VLOOKUP($C342,'틱톡 RAW (MMP)'!$A:$J,6,0),0)</f>
        <v>0</v>
      </c>
      <c r="T342" s="28">
        <f>IFERROR(VLOOKUP($C342,'틱톡 RAW (MMP)'!$A:$J,9,0),0)</f>
        <v>0</v>
      </c>
      <c r="U342" s="28">
        <f>IFERROR(VLOOKUP($C342,'틱톡 RAW (MMP)'!$A:$J,10,0),0)</f>
        <v>0</v>
      </c>
      <c r="V342" s="28">
        <f t="shared" si="230"/>
        <v>0</v>
      </c>
      <c r="W342" s="28">
        <f t="shared" si="231"/>
        <v>0</v>
      </c>
      <c r="X342" s="28">
        <f>IFERROR(W342*커버링B2C요약!$AD$8/(커버링B2C요약!$AE$5/커버링B2C요약!$AD$5),0)</f>
        <v>0</v>
      </c>
      <c r="Y342" s="43"/>
      <c r="Z342" s="43"/>
      <c r="AA342" s="208"/>
    </row>
    <row r="343" spans="1:28" s="45" customFormat="1" ht="16.5" customHeight="1">
      <c r="A343" s="43"/>
      <c r="B343" s="22" t="str">
        <f>IFERROR(VLOOKUP($C343,'틱톡 RAW'!$A:$K,2,0),0)</f>
        <v>AOS_SPC_구매_대형커버링봉투_26.03.06</v>
      </c>
      <c r="C343" s="22">
        <v>1860616935202060</v>
      </c>
      <c r="D343" s="22">
        <f>IFERROR(VLOOKUP($C343,'틱톡 RAW'!$A:$K,6,0),0)</f>
        <v>0</v>
      </c>
      <c r="E343" s="22">
        <f>IFERROR(VLOOKUP($C343,'틱톡 RAW'!$A:$K,7,0),0)</f>
        <v>0</v>
      </c>
      <c r="F343" s="22">
        <f>IFERROR(VLOOKUP($C343,'틱톡 RAW'!$A:$K,8,0),0)</f>
        <v>0</v>
      </c>
      <c r="G343" s="22">
        <f>IFERROR(VLOOKUP($C343,'틱톡 RAW'!$A:$K,12,0),0)</f>
        <v>0</v>
      </c>
      <c r="H343" s="22">
        <f>IFERROR(VLOOKUP($C343,'틱톡 RAW'!$A:$K,13,0),0)</f>
        <v>0</v>
      </c>
      <c r="I343" s="22">
        <f>IFERROR(VLOOKUP($C343,'틱톡 RAW'!$A:$K,14,0),0)</f>
        <v>0</v>
      </c>
      <c r="J343" s="23">
        <f t="shared" si="221"/>
        <v>0</v>
      </c>
      <c r="K343" s="23">
        <f t="shared" si="222"/>
        <v>0</v>
      </c>
      <c r="L343" s="24">
        <f t="shared" si="223"/>
        <v>0</v>
      </c>
      <c r="M343" s="24">
        <f t="shared" si="224"/>
        <v>0</v>
      </c>
      <c r="N343" s="24">
        <f t="shared" si="225"/>
        <v>0</v>
      </c>
      <c r="O343" s="24">
        <f t="shared" si="226"/>
        <v>0</v>
      </c>
      <c r="P343" s="22">
        <f t="shared" si="227"/>
        <v>0</v>
      </c>
      <c r="Q343" s="22">
        <f t="shared" si="228"/>
        <v>0</v>
      </c>
      <c r="R343" s="22">
        <f t="shared" si="229"/>
        <v>0</v>
      </c>
      <c r="S343" s="22">
        <f>IFERROR(VLOOKUP($C343,'틱톡 RAW (MMP)'!$A:$J,6,0),0)</f>
        <v>0</v>
      </c>
      <c r="T343" s="22">
        <f>IFERROR(VLOOKUP($C343,'틱톡 RAW (MMP)'!$A:$J,9,0),0)</f>
        <v>0</v>
      </c>
      <c r="U343" s="22">
        <f>IFERROR(VLOOKUP($C343,'틱톡 RAW (MMP)'!$A:$J,10,0),0)</f>
        <v>0</v>
      </c>
      <c r="V343" s="22">
        <f t="shared" si="230"/>
        <v>0</v>
      </c>
      <c r="W343" s="22">
        <f t="shared" si="231"/>
        <v>0</v>
      </c>
      <c r="X343" s="22">
        <f>IFERROR(W343*커버링B2C요약!$AD$8/(커버링B2C요약!$AE$5/커버링B2C요약!$AD$5),0)</f>
        <v>0</v>
      </c>
      <c r="Y343" s="43"/>
      <c r="Z343" s="43"/>
      <c r="AA343" s="208"/>
    </row>
    <row r="344" spans="1:28" s="184" customFormat="1" ht="16.5" customHeight="1">
      <c r="A344" s="43"/>
      <c r="B344" s="22" t="str">
        <f>IFERROR(VLOOKUP($C344,'틱톡 RAW'!$A:$K,2,0),0)</f>
        <v>AOS_SPC_구매_대형커버링봉투_26.03.06</v>
      </c>
      <c r="C344" s="22">
        <v>1858904908742800</v>
      </c>
      <c r="D344" s="22">
        <f>IFERROR(VLOOKUP($C344,'틱톡 RAW'!$A:$K,6,0),0)</f>
        <v>0</v>
      </c>
      <c r="E344" s="22">
        <f>IFERROR(VLOOKUP($C344,'틱톡 RAW'!$A:$K,7,0),0)</f>
        <v>0</v>
      </c>
      <c r="F344" s="22">
        <f>IFERROR(VLOOKUP($C344,'틱톡 RAW'!$A:$K,8,0),0)</f>
        <v>0</v>
      </c>
      <c r="G344" s="22">
        <f>IFERROR(VLOOKUP($C344,'틱톡 RAW'!$A:$K,12,0),0)</f>
        <v>0</v>
      </c>
      <c r="H344" s="22">
        <f>IFERROR(VLOOKUP($C344,'틱톡 RAW'!$A:$K,13,0),0)</f>
        <v>0</v>
      </c>
      <c r="I344" s="22">
        <f>IFERROR(VLOOKUP($C344,'틱톡 RAW'!$A:$K,14,0),0)</f>
        <v>0</v>
      </c>
      <c r="J344" s="23">
        <f t="shared" si="221"/>
        <v>0</v>
      </c>
      <c r="K344" s="23">
        <f t="shared" si="222"/>
        <v>0</v>
      </c>
      <c r="L344" s="24">
        <f t="shared" si="223"/>
        <v>0</v>
      </c>
      <c r="M344" s="24">
        <f t="shared" si="224"/>
        <v>0</v>
      </c>
      <c r="N344" s="24">
        <f t="shared" si="225"/>
        <v>0</v>
      </c>
      <c r="O344" s="24">
        <f t="shared" si="226"/>
        <v>0</v>
      </c>
      <c r="P344" s="22">
        <f t="shared" si="227"/>
        <v>0</v>
      </c>
      <c r="Q344" s="22">
        <f t="shared" si="228"/>
        <v>0</v>
      </c>
      <c r="R344" s="22">
        <f t="shared" si="229"/>
        <v>0</v>
      </c>
      <c r="S344" s="22">
        <f>IFERROR(VLOOKUP($C344,'틱톡 RAW (MMP)'!$A:$J,6,0),0)</f>
        <v>0</v>
      </c>
      <c r="T344" s="22">
        <f>IFERROR(VLOOKUP($C344,'틱톡 RAW (MMP)'!$A:$J,9,0),0)</f>
        <v>0</v>
      </c>
      <c r="U344" s="22">
        <f>IFERROR(VLOOKUP($C344,'틱톡 RAW (MMP)'!$A:$J,10,0),0)</f>
        <v>0</v>
      </c>
      <c r="V344" s="22">
        <f t="shared" si="230"/>
        <v>0</v>
      </c>
      <c r="W344" s="22">
        <f t="shared" si="231"/>
        <v>0</v>
      </c>
      <c r="X344" s="22">
        <f>IFERROR(W344*커버링B2C요약!$AD$8/(커버링B2C요약!$AE$5/커버링B2C요약!$AD$5),0)</f>
        <v>0</v>
      </c>
      <c r="Y344" s="43"/>
      <c r="Z344" s="43"/>
      <c r="AA344" s="208"/>
      <c r="AB344" s="45"/>
    </row>
    <row r="345" spans="1:28" s="184" customFormat="1" ht="16.5" customHeight="1">
      <c r="A345" s="43"/>
      <c r="B345" s="22" t="str">
        <f>IFERROR(VLOOKUP($C345,'틱톡 RAW'!$A:$K,2,0),0)</f>
        <v>AOS_SPC_구매_대형커버링봉투_26.03.06</v>
      </c>
      <c r="C345" s="22">
        <v>1860616935202080</v>
      </c>
      <c r="D345" s="22">
        <f>IFERROR(VLOOKUP($C345,'틱톡 RAW'!$A:$K,6,0),0)</f>
        <v>0</v>
      </c>
      <c r="E345" s="22">
        <f>IFERROR(VLOOKUP($C345,'틱톡 RAW'!$A:$K,7,0),0)</f>
        <v>0</v>
      </c>
      <c r="F345" s="22">
        <f>IFERROR(VLOOKUP($C345,'틱톡 RAW'!$A:$K,8,0),0)</f>
        <v>0</v>
      </c>
      <c r="G345" s="22">
        <f>IFERROR(VLOOKUP($C345,'틱톡 RAW'!$A:$K,12,0),0)</f>
        <v>0</v>
      </c>
      <c r="H345" s="22">
        <f>IFERROR(VLOOKUP($C345,'틱톡 RAW'!$A:$K,13,0),0)</f>
        <v>0</v>
      </c>
      <c r="I345" s="22">
        <f>IFERROR(VLOOKUP($C345,'틱톡 RAW'!$A:$K,14,0),0)</f>
        <v>0</v>
      </c>
      <c r="J345" s="23">
        <f t="shared" si="221"/>
        <v>0</v>
      </c>
      <c r="K345" s="23">
        <f t="shared" si="222"/>
        <v>0</v>
      </c>
      <c r="L345" s="24">
        <f t="shared" si="223"/>
        <v>0</v>
      </c>
      <c r="M345" s="24">
        <f t="shared" si="224"/>
        <v>0</v>
      </c>
      <c r="N345" s="24">
        <f t="shared" si="225"/>
        <v>0</v>
      </c>
      <c r="O345" s="24">
        <f t="shared" si="226"/>
        <v>0</v>
      </c>
      <c r="P345" s="22">
        <f t="shared" si="227"/>
        <v>0</v>
      </c>
      <c r="Q345" s="22">
        <f t="shared" si="228"/>
        <v>0</v>
      </c>
      <c r="R345" s="22">
        <f t="shared" si="229"/>
        <v>0</v>
      </c>
      <c r="S345" s="22">
        <f>IFERROR(VLOOKUP($C345,'틱톡 RAW (MMP)'!$A:$J,6,0),0)</f>
        <v>0</v>
      </c>
      <c r="T345" s="22">
        <f>IFERROR(VLOOKUP($C345,'틱톡 RAW (MMP)'!$A:$J,9,0),0)</f>
        <v>0</v>
      </c>
      <c r="U345" s="22">
        <f>IFERROR(VLOOKUP($C345,'틱톡 RAW (MMP)'!$A:$J,10,0),0)</f>
        <v>0</v>
      </c>
      <c r="V345" s="22">
        <f t="shared" si="230"/>
        <v>0</v>
      </c>
      <c r="W345" s="22">
        <f t="shared" si="231"/>
        <v>0</v>
      </c>
      <c r="X345" s="22">
        <f>IFERROR(W345*커버링B2C요약!$AD$8/(커버링B2C요약!$AE$5/커버링B2C요약!$AD$5),0)</f>
        <v>0</v>
      </c>
      <c r="Y345" s="43"/>
      <c r="Z345" s="43"/>
      <c r="AA345" s="208"/>
      <c r="AB345" s="45"/>
    </row>
  </sheetData>
  <phoneticPr fontId="2" type="noConversion"/>
  <conditionalFormatting sqref="A173:B205">
    <cfRule type="containsText" dxfId="99" priority="63" operator="containsText" text="IOS">
      <formula>NOT(ISERROR(SEARCH("IOS",A173)))</formula>
    </cfRule>
  </conditionalFormatting>
  <conditionalFormatting sqref="B6">
    <cfRule type="duplicateValues" dxfId="98" priority="153"/>
  </conditionalFormatting>
  <conditionalFormatting sqref="B18">
    <cfRule type="duplicateValues" dxfId="97" priority="97"/>
  </conditionalFormatting>
  <conditionalFormatting sqref="B27">
    <cfRule type="duplicateValues" dxfId="96" priority="93"/>
  </conditionalFormatting>
  <conditionalFormatting sqref="B60">
    <cfRule type="duplicateValues" dxfId="95" priority="145"/>
  </conditionalFormatting>
  <conditionalFormatting sqref="B111">
    <cfRule type="duplicateValues" dxfId="94" priority="89"/>
  </conditionalFormatting>
  <conditionalFormatting sqref="B129">
    <cfRule type="duplicateValues" dxfId="93" priority="84"/>
  </conditionalFormatting>
  <conditionalFormatting sqref="B133">
    <cfRule type="duplicateValues" dxfId="92" priority="80"/>
  </conditionalFormatting>
  <conditionalFormatting sqref="B161">
    <cfRule type="duplicateValues" dxfId="91" priority="66"/>
  </conditionalFormatting>
  <conditionalFormatting sqref="B170">
    <cfRule type="duplicateValues" dxfId="90" priority="54"/>
  </conditionalFormatting>
  <conditionalFormatting sqref="B170:B172 B329:B1048576">
    <cfRule type="containsText" dxfId="89" priority="57" operator="containsText" text="IOS">
      <formula>NOT(ISERROR(SEARCH("IOS",B170)))</formula>
    </cfRule>
  </conditionalFormatting>
  <conditionalFormatting sqref="B206">
    <cfRule type="duplicateValues" dxfId="88" priority="13"/>
  </conditionalFormatting>
  <conditionalFormatting sqref="B206:B231 A314:B328">
    <cfRule type="containsText" dxfId="87" priority="32" operator="containsText" text="IOS">
      <formula>NOT(ISERROR(SEARCH("IOS",A206)))</formula>
    </cfRule>
  </conditionalFormatting>
  <conditionalFormatting sqref="B218">
    <cfRule type="duplicateValues" dxfId="86" priority="3"/>
  </conditionalFormatting>
  <conditionalFormatting sqref="B232">
    <cfRule type="duplicateValues" dxfId="85" priority="70"/>
  </conditionalFormatting>
  <conditionalFormatting sqref="B232:B310 B1:B163 A136:A160 A164:B169">
    <cfRule type="containsText" dxfId="84" priority="51" operator="containsText" text="IOS">
      <formula>NOT(ISERROR(SEARCH("IOS",A1)))</formula>
    </cfRule>
  </conditionalFormatting>
  <conditionalFormatting sqref="B268">
    <cfRule type="duplicateValues" dxfId="83" priority="59"/>
  </conditionalFormatting>
  <conditionalFormatting sqref="B279">
    <cfRule type="duplicateValues" dxfId="82" priority="46"/>
  </conditionalFormatting>
  <conditionalFormatting sqref="B289">
    <cfRule type="duplicateValues" dxfId="81" priority="42"/>
  </conditionalFormatting>
  <conditionalFormatting sqref="B311">
    <cfRule type="duplicateValues" dxfId="80" priority="29"/>
  </conditionalFormatting>
  <conditionalFormatting sqref="B311:B313">
    <cfRule type="containsText" dxfId="79" priority="31" operator="containsText" text="IOS">
      <formula>NOT(ISERROR(SEARCH("IOS",B311)))</formula>
    </cfRule>
  </conditionalFormatting>
  <conditionalFormatting sqref="B329">
    <cfRule type="duplicateValues" dxfId="78" priority="19"/>
  </conditionalFormatting>
  <conditionalFormatting sqref="C1:C1048576">
    <cfRule type="duplicateValues" dxfId="77" priority="6"/>
    <cfRule type="duplicateValues" dxfId="76" priority="100"/>
    <cfRule type="duplicateValues" dxfId="75" priority="52"/>
    <cfRule type="duplicateValues" dxfId="74" priority="24"/>
  </conditionalFormatting>
  <conditionalFormatting sqref="D1:D8">
    <cfRule type="duplicateValues" dxfId="73" priority="1223"/>
  </conditionalFormatting>
  <conditionalFormatting sqref="D18:D20">
    <cfRule type="duplicateValues" dxfId="72" priority="99"/>
  </conditionalFormatting>
  <conditionalFormatting sqref="D27:D29">
    <cfRule type="duplicateValues" dxfId="71" priority="95"/>
  </conditionalFormatting>
  <conditionalFormatting sqref="D60:D62">
    <cfRule type="duplicateValues" dxfId="70" priority="143"/>
  </conditionalFormatting>
  <conditionalFormatting sqref="D111:D113">
    <cfRule type="duplicateValues" dxfId="69" priority="90"/>
  </conditionalFormatting>
  <conditionalFormatting sqref="D129:D131">
    <cfRule type="duplicateValues" dxfId="68" priority="85"/>
  </conditionalFormatting>
  <conditionalFormatting sqref="D133:D135">
    <cfRule type="duplicateValues" dxfId="67" priority="81"/>
  </conditionalFormatting>
  <conditionalFormatting sqref="D161:D163">
    <cfRule type="duplicateValues" dxfId="66" priority="67"/>
  </conditionalFormatting>
  <conditionalFormatting sqref="D170:D172">
    <cfRule type="duplicateValues" dxfId="65" priority="55"/>
  </conditionalFormatting>
  <conditionalFormatting sqref="D206:D208">
    <cfRule type="duplicateValues" dxfId="64" priority="14"/>
  </conditionalFormatting>
  <conditionalFormatting sqref="D218:D220">
    <cfRule type="duplicateValues" dxfId="63" priority="4"/>
  </conditionalFormatting>
  <conditionalFormatting sqref="D232:D234">
    <cfRule type="duplicateValues" dxfId="62" priority="71"/>
  </conditionalFormatting>
  <conditionalFormatting sqref="D268:D270">
    <cfRule type="duplicateValues" dxfId="61" priority="60"/>
  </conditionalFormatting>
  <conditionalFormatting sqref="D279:D281">
    <cfRule type="duplicateValues" dxfId="60" priority="47"/>
  </conditionalFormatting>
  <conditionalFormatting sqref="D289:D291">
    <cfRule type="duplicateValues" dxfId="59" priority="43"/>
  </conditionalFormatting>
  <conditionalFormatting sqref="D311:D313">
    <cfRule type="duplicateValues" dxfId="58" priority="30"/>
  </conditionalFormatting>
  <conditionalFormatting sqref="D329:D331">
    <cfRule type="duplicateValues" dxfId="57" priority="20"/>
  </conditionalFormatting>
  <conditionalFormatting sqref="S3:X3 Z21:Z28 Z30:Z61 Z136:Z162 Z164:Z171 Z173:Z207 Z235:Z266 Z271:Z277 Z292:Z312">
    <cfRule type="cellIs" dxfId="56" priority="109" operator="equal">
      <formula>30000</formula>
    </cfRule>
  </conditionalFormatting>
  <conditionalFormatting sqref="S7:X7">
    <cfRule type="cellIs" dxfId="55" priority="114" operator="equal">
      <formula>30000</formula>
    </cfRule>
  </conditionalFormatting>
  <conditionalFormatting sqref="S19:X19">
    <cfRule type="cellIs" dxfId="54" priority="96" operator="equal">
      <formula>30000</formula>
    </cfRule>
  </conditionalFormatting>
  <conditionalFormatting sqref="S28:X28">
    <cfRule type="cellIs" dxfId="53" priority="92" operator="equal">
      <formula>30000</formula>
    </cfRule>
  </conditionalFormatting>
  <conditionalFormatting sqref="S61:X61">
    <cfRule type="cellIs" dxfId="52" priority="113" operator="equal">
      <formula>30000</formula>
    </cfRule>
  </conditionalFormatting>
  <conditionalFormatting sqref="S112:X112">
    <cfRule type="cellIs" dxfId="51" priority="88" operator="equal">
      <formula>30000</formula>
    </cfRule>
  </conditionalFormatting>
  <conditionalFormatting sqref="S130:X130">
    <cfRule type="cellIs" dxfId="50" priority="83" operator="equal">
      <formula>30000</formula>
    </cfRule>
  </conditionalFormatting>
  <conditionalFormatting sqref="S134:X134">
    <cfRule type="cellIs" dxfId="49" priority="79" operator="equal">
      <formula>30000</formula>
    </cfRule>
  </conditionalFormatting>
  <conditionalFormatting sqref="S162:X162">
    <cfRule type="cellIs" dxfId="48" priority="65" operator="equal">
      <formula>30000</formula>
    </cfRule>
  </conditionalFormatting>
  <conditionalFormatting sqref="S171:X171">
    <cfRule type="cellIs" dxfId="47" priority="53" operator="equal">
      <formula>30000</formula>
    </cfRule>
  </conditionalFormatting>
  <conditionalFormatting sqref="S207:X207">
    <cfRule type="cellIs" dxfId="46" priority="12" operator="equal">
      <formula>30000</formula>
    </cfRule>
  </conditionalFormatting>
  <conditionalFormatting sqref="S219:X219">
    <cfRule type="cellIs" dxfId="45" priority="2" operator="equal">
      <formula>30000</formula>
    </cfRule>
  </conditionalFormatting>
  <conditionalFormatting sqref="S233:X233">
    <cfRule type="cellIs" dxfId="44" priority="69" operator="equal">
      <formula>30000</formula>
    </cfRule>
  </conditionalFormatting>
  <conditionalFormatting sqref="S269:X269">
    <cfRule type="cellIs" dxfId="43" priority="58" operator="equal">
      <formula>30000</formula>
    </cfRule>
  </conditionalFormatting>
  <conditionalFormatting sqref="S280:X280">
    <cfRule type="cellIs" dxfId="42" priority="45" operator="equal">
      <formula>30000</formula>
    </cfRule>
  </conditionalFormatting>
  <conditionalFormatting sqref="S290:X290">
    <cfRule type="cellIs" dxfId="41" priority="41" operator="equal">
      <formula>30000</formula>
    </cfRule>
  </conditionalFormatting>
  <conditionalFormatting sqref="S312:X312">
    <cfRule type="cellIs" dxfId="40" priority="28" operator="equal">
      <formula>30000</formula>
    </cfRule>
  </conditionalFormatting>
  <conditionalFormatting sqref="S330:X330">
    <cfRule type="cellIs" dxfId="39" priority="18" operator="equal">
      <formula>30000</formula>
    </cfRule>
  </conditionalFormatting>
  <conditionalFormatting sqref="Z1:Z4">
    <cfRule type="cellIs" dxfId="38" priority="155" operator="equal">
      <formula>30000</formula>
    </cfRule>
  </conditionalFormatting>
  <conditionalFormatting sqref="Z6:Z7">
    <cfRule type="cellIs" dxfId="37" priority="154" operator="equal">
      <formula>30000</formula>
    </cfRule>
  </conditionalFormatting>
  <conditionalFormatting sqref="Z9:Z19">
    <cfRule type="cellIs" dxfId="36" priority="98" operator="equal">
      <formula>30000</formula>
    </cfRule>
  </conditionalFormatting>
  <conditionalFormatting sqref="Z63:Z112">
    <cfRule type="cellIs" dxfId="35" priority="91" operator="equal">
      <formula>30000</formula>
    </cfRule>
  </conditionalFormatting>
  <conditionalFormatting sqref="Z114:Z130">
    <cfRule type="cellIs" dxfId="34" priority="86" operator="equal">
      <formula>30000</formula>
    </cfRule>
  </conditionalFormatting>
  <conditionalFormatting sqref="Z133:Z134">
    <cfRule type="cellIs" dxfId="33" priority="82" operator="equal">
      <formula>30000</formula>
    </cfRule>
  </conditionalFormatting>
  <conditionalFormatting sqref="Z209:Z219">
    <cfRule type="cellIs" dxfId="32" priority="5" operator="equal">
      <formula>30000</formula>
    </cfRule>
  </conditionalFormatting>
  <conditionalFormatting sqref="Z221:Z233">
    <cfRule type="cellIs" dxfId="31" priority="72" operator="equal">
      <formula>30000</formula>
    </cfRule>
  </conditionalFormatting>
  <conditionalFormatting sqref="Z268:Z269">
    <cfRule type="cellIs" dxfId="30" priority="61" operator="equal">
      <formula>30000</formula>
    </cfRule>
  </conditionalFormatting>
  <conditionalFormatting sqref="Z279:Z280">
    <cfRule type="cellIs" dxfId="29" priority="48" operator="equal">
      <formula>30000</formula>
    </cfRule>
  </conditionalFormatting>
  <conditionalFormatting sqref="Z282:Z290">
    <cfRule type="cellIs" dxfId="28" priority="44" operator="equal">
      <formula>30000</formula>
    </cfRule>
  </conditionalFormatting>
  <conditionalFormatting sqref="Z314:Z330">
    <cfRule type="cellIs" dxfId="27" priority="21" operator="equal">
      <formula>30000</formula>
    </cfRule>
  </conditionalFormatting>
  <conditionalFormatting sqref="Z332:Z345">
    <cfRule type="cellIs" dxfId="26" priority="22" operator="equal">
      <formula>30000</formula>
    </cfRule>
  </conditionalFormatting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788"/>
  <sheetViews>
    <sheetView workbookViewId="0"/>
  </sheetViews>
  <sheetFormatPr defaultRowHeight="16.5"/>
  <cols>
    <col min="1" max="1" width="40.875" style="218" bestFit="1" customWidth="1"/>
    <col min="2" max="2" width="67" style="218" bestFit="1" customWidth="1"/>
    <col min="3" max="3" width="21.125" style="218" bestFit="1" customWidth="1"/>
    <col min="4" max="4" width="10.25" style="218" bestFit="1" customWidth="1"/>
    <col min="5" max="5" width="14.875" style="218" bestFit="1" customWidth="1"/>
    <col min="6" max="6" width="10.25" style="218" bestFit="1" customWidth="1"/>
    <col min="7" max="7" width="13" style="221" bestFit="1" customWidth="1"/>
    <col min="8" max="8" width="9" style="218" customWidth="1"/>
    <col min="9" max="16384" width="9" style="218"/>
  </cols>
  <sheetData>
    <row r="1" spans="1:9" ht="16.5" customHeight="1">
      <c r="A1" s="21" t="s">
        <v>11</v>
      </c>
      <c r="B1" s="7">
        <f>커버링B2C요약!C2</f>
        <v>46133</v>
      </c>
      <c r="C1" s="7">
        <f>커버링B2C요약!D2</f>
        <v>46139</v>
      </c>
      <c r="G1" s="2"/>
    </row>
    <row r="2" spans="1:9" ht="16.5" customHeight="1">
      <c r="A2" s="25" t="s">
        <v>1569</v>
      </c>
      <c r="B2" s="25" t="s">
        <v>1570</v>
      </c>
      <c r="C2" s="25" t="s">
        <v>1571</v>
      </c>
      <c r="D2" s="25" t="s">
        <v>1572</v>
      </c>
      <c r="E2" s="25" t="s">
        <v>1573</v>
      </c>
      <c r="F2" s="25" t="s">
        <v>26</v>
      </c>
      <c r="G2" s="25" t="s">
        <v>1574</v>
      </c>
      <c r="H2" s="25" t="s">
        <v>28</v>
      </c>
      <c r="I2" s="25" t="s">
        <v>1575</v>
      </c>
    </row>
    <row r="3" spans="1:9">
      <c r="A3" s="236" t="s">
        <v>944</v>
      </c>
      <c r="B3" s="236" t="s">
        <v>1576</v>
      </c>
      <c r="C3" s="237">
        <v>4203758</v>
      </c>
      <c r="D3" s="238">
        <v>624298</v>
      </c>
      <c r="E3" s="239">
        <v>2123</v>
      </c>
      <c r="F3" s="239">
        <v>229</v>
      </c>
      <c r="G3" s="239">
        <v>81</v>
      </c>
      <c r="H3" s="239">
        <v>126</v>
      </c>
      <c r="I3" s="237">
        <v>600000</v>
      </c>
    </row>
    <row r="4" spans="1:9">
      <c r="A4" s="236" t="s">
        <v>1278</v>
      </c>
      <c r="B4" s="236" t="s">
        <v>1577</v>
      </c>
      <c r="C4" s="237">
        <v>4535040</v>
      </c>
      <c r="D4" s="238">
        <v>310513</v>
      </c>
      <c r="E4" s="239">
        <v>2610</v>
      </c>
      <c r="F4" s="239">
        <v>413</v>
      </c>
      <c r="G4" s="239">
        <v>111</v>
      </c>
      <c r="H4" s="239">
        <v>263</v>
      </c>
      <c r="I4" s="237">
        <v>663552</v>
      </c>
    </row>
    <row r="5" spans="1:9">
      <c r="A5" s="236" t="s">
        <v>1279</v>
      </c>
      <c r="B5" s="236" t="s">
        <v>1577</v>
      </c>
      <c r="C5" s="237">
        <v>144934</v>
      </c>
      <c r="D5" s="238">
        <v>11818</v>
      </c>
      <c r="E5" s="239">
        <v>47</v>
      </c>
      <c r="F5" s="239">
        <v>6</v>
      </c>
      <c r="G5" s="239">
        <v>8</v>
      </c>
      <c r="H5" s="239">
        <v>4</v>
      </c>
      <c r="I5" s="237">
        <v>663552</v>
      </c>
    </row>
    <row r="6" spans="1:9">
      <c r="A6" s="236" t="s">
        <v>722</v>
      </c>
      <c r="B6" s="236" t="s">
        <v>1578</v>
      </c>
      <c r="C6" s="237">
        <v>1407596</v>
      </c>
      <c r="D6" s="238">
        <v>157507</v>
      </c>
      <c r="E6" s="239">
        <v>636</v>
      </c>
      <c r="F6" s="239">
        <v>103</v>
      </c>
      <c r="G6" s="239">
        <v>23</v>
      </c>
      <c r="H6" s="239">
        <v>154</v>
      </c>
      <c r="I6" s="237">
        <v>259200</v>
      </c>
    </row>
    <row r="7" spans="1:9">
      <c r="A7" s="236" t="s">
        <v>1031</v>
      </c>
      <c r="B7" s="236" t="s">
        <v>1579</v>
      </c>
      <c r="C7" s="237">
        <v>924149</v>
      </c>
      <c r="D7" s="238">
        <v>139834</v>
      </c>
      <c r="E7" s="239">
        <v>1184</v>
      </c>
      <c r="F7" s="239">
        <v>42</v>
      </c>
      <c r="G7" s="239">
        <v>12</v>
      </c>
      <c r="H7" s="239">
        <v>38</v>
      </c>
      <c r="I7" s="237">
        <v>150000</v>
      </c>
    </row>
    <row r="8" spans="1:9">
      <c r="A8" s="236" t="s">
        <v>1341</v>
      </c>
      <c r="B8" s="236" t="s">
        <v>1580</v>
      </c>
      <c r="C8" s="237">
        <v>1641805</v>
      </c>
      <c r="D8" s="238">
        <v>117487</v>
      </c>
      <c r="E8" s="239">
        <v>676</v>
      </c>
      <c r="F8" s="239">
        <v>117</v>
      </c>
      <c r="G8" s="239">
        <v>46</v>
      </c>
      <c r="H8" s="239">
        <v>74</v>
      </c>
      <c r="I8" s="237">
        <v>300000</v>
      </c>
    </row>
    <row r="9" spans="1:9">
      <c r="A9" s="236" t="s">
        <v>965</v>
      </c>
      <c r="B9" s="236" t="s">
        <v>1581</v>
      </c>
      <c r="C9" s="237">
        <v>867944</v>
      </c>
      <c r="D9" s="238">
        <v>102661</v>
      </c>
      <c r="E9" s="239">
        <v>393</v>
      </c>
      <c r="F9" s="239">
        <v>74</v>
      </c>
      <c r="G9" s="239">
        <v>25</v>
      </c>
      <c r="H9" s="239">
        <v>55</v>
      </c>
      <c r="I9" s="237">
        <v>150000</v>
      </c>
    </row>
    <row r="10" spans="1:9">
      <c r="A10" s="236" t="s">
        <v>979</v>
      </c>
      <c r="B10" s="236" t="s">
        <v>1582</v>
      </c>
      <c r="C10" s="237">
        <v>1321328</v>
      </c>
      <c r="D10" s="238">
        <v>98699</v>
      </c>
      <c r="E10" s="239">
        <v>529</v>
      </c>
      <c r="F10" s="239">
        <v>82</v>
      </c>
      <c r="G10" s="239">
        <v>32</v>
      </c>
      <c r="H10" s="239">
        <v>49</v>
      </c>
      <c r="I10" s="237">
        <v>240000</v>
      </c>
    </row>
    <row r="11" spans="1:9">
      <c r="A11" s="236" t="s">
        <v>520</v>
      </c>
      <c r="B11" s="236" t="s">
        <v>1583</v>
      </c>
      <c r="C11" s="237">
        <v>839434</v>
      </c>
      <c r="D11" s="238">
        <v>93159</v>
      </c>
      <c r="E11" s="239">
        <v>293</v>
      </c>
      <c r="F11" s="239">
        <v>109</v>
      </c>
      <c r="G11" s="239">
        <v>32</v>
      </c>
      <c r="H11" s="239">
        <v>71</v>
      </c>
      <c r="I11" s="237">
        <v>120000</v>
      </c>
    </row>
    <row r="12" spans="1:9">
      <c r="A12" s="236" t="s">
        <v>681</v>
      </c>
      <c r="B12" s="236" t="s">
        <v>1584</v>
      </c>
      <c r="C12" s="237">
        <v>362015</v>
      </c>
      <c r="D12" s="238">
        <v>90647</v>
      </c>
      <c r="E12" s="239">
        <v>123</v>
      </c>
      <c r="F12" s="239">
        <v>3</v>
      </c>
      <c r="G12" s="239">
        <v>39</v>
      </c>
      <c r="H12" s="239">
        <v>9</v>
      </c>
      <c r="I12" s="237">
        <v>50000</v>
      </c>
    </row>
    <row r="13" spans="1:9">
      <c r="A13" s="236" t="s">
        <v>1159</v>
      </c>
      <c r="B13" s="236" t="s">
        <v>1585</v>
      </c>
      <c r="C13" s="237">
        <v>1359982</v>
      </c>
      <c r="D13" s="238">
        <v>85157</v>
      </c>
      <c r="E13" s="239">
        <v>741</v>
      </c>
      <c r="F13" s="239">
        <v>75</v>
      </c>
      <c r="G13" s="239">
        <v>7</v>
      </c>
      <c r="H13" s="239">
        <v>289</v>
      </c>
      <c r="I13" s="237">
        <v>240000</v>
      </c>
    </row>
    <row r="14" spans="1:9">
      <c r="A14" s="236" t="s">
        <v>1035</v>
      </c>
      <c r="B14" s="236" t="s">
        <v>1586</v>
      </c>
      <c r="C14" s="237">
        <v>313198</v>
      </c>
      <c r="D14" s="238">
        <v>69834</v>
      </c>
      <c r="E14" s="239">
        <v>197</v>
      </c>
      <c r="F14" s="239">
        <v>32</v>
      </c>
      <c r="G14" s="239">
        <v>7</v>
      </c>
      <c r="H14" s="239">
        <v>15</v>
      </c>
      <c r="I14" s="237">
        <v>50000</v>
      </c>
    </row>
    <row r="15" spans="1:9">
      <c r="A15" s="236" t="s">
        <v>1037</v>
      </c>
      <c r="B15" s="236" t="s">
        <v>1587</v>
      </c>
      <c r="C15" s="237">
        <v>692967</v>
      </c>
      <c r="D15" s="238">
        <v>68097</v>
      </c>
      <c r="E15" s="239">
        <v>229</v>
      </c>
      <c r="F15" s="239">
        <v>45</v>
      </c>
      <c r="G15" s="239">
        <v>10</v>
      </c>
      <c r="H15" s="239">
        <v>33</v>
      </c>
      <c r="I15" s="237">
        <v>120000</v>
      </c>
    </row>
    <row r="16" spans="1:9">
      <c r="A16" s="236" t="s">
        <v>494</v>
      </c>
      <c r="B16" s="236" t="s">
        <v>1588</v>
      </c>
      <c r="C16" s="237">
        <v>644624</v>
      </c>
      <c r="D16" s="238">
        <v>56574</v>
      </c>
      <c r="E16" s="239">
        <v>278</v>
      </c>
      <c r="F16" s="239">
        <v>65</v>
      </c>
      <c r="G16" s="239">
        <v>31</v>
      </c>
      <c r="H16" s="239">
        <v>32</v>
      </c>
      <c r="I16" s="237">
        <v>216000</v>
      </c>
    </row>
    <row r="17" spans="1:9">
      <c r="A17" s="236" t="s">
        <v>461</v>
      </c>
      <c r="B17" s="236" t="s">
        <v>1589</v>
      </c>
      <c r="C17" s="237">
        <v>629193</v>
      </c>
      <c r="D17" s="238">
        <v>55131</v>
      </c>
      <c r="E17" s="239">
        <v>225</v>
      </c>
      <c r="F17" s="239">
        <v>68</v>
      </c>
      <c r="G17" s="239">
        <v>23</v>
      </c>
      <c r="H17" s="239">
        <v>54</v>
      </c>
      <c r="I17" s="237">
        <v>80000</v>
      </c>
    </row>
    <row r="18" spans="1:9">
      <c r="A18" s="236" t="s">
        <v>726</v>
      </c>
      <c r="B18" s="236" t="s">
        <v>1590</v>
      </c>
      <c r="C18" s="237">
        <v>438903</v>
      </c>
      <c r="D18" s="238">
        <v>50725</v>
      </c>
      <c r="E18" s="239">
        <v>103</v>
      </c>
      <c r="F18" s="239">
        <v>3</v>
      </c>
      <c r="G18" s="239">
        <v>6</v>
      </c>
      <c r="H18" s="239">
        <v>11</v>
      </c>
      <c r="I18" s="237">
        <v>64000</v>
      </c>
    </row>
    <row r="19" spans="1:9">
      <c r="A19" s="236" t="s">
        <v>748</v>
      </c>
      <c r="B19" s="236" t="s">
        <v>1591</v>
      </c>
      <c r="C19" s="237">
        <v>283919</v>
      </c>
      <c r="D19" s="238">
        <v>50541</v>
      </c>
      <c r="E19" s="239">
        <v>191</v>
      </c>
      <c r="F19" s="239">
        <v>11</v>
      </c>
      <c r="G19" s="239">
        <v>176</v>
      </c>
      <c r="H19" s="239">
        <v>37</v>
      </c>
      <c r="I19" s="237">
        <v>80000</v>
      </c>
    </row>
    <row r="20" spans="1:9">
      <c r="A20" s="236" t="s">
        <v>1028</v>
      </c>
      <c r="B20" s="236" t="s">
        <v>1592</v>
      </c>
      <c r="C20" s="237">
        <v>381975</v>
      </c>
      <c r="D20" s="238">
        <v>49975</v>
      </c>
      <c r="E20" s="239">
        <v>953</v>
      </c>
      <c r="F20" s="239">
        <v>8</v>
      </c>
      <c r="G20" s="239">
        <v>0</v>
      </c>
      <c r="H20" s="239">
        <v>3</v>
      </c>
      <c r="I20" s="237">
        <v>64000</v>
      </c>
    </row>
    <row r="21" spans="1:9">
      <c r="A21" s="236" t="s">
        <v>536</v>
      </c>
      <c r="B21" s="236" t="s">
        <v>1593</v>
      </c>
      <c r="C21" s="237">
        <v>510728</v>
      </c>
      <c r="D21" s="238">
        <v>49260</v>
      </c>
      <c r="E21" s="239">
        <v>224</v>
      </c>
      <c r="F21" s="239">
        <v>107</v>
      </c>
      <c r="G21" s="239">
        <v>26</v>
      </c>
      <c r="H21" s="239">
        <v>104</v>
      </c>
      <c r="I21" s="237">
        <v>100000</v>
      </c>
    </row>
    <row r="22" spans="1:9">
      <c r="A22" s="236" t="s">
        <v>969</v>
      </c>
      <c r="B22" s="236" t="s">
        <v>1594</v>
      </c>
      <c r="C22" s="237">
        <v>810231</v>
      </c>
      <c r="D22" s="238">
        <v>48709</v>
      </c>
      <c r="E22" s="239">
        <v>707</v>
      </c>
      <c r="F22" s="239">
        <v>80</v>
      </c>
      <c r="G22" s="239">
        <v>20</v>
      </c>
      <c r="H22" s="239">
        <v>42</v>
      </c>
      <c r="I22" s="237">
        <v>120000</v>
      </c>
    </row>
    <row r="23" spans="1:9">
      <c r="A23" s="236" t="s">
        <v>836</v>
      </c>
      <c r="B23" s="236" t="s">
        <v>1595</v>
      </c>
      <c r="C23" s="237">
        <v>615028</v>
      </c>
      <c r="D23" s="238">
        <v>47968</v>
      </c>
      <c r="E23" s="239">
        <v>393</v>
      </c>
      <c r="F23" s="239">
        <v>131</v>
      </c>
      <c r="G23" s="239">
        <v>15</v>
      </c>
      <c r="H23" s="239">
        <v>86</v>
      </c>
      <c r="I23" s="237">
        <v>100000</v>
      </c>
    </row>
    <row r="24" spans="1:9">
      <c r="A24" s="236" t="s">
        <v>1019</v>
      </c>
      <c r="B24" s="236" t="s">
        <v>1596</v>
      </c>
      <c r="C24" s="237">
        <v>382473</v>
      </c>
      <c r="D24" s="238">
        <v>47096</v>
      </c>
      <c r="E24" s="239">
        <v>162</v>
      </c>
      <c r="F24" s="239">
        <v>37</v>
      </c>
      <c r="G24" s="239">
        <v>8</v>
      </c>
      <c r="H24" s="239">
        <v>21</v>
      </c>
      <c r="I24" s="237">
        <v>51200</v>
      </c>
    </row>
    <row r="25" spans="1:9">
      <c r="A25" s="236" t="s">
        <v>1280</v>
      </c>
      <c r="B25" s="236" t="s">
        <v>1577</v>
      </c>
      <c r="C25" s="237">
        <v>7922</v>
      </c>
      <c r="D25" s="238">
        <v>568</v>
      </c>
      <c r="E25" s="239">
        <v>9</v>
      </c>
      <c r="F25" s="239">
        <v>0</v>
      </c>
      <c r="G25" s="239">
        <v>1</v>
      </c>
      <c r="H25" s="239">
        <v>0</v>
      </c>
      <c r="I25" s="237">
        <v>663552</v>
      </c>
    </row>
    <row r="26" spans="1:9">
      <c r="A26" s="236" t="s">
        <v>742</v>
      </c>
      <c r="B26" s="236" t="s">
        <v>1597</v>
      </c>
      <c r="C26" s="237">
        <v>232126</v>
      </c>
      <c r="D26" s="238">
        <v>42915</v>
      </c>
      <c r="E26" s="239">
        <v>150</v>
      </c>
      <c r="F26" s="239">
        <v>10</v>
      </c>
      <c r="G26" s="239">
        <v>116</v>
      </c>
      <c r="H26" s="239">
        <v>32</v>
      </c>
      <c r="I26" s="237">
        <v>50000</v>
      </c>
    </row>
    <row r="27" spans="1:9">
      <c r="A27" s="236" t="s">
        <v>745</v>
      </c>
      <c r="B27" s="236" t="s">
        <v>1598</v>
      </c>
      <c r="C27" s="237">
        <v>215886</v>
      </c>
      <c r="D27" s="238">
        <v>42565</v>
      </c>
      <c r="E27" s="239">
        <v>155</v>
      </c>
      <c r="F27" s="239">
        <v>9</v>
      </c>
      <c r="G27" s="239">
        <v>113</v>
      </c>
      <c r="H27" s="239">
        <v>30</v>
      </c>
      <c r="I27" s="237">
        <v>50000</v>
      </c>
    </row>
    <row r="28" spans="1:9">
      <c r="A28" s="236" t="s">
        <v>1337</v>
      </c>
      <c r="B28" s="236" t="s">
        <v>1599</v>
      </c>
      <c r="C28" s="237">
        <v>397817</v>
      </c>
      <c r="D28" s="238">
        <v>40559</v>
      </c>
      <c r="E28" s="239">
        <v>203</v>
      </c>
      <c r="F28" s="239">
        <v>36</v>
      </c>
      <c r="G28" s="239">
        <v>12</v>
      </c>
      <c r="H28" s="239">
        <v>25</v>
      </c>
      <c r="I28" s="237">
        <v>102400</v>
      </c>
    </row>
    <row r="29" spans="1:9">
      <c r="A29" s="236" t="s">
        <v>920</v>
      </c>
      <c r="B29" s="236" t="s">
        <v>1600</v>
      </c>
      <c r="C29" s="237">
        <v>727838</v>
      </c>
      <c r="D29" s="238">
        <v>40188</v>
      </c>
      <c r="E29" s="239">
        <v>409</v>
      </c>
      <c r="F29" s="239">
        <v>40</v>
      </c>
      <c r="G29" s="239">
        <v>1400</v>
      </c>
      <c r="H29" s="239">
        <v>77</v>
      </c>
      <c r="I29" s="237">
        <v>150000</v>
      </c>
    </row>
    <row r="30" spans="1:9">
      <c r="A30" s="236" t="s">
        <v>543</v>
      </c>
      <c r="B30" s="236" t="s">
        <v>1601</v>
      </c>
      <c r="C30" s="237">
        <v>428452</v>
      </c>
      <c r="D30" s="238">
        <v>39427</v>
      </c>
      <c r="E30" s="239">
        <v>120</v>
      </c>
      <c r="F30" s="239">
        <v>52</v>
      </c>
      <c r="G30" s="239">
        <v>8</v>
      </c>
      <c r="H30" s="239">
        <v>30</v>
      </c>
      <c r="I30" s="237">
        <v>80000</v>
      </c>
    </row>
    <row r="31" spans="1:9">
      <c r="A31" s="236" t="s">
        <v>495</v>
      </c>
      <c r="B31" s="236" t="s">
        <v>1588</v>
      </c>
      <c r="C31" s="237">
        <v>837035</v>
      </c>
      <c r="D31" s="238">
        <v>37415</v>
      </c>
      <c r="E31" s="239">
        <v>384</v>
      </c>
      <c r="F31" s="239">
        <v>164</v>
      </c>
      <c r="G31" s="239">
        <v>8</v>
      </c>
      <c r="H31" s="239">
        <v>99</v>
      </c>
      <c r="I31" s="237">
        <v>216000</v>
      </c>
    </row>
    <row r="32" spans="1:9">
      <c r="A32" s="236" t="s">
        <v>1022</v>
      </c>
      <c r="B32" s="236" t="s">
        <v>1602</v>
      </c>
      <c r="C32" s="237">
        <v>328818</v>
      </c>
      <c r="D32" s="238">
        <v>36459</v>
      </c>
      <c r="E32" s="239">
        <v>381</v>
      </c>
      <c r="F32" s="239">
        <v>11</v>
      </c>
      <c r="G32" s="239">
        <v>7</v>
      </c>
      <c r="H32" s="239">
        <v>6</v>
      </c>
      <c r="I32" s="237">
        <v>64000</v>
      </c>
    </row>
    <row r="33" spans="1:9">
      <c r="A33" s="236" t="s">
        <v>957</v>
      </c>
      <c r="B33" s="236" t="s">
        <v>1603</v>
      </c>
      <c r="C33" s="237">
        <v>186287</v>
      </c>
      <c r="D33" s="238">
        <v>36419</v>
      </c>
      <c r="E33" s="239">
        <v>393</v>
      </c>
      <c r="F33" s="239">
        <v>18</v>
      </c>
      <c r="G33" s="239">
        <v>2</v>
      </c>
      <c r="H33" s="239">
        <v>7</v>
      </c>
      <c r="I33" s="237">
        <v>30000</v>
      </c>
    </row>
    <row r="34" spans="1:9">
      <c r="A34" s="236" t="s">
        <v>945</v>
      </c>
      <c r="B34" s="236" t="s">
        <v>1576</v>
      </c>
      <c r="C34" s="237">
        <v>233594</v>
      </c>
      <c r="D34" s="238">
        <v>35405</v>
      </c>
      <c r="E34" s="239">
        <v>90</v>
      </c>
      <c r="F34" s="239">
        <v>12</v>
      </c>
      <c r="G34" s="239">
        <v>5</v>
      </c>
      <c r="H34" s="239">
        <v>3</v>
      </c>
      <c r="I34" s="237">
        <v>600000</v>
      </c>
    </row>
    <row r="35" spans="1:9">
      <c r="A35" s="236" t="s">
        <v>731</v>
      </c>
      <c r="B35" s="236" t="s">
        <v>1604</v>
      </c>
      <c r="C35" s="237">
        <v>288990</v>
      </c>
      <c r="D35" s="238">
        <v>34064</v>
      </c>
      <c r="E35" s="239">
        <v>90</v>
      </c>
      <c r="F35" s="239">
        <v>10</v>
      </c>
      <c r="G35" s="239">
        <v>6</v>
      </c>
      <c r="H35" s="239">
        <v>18</v>
      </c>
      <c r="I35" s="237">
        <v>30000</v>
      </c>
    </row>
    <row r="36" spans="1:9">
      <c r="A36" s="236" t="s">
        <v>505</v>
      </c>
      <c r="B36" s="236" t="s">
        <v>1605</v>
      </c>
      <c r="C36" s="237">
        <v>597090</v>
      </c>
      <c r="D36" s="238">
        <v>33123</v>
      </c>
      <c r="E36" s="239">
        <v>222</v>
      </c>
      <c r="F36" s="239">
        <v>76</v>
      </c>
      <c r="G36" s="239">
        <v>18</v>
      </c>
      <c r="H36" s="239">
        <v>65</v>
      </c>
      <c r="I36" s="237">
        <v>80000</v>
      </c>
    </row>
    <row r="37" spans="1:9">
      <c r="A37" s="236" t="s">
        <v>983</v>
      </c>
      <c r="B37" s="236" t="s">
        <v>1606</v>
      </c>
      <c r="C37" s="237">
        <v>711087</v>
      </c>
      <c r="D37" s="238">
        <v>30594</v>
      </c>
      <c r="E37" s="239">
        <v>476</v>
      </c>
      <c r="F37" s="239">
        <v>57</v>
      </c>
      <c r="G37" s="239">
        <v>13</v>
      </c>
      <c r="H37" s="239">
        <v>33</v>
      </c>
      <c r="I37" s="237">
        <v>130000</v>
      </c>
    </row>
    <row r="38" spans="1:9">
      <c r="A38" s="236" t="s">
        <v>1607</v>
      </c>
      <c r="B38" s="236" t="s">
        <v>1608</v>
      </c>
      <c r="C38" s="237">
        <v>259176</v>
      </c>
      <c r="D38" s="238">
        <v>28013</v>
      </c>
      <c r="E38" s="239">
        <v>334</v>
      </c>
      <c r="F38" s="239">
        <v>3</v>
      </c>
      <c r="G38" s="239">
        <v>168</v>
      </c>
      <c r="H38" s="239">
        <v>8</v>
      </c>
      <c r="I38" s="237">
        <v>50000</v>
      </c>
    </row>
    <row r="39" spans="1:9">
      <c r="A39" s="236" t="s">
        <v>1183</v>
      </c>
      <c r="B39" s="236" t="s">
        <v>1609</v>
      </c>
      <c r="C39" s="237">
        <v>246516</v>
      </c>
      <c r="D39" s="238">
        <v>27089</v>
      </c>
      <c r="E39" s="239">
        <v>256</v>
      </c>
      <c r="F39" s="239">
        <v>0</v>
      </c>
      <c r="G39" s="239">
        <v>81</v>
      </c>
      <c r="H39" s="239">
        <v>7</v>
      </c>
      <c r="I39" s="237">
        <v>50000</v>
      </c>
    </row>
    <row r="40" spans="1:9">
      <c r="A40" s="236" t="s">
        <v>1204</v>
      </c>
      <c r="B40" s="236" t="s">
        <v>1610</v>
      </c>
      <c r="C40" s="237">
        <v>437848</v>
      </c>
      <c r="D40" s="238">
        <v>26100</v>
      </c>
      <c r="E40" s="239">
        <v>415</v>
      </c>
      <c r="F40" s="239">
        <v>46</v>
      </c>
      <c r="G40" s="239">
        <v>16</v>
      </c>
      <c r="H40" s="239">
        <v>31</v>
      </c>
      <c r="I40" s="237">
        <v>80000</v>
      </c>
    </row>
    <row r="41" spans="1:9">
      <c r="A41" s="236" t="s">
        <v>705</v>
      </c>
      <c r="B41" s="236" t="s">
        <v>1611</v>
      </c>
      <c r="C41" s="237">
        <v>264858</v>
      </c>
      <c r="D41" s="238">
        <v>26007</v>
      </c>
      <c r="E41" s="239">
        <v>88</v>
      </c>
      <c r="F41" s="239">
        <v>6</v>
      </c>
      <c r="G41" s="239">
        <v>6</v>
      </c>
      <c r="H41" s="239">
        <v>14</v>
      </c>
      <c r="I41" s="237">
        <v>30000</v>
      </c>
    </row>
    <row r="42" spans="1:9">
      <c r="A42" s="236" t="s">
        <v>1056</v>
      </c>
      <c r="B42" s="236" t="s">
        <v>1612</v>
      </c>
      <c r="C42" s="237">
        <v>120890</v>
      </c>
      <c r="D42" s="238">
        <v>25724</v>
      </c>
      <c r="E42" s="239">
        <v>154</v>
      </c>
      <c r="F42" s="239">
        <v>39</v>
      </c>
      <c r="G42" s="239">
        <v>5</v>
      </c>
      <c r="H42" s="239">
        <v>24</v>
      </c>
      <c r="I42" s="237">
        <v>30000</v>
      </c>
    </row>
    <row r="43" spans="1:9">
      <c r="A43" s="236" t="s">
        <v>1168</v>
      </c>
      <c r="B43" s="236" t="s">
        <v>1613</v>
      </c>
      <c r="C43" s="237">
        <v>494714</v>
      </c>
      <c r="D43" s="238">
        <v>24739</v>
      </c>
      <c r="E43" s="239">
        <v>189</v>
      </c>
      <c r="F43" s="239">
        <v>6</v>
      </c>
      <c r="G43" s="239">
        <v>4</v>
      </c>
      <c r="H43" s="239">
        <v>22</v>
      </c>
      <c r="I43" s="237">
        <v>64000</v>
      </c>
    </row>
    <row r="44" spans="1:9">
      <c r="A44" s="236" t="s">
        <v>724</v>
      </c>
      <c r="B44" s="236" t="s">
        <v>1578</v>
      </c>
      <c r="C44" s="237">
        <v>194062</v>
      </c>
      <c r="D44" s="238">
        <v>24113</v>
      </c>
      <c r="E44" s="239">
        <v>44</v>
      </c>
      <c r="F44" s="239">
        <v>1</v>
      </c>
      <c r="G44" s="239">
        <v>1</v>
      </c>
      <c r="H44" s="239">
        <v>1</v>
      </c>
      <c r="I44" s="237">
        <v>259200</v>
      </c>
    </row>
    <row r="45" spans="1:9">
      <c r="A45" s="236" t="s">
        <v>936</v>
      </c>
      <c r="B45" s="236" t="s">
        <v>1614</v>
      </c>
      <c r="C45" s="237">
        <v>185113</v>
      </c>
      <c r="D45" s="238">
        <v>24100</v>
      </c>
      <c r="E45" s="239">
        <v>287</v>
      </c>
      <c r="F45" s="239">
        <v>8</v>
      </c>
      <c r="G45" s="239">
        <v>2</v>
      </c>
      <c r="H45" s="239">
        <v>6</v>
      </c>
      <c r="I45" s="237">
        <v>30000</v>
      </c>
    </row>
    <row r="46" spans="1:9">
      <c r="A46" s="236" t="s">
        <v>547</v>
      </c>
      <c r="B46" s="236" t="s">
        <v>1615</v>
      </c>
      <c r="C46" s="237">
        <v>243370</v>
      </c>
      <c r="D46" s="238">
        <v>23537</v>
      </c>
      <c r="E46" s="239">
        <v>166</v>
      </c>
      <c r="F46" s="239">
        <v>29</v>
      </c>
      <c r="G46" s="239">
        <v>8</v>
      </c>
      <c r="H46" s="239">
        <v>26</v>
      </c>
      <c r="I46" s="237">
        <v>50000</v>
      </c>
    </row>
    <row r="47" spans="1:9">
      <c r="A47" s="236" t="s">
        <v>1180</v>
      </c>
      <c r="B47" s="236" t="s">
        <v>1616</v>
      </c>
      <c r="C47" s="237">
        <v>232522</v>
      </c>
      <c r="D47" s="238">
        <v>23265</v>
      </c>
      <c r="E47" s="239">
        <v>228</v>
      </c>
      <c r="F47" s="239">
        <v>0</v>
      </c>
      <c r="G47" s="239">
        <v>88</v>
      </c>
      <c r="H47" s="239">
        <v>8</v>
      </c>
      <c r="I47" s="237">
        <v>50000</v>
      </c>
    </row>
    <row r="48" spans="1:9">
      <c r="A48" s="236" t="s">
        <v>559</v>
      </c>
      <c r="B48" s="236" t="s">
        <v>1617</v>
      </c>
      <c r="C48" s="237">
        <v>437812</v>
      </c>
      <c r="D48" s="238">
        <v>23014</v>
      </c>
      <c r="E48" s="239">
        <v>104</v>
      </c>
      <c r="F48" s="239">
        <v>32</v>
      </c>
      <c r="G48" s="239">
        <v>10</v>
      </c>
      <c r="H48" s="239">
        <v>21</v>
      </c>
      <c r="I48" s="237">
        <v>80000</v>
      </c>
    </row>
    <row r="49" spans="1:9">
      <c r="A49" s="236" t="s">
        <v>539</v>
      </c>
      <c r="B49" s="236" t="s">
        <v>1618</v>
      </c>
      <c r="C49" s="237">
        <v>430150</v>
      </c>
      <c r="D49" s="238">
        <v>22829</v>
      </c>
      <c r="E49" s="239">
        <v>114</v>
      </c>
      <c r="F49" s="239">
        <v>40</v>
      </c>
      <c r="G49" s="239">
        <v>13</v>
      </c>
      <c r="H49" s="239">
        <v>33</v>
      </c>
      <c r="I49" s="237">
        <v>64000</v>
      </c>
    </row>
    <row r="50" spans="1:9">
      <c r="A50" s="236" t="s">
        <v>1119</v>
      </c>
      <c r="B50" s="236" t="s">
        <v>1619</v>
      </c>
      <c r="C50" s="237">
        <v>273035</v>
      </c>
      <c r="D50" s="238">
        <v>22106</v>
      </c>
      <c r="E50" s="239">
        <v>461</v>
      </c>
      <c r="F50" s="239">
        <v>16</v>
      </c>
      <c r="G50" s="239">
        <v>5</v>
      </c>
      <c r="H50" s="239">
        <v>72</v>
      </c>
      <c r="I50" s="237">
        <v>30000</v>
      </c>
    </row>
    <row r="51" spans="1:9">
      <c r="A51" s="236" t="s">
        <v>1078</v>
      </c>
      <c r="B51" s="236" t="s">
        <v>1620</v>
      </c>
      <c r="C51" s="237">
        <v>363074</v>
      </c>
      <c r="D51" s="238">
        <v>21547</v>
      </c>
      <c r="E51" s="239">
        <v>179</v>
      </c>
      <c r="F51" s="239">
        <v>1</v>
      </c>
      <c r="G51" s="239">
        <v>5</v>
      </c>
      <c r="H51" s="239">
        <v>64</v>
      </c>
      <c r="I51" s="237">
        <v>80000</v>
      </c>
    </row>
    <row r="52" spans="1:9">
      <c r="A52" s="236" t="s">
        <v>441</v>
      </c>
      <c r="B52" s="236" t="s">
        <v>1621</v>
      </c>
      <c r="C52" s="237">
        <v>185185</v>
      </c>
      <c r="D52" s="238">
        <v>19984</v>
      </c>
      <c r="E52" s="239">
        <v>48</v>
      </c>
      <c r="F52" s="239">
        <v>13</v>
      </c>
      <c r="G52" s="239">
        <v>8</v>
      </c>
      <c r="H52" s="239">
        <v>12</v>
      </c>
      <c r="I52" s="237">
        <v>51200</v>
      </c>
    </row>
    <row r="53" spans="1:9">
      <c r="A53" s="236" t="s">
        <v>646</v>
      </c>
      <c r="B53" s="236" t="s">
        <v>1622</v>
      </c>
      <c r="C53" s="237">
        <v>224659</v>
      </c>
      <c r="D53" s="238">
        <v>18017</v>
      </c>
      <c r="E53" s="239">
        <v>48</v>
      </c>
      <c r="F53" s="239">
        <v>1</v>
      </c>
      <c r="G53" s="239">
        <v>38</v>
      </c>
      <c r="H53" s="239">
        <v>4</v>
      </c>
      <c r="I53" s="237">
        <v>80000</v>
      </c>
    </row>
    <row r="54" spans="1:9">
      <c r="A54" s="236" t="s">
        <v>473</v>
      </c>
      <c r="B54" s="236" t="s">
        <v>1623</v>
      </c>
      <c r="C54" s="237">
        <v>279911</v>
      </c>
      <c r="D54" s="238">
        <v>17865</v>
      </c>
      <c r="E54" s="239">
        <v>87</v>
      </c>
      <c r="F54" s="239">
        <v>45</v>
      </c>
      <c r="G54" s="239">
        <v>13</v>
      </c>
      <c r="H54" s="239">
        <v>50</v>
      </c>
      <c r="I54" s="237">
        <v>30000</v>
      </c>
    </row>
    <row r="55" spans="1:9">
      <c r="A55" s="236" t="s">
        <v>1025</v>
      </c>
      <c r="B55" s="236" t="s">
        <v>1624</v>
      </c>
      <c r="C55" s="237">
        <v>305151</v>
      </c>
      <c r="D55" s="238">
        <v>16856</v>
      </c>
      <c r="E55" s="239">
        <v>94</v>
      </c>
      <c r="F55" s="239">
        <v>26</v>
      </c>
      <c r="G55" s="239">
        <v>2</v>
      </c>
      <c r="H55" s="239">
        <v>19</v>
      </c>
      <c r="I55" s="237">
        <v>50000</v>
      </c>
    </row>
    <row r="56" spans="1:9">
      <c r="A56" s="236" t="s">
        <v>1024</v>
      </c>
      <c r="B56" s="236" t="s">
        <v>1602</v>
      </c>
      <c r="C56" s="237">
        <v>157878</v>
      </c>
      <c r="D56" s="238">
        <v>15996</v>
      </c>
      <c r="E56" s="239">
        <v>312</v>
      </c>
      <c r="F56" s="239">
        <v>10</v>
      </c>
      <c r="G56" s="239">
        <v>5</v>
      </c>
      <c r="H56" s="239">
        <v>4</v>
      </c>
      <c r="I56" s="237">
        <v>64000</v>
      </c>
    </row>
    <row r="57" spans="1:9">
      <c r="A57" s="236" t="s">
        <v>1338</v>
      </c>
      <c r="B57" s="236" t="s">
        <v>1599</v>
      </c>
      <c r="C57" s="237">
        <v>291210</v>
      </c>
      <c r="D57" s="238">
        <v>15434</v>
      </c>
      <c r="E57" s="239">
        <v>97</v>
      </c>
      <c r="F57" s="239">
        <v>14</v>
      </c>
      <c r="G57" s="239">
        <v>2</v>
      </c>
      <c r="H57" s="239">
        <v>8</v>
      </c>
      <c r="I57" s="237">
        <v>102400</v>
      </c>
    </row>
    <row r="58" spans="1:9">
      <c r="A58" s="236" t="s">
        <v>1306</v>
      </c>
      <c r="B58" s="236" t="s">
        <v>1625</v>
      </c>
      <c r="C58" s="237">
        <v>357772</v>
      </c>
      <c r="D58" s="238">
        <v>13464</v>
      </c>
      <c r="E58" s="239">
        <v>108</v>
      </c>
      <c r="F58" s="239">
        <v>15</v>
      </c>
      <c r="G58" s="239">
        <v>6</v>
      </c>
      <c r="H58" s="239">
        <v>7</v>
      </c>
      <c r="I58" s="237">
        <v>80000</v>
      </c>
    </row>
    <row r="59" spans="1:9">
      <c r="A59" s="236" t="s">
        <v>949</v>
      </c>
      <c r="B59" s="236" t="s">
        <v>1626</v>
      </c>
      <c r="C59" s="237">
        <v>94850</v>
      </c>
      <c r="D59" s="238">
        <v>15284</v>
      </c>
      <c r="E59" s="239">
        <v>116</v>
      </c>
      <c r="F59" s="239">
        <v>4</v>
      </c>
      <c r="G59" s="239">
        <v>0</v>
      </c>
      <c r="H59" s="239">
        <v>4</v>
      </c>
      <c r="I59" s="237">
        <v>30000</v>
      </c>
    </row>
    <row r="60" spans="1:9">
      <c r="A60" s="236" t="s">
        <v>1304</v>
      </c>
      <c r="B60" s="236" t="s">
        <v>1625</v>
      </c>
      <c r="C60" s="237">
        <v>50544</v>
      </c>
      <c r="D60" s="238">
        <v>4599</v>
      </c>
      <c r="E60" s="239">
        <v>34</v>
      </c>
      <c r="F60" s="239">
        <v>3</v>
      </c>
      <c r="G60" s="239">
        <v>11</v>
      </c>
      <c r="H60" s="239">
        <v>3</v>
      </c>
      <c r="I60" s="237">
        <v>80000</v>
      </c>
    </row>
    <row r="61" spans="1:9">
      <c r="A61" s="236" t="s">
        <v>1061</v>
      </c>
      <c r="B61" s="236" t="s">
        <v>1627</v>
      </c>
      <c r="C61" s="237">
        <v>109228</v>
      </c>
      <c r="D61" s="238">
        <v>15207</v>
      </c>
      <c r="E61" s="239">
        <v>193</v>
      </c>
      <c r="F61" s="239">
        <v>21</v>
      </c>
      <c r="G61" s="239">
        <v>1</v>
      </c>
      <c r="H61" s="239">
        <v>16</v>
      </c>
      <c r="I61" s="237">
        <v>30000</v>
      </c>
    </row>
    <row r="62" spans="1:9">
      <c r="A62" s="236" t="s">
        <v>758</v>
      </c>
      <c r="B62" s="236" t="s">
        <v>1628</v>
      </c>
      <c r="C62" s="237">
        <v>233763</v>
      </c>
      <c r="D62" s="238">
        <v>15062</v>
      </c>
      <c r="E62" s="239">
        <v>104</v>
      </c>
      <c r="F62" s="239">
        <v>5</v>
      </c>
      <c r="G62" s="239">
        <v>137</v>
      </c>
      <c r="H62" s="239">
        <v>23</v>
      </c>
      <c r="I62" s="237">
        <v>50000</v>
      </c>
    </row>
    <row r="63" spans="1:9">
      <c r="A63" s="236" t="s">
        <v>762</v>
      </c>
      <c r="B63" s="236" t="s">
        <v>1629</v>
      </c>
      <c r="C63" s="237">
        <v>243014</v>
      </c>
      <c r="D63" s="238">
        <v>14761</v>
      </c>
      <c r="E63" s="239">
        <v>131</v>
      </c>
      <c r="F63" s="239">
        <v>3</v>
      </c>
      <c r="G63" s="239">
        <v>212</v>
      </c>
      <c r="H63" s="239">
        <v>19</v>
      </c>
      <c r="I63" s="237">
        <v>50000</v>
      </c>
    </row>
    <row r="64" spans="1:9">
      <c r="A64" s="236" t="s">
        <v>1165</v>
      </c>
      <c r="B64" s="236" t="s">
        <v>1630</v>
      </c>
      <c r="C64" s="237">
        <v>324385</v>
      </c>
      <c r="D64" s="238">
        <v>14676</v>
      </c>
      <c r="E64" s="239">
        <v>140</v>
      </c>
      <c r="F64" s="239">
        <v>4</v>
      </c>
      <c r="G64" s="239">
        <v>3</v>
      </c>
      <c r="H64" s="239">
        <v>15</v>
      </c>
      <c r="I64" s="237">
        <v>50000</v>
      </c>
    </row>
    <row r="65" spans="1:9">
      <c r="A65" s="236" t="s">
        <v>982</v>
      </c>
      <c r="B65" s="236" t="s">
        <v>1606</v>
      </c>
      <c r="C65" s="237">
        <v>210379</v>
      </c>
      <c r="D65" s="238">
        <v>14328</v>
      </c>
      <c r="E65" s="239">
        <v>94</v>
      </c>
      <c r="F65" s="239">
        <v>8</v>
      </c>
      <c r="G65" s="239">
        <v>3</v>
      </c>
      <c r="H65" s="239">
        <v>8</v>
      </c>
      <c r="I65" s="237">
        <v>130000</v>
      </c>
    </row>
    <row r="66" spans="1:9">
      <c r="A66" s="236" t="s">
        <v>1340</v>
      </c>
      <c r="B66" s="236" t="s">
        <v>1599</v>
      </c>
      <c r="C66" s="237">
        <v>79042</v>
      </c>
      <c r="D66" s="238">
        <v>13867</v>
      </c>
      <c r="E66" s="239">
        <v>46</v>
      </c>
      <c r="F66" s="239">
        <v>0</v>
      </c>
      <c r="G66" s="239">
        <v>0</v>
      </c>
      <c r="H66" s="239">
        <v>0</v>
      </c>
      <c r="I66" s="237">
        <v>102400</v>
      </c>
    </row>
    <row r="67" spans="1:9">
      <c r="A67" s="236" t="s">
        <v>444</v>
      </c>
      <c r="B67" s="236" t="s">
        <v>1621</v>
      </c>
      <c r="C67" s="237">
        <v>235214</v>
      </c>
      <c r="D67" s="238">
        <v>13684</v>
      </c>
      <c r="E67" s="239">
        <v>96</v>
      </c>
      <c r="F67" s="239">
        <v>27</v>
      </c>
      <c r="G67" s="239">
        <v>0</v>
      </c>
      <c r="H67" s="239">
        <v>23</v>
      </c>
      <c r="I67" s="237">
        <v>51200</v>
      </c>
    </row>
    <row r="68" spans="1:9">
      <c r="A68" s="236" t="s">
        <v>1305</v>
      </c>
      <c r="B68" s="236" t="s">
        <v>1625</v>
      </c>
      <c r="C68" s="237">
        <v>3120</v>
      </c>
      <c r="D68" s="238">
        <v>234</v>
      </c>
      <c r="E68" s="239">
        <v>0</v>
      </c>
      <c r="F68" s="239">
        <v>0</v>
      </c>
      <c r="G68" s="239">
        <v>1</v>
      </c>
      <c r="H68" s="239">
        <v>0</v>
      </c>
      <c r="I68" s="237">
        <v>80000</v>
      </c>
    </row>
    <row r="69" spans="1:9">
      <c r="A69" s="236" t="s">
        <v>525</v>
      </c>
      <c r="B69" s="236" t="s">
        <v>1631</v>
      </c>
      <c r="C69" s="237">
        <v>282805</v>
      </c>
      <c r="D69" s="238">
        <v>13240</v>
      </c>
      <c r="E69" s="239">
        <v>137</v>
      </c>
      <c r="F69" s="239">
        <v>79</v>
      </c>
      <c r="G69" s="239">
        <v>15</v>
      </c>
      <c r="H69" s="239">
        <v>53</v>
      </c>
      <c r="I69" s="237">
        <v>30000</v>
      </c>
    </row>
    <row r="70" spans="1:9">
      <c r="A70" s="236" t="s">
        <v>980</v>
      </c>
      <c r="B70" s="236" t="s">
        <v>1582</v>
      </c>
      <c r="C70" s="237">
        <v>121209</v>
      </c>
      <c r="D70" s="238">
        <v>13143</v>
      </c>
      <c r="E70" s="239">
        <v>58</v>
      </c>
      <c r="F70" s="239">
        <v>4</v>
      </c>
      <c r="G70" s="239">
        <v>2</v>
      </c>
      <c r="H70" s="239">
        <v>1</v>
      </c>
      <c r="I70" s="237">
        <v>240000</v>
      </c>
    </row>
    <row r="71" spans="1:9">
      <c r="A71" s="236" t="s">
        <v>1041</v>
      </c>
      <c r="B71" s="236" t="s">
        <v>1632</v>
      </c>
      <c r="C71" s="237">
        <v>98123</v>
      </c>
      <c r="D71" s="238">
        <v>12602</v>
      </c>
      <c r="E71" s="239">
        <v>93</v>
      </c>
      <c r="F71" s="239">
        <v>1</v>
      </c>
      <c r="G71" s="239">
        <v>0</v>
      </c>
      <c r="H71" s="239">
        <v>1</v>
      </c>
      <c r="I71" s="237">
        <v>30000</v>
      </c>
    </row>
    <row r="72" spans="1:9">
      <c r="A72" s="236" t="s">
        <v>1336</v>
      </c>
      <c r="B72" s="236" t="s">
        <v>1633</v>
      </c>
      <c r="C72" s="237">
        <v>0</v>
      </c>
      <c r="D72" s="238">
        <v>0</v>
      </c>
      <c r="E72" s="239">
        <v>0</v>
      </c>
      <c r="F72" s="239">
        <v>0</v>
      </c>
      <c r="G72" s="239">
        <v>0</v>
      </c>
      <c r="H72" s="239">
        <v>0</v>
      </c>
      <c r="I72" s="237">
        <v>30000</v>
      </c>
    </row>
    <row r="73" spans="1:9">
      <c r="A73" s="236" t="s">
        <v>1335</v>
      </c>
      <c r="B73" s="236" t="s">
        <v>1633</v>
      </c>
      <c r="C73" s="237">
        <v>0</v>
      </c>
      <c r="D73" s="238">
        <v>0</v>
      </c>
      <c r="E73" s="239">
        <v>0</v>
      </c>
      <c r="F73" s="239">
        <v>0</v>
      </c>
      <c r="G73" s="239">
        <v>0</v>
      </c>
      <c r="H73" s="239">
        <v>0</v>
      </c>
      <c r="I73" s="237">
        <v>30000</v>
      </c>
    </row>
    <row r="74" spans="1:9">
      <c r="A74" s="236" t="s">
        <v>1342</v>
      </c>
      <c r="B74" s="236" t="s">
        <v>1580</v>
      </c>
      <c r="C74" s="237">
        <v>52596</v>
      </c>
      <c r="D74" s="238">
        <v>11103</v>
      </c>
      <c r="E74" s="239">
        <v>37</v>
      </c>
      <c r="F74" s="239">
        <v>0</v>
      </c>
      <c r="G74" s="239">
        <v>0</v>
      </c>
      <c r="H74" s="239">
        <v>0</v>
      </c>
      <c r="I74" s="237">
        <v>300000</v>
      </c>
    </row>
    <row r="75" spans="1:9">
      <c r="A75" s="236" t="s">
        <v>1334</v>
      </c>
      <c r="B75" s="236" t="s">
        <v>1633</v>
      </c>
      <c r="C75" s="237">
        <v>0</v>
      </c>
      <c r="D75" s="238">
        <v>0</v>
      </c>
      <c r="E75" s="239">
        <v>0</v>
      </c>
      <c r="F75" s="239">
        <v>0</v>
      </c>
      <c r="G75" s="239">
        <v>0</v>
      </c>
      <c r="H75" s="239">
        <v>0</v>
      </c>
      <c r="I75" s="237">
        <v>30000</v>
      </c>
    </row>
    <row r="76" spans="1:9">
      <c r="A76" s="236" t="s">
        <v>754</v>
      </c>
      <c r="B76" s="236" t="s">
        <v>1634</v>
      </c>
      <c r="C76" s="237">
        <v>134406</v>
      </c>
      <c r="D76" s="238">
        <v>10871</v>
      </c>
      <c r="E76" s="239">
        <v>72</v>
      </c>
      <c r="F76" s="239">
        <v>1</v>
      </c>
      <c r="G76" s="239">
        <v>88</v>
      </c>
      <c r="H76" s="239">
        <v>16</v>
      </c>
      <c r="I76" s="237">
        <v>50000</v>
      </c>
    </row>
    <row r="77" spans="1:9">
      <c r="A77" s="236" t="s">
        <v>1044</v>
      </c>
      <c r="B77" s="236" t="s">
        <v>1635</v>
      </c>
      <c r="C77" s="237">
        <v>129915</v>
      </c>
      <c r="D77" s="238">
        <v>15393</v>
      </c>
      <c r="E77" s="239">
        <v>184</v>
      </c>
      <c r="F77" s="239">
        <v>36</v>
      </c>
      <c r="G77" s="239">
        <v>5</v>
      </c>
      <c r="H77" s="239">
        <v>26</v>
      </c>
      <c r="I77" s="237">
        <v>30000</v>
      </c>
    </row>
    <row r="78" spans="1:9">
      <c r="A78" s="236" t="s">
        <v>531</v>
      </c>
      <c r="B78" s="236" t="s">
        <v>1636</v>
      </c>
      <c r="C78" s="237">
        <v>168277</v>
      </c>
      <c r="D78" s="238">
        <v>10631</v>
      </c>
      <c r="E78" s="239">
        <v>67</v>
      </c>
      <c r="F78" s="239">
        <v>14</v>
      </c>
      <c r="G78" s="239">
        <v>2</v>
      </c>
      <c r="H78" s="239">
        <v>13</v>
      </c>
      <c r="I78" s="237">
        <v>30000</v>
      </c>
    </row>
    <row r="79" spans="1:9">
      <c r="A79" s="236" t="s">
        <v>1172</v>
      </c>
      <c r="B79" s="236" t="s">
        <v>1637</v>
      </c>
      <c r="C79" s="237">
        <v>199288</v>
      </c>
      <c r="D79" s="238">
        <v>10522</v>
      </c>
      <c r="E79" s="239">
        <v>104</v>
      </c>
      <c r="F79" s="239">
        <v>4</v>
      </c>
      <c r="G79" s="239">
        <v>1</v>
      </c>
      <c r="H79" s="239">
        <v>13</v>
      </c>
      <c r="I79" s="237">
        <v>30000</v>
      </c>
    </row>
    <row r="80" spans="1:9">
      <c r="A80" s="236" t="s">
        <v>645</v>
      </c>
      <c r="B80" s="236" t="s">
        <v>1622</v>
      </c>
      <c r="C80" s="237">
        <v>111257</v>
      </c>
      <c r="D80" s="238">
        <v>9982</v>
      </c>
      <c r="E80" s="239">
        <v>25</v>
      </c>
      <c r="F80" s="239">
        <v>2</v>
      </c>
      <c r="G80" s="239">
        <v>35</v>
      </c>
      <c r="H80" s="239">
        <v>5</v>
      </c>
      <c r="I80" s="237">
        <v>80000</v>
      </c>
    </row>
    <row r="81" spans="1:9">
      <c r="A81" s="236" t="s">
        <v>1045</v>
      </c>
      <c r="B81" s="236" t="s">
        <v>1635</v>
      </c>
      <c r="C81" s="237">
        <v>1006</v>
      </c>
      <c r="D81" s="238">
        <v>158</v>
      </c>
      <c r="E81" s="239">
        <v>1</v>
      </c>
      <c r="F81" s="239">
        <v>0</v>
      </c>
      <c r="G81" s="239">
        <v>0</v>
      </c>
      <c r="H81" s="239">
        <v>0</v>
      </c>
      <c r="I81" s="237">
        <v>30000</v>
      </c>
    </row>
    <row r="82" spans="1:9">
      <c r="A82" s="236" t="s">
        <v>1139</v>
      </c>
      <c r="B82" s="236" t="s">
        <v>1638</v>
      </c>
      <c r="C82" s="237">
        <v>225355</v>
      </c>
      <c r="D82" s="238">
        <v>9971</v>
      </c>
      <c r="E82" s="239">
        <v>103</v>
      </c>
      <c r="F82" s="239">
        <v>4</v>
      </c>
      <c r="G82" s="239">
        <v>1</v>
      </c>
      <c r="H82" s="239">
        <v>16</v>
      </c>
      <c r="I82" s="237">
        <v>30000</v>
      </c>
    </row>
    <row r="83" spans="1:9">
      <c r="A83" s="236" t="s">
        <v>1348</v>
      </c>
      <c r="B83" s="236" t="s">
        <v>1639</v>
      </c>
      <c r="C83" s="237">
        <v>333721</v>
      </c>
      <c r="D83" s="238">
        <v>9934</v>
      </c>
      <c r="E83" s="239">
        <v>86</v>
      </c>
      <c r="F83" s="239">
        <v>26</v>
      </c>
      <c r="G83" s="239">
        <v>4</v>
      </c>
      <c r="H83" s="239">
        <v>6</v>
      </c>
      <c r="I83" s="237">
        <v>50000</v>
      </c>
    </row>
    <row r="84" spans="1:9">
      <c r="A84" s="236" t="s">
        <v>838</v>
      </c>
      <c r="B84" s="236" t="s">
        <v>1595</v>
      </c>
      <c r="C84" s="237">
        <v>152346</v>
      </c>
      <c r="D84" s="238">
        <v>9751</v>
      </c>
      <c r="E84" s="239">
        <v>88</v>
      </c>
      <c r="F84" s="239">
        <v>48</v>
      </c>
      <c r="G84" s="239">
        <v>10</v>
      </c>
      <c r="H84" s="239">
        <v>38</v>
      </c>
      <c r="I84" s="237">
        <v>100000</v>
      </c>
    </row>
    <row r="85" spans="1:9">
      <c r="A85" s="236" t="s">
        <v>749</v>
      </c>
      <c r="B85" s="236" t="s">
        <v>1591</v>
      </c>
      <c r="C85" s="237">
        <v>64725</v>
      </c>
      <c r="D85" s="238">
        <v>9383</v>
      </c>
      <c r="E85" s="239">
        <v>34</v>
      </c>
      <c r="F85" s="239">
        <v>1</v>
      </c>
      <c r="G85" s="239">
        <v>34</v>
      </c>
      <c r="H85" s="239">
        <v>3</v>
      </c>
      <c r="I85" s="237">
        <v>80000</v>
      </c>
    </row>
    <row r="86" spans="1:9">
      <c r="A86" s="236" t="s">
        <v>1193</v>
      </c>
      <c r="B86" s="236" t="s">
        <v>1640</v>
      </c>
      <c r="C86" s="237">
        <v>213579</v>
      </c>
      <c r="D86" s="238">
        <v>8791</v>
      </c>
      <c r="E86" s="239">
        <v>122</v>
      </c>
      <c r="F86" s="239">
        <v>1</v>
      </c>
      <c r="G86" s="239">
        <v>145</v>
      </c>
      <c r="H86" s="239">
        <v>8</v>
      </c>
      <c r="I86" s="237">
        <v>50000</v>
      </c>
    </row>
    <row r="87" spans="1:9">
      <c r="A87" s="236" t="s">
        <v>1151</v>
      </c>
      <c r="B87" s="236" t="s">
        <v>1641</v>
      </c>
      <c r="C87" s="237">
        <v>245384</v>
      </c>
      <c r="D87" s="238">
        <v>8442</v>
      </c>
      <c r="E87" s="239">
        <v>76</v>
      </c>
      <c r="F87" s="239">
        <v>4</v>
      </c>
      <c r="G87" s="239">
        <v>1</v>
      </c>
      <c r="H87" s="239">
        <v>9</v>
      </c>
      <c r="I87" s="237">
        <v>30000</v>
      </c>
    </row>
    <row r="88" spans="1:9">
      <c r="A88" s="236" t="s">
        <v>1642</v>
      </c>
      <c r="B88" s="236" t="s">
        <v>1643</v>
      </c>
      <c r="C88" s="237">
        <v>224703</v>
      </c>
      <c r="D88" s="238">
        <v>8411</v>
      </c>
      <c r="E88" s="239">
        <v>65</v>
      </c>
      <c r="F88" s="239">
        <v>0</v>
      </c>
      <c r="G88" s="239">
        <v>81</v>
      </c>
      <c r="H88" s="239">
        <v>12</v>
      </c>
      <c r="I88" s="237">
        <v>50000</v>
      </c>
    </row>
    <row r="89" spans="1:9">
      <c r="A89" s="236" t="s">
        <v>1141</v>
      </c>
      <c r="B89" s="236" t="s">
        <v>1644</v>
      </c>
      <c r="C89" s="237">
        <v>176898</v>
      </c>
      <c r="D89" s="238">
        <v>8352</v>
      </c>
      <c r="E89" s="239">
        <v>73</v>
      </c>
      <c r="F89" s="239">
        <v>5</v>
      </c>
      <c r="G89" s="239">
        <v>2</v>
      </c>
      <c r="H89" s="239">
        <v>12</v>
      </c>
      <c r="I89" s="237">
        <v>30000</v>
      </c>
    </row>
    <row r="90" spans="1:9">
      <c r="A90" s="236" t="s">
        <v>1029</v>
      </c>
      <c r="B90" s="236" t="s">
        <v>1592</v>
      </c>
      <c r="C90" s="237">
        <v>63143</v>
      </c>
      <c r="D90" s="238">
        <v>8291</v>
      </c>
      <c r="E90" s="239">
        <v>161</v>
      </c>
      <c r="F90" s="239">
        <v>0</v>
      </c>
      <c r="G90" s="239">
        <v>0</v>
      </c>
      <c r="H90" s="239">
        <v>0</v>
      </c>
      <c r="I90" s="237">
        <v>64000</v>
      </c>
    </row>
    <row r="91" spans="1:9">
      <c r="A91" s="236" t="s">
        <v>583</v>
      </c>
      <c r="B91" s="236" t="s">
        <v>1645</v>
      </c>
      <c r="C91" s="237">
        <v>112221</v>
      </c>
      <c r="D91" s="238">
        <v>8279</v>
      </c>
      <c r="E91" s="239">
        <v>60</v>
      </c>
      <c r="F91" s="239">
        <v>33</v>
      </c>
      <c r="G91" s="239">
        <v>2</v>
      </c>
      <c r="H91" s="239">
        <v>20</v>
      </c>
      <c r="I91" s="237">
        <v>30000</v>
      </c>
    </row>
    <row r="92" spans="1:9">
      <c r="A92" s="236" t="s">
        <v>751</v>
      </c>
      <c r="B92" s="236" t="s">
        <v>1646</v>
      </c>
      <c r="C92" s="237">
        <v>103357</v>
      </c>
      <c r="D92" s="238">
        <v>8004</v>
      </c>
      <c r="E92" s="239">
        <v>66</v>
      </c>
      <c r="F92" s="239">
        <v>2</v>
      </c>
      <c r="G92" s="239">
        <v>76</v>
      </c>
      <c r="H92" s="239">
        <v>3</v>
      </c>
      <c r="I92" s="237">
        <v>50000</v>
      </c>
    </row>
    <row r="93" spans="1:9">
      <c r="A93" s="236" t="s">
        <v>946</v>
      </c>
      <c r="B93" s="236" t="s">
        <v>1576</v>
      </c>
      <c r="C93" s="237">
        <v>45046</v>
      </c>
      <c r="D93" s="238">
        <v>7765</v>
      </c>
      <c r="E93" s="239">
        <v>76</v>
      </c>
      <c r="F93" s="239">
        <v>0</v>
      </c>
      <c r="G93" s="239">
        <v>0</v>
      </c>
      <c r="H93" s="239">
        <v>0</v>
      </c>
      <c r="I93" s="237">
        <v>600000</v>
      </c>
    </row>
    <row r="94" spans="1:9">
      <c r="A94" s="236" t="s">
        <v>572</v>
      </c>
      <c r="B94" s="236" t="s">
        <v>1647</v>
      </c>
      <c r="C94" s="237">
        <v>119814</v>
      </c>
      <c r="D94" s="238">
        <v>7715</v>
      </c>
      <c r="E94" s="239">
        <v>36</v>
      </c>
      <c r="F94" s="239">
        <v>14</v>
      </c>
      <c r="G94" s="239">
        <v>0</v>
      </c>
      <c r="H94" s="239">
        <v>16</v>
      </c>
      <c r="I94" s="237">
        <v>30000</v>
      </c>
    </row>
    <row r="95" spans="1:9">
      <c r="A95" s="236" t="s">
        <v>578</v>
      </c>
      <c r="B95" s="236" t="s">
        <v>1648</v>
      </c>
      <c r="C95" s="237">
        <v>87196</v>
      </c>
      <c r="D95" s="238">
        <v>7481</v>
      </c>
      <c r="E95" s="239">
        <v>61</v>
      </c>
      <c r="F95" s="239">
        <v>25</v>
      </c>
      <c r="G95" s="239">
        <v>0</v>
      </c>
      <c r="H95" s="239">
        <v>20</v>
      </c>
      <c r="I95" s="237">
        <v>30000</v>
      </c>
    </row>
    <row r="96" spans="1:9">
      <c r="A96" s="236" t="s">
        <v>1353</v>
      </c>
      <c r="B96" s="236" t="s">
        <v>1649</v>
      </c>
      <c r="C96" s="237">
        <v>94737</v>
      </c>
      <c r="D96" s="238">
        <v>7254</v>
      </c>
      <c r="E96" s="239">
        <v>72</v>
      </c>
      <c r="F96" s="239">
        <v>1</v>
      </c>
      <c r="G96" s="239">
        <v>1</v>
      </c>
      <c r="H96" s="239">
        <v>2</v>
      </c>
      <c r="I96" s="237">
        <v>30000</v>
      </c>
    </row>
    <row r="97" spans="1:9">
      <c r="A97" s="236" t="s">
        <v>746</v>
      </c>
      <c r="B97" s="236" t="s">
        <v>1598</v>
      </c>
      <c r="C97" s="237">
        <v>55449</v>
      </c>
      <c r="D97" s="238">
        <v>7202</v>
      </c>
      <c r="E97" s="239">
        <v>31</v>
      </c>
      <c r="F97" s="239">
        <v>0</v>
      </c>
      <c r="G97" s="239">
        <v>36</v>
      </c>
      <c r="H97" s="239">
        <v>3</v>
      </c>
      <c r="I97" s="237">
        <v>50000</v>
      </c>
    </row>
    <row r="98" spans="1:9">
      <c r="A98" s="236" t="s">
        <v>546</v>
      </c>
      <c r="B98" s="236" t="s">
        <v>1615</v>
      </c>
      <c r="C98" s="237">
        <v>69801</v>
      </c>
      <c r="D98" s="238">
        <v>6895</v>
      </c>
      <c r="E98" s="239">
        <v>36</v>
      </c>
      <c r="F98" s="239">
        <v>8</v>
      </c>
      <c r="G98" s="239">
        <v>0</v>
      </c>
      <c r="H98" s="239">
        <v>10</v>
      </c>
      <c r="I98" s="237">
        <v>50000</v>
      </c>
    </row>
    <row r="99" spans="1:9">
      <c r="A99" s="236" t="s">
        <v>747</v>
      </c>
      <c r="B99" s="236" t="s">
        <v>1598</v>
      </c>
      <c r="C99" s="237">
        <v>48232</v>
      </c>
      <c r="D99" s="238">
        <v>6820</v>
      </c>
      <c r="E99" s="239">
        <v>30</v>
      </c>
      <c r="F99" s="239">
        <v>0</v>
      </c>
      <c r="G99" s="239">
        <v>27</v>
      </c>
      <c r="H99" s="239">
        <v>7</v>
      </c>
      <c r="I99" s="237">
        <v>50000</v>
      </c>
    </row>
    <row r="100" spans="1:9">
      <c r="A100" s="236" t="s">
        <v>1053</v>
      </c>
      <c r="B100" s="236" t="s">
        <v>1650</v>
      </c>
      <c r="C100" s="237">
        <v>71094</v>
      </c>
      <c r="D100" s="238">
        <v>6771</v>
      </c>
      <c r="E100" s="239">
        <v>29</v>
      </c>
      <c r="F100" s="239">
        <v>1</v>
      </c>
      <c r="G100" s="239">
        <v>0</v>
      </c>
      <c r="H100" s="239">
        <v>1</v>
      </c>
      <c r="I100" s="237">
        <v>30000</v>
      </c>
    </row>
    <row r="101" spans="1:9">
      <c r="A101" s="236" t="s">
        <v>1050</v>
      </c>
      <c r="B101" s="236" t="s">
        <v>1651</v>
      </c>
      <c r="C101" s="237">
        <v>73126</v>
      </c>
      <c r="D101" s="238">
        <v>6018</v>
      </c>
      <c r="E101" s="239">
        <v>45</v>
      </c>
      <c r="F101" s="239">
        <v>14</v>
      </c>
      <c r="G101" s="239">
        <v>0</v>
      </c>
      <c r="H101" s="239">
        <v>12</v>
      </c>
      <c r="I101" s="237">
        <v>30000</v>
      </c>
    </row>
    <row r="102" spans="1:9">
      <c r="A102" s="236" t="s">
        <v>1290</v>
      </c>
      <c r="B102" s="236" t="s">
        <v>1652</v>
      </c>
      <c r="C102" s="237">
        <v>77505</v>
      </c>
      <c r="D102" s="238">
        <v>5960</v>
      </c>
      <c r="E102" s="239">
        <v>69</v>
      </c>
      <c r="F102" s="239">
        <v>26</v>
      </c>
      <c r="G102" s="239">
        <v>2</v>
      </c>
      <c r="H102" s="239">
        <v>17</v>
      </c>
      <c r="I102" s="237">
        <v>30000</v>
      </c>
    </row>
    <row r="103" spans="1:9">
      <c r="A103" s="236" t="s">
        <v>912</v>
      </c>
      <c r="B103" s="236" t="s">
        <v>910</v>
      </c>
      <c r="C103" s="237">
        <v>102882</v>
      </c>
      <c r="D103" s="238">
        <v>5755</v>
      </c>
      <c r="E103" s="239">
        <v>57</v>
      </c>
      <c r="F103" s="239">
        <v>21</v>
      </c>
      <c r="G103" s="239">
        <v>7</v>
      </c>
      <c r="H103" s="239">
        <v>22</v>
      </c>
      <c r="I103" s="237">
        <v>30000</v>
      </c>
    </row>
    <row r="104" spans="1:9">
      <c r="A104" s="236" t="s">
        <v>1189</v>
      </c>
      <c r="B104" s="236" t="s">
        <v>1653</v>
      </c>
      <c r="C104" s="237">
        <v>141969</v>
      </c>
      <c r="D104" s="238">
        <v>5619</v>
      </c>
      <c r="E104" s="239">
        <v>69</v>
      </c>
      <c r="F104" s="239">
        <v>0</v>
      </c>
      <c r="G104" s="239">
        <v>65</v>
      </c>
      <c r="H104" s="239">
        <v>3</v>
      </c>
      <c r="I104" s="237">
        <v>50000</v>
      </c>
    </row>
    <row r="105" spans="1:9">
      <c r="A105" s="236" t="s">
        <v>931</v>
      </c>
      <c r="B105" s="236" t="s">
        <v>1654</v>
      </c>
      <c r="C105" s="237">
        <v>98294</v>
      </c>
      <c r="D105" s="238">
        <v>5599</v>
      </c>
      <c r="E105" s="239">
        <v>63</v>
      </c>
      <c r="F105" s="239">
        <v>1</v>
      </c>
      <c r="G105" s="239">
        <v>257</v>
      </c>
      <c r="H105" s="239">
        <v>3</v>
      </c>
      <c r="I105" s="237">
        <v>30000</v>
      </c>
    </row>
    <row r="106" spans="1:9">
      <c r="A106" s="236" t="s">
        <v>725</v>
      </c>
      <c r="B106" s="236" t="s">
        <v>1590</v>
      </c>
      <c r="C106" s="237">
        <v>44676</v>
      </c>
      <c r="D106" s="238">
        <v>5547</v>
      </c>
      <c r="E106" s="239">
        <v>10</v>
      </c>
      <c r="F106" s="239">
        <v>1</v>
      </c>
      <c r="G106" s="239">
        <v>0</v>
      </c>
      <c r="H106" s="239">
        <v>1</v>
      </c>
      <c r="I106" s="237">
        <v>64000</v>
      </c>
    </row>
    <row r="107" spans="1:9">
      <c r="A107" s="236" t="s">
        <v>1285</v>
      </c>
      <c r="B107" s="236" t="s">
        <v>1655</v>
      </c>
      <c r="C107" s="237">
        <v>82343</v>
      </c>
      <c r="D107" s="238">
        <v>5434</v>
      </c>
      <c r="E107" s="239">
        <v>53</v>
      </c>
      <c r="F107" s="239">
        <v>15</v>
      </c>
      <c r="G107" s="239">
        <v>7</v>
      </c>
      <c r="H107" s="239">
        <v>12</v>
      </c>
      <c r="I107" s="237">
        <v>30000</v>
      </c>
    </row>
    <row r="108" spans="1:9">
      <c r="A108" s="236" t="s">
        <v>575</v>
      </c>
      <c r="B108" s="236" t="s">
        <v>1656</v>
      </c>
      <c r="C108" s="237">
        <v>89133</v>
      </c>
      <c r="D108" s="238">
        <v>5413</v>
      </c>
      <c r="E108" s="239">
        <v>33</v>
      </c>
      <c r="F108" s="239">
        <v>12</v>
      </c>
      <c r="G108" s="239">
        <v>0</v>
      </c>
      <c r="H108" s="239">
        <v>9</v>
      </c>
      <c r="I108" s="237">
        <v>30000</v>
      </c>
    </row>
    <row r="109" spans="1:9">
      <c r="A109" s="236" t="s">
        <v>743</v>
      </c>
      <c r="B109" s="236" t="s">
        <v>1597</v>
      </c>
      <c r="C109" s="237">
        <v>45411</v>
      </c>
      <c r="D109" s="238">
        <v>5410</v>
      </c>
      <c r="E109" s="239">
        <v>32</v>
      </c>
      <c r="F109" s="239">
        <v>1</v>
      </c>
      <c r="G109" s="239">
        <v>25</v>
      </c>
      <c r="H109" s="239">
        <v>4</v>
      </c>
      <c r="I109" s="237">
        <v>50000</v>
      </c>
    </row>
    <row r="110" spans="1:9">
      <c r="A110" s="236" t="s">
        <v>744</v>
      </c>
      <c r="B110" s="236" t="s">
        <v>1597</v>
      </c>
      <c r="C110" s="237">
        <v>39249</v>
      </c>
      <c r="D110" s="238">
        <v>5363</v>
      </c>
      <c r="E110" s="239">
        <v>25</v>
      </c>
      <c r="F110" s="239">
        <v>0</v>
      </c>
      <c r="G110" s="239">
        <v>31</v>
      </c>
      <c r="H110" s="239">
        <v>5</v>
      </c>
      <c r="I110" s="237">
        <v>50000</v>
      </c>
    </row>
    <row r="111" spans="1:9">
      <c r="A111" s="236" t="s">
        <v>750</v>
      </c>
      <c r="B111" s="236" t="s">
        <v>1591</v>
      </c>
      <c r="C111" s="237">
        <v>36550</v>
      </c>
      <c r="D111" s="238">
        <v>5295</v>
      </c>
      <c r="E111" s="239">
        <v>33</v>
      </c>
      <c r="F111" s="239">
        <v>1</v>
      </c>
      <c r="G111" s="239">
        <v>17</v>
      </c>
      <c r="H111" s="239">
        <v>2</v>
      </c>
      <c r="I111" s="237">
        <v>80000</v>
      </c>
    </row>
    <row r="112" spans="1:9">
      <c r="A112" s="236" t="s">
        <v>921</v>
      </c>
      <c r="B112" s="236" t="s">
        <v>1600</v>
      </c>
      <c r="C112" s="237">
        <v>96110</v>
      </c>
      <c r="D112" s="238">
        <v>5286</v>
      </c>
      <c r="E112" s="239">
        <v>36</v>
      </c>
      <c r="F112" s="239">
        <v>0</v>
      </c>
      <c r="G112" s="239">
        <v>243</v>
      </c>
      <c r="H112" s="239">
        <v>4</v>
      </c>
      <c r="I112" s="237">
        <v>150000</v>
      </c>
    </row>
    <row r="113" spans="1:9">
      <c r="A113" s="236" t="s">
        <v>1186</v>
      </c>
      <c r="B113" s="236" t="s">
        <v>1657</v>
      </c>
      <c r="C113" s="237">
        <v>119136</v>
      </c>
      <c r="D113" s="238">
        <v>5236</v>
      </c>
      <c r="E113" s="239">
        <v>45</v>
      </c>
      <c r="F113" s="239">
        <v>0</v>
      </c>
      <c r="G113" s="239">
        <v>50</v>
      </c>
      <c r="H113" s="239">
        <v>1</v>
      </c>
      <c r="I113" s="237">
        <v>50000</v>
      </c>
    </row>
    <row r="114" spans="1:9">
      <c r="A114" s="236" t="s">
        <v>551</v>
      </c>
      <c r="B114" s="236" t="s">
        <v>1658</v>
      </c>
      <c r="C114" s="237">
        <v>95411</v>
      </c>
      <c r="D114" s="238">
        <v>5214</v>
      </c>
      <c r="E114" s="239">
        <v>29</v>
      </c>
      <c r="F114" s="239">
        <v>13</v>
      </c>
      <c r="G114" s="239">
        <v>1</v>
      </c>
      <c r="H114" s="239">
        <v>9</v>
      </c>
      <c r="I114" s="237">
        <v>30000</v>
      </c>
    </row>
    <row r="115" spans="1:9">
      <c r="A115" s="236" t="s">
        <v>563</v>
      </c>
      <c r="B115" s="236" t="s">
        <v>1659</v>
      </c>
      <c r="C115" s="237">
        <v>91082</v>
      </c>
      <c r="D115" s="238">
        <v>5146</v>
      </c>
      <c r="E115" s="239">
        <v>52</v>
      </c>
      <c r="F115" s="239">
        <v>25</v>
      </c>
      <c r="G115" s="239">
        <v>0</v>
      </c>
      <c r="H115" s="239">
        <v>24</v>
      </c>
      <c r="I115" s="237">
        <v>30000</v>
      </c>
    </row>
    <row r="116" spans="1:9">
      <c r="A116" s="236" t="s">
        <v>913</v>
      </c>
      <c r="B116" s="236" t="s">
        <v>910</v>
      </c>
      <c r="C116" s="237">
        <v>103264</v>
      </c>
      <c r="D116" s="238">
        <v>5125</v>
      </c>
      <c r="E116" s="239">
        <v>31</v>
      </c>
      <c r="F116" s="239">
        <v>5</v>
      </c>
      <c r="G116" s="239">
        <v>3</v>
      </c>
      <c r="H116" s="239">
        <v>17</v>
      </c>
      <c r="I116" s="237">
        <v>30000</v>
      </c>
    </row>
    <row r="117" spans="1:9">
      <c r="A117" s="236" t="s">
        <v>752</v>
      </c>
      <c r="B117" s="236" t="s">
        <v>1646</v>
      </c>
      <c r="C117" s="237">
        <v>71412</v>
      </c>
      <c r="D117" s="238">
        <v>5094</v>
      </c>
      <c r="E117" s="239">
        <v>57</v>
      </c>
      <c r="F117" s="239">
        <v>2</v>
      </c>
      <c r="G117" s="239">
        <v>64</v>
      </c>
      <c r="H117" s="239">
        <v>13</v>
      </c>
      <c r="I117" s="237">
        <v>50000</v>
      </c>
    </row>
    <row r="118" spans="1:9">
      <c r="A118" s="236" t="s">
        <v>1046</v>
      </c>
      <c r="B118" s="236" t="s">
        <v>1635</v>
      </c>
      <c r="C118" s="237">
        <v>36</v>
      </c>
      <c r="D118" s="238">
        <v>8</v>
      </c>
      <c r="E118" s="239">
        <v>0</v>
      </c>
      <c r="F118" s="239">
        <v>0</v>
      </c>
      <c r="G118" s="239">
        <v>0</v>
      </c>
      <c r="H118" s="239">
        <v>0</v>
      </c>
      <c r="I118" s="237">
        <v>30000</v>
      </c>
    </row>
    <row r="119" spans="1:9">
      <c r="A119" s="236" t="s">
        <v>1184</v>
      </c>
      <c r="B119" s="236" t="s">
        <v>1609</v>
      </c>
      <c r="C119" s="237">
        <v>46697</v>
      </c>
      <c r="D119" s="238">
        <v>4400</v>
      </c>
      <c r="E119" s="239">
        <v>49</v>
      </c>
      <c r="F119" s="239">
        <v>0</v>
      </c>
      <c r="G119" s="239">
        <v>29</v>
      </c>
      <c r="H119" s="239">
        <v>1</v>
      </c>
      <c r="I119" s="237">
        <v>50000</v>
      </c>
    </row>
    <row r="120" spans="1:9">
      <c r="A120" s="236" t="s">
        <v>555</v>
      </c>
      <c r="B120" s="236" t="s">
        <v>1660</v>
      </c>
      <c r="C120" s="237">
        <v>80084</v>
      </c>
      <c r="D120" s="238">
        <v>4313</v>
      </c>
      <c r="E120" s="239">
        <v>33</v>
      </c>
      <c r="F120" s="239">
        <v>5</v>
      </c>
      <c r="G120" s="239">
        <v>0</v>
      </c>
      <c r="H120" s="239">
        <v>2</v>
      </c>
      <c r="I120" s="237">
        <v>30000</v>
      </c>
    </row>
    <row r="121" spans="1:9">
      <c r="A121" s="236" t="s">
        <v>1030</v>
      </c>
      <c r="B121" s="236" t="s">
        <v>1592</v>
      </c>
      <c r="C121" s="237">
        <v>29307</v>
      </c>
      <c r="D121" s="238">
        <v>4276</v>
      </c>
      <c r="E121" s="239">
        <v>105</v>
      </c>
      <c r="F121" s="239">
        <v>2</v>
      </c>
      <c r="G121" s="239">
        <v>0</v>
      </c>
      <c r="H121" s="239">
        <v>1</v>
      </c>
      <c r="I121" s="237">
        <v>64000</v>
      </c>
    </row>
    <row r="122" spans="1:9">
      <c r="A122" s="236" t="s">
        <v>1153</v>
      </c>
      <c r="B122" s="236" t="s">
        <v>1661</v>
      </c>
      <c r="C122" s="237">
        <v>111335</v>
      </c>
      <c r="D122" s="238">
        <v>4255</v>
      </c>
      <c r="E122" s="239">
        <v>51</v>
      </c>
      <c r="F122" s="239">
        <v>2</v>
      </c>
      <c r="G122" s="239">
        <v>1</v>
      </c>
      <c r="H122" s="239">
        <v>10</v>
      </c>
      <c r="I122" s="237">
        <v>30000</v>
      </c>
    </row>
    <row r="123" spans="1:9">
      <c r="A123" s="236" t="s">
        <v>1662</v>
      </c>
      <c r="B123" s="236" t="s">
        <v>1608</v>
      </c>
      <c r="C123" s="237">
        <v>40023</v>
      </c>
      <c r="D123" s="238">
        <v>4241</v>
      </c>
      <c r="E123" s="239">
        <v>53</v>
      </c>
      <c r="F123" s="239">
        <v>1</v>
      </c>
      <c r="G123" s="239">
        <v>20</v>
      </c>
      <c r="H123" s="239">
        <v>2</v>
      </c>
      <c r="I123" s="237">
        <v>50000</v>
      </c>
    </row>
    <row r="124" spans="1:9">
      <c r="A124" s="236" t="s">
        <v>753</v>
      </c>
      <c r="B124" s="236" t="s">
        <v>1646</v>
      </c>
      <c r="C124" s="237">
        <v>53157</v>
      </c>
      <c r="D124" s="238">
        <v>4195</v>
      </c>
      <c r="E124" s="239">
        <v>32</v>
      </c>
      <c r="F124" s="239">
        <v>1</v>
      </c>
      <c r="G124" s="239">
        <v>33</v>
      </c>
      <c r="H124" s="239">
        <v>0</v>
      </c>
      <c r="I124" s="237">
        <v>50000</v>
      </c>
    </row>
    <row r="125" spans="1:9">
      <c r="A125" s="236" t="s">
        <v>1034</v>
      </c>
      <c r="B125" s="236" t="s">
        <v>1586</v>
      </c>
      <c r="C125" s="237">
        <v>21167</v>
      </c>
      <c r="D125" s="238">
        <v>4178</v>
      </c>
      <c r="E125" s="239">
        <v>104</v>
      </c>
      <c r="F125" s="239">
        <v>0</v>
      </c>
      <c r="G125" s="239">
        <v>0</v>
      </c>
      <c r="H125" s="239">
        <v>0</v>
      </c>
      <c r="I125" s="237">
        <v>50000</v>
      </c>
    </row>
    <row r="126" spans="1:9">
      <c r="A126" s="236" t="s">
        <v>1181</v>
      </c>
      <c r="B126" s="236" t="s">
        <v>1616</v>
      </c>
      <c r="C126" s="237">
        <v>42796</v>
      </c>
      <c r="D126" s="238">
        <v>4151</v>
      </c>
      <c r="E126" s="239">
        <v>41</v>
      </c>
      <c r="F126" s="239">
        <v>0</v>
      </c>
      <c r="G126" s="239">
        <v>27</v>
      </c>
      <c r="H126" s="239">
        <v>0</v>
      </c>
      <c r="I126" s="237">
        <v>50000</v>
      </c>
    </row>
    <row r="127" spans="1:9">
      <c r="A127" s="236" t="s">
        <v>1054</v>
      </c>
      <c r="B127" s="236" t="s">
        <v>1650</v>
      </c>
      <c r="C127" s="237">
        <v>39839</v>
      </c>
      <c r="D127" s="238">
        <v>4123</v>
      </c>
      <c r="E127" s="239">
        <v>11</v>
      </c>
      <c r="F127" s="239">
        <v>0</v>
      </c>
      <c r="G127" s="239">
        <v>0</v>
      </c>
      <c r="H127" s="239">
        <v>0</v>
      </c>
      <c r="I127" s="237">
        <v>30000</v>
      </c>
    </row>
    <row r="128" spans="1:9">
      <c r="A128" s="236" t="s">
        <v>1033</v>
      </c>
      <c r="B128" s="236" t="s">
        <v>1579</v>
      </c>
      <c r="C128" s="237">
        <v>26217</v>
      </c>
      <c r="D128" s="238">
        <v>4110</v>
      </c>
      <c r="E128" s="239">
        <v>73</v>
      </c>
      <c r="F128" s="239">
        <v>0</v>
      </c>
      <c r="G128" s="239">
        <v>0</v>
      </c>
      <c r="H128" s="239">
        <v>0</v>
      </c>
      <c r="I128" s="237">
        <v>150000</v>
      </c>
    </row>
    <row r="129" spans="1:9">
      <c r="A129" s="236" t="s">
        <v>1286</v>
      </c>
      <c r="B129" s="236" t="s">
        <v>1655</v>
      </c>
      <c r="C129" s="237">
        <v>39289</v>
      </c>
      <c r="D129" s="238">
        <v>4068</v>
      </c>
      <c r="E129" s="239">
        <v>30</v>
      </c>
      <c r="F129" s="239">
        <v>3</v>
      </c>
      <c r="G129" s="239">
        <v>0</v>
      </c>
      <c r="H129" s="239">
        <v>0</v>
      </c>
      <c r="I129" s="237">
        <v>30000</v>
      </c>
    </row>
    <row r="130" spans="1:9">
      <c r="A130" s="236" t="s">
        <v>647</v>
      </c>
      <c r="B130" s="236" t="s">
        <v>1622</v>
      </c>
      <c r="C130" s="237">
        <v>45675</v>
      </c>
      <c r="D130" s="238">
        <v>3949</v>
      </c>
      <c r="E130" s="239">
        <v>7</v>
      </c>
      <c r="F130" s="239">
        <v>0</v>
      </c>
      <c r="G130" s="239">
        <v>3</v>
      </c>
      <c r="H130" s="239">
        <v>0</v>
      </c>
      <c r="I130" s="237">
        <v>80000</v>
      </c>
    </row>
    <row r="131" spans="1:9">
      <c r="A131" s="236" t="s">
        <v>704</v>
      </c>
      <c r="B131" s="236" t="s">
        <v>1611</v>
      </c>
      <c r="C131" s="237">
        <v>38879</v>
      </c>
      <c r="D131" s="238">
        <v>3791</v>
      </c>
      <c r="E131" s="239">
        <v>10</v>
      </c>
      <c r="F131" s="239">
        <v>1</v>
      </c>
      <c r="G131" s="239">
        <v>3</v>
      </c>
      <c r="H131" s="239">
        <v>4</v>
      </c>
      <c r="I131" s="237">
        <v>30000</v>
      </c>
    </row>
    <row r="132" spans="1:9">
      <c r="A132" s="236" t="s">
        <v>955</v>
      </c>
      <c r="B132" s="236" t="s">
        <v>1603</v>
      </c>
      <c r="C132" s="237">
        <v>15124</v>
      </c>
      <c r="D132" s="238">
        <v>3764</v>
      </c>
      <c r="E132" s="239">
        <v>6</v>
      </c>
      <c r="F132" s="239">
        <v>8</v>
      </c>
      <c r="G132" s="239">
        <v>0</v>
      </c>
      <c r="H132" s="239">
        <v>5</v>
      </c>
      <c r="I132" s="237">
        <v>30000</v>
      </c>
    </row>
    <row r="133" spans="1:9">
      <c r="A133" s="236" t="s">
        <v>1182</v>
      </c>
      <c r="B133" s="236" t="s">
        <v>1616</v>
      </c>
      <c r="C133" s="237">
        <v>34209</v>
      </c>
      <c r="D133" s="238">
        <v>3607</v>
      </c>
      <c r="E133" s="239">
        <v>19</v>
      </c>
      <c r="F133" s="239">
        <v>0</v>
      </c>
      <c r="G133" s="239">
        <v>11</v>
      </c>
      <c r="H133" s="239">
        <v>0</v>
      </c>
      <c r="I133" s="237">
        <v>50000</v>
      </c>
    </row>
    <row r="134" spans="1:9">
      <c r="A134" s="236" t="s">
        <v>1140</v>
      </c>
      <c r="B134" s="236" t="s">
        <v>1638</v>
      </c>
      <c r="C134" s="237">
        <v>61615</v>
      </c>
      <c r="D134" s="238">
        <v>3354</v>
      </c>
      <c r="E134" s="239">
        <v>22</v>
      </c>
      <c r="F134" s="239">
        <v>2</v>
      </c>
      <c r="G134" s="239">
        <v>1</v>
      </c>
      <c r="H134" s="239">
        <v>9</v>
      </c>
      <c r="I134" s="237">
        <v>30000</v>
      </c>
    </row>
    <row r="135" spans="1:9">
      <c r="A135" s="236" t="s">
        <v>755</v>
      </c>
      <c r="B135" s="236" t="s">
        <v>1634</v>
      </c>
      <c r="C135" s="237">
        <v>38604</v>
      </c>
      <c r="D135" s="238">
        <v>2681</v>
      </c>
      <c r="E135" s="239">
        <v>27</v>
      </c>
      <c r="F135" s="239">
        <v>1</v>
      </c>
      <c r="G135" s="239">
        <v>24</v>
      </c>
      <c r="H135" s="239">
        <v>2</v>
      </c>
      <c r="I135" s="237">
        <v>50000</v>
      </c>
    </row>
    <row r="136" spans="1:9">
      <c r="A136" s="236" t="s">
        <v>756</v>
      </c>
      <c r="B136" s="236" t="s">
        <v>1634</v>
      </c>
      <c r="C136" s="237">
        <v>37795</v>
      </c>
      <c r="D136" s="238">
        <v>2611</v>
      </c>
      <c r="E136" s="239">
        <v>14</v>
      </c>
      <c r="F136" s="239">
        <v>0</v>
      </c>
      <c r="G136" s="239">
        <v>17</v>
      </c>
      <c r="H136" s="239">
        <v>1</v>
      </c>
      <c r="I136" s="237">
        <v>50000</v>
      </c>
    </row>
    <row r="137" spans="1:9">
      <c r="A137" s="236" t="s">
        <v>1032</v>
      </c>
      <c r="B137" s="236" t="s">
        <v>1579</v>
      </c>
      <c r="C137" s="237">
        <v>16252</v>
      </c>
      <c r="D137" s="238">
        <v>2558</v>
      </c>
      <c r="E137" s="239">
        <v>45</v>
      </c>
      <c r="F137" s="239">
        <v>0</v>
      </c>
      <c r="G137" s="239">
        <v>0</v>
      </c>
      <c r="H137" s="239">
        <v>0</v>
      </c>
      <c r="I137" s="237">
        <v>150000</v>
      </c>
    </row>
    <row r="138" spans="1:9">
      <c r="A138" s="236" t="s">
        <v>1185</v>
      </c>
      <c r="B138" s="236" t="s">
        <v>1609</v>
      </c>
      <c r="C138" s="237">
        <v>29753</v>
      </c>
      <c r="D138" s="238">
        <v>2521</v>
      </c>
      <c r="E138" s="239">
        <v>27</v>
      </c>
      <c r="F138" s="239">
        <v>0</v>
      </c>
      <c r="G138" s="239">
        <v>11</v>
      </c>
      <c r="H138" s="239">
        <v>0</v>
      </c>
      <c r="I138" s="237">
        <v>50000</v>
      </c>
    </row>
    <row r="139" spans="1:9">
      <c r="A139" s="236" t="s">
        <v>648</v>
      </c>
      <c r="B139" s="236" t="s">
        <v>1622</v>
      </c>
      <c r="C139" s="237">
        <v>23551</v>
      </c>
      <c r="D139" s="238">
        <v>2514</v>
      </c>
      <c r="E139" s="239">
        <v>5</v>
      </c>
      <c r="F139" s="239">
        <v>0</v>
      </c>
      <c r="G139" s="239">
        <v>4</v>
      </c>
      <c r="H139" s="239">
        <v>1</v>
      </c>
      <c r="I139" s="237">
        <v>80000</v>
      </c>
    </row>
    <row r="140" spans="1:9">
      <c r="A140" s="236" t="s">
        <v>496</v>
      </c>
      <c r="B140" s="236" t="s">
        <v>1588</v>
      </c>
      <c r="C140" s="237">
        <v>31739</v>
      </c>
      <c r="D140" s="238">
        <v>2511</v>
      </c>
      <c r="E140" s="239">
        <v>9</v>
      </c>
      <c r="F140" s="239">
        <v>3</v>
      </c>
      <c r="G140" s="239">
        <v>0</v>
      </c>
      <c r="H140" s="239">
        <v>2</v>
      </c>
      <c r="I140" s="237">
        <v>216000</v>
      </c>
    </row>
    <row r="141" spans="1:9">
      <c r="A141" s="236" t="s">
        <v>1051</v>
      </c>
      <c r="B141" s="236" t="s">
        <v>1651</v>
      </c>
      <c r="C141" s="237">
        <v>25542</v>
      </c>
      <c r="D141" s="238">
        <v>2507</v>
      </c>
      <c r="E141" s="239">
        <v>11</v>
      </c>
      <c r="F141" s="239">
        <v>2</v>
      </c>
      <c r="G141" s="239">
        <v>0</v>
      </c>
      <c r="H141" s="239">
        <v>2</v>
      </c>
      <c r="I141" s="237">
        <v>30000</v>
      </c>
    </row>
    <row r="142" spans="1:9">
      <c r="A142" s="236" t="s">
        <v>940</v>
      </c>
      <c r="B142" s="236" t="s">
        <v>1614</v>
      </c>
      <c r="C142" s="237">
        <v>15987</v>
      </c>
      <c r="D142" s="238">
        <v>2428</v>
      </c>
      <c r="E142" s="239">
        <v>33</v>
      </c>
      <c r="F142" s="239">
        <v>1</v>
      </c>
      <c r="G142" s="239">
        <v>0</v>
      </c>
      <c r="H142" s="239">
        <v>1</v>
      </c>
      <c r="I142" s="237">
        <v>30000</v>
      </c>
    </row>
    <row r="143" spans="1:9">
      <c r="A143" s="236" t="s">
        <v>948</v>
      </c>
      <c r="B143" s="236" t="s">
        <v>1626</v>
      </c>
      <c r="C143" s="237">
        <v>21391</v>
      </c>
      <c r="D143" s="238">
        <v>2412</v>
      </c>
      <c r="E143" s="239">
        <v>9</v>
      </c>
      <c r="F143" s="239">
        <v>4</v>
      </c>
      <c r="G143" s="239">
        <v>9</v>
      </c>
      <c r="H143" s="239">
        <v>4</v>
      </c>
      <c r="I143" s="237">
        <v>30000</v>
      </c>
    </row>
    <row r="144" spans="1:9">
      <c r="A144" s="236" t="s">
        <v>1052</v>
      </c>
      <c r="B144" s="236" t="s">
        <v>1651</v>
      </c>
      <c r="C144" s="237">
        <v>23911</v>
      </c>
      <c r="D144" s="238">
        <v>2396</v>
      </c>
      <c r="E144" s="239">
        <v>17</v>
      </c>
      <c r="F144" s="239">
        <v>2</v>
      </c>
      <c r="G144" s="239">
        <v>0</v>
      </c>
      <c r="H144" s="239">
        <v>3</v>
      </c>
      <c r="I144" s="237">
        <v>30000</v>
      </c>
    </row>
    <row r="145" spans="1:9">
      <c r="A145" s="236" t="s">
        <v>1055</v>
      </c>
      <c r="B145" s="236" t="s">
        <v>1650</v>
      </c>
      <c r="C145" s="237">
        <v>24253</v>
      </c>
      <c r="D145" s="238">
        <v>2348</v>
      </c>
      <c r="E145" s="239">
        <v>11</v>
      </c>
      <c r="F145" s="239">
        <v>0</v>
      </c>
      <c r="G145" s="239">
        <v>0</v>
      </c>
      <c r="H145" s="239">
        <v>0</v>
      </c>
      <c r="I145" s="237">
        <v>30000</v>
      </c>
    </row>
    <row r="146" spans="1:9">
      <c r="A146" s="236" t="s">
        <v>1187</v>
      </c>
      <c r="B146" s="236" t="s">
        <v>1657</v>
      </c>
      <c r="C146" s="237">
        <v>50579</v>
      </c>
      <c r="D146" s="238">
        <v>2331</v>
      </c>
      <c r="E146" s="239">
        <v>25</v>
      </c>
      <c r="F146" s="239">
        <v>1</v>
      </c>
      <c r="G146" s="239">
        <v>41</v>
      </c>
      <c r="H146" s="239">
        <v>1</v>
      </c>
      <c r="I146" s="237">
        <v>50000</v>
      </c>
    </row>
    <row r="147" spans="1:9">
      <c r="A147" s="236" t="s">
        <v>711</v>
      </c>
      <c r="B147" s="236" t="s">
        <v>1663</v>
      </c>
      <c r="C147" s="237">
        <v>22036</v>
      </c>
      <c r="D147" s="238">
        <v>2206</v>
      </c>
      <c r="E147" s="239">
        <v>9</v>
      </c>
      <c r="F147" s="239">
        <v>0</v>
      </c>
      <c r="G147" s="239">
        <v>0</v>
      </c>
      <c r="H147" s="239">
        <v>1</v>
      </c>
      <c r="I147" s="237">
        <v>50000</v>
      </c>
    </row>
    <row r="148" spans="1:9">
      <c r="A148" s="236" t="s">
        <v>938</v>
      </c>
      <c r="B148" s="236" t="s">
        <v>1614</v>
      </c>
      <c r="C148" s="237">
        <v>15095</v>
      </c>
      <c r="D148" s="238">
        <v>2199</v>
      </c>
      <c r="E148" s="239">
        <v>29</v>
      </c>
      <c r="F148" s="239">
        <v>1</v>
      </c>
      <c r="G148" s="239">
        <v>0</v>
      </c>
      <c r="H148" s="239">
        <v>1</v>
      </c>
      <c r="I148" s="237">
        <v>30000</v>
      </c>
    </row>
    <row r="149" spans="1:9">
      <c r="A149" s="236" t="s">
        <v>763</v>
      </c>
      <c r="B149" s="236" t="s">
        <v>1629</v>
      </c>
      <c r="C149" s="237">
        <v>39612</v>
      </c>
      <c r="D149" s="238">
        <v>2110</v>
      </c>
      <c r="E149" s="239">
        <v>16</v>
      </c>
      <c r="F149" s="239">
        <v>1</v>
      </c>
      <c r="G149" s="239">
        <v>27</v>
      </c>
      <c r="H149" s="239">
        <v>6</v>
      </c>
      <c r="I149" s="237">
        <v>50000</v>
      </c>
    </row>
    <row r="150" spans="1:9">
      <c r="A150" s="236" t="s">
        <v>1038</v>
      </c>
      <c r="B150" s="236" t="s">
        <v>1587</v>
      </c>
      <c r="C150" s="237">
        <v>12742</v>
      </c>
      <c r="D150" s="238">
        <v>2069</v>
      </c>
      <c r="E150" s="239">
        <v>26</v>
      </c>
      <c r="F150" s="239">
        <v>0</v>
      </c>
      <c r="G150" s="239">
        <v>3</v>
      </c>
      <c r="H150" s="239">
        <v>0</v>
      </c>
      <c r="I150" s="237">
        <v>120000</v>
      </c>
    </row>
    <row r="151" spans="1:9">
      <c r="A151" s="236" t="s">
        <v>1291</v>
      </c>
      <c r="B151" s="236" t="s">
        <v>1652</v>
      </c>
      <c r="C151" s="237">
        <v>38802</v>
      </c>
      <c r="D151" s="238">
        <v>2062</v>
      </c>
      <c r="E151" s="239">
        <v>28</v>
      </c>
      <c r="F151" s="239">
        <v>10</v>
      </c>
      <c r="G151" s="239">
        <v>1</v>
      </c>
      <c r="H151" s="239">
        <v>10</v>
      </c>
      <c r="I151" s="237">
        <v>30000</v>
      </c>
    </row>
    <row r="152" spans="1:9">
      <c r="A152" s="236" t="s">
        <v>1188</v>
      </c>
      <c r="B152" s="236" t="s">
        <v>1657</v>
      </c>
      <c r="C152" s="237">
        <v>40787</v>
      </c>
      <c r="D152" s="238">
        <v>2060</v>
      </c>
      <c r="E152" s="239">
        <v>10</v>
      </c>
      <c r="F152" s="239">
        <v>0</v>
      </c>
      <c r="G152" s="239">
        <v>12</v>
      </c>
      <c r="H152" s="239">
        <v>0</v>
      </c>
      <c r="I152" s="237">
        <v>50000</v>
      </c>
    </row>
    <row r="153" spans="1:9">
      <c r="A153" s="236" t="s">
        <v>1354</v>
      </c>
      <c r="B153" s="236" t="s">
        <v>1649</v>
      </c>
      <c r="C153" s="237">
        <v>26540</v>
      </c>
      <c r="D153" s="238">
        <v>2055</v>
      </c>
      <c r="E153" s="239">
        <v>34</v>
      </c>
      <c r="F153" s="239">
        <v>0</v>
      </c>
      <c r="G153" s="239">
        <v>0</v>
      </c>
      <c r="H153" s="239">
        <v>0</v>
      </c>
      <c r="I153" s="237">
        <v>30000</v>
      </c>
    </row>
    <row r="154" spans="1:9">
      <c r="A154" s="236" t="s">
        <v>1175</v>
      </c>
      <c r="B154" s="236" t="s">
        <v>1664</v>
      </c>
      <c r="C154" s="237">
        <v>12861</v>
      </c>
      <c r="D154" s="238">
        <v>1870</v>
      </c>
      <c r="E154" s="239">
        <v>6</v>
      </c>
      <c r="F154" s="239">
        <v>0</v>
      </c>
      <c r="G154" s="239">
        <v>0</v>
      </c>
      <c r="H154" s="239">
        <v>0</v>
      </c>
      <c r="I154" s="237">
        <v>30000</v>
      </c>
    </row>
    <row r="155" spans="1:9">
      <c r="A155" s="236" t="s">
        <v>970</v>
      </c>
      <c r="B155" s="236" t="s">
        <v>1594</v>
      </c>
      <c r="C155" s="237">
        <v>21956</v>
      </c>
      <c r="D155" s="238">
        <v>1824</v>
      </c>
      <c r="E155" s="239">
        <v>19</v>
      </c>
      <c r="F155" s="239">
        <v>1</v>
      </c>
      <c r="G155" s="239">
        <v>0</v>
      </c>
      <c r="H155" s="239">
        <v>2</v>
      </c>
      <c r="I155" s="237">
        <v>120000</v>
      </c>
    </row>
    <row r="156" spans="1:9">
      <c r="A156" s="236" t="s">
        <v>1194</v>
      </c>
      <c r="B156" s="236" t="s">
        <v>1640</v>
      </c>
      <c r="C156" s="237">
        <v>49247</v>
      </c>
      <c r="D156" s="238">
        <v>1805</v>
      </c>
      <c r="E156" s="239">
        <v>12</v>
      </c>
      <c r="F156" s="239">
        <v>0</v>
      </c>
      <c r="G156" s="239">
        <v>18</v>
      </c>
      <c r="H156" s="239">
        <v>0</v>
      </c>
      <c r="I156" s="237">
        <v>50000</v>
      </c>
    </row>
    <row r="157" spans="1:9">
      <c r="A157" s="236" t="s">
        <v>576</v>
      </c>
      <c r="B157" s="236" t="s">
        <v>1656</v>
      </c>
      <c r="C157" s="237">
        <v>31684</v>
      </c>
      <c r="D157" s="238">
        <v>1782</v>
      </c>
      <c r="E157" s="239">
        <v>12</v>
      </c>
      <c r="F157" s="239">
        <v>7</v>
      </c>
      <c r="G157" s="239">
        <v>0</v>
      </c>
      <c r="H157" s="239">
        <v>12</v>
      </c>
      <c r="I157" s="237">
        <v>30000</v>
      </c>
    </row>
    <row r="158" spans="1:9">
      <c r="A158" s="236" t="s">
        <v>1026</v>
      </c>
      <c r="B158" s="236" t="s">
        <v>1624</v>
      </c>
      <c r="C158" s="237">
        <v>23536</v>
      </c>
      <c r="D158" s="238">
        <v>1774</v>
      </c>
      <c r="E158" s="239">
        <v>12</v>
      </c>
      <c r="F158" s="239">
        <v>0</v>
      </c>
      <c r="G158" s="239">
        <v>0</v>
      </c>
      <c r="H158" s="239">
        <v>0</v>
      </c>
      <c r="I158" s="237">
        <v>50000</v>
      </c>
    </row>
    <row r="159" spans="1:9">
      <c r="A159" s="236" t="s">
        <v>528</v>
      </c>
      <c r="B159" s="236" t="s">
        <v>1636</v>
      </c>
      <c r="C159" s="237">
        <v>25713</v>
      </c>
      <c r="D159" s="238">
        <v>1763</v>
      </c>
      <c r="E159" s="239">
        <v>10</v>
      </c>
      <c r="F159" s="239">
        <v>6</v>
      </c>
      <c r="G159" s="239">
        <v>4</v>
      </c>
      <c r="H159" s="239">
        <v>5</v>
      </c>
      <c r="I159" s="237">
        <v>30000</v>
      </c>
    </row>
    <row r="160" spans="1:9">
      <c r="A160" s="236" t="s">
        <v>1161</v>
      </c>
      <c r="B160" s="236" t="s">
        <v>1585</v>
      </c>
      <c r="C160" s="237">
        <v>42043</v>
      </c>
      <c r="D160" s="238">
        <v>1724</v>
      </c>
      <c r="E160" s="239">
        <v>19</v>
      </c>
      <c r="F160" s="239">
        <v>1</v>
      </c>
      <c r="G160" s="239">
        <v>0</v>
      </c>
      <c r="H160" s="239">
        <v>2</v>
      </c>
      <c r="I160" s="237">
        <v>240000</v>
      </c>
    </row>
    <row r="161" spans="1:9">
      <c r="A161" s="236" t="s">
        <v>1190</v>
      </c>
      <c r="B161" s="236" t="s">
        <v>1653</v>
      </c>
      <c r="C161" s="237">
        <v>39054</v>
      </c>
      <c r="D161" s="238">
        <v>1720</v>
      </c>
      <c r="E161" s="239">
        <v>12</v>
      </c>
      <c r="F161" s="239">
        <v>0</v>
      </c>
      <c r="G161" s="239">
        <v>17</v>
      </c>
      <c r="H161" s="239">
        <v>1</v>
      </c>
      <c r="I161" s="237">
        <v>50000</v>
      </c>
    </row>
    <row r="162" spans="1:9">
      <c r="A162" s="236" t="s">
        <v>1665</v>
      </c>
      <c r="B162" s="236" t="s">
        <v>1608</v>
      </c>
      <c r="C162" s="237">
        <v>14968</v>
      </c>
      <c r="D162" s="238">
        <v>1719</v>
      </c>
      <c r="E162" s="239">
        <v>13</v>
      </c>
      <c r="F162" s="239">
        <v>0</v>
      </c>
      <c r="G162" s="239">
        <v>6</v>
      </c>
      <c r="H162" s="239">
        <v>0</v>
      </c>
      <c r="I162" s="237">
        <v>50000</v>
      </c>
    </row>
    <row r="163" spans="1:9">
      <c r="A163" s="236" t="s">
        <v>966</v>
      </c>
      <c r="B163" s="236" t="s">
        <v>1581</v>
      </c>
      <c r="C163" s="237">
        <v>9367</v>
      </c>
      <c r="D163" s="238">
        <v>1688</v>
      </c>
      <c r="E163" s="239">
        <v>21</v>
      </c>
      <c r="F163" s="239">
        <v>0</v>
      </c>
      <c r="G163" s="239">
        <v>0</v>
      </c>
      <c r="H163" s="239">
        <v>0</v>
      </c>
      <c r="I163" s="237">
        <v>150000</v>
      </c>
    </row>
    <row r="164" spans="1:9">
      <c r="A164" s="236" t="s">
        <v>1062</v>
      </c>
      <c r="B164" s="236" t="s">
        <v>1627</v>
      </c>
      <c r="C164" s="237">
        <v>18415</v>
      </c>
      <c r="D164" s="238">
        <v>1671</v>
      </c>
      <c r="E164" s="239">
        <v>13</v>
      </c>
      <c r="F164" s="239">
        <v>0</v>
      </c>
      <c r="G164" s="239">
        <v>0</v>
      </c>
      <c r="H164" s="239">
        <v>0</v>
      </c>
      <c r="I164" s="237">
        <v>30000</v>
      </c>
    </row>
    <row r="165" spans="1:9">
      <c r="A165" s="236" t="s">
        <v>757</v>
      </c>
      <c r="B165" s="236" t="s">
        <v>1634</v>
      </c>
      <c r="C165" s="237">
        <v>22887</v>
      </c>
      <c r="D165" s="238">
        <v>1652</v>
      </c>
      <c r="E165" s="239">
        <v>3</v>
      </c>
      <c r="F165" s="239">
        <v>1</v>
      </c>
      <c r="G165" s="239">
        <v>21</v>
      </c>
      <c r="H165" s="239">
        <v>2</v>
      </c>
      <c r="I165" s="237">
        <v>50000</v>
      </c>
    </row>
    <row r="166" spans="1:9">
      <c r="A166" s="236" t="s">
        <v>759</v>
      </c>
      <c r="B166" s="236" t="s">
        <v>1628</v>
      </c>
      <c r="C166" s="237">
        <v>48250</v>
      </c>
      <c r="D166" s="238">
        <v>1640</v>
      </c>
      <c r="E166" s="239">
        <v>8</v>
      </c>
      <c r="F166" s="239">
        <v>0</v>
      </c>
      <c r="G166" s="239">
        <v>8</v>
      </c>
      <c r="H166" s="239">
        <v>2</v>
      </c>
      <c r="I166" s="237">
        <v>50000</v>
      </c>
    </row>
    <row r="167" spans="1:9">
      <c r="A167" s="236" t="s">
        <v>1042</v>
      </c>
      <c r="B167" s="236" t="s">
        <v>1632</v>
      </c>
      <c r="C167" s="237">
        <v>17012</v>
      </c>
      <c r="D167" s="238">
        <v>1603</v>
      </c>
      <c r="E167" s="239">
        <v>7</v>
      </c>
      <c r="F167" s="239">
        <v>1</v>
      </c>
      <c r="G167" s="239">
        <v>1</v>
      </c>
      <c r="H167" s="239">
        <v>2</v>
      </c>
      <c r="I167" s="237">
        <v>30000</v>
      </c>
    </row>
    <row r="168" spans="1:9">
      <c r="A168" s="236" t="s">
        <v>1020</v>
      </c>
      <c r="B168" s="236" t="s">
        <v>1596</v>
      </c>
      <c r="C168" s="237">
        <v>9812</v>
      </c>
      <c r="D168" s="238">
        <v>1566</v>
      </c>
      <c r="E168" s="239">
        <v>20</v>
      </c>
      <c r="F168" s="239">
        <v>0</v>
      </c>
      <c r="G168" s="239">
        <v>0</v>
      </c>
      <c r="H168" s="239">
        <v>0</v>
      </c>
      <c r="I168" s="237">
        <v>51200</v>
      </c>
    </row>
    <row r="169" spans="1:9">
      <c r="A169" s="236" t="s">
        <v>740</v>
      </c>
      <c r="B169" s="236" t="s">
        <v>1666</v>
      </c>
      <c r="C169" s="237">
        <v>8841</v>
      </c>
      <c r="D169" s="238">
        <v>1553</v>
      </c>
      <c r="E169" s="239">
        <v>3</v>
      </c>
      <c r="F169" s="239">
        <v>0</v>
      </c>
      <c r="G169" s="239">
        <v>0</v>
      </c>
      <c r="H169" s="239">
        <v>0</v>
      </c>
      <c r="I169" s="237">
        <v>30000</v>
      </c>
    </row>
    <row r="170" spans="1:9">
      <c r="A170" s="236" t="s">
        <v>958</v>
      </c>
      <c r="B170" s="236" t="s">
        <v>1603</v>
      </c>
      <c r="C170" s="237">
        <v>8121</v>
      </c>
      <c r="D170" s="238">
        <v>1523</v>
      </c>
      <c r="E170" s="239">
        <v>25</v>
      </c>
      <c r="F170" s="239">
        <v>0</v>
      </c>
      <c r="G170" s="239">
        <v>0</v>
      </c>
      <c r="H170" s="239">
        <v>0</v>
      </c>
      <c r="I170" s="237">
        <v>30000</v>
      </c>
    </row>
    <row r="171" spans="1:9">
      <c r="A171" s="236" t="s">
        <v>1191</v>
      </c>
      <c r="B171" s="236" t="s">
        <v>1653</v>
      </c>
      <c r="C171" s="237">
        <v>32303</v>
      </c>
      <c r="D171" s="238">
        <v>1501</v>
      </c>
      <c r="E171" s="239">
        <v>26</v>
      </c>
      <c r="F171" s="239">
        <v>0</v>
      </c>
      <c r="G171" s="239">
        <v>7</v>
      </c>
      <c r="H171" s="239">
        <v>1</v>
      </c>
      <c r="I171" s="237">
        <v>50000</v>
      </c>
    </row>
    <row r="172" spans="1:9">
      <c r="A172" s="236" t="s">
        <v>764</v>
      </c>
      <c r="B172" s="236" t="s">
        <v>1629</v>
      </c>
      <c r="C172" s="237">
        <v>25229</v>
      </c>
      <c r="D172" s="238">
        <v>1484</v>
      </c>
      <c r="E172" s="239">
        <v>7</v>
      </c>
      <c r="F172" s="239">
        <v>2</v>
      </c>
      <c r="G172" s="239">
        <v>24</v>
      </c>
      <c r="H172" s="239">
        <v>4</v>
      </c>
      <c r="I172" s="237">
        <v>50000</v>
      </c>
    </row>
    <row r="173" spans="1:9">
      <c r="A173" s="236" t="s">
        <v>540</v>
      </c>
      <c r="B173" s="236" t="s">
        <v>1618</v>
      </c>
      <c r="C173" s="237">
        <v>27844</v>
      </c>
      <c r="D173" s="238">
        <v>1435</v>
      </c>
      <c r="E173" s="239">
        <v>6</v>
      </c>
      <c r="F173" s="239">
        <v>3</v>
      </c>
      <c r="G173" s="239">
        <v>0</v>
      </c>
      <c r="H173" s="239">
        <v>4</v>
      </c>
      <c r="I173" s="237">
        <v>64000</v>
      </c>
    </row>
    <row r="174" spans="1:9">
      <c r="A174" s="236" t="s">
        <v>1307</v>
      </c>
      <c r="B174" s="236" t="s">
        <v>1625</v>
      </c>
      <c r="C174" s="237">
        <v>17029</v>
      </c>
      <c r="D174" s="238">
        <v>1400</v>
      </c>
      <c r="E174" s="239">
        <v>15</v>
      </c>
      <c r="F174" s="239">
        <v>0</v>
      </c>
      <c r="G174" s="239">
        <v>0</v>
      </c>
      <c r="H174" s="239">
        <v>0</v>
      </c>
      <c r="I174" s="237">
        <v>80000</v>
      </c>
    </row>
    <row r="175" spans="1:9">
      <c r="A175" s="236" t="s">
        <v>541</v>
      </c>
      <c r="B175" s="236" t="s">
        <v>1618</v>
      </c>
      <c r="C175" s="237">
        <v>30836</v>
      </c>
      <c r="D175" s="238">
        <v>1377</v>
      </c>
      <c r="E175" s="239">
        <v>8</v>
      </c>
      <c r="F175" s="239">
        <v>1</v>
      </c>
      <c r="G175" s="239">
        <v>0</v>
      </c>
      <c r="H175" s="239">
        <v>0</v>
      </c>
      <c r="I175" s="237">
        <v>64000</v>
      </c>
    </row>
    <row r="176" spans="1:9">
      <c r="A176" s="236" t="s">
        <v>932</v>
      </c>
      <c r="B176" s="236" t="s">
        <v>1654</v>
      </c>
      <c r="C176" s="237">
        <v>19998</v>
      </c>
      <c r="D176" s="238">
        <v>1332</v>
      </c>
      <c r="E176" s="239">
        <v>12</v>
      </c>
      <c r="F176" s="239">
        <v>0</v>
      </c>
      <c r="G176" s="239">
        <v>73</v>
      </c>
      <c r="H176" s="239">
        <v>0</v>
      </c>
      <c r="I176" s="237">
        <v>30000</v>
      </c>
    </row>
    <row r="177" spans="1:9">
      <c r="A177" s="236" t="s">
        <v>1667</v>
      </c>
      <c r="B177" s="236" t="s">
        <v>1668</v>
      </c>
      <c r="C177" s="237">
        <v>27051</v>
      </c>
      <c r="D177" s="238">
        <v>1251</v>
      </c>
      <c r="E177" s="239">
        <v>20</v>
      </c>
      <c r="F177" s="239">
        <v>1</v>
      </c>
      <c r="G177" s="239">
        <v>0</v>
      </c>
      <c r="H177" s="239">
        <v>2</v>
      </c>
      <c r="I177" s="237">
        <v>160000</v>
      </c>
    </row>
    <row r="178" spans="1:9">
      <c r="A178" s="236" t="s">
        <v>1039</v>
      </c>
      <c r="B178" s="236" t="s">
        <v>1587</v>
      </c>
      <c r="C178" s="237">
        <v>8202</v>
      </c>
      <c r="D178" s="238">
        <v>1249</v>
      </c>
      <c r="E178" s="239">
        <v>25</v>
      </c>
      <c r="F178" s="239">
        <v>0</v>
      </c>
      <c r="G178" s="239">
        <v>0</v>
      </c>
      <c r="H178" s="239">
        <v>0</v>
      </c>
      <c r="I178" s="237">
        <v>120000</v>
      </c>
    </row>
    <row r="179" spans="1:9">
      <c r="A179" s="236" t="s">
        <v>737</v>
      </c>
      <c r="B179" s="236" t="s">
        <v>1669</v>
      </c>
      <c r="C179" s="237">
        <v>8998</v>
      </c>
      <c r="D179" s="238">
        <v>1234</v>
      </c>
      <c r="E179" s="239">
        <v>1</v>
      </c>
      <c r="F179" s="239">
        <v>0</v>
      </c>
      <c r="G179" s="239">
        <v>1</v>
      </c>
      <c r="H179" s="239">
        <v>0</v>
      </c>
      <c r="I179" s="237">
        <v>30000</v>
      </c>
    </row>
    <row r="180" spans="1:9">
      <c r="A180" s="236" t="s">
        <v>564</v>
      </c>
      <c r="B180" s="236" t="s">
        <v>1659</v>
      </c>
      <c r="C180" s="237">
        <v>20328</v>
      </c>
      <c r="D180" s="238">
        <v>1231</v>
      </c>
      <c r="E180" s="239">
        <v>13</v>
      </c>
      <c r="F180" s="239">
        <v>8</v>
      </c>
      <c r="G180" s="239">
        <v>3</v>
      </c>
      <c r="H180" s="239">
        <v>7</v>
      </c>
      <c r="I180" s="237">
        <v>30000</v>
      </c>
    </row>
    <row r="181" spans="1:9">
      <c r="A181" s="236" t="s">
        <v>550</v>
      </c>
      <c r="B181" s="236" t="s">
        <v>1658</v>
      </c>
      <c r="C181" s="237">
        <v>16901</v>
      </c>
      <c r="D181" s="238">
        <v>1215</v>
      </c>
      <c r="E181" s="239">
        <v>5</v>
      </c>
      <c r="F181" s="239">
        <v>1</v>
      </c>
      <c r="G181" s="239">
        <v>2</v>
      </c>
      <c r="H181" s="239">
        <v>2</v>
      </c>
      <c r="I181" s="237">
        <v>30000</v>
      </c>
    </row>
    <row r="182" spans="1:9">
      <c r="A182" s="236" t="s">
        <v>1670</v>
      </c>
      <c r="B182" s="236" t="s">
        <v>1643</v>
      </c>
      <c r="C182" s="237">
        <v>28152</v>
      </c>
      <c r="D182" s="238">
        <v>1146</v>
      </c>
      <c r="E182" s="239">
        <v>10</v>
      </c>
      <c r="F182" s="239">
        <v>0</v>
      </c>
      <c r="G182" s="239">
        <v>8</v>
      </c>
      <c r="H182" s="239">
        <v>0</v>
      </c>
      <c r="I182" s="237">
        <v>50000</v>
      </c>
    </row>
    <row r="183" spans="1:9">
      <c r="A183" s="236" t="s">
        <v>579</v>
      </c>
      <c r="B183" s="236" t="s">
        <v>1648</v>
      </c>
      <c r="C183" s="237">
        <v>25106</v>
      </c>
      <c r="D183" s="238">
        <v>1134</v>
      </c>
      <c r="E183" s="239">
        <v>21</v>
      </c>
      <c r="F183" s="239">
        <v>12</v>
      </c>
      <c r="G183" s="239">
        <v>0</v>
      </c>
      <c r="H183" s="239">
        <v>10</v>
      </c>
      <c r="I183" s="237">
        <v>30000</v>
      </c>
    </row>
    <row r="184" spans="1:9">
      <c r="A184" s="236" t="s">
        <v>580</v>
      </c>
      <c r="B184" s="236" t="s">
        <v>1648</v>
      </c>
      <c r="C184" s="237">
        <v>20448</v>
      </c>
      <c r="D184" s="238">
        <v>1117</v>
      </c>
      <c r="E184" s="239">
        <v>23</v>
      </c>
      <c r="F184" s="239">
        <v>14</v>
      </c>
      <c r="G184" s="239">
        <v>0</v>
      </c>
      <c r="H184" s="239">
        <v>11</v>
      </c>
      <c r="I184" s="237">
        <v>30000</v>
      </c>
    </row>
    <row r="185" spans="1:9">
      <c r="A185" s="236" t="s">
        <v>760</v>
      </c>
      <c r="B185" s="236" t="s">
        <v>1628</v>
      </c>
      <c r="C185" s="237">
        <v>14914</v>
      </c>
      <c r="D185" s="238">
        <v>1110</v>
      </c>
      <c r="E185" s="239">
        <v>6</v>
      </c>
      <c r="F185" s="239">
        <v>0</v>
      </c>
      <c r="G185" s="239">
        <v>9</v>
      </c>
      <c r="H185" s="239">
        <v>0</v>
      </c>
      <c r="I185" s="237">
        <v>50000</v>
      </c>
    </row>
    <row r="186" spans="1:9">
      <c r="A186" s="236" t="s">
        <v>1671</v>
      </c>
      <c r="B186" s="236" t="s">
        <v>1643</v>
      </c>
      <c r="C186" s="237">
        <v>37012</v>
      </c>
      <c r="D186" s="238">
        <v>1087</v>
      </c>
      <c r="E186" s="239">
        <v>8</v>
      </c>
      <c r="F186" s="239">
        <v>0</v>
      </c>
      <c r="G186" s="239">
        <v>4</v>
      </c>
      <c r="H186" s="239">
        <v>2</v>
      </c>
      <c r="I186" s="237">
        <v>50000</v>
      </c>
    </row>
    <row r="187" spans="1:9">
      <c r="A187" s="236" t="s">
        <v>1195</v>
      </c>
      <c r="B187" s="236" t="s">
        <v>1640</v>
      </c>
      <c r="C187" s="237">
        <v>29921</v>
      </c>
      <c r="D187" s="238">
        <v>1084</v>
      </c>
      <c r="E187" s="239">
        <v>9</v>
      </c>
      <c r="F187" s="239">
        <v>0</v>
      </c>
      <c r="G187" s="239">
        <v>6</v>
      </c>
      <c r="H187" s="239">
        <v>0</v>
      </c>
      <c r="I187" s="237">
        <v>50000</v>
      </c>
    </row>
    <row r="188" spans="1:9">
      <c r="A188" s="236" t="s">
        <v>716</v>
      </c>
      <c r="B188" s="236" t="s">
        <v>1672</v>
      </c>
      <c r="C188" s="237">
        <v>15277</v>
      </c>
      <c r="D188" s="238">
        <v>1082</v>
      </c>
      <c r="E188" s="239">
        <v>5</v>
      </c>
      <c r="F188" s="239">
        <v>1</v>
      </c>
      <c r="G188" s="239">
        <v>2</v>
      </c>
      <c r="H188" s="239">
        <v>1</v>
      </c>
      <c r="I188" s="237">
        <v>50000</v>
      </c>
    </row>
    <row r="189" spans="1:9">
      <c r="A189" s="236" t="s">
        <v>542</v>
      </c>
      <c r="B189" s="236" t="s">
        <v>1618</v>
      </c>
      <c r="C189" s="237">
        <v>16352</v>
      </c>
      <c r="D189" s="238">
        <v>1072</v>
      </c>
      <c r="E189" s="239">
        <v>6</v>
      </c>
      <c r="F189" s="239">
        <v>2</v>
      </c>
      <c r="G189" s="239">
        <v>0</v>
      </c>
      <c r="H189" s="239">
        <v>4</v>
      </c>
      <c r="I189" s="237">
        <v>64000</v>
      </c>
    </row>
    <row r="190" spans="1:9">
      <c r="A190" s="236" t="s">
        <v>1143</v>
      </c>
      <c r="B190" s="236" t="s">
        <v>1644</v>
      </c>
      <c r="C190" s="237">
        <v>19780</v>
      </c>
      <c r="D190" s="238">
        <v>1064</v>
      </c>
      <c r="E190" s="239">
        <v>6</v>
      </c>
      <c r="F190" s="239">
        <v>0</v>
      </c>
      <c r="G190" s="239">
        <v>0</v>
      </c>
      <c r="H190" s="239">
        <v>2</v>
      </c>
      <c r="I190" s="237">
        <v>30000</v>
      </c>
    </row>
    <row r="191" spans="1:9">
      <c r="A191" s="236" t="s">
        <v>761</v>
      </c>
      <c r="B191" s="236" t="s">
        <v>1628</v>
      </c>
      <c r="C191" s="237">
        <v>17951</v>
      </c>
      <c r="D191" s="238">
        <v>1044</v>
      </c>
      <c r="E191" s="239">
        <v>5</v>
      </c>
      <c r="F191" s="239">
        <v>0</v>
      </c>
      <c r="G191" s="239">
        <v>4</v>
      </c>
      <c r="H191" s="239">
        <v>0</v>
      </c>
      <c r="I191" s="237">
        <v>50000</v>
      </c>
    </row>
    <row r="192" spans="1:9">
      <c r="A192" s="236" t="s">
        <v>680</v>
      </c>
      <c r="B192" s="236" t="s">
        <v>1584</v>
      </c>
      <c r="C192" s="237">
        <v>5481</v>
      </c>
      <c r="D192" s="238">
        <v>1040</v>
      </c>
      <c r="E192" s="239">
        <v>2</v>
      </c>
      <c r="F192" s="239">
        <v>0</v>
      </c>
      <c r="G192" s="239">
        <v>2</v>
      </c>
      <c r="H192" s="239">
        <v>0</v>
      </c>
      <c r="I192" s="237">
        <v>50000</v>
      </c>
    </row>
    <row r="193" spans="1:9">
      <c r="A193" s="236" t="s">
        <v>1196</v>
      </c>
      <c r="B193" s="236" t="s">
        <v>1640</v>
      </c>
      <c r="C193" s="237">
        <v>20058</v>
      </c>
      <c r="D193" s="238">
        <v>1022</v>
      </c>
      <c r="E193" s="239">
        <v>11</v>
      </c>
      <c r="F193" s="239">
        <v>0</v>
      </c>
      <c r="G193" s="239">
        <v>9</v>
      </c>
      <c r="H193" s="239">
        <v>1</v>
      </c>
      <c r="I193" s="237">
        <v>50000</v>
      </c>
    </row>
    <row r="194" spans="1:9">
      <c r="A194" s="236" t="s">
        <v>937</v>
      </c>
      <c r="B194" s="236" t="s">
        <v>1614</v>
      </c>
      <c r="C194" s="237">
        <v>6300</v>
      </c>
      <c r="D194" s="238">
        <v>984</v>
      </c>
      <c r="E194" s="239">
        <v>13</v>
      </c>
      <c r="F194" s="239">
        <v>0</v>
      </c>
      <c r="G194" s="239">
        <v>0</v>
      </c>
      <c r="H194" s="239">
        <v>0</v>
      </c>
      <c r="I194" s="237">
        <v>30000</v>
      </c>
    </row>
    <row r="195" spans="1:9">
      <c r="A195" s="236" t="s">
        <v>584</v>
      </c>
      <c r="B195" s="236" t="s">
        <v>1645</v>
      </c>
      <c r="C195" s="237">
        <v>15779</v>
      </c>
      <c r="D195" s="238">
        <v>975</v>
      </c>
      <c r="E195" s="239">
        <v>5</v>
      </c>
      <c r="F195" s="239">
        <v>3</v>
      </c>
      <c r="G195" s="239">
        <v>0</v>
      </c>
      <c r="H195" s="239">
        <v>0</v>
      </c>
      <c r="I195" s="237">
        <v>30000</v>
      </c>
    </row>
    <row r="196" spans="1:9">
      <c r="A196" s="236" t="s">
        <v>1344</v>
      </c>
      <c r="B196" s="236" t="s">
        <v>1580</v>
      </c>
      <c r="C196" s="237">
        <v>12720</v>
      </c>
      <c r="D196" s="238">
        <v>972</v>
      </c>
      <c r="E196" s="239">
        <v>9</v>
      </c>
      <c r="F196" s="239">
        <v>0</v>
      </c>
      <c r="G196" s="239">
        <v>0</v>
      </c>
      <c r="H196" s="239">
        <v>0</v>
      </c>
      <c r="I196" s="237">
        <v>300000</v>
      </c>
    </row>
    <row r="197" spans="1:9">
      <c r="A197" s="236" t="s">
        <v>554</v>
      </c>
      <c r="B197" s="236" t="s">
        <v>1660</v>
      </c>
      <c r="C197" s="237">
        <v>15203</v>
      </c>
      <c r="D197" s="238">
        <v>954</v>
      </c>
      <c r="E197" s="239">
        <v>2</v>
      </c>
      <c r="F197" s="239">
        <v>1</v>
      </c>
      <c r="G197" s="239">
        <v>1</v>
      </c>
      <c r="H197" s="239">
        <v>0</v>
      </c>
      <c r="I197" s="237">
        <v>30000</v>
      </c>
    </row>
    <row r="198" spans="1:9">
      <c r="A198" s="236" t="s">
        <v>1339</v>
      </c>
      <c r="B198" s="236" t="s">
        <v>1599</v>
      </c>
      <c r="C198" s="237">
        <v>14959</v>
      </c>
      <c r="D198" s="238">
        <v>953</v>
      </c>
      <c r="E198" s="239">
        <v>8</v>
      </c>
      <c r="F198" s="239">
        <v>0</v>
      </c>
      <c r="G198" s="239">
        <v>0</v>
      </c>
      <c r="H198" s="239">
        <v>0</v>
      </c>
      <c r="I198" s="237">
        <v>102400</v>
      </c>
    </row>
    <row r="199" spans="1:9">
      <c r="A199" s="236" t="s">
        <v>1310</v>
      </c>
      <c r="B199" s="236" t="s">
        <v>1625</v>
      </c>
      <c r="C199" s="237">
        <v>10616</v>
      </c>
      <c r="D199" s="238">
        <v>923</v>
      </c>
      <c r="E199" s="239">
        <v>13</v>
      </c>
      <c r="F199" s="239">
        <v>0</v>
      </c>
      <c r="G199" s="239">
        <v>0</v>
      </c>
      <c r="H199" s="239">
        <v>0</v>
      </c>
      <c r="I199" s="237">
        <v>80000</v>
      </c>
    </row>
    <row r="200" spans="1:9">
      <c r="A200" s="236" t="s">
        <v>1308</v>
      </c>
      <c r="B200" s="236" t="s">
        <v>1625</v>
      </c>
      <c r="C200" s="237">
        <v>17686</v>
      </c>
      <c r="D200" s="238">
        <v>922</v>
      </c>
      <c r="E200" s="239">
        <v>19</v>
      </c>
      <c r="F200" s="239">
        <v>1</v>
      </c>
      <c r="G200" s="239">
        <v>0</v>
      </c>
      <c r="H200" s="239">
        <v>2</v>
      </c>
      <c r="I200" s="237">
        <v>80000</v>
      </c>
    </row>
    <row r="201" spans="1:9">
      <c r="A201" s="236" t="s">
        <v>1343</v>
      </c>
      <c r="B201" s="236" t="s">
        <v>1580</v>
      </c>
      <c r="C201" s="237">
        <v>11034</v>
      </c>
      <c r="D201" s="238">
        <v>909</v>
      </c>
      <c r="E201" s="239">
        <v>12</v>
      </c>
      <c r="F201" s="239">
        <v>0</v>
      </c>
      <c r="G201" s="239">
        <v>0</v>
      </c>
      <c r="H201" s="239">
        <v>0</v>
      </c>
      <c r="I201" s="237">
        <v>300000</v>
      </c>
    </row>
    <row r="202" spans="1:9">
      <c r="A202" s="236" t="s">
        <v>529</v>
      </c>
      <c r="B202" s="236" t="s">
        <v>1636</v>
      </c>
      <c r="C202" s="237">
        <v>18506</v>
      </c>
      <c r="D202" s="238">
        <v>907</v>
      </c>
      <c r="E202" s="239">
        <v>6</v>
      </c>
      <c r="F202" s="239">
        <v>0</v>
      </c>
      <c r="G202" s="239">
        <v>0</v>
      </c>
      <c r="H202" s="239">
        <v>0</v>
      </c>
      <c r="I202" s="237">
        <v>30000</v>
      </c>
    </row>
    <row r="203" spans="1:9">
      <c r="A203" s="236" t="s">
        <v>1205</v>
      </c>
      <c r="B203" s="236" t="s">
        <v>1610</v>
      </c>
      <c r="C203" s="237">
        <v>9699</v>
      </c>
      <c r="D203" s="238">
        <v>878</v>
      </c>
      <c r="E203" s="239">
        <v>7</v>
      </c>
      <c r="F203" s="239">
        <v>0</v>
      </c>
      <c r="G203" s="239">
        <v>1</v>
      </c>
      <c r="H203" s="239">
        <v>0</v>
      </c>
      <c r="I203" s="237">
        <v>80000</v>
      </c>
    </row>
    <row r="204" spans="1:9">
      <c r="A204" s="236" t="s">
        <v>852</v>
      </c>
      <c r="B204" s="236" t="s">
        <v>1668</v>
      </c>
      <c r="C204" s="237">
        <v>23029</v>
      </c>
      <c r="D204" s="238">
        <v>876</v>
      </c>
      <c r="E204" s="239">
        <v>10</v>
      </c>
      <c r="F204" s="239">
        <v>0</v>
      </c>
      <c r="G204" s="239">
        <v>8</v>
      </c>
      <c r="H204" s="239">
        <v>0</v>
      </c>
      <c r="I204" s="237">
        <v>160000</v>
      </c>
    </row>
    <row r="205" spans="1:9">
      <c r="A205" s="236" t="s">
        <v>1142</v>
      </c>
      <c r="B205" s="236" t="s">
        <v>1644</v>
      </c>
      <c r="C205" s="237">
        <v>16346</v>
      </c>
      <c r="D205" s="238">
        <v>875</v>
      </c>
      <c r="E205" s="239">
        <v>11</v>
      </c>
      <c r="F205" s="239">
        <v>1</v>
      </c>
      <c r="G205" s="239">
        <v>0</v>
      </c>
      <c r="H205" s="239">
        <v>1</v>
      </c>
      <c r="I205" s="237">
        <v>30000</v>
      </c>
    </row>
    <row r="206" spans="1:9">
      <c r="A206" s="236" t="s">
        <v>723</v>
      </c>
      <c r="B206" s="236" t="s">
        <v>1578</v>
      </c>
      <c r="C206" s="237">
        <v>8332</v>
      </c>
      <c r="D206" s="238">
        <v>838</v>
      </c>
      <c r="E206" s="239">
        <v>1</v>
      </c>
      <c r="F206" s="239">
        <v>0</v>
      </c>
      <c r="G206" s="239">
        <v>0</v>
      </c>
      <c r="H206" s="239">
        <v>0</v>
      </c>
      <c r="I206" s="237">
        <v>259200</v>
      </c>
    </row>
    <row r="207" spans="1:9">
      <c r="A207" s="236" t="s">
        <v>1309</v>
      </c>
      <c r="B207" s="236" t="s">
        <v>1625</v>
      </c>
      <c r="C207" s="237">
        <v>12592</v>
      </c>
      <c r="D207" s="238">
        <v>793</v>
      </c>
      <c r="E207" s="239">
        <v>11</v>
      </c>
      <c r="F207" s="239">
        <v>0</v>
      </c>
      <c r="G207" s="239">
        <v>0</v>
      </c>
      <c r="H207" s="239">
        <v>0</v>
      </c>
      <c r="I207" s="237">
        <v>80000</v>
      </c>
    </row>
    <row r="208" spans="1:9">
      <c r="A208" s="236" t="s">
        <v>933</v>
      </c>
      <c r="B208" s="236" t="s">
        <v>1654</v>
      </c>
      <c r="C208" s="237">
        <v>12142</v>
      </c>
      <c r="D208" s="238">
        <v>786</v>
      </c>
      <c r="E208" s="239">
        <v>8</v>
      </c>
      <c r="F208" s="239">
        <v>1</v>
      </c>
      <c r="G208" s="239">
        <v>33</v>
      </c>
      <c r="H208" s="239">
        <v>1</v>
      </c>
      <c r="I208" s="237">
        <v>30000</v>
      </c>
    </row>
    <row r="209" spans="1:9">
      <c r="A209" s="236" t="s">
        <v>1152</v>
      </c>
      <c r="B209" s="236" t="s">
        <v>1641</v>
      </c>
      <c r="C209" s="237">
        <v>23092</v>
      </c>
      <c r="D209" s="238">
        <v>768</v>
      </c>
      <c r="E209" s="239">
        <v>9</v>
      </c>
      <c r="F209" s="239">
        <v>0</v>
      </c>
      <c r="G209" s="239">
        <v>0</v>
      </c>
      <c r="H209" s="239">
        <v>0</v>
      </c>
      <c r="I209" s="237">
        <v>30000</v>
      </c>
    </row>
    <row r="210" spans="1:9">
      <c r="A210" s="236" t="s">
        <v>1164</v>
      </c>
      <c r="B210" s="236" t="s">
        <v>1673</v>
      </c>
      <c r="C210" s="237">
        <v>14177</v>
      </c>
      <c r="D210" s="238">
        <v>722</v>
      </c>
      <c r="E210" s="239">
        <v>3</v>
      </c>
      <c r="F210" s="239">
        <v>0</v>
      </c>
      <c r="G210" s="239">
        <v>0</v>
      </c>
      <c r="H210" s="239">
        <v>0</v>
      </c>
      <c r="I210" s="237">
        <v>30000</v>
      </c>
    </row>
    <row r="211" spans="1:9">
      <c r="A211" s="236" t="s">
        <v>984</v>
      </c>
      <c r="B211" s="236" t="s">
        <v>1606</v>
      </c>
      <c r="C211" s="237">
        <v>10854</v>
      </c>
      <c r="D211" s="238">
        <v>707</v>
      </c>
      <c r="E211" s="239">
        <v>13</v>
      </c>
      <c r="F211" s="239">
        <v>0</v>
      </c>
      <c r="G211" s="239">
        <v>0</v>
      </c>
      <c r="H211" s="239">
        <v>0</v>
      </c>
      <c r="I211" s="237">
        <v>130000</v>
      </c>
    </row>
    <row r="212" spans="1:9">
      <c r="A212" s="236" t="s">
        <v>1674</v>
      </c>
      <c r="B212" s="236" t="s">
        <v>1643</v>
      </c>
      <c r="C212" s="237">
        <v>22301</v>
      </c>
      <c r="D212" s="238">
        <v>706</v>
      </c>
      <c r="E212" s="239">
        <v>4</v>
      </c>
      <c r="F212" s="239">
        <v>0</v>
      </c>
      <c r="G212" s="239">
        <v>6</v>
      </c>
      <c r="H212" s="239">
        <v>0</v>
      </c>
      <c r="I212" s="237">
        <v>50000</v>
      </c>
    </row>
    <row r="213" spans="1:9">
      <c r="A213" s="236" t="s">
        <v>565</v>
      </c>
      <c r="B213" s="236" t="s">
        <v>1659</v>
      </c>
      <c r="C213" s="237">
        <v>12564</v>
      </c>
      <c r="D213" s="238">
        <v>676</v>
      </c>
      <c r="E213" s="239">
        <v>5</v>
      </c>
      <c r="F213" s="239">
        <v>2</v>
      </c>
      <c r="G213" s="239">
        <v>0</v>
      </c>
      <c r="H213" s="239">
        <v>2</v>
      </c>
      <c r="I213" s="237">
        <v>30000</v>
      </c>
    </row>
    <row r="214" spans="1:9">
      <c r="A214" s="236" t="s">
        <v>1171</v>
      </c>
      <c r="B214" s="236" t="s">
        <v>1637</v>
      </c>
      <c r="C214" s="237">
        <v>17330</v>
      </c>
      <c r="D214" s="238">
        <v>672</v>
      </c>
      <c r="E214" s="239">
        <v>1</v>
      </c>
      <c r="F214" s="239">
        <v>0</v>
      </c>
      <c r="G214" s="239">
        <v>0</v>
      </c>
      <c r="H214" s="239">
        <v>0</v>
      </c>
      <c r="I214" s="237">
        <v>30000</v>
      </c>
    </row>
    <row r="215" spans="1:9">
      <c r="A215" s="236" t="s">
        <v>553</v>
      </c>
      <c r="B215" s="236" t="s">
        <v>1660</v>
      </c>
      <c r="C215" s="237">
        <v>14456</v>
      </c>
      <c r="D215" s="238">
        <v>657</v>
      </c>
      <c r="E215" s="239">
        <v>5</v>
      </c>
      <c r="F215" s="239">
        <v>3</v>
      </c>
      <c r="G215" s="239">
        <v>0</v>
      </c>
      <c r="H215" s="239">
        <v>3</v>
      </c>
      <c r="I215" s="237">
        <v>30000</v>
      </c>
    </row>
    <row r="216" spans="1:9">
      <c r="A216" s="236" t="s">
        <v>928</v>
      </c>
      <c r="B216" s="236" t="s">
        <v>1675</v>
      </c>
      <c r="C216" s="237">
        <v>13428</v>
      </c>
      <c r="D216" s="238">
        <v>638</v>
      </c>
      <c r="E216" s="239">
        <v>5</v>
      </c>
      <c r="F216" s="239">
        <v>3</v>
      </c>
      <c r="G216" s="239">
        <v>2</v>
      </c>
      <c r="H216" s="239">
        <v>7</v>
      </c>
      <c r="I216" s="237">
        <v>30000</v>
      </c>
    </row>
    <row r="217" spans="1:9">
      <c r="A217" s="236" t="s">
        <v>549</v>
      </c>
      <c r="B217" s="236" t="s">
        <v>1615</v>
      </c>
      <c r="C217" s="237">
        <v>9208</v>
      </c>
      <c r="D217" s="238">
        <v>636</v>
      </c>
      <c r="E217" s="239">
        <v>2</v>
      </c>
      <c r="F217" s="239">
        <v>0</v>
      </c>
      <c r="G217" s="239">
        <v>0</v>
      </c>
      <c r="H217" s="239">
        <v>0</v>
      </c>
      <c r="I217" s="237">
        <v>50000</v>
      </c>
    </row>
    <row r="218" spans="1:9">
      <c r="A218" s="236" t="s">
        <v>717</v>
      </c>
      <c r="B218" s="236" t="s">
        <v>1672</v>
      </c>
      <c r="C218" s="237">
        <v>4849</v>
      </c>
      <c r="D218" s="238">
        <v>590</v>
      </c>
      <c r="E218" s="239">
        <v>2</v>
      </c>
      <c r="F218" s="239">
        <v>0</v>
      </c>
      <c r="G218" s="239">
        <v>0</v>
      </c>
      <c r="H218" s="239">
        <v>0</v>
      </c>
      <c r="I218" s="237">
        <v>50000</v>
      </c>
    </row>
    <row r="219" spans="1:9">
      <c r="A219" s="236" t="s">
        <v>1057</v>
      </c>
      <c r="B219" s="236" t="s">
        <v>1612</v>
      </c>
      <c r="C219" s="237">
        <v>3296</v>
      </c>
      <c r="D219" s="238">
        <v>587</v>
      </c>
      <c r="E219" s="239">
        <v>2</v>
      </c>
      <c r="F219" s="239">
        <v>0</v>
      </c>
      <c r="G219" s="239">
        <v>0</v>
      </c>
      <c r="H219" s="239">
        <v>0</v>
      </c>
      <c r="I219" s="237">
        <v>30000</v>
      </c>
    </row>
    <row r="220" spans="1:9">
      <c r="A220" s="236" t="s">
        <v>497</v>
      </c>
      <c r="B220" s="236" t="s">
        <v>1588</v>
      </c>
      <c r="C220" s="237">
        <v>5083</v>
      </c>
      <c r="D220" s="238">
        <v>586</v>
      </c>
      <c r="E220" s="239">
        <v>2</v>
      </c>
      <c r="F220" s="239">
        <v>0</v>
      </c>
      <c r="G220" s="239">
        <v>0</v>
      </c>
      <c r="H220" s="239">
        <v>0</v>
      </c>
      <c r="I220" s="237">
        <v>216000</v>
      </c>
    </row>
    <row r="221" spans="1:9">
      <c r="A221" s="236" t="s">
        <v>548</v>
      </c>
      <c r="B221" s="236" t="s">
        <v>1615</v>
      </c>
      <c r="C221" s="237">
        <v>8236</v>
      </c>
      <c r="D221" s="238">
        <v>581</v>
      </c>
      <c r="E221" s="239">
        <v>4</v>
      </c>
      <c r="F221" s="239">
        <v>0</v>
      </c>
      <c r="G221" s="239">
        <v>0</v>
      </c>
      <c r="H221" s="239">
        <v>0</v>
      </c>
      <c r="I221" s="237">
        <v>50000</v>
      </c>
    </row>
    <row r="222" spans="1:9">
      <c r="A222" s="236" t="s">
        <v>839</v>
      </c>
      <c r="B222" s="236" t="s">
        <v>1595</v>
      </c>
      <c r="C222" s="237">
        <v>8111</v>
      </c>
      <c r="D222" s="238">
        <v>573</v>
      </c>
      <c r="E222" s="239">
        <v>3</v>
      </c>
      <c r="F222" s="239">
        <v>2</v>
      </c>
      <c r="G222" s="239">
        <v>0</v>
      </c>
      <c r="H222" s="239">
        <v>2</v>
      </c>
      <c r="I222" s="237">
        <v>100000</v>
      </c>
    </row>
    <row r="223" spans="1:9">
      <c r="A223" s="236" t="s">
        <v>573</v>
      </c>
      <c r="B223" s="236" t="s">
        <v>1647</v>
      </c>
      <c r="C223" s="237">
        <v>9709</v>
      </c>
      <c r="D223" s="238">
        <v>571</v>
      </c>
      <c r="E223" s="239">
        <v>1</v>
      </c>
      <c r="F223" s="239">
        <v>0</v>
      </c>
      <c r="G223" s="239">
        <v>0</v>
      </c>
      <c r="H223" s="239">
        <v>0</v>
      </c>
      <c r="I223" s="237">
        <v>30000</v>
      </c>
    </row>
    <row r="224" spans="1:9">
      <c r="A224" s="236" t="s">
        <v>1047</v>
      </c>
      <c r="B224" s="236" t="s">
        <v>1676</v>
      </c>
      <c r="C224" s="237">
        <v>128355</v>
      </c>
      <c r="D224" s="238">
        <v>15262</v>
      </c>
      <c r="E224" s="239">
        <v>130</v>
      </c>
      <c r="F224" s="239">
        <v>19</v>
      </c>
      <c r="G224" s="239">
        <v>6</v>
      </c>
      <c r="H224" s="239">
        <v>11</v>
      </c>
      <c r="I224" s="237">
        <v>30000</v>
      </c>
    </row>
    <row r="225" spans="1:9">
      <c r="A225" s="236" t="s">
        <v>1169</v>
      </c>
      <c r="B225" s="236" t="s">
        <v>1613</v>
      </c>
      <c r="C225" s="237">
        <v>17081</v>
      </c>
      <c r="D225" s="238">
        <v>563</v>
      </c>
      <c r="E225" s="239">
        <v>3</v>
      </c>
      <c r="F225" s="239">
        <v>0</v>
      </c>
      <c r="G225" s="239">
        <v>0</v>
      </c>
      <c r="H225" s="239">
        <v>0</v>
      </c>
      <c r="I225" s="237">
        <v>64000</v>
      </c>
    </row>
    <row r="226" spans="1:9">
      <c r="A226" s="236" t="s">
        <v>765</v>
      </c>
      <c r="B226" s="236" t="s">
        <v>1629</v>
      </c>
      <c r="C226" s="237">
        <v>9611</v>
      </c>
      <c r="D226" s="238">
        <v>559</v>
      </c>
      <c r="E226" s="239">
        <v>4</v>
      </c>
      <c r="F226" s="239">
        <v>0</v>
      </c>
      <c r="G226" s="239">
        <v>7</v>
      </c>
      <c r="H226" s="239">
        <v>0</v>
      </c>
      <c r="I226" s="237">
        <v>50000</v>
      </c>
    </row>
    <row r="227" spans="1:9">
      <c r="A227" s="236" t="s">
        <v>465</v>
      </c>
      <c r="B227" s="236" t="s">
        <v>1677</v>
      </c>
      <c r="C227" s="237">
        <v>9692</v>
      </c>
      <c r="D227" s="238">
        <v>554</v>
      </c>
      <c r="E227" s="239">
        <v>5</v>
      </c>
      <c r="F227" s="239">
        <v>3</v>
      </c>
      <c r="G227" s="239">
        <v>2</v>
      </c>
      <c r="H227" s="239">
        <v>0</v>
      </c>
      <c r="I227" s="237">
        <v>30000</v>
      </c>
    </row>
    <row r="228" spans="1:9">
      <c r="A228" s="236" t="s">
        <v>733</v>
      </c>
      <c r="B228" s="236" t="s">
        <v>1604</v>
      </c>
      <c r="C228" s="237">
        <v>5621</v>
      </c>
      <c r="D228" s="238">
        <v>550</v>
      </c>
      <c r="E228" s="239">
        <v>2</v>
      </c>
      <c r="F228" s="239">
        <v>0</v>
      </c>
      <c r="G228" s="239">
        <v>0</v>
      </c>
      <c r="H228" s="239">
        <v>0</v>
      </c>
      <c r="I228" s="237">
        <v>30000</v>
      </c>
    </row>
    <row r="229" spans="1:9">
      <c r="A229" s="236" t="s">
        <v>1058</v>
      </c>
      <c r="B229" s="236" t="s">
        <v>1612</v>
      </c>
      <c r="C229" s="237">
        <v>3992</v>
      </c>
      <c r="D229" s="238">
        <v>543</v>
      </c>
      <c r="E229" s="239">
        <v>4</v>
      </c>
      <c r="F229" s="239">
        <v>0</v>
      </c>
      <c r="G229" s="239">
        <v>0</v>
      </c>
      <c r="H229" s="239">
        <v>0</v>
      </c>
      <c r="I229" s="237">
        <v>30000</v>
      </c>
    </row>
    <row r="230" spans="1:9">
      <c r="A230" s="236" t="s">
        <v>1040</v>
      </c>
      <c r="B230" s="236" t="s">
        <v>1632</v>
      </c>
      <c r="C230" s="237">
        <v>4683</v>
      </c>
      <c r="D230" s="238">
        <v>531</v>
      </c>
      <c r="E230" s="239">
        <v>3</v>
      </c>
      <c r="F230" s="239">
        <v>0</v>
      </c>
      <c r="G230" s="239">
        <v>0</v>
      </c>
      <c r="H230" s="239">
        <v>0</v>
      </c>
      <c r="I230" s="237">
        <v>30000</v>
      </c>
    </row>
    <row r="231" spans="1:9">
      <c r="A231" s="236" t="s">
        <v>1063</v>
      </c>
      <c r="B231" s="236" t="s">
        <v>1627</v>
      </c>
      <c r="C231" s="237">
        <v>3435</v>
      </c>
      <c r="D231" s="238">
        <v>466</v>
      </c>
      <c r="E231" s="239">
        <v>7</v>
      </c>
      <c r="F231" s="239">
        <v>0</v>
      </c>
      <c r="G231" s="239">
        <v>0</v>
      </c>
      <c r="H231" s="239">
        <v>0</v>
      </c>
      <c r="I231" s="237">
        <v>30000</v>
      </c>
    </row>
    <row r="232" spans="1:9">
      <c r="A232" s="236" t="s">
        <v>1192</v>
      </c>
      <c r="B232" s="236" t="s">
        <v>1653</v>
      </c>
      <c r="C232" s="237">
        <v>8686</v>
      </c>
      <c r="D232" s="238">
        <v>465</v>
      </c>
      <c r="E232" s="239">
        <v>1</v>
      </c>
      <c r="F232" s="239">
        <v>0</v>
      </c>
      <c r="G232" s="239">
        <v>4</v>
      </c>
      <c r="H232" s="239">
        <v>1</v>
      </c>
      <c r="I232" s="237">
        <v>50000</v>
      </c>
    </row>
    <row r="233" spans="1:9">
      <c r="A233" s="236" t="s">
        <v>577</v>
      </c>
      <c r="B233" s="236" t="s">
        <v>1656</v>
      </c>
      <c r="C233" s="237">
        <v>11273</v>
      </c>
      <c r="D233" s="238">
        <v>457</v>
      </c>
      <c r="E233" s="239">
        <v>2</v>
      </c>
      <c r="F233" s="239">
        <v>0</v>
      </c>
      <c r="G233" s="239">
        <v>0</v>
      </c>
      <c r="H233" s="239">
        <v>0</v>
      </c>
      <c r="I233" s="237">
        <v>30000</v>
      </c>
    </row>
    <row r="234" spans="1:9">
      <c r="A234" s="236" t="s">
        <v>1176</v>
      </c>
      <c r="B234" s="236" t="s">
        <v>1664</v>
      </c>
      <c r="C234" s="237">
        <v>2814</v>
      </c>
      <c r="D234" s="238">
        <v>441</v>
      </c>
      <c r="E234" s="239">
        <v>2</v>
      </c>
      <c r="F234" s="239">
        <v>0</v>
      </c>
      <c r="G234" s="239">
        <v>0</v>
      </c>
      <c r="H234" s="239">
        <v>0</v>
      </c>
      <c r="I234" s="237">
        <v>30000</v>
      </c>
    </row>
    <row r="235" spans="1:9">
      <c r="A235" s="236" t="s">
        <v>1021</v>
      </c>
      <c r="B235" s="236" t="s">
        <v>1596</v>
      </c>
      <c r="C235" s="237">
        <v>3363</v>
      </c>
      <c r="D235" s="238">
        <v>433</v>
      </c>
      <c r="E235" s="239">
        <v>7</v>
      </c>
      <c r="F235" s="239">
        <v>0</v>
      </c>
      <c r="G235" s="239">
        <v>0</v>
      </c>
      <c r="H235" s="239">
        <v>0</v>
      </c>
      <c r="I235" s="237">
        <v>51200</v>
      </c>
    </row>
    <row r="236" spans="1:9">
      <c r="A236" s="236" t="s">
        <v>916</v>
      </c>
      <c r="B236" s="236" t="s">
        <v>910</v>
      </c>
      <c r="C236" s="237">
        <v>6293</v>
      </c>
      <c r="D236" s="238">
        <v>433</v>
      </c>
      <c r="E236" s="239">
        <v>4</v>
      </c>
      <c r="F236" s="239">
        <v>0</v>
      </c>
      <c r="G236" s="239">
        <v>0</v>
      </c>
      <c r="H236" s="239">
        <v>0</v>
      </c>
      <c r="I236" s="237">
        <v>30000</v>
      </c>
    </row>
    <row r="237" spans="1:9">
      <c r="A237" s="236" t="s">
        <v>585</v>
      </c>
      <c r="B237" s="236" t="s">
        <v>1645</v>
      </c>
      <c r="C237" s="237">
        <v>5520</v>
      </c>
      <c r="D237" s="238">
        <v>419</v>
      </c>
      <c r="E237" s="239">
        <v>2</v>
      </c>
      <c r="F237" s="239">
        <v>1</v>
      </c>
      <c r="G237" s="239">
        <v>3</v>
      </c>
      <c r="H237" s="239">
        <v>2</v>
      </c>
      <c r="I237" s="237">
        <v>30000</v>
      </c>
    </row>
    <row r="238" spans="1:9">
      <c r="A238" s="236" t="s">
        <v>1292</v>
      </c>
      <c r="B238" s="236" t="s">
        <v>1652</v>
      </c>
      <c r="C238" s="237">
        <v>5658</v>
      </c>
      <c r="D238" s="238">
        <v>418</v>
      </c>
      <c r="E238" s="239">
        <v>2</v>
      </c>
      <c r="F238" s="239">
        <v>1</v>
      </c>
      <c r="G238" s="239">
        <v>0</v>
      </c>
      <c r="H238" s="239">
        <v>0</v>
      </c>
      <c r="I238" s="237">
        <v>30000</v>
      </c>
    </row>
    <row r="239" spans="1:9">
      <c r="A239" s="236" t="s">
        <v>1048</v>
      </c>
      <c r="B239" s="236" t="s">
        <v>1676</v>
      </c>
      <c r="C239" s="237">
        <v>2526</v>
      </c>
      <c r="D239" s="238">
        <v>415</v>
      </c>
      <c r="E239" s="239">
        <v>0</v>
      </c>
      <c r="F239" s="239">
        <v>0</v>
      </c>
      <c r="G239" s="239">
        <v>0</v>
      </c>
      <c r="H239" s="239">
        <v>0</v>
      </c>
      <c r="I239" s="237">
        <v>30000</v>
      </c>
    </row>
    <row r="240" spans="1:9">
      <c r="A240" s="236" t="s">
        <v>939</v>
      </c>
      <c r="B240" s="236" t="s">
        <v>1614</v>
      </c>
      <c r="C240" s="237">
        <v>2614</v>
      </c>
      <c r="D240" s="238">
        <v>395</v>
      </c>
      <c r="E240" s="239">
        <v>3</v>
      </c>
      <c r="F240" s="239">
        <v>0</v>
      </c>
      <c r="G240" s="239">
        <v>0</v>
      </c>
      <c r="H240" s="239">
        <v>0</v>
      </c>
      <c r="I240" s="237">
        <v>30000</v>
      </c>
    </row>
    <row r="241" spans="1:9">
      <c r="A241" s="236" t="s">
        <v>1355</v>
      </c>
      <c r="B241" s="236" t="s">
        <v>1649</v>
      </c>
      <c r="C241" s="237">
        <v>4586</v>
      </c>
      <c r="D241" s="238">
        <v>368</v>
      </c>
      <c r="E241" s="239">
        <v>9</v>
      </c>
      <c r="F241" s="239">
        <v>0</v>
      </c>
      <c r="G241" s="239">
        <v>0</v>
      </c>
      <c r="H241" s="239">
        <v>0</v>
      </c>
      <c r="I241" s="237">
        <v>30000</v>
      </c>
    </row>
    <row r="242" spans="1:9">
      <c r="A242" s="236" t="s">
        <v>917</v>
      </c>
      <c r="B242" s="236" t="s">
        <v>910</v>
      </c>
      <c r="C242" s="237">
        <v>4071</v>
      </c>
      <c r="D242" s="238">
        <v>344</v>
      </c>
      <c r="E242" s="239">
        <v>2</v>
      </c>
      <c r="F242" s="239">
        <v>0</v>
      </c>
      <c r="G242" s="239">
        <v>7</v>
      </c>
      <c r="H242" s="239">
        <v>2</v>
      </c>
      <c r="I242" s="237">
        <v>30000</v>
      </c>
    </row>
    <row r="243" spans="1:9">
      <c r="A243" s="236" t="s">
        <v>1064</v>
      </c>
      <c r="B243" s="236" t="s">
        <v>1627</v>
      </c>
      <c r="C243" s="237">
        <v>2497</v>
      </c>
      <c r="D243" s="238">
        <v>331</v>
      </c>
      <c r="E243" s="239">
        <v>3</v>
      </c>
      <c r="F243" s="239">
        <v>0</v>
      </c>
      <c r="G243" s="239">
        <v>0</v>
      </c>
      <c r="H243" s="239">
        <v>0</v>
      </c>
      <c r="I243" s="237">
        <v>30000</v>
      </c>
    </row>
    <row r="244" spans="1:9">
      <c r="A244" s="236" t="s">
        <v>506</v>
      </c>
      <c r="B244" s="236" t="s">
        <v>1605</v>
      </c>
      <c r="C244" s="237">
        <v>3933</v>
      </c>
      <c r="D244" s="238">
        <v>325</v>
      </c>
      <c r="E244" s="239">
        <v>3</v>
      </c>
      <c r="F244" s="239">
        <v>0</v>
      </c>
      <c r="G244" s="239">
        <v>0</v>
      </c>
      <c r="H244" s="239">
        <v>0</v>
      </c>
      <c r="I244" s="237">
        <v>80000</v>
      </c>
    </row>
    <row r="245" spans="1:9">
      <c r="A245" s="236" t="s">
        <v>1167</v>
      </c>
      <c r="B245" s="236" t="s">
        <v>1630</v>
      </c>
      <c r="C245" s="237">
        <v>6839</v>
      </c>
      <c r="D245" s="238">
        <v>301</v>
      </c>
      <c r="E245" s="239">
        <v>0</v>
      </c>
      <c r="F245" s="239">
        <v>0</v>
      </c>
      <c r="G245" s="239">
        <v>0</v>
      </c>
      <c r="H245" s="239">
        <v>0</v>
      </c>
      <c r="I245" s="237">
        <v>50000</v>
      </c>
    </row>
    <row r="246" spans="1:9">
      <c r="A246" s="236" t="s">
        <v>923</v>
      </c>
      <c r="B246" s="236" t="s">
        <v>1600</v>
      </c>
      <c r="C246" s="237">
        <v>5320</v>
      </c>
      <c r="D246" s="238">
        <v>298</v>
      </c>
      <c r="E246" s="239">
        <v>0</v>
      </c>
      <c r="F246" s="239">
        <v>0</v>
      </c>
      <c r="G246" s="239">
        <v>14</v>
      </c>
      <c r="H246" s="239">
        <v>0</v>
      </c>
      <c r="I246" s="237">
        <v>150000</v>
      </c>
    </row>
    <row r="247" spans="1:9">
      <c r="A247" s="236" t="s">
        <v>1036</v>
      </c>
      <c r="B247" s="236" t="s">
        <v>1586</v>
      </c>
      <c r="C247" s="237">
        <v>2192</v>
      </c>
      <c r="D247" s="238">
        <v>296</v>
      </c>
      <c r="E247" s="239">
        <v>11</v>
      </c>
      <c r="F247" s="239">
        <v>0</v>
      </c>
      <c r="G247" s="239">
        <v>0</v>
      </c>
      <c r="H247" s="239">
        <v>0</v>
      </c>
      <c r="I247" s="237">
        <v>50000</v>
      </c>
    </row>
    <row r="248" spans="1:9">
      <c r="A248" s="236" t="s">
        <v>1160</v>
      </c>
      <c r="B248" s="236" t="s">
        <v>1585</v>
      </c>
      <c r="C248" s="237">
        <v>7516</v>
      </c>
      <c r="D248" s="238">
        <v>285</v>
      </c>
      <c r="E248" s="239">
        <v>1</v>
      </c>
      <c r="F248" s="239">
        <v>0</v>
      </c>
      <c r="G248" s="239">
        <v>0</v>
      </c>
      <c r="H248" s="239">
        <v>0</v>
      </c>
      <c r="I248" s="237">
        <v>240000</v>
      </c>
    </row>
    <row r="249" spans="1:9">
      <c r="A249" s="236" t="s">
        <v>850</v>
      </c>
      <c r="B249" s="236" t="s">
        <v>1668</v>
      </c>
      <c r="C249" s="237">
        <v>6849</v>
      </c>
      <c r="D249" s="238">
        <v>272</v>
      </c>
      <c r="E249" s="239">
        <v>3</v>
      </c>
      <c r="F249" s="239">
        <v>0</v>
      </c>
      <c r="G249" s="239">
        <v>0</v>
      </c>
      <c r="H249" s="239">
        <v>0</v>
      </c>
      <c r="I249" s="237">
        <v>160000</v>
      </c>
    </row>
    <row r="250" spans="1:9">
      <c r="A250" s="236" t="s">
        <v>1163</v>
      </c>
      <c r="B250" s="236" t="s">
        <v>1673</v>
      </c>
      <c r="C250" s="237">
        <v>5633</v>
      </c>
      <c r="D250" s="238">
        <v>272</v>
      </c>
      <c r="E250" s="239">
        <v>1</v>
      </c>
      <c r="F250" s="239">
        <v>0</v>
      </c>
      <c r="G250" s="239">
        <v>0</v>
      </c>
      <c r="H250" s="239">
        <v>1</v>
      </c>
      <c r="I250" s="237">
        <v>30000</v>
      </c>
    </row>
    <row r="251" spans="1:9">
      <c r="A251" s="236" t="s">
        <v>972</v>
      </c>
      <c r="B251" s="236" t="s">
        <v>1594</v>
      </c>
      <c r="C251" s="237">
        <v>3056</v>
      </c>
      <c r="D251" s="238">
        <v>265</v>
      </c>
      <c r="E251" s="239">
        <v>2</v>
      </c>
      <c r="F251" s="239">
        <v>0</v>
      </c>
      <c r="G251" s="239">
        <v>0</v>
      </c>
      <c r="H251" s="239">
        <v>0</v>
      </c>
      <c r="I251" s="237">
        <v>120000</v>
      </c>
    </row>
    <row r="252" spans="1:9">
      <c r="A252" s="236" t="s">
        <v>581</v>
      </c>
      <c r="B252" s="236" t="s">
        <v>1648</v>
      </c>
      <c r="C252" s="237">
        <v>3946</v>
      </c>
      <c r="D252" s="238">
        <v>245</v>
      </c>
      <c r="E252" s="239">
        <v>2</v>
      </c>
      <c r="F252" s="239">
        <v>2</v>
      </c>
      <c r="G252" s="239">
        <v>0</v>
      </c>
      <c r="H252" s="239">
        <v>1</v>
      </c>
      <c r="I252" s="237">
        <v>30000</v>
      </c>
    </row>
    <row r="253" spans="1:9">
      <c r="A253" s="236" t="s">
        <v>1049</v>
      </c>
      <c r="B253" s="236" t="s">
        <v>1676</v>
      </c>
      <c r="C253" s="237">
        <v>440</v>
      </c>
      <c r="D253" s="238">
        <v>55</v>
      </c>
      <c r="E253" s="239">
        <v>1</v>
      </c>
      <c r="F253" s="239">
        <v>0</v>
      </c>
      <c r="G253" s="239">
        <v>0</v>
      </c>
      <c r="H253" s="239">
        <v>0</v>
      </c>
      <c r="I253" s="237">
        <v>30000</v>
      </c>
    </row>
    <row r="254" spans="1:9">
      <c r="A254" s="236" t="s">
        <v>530</v>
      </c>
      <c r="B254" s="236" t="s">
        <v>1636</v>
      </c>
      <c r="C254" s="237">
        <v>3462</v>
      </c>
      <c r="D254" s="238">
        <v>221</v>
      </c>
      <c r="E254" s="239">
        <v>2</v>
      </c>
      <c r="F254" s="239">
        <v>0</v>
      </c>
      <c r="G254" s="239">
        <v>0</v>
      </c>
      <c r="H254" s="239">
        <v>0</v>
      </c>
      <c r="I254" s="237">
        <v>30000</v>
      </c>
    </row>
    <row r="255" spans="1:9">
      <c r="A255" s="236" t="s">
        <v>1174</v>
      </c>
      <c r="B255" s="236" t="s">
        <v>1664</v>
      </c>
      <c r="C255" s="237">
        <v>1993</v>
      </c>
      <c r="D255" s="238">
        <v>216</v>
      </c>
      <c r="E255" s="239">
        <v>1</v>
      </c>
      <c r="F255" s="239">
        <v>0</v>
      </c>
      <c r="G255" s="239">
        <v>0</v>
      </c>
      <c r="H255" s="239">
        <v>0</v>
      </c>
      <c r="I255" s="237">
        <v>30000</v>
      </c>
    </row>
    <row r="256" spans="1:9">
      <c r="A256" s="236" t="s">
        <v>1170</v>
      </c>
      <c r="B256" s="236" t="s">
        <v>1613</v>
      </c>
      <c r="C256" s="237">
        <v>5902</v>
      </c>
      <c r="D256" s="238">
        <v>209</v>
      </c>
      <c r="E256" s="239">
        <v>0</v>
      </c>
      <c r="F256" s="239">
        <v>0</v>
      </c>
      <c r="G256" s="239">
        <v>0</v>
      </c>
      <c r="H256" s="239">
        <v>0</v>
      </c>
      <c r="I256" s="237">
        <v>64000</v>
      </c>
    </row>
    <row r="257" spans="1:10">
      <c r="A257" s="236" t="s">
        <v>959</v>
      </c>
      <c r="B257" s="236" t="s">
        <v>1603</v>
      </c>
      <c r="C257" s="237">
        <v>1495</v>
      </c>
      <c r="D257" s="238">
        <v>206</v>
      </c>
      <c r="E257" s="239">
        <v>2</v>
      </c>
      <c r="F257" s="239">
        <v>0</v>
      </c>
      <c r="G257" s="239">
        <v>0</v>
      </c>
      <c r="H257" s="239">
        <v>0</v>
      </c>
      <c r="I257" s="237">
        <v>30000</v>
      </c>
    </row>
    <row r="258" spans="1:10">
      <c r="A258" s="236" t="s">
        <v>1349</v>
      </c>
      <c r="B258" s="236" t="s">
        <v>1639</v>
      </c>
      <c r="C258" s="237">
        <v>5133</v>
      </c>
      <c r="D258" s="238">
        <v>203</v>
      </c>
      <c r="E258" s="239">
        <v>2</v>
      </c>
      <c r="F258" s="239">
        <v>0</v>
      </c>
      <c r="G258" s="239">
        <v>0</v>
      </c>
      <c r="H258" s="239">
        <v>0</v>
      </c>
      <c r="I258" s="237">
        <v>50000</v>
      </c>
    </row>
    <row r="259" spans="1:10">
      <c r="A259" s="236" t="s">
        <v>718</v>
      </c>
      <c r="B259" s="236" t="s">
        <v>1672</v>
      </c>
      <c r="C259" s="237">
        <v>3502</v>
      </c>
      <c r="D259" s="238">
        <v>200</v>
      </c>
      <c r="E259" s="239">
        <v>0</v>
      </c>
      <c r="F259" s="239">
        <v>0</v>
      </c>
      <c r="G259" s="239">
        <v>0</v>
      </c>
      <c r="H259" s="239">
        <v>0</v>
      </c>
      <c r="I259" s="237">
        <v>50000</v>
      </c>
    </row>
    <row r="260" spans="1:10">
      <c r="A260" s="236" t="s">
        <v>710</v>
      </c>
      <c r="B260" s="236" t="s">
        <v>1663</v>
      </c>
      <c r="C260" s="237">
        <v>1963</v>
      </c>
      <c r="D260" s="238">
        <v>198</v>
      </c>
      <c r="E260" s="239">
        <v>0</v>
      </c>
      <c r="F260" s="239">
        <v>0</v>
      </c>
      <c r="G260" s="239">
        <v>0</v>
      </c>
      <c r="H260" s="239">
        <v>0</v>
      </c>
      <c r="I260" s="237">
        <v>50000</v>
      </c>
    </row>
    <row r="261" spans="1:10">
      <c r="A261" s="236" t="s">
        <v>914</v>
      </c>
      <c r="B261" s="236" t="s">
        <v>910</v>
      </c>
      <c r="C261" s="237">
        <v>4055</v>
      </c>
      <c r="D261" s="238">
        <v>194</v>
      </c>
      <c r="E261" s="239">
        <v>1</v>
      </c>
      <c r="F261" s="239">
        <v>0</v>
      </c>
      <c r="G261" s="239">
        <v>0</v>
      </c>
      <c r="H261" s="239">
        <v>0</v>
      </c>
      <c r="I261" s="237">
        <v>30000</v>
      </c>
    </row>
    <row r="262" spans="1:10">
      <c r="A262" s="236" t="s">
        <v>915</v>
      </c>
      <c r="B262" s="236" t="s">
        <v>910</v>
      </c>
      <c r="C262" s="237">
        <v>2652</v>
      </c>
      <c r="D262" s="238">
        <v>189</v>
      </c>
      <c r="E262" s="239">
        <v>1</v>
      </c>
      <c r="F262" s="239">
        <v>0</v>
      </c>
      <c r="G262" s="239">
        <v>0</v>
      </c>
      <c r="H262" s="239">
        <v>0</v>
      </c>
      <c r="I262" s="237">
        <v>30000</v>
      </c>
    </row>
    <row r="263" spans="1:10" s="246" customFormat="1">
      <c r="A263" s="236" t="s">
        <v>739</v>
      </c>
      <c r="B263" s="236" t="s">
        <v>1666</v>
      </c>
      <c r="C263" s="237">
        <v>1152</v>
      </c>
      <c r="D263" s="238">
        <v>168</v>
      </c>
      <c r="E263" s="239">
        <v>1</v>
      </c>
      <c r="F263" s="239">
        <v>0</v>
      </c>
      <c r="G263" s="239">
        <v>0</v>
      </c>
      <c r="H263" s="239">
        <v>0</v>
      </c>
      <c r="I263" s="237">
        <v>30000</v>
      </c>
      <c r="J263" s="218"/>
    </row>
    <row r="264" spans="1:10">
      <c r="A264" s="236" t="s">
        <v>1059</v>
      </c>
      <c r="B264" s="236" t="s">
        <v>1612</v>
      </c>
      <c r="C264" s="237">
        <v>2044</v>
      </c>
      <c r="D264" s="238">
        <v>158</v>
      </c>
      <c r="E264" s="239">
        <v>5</v>
      </c>
      <c r="F264" s="239">
        <v>0</v>
      </c>
      <c r="G264" s="239">
        <v>0</v>
      </c>
      <c r="H264" s="239">
        <v>0</v>
      </c>
      <c r="I264" s="237">
        <v>30000</v>
      </c>
    </row>
    <row r="265" spans="1:10">
      <c r="A265" s="236" t="s">
        <v>1287</v>
      </c>
      <c r="B265" s="236" t="s">
        <v>1655</v>
      </c>
      <c r="C265" s="237">
        <v>1157</v>
      </c>
      <c r="D265" s="238">
        <v>158</v>
      </c>
      <c r="E265" s="239">
        <v>2</v>
      </c>
      <c r="F265" s="239">
        <v>0</v>
      </c>
      <c r="G265" s="239">
        <v>0</v>
      </c>
      <c r="H265" s="239">
        <v>0</v>
      </c>
      <c r="I265" s="237">
        <v>30000</v>
      </c>
    </row>
    <row r="266" spans="1:10">
      <c r="A266" s="236" t="s">
        <v>835</v>
      </c>
      <c r="B266" s="236" t="s">
        <v>1678</v>
      </c>
      <c r="C266" s="237">
        <v>0</v>
      </c>
      <c r="D266" s="238">
        <v>0</v>
      </c>
      <c r="E266" s="239">
        <v>0</v>
      </c>
      <c r="F266" s="239">
        <v>0</v>
      </c>
      <c r="G266" s="239">
        <v>0</v>
      </c>
      <c r="H266" s="239">
        <v>0</v>
      </c>
      <c r="I266" s="237">
        <v>327680</v>
      </c>
    </row>
    <row r="267" spans="1:10">
      <c r="A267" s="236" t="s">
        <v>1679</v>
      </c>
      <c r="B267" s="236" t="s">
        <v>1584</v>
      </c>
      <c r="C267" s="237">
        <v>652</v>
      </c>
      <c r="D267" s="238">
        <v>141</v>
      </c>
      <c r="E267" s="239">
        <v>0</v>
      </c>
      <c r="F267" s="239">
        <v>0</v>
      </c>
      <c r="G267" s="239">
        <v>0</v>
      </c>
      <c r="H267" s="239">
        <v>0</v>
      </c>
      <c r="I267" s="237">
        <v>50000</v>
      </c>
    </row>
    <row r="268" spans="1:10">
      <c r="A268" s="236" t="s">
        <v>466</v>
      </c>
      <c r="B268" s="236" t="s">
        <v>1677</v>
      </c>
      <c r="C268" s="237">
        <v>3680</v>
      </c>
      <c r="D268" s="238">
        <v>133</v>
      </c>
      <c r="E268" s="239">
        <v>1</v>
      </c>
      <c r="F268" s="239">
        <v>0</v>
      </c>
      <c r="G268" s="239">
        <v>0</v>
      </c>
      <c r="H268" s="239">
        <v>0</v>
      </c>
      <c r="I268" s="237">
        <v>30000</v>
      </c>
    </row>
    <row r="269" spans="1:10">
      <c r="A269" s="236" t="s">
        <v>950</v>
      </c>
      <c r="B269" s="236" t="s">
        <v>1626</v>
      </c>
      <c r="C269" s="237">
        <v>1252</v>
      </c>
      <c r="D269" s="238">
        <v>116</v>
      </c>
      <c r="E269" s="239">
        <v>0</v>
      </c>
      <c r="F269" s="239">
        <v>0</v>
      </c>
      <c r="G269" s="239">
        <v>0</v>
      </c>
      <c r="H269" s="239">
        <v>0</v>
      </c>
      <c r="I269" s="237">
        <v>30000</v>
      </c>
    </row>
    <row r="270" spans="1:10">
      <c r="A270" s="236" t="s">
        <v>1060</v>
      </c>
      <c r="B270" s="236" t="s">
        <v>1612</v>
      </c>
      <c r="C270" s="237">
        <v>1327</v>
      </c>
      <c r="D270" s="238">
        <v>114</v>
      </c>
      <c r="E270" s="239">
        <v>0</v>
      </c>
      <c r="F270" s="239">
        <v>0</v>
      </c>
      <c r="G270" s="239">
        <v>0</v>
      </c>
      <c r="H270" s="239">
        <v>0</v>
      </c>
      <c r="I270" s="237">
        <v>30000</v>
      </c>
    </row>
    <row r="271" spans="1:10">
      <c r="A271" s="236" t="s">
        <v>981</v>
      </c>
      <c r="B271" s="236" t="s">
        <v>1582</v>
      </c>
      <c r="C271" s="237">
        <v>1016</v>
      </c>
      <c r="D271" s="238">
        <v>111</v>
      </c>
      <c r="E271" s="239">
        <v>1</v>
      </c>
      <c r="F271" s="239">
        <v>0</v>
      </c>
      <c r="G271" s="239">
        <v>0</v>
      </c>
      <c r="H271" s="239">
        <v>0</v>
      </c>
      <c r="I271" s="237">
        <v>240000</v>
      </c>
    </row>
    <row r="272" spans="1:10">
      <c r="A272" s="236" t="s">
        <v>971</v>
      </c>
      <c r="B272" s="236" t="s">
        <v>1594</v>
      </c>
      <c r="C272" s="237">
        <v>1321</v>
      </c>
      <c r="D272" s="238">
        <v>96</v>
      </c>
      <c r="E272" s="239">
        <v>1</v>
      </c>
      <c r="F272" s="239">
        <v>0</v>
      </c>
      <c r="G272" s="239">
        <v>0</v>
      </c>
      <c r="H272" s="239">
        <v>0</v>
      </c>
      <c r="I272" s="237">
        <v>120000</v>
      </c>
    </row>
    <row r="273" spans="1:9">
      <c r="A273" s="236" t="s">
        <v>1023</v>
      </c>
      <c r="B273" s="236" t="s">
        <v>1602</v>
      </c>
      <c r="C273" s="237">
        <v>854</v>
      </c>
      <c r="D273" s="238">
        <v>90</v>
      </c>
      <c r="E273" s="239">
        <v>0</v>
      </c>
      <c r="F273" s="239">
        <v>0</v>
      </c>
      <c r="G273" s="239">
        <v>0</v>
      </c>
      <c r="H273" s="239">
        <v>0</v>
      </c>
      <c r="I273" s="237">
        <v>64000</v>
      </c>
    </row>
    <row r="274" spans="1:9">
      <c r="A274" s="236" t="s">
        <v>560</v>
      </c>
      <c r="B274" s="236" t="s">
        <v>1617</v>
      </c>
      <c r="C274" s="237">
        <v>1488</v>
      </c>
      <c r="D274" s="238">
        <v>87</v>
      </c>
      <c r="E274" s="239">
        <v>0</v>
      </c>
      <c r="F274" s="239">
        <v>0</v>
      </c>
      <c r="G274" s="239">
        <v>0</v>
      </c>
      <c r="H274" s="239">
        <v>0</v>
      </c>
      <c r="I274" s="237">
        <v>80000</v>
      </c>
    </row>
    <row r="275" spans="1:9">
      <c r="A275" s="236" t="s">
        <v>574</v>
      </c>
      <c r="B275" s="236" t="s">
        <v>1647</v>
      </c>
      <c r="C275" s="237">
        <v>1841</v>
      </c>
      <c r="D275" s="238">
        <v>86</v>
      </c>
      <c r="E275" s="239">
        <v>0</v>
      </c>
      <c r="F275" s="239">
        <v>0</v>
      </c>
      <c r="G275" s="239">
        <v>0</v>
      </c>
      <c r="H275" s="239">
        <v>0</v>
      </c>
      <c r="I275" s="237">
        <v>30000</v>
      </c>
    </row>
    <row r="276" spans="1:9">
      <c r="A276" s="236" t="s">
        <v>1077</v>
      </c>
      <c r="B276" s="236" t="s">
        <v>1620</v>
      </c>
      <c r="C276" s="237">
        <v>2195</v>
      </c>
      <c r="D276" s="238">
        <v>84</v>
      </c>
      <c r="E276" s="239">
        <v>2</v>
      </c>
      <c r="F276" s="239">
        <v>0</v>
      </c>
      <c r="G276" s="239">
        <v>0</v>
      </c>
      <c r="H276" s="239">
        <v>1</v>
      </c>
      <c r="I276" s="237">
        <v>80000</v>
      </c>
    </row>
    <row r="277" spans="1:9">
      <c r="A277" s="236" t="s">
        <v>1680</v>
      </c>
      <c r="B277" s="236" t="s">
        <v>1584</v>
      </c>
      <c r="C277" s="237">
        <v>574</v>
      </c>
      <c r="D277" s="238">
        <v>80</v>
      </c>
      <c r="E277" s="239">
        <v>1</v>
      </c>
      <c r="F277" s="239">
        <v>0</v>
      </c>
      <c r="G277" s="239">
        <v>0</v>
      </c>
      <c r="H277" s="239">
        <v>0</v>
      </c>
      <c r="I277" s="237">
        <v>50000</v>
      </c>
    </row>
    <row r="278" spans="1:9">
      <c r="A278" s="236" t="s">
        <v>521</v>
      </c>
      <c r="B278" s="236" t="s">
        <v>1583</v>
      </c>
      <c r="C278" s="237">
        <v>1582</v>
      </c>
      <c r="D278" s="238">
        <v>71</v>
      </c>
      <c r="E278" s="239">
        <v>1</v>
      </c>
      <c r="F278" s="239">
        <v>1</v>
      </c>
      <c r="G278" s="239">
        <v>2</v>
      </c>
      <c r="H278" s="239">
        <v>0</v>
      </c>
      <c r="I278" s="237">
        <v>120000</v>
      </c>
    </row>
    <row r="279" spans="1:9">
      <c r="A279" s="236" t="s">
        <v>561</v>
      </c>
      <c r="B279" s="236" t="s">
        <v>1617</v>
      </c>
      <c r="C279" s="237">
        <v>1411</v>
      </c>
      <c r="D279" s="238">
        <v>69</v>
      </c>
      <c r="E279" s="239">
        <v>0</v>
      </c>
      <c r="F279" s="239">
        <v>0</v>
      </c>
      <c r="G279" s="239">
        <v>0</v>
      </c>
      <c r="H279" s="239">
        <v>0</v>
      </c>
      <c r="I279" s="237">
        <v>80000</v>
      </c>
    </row>
    <row r="280" spans="1:9">
      <c r="A280" s="236" t="s">
        <v>582</v>
      </c>
      <c r="B280" s="236" t="s">
        <v>1648</v>
      </c>
      <c r="C280" s="237">
        <v>650</v>
      </c>
      <c r="D280" s="238">
        <v>57</v>
      </c>
      <c r="E280" s="239">
        <v>0</v>
      </c>
      <c r="F280" s="239">
        <v>0</v>
      </c>
      <c r="G280" s="239">
        <v>0</v>
      </c>
      <c r="H280" s="239">
        <v>0</v>
      </c>
      <c r="I280" s="237">
        <v>30000</v>
      </c>
    </row>
    <row r="281" spans="1:9">
      <c r="A281" s="236" t="s">
        <v>834</v>
      </c>
      <c r="B281" s="236" t="s">
        <v>1678</v>
      </c>
      <c r="C281" s="237">
        <v>0</v>
      </c>
      <c r="D281" s="238">
        <v>0</v>
      </c>
      <c r="E281" s="239">
        <v>0</v>
      </c>
      <c r="F281" s="239">
        <v>0</v>
      </c>
      <c r="G281" s="239">
        <v>0</v>
      </c>
      <c r="H281" s="239">
        <v>0</v>
      </c>
      <c r="I281" s="237">
        <v>327680</v>
      </c>
    </row>
    <row r="282" spans="1:9">
      <c r="A282" s="236" t="s">
        <v>445</v>
      </c>
      <c r="B282" s="236" t="s">
        <v>1621</v>
      </c>
      <c r="C282" s="237">
        <v>801</v>
      </c>
      <c r="D282" s="238">
        <v>55</v>
      </c>
      <c r="E282" s="239">
        <v>0</v>
      </c>
      <c r="F282" s="239">
        <v>0</v>
      </c>
      <c r="G282" s="239">
        <v>0</v>
      </c>
      <c r="H282" s="239">
        <v>0</v>
      </c>
      <c r="I282" s="237">
        <v>51200</v>
      </c>
    </row>
    <row r="283" spans="1:9">
      <c r="A283" s="236" t="s">
        <v>545</v>
      </c>
      <c r="B283" s="236" t="s">
        <v>1601</v>
      </c>
      <c r="C283" s="237">
        <v>684</v>
      </c>
      <c r="D283" s="238">
        <v>55</v>
      </c>
      <c r="E283" s="239">
        <v>0</v>
      </c>
      <c r="F283" s="239">
        <v>0</v>
      </c>
      <c r="G283" s="239">
        <v>0</v>
      </c>
      <c r="H283" s="239">
        <v>0</v>
      </c>
      <c r="I283" s="237">
        <v>80000</v>
      </c>
    </row>
    <row r="284" spans="1:9">
      <c r="A284" s="236" t="s">
        <v>1178</v>
      </c>
      <c r="B284" s="236" t="s">
        <v>1681</v>
      </c>
      <c r="C284" s="237">
        <v>429</v>
      </c>
      <c r="D284" s="238">
        <v>49</v>
      </c>
      <c r="E284" s="239">
        <v>2</v>
      </c>
      <c r="F284" s="239">
        <v>0</v>
      </c>
      <c r="G284" s="239">
        <v>0</v>
      </c>
      <c r="H284" s="239">
        <v>0</v>
      </c>
      <c r="I284" s="237">
        <v>30000</v>
      </c>
    </row>
    <row r="285" spans="1:9">
      <c r="A285" s="236" t="s">
        <v>1065</v>
      </c>
      <c r="B285" s="236" t="s">
        <v>1627</v>
      </c>
      <c r="C285" s="237">
        <v>545</v>
      </c>
      <c r="D285" s="238">
        <v>48</v>
      </c>
      <c r="E285" s="239">
        <v>1</v>
      </c>
      <c r="F285" s="239">
        <v>0</v>
      </c>
      <c r="G285" s="239">
        <v>0</v>
      </c>
      <c r="H285" s="239">
        <v>0</v>
      </c>
      <c r="I285" s="237">
        <v>30000</v>
      </c>
    </row>
    <row r="286" spans="1:9">
      <c r="A286" s="264" t="s">
        <v>833</v>
      </c>
      <c r="B286" s="264" t="s">
        <v>1678</v>
      </c>
      <c r="C286" s="266">
        <v>0</v>
      </c>
      <c r="D286" s="266">
        <v>0</v>
      </c>
      <c r="E286" s="266">
        <v>0</v>
      </c>
      <c r="F286" s="266">
        <v>0</v>
      </c>
      <c r="G286" s="269">
        <v>0</v>
      </c>
      <c r="H286" s="266">
        <v>0</v>
      </c>
      <c r="I286" s="266">
        <v>327680</v>
      </c>
    </row>
    <row r="287" spans="1:9">
      <c r="A287" s="236" t="s">
        <v>552</v>
      </c>
      <c r="B287" s="236" t="s">
        <v>1658</v>
      </c>
      <c r="C287" s="237">
        <v>868</v>
      </c>
      <c r="D287" s="238">
        <v>45</v>
      </c>
      <c r="E287" s="239">
        <v>0</v>
      </c>
      <c r="F287" s="239">
        <v>0</v>
      </c>
      <c r="G287" s="239">
        <v>0</v>
      </c>
      <c r="H287" s="239">
        <v>0</v>
      </c>
      <c r="I287" s="237">
        <v>30000</v>
      </c>
    </row>
    <row r="288" spans="1:9">
      <c r="A288" s="236" t="s">
        <v>1350</v>
      </c>
      <c r="B288" s="236" t="s">
        <v>1639</v>
      </c>
      <c r="C288" s="237">
        <v>1027</v>
      </c>
      <c r="D288" s="238">
        <v>44</v>
      </c>
      <c r="E288" s="239">
        <v>1</v>
      </c>
      <c r="F288" s="239">
        <v>0</v>
      </c>
      <c r="G288" s="239">
        <v>0</v>
      </c>
      <c r="H288" s="239">
        <v>0</v>
      </c>
      <c r="I288" s="237">
        <v>50000</v>
      </c>
    </row>
    <row r="289" spans="1:9">
      <c r="A289" s="236" t="s">
        <v>1288</v>
      </c>
      <c r="B289" s="236" t="s">
        <v>1655</v>
      </c>
      <c r="C289" s="237">
        <v>800</v>
      </c>
      <c r="D289" s="238">
        <v>42</v>
      </c>
      <c r="E289" s="239">
        <v>1</v>
      </c>
      <c r="F289" s="239">
        <v>0</v>
      </c>
      <c r="G289" s="239">
        <v>0</v>
      </c>
      <c r="H289" s="239">
        <v>0</v>
      </c>
      <c r="I289" s="237">
        <v>30000</v>
      </c>
    </row>
    <row r="290" spans="1:9">
      <c r="A290" s="236" t="s">
        <v>462</v>
      </c>
      <c r="B290" s="236" t="s">
        <v>1589</v>
      </c>
      <c r="C290" s="237">
        <v>266</v>
      </c>
      <c r="D290" s="238">
        <v>40</v>
      </c>
      <c r="E290" s="239">
        <v>0</v>
      </c>
      <c r="F290" s="239">
        <v>0</v>
      </c>
      <c r="G290" s="239">
        <v>0</v>
      </c>
      <c r="H290" s="239">
        <v>0</v>
      </c>
      <c r="I290" s="237">
        <v>80000</v>
      </c>
    </row>
    <row r="291" spans="1:9">
      <c r="A291" s="236" t="s">
        <v>544</v>
      </c>
      <c r="B291" s="236" t="s">
        <v>1601</v>
      </c>
      <c r="C291" s="237">
        <v>801</v>
      </c>
      <c r="D291" s="238">
        <v>39</v>
      </c>
      <c r="E291" s="239">
        <v>0</v>
      </c>
      <c r="F291" s="239">
        <v>0</v>
      </c>
      <c r="G291" s="239">
        <v>0</v>
      </c>
      <c r="H291" s="239">
        <v>0</v>
      </c>
      <c r="I291" s="237">
        <v>80000</v>
      </c>
    </row>
    <row r="292" spans="1:9">
      <c r="A292" s="236" t="s">
        <v>499</v>
      </c>
      <c r="B292" s="236" t="s">
        <v>1588</v>
      </c>
      <c r="C292" s="237">
        <v>551</v>
      </c>
      <c r="D292" s="238">
        <v>38</v>
      </c>
      <c r="E292" s="239">
        <v>3</v>
      </c>
      <c r="F292" s="239">
        <v>1</v>
      </c>
      <c r="G292" s="239">
        <v>1</v>
      </c>
      <c r="H292" s="239">
        <v>0</v>
      </c>
      <c r="I292" s="237">
        <v>216000</v>
      </c>
    </row>
    <row r="293" spans="1:9">
      <c r="A293" s="236" t="s">
        <v>1352</v>
      </c>
      <c r="B293" s="236" t="s">
        <v>1639</v>
      </c>
      <c r="C293" s="237">
        <v>1505</v>
      </c>
      <c r="D293" s="238">
        <v>38</v>
      </c>
      <c r="E293" s="239">
        <v>2</v>
      </c>
      <c r="F293" s="239">
        <v>0</v>
      </c>
      <c r="G293" s="239">
        <v>0</v>
      </c>
      <c r="H293" s="239">
        <v>0</v>
      </c>
      <c r="I293" s="237">
        <v>50000</v>
      </c>
    </row>
    <row r="294" spans="1:9">
      <c r="A294" s="236" t="s">
        <v>1120</v>
      </c>
      <c r="B294" s="236" t="s">
        <v>1619</v>
      </c>
      <c r="C294" s="237">
        <v>554</v>
      </c>
      <c r="D294" s="238">
        <v>33</v>
      </c>
      <c r="E294" s="239">
        <v>0</v>
      </c>
      <c r="F294" s="239">
        <v>0</v>
      </c>
      <c r="G294" s="239">
        <v>0</v>
      </c>
      <c r="H294" s="239">
        <v>0</v>
      </c>
      <c r="I294" s="237">
        <v>30000</v>
      </c>
    </row>
    <row r="295" spans="1:9">
      <c r="A295" s="236" t="s">
        <v>956</v>
      </c>
      <c r="B295" s="236" t="s">
        <v>1603</v>
      </c>
      <c r="C295" s="237">
        <v>138</v>
      </c>
      <c r="D295" s="238">
        <v>33</v>
      </c>
      <c r="E295" s="239">
        <v>1</v>
      </c>
      <c r="F295" s="239">
        <v>0</v>
      </c>
      <c r="G295" s="239">
        <v>0</v>
      </c>
      <c r="H295" s="239">
        <v>0</v>
      </c>
      <c r="I295" s="237">
        <v>30000</v>
      </c>
    </row>
    <row r="296" spans="1:9">
      <c r="A296" s="236" t="s">
        <v>522</v>
      </c>
      <c r="B296" s="236" t="s">
        <v>1583</v>
      </c>
      <c r="C296" s="237">
        <v>620</v>
      </c>
      <c r="D296" s="238">
        <v>31</v>
      </c>
      <c r="E296" s="239">
        <v>0</v>
      </c>
      <c r="F296" s="239">
        <v>0</v>
      </c>
      <c r="G296" s="239">
        <v>0</v>
      </c>
      <c r="H296" s="239">
        <v>0</v>
      </c>
      <c r="I296" s="237">
        <v>120000</v>
      </c>
    </row>
    <row r="297" spans="1:9">
      <c r="A297" s="236" t="s">
        <v>474</v>
      </c>
      <c r="B297" s="236" t="s">
        <v>1623</v>
      </c>
      <c r="C297" s="237">
        <v>486</v>
      </c>
      <c r="D297" s="238">
        <v>29</v>
      </c>
      <c r="E297" s="239">
        <v>2</v>
      </c>
      <c r="F297" s="239">
        <v>2</v>
      </c>
      <c r="G297" s="239">
        <v>0</v>
      </c>
      <c r="H297" s="239">
        <v>0</v>
      </c>
      <c r="I297" s="237">
        <v>30000</v>
      </c>
    </row>
    <row r="298" spans="1:9">
      <c r="A298" s="236" t="s">
        <v>1166</v>
      </c>
      <c r="B298" s="236" t="s">
        <v>1630</v>
      </c>
      <c r="C298" s="237">
        <v>655</v>
      </c>
      <c r="D298" s="238">
        <v>28</v>
      </c>
      <c r="E298" s="239">
        <v>0</v>
      </c>
      <c r="F298" s="239">
        <v>0</v>
      </c>
      <c r="G298" s="239">
        <v>0</v>
      </c>
      <c r="H298" s="239">
        <v>0</v>
      </c>
      <c r="I298" s="237">
        <v>50000</v>
      </c>
    </row>
    <row r="299" spans="1:9">
      <c r="A299" s="236" t="s">
        <v>1207</v>
      </c>
      <c r="B299" s="236" t="s">
        <v>1610</v>
      </c>
      <c r="C299" s="237">
        <v>271</v>
      </c>
      <c r="D299" s="238">
        <v>27</v>
      </c>
      <c r="E299" s="239">
        <v>1</v>
      </c>
      <c r="F299" s="239">
        <v>0</v>
      </c>
      <c r="G299" s="239">
        <v>0</v>
      </c>
      <c r="H299" s="239">
        <v>0</v>
      </c>
      <c r="I299" s="237">
        <v>80000</v>
      </c>
    </row>
    <row r="300" spans="1:9">
      <c r="A300" s="236" t="s">
        <v>1155</v>
      </c>
      <c r="B300" s="236" t="s">
        <v>1661</v>
      </c>
      <c r="C300" s="237">
        <v>741</v>
      </c>
      <c r="D300" s="238">
        <v>25</v>
      </c>
      <c r="E300" s="239">
        <v>0</v>
      </c>
      <c r="F300" s="239">
        <v>0</v>
      </c>
      <c r="G300" s="239">
        <v>0</v>
      </c>
      <c r="H300" s="239">
        <v>0</v>
      </c>
      <c r="I300" s="237">
        <v>30000</v>
      </c>
    </row>
    <row r="301" spans="1:9">
      <c r="A301" s="236" t="s">
        <v>849</v>
      </c>
      <c r="B301" s="236" t="s">
        <v>1668</v>
      </c>
      <c r="C301" s="237">
        <v>1020736</v>
      </c>
      <c r="D301" s="238">
        <v>46417</v>
      </c>
      <c r="E301" s="239">
        <v>583</v>
      </c>
      <c r="F301" s="239">
        <v>56</v>
      </c>
      <c r="G301" s="239">
        <v>67</v>
      </c>
      <c r="H301" s="239">
        <v>85</v>
      </c>
      <c r="I301" s="237">
        <v>160000</v>
      </c>
    </row>
    <row r="302" spans="1:9">
      <c r="A302" s="236" t="s">
        <v>1154</v>
      </c>
      <c r="B302" s="236" t="s">
        <v>1661</v>
      </c>
      <c r="C302" s="237">
        <v>887</v>
      </c>
      <c r="D302" s="238">
        <v>22</v>
      </c>
      <c r="E302" s="239">
        <v>0</v>
      </c>
      <c r="F302" s="239">
        <v>0</v>
      </c>
      <c r="G302" s="239">
        <v>0</v>
      </c>
      <c r="H302" s="239">
        <v>0</v>
      </c>
      <c r="I302" s="237">
        <v>30000</v>
      </c>
    </row>
    <row r="303" spans="1:9">
      <c r="A303" s="236" t="s">
        <v>1293</v>
      </c>
      <c r="B303" s="236" t="s">
        <v>1652</v>
      </c>
      <c r="C303" s="237">
        <v>200</v>
      </c>
      <c r="D303" s="238">
        <v>20</v>
      </c>
      <c r="E303" s="239">
        <v>0</v>
      </c>
      <c r="F303" s="239">
        <v>0</v>
      </c>
      <c r="G303" s="239">
        <v>0</v>
      </c>
      <c r="H303" s="239">
        <v>0</v>
      </c>
      <c r="I303" s="237">
        <v>30000</v>
      </c>
    </row>
    <row r="304" spans="1:9">
      <c r="A304" s="236" t="s">
        <v>446</v>
      </c>
      <c r="B304" s="236" t="s">
        <v>1621</v>
      </c>
      <c r="C304" s="237">
        <v>260</v>
      </c>
      <c r="D304" s="238">
        <v>18</v>
      </c>
      <c r="E304" s="239">
        <v>0</v>
      </c>
      <c r="F304" s="239">
        <v>0</v>
      </c>
      <c r="G304" s="239">
        <v>0</v>
      </c>
      <c r="H304" s="239">
        <v>0</v>
      </c>
      <c r="I304" s="237">
        <v>51200</v>
      </c>
    </row>
    <row r="305" spans="1:9">
      <c r="A305" s="236" t="s">
        <v>851</v>
      </c>
      <c r="B305" s="236" t="s">
        <v>1668</v>
      </c>
      <c r="C305" s="237">
        <v>210156</v>
      </c>
      <c r="D305" s="238">
        <v>9984</v>
      </c>
      <c r="E305" s="239">
        <v>157</v>
      </c>
      <c r="F305" s="239">
        <v>11</v>
      </c>
      <c r="G305" s="239">
        <v>25</v>
      </c>
      <c r="H305" s="239">
        <v>18</v>
      </c>
      <c r="I305" s="237">
        <v>160000</v>
      </c>
    </row>
    <row r="306" spans="1:9">
      <c r="A306" s="236" t="s">
        <v>523</v>
      </c>
      <c r="B306" s="236" t="s">
        <v>1583</v>
      </c>
      <c r="C306" s="237">
        <v>369</v>
      </c>
      <c r="D306" s="238">
        <v>15</v>
      </c>
      <c r="E306" s="239">
        <v>0</v>
      </c>
      <c r="F306" s="239">
        <v>0</v>
      </c>
      <c r="G306" s="239">
        <v>0</v>
      </c>
      <c r="H306" s="239">
        <v>0</v>
      </c>
      <c r="I306" s="237">
        <v>120000</v>
      </c>
    </row>
    <row r="307" spans="1:9">
      <c r="A307" s="236" t="s">
        <v>1351</v>
      </c>
      <c r="B307" s="236" t="s">
        <v>1639</v>
      </c>
      <c r="C307" s="237">
        <v>199</v>
      </c>
      <c r="D307" s="238">
        <v>15</v>
      </c>
      <c r="E307" s="239">
        <v>0</v>
      </c>
      <c r="F307" s="239">
        <v>0</v>
      </c>
      <c r="G307" s="239">
        <v>0</v>
      </c>
      <c r="H307" s="239">
        <v>0</v>
      </c>
      <c r="I307" s="237">
        <v>50000</v>
      </c>
    </row>
    <row r="308" spans="1:9">
      <c r="A308" s="236" t="s">
        <v>537</v>
      </c>
      <c r="B308" s="236" t="s">
        <v>1593</v>
      </c>
      <c r="C308" s="237">
        <v>133</v>
      </c>
      <c r="D308" s="238">
        <v>15</v>
      </c>
      <c r="E308" s="239">
        <v>0</v>
      </c>
      <c r="F308" s="239">
        <v>0</v>
      </c>
      <c r="G308" s="239">
        <v>0</v>
      </c>
      <c r="H308" s="239">
        <v>0</v>
      </c>
      <c r="I308" s="237">
        <v>100000</v>
      </c>
    </row>
    <row r="309" spans="1:9">
      <c r="A309" s="236" t="s">
        <v>908</v>
      </c>
      <c r="B309" s="236" t="s">
        <v>1682</v>
      </c>
      <c r="C309" s="237">
        <v>0</v>
      </c>
      <c r="D309" s="238">
        <v>0</v>
      </c>
      <c r="E309" s="239">
        <v>0</v>
      </c>
      <c r="F309" s="239">
        <v>0</v>
      </c>
      <c r="G309" s="239">
        <v>0</v>
      </c>
      <c r="H309" s="239">
        <v>0</v>
      </c>
      <c r="I309" s="237">
        <v>50000</v>
      </c>
    </row>
    <row r="310" spans="1:9">
      <c r="A310" s="236" t="s">
        <v>498</v>
      </c>
      <c r="B310" s="236" t="s">
        <v>1588</v>
      </c>
      <c r="C310" s="237">
        <v>261</v>
      </c>
      <c r="D310" s="238">
        <v>12</v>
      </c>
      <c r="E310" s="239">
        <v>0</v>
      </c>
      <c r="F310" s="239">
        <v>0</v>
      </c>
      <c r="G310" s="239">
        <v>0</v>
      </c>
      <c r="H310" s="239">
        <v>0</v>
      </c>
      <c r="I310" s="237">
        <v>216000</v>
      </c>
    </row>
    <row r="311" spans="1:9">
      <c r="A311" s="236" t="s">
        <v>1079</v>
      </c>
      <c r="B311" s="236" t="s">
        <v>1620</v>
      </c>
      <c r="C311" s="237">
        <v>456</v>
      </c>
      <c r="D311" s="238">
        <v>10</v>
      </c>
      <c r="E311" s="239">
        <v>0</v>
      </c>
      <c r="F311" s="239">
        <v>0</v>
      </c>
      <c r="G311" s="239">
        <v>0</v>
      </c>
      <c r="H311" s="239">
        <v>0</v>
      </c>
      <c r="I311" s="237">
        <v>80000</v>
      </c>
    </row>
    <row r="312" spans="1:9">
      <c r="A312" s="236" t="s">
        <v>837</v>
      </c>
      <c r="B312" s="236" t="s">
        <v>1595</v>
      </c>
      <c r="C312" s="237">
        <v>114</v>
      </c>
      <c r="D312" s="238">
        <v>9</v>
      </c>
      <c r="E312" s="239">
        <v>0</v>
      </c>
      <c r="F312" s="239">
        <v>0</v>
      </c>
      <c r="G312" s="239">
        <v>0</v>
      </c>
      <c r="H312" s="239">
        <v>0</v>
      </c>
      <c r="I312" s="237">
        <v>100000</v>
      </c>
    </row>
    <row r="313" spans="1:9">
      <c r="A313" s="236" t="s">
        <v>1179</v>
      </c>
      <c r="B313" s="236" t="s">
        <v>1681</v>
      </c>
      <c r="C313" s="237">
        <v>93</v>
      </c>
      <c r="D313" s="238">
        <v>9</v>
      </c>
      <c r="E313" s="239">
        <v>0</v>
      </c>
      <c r="F313" s="239">
        <v>0</v>
      </c>
      <c r="G313" s="239">
        <v>0</v>
      </c>
      <c r="H313" s="239">
        <v>0</v>
      </c>
      <c r="I313" s="237">
        <v>30000</v>
      </c>
    </row>
    <row r="314" spans="1:9">
      <c r="A314" s="236" t="s">
        <v>463</v>
      </c>
      <c r="B314" s="236" t="s">
        <v>1589</v>
      </c>
      <c r="C314" s="237">
        <v>172</v>
      </c>
      <c r="D314" s="238">
        <v>9</v>
      </c>
      <c r="E314" s="239">
        <v>0</v>
      </c>
      <c r="F314" s="239">
        <v>0</v>
      </c>
      <c r="G314" s="239">
        <v>0</v>
      </c>
      <c r="H314" s="239">
        <v>0</v>
      </c>
      <c r="I314" s="237">
        <v>80000</v>
      </c>
    </row>
    <row r="315" spans="1:9">
      <c r="A315" s="236" t="s">
        <v>443</v>
      </c>
      <c r="B315" s="236" t="s">
        <v>1621</v>
      </c>
      <c r="C315" s="237">
        <v>112</v>
      </c>
      <c r="D315" s="238">
        <v>8</v>
      </c>
      <c r="E315" s="239">
        <v>0</v>
      </c>
      <c r="F315" s="239">
        <v>0</v>
      </c>
      <c r="G315" s="239">
        <v>0</v>
      </c>
      <c r="H315" s="239">
        <v>0</v>
      </c>
      <c r="I315" s="237">
        <v>51200</v>
      </c>
    </row>
    <row r="316" spans="1:9">
      <c r="A316" s="236" t="s">
        <v>909</v>
      </c>
      <c r="B316" s="236" t="s">
        <v>1682</v>
      </c>
      <c r="C316" s="237">
        <v>0</v>
      </c>
      <c r="D316" s="238">
        <v>0</v>
      </c>
      <c r="E316" s="239">
        <v>0</v>
      </c>
      <c r="F316" s="239">
        <v>0</v>
      </c>
      <c r="G316" s="239">
        <v>0</v>
      </c>
      <c r="H316" s="239">
        <v>0</v>
      </c>
      <c r="I316" s="237">
        <v>50000</v>
      </c>
    </row>
    <row r="317" spans="1:9">
      <c r="A317" s="236" t="s">
        <v>907</v>
      </c>
      <c r="B317" s="236" t="s">
        <v>1682</v>
      </c>
      <c r="C317" s="237">
        <v>0</v>
      </c>
      <c r="D317" s="238">
        <v>0</v>
      </c>
      <c r="E317" s="239">
        <v>0</v>
      </c>
      <c r="F317" s="239">
        <v>0</v>
      </c>
      <c r="G317" s="239">
        <v>0</v>
      </c>
      <c r="H317" s="239">
        <v>0</v>
      </c>
      <c r="I317" s="237">
        <v>50000</v>
      </c>
    </row>
    <row r="318" spans="1:9">
      <c r="A318" s="236" t="s">
        <v>1177</v>
      </c>
      <c r="B318" s="236" t="s">
        <v>1681</v>
      </c>
      <c r="C318" s="237">
        <v>53</v>
      </c>
      <c r="D318" s="238">
        <v>6</v>
      </c>
      <c r="E318" s="239">
        <v>0</v>
      </c>
      <c r="F318" s="239">
        <v>0</v>
      </c>
      <c r="G318" s="239">
        <v>0</v>
      </c>
      <c r="H318" s="239">
        <v>0</v>
      </c>
      <c r="I318" s="237">
        <v>30000</v>
      </c>
    </row>
    <row r="319" spans="1:9">
      <c r="A319" s="236" t="s">
        <v>475</v>
      </c>
      <c r="B319" s="236" t="s">
        <v>1623</v>
      </c>
      <c r="C319" s="237">
        <v>47</v>
      </c>
      <c r="D319" s="238">
        <v>5</v>
      </c>
      <c r="E319" s="239">
        <v>0</v>
      </c>
      <c r="F319" s="239">
        <v>0</v>
      </c>
      <c r="G319" s="239">
        <v>0</v>
      </c>
      <c r="H319" s="239">
        <v>0</v>
      </c>
      <c r="I319" s="237">
        <v>30000</v>
      </c>
    </row>
    <row r="320" spans="1:9">
      <c r="A320" s="236" t="s">
        <v>566</v>
      </c>
      <c r="B320" s="236" t="s">
        <v>1683</v>
      </c>
      <c r="C320" s="237">
        <v>133198</v>
      </c>
      <c r="D320" s="238">
        <v>11102</v>
      </c>
      <c r="E320" s="239">
        <v>158</v>
      </c>
      <c r="F320" s="239">
        <v>70</v>
      </c>
      <c r="G320" s="239">
        <v>7</v>
      </c>
      <c r="H320" s="239">
        <v>62</v>
      </c>
      <c r="I320" s="237">
        <v>30000</v>
      </c>
    </row>
    <row r="321" spans="1:9">
      <c r="A321" s="236" t="s">
        <v>527</v>
      </c>
      <c r="B321" s="236" t="s">
        <v>1631</v>
      </c>
      <c r="C321" s="237">
        <v>18</v>
      </c>
      <c r="D321" s="238">
        <v>3</v>
      </c>
      <c r="E321" s="239">
        <v>0</v>
      </c>
      <c r="F321" s="239">
        <v>0</v>
      </c>
      <c r="G321" s="239">
        <v>0</v>
      </c>
      <c r="H321" s="239">
        <v>0</v>
      </c>
      <c r="I321" s="237">
        <v>30000</v>
      </c>
    </row>
    <row r="322" spans="1:9">
      <c r="A322" s="236" t="s">
        <v>526</v>
      </c>
      <c r="B322" s="236" t="s">
        <v>1631</v>
      </c>
      <c r="C322" s="237">
        <v>10</v>
      </c>
      <c r="D322" s="238">
        <v>1</v>
      </c>
      <c r="E322" s="239">
        <v>0</v>
      </c>
      <c r="F322" s="239">
        <v>0</v>
      </c>
      <c r="G322" s="239">
        <v>0</v>
      </c>
      <c r="H322" s="239">
        <v>0</v>
      </c>
      <c r="I322" s="237">
        <v>30000</v>
      </c>
    </row>
    <row r="323" spans="1:9">
      <c r="A323" s="236" t="s">
        <v>841</v>
      </c>
      <c r="B323" s="236" t="s">
        <v>1595</v>
      </c>
      <c r="C323" s="237">
        <v>23</v>
      </c>
      <c r="D323" s="238">
        <v>1</v>
      </c>
      <c r="E323" s="239">
        <v>0</v>
      </c>
      <c r="F323" s="239">
        <v>0</v>
      </c>
      <c r="G323" s="239">
        <v>0</v>
      </c>
      <c r="H323" s="239">
        <v>0</v>
      </c>
      <c r="I323" s="237">
        <v>100000</v>
      </c>
    </row>
    <row r="324" spans="1:9">
      <c r="A324" s="236" t="s">
        <v>1684</v>
      </c>
      <c r="B324" s="236" t="s">
        <v>1685</v>
      </c>
      <c r="C324" s="237">
        <v>0</v>
      </c>
      <c r="D324" s="238">
        <v>0</v>
      </c>
      <c r="E324" s="239">
        <v>0</v>
      </c>
      <c r="F324" s="239">
        <v>0</v>
      </c>
      <c r="G324" s="239">
        <v>0</v>
      </c>
      <c r="H324" s="239">
        <v>0</v>
      </c>
      <c r="I324" s="237">
        <v>30000</v>
      </c>
    </row>
    <row r="325" spans="1:9">
      <c r="A325" s="236" t="s">
        <v>1686</v>
      </c>
      <c r="B325" s="236" t="s">
        <v>1687</v>
      </c>
      <c r="C325" s="237">
        <v>0</v>
      </c>
      <c r="D325" s="238">
        <v>0</v>
      </c>
      <c r="E325" s="239">
        <v>0</v>
      </c>
      <c r="F325" s="239">
        <v>0</v>
      </c>
      <c r="G325" s="239">
        <v>0</v>
      </c>
      <c r="H325" s="239">
        <v>0</v>
      </c>
      <c r="I325" s="237">
        <v>30000</v>
      </c>
    </row>
    <row r="326" spans="1:9">
      <c r="A326" s="236" t="s">
        <v>1688</v>
      </c>
      <c r="B326" s="236" t="s">
        <v>1689</v>
      </c>
      <c r="C326" s="237">
        <v>0</v>
      </c>
      <c r="D326" s="238">
        <v>0</v>
      </c>
      <c r="E326" s="239">
        <v>0</v>
      </c>
      <c r="F326" s="239">
        <v>0</v>
      </c>
      <c r="G326" s="239">
        <v>0</v>
      </c>
      <c r="H326" s="239">
        <v>0</v>
      </c>
      <c r="I326" s="237">
        <v>30000</v>
      </c>
    </row>
    <row r="327" spans="1:9">
      <c r="A327" s="236" t="s">
        <v>1690</v>
      </c>
      <c r="B327" s="236" t="s">
        <v>1691</v>
      </c>
      <c r="C327" s="237">
        <v>0</v>
      </c>
      <c r="D327" s="238">
        <v>0</v>
      </c>
      <c r="E327" s="239">
        <v>0</v>
      </c>
      <c r="F327" s="239">
        <v>0</v>
      </c>
      <c r="G327" s="239">
        <v>0</v>
      </c>
      <c r="H327" s="239">
        <v>0</v>
      </c>
      <c r="I327" s="237">
        <v>30000</v>
      </c>
    </row>
    <row r="328" spans="1:9">
      <c r="A328" s="236" t="s">
        <v>1692</v>
      </c>
      <c r="B328" s="236" t="s">
        <v>1693</v>
      </c>
      <c r="C328" s="237">
        <v>0</v>
      </c>
      <c r="D328" s="238">
        <v>0</v>
      </c>
      <c r="E328" s="239">
        <v>0</v>
      </c>
      <c r="F328" s="239">
        <v>0</v>
      </c>
      <c r="G328" s="239">
        <v>0</v>
      </c>
      <c r="H328" s="239">
        <v>0</v>
      </c>
      <c r="I328" s="237">
        <v>30000</v>
      </c>
    </row>
    <row r="329" spans="1:9">
      <c r="A329" s="236" t="s">
        <v>1694</v>
      </c>
      <c r="B329" s="236" t="s">
        <v>1695</v>
      </c>
      <c r="C329" s="237">
        <v>0</v>
      </c>
      <c r="D329" s="238">
        <v>0</v>
      </c>
      <c r="E329" s="239">
        <v>0</v>
      </c>
      <c r="F329" s="239">
        <v>0</v>
      </c>
      <c r="G329" s="239">
        <v>0</v>
      </c>
      <c r="H329" s="239">
        <v>0</v>
      </c>
      <c r="I329" s="237">
        <v>100000</v>
      </c>
    </row>
    <row r="330" spans="1:9">
      <c r="A330" s="236" t="s">
        <v>459</v>
      </c>
      <c r="B330" s="236" t="s">
        <v>1696</v>
      </c>
      <c r="C330" s="237">
        <v>0</v>
      </c>
      <c r="D330" s="238">
        <v>0</v>
      </c>
      <c r="E330" s="239">
        <v>0</v>
      </c>
      <c r="F330" s="239">
        <v>0</v>
      </c>
      <c r="G330" s="239">
        <v>0</v>
      </c>
      <c r="H330" s="239">
        <v>0</v>
      </c>
      <c r="I330" s="237">
        <v>30000</v>
      </c>
    </row>
    <row r="331" spans="1:9">
      <c r="A331" s="236" t="s">
        <v>809</v>
      </c>
      <c r="B331" s="236" t="s">
        <v>1697</v>
      </c>
      <c r="C331" s="237">
        <v>0</v>
      </c>
      <c r="D331" s="238">
        <v>0</v>
      </c>
      <c r="E331" s="239">
        <v>0</v>
      </c>
      <c r="F331" s="239">
        <v>0</v>
      </c>
      <c r="G331" s="239">
        <v>0</v>
      </c>
      <c r="H331" s="239">
        <v>0</v>
      </c>
      <c r="I331" s="237">
        <v>30000</v>
      </c>
    </row>
    <row r="332" spans="1:9">
      <c r="A332" s="236" t="s">
        <v>1698</v>
      </c>
      <c r="B332" s="236" t="s">
        <v>1699</v>
      </c>
      <c r="C332" s="237">
        <v>0</v>
      </c>
      <c r="D332" s="238">
        <v>0</v>
      </c>
      <c r="E332" s="239">
        <v>0</v>
      </c>
      <c r="F332" s="239">
        <v>0</v>
      </c>
      <c r="G332" s="239">
        <v>0</v>
      </c>
      <c r="H332" s="239">
        <v>0</v>
      </c>
      <c r="I332" s="237">
        <v>30000</v>
      </c>
    </row>
    <row r="333" spans="1:9">
      <c r="A333" s="236" t="s">
        <v>1700</v>
      </c>
      <c r="B333" s="236" t="s">
        <v>1701</v>
      </c>
      <c r="C333" s="237">
        <v>0</v>
      </c>
      <c r="D333" s="238">
        <v>0</v>
      </c>
      <c r="E333" s="239">
        <v>0</v>
      </c>
      <c r="F333" s="239">
        <v>0</v>
      </c>
      <c r="G333" s="239">
        <v>0</v>
      </c>
      <c r="H333" s="239">
        <v>0</v>
      </c>
      <c r="I333" s="237">
        <v>30000</v>
      </c>
    </row>
    <row r="334" spans="1:9">
      <c r="A334" s="236" t="s">
        <v>1702</v>
      </c>
      <c r="B334" s="236" t="s">
        <v>1703</v>
      </c>
      <c r="C334" s="237">
        <v>0</v>
      </c>
      <c r="D334" s="238">
        <v>0</v>
      </c>
      <c r="E334" s="239">
        <v>0</v>
      </c>
      <c r="F334" s="239">
        <v>0</v>
      </c>
      <c r="G334" s="239">
        <v>0</v>
      </c>
      <c r="H334" s="239">
        <v>0</v>
      </c>
      <c r="I334" s="237">
        <v>30000</v>
      </c>
    </row>
    <row r="335" spans="1:9">
      <c r="A335" s="236" t="s">
        <v>1704</v>
      </c>
      <c r="B335" s="236" t="s">
        <v>1705</v>
      </c>
      <c r="C335" s="237">
        <v>0</v>
      </c>
      <c r="D335" s="238">
        <v>0</v>
      </c>
      <c r="E335" s="239">
        <v>0</v>
      </c>
      <c r="F335" s="239">
        <v>0</v>
      </c>
      <c r="G335" s="239">
        <v>0</v>
      </c>
      <c r="H335" s="239">
        <v>0</v>
      </c>
      <c r="I335" s="237">
        <v>50000</v>
      </c>
    </row>
    <row r="336" spans="1:9">
      <c r="A336" s="236" t="s">
        <v>1706</v>
      </c>
      <c r="B336" s="236" t="s">
        <v>1707</v>
      </c>
      <c r="C336" s="237">
        <v>0</v>
      </c>
      <c r="D336" s="238">
        <v>0</v>
      </c>
      <c r="E336" s="239">
        <v>0</v>
      </c>
      <c r="F336" s="239">
        <v>0</v>
      </c>
      <c r="G336" s="239">
        <v>0</v>
      </c>
      <c r="H336" s="239">
        <v>0</v>
      </c>
      <c r="I336" s="237">
        <v>34560</v>
      </c>
    </row>
    <row r="337" spans="1:9">
      <c r="A337" s="236" t="s">
        <v>1004</v>
      </c>
      <c r="B337" s="236" t="s">
        <v>1005</v>
      </c>
      <c r="C337" s="237">
        <v>0</v>
      </c>
      <c r="D337" s="238">
        <v>0</v>
      </c>
      <c r="E337" s="239">
        <v>0</v>
      </c>
      <c r="F337" s="239">
        <v>0</v>
      </c>
      <c r="G337" s="239">
        <v>0</v>
      </c>
      <c r="H337" s="239">
        <v>0</v>
      </c>
      <c r="I337" s="237">
        <v>40000</v>
      </c>
    </row>
    <row r="338" spans="1:9">
      <c r="A338" s="236" t="s">
        <v>828</v>
      </c>
      <c r="B338" s="236" t="s">
        <v>1708</v>
      </c>
      <c r="C338" s="237">
        <v>0</v>
      </c>
      <c r="D338" s="238">
        <v>0</v>
      </c>
      <c r="E338" s="239">
        <v>0</v>
      </c>
      <c r="F338" s="239">
        <v>0</v>
      </c>
      <c r="G338" s="239">
        <v>0</v>
      </c>
      <c r="H338" s="239">
        <v>0</v>
      </c>
      <c r="I338" s="237">
        <v>30000</v>
      </c>
    </row>
    <row r="339" spans="1:9">
      <c r="A339" s="236" t="s">
        <v>1709</v>
      </c>
      <c r="B339" s="236" t="s">
        <v>1710</v>
      </c>
      <c r="C339" s="237">
        <v>0</v>
      </c>
      <c r="D339" s="238">
        <v>0</v>
      </c>
      <c r="E339" s="239">
        <v>0</v>
      </c>
      <c r="F339" s="239">
        <v>0</v>
      </c>
      <c r="G339" s="239">
        <v>0</v>
      </c>
      <c r="H339" s="239">
        <v>0</v>
      </c>
      <c r="I339" s="237">
        <v>20000</v>
      </c>
    </row>
    <row r="340" spans="1:9">
      <c r="A340" s="236" t="s">
        <v>1711</v>
      </c>
      <c r="B340" s="236" t="s">
        <v>1712</v>
      </c>
      <c r="C340" s="237">
        <v>0</v>
      </c>
      <c r="D340" s="238">
        <v>0</v>
      </c>
      <c r="E340" s="239">
        <v>0</v>
      </c>
      <c r="F340" s="239">
        <v>0</v>
      </c>
      <c r="G340" s="239">
        <v>0</v>
      </c>
      <c r="H340" s="239">
        <v>0</v>
      </c>
      <c r="I340" s="237">
        <v>30000</v>
      </c>
    </row>
    <row r="341" spans="1:9">
      <c r="A341" s="236" t="s">
        <v>1713</v>
      </c>
      <c r="B341" s="236" t="s">
        <v>1714</v>
      </c>
      <c r="C341" s="237">
        <v>0</v>
      </c>
      <c r="D341" s="238">
        <v>0</v>
      </c>
      <c r="E341" s="239">
        <v>0</v>
      </c>
      <c r="F341" s="239">
        <v>0</v>
      </c>
      <c r="G341" s="239">
        <v>0</v>
      </c>
      <c r="H341" s="239">
        <v>0</v>
      </c>
      <c r="I341" s="237">
        <v>30000</v>
      </c>
    </row>
    <row r="342" spans="1:9">
      <c r="A342" s="236" t="s">
        <v>1715</v>
      </c>
      <c r="B342" s="236" t="s">
        <v>1716</v>
      </c>
      <c r="C342" s="237">
        <v>0</v>
      </c>
      <c r="D342" s="238">
        <v>0</v>
      </c>
      <c r="E342" s="239">
        <v>0</v>
      </c>
      <c r="F342" s="239">
        <v>0</v>
      </c>
      <c r="G342" s="239">
        <v>0</v>
      </c>
      <c r="H342" s="239">
        <v>0</v>
      </c>
      <c r="I342" s="237">
        <v>30000</v>
      </c>
    </row>
    <row r="343" spans="1:9">
      <c r="A343" s="236" t="s">
        <v>596</v>
      </c>
      <c r="B343" s="236" t="s">
        <v>1717</v>
      </c>
      <c r="C343" s="237">
        <v>0</v>
      </c>
      <c r="D343" s="238">
        <v>0</v>
      </c>
      <c r="E343" s="239">
        <v>0</v>
      </c>
      <c r="F343" s="239">
        <v>0</v>
      </c>
      <c r="G343" s="239">
        <v>0</v>
      </c>
      <c r="H343" s="239">
        <v>0</v>
      </c>
      <c r="I343" s="237">
        <v>30000</v>
      </c>
    </row>
    <row r="344" spans="1:9">
      <c r="A344" s="236" t="s">
        <v>811</v>
      </c>
      <c r="B344" s="236" t="s">
        <v>1697</v>
      </c>
      <c r="C344" s="237">
        <v>0</v>
      </c>
      <c r="D344" s="238">
        <v>0</v>
      </c>
      <c r="E344" s="239">
        <v>0</v>
      </c>
      <c r="F344" s="239">
        <v>0</v>
      </c>
      <c r="G344" s="239">
        <v>0</v>
      </c>
      <c r="H344" s="239">
        <v>0</v>
      </c>
      <c r="I344" s="237">
        <v>30000</v>
      </c>
    </row>
    <row r="345" spans="1:9">
      <c r="A345" s="236" t="s">
        <v>1718</v>
      </c>
      <c r="B345" s="236" t="s">
        <v>1719</v>
      </c>
      <c r="C345" s="237">
        <v>0</v>
      </c>
      <c r="D345" s="238">
        <v>0</v>
      </c>
      <c r="E345" s="239">
        <v>0</v>
      </c>
      <c r="F345" s="239">
        <v>0</v>
      </c>
      <c r="G345" s="239">
        <v>0</v>
      </c>
      <c r="H345" s="239">
        <v>0</v>
      </c>
      <c r="I345" s="237">
        <v>30000</v>
      </c>
    </row>
    <row r="346" spans="1:9">
      <c r="A346" s="236" t="s">
        <v>458</v>
      </c>
      <c r="B346" s="236" t="s">
        <v>1696</v>
      </c>
      <c r="C346" s="237">
        <v>0</v>
      </c>
      <c r="D346" s="238">
        <v>0</v>
      </c>
      <c r="E346" s="239">
        <v>0</v>
      </c>
      <c r="F346" s="239">
        <v>0</v>
      </c>
      <c r="G346" s="239">
        <v>0</v>
      </c>
      <c r="H346" s="239">
        <v>0</v>
      </c>
      <c r="I346" s="237">
        <v>30000</v>
      </c>
    </row>
    <row r="347" spans="1:9">
      <c r="A347" s="236" t="s">
        <v>1720</v>
      </c>
      <c r="B347" s="236" t="s">
        <v>1721</v>
      </c>
      <c r="C347" s="237">
        <v>0</v>
      </c>
      <c r="D347" s="238">
        <v>0</v>
      </c>
      <c r="E347" s="239">
        <v>0</v>
      </c>
      <c r="F347" s="239">
        <v>0</v>
      </c>
      <c r="G347" s="239">
        <v>0</v>
      </c>
      <c r="H347" s="239">
        <v>0</v>
      </c>
      <c r="I347" s="237">
        <v>34560</v>
      </c>
    </row>
    <row r="348" spans="1:9">
      <c r="A348" s="236" t="s">
        <v>1722</v>
      </c>
      <c r="B348" s="236" t="s">
        <v>1723</v>
      </c>
      <c r="C348" s="237">
        <v>0</v>
      </c>
      <c r="D348" s="238">
        <v>0</v>
      </c>
      <c r="E348" s="239">
        <v>0</v>
      </c>
      <c r="F348" s="239">
        <v>0</v>
      </c>
      <c r="G348" s="239">
        <v>0</v>
      </c>
      <c r="H348" s="239">
        <v>0</v>
      </c>
      <c r="I348" s="237">
        <v>30000</v>
      </c>
    </row>
    <row r="349" spans="1:9">
      <c r="A349" s="236" t="s">
        <v>1724</v>
      </c>
      <c r="B349" s="236" t="s">
        <v>1725</v>
      </c>
      <c r="C349" s="237">
        <v>0</v>
      </c>
      <c r="D349" s="238">
        <v>0</v>
      </c>
      <c r="E349" s="239">
        <v>0</v>
      </c>
      <c r="F349" s="239">
        <v>0</v>
      </c>
      <c r="G349" s="239">
        <v>0</v>
      </c>
      <c r="H349" s="239">
        <v>0</v>
      </c>
      <c r="I349" s="237">
        <v>34560</v>
      </c>
    </row>
    <row r="350" spans="1:9">
      <c r="A350" s="236" t="s">
        <v>1726</v>
      </c>
      <c r="B350" s="236" t="s">
        <v>1727</v>
      </c>
      <c r="C350" s="237">
        <v>0</v>
      </c>
      <c r="D350" s="238">
        <v>0</v>
      </c>
      <c r="E350" s="239">
        <v>0</v>
      </c>
      <c r="F350" s="239">
        <v>0</v>
      </c>
      <c r="G350" s="239">
        <v>0</v>
      </c>
      <c r="H350" s="239">
        <v>0</v>
      </c>
      <c r="I350" s="237">
        <v>24000</v>
      </c>
    </row>
    <row r="351" spans="1:9">
      <c r="A351" s="236" t="s">
        <v>1728</v>
      </c>
      <c r="B351" s="236" t="s">
        <v>1729</v>
      </c>
      <c r="C351" s="237">
        <v>0</v>
      </c>
      <c r="D351" s="238">
        <v>0</v>
      </c>
      <c r="E351" s="239">
        <v>0</v>
      </c>
      <c r="F351" s="239">
        <v>0</v>
      </c>
      <c r="G351" s="239">
        <v>0</v>
      </c>
      <c r="H351" s="239">
        <v>0</v>
      </c>
      <c r="I351" s="237">
        <v>30000</v>
      </c>
    </row>
    <row r="352" spans="1:9">
      <c r="A352" s="236" t="s">
        <v>661</v>
      </c>
      <c r="B352" s="236" t="s">
        <v>1730</v>
      </c>
      <c r="C352" s="237">
        <v>0</v>
      </c>
      <c r="D352" s="238">
        <v>0</v>
      </c>
      <c r="E352" s="239">
        <v>0</v>
      </c>
      <c r="F352" s="239">
        <v>0</v>
      </c>
      <c r="G352" s="239">
        <v>0</v>
      </c>
      <c r="H352" s="239">
        <v>0</v>
      </c>
      <c r="I352" s="237">
        <v>30000</v>
      </c>
    </row>
    <row r="353" spans="1:9">
      <c r="A353" s="236" t="s">
        <v>1731</v>
      </c>
      <c r="B353" s="236" t="s">
        <v>1732</v>
      </c>
      <c r="C353" s="237">
        <v>0</v>
      </c>
      <c r="D353" s="238">
        <v>0</v>
      </c>
      <c r="E353" s="239">
        <v>0</v>
      </c>
      <c r="F353" s="239">
        <v>0</v>
      </c>
      <c r="G353" s="239">
        <v>0</v>
      </c>
      <c r="H353" s="239">
        <v>0</v>
      </c>
      <c r="I353" s="237">
        <v>30000</v>
      </c>
    </row>
    <row r="354" spans="1:9">
      <c r="A354" s="236" t="s">
        <v>1733</v>
      </c>
      <c r="B354" s="236" t="s">
        <v>1734</v>
      </c>
      <c r="C354" s="237">
        <v>0</v>
      </c>
      <c r="D354" s="238">
        <v>0</v>
      </c>
      <c r="E354" s="239">
        <v>0</v>
      </c>
      <c r="F354" s="239">
        <v>0</v>
      </c>
      <c r="G354" s="239">
        <v>0</v>
      </c>
      <c r="H354" s="239">
        <v>0</v>
      </c>
      <c r="I354" s="237">
        <v>30000</v>
      </c>
    </row>
    <row r="355" spans="1:9">
      <c r="A355" s="236" t="s">
        <v>993</v>
      </c>
      <c r="B355" s="236" t="s">
        <v>1735</v>
      </c>
      <c r="C355" s="237">
        <v>0</v>
      </c>
      <c r="D355" s="238">
        <v>0</v>
      </c>
      <c r="E355" s="239">
        <v>0</v>
      </c>
      <c r="F355" s="239">
        <v>0</v>
      </c>
      <c r="G355" s="239">
        <v>0</v>
      </c>
      <c r="H355" s="239">
        <v>0</v>
      </c>
      <c r="I355" s="237">
        <v>30000</v>
      </c>
    </row>
    <row r="356" spans="1:9">
      <c r="A356" s="236" t="s">
        <v>1736</v>
      </c>
      <c r="B356" s="236" t="s">
        <v>1737</v>
      </c>
      <c r="C356" s="237">
        <v>0</v>
      </c>
      <c r="D356" s="238">
        <v>0</v>
      </c>
      <c r="E356" s="239">
        <v>0</v>
      </c>
      <c r="F356" s="239">
        <v>0</v>
      </c>
      <c r="G356" s="239">
        <v>0</v>
      </c>
      <c r="H356" s="239">
        <v>0</v>
      </c>
      <c r="I356" s="237">
        <v>24000</v>
      </c>
    </row>
    <row r="357" spans="1:9">
      <c r="A357" s="236" t="s">
        <v>1738</v>
      </c>
      <c r="B357" s="236" t="s">
        <v>1739</v>
      </c>
      <c r="C357" s="237">
        <v>0</v>
      </c>
      <c r="D357" s="238">
        <v>0</v>
      </c>
      <c r="E357" s="239">
        <v>0</v>
      </c>
      <c r="F357" s="239">
        <v>0</v>
      </c>
      <c r="G357" s="239">
        <v>0</v>
      </c>
      <c r="H357" s="239">
        <v>0</v>
      </c>
      <c r="I357" s="237">
        <v>30000</v>
      </c>
    </row>
    <row r="358" spans="1:9">
      <c r="A358" s="236" t="s">
        <v>484</v>
      </c>
      <c r="B358" s="236" t="s">
        <v>1740</v>
      </c>
      <c r="C358" s="237">
        <v>0</v>
      </c>
      <c r="D358" s="238">
        <v>0</v>
      </c>
      <c r="E358" s="239">
        <v>0</v>
      </c>
      <c r="F358" s="239">
        <v>0</v>
      </c>
      <c r="G358" s="239">
        <v>0</v>
      </c>
      <c r="H358" s="239">
        <v>0</v>
      </c>
      <c r="I358" s="237">
        <v>50000</v>
      </c>
    </row>
    <row r="359" spans="1:9">
      <c r="A359" s="236" t="s">
        <v>1082</v>
      </c>
      <c r="B359" s="236" t="s">
        <v>1620</v>
      </c>
      <c r="C359" s="237">
        <v>0</v>
      </c>
      <c r="D359" s="238">
        <v>0</v>
      </c>
      <c r="E359" s="239">
        <v>0</v>
      </c>
      <c r="F359" s="239">
        <v>0</v>
      </c>
      <c r="G359" s="239">
        <v>0</v>
      </c>
      <c r="H359" s="239">
        <v>0</v>
      </c>
      <c r="I359" s="237">
        <v>80000</v>
      </c>
    </row>
    <row r="360" spans="1:9">
      <c r="A360" s="236" t="s">
        <v>1741</v>
      </c>
      <c r="B360" s="236" t="s">
        <v>1742</v>
      </c>
      <c r="C360" s="237">
        <v>0</v>
      </c>
      <c r="D360" s="238">
        <v>0</v>
      </c>
      <c r="E360" s="239">
        <v>0</v>
      </c>
      <c r="F360" s="239">
        <v>0</v>
      </c>
      <c r="G360" s="239">
        <v>0</v>
      </c>
      <c r="H360" s="239">
        <v>0</v>
      </c>
      <c r="I360" s="237">
        <v>24000</v>
      </c>
    </row>
    <row r="361" spans="1:9">
      <c r="A361" s="236" t="s">
        <v>1743</v>
      </c>
      <c r="B361" s="236" t="s">
        <v>1744</v>
      </c>
      <c r="C361" s="237">
        <v>0</v>
      </c>
      <c r="D361" s="238">
        <v>0</v>
      </c>
      <c r="E361" s="239">
        <v>0</v>
      </c>
      <c r="F361" s="239">
        <v>0</v>
      </c>
      <c r="G361" s="239">
        <v>0</v>
      </c>
      <c r="H361" s="239">
        <v>0</v>
      </c>
      <c r="I361" s="237">
        <v>80000</v>
      </c>
    </row>
    <row r="362" spans="1:9">
      <c r="A362" s="236" t="s">
        <v>1745</v>
      </c>
      <c r="B362" s="236" t="s">
        <v>1746</v>
      </c>
      <c r="C362" s="237">
        <v>0</v>
      </c>
      <c r="D362" s="238">
        <v>0</v>
      </c>
      <c r="E362" s="239">
        <v>0</v>
      </c>
      <c r="F362" s="239">
        <v>0</v>
      </c>
      <c r="G362" s="239">
        <v>0</v>
      </c>
      <c r="H362" s="239">
        <v>0</v>
      </c>
      <c r="I362" s="237">
        <v>30000</v>
      </c>
    </row>
    <row r="363" spans="1:9">
      <c r="A363" s="236" t="s">
        <v>1747</v>
      </c>
      <c r="B363" s="236" t="s">
        <v>1748</v>
      </c>
      <c r="C363" s="237">
        <v>0</v>
      </c>
      <c r="D363" s="238">
        <v>0</v>
      </c>
      <c r="E363" s="239">
        <v>0</v>
      </c>
      <c r="F363" s="239">
        <v>0</v>
      </c>
      <c r="G363" s="239">
        <v>0</v>
      </c>
      <c r="H363" s="239">
        <v>0</v>
      </c>
      <c r="I363" s="237">
        <v>24000</v>
      </c>
    </row>
    <row r="364" spans="1:9">
      <c r="A364" s="236" t="s">
        <v>1749</v>
      </c>
      <c r="B364" s="236" t="s">
        <v>1750</v>
      </c>
      <c r="C364" s="237">
        <v>0</v>
      </c>
      <c r="D364" s="238">
        <v>0</v>
      </c>
      <c r="E364" s="239">
        <v>0</v>
      </c>
      <c r="F364" s="239">
        <v>0</v>
      </c>
      <c r="G364" s="239">
        <v>0</v>
      </c>
      <c r="H364" s="239">
        <v>0</v>
      </c>
      <c r="I364" s="237">
        <v>30000</v>
      </c>
    </row>
    <row r="365" spans="1:9">
      <c r="A365" s="236" t="s">
        <v>1751</v>
      </c>
      <c r="B365" s="236" t="s">
        <v>1752</v>
      </c>
      <c r="C365" s="237">
        <v>0</v>
      </c>
      <c r="D365" s="238">
        <v>0</v>
      </c>
      <c r="E365" s="239">
        <v>0</v>
      </c>
      <c r="F365" s="239">
        <v>0</v>
      </c>
      <c r="G365" s="239">
        <v>0</v>
      </c>
      <c r="H365" s="239">
        <v>0</v>
      </c>
      <c r="I365" s="237">
        <v>64000</v>
      </c>
    </row>
    <row r="366" spans="1:9">
      <c r="A366" s="236" t="s">
        <v>1753</v>
      </c>
      <c r="B366" s="236" t="s">
        <v>1754</v>
      </c>
      <c r="C366" s="237">
        <v>0</v>
      </c>
      <c r="D366" s="238">
        <v>0</v>
      </c>
      <c r="E366" s="239">
        <v>0</v>
      </c>
      <c r="F366" s="239">
        <v>0</v>
      </c>
      <c r="G366" s="239">
        <v>0</v>
      </c>
      <c r="H366" s="239">
        <v>0</v>
      </c>
      <c r="I366" s="237">
        <v>500000</v>
      </c>
    </row>
    <row r="367" spans="1:9">
      <c r="A367" s="236" t="s">
        <v>1755</v>
      </c>
      <c r="B367" s="236" t="s">
        <v>1756</v>
      </c>
      <c r="C367" s="237">
        <v>0</v>
      </c>
      <c r="D367" s="238">
        <v>0</v>
      </c>
      <c r="E367" s="239">
        <v>0</v>
      </c>
      <c r="F367" s="239">
        <v>0</v>
      </c>
      <c r="G367" s="239">
        <v>0</v>
      </c>
      <c r="H367" s="239">
        <v>0</v>
      </c>
      <c r="I367" s="237">
        <v>50000</v>
      </c>
    </row>
    <row r="368" spans="1:9">
      <c r="A368" s="236" t="s">
        <v>1757</v>
      </c>
      <c r="B368" s="236" t="s">
        <v>1758</v>
      </c>
      <c r="C368" s="237">
        <v>0</v>
      </c>
      <c r="D368" s="238">
        <v>0</v>
      </c>
      <c r="E368" s="239">
        <v>0</v>
      </c>
      <c r="F368" s="239">
        <v>0</v>
      </c>
      <c r="G368" s="239">
        <v>0</v>
      </c>
      <c r="H368" s="239">
        <v>0</v>
      </c>
      <c r="I368" s="237">
        <v>30000</v>
      </c>
    </row>
    <row r="369" spans="1:9">
      <c r="A369" s="236" t="s">
        <v>1759</v>
      </c>
      <c r="B369" s="236" t="s">
        <v>1723</v>
      </c>
      <c r="C369" s="237">
        <v>0</v>
      </c>
      <c r="D369" s="238">
        <v>0</v>
      </c>
      <c r="E369" s="239">
        <v>0</v>
      </c>
      <c r="F369" s="239">
        <v>0</v>
      </c>
      <c r="G369" s="239">
        <v>0</v>
      </c>
      <c r="H369" s="239">
        <v>0</v>
      </c>
      <c r="I369" s="237">
        <v>30000</v>
      </c>
    </row>
    <row r="370" spans="1:9">
      <c r="A370" s="236" t="s">
        <v>1760</v>
      </c>
      <c r="B370" s="236" t="s">
        <v>1761</v>
      </c>
      <c r="C370" s="237">
        <v>0</v>
      </c>
      <c r="D370" s="238">
        <v>0</v>
      </c>
      <c r="E370" s="239">
        <v>0</v>
      </c>
      <c r="F370" s="239">
        <v>0</v>
      </c>
      <c r="G370" s="239">
        <v>0</v>
      </c>
      <c r="H370" s="239">
        <v>0</v>
      </c>
      <c r="I370" s="237">
        <v>50000</v>
      </c>
    </row>
    <row r="371" spans="1:9">
      <c r="A371" s="236" t="s">
        <v>634</v>
      </c>
      <c r="B371" s="236" t="s">
        <v>1762</v>
      </c>
      <c r="C371" s="237">
        <v>0</v>
      </c>
      <c r="D371" s="238">
        <v>0</v>
      </c>
      <c r="E371" s="239">
        <v>0</v>
      </c>
      <c r="F371" s="239">
        <v>0</v>
      </c>
      <c r="G371" s="239">
        <v>0</v>
      </c>
      <c r="H371" s="239">
        <v>0</v>
      </c>
      <c r="I371" s="237">
        <v>30000</v>
      </c>
    </row>
    <row r="372" spans="1:9">
      <c r="A372" s="236" t="s">
        <v>1763</v>
      </c>
      <c r="B372" s="236" t="s">
        <v>1764</v>
      </c>
      <c r="C372" s="237">
        <v>0</v>
      </c>
      <c r="D372" s="238">
        <v>0</v>
      </c>
      <c r="E372" s="239">
        <v>0</v>
      </c>
      <c r="F372" s="239">
        <v>0</v>
      </c>
      <c r="G372" s="239">
        <v>0</v>
      </c>
      <c r="H372" s="239">
        <v>0</v>
      </c>
      <c r="I372" s="237">
        <v>50000</v>
      </c>
    </row>
    <row r="373" spans="1:9">
      <c r="A373" s="236" t="s">
        <v>1765</v>
      </c>
      <c r="B373" s="236" t="s">
        <v>1758</v>
      </c>
      <c r="C373" s="237">
        <v>0</v>
      </c>
      <c r="D373" s="238">
        <v>0</v>
      </c>
      <c r="E373" s="239">
        <v>0</v>
      </c>
      <c r="F373" s="239">
        <v>0</v>
      </c>
      <c r="G373" s="239">
        <v>0</v>
      </c>
      <c r="H373" s="239">
        <v>0</v>
      </c>
      <c r="I373" s="237">
        <v>30000</v>
      </c>
    </row>
    <row r="374" spans="1:9">
      <c r="A374" s="236" t="s">
        <v>1766</v>
      </c>
      <c r="B374" s="236" t="s">
        <v>1767</v>
      </c>
      <c r="C374" s="237">
        <v>0</v>
      </c>
      <c r="D374" s="238">
        <v>0</v>
      </c>
      <c r="E374" s="239">
        <v>0</v>
      </c>
      <c r="F374" s="239">
        <v>0</v>
      </c>
      <c r="G374" s="239">
        <v>0</v>
      </c>
      <c r="H374" s="239">
        <v>0</v>
      </c>
      <c r="I374" s="237">
        <v>50000</v>
      </c>
    </row>
    <row r="375" spans="1:9">
      <c r="A375" s="236" t="s">
        <v>1768</v>
      </c>
      <c r="B375" s="236" t="s">
        <v>1769</v>
      </c>
      <c r="C375" s="237">
        <v>0</v>
      </c>
      <c r="D375" s="238">
        <v>0</v>
      </c>
      <c r="E375" s="239">
        <v>0</v>
      </c>
      <c r="F375" s="239">
        <v>0</v>
      </c>
      <c r="G375" s="239">
        <v>0</v>
      </c>
      <c r="H375" s="239">
        <v>0</v>
      </c>
      <c r="I375" s="237">
        <v>30000</v>
      </c>
    </row>
    <row r="376" spans="1:9">
      <c r="A376" s="236" t="s">
        <v>1770</v>
      </c>
      <c r="B376" s="236" t="s">
        <v>1771</v>
      </c>
      <c r="C376" s="237">
        <v>0</v>
      </c>
      <c r="D376" s="238">
        <v>0</v>
      </c>
      <c r="E376" s="239">
        <v>0</v>
      </c>
      <c r="F376" s="239">
        <v>0</v>
      </c>
      <c r="G376" s="239">
        <v>0</v>
      </c>
      <c r="H376" s="239">
        <v>0</v>
      </c>
      <c r="I376" s="237">
        <v>30000</v>
      </c>
    </row>
    <row r="377" spans="1:9">
      <c r="A377" s="236" t="s">
        <v>692</v>
      </c>
      <c r="B377" s="236" t="s">
        <v>1772</v>
      </c>
      <c r="C377" s="237">
        <v>0</v>
      </c>
      <c r="D377" s="238">
        <v>0</v>
      </c>
      <c r="E377" s="239">
        <v>0</v>
      </c>
      <c r="F377" s="239">
        <v>0</v>
      </c>
      <c r="G377" s="239">
        <v>0</v>
      </c>
      <c r="H377" s="239">
        <v>0</v>
      </c>
      <c r="I377" s="237">
        <v>30000</v>
      </c>
    </row>
    <row r="378" spans="1:9">
      <c r="A378" s="236" t="s">
        <v>644</v>
      </c>
      <c r="B378" s="236" t="s">
        <v>1773</v>
      </c>
      <c r="C378" s="237">
        <v>0</v>
      </c>
      <c r="D378" s="238">
        <v>0</v>
      </c>
      <c r="E378" s="239">
        <v>0</v>
      </c>
      <c r="F378" s="239">
        <v>0</v>
      </c>
      <c r="G378" s="239">
        <v>0</v>
      </c>
      <c r="H378" s="239">
        <v>0</v>
      </c>
      <c r="I378" s="237">
        <v>30000</v>
      </c>
    </row>
    <row r="379" spans="1:9">
      <c r="A379" s="236" t="s">
        <v>1774</v>
      </c>
      <c r="B379" s="236" t="s">
        <v>1775</v>
      </c>
      <c r="C379" s="237">
        <v>0</v>
      </c>
      <c r="D379" s="238">
        <v>0</v>
      </c>
      <c r="E379" s="239">
        <v>0</v>
      </c>
      <c r="F379" s="239">
        <v>0</v>
      </c>
      <c r="G379" s="239">
        <v>0</v>
      </c>
      <c r="H379" s="239">
        <v>0</v>
      </c>
      <c r="I379" s="237">
        <v>34560</v>
      </c>
    </row>
    <row r="380" spans="1:9">
      <c r="A380" s="236" t="s">
        <v>1099</v>
      </c>
      <c r="B380" s="236" t="s">
        <v>1776</v>
      </c>
      <c r="C380" s="237">
        <v>0</v>
      </c>
      <c r="D380" s="238">
        <v>0</v>
      </c>
      <c r="E380" s="239">
        <v>0</v>
      </c>
      <c r="F380" s="239">
        <v>0</v>
      </c>
      <c r="G380" s="239">
        <v>0</v>
      </c>
      <c r="H380" s="239">
        <v>0</v>
      </c>
      <c r="I380" s="237">
        <v>30000</v>
      </c>
    </row>
    <row r="381" spans="1:9">
      <c r="A381" s="236" t="s">
        <v>1131</v>
      </c>
      <c r="B381" s="236" t="s">
        <v>1777</v>
      </c>
      <c r="C381" s="237">
        <v>0</v>
      </c>
      <c r="D381" s="238">
        <v>0</v>
      </c>
      <c r="E381" s="239">
        <v>0</v>
      </c>
      <c r="F381" s="239">
        <v>0</v>
      </c>
      <c r="G381" s="239">
        <v>0</v>
      </c>
      <c r="H381" s="239">
        <v>0</v>
      </c>
      <c r="I381" s="237">
        <v>30000</v>
      </c>
    </row>
    <row r="382" spans="1:9">
      <c r="A382" s="236" t="s">
        <v>1260</v>
      </c>
      <c r="B382" s="236" t="s">
        <v>1778</v>
      </c>
      <c r="C382" s="237">
        <v>0</v>
      </c>
      <c r="D382" s="238">
        <v>0</v>
      </c>
      <c r="E382" s="239">
        <v>0</v>
      </c>
      <c r="F382" s="239">
        <v>0</v>
      </c>
      <c r="G382" s="239">
        <v>0</v>
      </c>
      <c r="H382" s="239">
        <v>0</v>
      </c>
      <c r="I382" s="237">
        <v>30000</v>
      </c>
    </row>
    <row r="383" spans="1:9">
      <c r="A383" s="236" t="s">
        <v>1232</v>
      </c>
      <c r="B383" s="236" t="s">
        <v>1779</v>
      </c>
      <c r="C383" s="237">
        <v>0</v>
      </c>
      <c r="D383" s="238">
        <v>0</v>
      </c>
      <c r="E383" s="239">
        <v>0</v>
      </c>
      <c r="F383" s="239">
        <v>0</v>
      </c>
      <c r="G383" s="239">
        <v>0</v>
      </c>
      <c r="H383" s="239">
        <v>0</v>
      </c>
      <c r="I383" s="237">
        <v>30000</v>
      </c>
    </row>
    <row r="384" spans="1:9">
      <c r="A384" s="236" t="s">
        <v>1780</v>
      </c>
      <c r="B384" s="236" t="s">
        <v>1771</v>
      </c>
      <c r="C384" s="237">
        <v>0</v>
      </c>
      <c r="D384" s="238">
        <v>0</v>
      </c>
      <c r="E384" s="239">
        <v>0</v>
      </c>
      <c r="F384" s="239">
        <v>0</v>
      </c>
      <c r="G384" s="239">
        <v>0</v>
      </c>
      <c r="H384" s="239">
        <v>0</v>
      </c>
      <c r="I384" s="237">
        <v>30000</v>
      </c>
    </row>
    <row r="385" spans="1:9">
      <c r="A385" s="236" t="s">
        <v>1781</v>
      </c>
      <c r="B385" s="236" t="s">
        <v>1782</v>
      </c>
      <c r="C385" s="237">
        <v>0</v>
      </c>
      <c r="D385" s="238">
        <v>0</v>
      </c>
      <c r="E385" s="239">
        <v>0</v>
      </c>
      <c r="F385" s="239">
        <v>0</v>
      </c>
      <c r="G385" s="239">
        <v>0</v>
      </c>
      <c r="H385" s="239">
        <v>0</v>
      </c>
      <c r="I385" s="237">
        <v>30000</v>
      </c>
    </row>
    <row r="386" spans="1:9">
      <c r="A386" s="236" t="s">
        <v>1783</v>
      </c>
      <c r="B386" s="236" t="s">
        <v>1784</v>
      </c>
      <c r="C386" s="237">
        <v>0</v>
      </c>
      <c r="D386" s="238">
        <v>0</v>
      </c>
      <c r="E386" s="239">
        <v>0</v>
      </c>
      <c r="F386" s="239">
        <v>0</v>
      </c>
      <c r="G386" s="239">
        <v>0</v>
      </c>
      <c r="H386" s="239">
        <v>0</v>
      </c>
      <c r="I386" s="237">
        <v>30000</v>
      </c>
    </row>
    <row r="387" spans="1:9">
      <c r="A387" s="236" t="s">
        <v>808</v>
      </c>
      <c r="B387" s="236" t="s">
        <v>1746</v>
      </c>
      <c r="C387" s="237">
        <v>0</v>
      </c>
      <c r="D387" s="238">
        <v>0</v>
      </c>
      <c r="E387" s="239">
        <v>0</v>
      </c>
      <c r="F387" s="239">
        <v>0</v>
      </c>
      <c r="G387" s="239">
        <v>0</v>
      </c>
      <c r="H387" s="239">
        <v>0</v>
      </c>
      <c r="I387" s="237">
        <v>30000</v>
      </c>
    </row>
    <row r="388" spans="1:9">
      <c r="A388" s="236" t="s">
        <v>1785</v>
      </c>
      <c r="B388" s="236" t="s">
        <v>1786</v>
      </c>
      <c r="C388" s="237">
        <v>0</v>
      </c>
      <c r="D388" s="238">
        <v>0</v>
      </c>
      <c r="E388" s="239">
        <v>0</v>
      </c>
      <c r="F388" s="239">
        <v>0</v>
      </c>
      <c r="G388" s="239">
        <v>0</v>
      </c>
      <c r="H388" s="239">
        <v>0</v>
      </c>
      <c r="I388" s="237">
        <v>46080</v>
      </c>
    </row>
    <row r="389" spans="1:9">
      <c r="A389" s="236" t="s">
        <v>597</v>
      </c>
      <c r="B389" s="236" t="s">
        <v>1717</v>
      </c>
      <c r="C389" s="237">
        <v>0</v>
      </c>
      <c r="D389" s="238">
        <v>0</v>
      </c>
      <c r="E389" s="239">
        <v>0</v>
      </c>
      <c r="F389" s="239">
        <v>0</v>
      </c>
      <c r="G389" s="239">
        <v>0</v>
      </c>
      <c r="H389" s="239">
        <v>0</v>
      </c>
      <c r="I389" s="237">
        <v>30000</v>
      </c>
    </row>
    <row r="390" spans="1:9">
      <c r="A390" s="236" t="s">
        <v>1268</v>
      </c>
      <c r="B390" s="236" t="s">
        <v>1787</v>
      </c>
      <c r="C390" s="237">
        <v>0</v>
      </c>
      <c r="D390" s="238">
        <v>0</v>
      </c>
      <c r="E390" s="239">
        <v>0</v>
      </c>
      <c r="F390" s="239">
        <v>0</v>
      </c>
      <c r="G390" s="239">
        <v>0</v>
      </c>
      <c r="H390" s="239">
        <v>0</v>
      </c>
      <c r="I390" s="237">
        <v>24000</v>
      </c>
    </row>
    <row r="391" spans="1:9">
      <c r="A391" s="236" t="s">
        <v>1788</v>
      </c>
      <c r="B391" s="236" t="s">
        <v>1789</v>
      </c>
      <c r="C391" s="237">
        <v>0</v>
      </c>
      <c r="D391" s="238">
        <v>0</v>
      </c>
      <c r="E391" s="239">
        <v>0</v>
      </c>
      <c r="F391" s="239">
        <v>0</v>
      </c>
      <c r="G391" s="239">
        <v>0</v>
      </c>
      <c r="H391" s="239">
        <v>0</v>
      </c>
      <c r="I391" s="237">
        <v>30000</v>
      </c>
    </row>
    <row r="392" spans="1:9">
      <c r="A392" s="236" t="s">
        <v>1075</v>
      </c>
      <c r="B392" s="236" t="s">
        <v>1790</v>
      </c>
      <c r="C392" s="237">
        <v>0</v>
      </c>
      <c r="D392" s="238">
        <v>0</v>
      </c>
      <c r="E392" s="239">
        <v>0</v>
      </c>
      <c r="F392" s="239">
        <v>0</v>
      </c>
      <c r="G392" s="239">
        <v>0</v>
      </c>
      <c r="H392" s="239">
        <v>0</v>
      </c>
      <c r="I392" s="237">
        <v>30000</v>
      </c>
    </row>
    <row r="393" spans="1:9">
      <c r="A393" s="236" t="s">
        <v>1233</v>
      </c>
      <c r="B393" s="236" t="s">
        <v>1779</v>
      </c>
      <c r="C393" s="237">
        <v>0</v>
      </c>
      <c r="D393" s="238">
        <v>0</v>
      </c>
      <c r="E393" s="239">
        <v>0</v>
      </c>
      <c r="F393" s="239">
        <v>0</v>
      </c>
      <c r="G393" s="239">
        <v>0</v>
      </c>
      <c r="H393" s="239">
        <v>0</v>
      </c>
      <c r="I393" s="237">
        <v>30000</v>
      </c>
    </row>
    <row r="394" spans="1:9">
      <c r="A394" s="236" t="s">
        <v>1791</v>
      </c>
      <c r="B394" s="236" t="s">
        <v>1792</v>
      </c>
      <c r="C394" s="237">
        <v>0</v>
      </c>
      <c r="D394" s="238">
        <v>0</v>
      </c>
      <c r="E394" s="239">
        <v>0</v>
      </c>
      <c r="F394" s="239">
        <v>0</v>
      </c>
      <c r="G394" s="239">
        <v>0</v>
      </c>
      <c r="H394" s="239">
        <v>0</v>
      </c>
      <c r="I394" s="237">
        <v>34560</v>
      </c>
    </row>
    <row r="395" spans="1:9">
      <c r="A395" s="236" t="s">
        <v>1793</v>
      </c>
      <c r="B395" s="236" t="s">
        <v>1794</v>
      </c>
      <c r="C395" s="237">
        <v>0</v>
      </c>
      <c r="D395" s="238">
        <v>0</v>
      </c>
      <c r="E395" s="239">
        <v>0</v>
      </c>
      <c r="F395" s="239">
        <v>0</v>
      </c>
      <c r="G395" s="239">
        <v>0</v>
      </c>
      <c r="H395" s="239">
        <v>0</v>
      </c>
      <c r="I395" s="237">
        <v>50000</v>
      </c>
    </row>
    <row r="396" spans="1:9">
      <c r="A396" s="236" t="s">
        <v>1795</v>
      </c>
      <c r="B396" s="236" t="s">
        <v>1796</v>
      </c>
      <c r="C396" s="237">
        <v>0</v>
      </c>
      <c r="D396" s="238">
        <v>0</v>
      </c>
      <c r="E396" s="239">
        <v>0</v>
      </c>
      <c r="F396" s="239">
        <v>0</v>
      </c>
      <c r="G396" s="239">
        <v>0</v>
      </c>
      <c r="H396" s="239">
        <v>0</v>
      </c>
      <c r="I396" s="237">
        <v>30000</v>
      </c>
    </row>
    <row r="397" spans="1:9">
      <c r="A397" s="236" t="s">
        <v>721</v>
      </c>
      <c r="B397" s="236" t="s">
        <v>1797</v>
      </c>
      <c r="C397" s="237">
        <v>0</v>
      </c>
      <c r="D397" s="238">
        <v>0</v>
      </c>
      <c r="E397" s="239">
        <v>0</v>
      </c>
      <c r="F397" s="239">
        <v>0</v>
      </c>
      <c r="G397" s="239">
        <v>0</v>
      </c>
      <c r="H397" s="239">
        <v>0</v>
      </c>
      <c r="I397" s="237">
        <v>50000</v>
      </c>
    </row>
    <row r="398" spans="1:9">
      <c r="A398" s="236" t="s">
        <v>1798</v>
      </c>
      <c r="B398" s="236" t="s">
        <v>1799</v>
      </c>
      <c r="C398" s="237">
        <v>0</v>
      </c>
      <c r="D398" s="238">
        <v>0</v>
      </c>
      <c r="E398" s="239">
        <v>0</v>
      </c>
      <c r="F398" s="239">
        <v>0</v>
      </c>
      <c r="G398" s="239">
        <v>0</v>
      </c>
      <c r="H398" s="239">
        <v>0</v>
      </c>
      <c r="I398" s="237">
        <v>34560</v>
      </c>
    </row>
    <row r="399" spans="1:9">
      <c r="A399" s="236" t="s">
        <v>1800</v>
      </c>
      <c r="B399" s="236" t="s">
        <v>1801</v>
      </c>
      <c r="C399" s="237">
        <v>0</v>
      </c>
      <c r="D399" s="238">
        <v>0</v>
      </c>
      <c r="E399" s="239">
        <v>0</v>
      </c>
      <c r="F399" s="239">
        <v>0</v>
      </c>
      <c r="G399" s="239">
        <v>0</v>
      </c>
      <c r="H399" s="239">
        <v>0</v>
      </c>
      <c r="I399" s="237">
        <v>34560</v>
      </c>
    </row>
    <row r="400" spans="1:9">
      <c r="A400" s="236" t="s">
        <v>860</v>
      </c>
      <c r="B400" s="236" t="s">
        <v>1802</v>
      </c>
      <c r="C400" s="237">
        <v>0</v>
      </c>
      <c r="D400" s="238">
        <v>0</v>
      </c>
      <c r="E400" s="239">
        <v>0</v>
      </c>
      <c r="F400" s="239">
        <v>0</v>
      </c>
      <c r="G400" s="239">
        <v>0</v>
      </c>
      <c r="H400" s="239">
        <v>0</v>
      </c>
      <c r="I400" s="237">
        <v>24000</v>
      </c>
    </row>
    <row r="401" spans="1:9">
      <c r="A401" s="236" t="s">
        <v>1803</v>
      </c>
      <c r="B401" s="236" t="s">
        <v>1804</v>
      </c>
      <c r="C401" s="237">
        <v>0</v>
      </c>
      <c r="D401" s="238">
        <v>0</v>
      </c>
      <c r="E401" s="239">
        <v>0</v>
      </c>
      <c r="F401" s="239">
        <v>0</v>
      </c>
      <c r="G401" s="239">
        <v>0</v>
      </c>
      <c r="H401" s="239">
        <v>0</v>
      </c>
      <c r="I401" s="237">
        <v>50000</v>
      </c>
    </row>
    <row r="402" spans="1:9">
      <c r="A402" s="236" t="s">
        <v>1805</v>
      </c>
      <c r="B402" s="236" t="s">
        <v>1806</v>
      </c>
      <c r="C402" s="237">
        <v>0</v>
      </c>
      <c r="D402" s="238">
        <v>0</v>
      </c>
      <c r="E402" s="239">
        <v>0</v>
      </c>
      <c r="F402" s="239">
        <v>0</v>
      </c>
      <c r="G402" s="239">
        <v>0</v>
      </c>
      <c r="H402" s="239">
        <v>0</v>
      </c>
      <c r="I402" s="237">
        <v>30000</v>
      </c>
    </row>
    <row r="403" spans="1:9">
      <c r="A403" s="236" t="s">
        <v>1807</v>
      </c>
      <c r="B403" s="236" t="s">
        <v>1808</v>
      </c>
      <c r="C403" s="237">
        <v>0</v>
      </c>
      <c r="D403" s="238">
        <v>0</v>
      </c>
      <c r="E403" s="239">
        <v>0</v>
      </c>
      <c r="F403" s="239">
        <v>0</v>
      </c>
      <c r="G403" s="239">
        <v>0</v>
      </c>
      <c r="H403" s="239">
        <v>0</v>
      </c>
      <c r="I403" s="237">
        <v>50000</v>
      </c>
    </row>
    <row r="404" spans="1:9">
      <c r="A404" s="236" t="s">
        <v>863</v>
      </c>
      <c r="B404" s="236" t="s">
        <v>1668</v>
      </c>
      <c r="C404" s="237">
        <v>0</v>
      </c>
      <c r="D404" s="238">
        <v>0</v>
      </c>
      <c r="E404" s="239">
        <v>0</v>
      </c>
      <c r="F404" s="239">
        <v>0</v>
      </c>
      <c r="G404" s="239">
        <v>0</v>
      </c>
      <c r="H404" s="239">
        <v>0</v>
      </c>
      <c r="I404" s="237">
        <v>160000</v>
      </c>
    </row>
    <row r="405" spans="1:9">
      <c r="A405" s="236" t="s">
        <v>1809</v>
      </c>
      <c r="B405" s="236" t="s">
        <v>1810</v>
      </c>
      <c r="C405" s="237">
        <v>0</v>
      </c>
      <c r="D405" s="238">
        <v>0</v>
      </c>
      <c r="E405" s="239">
        <v>0</v>
      </c>
      <c r="F405" s="239">
        <v>0</v>
      </c>
      <c r="G405" s="239">
        <v>0</v>
      </c>
      <c r="H405" s="239">
        <v>0</v>
      </c>
      <c r="I405" s="237">
        <v>30000</v>
      </c>
    </row>
    <row r="406" spans="1:9">
      <c r="A406" s="236" t="s">
        <v>1095</v>
      </c>
      <c r="B406" s="236" t="s">
        <v>1811</v>
      </c>
      <c r="C406" s="237">
        <v>0</v>
      </c>
      <c r="D406" s="238">
        <v>0</v>
      </c>
      <c r="E406" s="239">
        <v>0</v>
      </c>
      <c r="F406" s="239">
        <v>0</v>
      </c>
      <c r="G406" s="239">
        <v>0</v>
      </c>
      <c r="H406" s="239">
        <v>0</v>
      </c>
      <c r="I406" s="237">
        <v>30000</v>
      </c>
    </row>
    <row r="407" spans="1:9">
      <c r="A407" s="236" t="s">
        <v>1812</v>
      </c>
      <c r="B407" s="236" t="s">
        <v>1813</v>
      </c>
      <c r="C407" s="237">
        <v>0</v>
      </c>
      <c r="D407" s="238">
        <v>0</v>
      </c>
      <c r="E407" s="239">
        <v>0</v>
      </c>
      <c r="F407" s="239">
        <v>0</v>
      </c>
      <c r="G407" s="239">
        <v>0</v>
      </c>
      <c r="H407" s="239">
        <v>0</v>
      </c>
      <c r="I407" s="237">
        <v>30000</v>
      </c>
    </row>
    <row r="408" spans="1:9">
      <c r="A408" s="236" t="s">
        <v>1121</v>
      </c>
      <c r="B408" s="236" t="s">
        <v>1619</v>
      </c>
      <c r="C408" s="237">
        <v>0</v>
      </c>
      <c r="D408" s="238">
        <v>0</v>
      </c>
      <c r="E408" s="239">
        <v>0</v>
      </c>
      <c r="F408" s="239">
        <v>0</v>
      </c>
      <c r="G408" s="239">
        <v>0</v>
      </c>
      <c r="H408" s="239">
        <v>0</v>
      </c>
      <c r="I408" s="237">
        <v>30000</v>
      </c>
    </row>
    <row r="409" spans="1:9">
      <c r="A409" s="236" t="s">
        <v>1814</v>
      </c>
      <c r="B409" s="236" t="s">
        <v>1815</v>
      </c>
      <c r="C409" s="237">
        <v>0</v>
      </c>
      <c r="D409" s="238">
        <v>0</v>
      </c>
      <c r="E409" s="239">
        <v>0</v>
      </c>
      <c r="F409" s="239">
        <v>0</v>
      </c>
      <c r="G409" s="239">
        <v>0</v>
      </c>
      <c r="H409" s="239">
        <v>0</v>
      </c>
      <c r="I409" s="237">
        <v>30000</v>
      </c>
    </row>
    <row r="410" spans="1:9">
      <c r="A410" s="236" t="s">
        <v>1816</v>
      </c>
      <c r="B410" s="236" t="s">
        <v>1761</v>
      </c>
      <c r="C410" s="237">
        <v>0</v>
      </c>
      <c r="D410" s="238">
        <v>0</v>
      </c>
      <c r="E410" s="239">
        <v>0</v>
      </c>
      <c r="F410" s="239">
        <v>0</v>
      </c>
      <c r="G410" s="239">
        <v>0</v>
      </c>
      <c r="H410" s="239">
        <v>0</v>
      </c>
      <c r="I410" s="237">
        <v>50000</v>
      </c>
    </row>
    <row r="411" spans="1:9">
      <c r="A411" s="236" t="s">
        <v>1147</v>
      </c>
      <c r="B411" s="236" t="s">
        <v>1817</v>
      </c>
      <c r="C411" s="237">
        <v>0</v>
      </c>
      <c r="D411" s="238">
        <v>0</v>
      </c>
      <c r="E411" s="239">
        <v>0</v>
      </c>
      <c r="F411" s="239">
        <v>0</v>
      </c>
      <c r="G411" s="239">
        <v>0</v>
      </c>
      <c r="H411" s="239">
        <v>0</v>
      </c>
      <c r="I411" s="237">
        <v>30000</v>
      </c>
    </row>
    <row r="412" spans="1:9">
      <c r="A412" s="236" t="s">
        <v>1818</v>
      </c>
      <c r="B412" s="236" t="s">
        <v>1819</v>
      </c>
      <c r="C412" s="237">
        <v>0</v>
      </c>
      <c r="D412" s="238">
        <v>0</v>
      </c>
      <c r="E412" s="239">
        <v>0</v>
      </c>
      <c r="F412" s="239">
        <v>0</v>
      </c>
      <c r="G412" s="239">
        <v>0</v>
      </c>
      <c r="H412" s="239">
        <v>0</v>
      </c>
      <c r="I412" s="237">
        <v>200000</v>
      </c>
    </row>
    <row r="413" spans="1:9">
      <c r="A413" s="236" t="s">
        <v>1820</v>
      </c>
      <c r="B413" s="236" t="s">
        <v>1744</v>
      </c>
      <c r="C413" s="237">
        <v>0</v>
      </c>
      <c r="D413" s="238">
        <v>0</v>
      </c>
      <c r="E413" s="239">
        <v>0</v>
      </c>
      <c r="F413" s="239">
        <v>0</v>
      </c>
      <c r="G413" s="239">
        <v>0</v>
      </c>
      <c r="H413" s="239">
        <v>0</v>
      </c>
      <c r="I413" s="237">
        <v>80000</v>
      </c>
    </row>
    <row r="414" spans="1:9">
      <c r="A414" s="236" t="s">
        <v>1821</v>
      </c>
      <c r="B414" s="236" t="s">
        <v>1822</v>
      </c>
      <c r="C414" s="237">
        <v>0</v>
      </c>
      <c r="D414" s="238">
        <v>0</v>
      </c>
      <c r="E414" s="239">
        <v>0</v>
      </c>
      <c r="F414" s="239">
        <v>0</v>
      </c>
      <c r="G414" s="239">
        <v>0</v>
      </c>
      <c r="H414" s="239">
        <v>0</v>
      </c>
      <c r="I414" s="237">
        <v>34560</v>
      </c>
    </row>
    <row r="415" spans="1:9">
      <c r="A415" s="236" t="s">
        <v>1301</v>
      </c>
      <c r="B415" s="236" t="s">
        <v>1823</v>
      </c>
      <c r="C415" s="237">
        <v>0</v>
      </c>
      <c r="D415" s="238">
        <v>0</v>
      </c>
      <c r="E415" s="239">
        <v>0</v>
      </c>
      <c r="F415" s="239">
        <v>0</v>
      </c>
      <c r="G415" s="239">
        <v>0</v>
      </c>
      <c r="H415" s="239">
        <v>0</v>
      </c>
      <c r="I415" s="237">
        <v>30000</v>
      </c>
    </row>
    <row r="416" spans="1:9">
      <c r="A416" s="236" t="s">
        <v>1824</v>
      </c>
      <c r="B416" s="236" t="s">
        <v>1801</v>
      </c>
      <c r="C416" s="237">
        <v>0</v>
      </c>
      <c r="D416" s="238">
        <v>0</v>
      </c>
      <c r="E416" s="239">
        <v>0</v>
      </c>
      <c r="F416" s="239">
        <v>0</v>
      </c>
      <c r="G416" s="239">
        <v>0</v>
      </c>
      <c r="H416" s="239">
        <v>0</v>
      </c>
      <c r="I416" s="237">
        <v>34560</v>
      </c>
    </row>
    <row r="417" spans="1:9">
      <c r="A417" s="236" t="s">
        <v>1018</v>
      </c>
      <c r="B417" s="236" t="s">
        <v>1825</v>
      </c>
      <c r="C417" s="237">
        <v>0</v>
      </c>
      <c r="D417" s="238">
        <v>0</v>
      </c>
      <c r="E417" s="239">
        <v>0</v>
      </c>
      <c r="F417" s="239">
        <v>0</v>
      </c>
      <c r="G417" s="239">
        <v>0</v>
      </c>
      <c r="H417" s="239">
        <v>0</v>
      </c>
      <c r="I417" s="237">
        <v>30000</v>
      </c>
    </row>
    <row r="418" spans="1:9">
      <c r="A418" s="236" t="s">
        <v>464</v>
      </c>
      <c r="B418" s="236" t="s">
        <v>1589</v>
      </c>
      <c r="C418" s="237">
        <v>0</v>
      </c>
      <c r="D418" s="238">
        <v>0</v>
      </c>
      <c r="E418" s="239">
        <v>0</v>
      </c>
      <c r="F418" s="239">
        <v>0</v>
      </c>
      <c r="G418" s="239">
        <v>0</v>
      </c>
      <c r="H418" s="239">
        <v>0</v>
      </c>
      <c r="I418" s="237">
        <v>80000</v>
      </c>
    </row>
    <row r="419" spans="1:9">
      <c r="A419" s="236" t="s">
        <v>1826</v>
      </c>
      <c r="B419" s="236" t="s">
        <v>1827</v>
      </c>
      <c r="C419" s="237">
        <v>0</v>
      </c>
      <c r="D419" s="238">
        <v>0</v>
      </c>
      <c r="E419" s="239">
        <v>0</v>
      </c>
      <c r="F419" s="239">
        <v>0</v>
      </c>
      <c r="G419" s="239">
        <v>0</v>
      </c>
      <c r="H419" s="239">
        <v>0</v>
      </c>
      <c r="I419" s="237">
        <v>24000</v>
      </c>
    </row>
    <row r="420" spans="1:9">
      <c r="A420" s="236" t="s">
        <v>650</v>
      </c>
      <c r="B420" s="236" t="s">
        <v>1828</v>
      </c>
      <c r="C420" s="237">
        <v>0</v>
      </c>
      <c r="D420" s="238">
        <v>0</v>
      </c>
      <c r="E420" s="239">
        <v>0</v>
      </c>
      <c r="F420" s="239">
        <v>0</v>
      </c>
      <c r="G420" s="239">
        <v>0</v>
      </c>
      <c r="H420" s="239">
        <v>0</v>
      </c>
      <c r="I420" s="237">
        <v>50000</v>
      </c>
    </row>
    <row r="421" spans="1:9">
      <c r="A421" s="236" t="s">
        <v>1829</v>
      </c>
      <c r="B421" s="236" t="s">
        <v>1830</v>
      </c>
      <c r="C421" s="237">
        <v>0</v>
      </c>
      <c r="D421" s="238">
        <v>0</v>
      </c>
      <c r="E421" s="239">
        <v>0</v>
      </c>
      <c r="F421" s="239">
        <v>0</v>
      </c>
      <c r="G421" s="239">
        <v>0</v>
      </c>
      <c r="H421" s="239">
        <v>0</v>
      </c>
      <c r="I421" s="237">
        <v>34560</v>
      </c>
    </row>
    <row r="422" spans="1:9">
      <c r="A422" s="236" t="s">
        <v>1831</v>
      </c>
      <c r="B422" s="236" t="s">
        <v>1832</v>
      </c>
      <c r="C422" s="237">
        <v>0</v>
      </c>
      <c r="D422" s="238">
        <v>0</v>
      </c>
      <c r="E422" s="239">
        <v>0</v>
      </c>
      <c r="F422" s="239">
        <v>0</v>
      </c>
      <c r="G422" s="239">
        <v>0</v>
      </c>
      <c r="H422" s="239">
        <v>0</v>
      </c>
      <c r="I422" s="237">
        <v>64000</v>
      </c>
    </row>
    <row r="423" spans="1:9">
      <c r="A423" s="236" t="s">
        <v>1833</v>
      </c>
      <c r="B423" s="236" t="s">
        <v>1834</v>
      </c>
      <c r="C423" s="237">
        <v>0</v>
      </c>
      <c r="D423" s="238">
        <v>0</v>
      </c>
      <c r="E423" s="239">
        <v>0</v>
      </c>
      <c r="F423" s="239">
        <v>0</v>
      </c>
      <c r="G423" s="239">
        <v>0</v>
      </c>
      <c r="H423" s="239">
        <v>0</v>
      </c>
      <c r="I423" s="237">
        <v>34560</v>
      </c>
    </row>
    <row r="424" spans="1:9">
      <c r="A424" s="236" t="s">
        <v>1835</v>
      </c>
      <c r="B424" s="236" t="s">
        <v>1836</v>
      </c>
      <c r="C424" s="237">
        <v>0</v>
      </c>
      <c r="D424" s="238">
        <v>0</v>
      </c>
      <c r="E424" s="239">
        <v>0</v>
      </c>
      <c r="F424" s="239">
        <v>0</v>
      </c>
      <c r="G424" s="239">
        <v>0</v>
      </c>
      <c r="H424" s="239">
        <v>0</v>
      </c>
      <c r="I424" s="237">
        <v>30000</v>
      </c>
    </row>
    <row r="425" spans="1:9">
      <c r="A425" s="236" t="s">
        <v>600</v>
      </c>
      <c r="B425" s="236" t="s">
        <v>1837</v>
      </c>
      <c r="C425" s="237">
        <v>0</v>
      </c>
      <c r="D425" s="238">
        <v>0</v>
      </c>
      <c r="E425" s="239">
        <v>0</v>
      </c>
      <c r="F425" s="239">
        <v>0</v>
      </c>
      <c r="G425" s="239">
        <v>0</v>
      </c>
      <c r="H425" s="239">
        <v>0</v>
      </c>
      <c r="I425" s="237">
        <v>30000</v>
      </c>
    </row>
    <row r="426" spans="1:9">
      <c r="A426" s="236" t="s">
        <v>1838</v>
      </c>
      <c r="B426" s="236" t="s">
        <v>1839</v>
      </c>
      <c r="C426" s="237">
        <v>0</v>
      </c>
      <c r="D426" s="238">
        <v>0</v>
      </c>
      <c r="E426" s="239">
        <v>0</v>
      </c>
      <c r="F426" s="239">
        <v>0</v>
      </c>
      <c r="G426" s="239">
        <v>0</v>
      </c>
      <c r="H426" s="239">
        <v>0</v>
      </c>
      <c r="I426" s="237">
        <v>100000</v>
      </c>
    </row>
    <row r="427" spans="1:9">
      <c r="A427" s="236" t="s">
        <v>453</v>
      </c>
      <c r="B427" s="236" t="s">
        <v>1840</v>
      </c>
      <c r="C427" s="237">
        <v>0</v>
      </c>
      <c r="D427" s="238">
        <v>0</v>
      </c>
      <c r="E427" s="239">
        <v>0</v>
      </c>
      <c r="F427" s="239">
        <v>0</v>
      </c>
      <c r="G427" s="239">
        <v>0</v>
      </c>
      <c r="H427" s="239">
        <v>0</v>
      </c>
      <c r="I427" s="237">
        <v>30000</v>
      </c>
    </row>
    <row r="428" spans="1:9">
      <c r="A428" s="236" t="s">
        <v>1841</v>
      </c>
      <c r="B428" s="236" t="s">
        <v>1842</v>
      </c>
      <c r="C428" s="237">
        <v>0</v>
      </c>
      <c r="D428" s="238">
        <v>0</v>
      </c>
      <c r="E428" s="239">
        <v>0</v>
      </c>
      <c r="F428" s="239">
        <v>0</v>
      </c>
      <c r="G428" s="239">
        <v>0</v>
      </c>
      <c r="H428" s="239">
        <v>0</v>
      </c>
      <c r="I428" s="237">
        <v>34560</v>
      </c>
    </row>
    <row r="429" spans="1:9">
      <c r="A429" s="236" t="s">
        <v>1843</v>
      </c>
      <c r="B429" s="236" t="s">
        <v>1844</v>
      </c>
      <c r="C429" s="237">
        <v>0</v>
      </c>
      <c r="D429" s="238">
        <v>0</v>
      </c>
      <c r="E429" s="239">
        <v>0</v>
      </c>
      <c r="F429" s="239">
        <v>0</v>
      </c>
      <c r="G429" s="239">
        <v>0</v>
      </c>
      <c r="H429" s="239">
        <v>0</v>
      </c>
      <c r="I429" s="237">
        <v>34560</v>
      </c>
    </row>
    <row r="430" spans="1:9">
      <c r="A430" s="236" t="s">
        <v>782</v>
      </c>
      <c r="B430" s="236" t="s">
        <v>1845</v>
      </c>
      <c r="C430" s="237">
        <v>0</v>
      </c>
      <c r="D430" s="238">
        <v>0</v>
      </c>
      <c r="E430" s="239">
        <v>0</v>
      </c>
      <c r="F430" s="239">
        <v>0</v>
      </c>
      <c r="G430" s="239">
        <v>0</v>
      </c>
      <c r="H430" s="239">
        <v>0</v>
      </c>
      <c r="I430" s="237">
        <v>30000</v>
      </c>
    </row>
    <row r="431" spans="1:9">
      <c r="A431" s="236" t="s">
        <v>1846</v>
      </c>
      <c r="B431" s="236" t="s">
        <v>1847</v>
      </c>
      <c r="C431" s="237">
        <v>0</v>
      </c>
      <c r="D431" s="238">
        <v>0</v>
      </c>
      <c r="E431" s="239">
        <v>0</v>
      </c>
      <c r="F431" s="239">
        <v>0</v>
      </c>
      <c r="G431" s="239">
        <v>0</v>
      </c>
      <c r="H431" s="239">
        <v>0</v>
      </c>
      <c r="I431" s="237">
        <v>30000</v>
      </c>
    </row>
    <row r="432" spans="1:9">
      <c r="A432" s="236" t="s">
        <v>1848</v>
      </c>
      <c r="B432" s="236" t="s">
        <v>1849</v>
      </c>
      <c r="C432" s="237">
        <v>0</v>
      </c>
      <c r="D432" s="238">
        <v>0</v>
      </c>
      <c r="E432" s="239">
        <v>0</v>
      </c>
      <c r="F432" s="239">
        <v>0</v>
      </c>
      <c r="G432" s="239">
        <v>0</v>
      </c>
      <c r="H432" s="239">
        <v>0</v>
      </c>
      <c r="I432" s="237">
        <v>30000</v>
      </c>
    </row>
    <row r="433" spans="1:9">
      <c r="A433" s="236" t="s">
        <v>1230</v>
      </c>
      <c r="B433" s="236" t="s">
        <v>1850</v>
      </c>
      <c r="C433" s="237">
        <v>0</v>
      </c>
      <c r="D433" s="238">
        <v>0</v>
      </c>
      <c r="E433" s="239">
        <v>0</v>
      </c>
      <c r="F433" s="239">
        <v>0</v>
      </c>
      <c r="G433" s="239">
        <v>0</v>
      </c>
      <c r="H433" s="239">
        <v>0</v>
      </c>
      <c r="I433" s="237">
        <v>64000</v>
      </c>
    </row>
    <row r="434" spans="1:9">
      <c r="A434" s="236" t="s">
        <v>806</v>
      </c>
      <c r="B434" s="236" t="s">
        <v>1851</v>
      </c>
      <c r="C434" s="237">
        <v>0</v>
      </c>
      <c r="D434" s="238">
        <v>0</v>
      </c>
      <c r="E434" s="239">
        <v>0</v>
      </c>
      <c r="F434" s="239">
        <v>0</v>
      </c>
      <c r="G434" s="239">
        <v>0</v>
      </c>
      <c r="H434" s="239">
        <v>0</v>
      </c>
      <c r="I434" s="237">
        <v>120000</v>
      </c>
    </row>
    <row r="435" spans="1:9">
      <c r="A435" s="236" t="s">
        <v>1852</v>
      </c>
      <c r="B435" s="236" t="s">
        <v>1853</v>
      </c>
      <c r="C435" s="237">
        <v>0</v>
      </c>
      <c r="D435" s="238">
        <v>0</v>
      </c>
      <c r="E435" s="239">
        <v>0</v>
      </c>
      <c r="F435" s="239">
        <v>0</v>
      </c>
      <c r="G435" s="239">
        <v>0</v>
      </c>
      <c r="H435" s="239">
        <v>0</v>
      </c>
      <c r="I435" s="237">
        <v>34560</v>
      </c>
    </row>
    <row r="436" spans="1:9">
      <c r="A436" s="236" t="s">
        <v>1854</v>
      </c>
      <c r="B436" s="236" t="s">
        <v>1855</v>
      </c>
      <c r="C436" s="237">
        <v>0</v>
      </c>
      <c r="D436" s="238">
        <v>0</v>
      </c>
      <c r="E436" s="239">
        <v>0</v>
      </c>
      <c r="F436" s="239">
        <v>0</v>
      </c>
      <c r="G436" s="239">
        <v>0</v>
      </c>
      <c r="H436" s="239">
        <v>0</v>
      </c>
      <c r="I436" s="237">
        <v>20000</v>
      </c>
    </row>
    <row r="437" spans="1:9">
      <c r="A437" s="236" t="s">
        <v>1856</v>
      </c>
      <c r="B437" s="236" t="s">
        <v>1857</v>
      </c>
      <c r="C437" s="237">
        <v>0</v>
      </c>
      <c r="D437" s="238">
        <v>0</v>
      </c>
      <c r="E437" s="239">
        <v>0</v>
      </c>
      <c r="F437" s="239">
        <v>0</v>
      </c>
      <c r="G437" s="239">
        <v>0</v>
      </c>
      <c r="H437" s="239">
        <v>0</v>
      </c>
      <c r="I437" s="237">
        <v>30000</v>
      </c>
    </row>
    <row r="438" spans="1:9">
      <c r="A438" s="236" t="s">
        <v>1858</v>
      </c>
      <c r="B438" s="236" t="s">
        <v>1737</v>
      </c>
      <c r="C438" s="237">
        <v>0</v>
      </c>
      <c r="D438" s="238">
        <v>0</v>
      </c>
      <c r="E438" s="239">
        <v>0</v>
      </c>
      <c r="F438" s="239">
        <v>0</v>
      </c>
      <c r="G438" s="239">
        <v>0</v>
      </c>
      <c r="H438" s="239">
        <v>0</v>
      </c>
      <c r="I438" s="237">
        <v>24000</v>
      </c>
    </row>
    <row r="439" spans="1:9">
      <c r="A439" s="236" t="s">
        <v>1859</v>
      </c>
      <c r="B439" s="236" t="s">
        <v>1860</v>
      </c>
      <c r="C439" s="237">
        <v>0</v>
      </c>
      <c r="D439" s="238">
        <v>0</v>
      </c>
      <c r="E439" s="239">
        <v>0</v>
      </c>
      <c r="F439" s="239">
        <v>0</v>
      </c>
      <c r="G439" s="239">
        <v>0</v>
      </c>
      <c r="H439" s="239">
        <v>0</v>
      </c>
      <c r="I439" s="237">
        <v>30000</v>
      </c>
    </row>
    <row r="440" spans="1:9">
      <c r="A440" s="236" t="s">
        <v>1861</v>
      </c>
      <c r="B440" s="236" t="s">
        <v>1862</v>
      </c>
      <c r="C440" s="237">
        <v>0</v>
      </c>
      <c r="D440" s="238">
        <v>0</v>
      </c>
      <c r="E440" s="239">
        <v>0</v>
      </c>
      <c r="F440" s="239">
        <v>0</v>
      </c>
      <c r="G440" s="239">
        <v>0</v>
      </c>
      <c r="H440" s="239">
        <v>0</v>
      </c>
      <c r="I440" s="237">
        <v>34560</v>
      </c>
    </row>
    <row r="441" spans="1:9">
      <c r="A441" s="236" t="s">
        <v>1863</v>
      </c>
      <c r="B441" s="236" t="s">
        <v>1764</v>
      </c>
      <c r="C441" s="237">
        <v>0</v>
      </c>
      <c r="D441" s="238">
        <v>0</v>
      </c>
      <c r="E441" s="239">
        <v>0</v>
      </c>
      <c r="F441" s="239">
        <v>0</v>
      </c>
      <c r="G441" s="239">
        <v>0</v>
      </c>
      <c r="H441" s="239">
        <v>0</v>
      </c>
      <c r="I441" s="237">
        <v>50000</v>
      </c>
    </row>
    <row r="442" spans="1:9">
      <c r="A442" s="236" t="s">
        <v>1864</v>
      </c>
      <c r="B442" s="236" t="s">
        <v>1865</v>
      </c>
      <c r="C442" s="237">
        <v>0</v>
      </c>
      <c r="D442" s="238">
        <v>0</v>
      </c>
      <c r="E442" s="239">
        <v>0</v>
      </c>
      <c r="F442" s="239">
        <v>0</v>
      </c>
      <c r="G442" s="239">
        <v>0</v>
      </c>
      <c r="H442" s="239">
        <v>0</v>
      </c>
      <c r="I442" s="237">
        <v>34560</v>
      </c>
    </row>
    <row r="443" spans="1:9">
      <c r="A443" s="236" t="s">
        <v>1222</v>
      </c>
      <c r="B443" s="236" t="s">
        <v>1866</v>
      </c>
      <c r="C443" s="237">
        <v>0</v>
      </c>
      <c r="D443" s="238">
        <v>0</v>
      </c>
      <c r="E443" s="239">
        <v>0</v>
      </c>
      <c r="F443" s="239">
        <v>0</v>
      </c>
      <c r="G443" s="239">
        <v>0</v>
      </c>
      <c r="H443" s="239">
        <v>0</v>
      </c>
      <c r="I443" s="237">
        <v>30000</v>
      </c>
    </row>
    <row r="444" spans="1:9">
      <c r="A444" s="236" t="s">
        <v>1867</v>
      </c>
      <c r="B444" s="236" t="s">
        <v>1868</v>
      </c>
      <c r="C444" s="237">
        <v>0</v>
      </c>
      <c r="D444" s="238">
        <v>0</v>
      </c>
      <c r="E444" s="239">
        <v>0</v>
      </c>
      <c r="F444" s="239">
        <v>0</v>
      </c>
      <c r="G444" s="239">
        <v>0</v>
      </c>
      <c r="H444" s="239">
        <v>0</v>
      </c>
      <c r="I444" s="237">
        <v>50000</v>
      </c>
    </row>
    <row r="445" spans="1:9">
      <c r="A445" s="236" t="s">
        <v>1869</v>
      </c>
      <c r="B445" s="236" t="s">
        <v>1870</v>
      </c>
      <c r="C445" s="237">
        <v>0</v>
      </c>
      <c r="D445" s="238">
        <v>0</v>
      </c>
      <c r="E445" s="239">
        <v>0</v>
      </c>
      <c r="F445" s="239">
        <v>0</v>
      </c>
      <c r="G445" s="239">
        <v>0</v>
      </c>
      <c r="H445" s="239">
        <v>0</v>
      </c>
      <c r="I445" s="237">
        <v>30000</v>
      </c>
    </row>
    <row r="446" spans="1:9">
      <c r="A446" s="236" t="s">
        <v>1871</v>
      </c>
      <c r="B446" s="236" t="s">
        <v>1872</v>
      </c>
      <c r="C446" s="237">
        <v>0</v>
      </c>
      <c r="D446" s="238">
        <v>0</v>
      </c>
      <c r="E446" s="239">
        <v>0</v>
      </c>
      <c r="F446" s="239">
        <v>0</v>
      </c>
      <c r="G446" s="239">
        <v>0</v>
      </c>
      <c r="H446" s="239">
        <v>0</v>
      </c>
      <c r="I446" s="237">
        <v>150000</v>
      </c>
    </row>
    <row r="447" spans="1:9">
      <c r="A447" s="236" t="s">
        <v>1125</v>
      </c>
      <c r="B447" s="236" t="s">
        <v>1873</v>
      </c>
      <c r="C447" s="237">
        <v>0</v>
      </c>
      <c r="D447" s="238">
        <v>0</v>
      </c>
      <c r="E447" s="239">
        <v>0</v>
      </c>
      <c r="F447" s="239">
        <v>0</v>
      </c>
      <c r="G447" s="239">
        <v>0</v>
      </c>
      <c r="H447" s="239">
        <v>0</v>
      </c>
      <c r="I447" s="237">
        <v>30000</v>
      </c>
    </row>
    <row r="448" spans="1:9">
      <c r="A448" s="236" t="s">
        <v>952</v>
      </c>
      <c r="B448" s="236" t="s">
        <v>1626</v>
      </c>
      <c r="C448" s="237">
        <v>0</v>
      </c>
      <c r="D448" s="238">
        <v>0</v>
      </c>
      <c r="E448" s="239">
        <v>0</v>
      </c>
      <c r="F448" s="239">
        <v>0</v>
      </c>
      <c r="G448" s="239">
        <v>0</v>
      </c>
      <c r="H448" s="239">
        <v>0</v>
      </c>
      <c r="I448" s="237">
        <v>30000</v>
      </c>
    </row>
    <row r="449" spans="1:9">
      <c r="A449" s="236" t="s">
        <v>1874</v>
      </c>
      <c r="B449" s="236" t="s">
        <v>1875</v>
      </c>
      <c r="C449" s="237">
        <v>0</v>
      </c>
      <c r="D449" s="238">
        <v>0</v>
      </c>
      <c r="E449" s="239">
        <v>0</v>
      </c>
      <c r="F449" s="239">
        <v>0</v>
      </c>
      <c r="G449" s="239">
        <v>0</v>
      </c>
      <c r="H449" s="239">
        <v>0</v>
      </c>
      <c r="I449" s="237">
        <v>30000</v>
      </c>
    </row>
    <row r="450" spans="1:9">
      <c r="A450" s="236" t="s">
        <v>1876</v>
      </c>
      <c r="B450" s="236" t="s">
        <v>1877</v>
      </c>
      <c r="C450" s="237">
        <v>0</v>
      </c>
      <c r="D450" s="238">
        <v>0</v>
      </c>
      <c r="E450" s="239">
        <v>0</v>
      </c>
      <c r="F450" s="239">
        <v>0</v>
      </c>
      <c r="G450" s="239">
        <v>0</v>
      </c>
      <c r="H450" s="239">
        <v>0</v>
      </c>
      <c r="I450" s="237">
        <v>30000</v>
      </c>
    </row>
    <row r="451" spans="1:9">
      <c r="A451" s="236" t="s">
        <v>1878</v>
      </c>
      <c r="B451" s="236" t="s">
        <v>1737</v>
      </c>
      <c r="C451" s="237">
        <v>0</v>
      </c>
      <c r="D451" s="238">
        <v>0</v>
      </c>
      <c r="E451" s="239">
        <v>0</v>
      </c>
      <c r="F451" s="239">
        <v>0</v>
      </c>
      <c r="G451" s="239">
        <v>0</v>
      </c>
      <c r="H451" s="239">
        <v>0</v>
      </c>
      <c r="I451" s="237">
        <v>24000</v>
      </c>
    </row>
    <row r="452" spans="1:9">
      <c r="A452" s="236" t="s">
        <v>1879</v>
      </c>
      <c r="B452" s="236" t="s">
        <v>1756</v>
      </c>
      <c r="C452" s="237">
        <v>0</v>
      </c>
      <c r="D452" s="238">
        <v>0</v>
      </c>
      <c r="E452" s="239">
        <v>0</v>
      </c>
      <c r="F452" s="239">
        <v>0</v>
      </c>
      <c r="G452" s="239">
        <v>0</v>
      </c>
      <c r="H452" s="239">
        <v>0</v>
      </c>
      <c r="I452" s="237">
        <v>50000</v>
      </c>
    </row>
    <row r="453" spans="1:9">
      <c r="A453" s="236" t="s">
        <v>1880</v>
      </c>
      <c r="B453" s="236" t="s">
        <v>1881</v>
      </c>
      <c r="C453" s="237">
        <v>0</v>
      </c>
      <c r="D453" s="238">
        <v>0</v>
      </c>
      <c r="E453" s="239">
        <v>0</v>
      </c>
      <c r="F453" s="239">
        <v>0</v>
      </c>
      <c r="G453" s="239">
        <v>0</v>
      </c>
      <c r="H453" s="239">
        <v>0</v>
      </c>
      <c r="I453" s="237">
        <v>30000</v>
      </c>
    </row>
    <row r="454" spans="1:9">
      <c r="A454" s="236" t="s">
        <v>862</v>
      </c>
      <c r="B454" s="236" t="s">
        <v>1668</v>
      </c>
      <c r="C454" s="237">
        <v>0</v>
      </c>
      <c r="D454" s="238">
        <v>0</v>
      </c>
      <c r="E454" s="239">
        <v>0</v>
      </c>
      <c r="F454" s="239">
        <v>0</v>
      </c>
      <c r="G454" s="239">
        <v>0</v>
      </c>
      <c r="H454" s="239">
        <v>0</v>
      </c>
      <c r="I454" s="237">
        <v>160000</v>
      </c>
    </row>
    <row r="455" spans="1:9">
      <c r="A455" s="236" t="s">
        <v>1882</v>
      </c>
      <c r="B455" s="236" t="s">
        <v>1883</v>
      </c>
      <c r="C455" s="237">
        <v>0</v>
      </c>
      <c r="D455" s="238">
        <v>0</v>
      </c>
      <c r="E455" s="239">
        <v>0</v>
      </c>
      <c r="F455" s="239">
        <v>0</v>
      </c>
      <c r="G455" s="239">
        <v>0</v>
      </c>
      <c r="H455" s="239">
        <v>0</v>
      </c>
      <c r="I455" s="237">
        <v>30000</v>
      </c>
    </row>
    <row r="456" spans="1:9">
      <c r="A456" s="236" t="s">
        <v>1884</v>
      </c>
      <c r="B456" s="236" t="s">
        <v>1885</v>
      </c>
      <c r="C456" s="237">
        <v>0</v>
      </c>
      <c r="D456" s="238">
        <v>0</v>
      </c>
      <c r="E456" s="239">
        <v>0</v>
      </c>
      <c r="F456" s="239">
        <v>0</v>
      </c>
      <c r="G456" s="239">
        <v>0</v>
      </c>
      <c r="H456" s="239">
        <v>0</v>
      </c>
      <c r="I456" s="237">
        <v>30000</v>
      </c>
    </row>
    <row r="457" spans="1:9">
      <c r="A457" s="236" t="s">
        <v>1886</v>
      </c>
      <c r="B457" s="236" t="s">
        <v>1887</v>
      </c>
      <c r="C457" s="237">
        <v>0</v>
      </c>
      <c r="D457" s="238">
        <v>0</v>
      </c>
      <c r="E457" s="239">
        <v>0</v>
      </c>
      <c r="F457" s="239">
        <v>0</v>
      </c>
      <c r="G457" s="239">
        <v>0</v>
      </c>
      <c r="H457" s="239">
        <v>0</v>
      </c>
      <c r="I457" s="237">
        <v>30000</v>
      </c>
    </row>
    <row r="458" spans="1:9">
      <c r="A458" s="236" t="s">
        <v>1888</v>
      </c>
      <c r="B458" s="236" t="s">
        <v>1889</v>
      </c>
      <c r="C458" s="237">
        <v>0</v>
      </c>
      <c r="D458" s="238">
        <v>0</v>
      </c>
      <c r="E458" s="239">
        <v>0</v>
      </c>
      <c r="F458" s="239">
        <v>0</v>
      </c>
      <c r="G458" s="239">
        <v>0</v>
      </c>
      <c r="H458" s="239">
        <v>0</v>
      </c>
      <c r="I458" s="237">
        <v>30000</v>
      </c>
    </row>
    <row r="459" spans="1:9">
      <c r="A459" s="236" t="s">
        <v>1890</v>
      </c>
      <c r="B459" s="236" t="s">
        <v>1891</v>
      </c>
      <c r="C459" s="237">
        <v>0</v>
      </c>
      <c r="D459" s="238">
        <v>0</v>
      </c>
      <c r="E459" s="239">
        <v>0</v>
      </c>
      <c r="F459" s="239">
        <v>0</v>
      </c>
      <c r="G459" s="239">
        <v>0</v>
      </c>
      <c r="H459" s="239">
        <v>0</v>
      </c>
      <c r="I459" s="237">
        <v>30000</v>
      </c>
    </row>
    <row r="460" spans="1:9">
      <c r="A460" s="236" t="s">
        <v>783</v>
      </c>
      <c r="B460" s="236" t="s">
        <v>1845</v>
      </c>
      <c r="C460" s="237">
        <v>0</v>
      </c>
      <c r="D460" s="238">
        <v>0</v>
      </c>
      <c r="E460" s="239">
        <v>0</v>
      </c>
      <c r="F460" s="239">
        <v>0</v>
      </c>
      <c r="G460" s="239">
        <v>0</v>
      </c>
      <c r="H460" s="239">
        <v>0</v>
      </c>
      <c r="I460" s="237">
        <v>30000</v>
      </c>
    </row>
    <row r="461" spans="1:9">
      <c r="A461" s="236" t="s">
        <v>1892</v>
      </c>
      <c r="B461" s="236" t="s">
        <v>1893</v>
      </c>
      <c r="C461" s="237">
        <v>0</v>
      </c>
      <c r="D461" s="238">
        <v>0</v>
      </c>
      <c r="E461" s="239">
        <v>0</v>
      </c>
      <c r="F461" s="239">
        <v>0</v>
      </c>
      <c r="G461" s="239">
        <v>0</v>
      </c>
      <c r="H461" s="239">
        <v>0</v>
      </c>
      <c r="I461" s="237">
        <v>34560</v>
      </c>
    </row>
    <row r="462" spans="1:9">
      <c r="A462" s="236" t="s">
        <v>1894</v>
      </c>
      <c r="B462" s="236" t="s">
        <v>1895</v>
      </c>
      <c r="C462" s="237">
        <v>0</v>
      </c>
      <c r="D462" s="238">
        <v>0</v>
      </c>
      <c r="E462" s="239">
        <v>0</v>
      </c>
      <c r="F462" s="239">
        <v>0</v>
      </c>
      <c r="G462" s="239">
        <v>0</v>
      </c>
      <c r="H462" s="239">
        <v>0</v>
      </c>
      <c r="I462" s="237">
        <v>50000</v>
      </c>
    </row>
    <row r="463" spans="1:9">
      <c r="A463" s="236" t="s">
        <v>1896</v>
      </c>
      <c r="B463" s="236" t="s">
        <v>1750</v>
      </c>
      <c r="C463" s="237">
        <v>0</v>
      </c>
      <c r="D463" s="238">
        <v>0</v>
      </c>
      <c r="E463" s="239">
        <v>0</v>
      </c>
      <c r="F463" s="239">
        <v>0</v>
      </c>
      <c r="G463" s="239">
        <v>0</v>
      </c>
      <c r="H463" s="239">
        <v>0</v>
      </c>
      <c r="I463" s="237">
        <v>30000</v>
      </c>
    </row>
    <row r="464" spans="1:9">
      <c r="A464" s="236" t="s">
        <v>1897</v>
      </c>
      <c r="B464" s="236" t="s">
        <v>1898</v>
      </c>
      <c r="C464" s="237">
        <v>0</v>
      </c>
      <c r="D464" s="238">
        <v>0</v>
      </c>
      <c r="E464" s="239">
        <v>0</v>
      </c>
      <c r="F464" s="239">
        <v>0</v>
      </c>
      <c r="G464" s="239">
        <v>0</v>
      </c>
      <c r="H464" s="239">
        <v>0</v>
      </c>
      <c r="I464" s="237">
        <v>30000</v>
      </c>
    </row>
    <row r="465" spans="1:9">
      <c r="A465" s="236" t="s">
        <v>448</v>
      </c>
      <c r="B465" s="236" t="s">
        <v>1621</v>
      </c>
      <c r="C465" s="237">
        <v>0</v>
      </c>
      <c r="D465" s="238">
        <v>0</v>
      </c>
      <c r="E465" s="239">
        <v>0</v>
      </c>
      <c r="F465" s="239">
        <v>0</v>
      </c>
      <c r="G465" s="239">
        <v>0</v>
      </c>
      <c r="H465" s="239">
        <v>0</v>
      </c>
      <c r="I465" s="237">
        <v>51200</v>
      </c>
    </row>
    <row r="466" spans="1:9">
      <c r="A466" s="236" t="s">
        <v>1899</v>
      </c>
      <c r="B466" s="236" t="s">
        <v>1900</v>
      </c>
      <c r="C466" s="237">
        <v>0</v>
      </c>
      <c r="D466" s="238">
        <v>0</v>
      </c>
      <c r="E466" s="239">
        <v>0</v>
      </c>
      <c r="F466" s="239">
        <v>0</v>
      </c>
      <c r="G466" s="239">
        <v>0</v>
      </c>
      <c r="H466" s="239">
        <v>0</v>
      </c>
      <c r="I466" s="237">
        <v>40000</v>
      </c>
    </row>
    <row r="467" spans="1:9">
      <c r="A467" s="236" t="s">
        <v>1901</v>
      </c>
      <c r="B467" s="236" t="s">
        <v>1813</v>
      </c>
      <c r="C467" s="237">
        <v>0</v>
      </c>
      <c r="D467" s="238">
        <v>0</v>
      </c>
      <c r="E467" s="239">
        <v>0</v>
      </c>
      <c r="F467" s="239">
        <v>0</v>
      </c>
      <c r="G467" s="239">
        <v>0</v>
      </c>
      <c r="H467" s="239">
        <v>0</v>
      </c>
      <c r="I467" s="237">
        <v>30000</v>
      </c>
    </row>
    <row r="468" spans="1:9">
      <c r="A468" s="236" t="s">
        <v>1072</v>
      </c>
      <c r="B468" s="236" t="s">
        <v>1790</v>
      </c>
      <c r="C468" s="237">
        <v>0</v>
      </c>
      <c r="D468" s="238">
        <v>0</v>
      </c>
      <c r="E468" s="239">
        <v>0</v>
      </c>
      <c r="F468" s="239">
        <v>0</v>
      </c>
      <c r="G468" s="239">
        <v>0</v>
      </c>
      <c r="H468" s="239">
        <v>0</v>
      </c>
      <c r="I468" s="237">
        <v>30000</v>
      </c>
    </row>
    <row r="469" spans="1:9">
      <c r="A469" s="236" t="s">
        <v>1902</v>
      </c>
      <c r="B469" s="236" t="s">
        <v>1903</v>
      </c>
      <c r="C469" s="237">
        <v>0</v>
      </c>
      <c r="D469" s="238">
        <v>0</v>
      </c>
      <c r="E469" s="239">
        <v>0</v>
      </c>
      <c r="F469" s="239">
        <v>0</v>
      </c>
      <c r="G469" s="239">
        <v>0</v>
      </c>
      <c r="H469" s="239">
        <v>0</v>
      </c>
      <c r="I469" s="237">
        <v>30000</v>
      </c>
    </row>
    <row r="470" spans="1:9">
      <c r="A470" s="236" t="s">
        <v>1238</v>
      </c>
      <c r="B470" s="236" t="s">
        <v>1904</v>
      </c>
      <c r="C470" s="237">
        <v>0</v>
      </c>
      <c r="D470" s="238">
        <v>0</v>
      </c>
      <c r="E470" s="239">
        <v>0</v>
      </c>
      <c r="F470" s="239">
        <v>0</v>
      </c>
      <c r="G470" s="239">
        <v>0</v>
      </c>
      <c r="H470" s="239">
        <v>0</v>
      </c>
      <c r="I470" s="237">
        <v>30000</v>
      </c>
    </row>
    <row r="471" spans="1:9">
      <c r="A471" s="236" t="s">
        <v>1905</v>
      </c>
      <c r="B471" s="236" t="s">
        <v>1752</v>
      </c>
      <c r="C471" s="237">
        <v>0</v>
      </c>
      <c r="D471" s="238">
        <v>0</v>
      </c>
      <c r="E471" s="239">
        <v>0</v>
      </c>
      <c r="F471" s="239">
        <v>0</v>
      </c>
      <c r="G471" s="239">
        <v>0</v>
      </c>
      <c r="H471" s="239">
        <v>0</v>
      </c>
      <c r="I471" s="237">
        <v>64000</v>
      </c>
    </row>
    <row r="472" spans="1:9">
      <c r="A472" s="236" t="s">
        <v>1906</v>
      </c>
      <c r="B472" s="236" t="s">
        <v>1907</v>
      </c>
      <c r="C472" s="237">
        <v>0</v>
      </c>
      <c r="D472" s="238">
        <v>0</v>
      </c>
      <c r="E472" s="239">
        <v>0</v>
      </c>
      <c r="F472" s="239">
        <v>0</v>
      </c>
      <c r="G472" s="239">
        <v>0</v>
      </c>
      <c r="H472" s="239">
        <v>0</v>
      </c>
      <c r="I472" s="237">
        <v>30000</v>
      </c>
    </row>
    <row r="473" spans="1:9">
      <c r="A473" s="236" t="s">
        <v>1908</v>
      </c>
      <c r="B473" s="236" t="s">
        <v>1909</v>
      </c>
      <c r="C473" s="237">
        <v>0</v>
      </c>
      <c r="D473" s="238">
        <v>0</v>
      </c>
      <c r="E473" s="239">
        <v>0</v>
      </c>
      <c r="F473" s="239">
        <v>0</v>
      </c>
      <c r="G473" s="239">
        <v>0</v>
      </c>
      <c r="H473" s="239">
        <v>0</v>
      </c>
      <c r="I473" s="237">
        <v>50000</v>
      </c>
    </row>
    <row r="474" spans="1:9">
      <c r="A474" s="236" t="s">
        <v>976</v>
      </c>
      <c r="B474" s="236" t="s">
        <v>1910</v>
      </c>
      <c r="C474" s="237">
        <v>0</v>
      </c>
      <c r="D474" s="238">
        <v>0</v>
      </c>
      <c r="E474" s="239">
        <v>0</v>
      </c>
      <c r="F474" s="239">
        <v>0</v>
      </c>
      <c r="G474" s="239">
        <v>0</v>
      </c>
      <c r="H474" s="239">
        <v>0</v>
      </c>
      <c r="I474" s="237">
        <v>50000</v>
      </c>
    </row>
    <row r="475" spans="1:9">
      <c r="A475" s="236" t="s">
        <v>509</v>
      </c>
      <c r="B475" s="236" t="s">
        <v>1605</v>
      </c>
      <c r="C475" s="237">
        <v>0</v>
      </c>
      <c r="D475" s="238">
        <v>0</v>
      </c>
      <c r="E475" s="239">
        <v>0</v>
      </c>
      <c r="F475" s="239">
        <v>0</v>
      </c>
      <c r="G475" s="239">
        <v>0</v>
      </c>
      <c r="H475" s="239">
        <v>0</v>
      </c>
      <c r="I475" s="237">
        <v>80000</v>
      </c>
    </row>
    <row r="476" spans="1:9">
      <c r="A476" s="236" t="s">
        <v>1008</v>
      </c>
      <c r="B476" s="236" t="s">
        <v>1911</v>
      </c>
      <c r="C476" s="237">
        <v>0</v>
      </c>
      <c r="D476" s="238">
        <v>0</v>
      </c>
      <c r="E476" s="239">
        <v>0</v>
      </c>
      <c r="F476" s="239">
        <v>0</v>
      </c>
      <c r="G476" s="239">
        <v>0</v>
      </c>
      <c r="H476" s="239">
        <v>0</v>
      </c>
      <c r="I476" s="237">
        <v>64000</v>
      </c>
    </row>
    <row r="477" spans="1:9">
      <c r="A477" s="236" t="s">
        <v>1912</v>
      </c>
      <c r="B477" s="236" t="s">
        <v>1913</v>
      </c>
      <c r="C477" s="237">
        <v>0</v>
      </c>
      <c r="D477" s="238">
        <v>0</v>
      </c>
      <c r="E477" s="239">
        <v>0</v>
      </c>
      <c r="F477" s="239">
        <v>0</v>
      </c>
      <c r="G477" s="239">
        <v>0</v>
      </c>
      <c r="H477" s="239">
        <v>0</v>
      </c>
      <c r="I477" s="237">
        <v>24000</v>
      </c>
    </row>
    <row r="478" spans="1:9">
      <c r="A478" s="236" t="s">
        <v>669</v>
      </c>
      <c r="B478" s="236" t="s">
        <v>1914</v>
      </c>
      <c r="C478" s="237">
        <v>0</v>
      </c>
      <c r="D478" s="238">
        <v>0</v>
      </c>
      <c r="E478" s="239">
        <v>0</v>
      </c>
      <c r="F478" s="239">
        <v>0</v>
      </c>
      <c r="G478" s="239">
        <v>0</v>
      </c>
      <c r="H478" s="239">
        <v>0</v>
      </c>
      <c r="I478" s="237">
        <v>50000</v>
      </c>
    </row>
    <row r="479" spans="1:9">
      <c r="A479" s="236" t="s">
        <v>1915</v>
      </c>
      <c r="B479" s="236" t="s">
        <v>1705</v>
      </c>
      <c r="C479" s="237">
        <v>0</v>
      </c>
      <c r="D479" s="238">
        <v>0</v>
      </c>
      <c r="E479" s="239">
        <v>0</v>
      </c>
      <c r="F479" s="239">
        <v>0</v>
      </c>
      <c r="G479" s="239">
        <v>0</v>
      </c>
      <c r="H479" s="239">
        <v>0</v>
      </c>
      <c r="I479" s="237">
        <v>50000</v>
      </c>
    </row>
    <row r="480" spans="1:9">
      <c r="A480" s="236" t="s">
        <v>858</v>
      </c>
      <c r="B480" s="236" t="s">
        <v>1668</v>
      </c>
      <c r="C480" s="237">
        <v>0</v>
      </c>
      <c r="D480" s="238">
        <v>0</v>
      </c>
      <c r="E480" s="239">
        <v>0</v>
      </c>
      <c r="F480" s="239">
        <v>0</v>
      </c>
      <c r="G480" s="239">
        <v>0</v>
      </c>
      <c r="H480" s="239">
        <v>0</v>
      </c>
      <c r="I480" s="237">
        <v>160000</v>
      </c>
    </row>
    <row r="481" spans="1:9">
      <c r="A481" s="236" t="s">
        <v>1916</v>
      </c>
      <c r="B481" s="236" t="s">
        <v>1917</v>
      </c>
      <c r="C481" s="237">
        <v>0</v>
      </c>
      <c r="D481" s="238">
        <v>0</v>
      </c>
      <c r="E481" s="239">
        <v>0</v>
      </c>
      <c r="F481" s="239">
        <v>0</v>
      </c>
      <c r="G481" s="239">
        <v>0</v>
      </c>
      <c r="H481" s="239">
        <v>0</v>
      </c>
      <c r="I481" s="237">
        <v>50000</v>
      </c>
    </row>
    <row r="482" spans="1:9">
      <c r="A482" s="236" t="s">
        <v>1918</v>
      </c>
      <c r="B482" s="236" t="s">
        <v>1919</v>
      </c>
      <c r="C482" s="237">
        <v>0</v>
      </c>
      <c r="D482" s="238">
        <v>0</v>
      </c>
      <c r="E482" s="239">
        <v>0</v>
      </c>
      <c r="F482" s="239">
        <v>0</v>
      </c>
      <c r="G482" s="239">
        <v>0</v>
      </c>
      <c r="H482" s="239">
        <v>0</v>
      </c>
      <c r="I482" s="237">
        <v>34560</v>
      </c>
    </row>
    <row r="483" spans="1:9">
      <c r="A483" s="236" t="s">
        <v>1920</v>
      </c>
      <c r="B483" s="236" t="s">
        <v>1921</v>
      </c>
      <c r="C483" s="237">
        <v>0</v>
      </c>
      <c r="D483" s="238">
        <v>0</v>
      </c>
      <c r="E483" s="239">
        <v>0</v>
      </c>
      <c r="F483" s="239">
        <v>0</v>
      </c>
      <c r="G483" s="239">
        <v>0</v>
      </c>
      <c r="H483" s="239">
        <v>0</v>
      </c>
      <c r="I483" s="237">
        <v>28800</v>
      </c>
    </row>
    <row r="484" spans="1:9">
      <c r="A484" s="236" t="s">
        <v>720</v>
      </c>
      <c r="B484" s="236" t="s">
        <v>1797</v>
      </c>
      <c r="C484" s="237">
        <v>0</v>
      </c>
      <c r="D484" s="238">
        <v>0</v>
      </c>
      <c r="E484" s="239">
        <v>0</v>
      </c>
      <c r="F484" s="239">
        <v>0</v>
      </c>
      <c r="G484" s="239">
        <v>0</v>
      </c>
      <c r="H484" s="239">
        <v>0</v>
      </c>
      <c r="I484" s="237">
        <v>50000</v>
      </c>
    </row>
    <row r="485" spans="1:9">
      <c r="A485" s="236" t="s">
        <v>868</v>
      </c>
      <c r="B485" s="236" t="s">
        <v>1802</v>
      </c>
      <c r="C485" s="237">
        <v>0</v>
      </c>
      <c r="D485" s="238">
        <v>0</v>
      </c>
      <c r="E485" s="239">
        <v>0</v>
      </c>
      <c r="F485" s="239">
        <v>0</v>
      </c>
      <c r="G485" s="239">
        <v>0</v>
      </c>
      <c r="H485" s="239">
        <v>0</v>
      </c>
      <c r="I485" s="237">
        <v>24000</v>
      </c>
    </row>
    <row r="486" spans="1:9">
      <c r="A486" s="236" t="s">
        <v>1206</v>
      </c>
      <c r="B486" s="236" t="s">
        <v>1610</v>
      </c>
      <c r="C486" s="237">
        <v>0</v>
      </c>
      <c r="D486" s="238">
        <v>0</v>
      </c>
      <c r="E486" s="239">
        <v>0</v>
      </c>
      <c r="F486" s="239">
        <v>0</v>
      </c>
      <c r="G486" s="239">
        <v>0</v>
      </c>
      <c r="H486" s="239">
        <v>0</v>
      </c>
      <c r="I486" s="237">
        <v>80000</v>
      </c>
    </row>
    <row r="487" spans="1:9">
      <c r="A487" s="236" t="s">
        <v>567</v>
      </c>
      <c r="B487" s="236" t="s">
        <v>1683</v>
      </c>
      <c r="C487" s="237">
        <v>270</v>
      </c>
      <c r="D487" s="238">
        <v>15</v>
      </c>
      <c r="E487" s="239">
        <v>0</v>
      </c>
      <c r="F487" s="239">
        <v>0</v>
      </c>
      <c r="G487" s="239">
        <v>0</v>
      </c>
      <c r="H487" s="239">
        <v>0</v>
      </c>
      <c r="I487" s="237">
        <v>30000</v>
      </c>
    </row>
    <row r="488" spans="1:9">
      <c r="A488" s="236" t="s">
        <v>1922</v>
      </c>
      <c r="B488" s="236" t="s">
        <v>1900</v>
      </c>
      <c r="C488" s="237">
        <v>0</v>
      </c>
      <c r="D488" s="238">
        <v>0</v>
      </c>
      <c r="E488" s="239">
        <v>0</v>
      </c>
      <c r="F488" s="239">
        <v>0</v>
      </c>
      <c r="G488" s="239">
        <v>0</v>
      </c>
      <c r="H488" s="239">
        <v>0</v>
      </c>
      <c r="I488" s="237">
        <v>40000</v>
      </c>
    </row>
    <row r="489" spans="1:9">
      <c r="A489" s="236" t="s">
        <v>1923</v>
      </c>
      <c r="B489" s="236" t="s">
        <v>1924</v>
      </c>
      <c r="C489" s="237">
        <v>0</v>
      </c>
      <c r="D489" s="238">
        <v>0</v>
      </c>
      <c r="E489" s="239">
        <v>0</v>
      </c>
      <c r="F489" s="239">
        <v>0</v>
      </c>
      <c r="G489" s="239">
        <v>0</v>
      </c>
      <c r="H489" s="239">
        <v>0</v>
      </c>
      <c r="I489" s="237">
        <v>200000</v>
      </c>
    </row>
    <row r="490" spans="1:9">
      <c r="A490" s="236" t="s">
        <v>1925</v>
      </c>
      <c r="B490" s="236" t="s">
        <v>1739</v>
      </c>
      <c r="C490" s="237">
        <v>0</v>
      </c>
      <c r="D490" s="238">
        <v>0</v>
      </c>
      <c r="E490" s="239">
        <v>0</v>
      </c>
      <c r="F490" s="239">
        <v>0</v>
      </c>
      <c r="G490" s="239">
        <v>0</v>
      </c>
      <c r="H490" s="239">
        <v>0</v>
      </c>
      <c r="I490" s="237">
        <v>30000</v>
      </c>
    </row>
    <row r="491" spans="1:9">
      <c r="A491" s="236" t="s">
        <v>460</v>
      </c>
      <c r="B491" s="236" t="s">
        <v>1696</v>
      </c>
      <c r="C491" s="237">
        <v>0</v>
      </c>
      <c r="D491" s="238">
        <v>0</v>
      </c>
      <c r="E491" s="239">
        <v>0</v>
      </c>
      <c r="F491" s="239">
        <v>0</v>
      </c>
      <c r="G491" s="239">
        <v>0</v>
      </c>
      <c r="H491" s="239">
        <v>0</v>
      </c>
      <c r="I491" s="237">
        <v>30000</v>
      </c>
    </row>
    <row r="492" spans="1:9">
      <c r="A492" s="236" t="s">
        <v>1926</v>
      </c>
      <c r="B492" s="236" t="s">
        <v>1927</v>
      </c>
      <c r="C492" s="237">
        <v>0</v>
      </c>
      <c r="D492" s="238">
        <v>0</v>
      </c>
      <c r="E492" s="239">
        <v>0</v>
      </c>
      <c r="F492" s="239">
        <v>0</v>
      </c>
      <c r="G492" s="239">
        <v>0</v>
      </c>
      <c r="H492" s="239">
        <v>0</v>
      </c>
      <c r="I492" s="237">
        <v>30000</v>
      </c>
    </row>
    <row r="493" spans="1:9">
      <c r="A493" s="236" t="s">
        <v>1231</v>
      </c>
      <c r="B493" s="236" t="s">
        <v>1779</v>
      </c>
      <c r="C493" s="237">
        <v>0</v>
      </c>
      <c r="D493" s="238">
        <v>0</v>
      </c>
      <c r="E493" s="239">
        <v>0</v>
      </c>
      <c r="F493" s="239">
        <v>0</v>
      </c>
      <c r="G493" s="239">
        <v>0</v>
      </c>
      <c r="H493" s="239">
        <v>0</v>
      </c>
      <c r="I493" s="237">
        <v>30000</v>
      </c>
    </row>
    <row r="494" spans="1:9">
      <c r="A494" s="236" t="s">
        <v>1928</v>
      </c>
      <c r="B494" s="236" t="s">
        <v>1929</v>
      </c>
      <c r="C494" s="237">
        <v>0</v>
      </c>
      <c r="D494" s="238">
        <v>0</v>
      </c>
      <c r="E494" s="239">
        <v>0</v>
      </c>
      <c r="F494" s="239">
        <v>0</v>
      </c>
      <c r="G494" s="239">
        <v>0</v>
      </c>
      <c r="H494" s="239">
        <v>0</v>
      </c>
      <c r="I494" s="237">
        <v>50000</v>
      </c>
    </row>
    <row r="495" spans="1:9">
      <c r="A495" s="236" t="s">
        <v>1930</v>
      </c>
      <c r="B495" s="236" t="s">
        <v>1931</v>
      </c>
      <c r="C495" s="237">
        <v>0</v>
      </c>
      <c r="D495" s="238">
        <v>0</v>
      </c>
      <c r="E495" s="239">
        <v>0</v>
      </c>
      <c r="F495" s="239">
        <v>0</v>
      </c>
      <c r="G495" s="239">
        <v>0</v>
      </c>
      <c r="H495" s="239">
        <v>0</v>
      </c>
      <c r="I495" s="237">
        <v>50000</v>
      </c>
    </row>
    <row r="496" spans="1:9">
      <c r="A496" s="236" t="s">
        <v>1932</v>
      </c>
      <c r="B496" s="236" t="s">
        <v>1933</v>
      </c>
      <c r="C496" s="237">
        <v>0</v>
      </c>
      <c r="D496" s="238">
        <v>0</v>
      </c>
      <c r="E496" s="239">
        <v>0</v>
      </c>
      <c r="F496" s="239">
        <v>0</v>
      </c>
      <c r="G496" s="239">
        <v>0</v>
      </c>
      <c r="H496" s="239">
        <v>0</v>
      </c>
      <c r="I496" s="237">
        <v>30000</v>
      </c>
    </row>
    <row r="497" spans="1:9">
      <c r="A497" s="236" t="s">
        <v>1934</v>
      </c>
      <c r="B497" s="236" t="s">
        <v>1929</v>
      </c>
      <c r="C497" s="237">
        <v>0</v>
      </c>
      <c r="D497" s="238">
        <v>0</v>
      </c>
      <c r="E497" s="239">
        <v>0</v>
      </c>
      <c r="F497" s="239">
        <v>0</v>
      </c>
      <c r="G497" s="239">
        <v>0</v>
      </c>
      <c r="H497" s="239">
        <v>0</v>
      </c>
      <c r="I497" s="237">
        <v>50000</v>
      </c>
    </row>
    <row r="498" spans="1:9">
      <c r="A498" s="236" t="s">
        <v>616</v>
      </c>
      <c r="B498" s="236" t="s">
        <v>1935</v>
      </c>
      <c r="C498" s="237">
        <v>0</v>
      </c>
      <c r="D498" s="238">
        <v>0</v>
      </c>
      <c r="E498" s="239">
        <v>0</v>
      </c>
      <c r="F498" s="239">
        <v>0</v>
      </c>
      <c r="G498" s="239">
        <v>0</v>
      </c>
      <c r="H498" s="239">
        <v>0</v>
      </c>
      <c r="I498" s="237">
        <v>30000</v>
      </c>
    </row>
    <row r="499" spans="1:9">
      <c r="A499" s="236" t="s">
        <v>1936</v>
      </c>
      <c r="B499" s="236" t="s">
        <v>1937</v>
      </c>
      <c r="C499" s="237">
        <v>0</v>
      </c>
      <c r="D499" s="238">
        <v>0</v>
      </c>
      <c r="E499" s="239">
        <v>0</v>
      </c>
      <c r="F499" s="239">
        <v>0</v>
      </c>
      <c r="G499" s="239">
        <v>0</v>
      </c>
      <c r="H499" s="239">
        <v>0</v>
      </c>
      <c r="I499" s="237">
        <v>30000</v>
      </c>
    </row>
    <row r="500" spans="1:9">
      <c r="A500" s="236" t="s">
        <v>1938</v>
      </c>
      <c r="B500" s="236" t="s">
        <v>1764</v>
      </c>
      <c r="C500" s="237">
        <v>0</v>
      </c>
      <c r="D500" s="238">
        <v>0</v>
      </c>
      <c r="E500" s="239">
        <v>0</v>
      </c>
      <c r="F500" s="239">
        <v>0</v>
      </c>
      <c r="G500" s="239">
        <v>0</v>
      </c>
      <c r="H500" s="239">
        <v>0</v>
      </c>
      <c r="I500" s="237">
        <v>50000</v>
      </c>
    </row>
    <row r="501" spans="1:9">
      <c r="A501" s="236" t="s">
        <v>900</v>
      </c>
      <c r="B501" s="236" t="s">
        <v>1939</v>
      </c>
      <c r="C501" s="237">
        <v>0</v>
      </c>
      <c r="D501" s="238">
        <v>0</v>
      </c>
      <c r="E501" s="239">
        <v>0</v>
      </c>
      <c r="F501" s="239">
        <v>0</v>
      </c>
      <c r="G501" s="239">
        <v>0</v>
      </c>
      <c r="H501" s="239">
        <v>0</v>
      </c>
      <c r="I501" s="237">
        <v>50000</v>
      </c>
    </row>
    <row r="502" spans="1:9">
      <c r="A502" s="236" t="s">
        <v>1940</v>
      </c>
      <c r="B502" s="236" t="s">
        <v>1937</v>
      </c>
      <c r="C502" s="237">
        <v>0</v>
      </c>
      <c r="D502" s="238">
        <v>0</v>
      </c>
      <c r="E502" s="239">
        <v>0</v>
      </c>
      <c r="F502" s="239">
        <v>0</v>
      </c>
      <c r="G502" s="239">
        <v>0</v>
      </c>
      <c r="H502" s="239">
        <v>0</v>
      </c>
      <c r="I502" s="237">
        <v>30000</v>
      </c>
    </row>
    <row r="503" spans="1:9">
      <c r="A503" s="236" t="s">
        <v>1941</v>
      </c>
      <c r="B503" s="236" t="s">
        <v>1942</v>
      </c>
      <c r="C503" s="237">
        <v>0</v>
      </c>
      <c r="D503" s="238">
        <v>0</v>
      </c>
      <c r="E503" s="239">
        <v>0</v>
      </c>
      <c r="F503" s="239">
        <v>0</v>
      </c>
      <c r="G503" s="239">
        <v>0</v>
      </c>
      <c r="H503" s="239">
        <v>0</v>
      </c>
      <c r="I503" s="237">
        <v>34560</v>
      </c>
    </row>
    <row r="504" spans="1:9">
      <c r="A504" s="236" t="s">
        <v>798</v>
      </c>
      <c r="B504" s="236" t="s">
        <v>1943</v>
      </c>
      <c r="C504" s="237">
        <v>0</v>
      </c>
      <c r="D504" s="238">
        <v>0</v>
      </c>
      <c r="E504" s="239">
        <v>0</v>
      </c>
      <c r="F504" s="239">
        <v>0</v>
      </c>
      <c r="G504" s="239">
        <v>0</v>
      </c>
      <c r="H504" s="239">
        <v>0</v>
      </c>
      <c r="I504" s="237">
        <v>30000</v>
      </c>
    </row>
    <row r="505" spans="1:9">
      <c r="A505" s="236" t="s">
        <v>449</v>
      </c>
      <c r="B505" s="236" t="s">
        <v>1621</v>
      </c>
      <c r="C505" s="237">
        <v>0</v>
      </c>
      <c r="D505" s="238">
        <v>0</v>
      </c>
      <c r="E505" s="239">
        <v>0</v>
      </c>
      <c r="F505" s="239">
        <v>0</v>
      </c>
      <c r="G505" s="239">
        <v>0</v>
      </c>
      <c r="H505" s="239">
        <v>0</v>
      </c>
      <c r="I505" s="237">
        <v>51200</v>
      </c>
    </row>
    <row r="506" spans="1:9">
      <c r="A506" s="236" t="s">
        <v>1944</v>
      </c>
      <c r="B506" s="236" t="s">
        <v>1945</v>
      </c>
      <c r="C506" s="237">
        <v>0</v>
      </c>
      <c r="D506" s="238">
        <v>0</v>
      </c>
      <c r="E506" s="239">
        <v>0</v>
      </c>
      <c r="F506" s="239">
        <v>0</v>
      </c>
      <c r="G506" s="239">
        <v>0</v>
      </c>
      <c r="H506" s="239">
        <v>0</v>
      </c>
      <c r="I506" s="237">
        <v>51200</v>
      </c>
    </row>
    <row r="507" spans="1:9">
      <c r="A507" s="236" t="s">
        <v>1946</v>
      </c>
      <c r="B507" s="236" t="s">
        <v>1947</v>
      </c>
      <c r="C507" s="237">
        <v>0</v>
      </c>
      <c r="D507" s="238">
        <v>0</v>
      </c>
      <c r="E507" s="239">
        <v>0</v>
      </c>
      <c r="F507" s="239">
        <v>0</v>
      </c>
      <c r="G507" s="239">
        <v>0</v>
      </c>
      <c r="H507" s="239">
        <v>0</v>
      </c>
      <c r="I507" s="237">
        <v>30000</v>
      </c>
    </row>
    <row r="508" spans="1:9">
      <c r="A508" s="236" t="s">
        <v>823</v>
      </c>
      <c r="B508" s="236" t="s">
        <v>1948</v>
      </c>
      <c r="C508" s="237">
        <v>0</v>
      </c>
      <c r="D508" s="238">
        <v>0</v>
      </c>
      <c r="E508" s="239">
        <v>0</v>
      </c>
      <c r="F508" s="239">
        <v>0</v>
      </c>
      <c r="G508" s="239">
        <v>0</v>
      </c>
      <c r="H508" s="239">
        <v>0</v>
      </c>
      <c r="I508" s="237">
        <v>30000</v>
      </c>
    </row>
    <row r="509" spans="1:9">
      <c r="A509" s="236" t="s">
        <v>799</v>
      </c>
      <c r="B509" s="236" t="s">
        <v>1949</v>
      </c>
      <c r="C509" s="237">
        <v>0</v>
      </c>
      <c r="D509" s="238">
        <v>0</v>
      </c>
      <c r="E509" s="239">
        <v>0</v>
      </c>
      <c r="F509" s="239">
        <v>0</v>
      </c>
      <c r="G509" s="239">
        <v>0</v>
      </c>
      <c r="H509" s="239">
        <v>0</v>
      </c>
      <c r="I509" s="237">
        <v>30000</v>
      </c>
    </row>
    <row r="510" spans="1:9">
      <c r="A510" s="236" t="s">
        <v>1950</v>
      </c>
      <c r="B510" s="236" t="s">
        <v>1951</v>
      </c>
      <c r="C510" s="237">
        <v>0</v>
      </c>
      <c r="D510" s="238">
        <v>0</v>
      </c>
      <c r="E510" s="239">
        <v>0</v>
      </c>
      <c r="F510" s="239">
        <v>0</v>
      </c>
      <c r="G510" s="239">
        <v>0</v>
      </c>
      <c r="H510" s="239">
        <v>0</v>
      </c>
      <c r="I510" s="237">
        <v>43200</v>
      </c>
    </row>
    <row r="511" spans="1:9">
      <c r="A511" s="236" t="s">
        <v>768</v>
      </c>
      <c r="B511" s="236" t="s">
        <v>1952</v>
      </c>
      <c r="C511" s="237">
        <v>0</v>
      </c>
      <c r="D511" s="238">
        <v>0</v>
      </c>
      <c r="E511" s="239">
        <v>0</v>
      </c>
      <c r="F511" s="239">
        <v>0</v>
      </c>
      <c r="G511" s="239">
        <v>0</v>
      </c>
      <c r="H511" s="239">
        <v>0</v>
      </c>
      <c r="I511" s="237">
        <v>64000</v>
      </c>
    </row>
    <row r="512" spans="1:9">
      <c r="A512" s="236" t="s">
        <v>1953</v>
      </c>
      <c r="B512" s="236" t="s">
        <v>1954</v>
      </c>
      <c r="C512" s="237">
        <v>0</v>
      </c>
      <c r="D512" s="238">
        <v>0</v>
      </c>
      <c r="E512" s="239">
        <v>0</v>
      </c>
      <c r="F512" s="239">
        <v>0</v>
      </c>
      <c r="G512" s="239">
        <v>0</v>
      </c>
      <c r="H512" s="239">
        <v>0</v>
      </c>
      <c r="I512" s="237">
        <v>30000</v>
      </c>
    </row>
    <row r="513" spans="1:9">
      <c r="A513" s="236" t="s">
        <v>1955</v>
      </c>
      <c r="B513" s="236" t="s">
        <v>1956</v>
      </c>
      <c r="C513" s="237">
        <v>0</v>
      </c>
      <c r="D513" s="238">
        <v>0</v>
      </c>
      <c r="E513" s="239">
        <v>0</v>
      </c>
      <c r="F513" s="239">
        <v>0</v>
      </c>
      <c r="G513" s="239">
        <v>0</v>
      </c>
      <c r="H513" s="239">
        <v>0</v>
      </c>
      <c r="I513" s="237">
        <v>40000</v>
      </c>
    </row>
    <row r="514" spans="1:9">
      <c r="A514" s="236" t="s">
        <v>1957</v>
      </c>
      <c r="B514" s="236" t="s">
        <v>1958</v>
      </c>
      <c r="C514" s="237">
        <v>0</v>
      </c>
      <c r="D514" s="238">
        <v>0</v>
      </c>
      <c r="E514" s="239">
        <v>0</v>
      </c>
      <c r="F514" s="239">
        <v>0</v>
      </c>
      <c r="G514" s="239">
        <v>0</v>
      </c>
      <c r="H514" s="239">
        <v>0</v>
      </c>
      <c r="I514" s="237">
        <v>30000</v>
      </c>
    </row>
    <row r="515" spans="1:9">
      <c r="A515" s="236" t="s">
        <v>1959</v>
      </c>
      <c r="B515" s="236" t="s">
        <v>1960</v>
      </c>
      <c r="C515" s="237">
        <v>0</v>
      </c>
      <c r="D515" s="238">
        <v>0</v>
      </c>
      <c r="E515" s="239">
        <v>0</v>
      </c>
      <c r="F515" s="239">
        <v>0</v>
      </c>
      <c r="G515" s="239">
        <v>0</v>
      </c>
      <c r="H515" s="239">
        <v>0</v>
      </c>
      <c r="I515" s="237">
        <v>64000</v>
      </c>
    </row>
    <row r="516" spans="1:9">
      <c r="A516" s="236" t="s">
        <v>903</v>
      </c>
      <c r="B516" s="236" t="s">
        <v>1961</v>
      </c>
      <c r="C516" s="237">
        <v>0</v>
      </c>
      <c r="D516" s="238">
        <v>0</v>
      </c>
      <c r="E516" s="239">
        <v>0</v>
      </c>
      <c r="F516" s="239">
        <v>0</v>
      </c>
      <c r="G516" s="239">
        <v>0</v>
      </c>
      <c r="H516" s="239">
        <v>0</v>
      </c>
      <c r="I516" s="237">
        <v>30000</v>
      </c>
    </row>
    <row r="517" spans="1:9">
      <c r="A517" s="236" t="s">
        <v>787</v>
      </c>
      <c r="B517" s="236" t="s">
        <v>1845</v>
      </c>
      <c r="C517" s="237">
        <v>0</v>
      </c>
      <c r="D517" s="238">
        <v>0</v>
      </c>
      <c r="E517" s="239">
        <v>0</v>
      </c>
      <c r="F517" s="239">
        <v>0</v>
      </c>
      <c r="G517" s="239">
        <v>0</v>
      </c>
      <c r="H517" s="239">
        <v>0</v>
      </c>
      <c r="I517" s="237">
        <v>30000</v>
      </c>
    </row>
    <row r="518" spans="1:9">
      <c r="A518" s="236" t="s">
        <v>1962</v>
      </c>
      <c r="B518" s="236" t="s">
        <v>1963</v>
      </c>
      <c r="C518" s="237">
        <v>0</v>
      </c>
      <c r="D518" s="238">
        <v>0</v>
      </c>
      <c r="E518" s="239">
        <v>0</v>
      </c>
      <c r="F518" s="239">
        <v>0</v>
      </c>
      <c r="G518" s="239">
        <v>0</v>
      </c>
      <c r="H518" s="239">
        <v>0</v>
      </c>
      <c r="I518" s="237">
        <v>30000</v>
      </c>
    </row>
    <row r="519" spans="1:9">
      <c r="A519" s="236" t="s">
        <v>1964</v>
      </c>
      <c r="B519" s="236" t="s">
        <v>1965</v>
      </c>
      <c r="C519" s="237">
        <v>0</v>
      </c>
      <c r="D519" s="238">
        <v>0</v>
      </c>
      <c r="E519" s="239">
        <v>0</v>
      </c>
      <c r="F519" s="239">
        <v>0</v>
      </c>
      <c r="G519" s="239">
        <v>0</v>
      </c>
      <c r="H519" s="239">
        <v>0</v>
      </c>
      <c r="I519" s="237">
        <v>34560</v>
      </c>
    </row>
    <row r="520" spans="1:9">
      <c r="A520" s="236" t="s">
        <v>1966</v>
      </c>
      <c r="B520" s="236" t="s">
        <v>1748</v>
      </c>
      <c r="C520" s="237">
        <v>0</v>
      </c>
      <c r="D520" s="238">
        <v>0</v>
      </c>
      <c r="E520" s="239">
        <v>0</v>
      </c>
      <c r="F520" s="239">
        <v>0</v>
      </c>
      <c r="G520" s="239">
        <v>0</v>
      </c>
      <c r="H520" s="239">
        <v>0</v>
      </c>
      <c r="I520" s="237">
        <v>24000</v>
      </c>
    </row>
    <row r="521" spans="1:9">
      <c r="A521" s="236" t="s">
        <v>1319</v>
      </c>
      <c r="B521" s="236" t="s">
        <v>1625</v>
      </c>
      <c r="C521" s="237">
        <v>0</v>
      </c>
      <c r="D521" s="238">
        <v>0</v>
      </c>
      <c r="E521" s="239">
        <v>0</v>
      </c>
      <c r="F521" s="239">
        <v>0</v>
      </c>
      <c r="G521" s="239">
        <v>0</v>
      </c>
      <c r="H521" s="239">
        <v>0</v>
      </c>
      <c r="I521" s="237">
        <v>80000</v>
      </c>
    </row>
    <row r="522" spans="1:9">
      <c r="A522" s="236" t="s">
        <v>1967</v>
      </c>
      <c r="B522" s="236" t="s">
        <v>1968</v>
      </c>
      <c r="C522" s="237">
        <v>0</v>
      </c>
      <c r="D522" s="238">
        <v>0</v>
      </c>
      <c r="E522" s="239">
        <v>0</v>
      </c>
      <c r="F522" s="239">
        <v>0</v>
      </c>
      <c r="G522" s="239">
        <v>0</v>
      </c>
      <c r="H522" s="239">
        <v>0</v>
      </c>
      <c r="I522" s="237">
        <v>30000</v>
      </c>
    </row>
    <row r="523" spans="1:9">
      <c r="A523" s="236" t="s">
        <v>1006</v>
      </c>
      <c r="B523" s="236" t="s">
        <v>1911</v>
      </c>
      <c r="C523" s="237">
        <v>0</v>
      </c>
      <c r="D523" s="238">
        <v>0</v>
      </c>
      <c r="E523" s="239">
        <v>0</v>
      </c>
      <c r="F523" s="239">
        <v>0</v>
      </c>
      <c r="G523" s="239">
        <v>0</v>
      </c>
      <c r="H523" s="239">
        <v>0</v>
      </c>
      <c r="I523" s="237">
        <v>64000</v>
      </c>
    </row>
    <row r="524" spans="1:9">
      <c r="A524" s="236" t="s">
        <v>1969</v>
      </c>
      <c r="B524" s="236" t="s">
        <v>1695</v>
      </c>
      <c r="C524" s="237">
        <v>0</v>
      </c>
      <c r="D524" s="238">
        <v>0</v>
      </c>
      <c r="E524" s="239">
        <v>0</v>
      </c>
      <c r="F524" s="239">
        <v>0</v>
      </c>
      <c r="G524" s="239">
        <v>0</v>
      </c>
      <c r="H524" s="239">
        <v>0</v>
      </c>
      <c r="I524" s="237">
        <v>100000</v>
      </c>
    </row>
    <row r="525" spans="1:9">
      <c r="A525" s="236" t="s">
        <v>1970</v>
      </c>
      <c r="B525" s="236" t="s">
        <v>1971</v>
      </c>
      <c r="C525" s="237">
        <v>0</v>
      </c>
      <c r="D525" s="238">
        <v>0</v>
      </c>
      <c r="E525" s="239">
        <v>0</v>
      </c>
      <c r="F525" s="239">
        <v>0</v>
      </c>
      <c r="G525" s="239">
        <v>0</v>
      </c>
      <c r="H525" s="239">
        <v>0</v>
      </c>
      <c r="I525" s="237">
        <v>30000</v>
      </c>
    </row>
    <row r="526" spans="1:9">
      <c r="A526" s="236" t="s">
        <v>1972</v>
      </c>
      <c r="B526" s="236" t="s">
        <v>1973</v>
      </c>
      <c r="C526" s="237">
        <v>0</v>
      </c>
      <c r="D526" s="238">
        <v>0</v>
      </c>
      <c r="E526" s="239">
        <v>0</v>
      </c>
      <c r="F526" s="239">
        <v>0</v>
      </c>
      <c r="G526" s="239">
        <v>0</v>
      </c>
      <c r="H526" s="239">
        <v>0</v>
      </c>
      <c r="I526" s="237">
        <v>34560</v>
      </c>
    </row>
    <row r="527" spans="1:9">
      <c r="A527" s="236" t="s">
        <v>1974</v>
      </c>
      <c r="B527" s="236" t="s">
        <v>1883</v>
      </c>
      <c r="C527" s="237">
        <v>0</v>
      </c>
      <c r="D527" s="238">
        <v>0</v>
      </c>
      <c r="E527" s="239">
        <v>0</v>
      </c>
      <c r="F527" s="239">
        <v>0</v>
      </c>
      <c r="G527" s="239">
        <v>0</v>
      </c>
      <c r="H527" s="239">
        <v>0</v>
      </c>
      <c r="I527" s="237">
        <v>30000</v>
      </c>
    </row>
    <row r="528" spans="1:9">
      <c r="A528" s="236" t="s">
        <v>678</v>
      </c>
      <c r="B528" s="236" t="s">
        <v>1975</v>
      </c>
      <c r="C528" s="237">
        <v>0</v>
      </c>
      <c r="D528" s="238">
        <v>0</v>
      </c>
      <c r="E528" s="239">
        <v>0</v>
      </c>
      <c r="F528" s="239">
        <v>0</v>
      </c>
      <c r="G528" s="239">
        <v>0</v>
      </c>
      <c r="H528" s="239">
        <v>0</v>
      </c>
      <c r="I528" s="237">
        <v>30000</v>
      </c>
    </row>
    <row r="529" spans="1:9">
      <c r="A529" s="236" t="s">
        <v>1976</v>
      </c>
      <c r="B529" s="236" t="s">
        <v>1977</v>
      </c>
      <c r="C529" s="237">
        <v>0</v>
      </c>
      <c r="D529" s="238">
        <v>0</v>
      </c>
      <c r="E529" s="239">
        <v>0</v>
      </c>
      <c r="F529" s="239">
        <v>0</v>
      </c>
      <c r="G529" s="239">
        <v>0</v>
      </c>
      <c r="H529" s="239">
        <v>0</v>
      </c>
      <c r="I529" s="237">
        <v>30000</v>
      </c>
    </row>
    <row r="530" spans="1:9">
      <c r="A530" s="236" t="s">
        <v>623</v>
      </c>
      <c r="B530" s="236" t="s">
        <v>1978</v>
      </c>
      <c r="C530" s="237">
        <v>0</v>
      </c>
      <c r="D530" s="238">
        <v>0</v>
      </c>
      <c r="E530" s="239">
        <v>0</v>
      </c>
      <c r="F530" s="239">
        <v>0</v>
      </c>
      <c r="G530" s="239">
        <v>0</v>
      </c>
      <c r="H530" s="239">
        <v>0</v>
      </c>
      <c r="I530" s="237">
        <v>30000</v>
      </c>
    </row>
    <row r="531" spans="1:9">
      <c r="A531" s="236" t="s">
        <v>1107</v>
      </c>
      <c r="B531" s="236" t="s">
        <v>1979</v>
      </c>
      <c r="C531" s="237">
        <v>0</v>
      </c>
      <c r="D531" s="238">
        <v>0</v>
      </c>
      <c r="E531" s="239">
        <v>0</v>
      </c>
      <c r="F531" s="239">
        <v>0</v>
      </c>
      <c r="G531" s="239">
        <v>0</v>
      </c>
      <c r="H531" s="239">
        <v>0</v>
      </c>
      <c r="I531" s="237">
        <v>30000</v>
      </c>
    </row>
    <row r="532" spans="1:9">
      <c r="A532" s="236" t="s">
        <v>1099</v>
      </c>
      <c r="B532" s="236" t="s">
        <v>1980</v>
      </c>
      <c r="C532" s="237">
        <v>0</v>
      </c>
      <c r="D532" s="238">
        <v>0</v>
      </c>
      <c r="E532" s="239">
        <v>0</v>
      </c>
      <c r="F532" s="239">
        <v>0</v>
      </c>
      <c r="G532" s="239">
        <v>0</v>
      </c>
      <c r="H532" s="239">
        <v>0</v>
      </c>
      <c r="I532" s="237">
        <v>30000</v>
      </c>
    </row>
    <row r="533" spans="1:9">
      <c r="A533" s="236" t="s">
        <v>1981</v>
      </c>
      <c r="B533" s="236" t="s">
        <v>1982</v>
      </c>
      <c r="C533" s="237">
        <v>0</v>
      </c>
      <c r="D533" s="238">
        <v>0</v>
      </c>
      <c r="E533" s="239">
        <v>0</v>
      </c>
      <c r="F533" s="239">
        <v>0</v>
      </c>
      <c r="G533" s="239">
        <v>0</v>
      </c>
      <c r="H533" s="239">
        <v>0</v>
      </c>
      <c r="I533" s="237"/>
    </row>
    <row r="534" spans="1:9">
      <c r="A534" s="236" t="s">
        <v>1983</v>
      </c>
      <c r="B534" s="236" t="s">
        <v>1984</v>
      </c>
      <c r="C534" s="237">
        <v>0</v>
      </c>
      <c r="D534" s="238">
        <v>0</v>
      </c>
      <c r="E534" s="239">
        <v>0</v>
      </c>
      <c r="F534" s="239">
        <v>0</v>
      </c>
      <c r="G534" s="239">
        <v>0</v>
      </c>
      <c r="H534" s="239">
        <v>0</v>
      </c>
      <c r="I534" s="237">
        <v>50000</v>
      </c>
    </row>
    <row r="535" spans="1:9">
      <c r="A535" s="236" t="s">
        <v>666</v>
      </c>
      <c r="B535" s="236" t="s">
        <v>1985</v>
      </c>
      <c r="C535" s="237">
        <v>0</v>
      </c>
      <c r="D535" s="238">
        <v>0</v>
      </c>
      <c r="E535" s="239">
        <v>0</v>
      </c>
      <c r="F535" s="239">
        <v>0</v>
      </c>
      <c r="G535" s="239">
        <v>0</v>
      </c>
      <c r="H535" s="239">
        <v>0</v>
      </c>
      <c r="I535" s="237">
        <v>50000</v>
      </c>
    </row>
    <row r="536" spans="1:9">
      <c r="A536" s="236" t="s">
        <v>1986</v>
      </c>
      <c r="B536" s="236" t="s">
        <v>1987</v>
      </c>
      <c r="C536" s="237">
        <v>0</v>
      </c>
      <c r="D536" s="238">
        <v>0</v>
      </c>
      <c r="E536" s="239">
        <v>0</v>
      </c>
      <c r="F536" s="239">
        <v>0</v>
      </c>
      <c r="G536" s="239">
        <v>0</v>
      </c>
      <c r="H536" s="239">
        <v>0</v>
      </c>
      <c r="I536" s="237">
        <v>30000</v>
      </c>
    </row>
    <row r="537" spans="1:9">
      <c r="A537" s="236" t="s">
        <v>1988</v>
      </c>
      <c r="B537" s="236" t="s">
        <v>1857</v>
      </c>
      <c r="C537" s="237">
        <v>0</v>
      </c>
      <c r="D537" s="238">
        <v>0</v>
      </c>
      <c r="E537" s="239">
        <v>0</v>
      </c>
      <c r="F537" s="239">
        <v>0</v>
      </c>
      <c r="G537" s="239">
        <v>0</v>
      </c>
      <c r="H537" s="239">
        <v>0</v>
      </c>
      <c r="I537" s="237">
        <v>30000</v>
      </c>
    </row>
    <row r="538" spans="1:9">
      <c r="A538" s="236" t="s">
        <v>1989</v>
      </c>
      <c r="B538" s="236" t="s">
        <v>1748</v>
      </c>
      <c r="C538" s="237">
        <v>0</v>
      </c>
      <c r="D538" s="238">
        <v>0</v>
      </c>
      <c r="E538" s="239">
        <v>0</v>
      </c>
      <c r="F538" s="239">
        <v>0</v>
      </c>
      <c r="G538" s="239">
        <v>0</v>
      </c>
      <c r="H538" s="239">
        <v>0</v>
      </c>
      <c r="I538" s="237">
        <v>24000</v>
      </c>
    </row>
    <row r="539" spans="1:9">
      <c r="A539" s="236" t="s">
        <v>1990</v>
      </c>
      <c r="B539" s="236" t="s">
        <v>1991</v>
      </c>
      <c r="C539" s="237">
        <v>0</v>
      </c>
      <c r="D539" s="238">
        <v>0</v>
      </c>
      <c r="E539" s="239">
        <v>0</v>
      </c>
      <c r="F539" s="239">
        <v>0</v>
      </c>
      <c r="G539" s="239">
        <v>0</v>
      </c>
      <c r="H539" s="239">
        <v>0</v>
      </c>
      <c r="I539" s="237">
        <v>43200</v>
      </c>
    </row>
    <row r="540" spans="1:9">
      <c r="A540" s="236" t="s">
        <v>1992</v>
      </c>
      <c r="B540" s="236" t="s">
        <v>1993</v>
      </c>
      <c r="C540" s="237">
        <v>0</v>
      </c>
      <c r="D540" s="238">
        <v>0</v>
      </c>
      <c r="E540" s="239">
        <v>0</v>
      </c>
      <c r="F540" s="239">
        <v>0</v>
      </c>
      <c r="G540" s="239">
        <v>0</v>
      </c>
      <c r="H540" s="239">
        <v>0</v>
      </c>
      <c r="I540" s="237">
        <v>50000</v>
      </c>
    </row>
    <row r="541" spans="1:9">
      <c r="A541" s="236" t="s">
        <v>1994</v>
      </c>
      <c r="B541" s="236" t="s">
        <v>1775</v>
      </c>
      <c r="C541" s="237">
        <v>0</v>
      </c>
      <c r="D541" s="238">
        <v>0</v>
      </c>
      <c r="E541" s="239">
        <v>0</v>
      </c>
      <c r="F541" s="239">
        <v>0</v>
      </c>
      <c r="G541" s="239">
        <v>0</v>
      </c>
      <c r="H541" s="239">
        <v>0</v>
      </c>
      <c r="I541" s="237">
        <v>34560</v>
      </c>
    </row>
    <row r="542" spans="1:9">
      <c r="A542" s="236" t="s">
        <v>1995</v>
      </c>
      <c r="B542" s="236" t="s">
        <v>1827</v>
      </c>
      <c r="C542" s="237">
        <v>0</v>
      </c>
      <c r="D542" s="238">
        <v>0</v>
      </c>
      <c r="E542" s="239">
        <v>0</v>
      </c>
      <c r="F542" s="239">
        <v>0</v>
      </c>
      <c r="G542" s="239">
        <v>0</v>
      </c>
      <c r="H542" s="239">
        <v>0</v>
      </c>
      <c r="I542" s="237">
        <v>24000</v>
      </c>
    </row>
    <row r="543" spans="1:9">
      <c r="A543" s="236" t="s">
        <v>1996</v>
      </c>
      <c r="B543" s="236" t="s">
        <v>1997</v>
      </c>
      <c r="C543" s="237">
        <v>0</v>
      </c>
      <c r="D543" s="238">
        <v>0</v>
      </c>
      <c r="E543" s="239">
        <v>0</v>
      </c>
      <c r="F543" s="239">
        <v>0</v>
      </c>
      <c r="G543" s="239">
        <v>0</v>
      </c>
      <c r="H543" s="239">
        <v>0</v>
      </c>
      <c r="I543" s="237">
        <v>30000</v>
      </c>
    </row>
    <row r="544" spans="1:9">
      <c r="A544" s="236" t="s">
        <v>1998</v>
      </c>
      <c r="B544" s="236" t="s">
        <v>1999</v>
      </c>
      <c r="C544" s="237">
        <v>0</v>
      </c>
      <c r="D544" s="238">
        <v>0</v>
      </c>
      <c r="E544" s="239">
        <v>0</v>
      </c>
      <c r="F544" s="239">
        <v>0</v>
      </c>
      <c r="G544" s="239">
        <v>0</v>
      </c>
      <c r="H544" s="239">
        <v>0</v>
      </c>
      <c r="I544" s="237">
        <v>30000</v>
      </c>
    </row>
    <row r="545" spans="1:9">
      <c r="A545" s="236" t="s">
        <v>1318</v>
      </c>
      <c r="B545" s="236" t="s">
        <v>1625</v>
      </c>
      <c r="C545" s="237">
        <v>0</v>
      </c>
      <c r="D545" s="238">
        <v>0</v>
      </c>
      <c r="E545" s="239">
        <v>0</v>
      </c>
      <c r="F545" s="239">
        <v>0</v>
      </c>
      <c r="G545" s="239">
        <v>0</v>
      </c>
      <c r="H545" s="239">
        <v>0</v>
      </c>
      <c r="I545" s="237">
        <v>80000</v>
      </c>
    </row>
    <row r="546" spans="1:9">
      <c r="A546" s="236" t="s">
        <v>2000</v>
      </c>
      <c r="B546" s="236" t="s">
        <v>2001</v>
      </c>
      <c r="C546" s="237">
        <v>0</v>
      </c>
      <c r="D546" s="238">
        <v>0</v>
      </c>
      <c r="E546" s="239">
        <v>0</v>
      </c>
      <c r="F546" s="239">
        <v>0</v>
      </c>
      <c r="G546" s="239">
        <v>0</v>
      </c>
      <c r="H546" s="239">
        <v>0</v>
      </c>
      <c r="I546" s="237">
        <v>76800</v>
      </c>
    </row>
    <row r="547" spans="1:9">
      <c r="A547" s="236" t="s">
        <v>1092</v>
      </c>
      <c r="B547" s="236" t="s">
        <v>1811</v>
      </c>
      <c r="C547" s="237">
        <v>0</v>
      </c>
      <c r="D547" s="238">
        <v>0</v>
      </c>
      <c r="E547" s="239">
        <v>0</v>
      </c>
      <c r="F547" s="239">
        <v>0</v>
      </c>
      <c r="G547" s="239">
        <v>0</v>
      </c>
      <c r="H547" s="239">
        <v>0</v>
      </c>
      <c r="I547" s="237">
        <v>30000</v>
      </c>
    </row>
    <row r="548" spans="1:9">
      <c r="A548" s="236" t="s">
        <v>862</v>
      </c>
      <c r="B548" s="236" t="s">
        <v>1802</v>
      </c>
      <c r="C548" s="237">
        <v>0</v>
      </c>
      <c r="D548" s="238">
        <v>0</v>
      </c>
      <c r="E548" s="239">
        <v>0</v>
      </c>
      <c r="F548" s="239">
        <v>0</v>
      </c>
      <c r="G548" s="239">
        <v>0</v>
      </c>
      <c r="H548" s="239">
        <v>0</v>
      </c>
      <c r="I548" s="237">
        <v>24000</v>
      </c>
    </row>
    <row r="549" spans="1:9">
      <c r="A549" s="236" t="s">
        <v>1264</v>
      </c>
      <c r="B549" s="236" t="s">
        <v>2002</v>
      </c>
      <c r="C549" s="237">
        <v>0</v>
      </c>
      <c r="D549" s="238">
        <v>0</v>
      </c>
      <c r="E549" s="239">
        <v>0</v>
      </c>
      <c r="F549" s="239">
        <v>0</v>
      </c>
      <c r="G549" s="239">
        <v>0</v>
      </c>
      <c r="H549" s="239">
        <v>0</v>
      </c>
      <c r="I549" s="237">
        <v>40000</v>
      </c>
    </row>
    <row r="550" spans="1:9">
      <c r="A550" s="236" t="s">
        <v>568</v>
      </c>
      <c r="B550" s="236" t="s">
        <v>1683</v>
      </c>
      <c r="C550" s="237">
        <v>220</v>
      </c>
      <c r="D550" s="238">
        <v>5</v>
      </c>
      <c r="E550" s="239">
        <v>0</v>
      </c>
      <c r="F550" s="239">
        <v>0</v>
      </c>
      <c r="G550" s="239">
        <v>0</v>
      </c>
      <c r="H550" s="239">
        <v>0</v>
      </c>
      <c r="I550" s="237">
        <v>30000</v>
      </c>
    </row>
    <row r="551" spans="1:9">
      <c r="A551" s="236" t="s">
        <v>2003</v>
      </c>
      <c r="B551" s="236" t="s">
        <v>1750</v>
      </c>
      <c r="C551" s="237">
        <v>0</v>
      </c>
      <c r="D551" s="238">
        <v>0</v>
      </c>
      <c r="E551" s="239">
        <v>0</v>
      </c>
      <c r="F551" s="239">
        <v>0</v>
      </c>
      <c r="G551" s="239">
        <v>0</v>
      </c>
      <c r="H551" s="239">
        <v>0</v>
      </c>
      <c r="I551" s="237">
        <v>30000</v>
      </c>
    </row>
    <row r="552" spans="1:9">
      <c r="A552" s="236" t="s">
        <v>2004</v>
      </c>
      <c r="B552" s="236" t="s">
        <v>1909</v>
      </c>
      <c r="C552" s="237">
        <v>0</v>
      </c>
      <c r="D552" s="238">
        <v>0</v>
      </c>
      <c r="E552" s="239">
        <v>0</v>
      </c>
      <c r="F552" s="239">
        <v>0</v>
      </c>
      <c r="G552" s="239">
        <v>0</v>
      </c>
      <c r="H552" s="239">
        <v>0</v>
      </c>
      <c r="I552" s="237">
        <v>50000</v>
      </c>
    </row>
    <row r="553" spans="1:9">
      <c r="A553" s="236" t="s">
        <v>831</v>
      </c>
      <c r="B553" s="236" t="s">
        <v>2005</v>
      </c>
      <c r="C553" s="237">
        <v>0</v>
      </c>
      <c r="D553" s="238">
        <v>0</v>
      </c>
      <c r="E553" s="239">
        <v>0</v>
      </c>
      <c r="F553" s="239">
        <v>0</v>
      </c>
      <c r="G553" s="239">
        <v>0</v>
      </c>
      <c r="H553" s="239">
        <v>0</v>
      </c>
      <c r="I553" s="237">
        <v>32000</v>
      </c>
    </row>
    <row r="554" spans="1:9">
      <c r="A554" s="236" t="s">
        <v>2006</v>
      </c>
      <c r="B554" s="236" t="s">
        <v>1806</v>
      </c>
      <c r="C554" s="237">
        <v>0</v>
      </c>
      <c r="D554" s="238">
        <v>0</v>
      </c>
      <c r="E554" s="239">
        <v>0</v>
      </c>
      <c r="F554" s="239">
        <v>0</v>
      </c>
      <c r="G554" s="239">
        <v>0</v>
      </c>
      <c r="H554" s="239">
        <v>0</v>
      </c>
      <c r="I554" s="237">
        <v>30000</v>
      </c>
    </row>
    <row r="555" spans="1:9">
      <c r="A555" s="236" t="s">
        <v>2007</v>
      </c>
      <c r="B555" s="236" t="s">
        <v>2008</v>
      </c>
      <c r="C555" s="237">
        <v>0</v>
      </c>
      <c r="D555" s="238">
        <v>0</v>
      </c>
      <c r="E555" s="239">
        <v>0</v>
      </c>
      <c r="F555" s="239">
        <v>0</v>
      </c>
      <c r="G555" s="239">
        <v>0</v>
      </c>
      <c r="H555" s="239">
        <v>0</v>
      </c>
      <c r="I555" s="237"/>
    </row>
    <row r="556" spans="1:9">
      <c r="A556" s="236" t="s">
        <v>2009</v>
      </c>
      <c r="B556" s="236" t="s">
        <v>2010</v>
      </c>
      <c r="C556" s="237">
        <v>0</v>
      </c>
      <c r="D556" s="238">
        <v>0</v>
      </c>
      <c r="E556" s="239">
        <v>0</v>
      </c>
      <c r="F556" s="239">
        <v>0</v>
      </c>
      <c r="G556" s="239">
        <v>0</v>
      </c>
      <c r="H556" s="239">
        <v>0</v>
      </c>
      <c r="I556" s="237">
        <v>30000</v>
      </c>
    </row>
    <row r="557" spans="1:9">
      <c r="A557" s="236" t="s">
        <v>771</v>
      </c>
      <c r="B557" s="236" t="s">
        <v>2011</v>
      </c>
      <c r="C557" s="237">
        <v>0</v>
      </c>
      <c r="D557" s="238">
        <v>0</v>
      </c>
      <c r="E557" s="239">
        <v>0</v>
      </c>
      <c r="F557" s="239">
        <v>0</v>
      </c>
      <c r="G557" s="239">
        <v>0</v>
      </c>
      <c r="H557" s="239">
        <v>0</v>
      </c>
      <c r="I557" s="237">
        <v>40000</v>
      </c>
    </row>
    <row r="558" spans="1:9">
      <c r="A558" s="236" t="s">
        <v>2012</v>
      </c>
      <c r="B558" s="236" t="s">
        <v>1865</v>
      </c>
      <c r="C558" s="237">
        <v>0</v>
      </c>
      <c r="D558" s="238">
        <v>0</v>
      </c>
      <c r="E558" s="239">
        <v>0</v>
      </c>
      <c r="F558" s="239">
        <v>0</v>
      </c>
      <c r="G558" s="239">
        <v>0</v>
      </c>
      <c r="H558" s="239">
        <v>0</v>
      </c>
      <c r="I558" s="237">
        <v>34560</v>
      </c>
    </row>
    <row r="559" spans="1:9">
      <c r="A559" s="236" t="s">
        <v>977</v>
      </c>
      <c r="B559" s="236" t="s">
        <v>1910</v>
      </c>
      <c r="C559" s="237">
        <v>0</v>
      </c>
      <c r="D559" s="238">
        <v>0</v>
      </c>
      <c r="E559" s="239">
        <v>0</v>
      </c>
      <c r="F559" s="239">
        <v>0</v>
      </c>
      <c r="G559" s="239">
        <v>0</v>
      </c>
      <c r="H559" s="239">
        <v>0</v>
      </c>
      <c r="I559" s="237">
        <v>50000</v>
      </c>
    </row>
    <row r="560" spans="1:9">
      <c r="A560" s="236" t="s">
        <v>801</v>
      </c>
      <c r="B560" s="236" t="s">
        <v>1949</v>
      </c>
      <c r="C560" s="237">
        <v>0</v>
      </c>
      <c r="D560" s="238">
        <v>0</v>
      </c>
      <c r="E560" s="239">
        <v>0</v>
      </c>
      <c r="F560" s="239">
        <v>0</v>
      </c>
      <c r="G560" s="239">
        <v>0</v>
      </c>
      <c r="H560" s="239">
        <v>0</v>
      </c>
      <c r="I560" s="237">
        <v>30000</v>
      </c>
    </row>
    <row r="561" spans="1:9">
      <c r="A561" s="236" t="s">
        <v>2013</v>
      </c>
      <c r="B561" s="236" t="s">
        <v>1834</v>
      </c>
      <c r="C561" s="237">
        <v>0</v>
      </c>
      <c r="D561" s="238">
        <v>0</v>
      </c>
      <c r="E561" s="239">
        <v>0</v>
      </c>
      <c r="F561" s="239">
        <v>0</v>
      </c>
      <c r="G561" s="239">
        <v>0</v>
      </c>
      <c r="H561" s="239">
        <v>0</v>
      </c>
      <c r="I561" s="237">
        <v>34560</v>
      </c>
    </row>
    <row r="562" spans="1:9">
      <c r="A562" s="236" t="s">
        <v>2014</v>
      </c>
      <c r="B562" s="236" t="s">
        <v>2015</v>
      </c>
      <c r="C562" s="237">
        <v>0</v>
      </c>
      <c r="D562" s="238">
        <v>0</v>
      </c>
      <c r="E562" s="239">
        <v>0</v>
      </c>
      <c r="F562" s="239">
        <v>0</v>
      </c>
      <c r="G562" s="239">
        <v>0</v>
      </c>
      <c r="H562" s="239">
        <v>0</v>
      </c>
      <c r="I562" s="237">
        <v>24000</v>
      </c>
    </row>
    <row r="563" spans="1:9">
      <c r="A563" s="236" t="s">
        <v>2016</v>
      </c>
      <c r="B563" s="236" t="s">
        <v>2017</v>
      </c>
      <c r="C563" s="237">
        <v>0</v>
      </c>
      <c r="D563" s="238">
        <v>0</v>
      </c>
      <c r="E563" s="239">
        <v>0</v>
      </c>
      <c r="F563" s="239">
        <v>0</v>
      </c>
      <c r="G563" s="239">
        <v>0</v>
      </c>
      <c r="H563" s="239">
        <v>0</v>
      </c>
      <c r="I563" s="237">
        <v>64000</v>
      </c>
    </row>
    <row r="564" spans="1:9">
      <c r="A564" s="236" t="s">
        <v>2018</v>
      </c>
      <c r="B564" s="236" t="s">
        <v>2019</v>
      </c>
      <c r="C564" s="237">
        <v>0</v>
      </c>
      <c r="D564" s="238">
        <v>0</v>
      </c>
      <c r="E564" s="239">
        <v>0</v>
      </c>
      <c r="F564" s="239">
        <v>0</v>
      </c>
      <c r="G564" s="239">
        <v>0</v>
      </c>
      <c r="H564" s="239">
        <v>0</v>
      </c>
      <c r="I564" s="237">
        <v>50000</v>
      </c>
    </row>
    <row r="565" spans="1:9">
      <c r="A565" s="236" t="s">
        <v>840</v>
      </c>
      <c r="B565" s="236" t="s">
        <v>1595</v>
      </c>
      <c r="C565" s="237">
        <v>0</v>
      </c>
      <c r="D565" s="238">
        <v>0</v>
      </c>
      <c r="E565" s="239">
        <v>0</v>
      </c>
      <c r="F565" s="239">
        <v>0</v>
      </c>
      <c r="G565" s="239">
        <v>0</v>
      </c>
      <c r="H565" s="239">
        <v>0</v>
      </c>
      <c r="I565" s="237">
        <v>100000</v>
      </c>
    </row>
    <row r="566" spans="1:9">
      <c r="A566" s="236" t="s">
        <v>2020</v>
      </c>
      <c r="B566" s="236" t="s">
        <v>2021</v>
      </c>
      <c r="C566" s="237">
        <v>0</v>
      </c>
      <c r="D566" s="238">
        <v>0</v>
      </c>
      <c r="E566" s="239">
        <v>0</v>
      </c>
      <c r="F566" s="239">
        <v>0</v>
      </c>
      <c r="G566" s="239">
        <v>0</v>
      </c>
      <c r="H566" s="239">
        <v>0</v>
      </c>
      <c r="I566" s="237">
        <v>30000</v>
      </c>
    </row>
    <row r="567" spans="1:9">
      <c r="A567" s="236" t="s">
        <v>511</v>
      </c>
      <c r="B567" s="236" t="s">
        <v>2022</v>
      </c>
      <c r="C567" s="237">
        <v>0</v>
      </c>
      <c r="D567" s="238">
        <v>0</v>
      </c>
      <c r="E567" s="239">
        <v>0</v>
      </c>
      <c r="F567" s="239">
        <v>0</v>
      </c>
      <c r="G567" s="239">
        <v>0</v>
      </c>
      <c r="H567" s="239">
        <v>0</v>
      </c>
      <c r="I567" s="237">
        <v>30000</v>
      </c>
    </row>
    <row r="568" spans="1:9">
      <c r="A568" s="236" t="s">
        <v>2023</v>
      </c>
      <c r="B568" s="236" t="s">
        <v>2024</v>
      </c>
      <c r="C568" s="237">
        <v>0</v>
      </c>
      <c r="D568" s="238">
        <v>0</v>
      </c>
      <c r="E568" s="239">
        <v>0</v>
      </c>
      <c r="F568" s="239">
        <v>0</v>
      </c>
      <c r="G568" s="239">
        <v>0</v>
      </c>
      <c r="H568" s="239">
        <v>0</v>
      </c>
      <c r="I568" s="237">
        <v>30000</v>
      </c>
    </row>
    <row r="569" spans="1:9">
      <c r="A569" s="236" t="s">
        <v>2025</v>
      </c>
      <c r="B569" s="236" t="s">
        <v>1689</v>
      </c>
      <c r="C569" s="237">
        <v>0</v>
      </c>
      <c r="D569" s="238">
        <v>0</v>
      </c>
      <c r="E569" s="239">
        <v>0</v>
      </c>
      <c r="F569" s="239">
        <v>0</v>
      </c>
      <c r="G569" s="239">
        <v>0</v>
      </c>
      <c r="H569" s="239">
        <v>0</v>
      </c>
      <c r="I569" s="237">
        <v>30000</v>
      </c>
    </row>
    <row r="570" spans="1:9">
      <c r="A570" s="236" t="s">
        <v>2026</v>
      </c>
      <c r="B570" s="236" t="s">
        <v>1993</v>
      </c>
      <c r="C570" s="237">
        <v>0</v>
      </c>
      <c r="D570" s="238">
        <v>0</v>
      </c>
      <c r="E570" s="239">
        <v>0</v>
      </c>
      <c r="F570" s="239">
        <v>0</v>
      </c>
      <c r="G570" s="239">
        <v>0</v>
      </c>
      <c r="H570" s="239">
        <v>0</v>
      </c>
      <c r="I570" s="237">
        <v>50000</v>
      </c>
    </row>
    <row r="571" spans="1:9">
      <c r="A571" s="236" t="s">
        <v>863</v>
      </c>
      <c r="B571" s="236" t="s">
        <v>1802</v>
      </c>
      <c r="C571" s="237">
        <v>0</v>
      </c>
      <c r="D571" s="238">
        <v>0</v>
      </c>
      <c r="E571" s="239">
        <v>0</v>
      </c>
      <c r="F571" s="239">
        <v>0</v>
      </c>
      <c r="G571" s="239">
        <v>0</v>
      </c>
      <c r="H571" s="239">
        <v>0</v>
      </c>
      <c r="I571" s="237">
        <v>24000</v>
      </c>
    </row>
    <row r="572" spans="1:9">
      <c r="A572" s="236" t="s">
        <v>515</v>
      </c>
      <c r="B572" s="236" t="s">
        <v>2027</v>
      </c>
      <c r="C572" s="237">
        <v>0</v>
      </c>
      <c r="D572" s="238">
        <v>0</v>
      </c>
      <c r="E572" s="239">
        <v>0</v>
      </c>
      <c r="F572" s="239">
        <v>0</v>
      </c>
      <c r="G572" s="239">
        <v>0</v>
      </c>
      <c r="H572" s="239">
        <v>0</v>
      </c>
      <c r="I572" s="237">
        <v>30000</v>
      </c>
    </row>
    <row r="573" spans="1:9">
      <c r="A573" s="236" t="s">
        <v>2028</v>
      </c>
      <c r="B573" s="236" t="s">
        <v>1744</v>
      </c>
      <c r="C573" s="237">
        <v>0</v>
      </c>
      <c r="D573" s="238">
        <v>0</v>
      </c>
      <c r="E573" s="239">
        <v>0</v>
      </c>
      <c r="F573" s="239">
        <v>0</v>
      </c>
      <c r="G573" s="239">
        <v>0</v>
      </c>
      <c r="H573" s="239">
        <v>0</v>
      </c>
      <c r="I573" s="237">
        <v>80000</v>
      </c>
    </row>
    <row r="574" spans="1:9">
      <c r="A574" s="236" t="s">
        <v>1228</v>
      </c>
      <c r="B574" s="236" t="s">
        <v>1850</v>
      </c>
      <c r="C574" s="237">
        <v>0</v>
      </c>
      <c r="D574" s="238">
        <v>0</v>
      </c>
      <c r="E574" s="239">
        <v>0</v>
      </c>
      <c r="F574" s="239">
        <v>0</v>
      </c>
      <c r="G574" s="239">
        <v>0</v>
      </c>
      <c r="H574" s="239">
        <v>0</v>
      </c>
      <c r="I574" s="237">
        <v>64000</v>
      </c>
    </row>
    <row r="575" spans="1:9">
      <c r="A575" s="236" t="s">
        <v>2029</v>
      </c>
      <c r="B575" s="236" t="s">
        <v>1737</v>
      </c>
      <c r="C575" s="237">
        <v>0</v>
      </c>
      <c r="D575" s="238">
        <v>0</v>
      </c>
      <c r="E575" s="239">
        <v>0</v>
      </c>
      <c r="F575" s="239">
        <v>0</v>
      </c>
      <c r="G575" s="239">
        <v>0</v>
      </c>
      <c r="H575" s="239">
        <v>0</v>
      </c>
      <c r="I575" s="237">
        <v>24000</v>
      </c>
    </row>
    <row r="576" spans="1:9">
      <c r="A576" s="236" t="s">
        <v>814</v>
      </c>
      <c r="B576" s="236" t="s">
        <v>2030</v>
      </c>
      <c r="C576" s="237">
        <v>0</v>
      </c>
      <c r="D576" s="238">
        <v>0</v>
      </c>
      <c r="E576" s="239">
        <v>0</v>
      </c>
      <c r="F576" s="239">
        <v>0</v>
      </c>
      <c r="G576" s="239">
        <v>0</v>
      </c>
      <c r="H576" s="239">
        <v>0</v>
      </c>
      <c r="I576" s="237">
        <v>51200</v>
      </c>
    </row>
    <row r="577" spans="1:9">
      <c r="A577" s="236" t="s">
        <v>1002</v>
      </c>
      <c r="B577" s="236" t="s">
        <v>1005</v>
      </c>
      <c r="C577" s="237">
        <v>0</v>
      </c>
      <c r="D577" s="238">
        <v>0</v>
      </c>
      <c r="E577" s="239">
        <v>0</v>
      </c>
      <c r="F577" s="239">
        <v>0</v>
      </c>
      <c r="G577" s="239">
        <v>0</v>
      </c>
      <c r="H577" s="239">
        <v>0</v>
      </c>
      <c r="I577" s="237">
        <v>40000</v>
      </c>
    </row>
    <row r="578" spans="1:9">
      <c r="A578" s="236" t="s">
        <v>2031</v>
      </c>
      <c r="B578" s="236" t="s">
        <v>1750</v>
      </c>
      <c r="C578" s="237">
        <v>0</v>
      </c>
      <c r="D578" s="238">
        <v>0</v>
      </c>
      <c r="E578" s="239">
        <v>0</v>
      </c>
      <c r="F578" s="239">
        <v>0</v>
      </c>
      <c r="G578" s="239">
        <v>0</v>
      </c>
      <c r="H578" s="239">
        <v>0</v>
      </c>
      <c r="I578" s="237">
        <v>30000</v>
      </c>
    </row>
    <row r="579" spans="1:9">
      <c r="A579" s="236" t="s">
        <v>2032</v>
      </c>
      <c r="B579" s="236" t="s">
        <v>1900</v>
      </c>
      <c r="C579" s="237">
        <v>0</v>
      </c>
      <c r="D579" s="238">
        <v>0</v>
      </c>
      <c r="E579" s="239">
        <v>0</v>
      </c>
      <c r="F579" s="239">
        <v>0</v>
      </c>
      <c r="G579" s="239">
        <v>0</v>
      </c>
      <c r="H579" s="239">
        <v>0</v>
      </c>
      <c r="I579" s="237">
        <v>40000</v>
      </c>
    </row>
    <row r="580" spans="1:9">
      <c r="A580" s="236" t="s">
        <v>2033</v>
      </c>
      <c r="B580" s="236" t="s">
        <v>1703</v>
      </c>
      <c r="C580" s="237">
        <v>0</v>
      </c>
      <c r="D580" s="238">
        <v>0</v>
      </c>
      <c r="E580" s="239">
        <v>0</v>
      </c>
      <c r="F580" s="239">
        <v>0</v>
      </c>
      <c r="G580" s="239">
        <v>0</v>
      </c>
      <c r="H580" s="239">
        <v>0</v>
      </c>
      <c r="I580" s="237">
        <v>30000</v>
      </c>
    </row>
    <row r="581" spans="1:9">
      <c r="A581" s="236" t="s">
        <v>729</v>
      </c>
      <c r="B581" s="236" t="s">
        <v>2034</v>
      </c>
      <c r="C581" s="237">
        <v>0</v>
      </c>
      <c r="D581" s="238">
        <v>0</v>
      </c>
      <c r="E581" s="239">
        <v>0</v>
      </c>
      <c r="F581" s="239">
        <v>0</v>
      </c>
      <c r="G581" s="239">
        <v>0</v>
      </c>
      <c r="H581" s="239">
        <v>0</v>
      </c>
      <c r="I581" s="237">
        <v>30000</v>
      </c>
    </row>
    <row r="582" spans="1:9">
      <c r="A582" s="236" t="s">
        <v>2035</v>
      </c>
      <c r="B582" s="236" t="s">
        <v>2036</v>
      </c>
      <c r="C582" s="237">
        <v>0</v>
      </c>
      <c r="D582" s="238">
        <v>0</v>
      </c>
      <c r="E582" s="239">
        <v>0</v>
      </c>
      <c r="F582" s="239">
        <v>0</v>
      </c>
      <c r="G582" s="239">
        <v>0</v>
      </c>
      <c r="H582" s="239">
        <v>0</v>
      </c>
      <c r="I582" s="237">
        <v>30000</v>
      </c>
    </row>
    <row r="583" spans="1:9">
      <c r="A583" s="236" t="s">
        <v>2037</v>
      </c>
      <c r="B583" s="236" t="s">
        <v>1734</v>
      </c>
      <c r="C583" s="237">
        <v>0</v>
      </c>
      <c r="D583" s="238">
        <v>0</v>
      </c>
      <c r="E583" s="239">
        <v>0</v>
      </c>
      <c r="F583" s="239">
        <v>0</v>
      </c>
      <c r="G583" s="239">
        <v>0</v>
      </c>
      <c r="H583" s="239">
        <v>0</v>
      </c>
      <c r="I583" s="237">
        <v>30000</v>
      </c>
    </row>
    <row r="584" spans="1:9">
      <c r="A584" s="236" t="s">
        <v>2038</v>
      </c>
      <c r="B584" s="236" t="s">
        <v>2039</v>
      </c>
      <c r="C584" s="237">
        <v>0</v>
      </c>
      <c r="D584" s="238">
        <v>0</v>
      </c>
      <c r="E584" s="239">
        <v>0</v>
      </c>
      <c r="F584" s="239">
        <v>0</v>
      </c>
      <c r="G584" s="239">
        <v>0</v>
      </c>
      <c r="H584" s="239">
        <v>0</v>
      </c>
      <c r="I584" s="237">
        <v>40000</v>
      </c>
    </row>
    <row r="585" spans="1:9">
      <c r="A585" s="236" t="s">
        <v>1122</v>
      </c>
      <c r="B585" s="236" t="s">
        <v>2040</v>
      </c>
      <c r="C585" s="237">
        <v>0</v>
      </c>
      <c r="D585" s="238">
        <v>0</v>
      </c>
      <c r="E585" s="239">
        <v>0</v>
      </c>
      <c r="F585" s="239">
        <v>0</v>
      </c>
      <c r="G585" s="239">
        <v>0</v>
      </c>
      <c r="H585" s="239">
        <v>0</v>
      </c>
      <c r="I585" s="237">
        <v>30000</v>
      </c>
    </row>
    <row r="586" spans="1:9">
      <c r="A586" s="236" t="s">
        <v>2041</v>
      </c>
      <c r="B586" s="236" t="s">
        <v>1767</v>
      </c>
      <c r="C586" s="237">
        <v>0</v>
      </c>
      <c r="D586" s="238">
        <v>0</v>
      </c>
      <c r="E586" s="239">
        <v>0</v>
      </c>
      <c r="F586" s="239">
        <v>0</v>
      </c>
      <c r="G586" s="239">
        <v>0</v>
      </c>
      <c r="H586" s="239">
        <v>0</v>
      </c>
      <c r="I586" s="237">
        <v>50000</v>
      </c>
    </row>
    <row r="587" spans="1:9">
      <c r="A587" s="236" t="s">
        <v>1112</v>
      </c>
      <c r="B587" s="236" t="s">
        <v>2042</v>
      </c>
      <c r="C587" s="237">
        <v>0</v>
      </c>
      <c r="D587" s="238">
        <v>0</v>
      </c>
      <c r="E587" s="239">
        <v>0</v>
      </c>
      <c r="F587" s="239">
        <v>0</v>
      </c>
      <c r="G587" s="239">
        <v>0</v>
      </c>
      <c r="H587" s="239">
        <v>0</v>
      </c>
      <c r="I587" s="237">
        <v>50000</v>
      </c>
    </row>
    <row r="588" spans="1:9">
      <c r="A588" s="236" t="s">
        <v>2043</v>
      </c>
      <c r="B588" s="236" t="s">
        <v>2044</v>
      </c>
      <c r="C588" s="237">
        <v>0</v>
      </c>
      <c r="D588" s="238">
        <v>0</v>
      </c>
      <c r="E588" s="239">
        <v>0</v>
      </c>
      <c r="F588" s="239">
        <v>0</v>
      </c>
      <c r="G588" s="239">
        <v>0</v>
      </c>
      <c r="H588" s="239">
        <v>0</v>
      </c>
      <c r="I588" s="237">
        <v>40000</v>
      </c>
    </row>
    <row r="589" spans="1:9">
      <c r="A589" s="236" t="s">
        <v>2045</v>
      </c>
      <c r="B589" s="236" t="s">
        <v>2046</v>
      </c>
      <c r="C589" s="237">
        <v>0</v>
      </c>
      <c r="D589" s="238">
        <v>0</v>
      </c>
      <c r="E589" s="239">
        <v>0</v>
      </c>
      <c r="F589" s="239">
        <v>0</v>
      </c>
      <c r="G589" s="239">
        <v>0</v>
      </c>
      <c r="H589" s="239">
        <v>0</v>
      </c>
      <c r="I589" s="237">
        <v>50000</v>
      </c>
    </row>
    <row r="590" spans="1:9">
      <c r="A590" s="236" t="s">
        <v>2047</v>
      </c>
      <c r="B590" s="236" t="s">
        <v>1857</v>
      </c>
      <c r="C590" s="237">
        <v>0</v>
      </c>
      <c r="D590" s="238">
        <v>0</v>
      </c>
      <c r="E590" s="239">
        <v>0</v>
      </c>
      <c r="F590" s="239">
        <v>0</v>
      </c>
      <c r="G590" s="239">
        <v>0</v>
      </c>
      <c r="H590" s="239">
        <v>0</v>
      </c>
      <c r="I590" s="237">
        <v>30000</v>
      </c>
    </row>
    <row r="591" spans="1:9">
      <c r="A591" s="236" t="s">
        <v>2048</v>
      </c>
      <c r="B591" s="236" t="s">
        <v>2049</v>
      </c>
      <c r="C591" s="237">
        <v>0</v>
      </c>
      <c r="D591" s="238">
        <v>0</v>
      </c>
      <c r="E591" s="239">
        <v>0</v>
      </c>
      <c r="F591" s="239">
        <v>0</v>
      </c>
      <c r="G591" s="239">
        <v>0</v>
      </c>
      <c r="H591" s="239">
        <v>0</v>
      </c>
      <c r="I591" s="237">
        <v>50000</v>
      </c>
    </row>
    <row r="592" spans="1:9">
      <c r="A592" s="236" t="s">
        <v>2050</v>
      </c>
      <c r="B592" s="236" t="s">
        <v>2049</v>
      </c>
      <c r="C592" s="237">
        <v>0</v>
      </c>
      <c r="D592" s="238">
        <v>0</v>
      </c>
      <c r="E592" s="239">
        <v>0</v>
      </c>
      <c r="F592" s="239">
        <v>0</v>
      </c>
      <c r="G592" s="239">
        <v>0</v>
      </c>
      <c r="H592" s="239">
        <v>0</v>
      </c>
      <c r="I592" s="237">
        <v>50000</v>
      </c>
    </row>
    <row r="593" spans="1:9">
      <c r="A593" s="236" t="s">
        <v>2051</v>
      </c>
      <c r="B593" s="236" t="s">
        <v>2052</v>
      </c>
      <c r="C593" s="237">
        <v>0</v>
      </c>
      <c r="D593" s="238">
        <v>0</v>
      </c>
      <c r="E593" s="239">
        <v>0</v>
      </c>
      <c r="F593" s="239">
        <v>0</v>
      </c>
      <c r="G593" s="239">
        <v>0</v>
      </c>
      <c r="H593" s="239">
        <v>0</v>
      </c>
      <c r="I593" s="237">
        <v>30000</v>
      </c>
    </row>
    <row r="594" spans="1:9">
      <c r="A594" s="236" t="s">
        <v>2053</v>
      </c>
      <c r="B594" s="236" t="s">
        <v>2054</v>
      </c>
      <c r="C594" s="237">
        <v>0</v>
      </c>
      <c r="D594" s="238">
        <v>0</v>
      </c>
      <c r="E594" s="239">
        <v>0</v>
      </c>
      <c r="F594" s="239">
        <v>0</v>
      </c>
      <c r="G594" s="239">
        <v>0</v>
      </c>
      <c r="H594" s="239">
        <v>0</v>
      </c>
      <c r="I594" s="237">
        <v>50000</v>
      </c>
    </row>
    <row r="595" spans="1:9">
      <c r="A595" s="236" t="s">
        <v>2055</v>
      </c>
      <c r="B595" s="236" t="s">
        <v>2056</v>
      </c>
      <c r="C595" s="237">
        <v>0</v>
      </c>
      <c r="D595" s="238">
        <v>0</v>
      </c>
      <c r="E595" s="239">
        <v>0</v>
      </c>
      <c r="F595" s="239">
        <v>0</v>
      </c>
      <c r="G595" s="239">
        <v>0</v>
      </c>
      <c r="H595" s="239">
        <v>0</v>
      </c>
      <c r="I595" s="237">
        <v>46080</v>
      </c>
    </row>
    <row r="596" spans="1:9">
      <c r="A596" s="236" t="s">
        <v>2057</v>
      </c>
      <c r="B596" s="236" t="s">
        <v>2058</v>
      </c>
      <c r="C596" s="237">
        <v>0</v>
      </c>
      <c r="D596" s="238">
        <v>0</v>
      </c>
      <c r="E596" s="239">
        <v>0</v>
      </c>
      <c r="F596" s="239">
        <v>0</v>
      </c>
      <c r="G596" s="239">
        <v>0</v>
      </c>
      <c r="H596" s="239">
        <v>0</v>
      </c>
      <c r="I596" s="237">
        <v>40000</v>
      </c>
    </row>
    <row r="597" spans="1:9">
      <c r="A597" s="236" t="s">
        <v>655</v>
      </c>
      <c r="B597" s="236" t="s">
        <v>2059</v>
      </c>
      <c r="C597" s="237">
        <v>0</v>
      </c>
      <c r="D597" s="238">
        <v>0</v>
      </c>
      <c r="E597" s="239">
        <v>0</v>
      </c>
      <c r="F597" s="239">
        <v>0</v>
      </c>
      <c r="G597" s="239">
        <v>0</v>
      </c>
      <c r="H597" s="239">
        <v>0</v>
      </c>
      <c r="I597" s="237">
        <v>50000</v>
      </c>
    </row>
    <row r="598" spans="1:9">
      <c r="A598" s="236" t="s">
        <v>2060</v>
      </c>
      <c r="B598" s="236" t="s">
        <v>2061</v>
      </c>
      <c r="C598" s="237">
        <v>0</v>
      </c>
      <c r="D598" s="238">
        <v>0</v>
      </c>
      <c r="E598" s="239">
        <v>0</v>
      </c>
      <c r="F598" s="239">
        <v>0</v>
      </c>
      <c r="G598" s="239">
        <v>0</v>
      </c>
      <c r="H598" s="239">
        <v>0</v>
      </c>
      <c r="I598" s="237">
        <v>24000</v>
      </c>
    </row>
    <row r="599" spans="1:9">
      <c r="A599" s="236" t="s">
        <v>664</v>
      </c>
      <c r="B599" s="236" t="s">
        <v>2062</v>
      </c>
      <c r="C599" s="237">
        <v>0</v>
      </c>
      <c r="D599" s="238">
        <v>0</v>
      </c>
      <c r="E599" s="239">
        <v>0</v>
      </c>
      <c r="F599" s="239">
        <v>0</v>
      </c>
      <c r="G599" s="239">
        <v>0</v>
      </c>
      <c r="H599" s="239">
        <v>0</v>
      </c>
      <c r="I599" s="237">
        <v>50000</v>
      </c>
    </row>
    <row r="600" spans="1:9">
      <c r="A600" s="236" t="s">
        <v>781</v>
      </c>
      <c r="B600" s="236" t="s">
        <v>2063</v>
      </c>
      <c r="C600" s="237">
        <v>0</v>
      </c>
      <c r="D600" s="238">
        <v>0</v>
      </c>
      <c r="E600" s="239">
        <v>0</v>
      </c>
      <c r="F600" s="239">
        <v>0</v>
      </c>
      <c r="G600" s="239">
        <v>0</v>
      </c>
      <c r="H600" s="239">
        <v>0</v>
      </c>
      <c r="I600" s="237">
        <v>50000</v>
      </c>
    </row>
    <row r="601" spans="1:9">
      <c r="A601" s="236" t="s">
        <v>924</v>
      </c>
      <c r="B601" s="236" t="s">
        <v>2064</v>
      </c>
      <c r="C601" s="237">
        <v>0</v>
      </c>
      <c r="D601" s="238">
        <v>0</v>
      </c>
      <c r="E601" s="239">
        <v>0</v>
      </c>
      <c r="F601" s="239">
        <v>0</v>
      </c>
      <c r="G601" s="239">
        <v>0</v>
      </c>
      <c r="H601" s="239">
        <v>0</v>
      </c>
      <c r="I601" s="237">
        <v>30000</v>
      </c>
    </row>
    <row r="602" spans="1:9">
      <c r="A602" s="236" t="s">
        <v>869</v>
      </c>
      <c r="B602" s="236" t="s">
        <v>1668</v>
      </c>
      <c r="C602" s="237">
        <v>0</v>
      </c>
      <c r="D602" s="238">
        <v>0</v>
      </c>
      <c r="E602" s="239">
        <v>0</v>
      </c>
      <c r="F602" s="239">
        <v>0</v>
      </c>
      <c r="G602" s="239">
        <v>0</v>
      </c>
      <c r="H602" s="239">
        <v>0</v>
      </c>
      <c r="I602" s="237">
        <v>160000</v>
      </c>
    </row>
    <row r="603" spans="1:9">
      <c r="A603" s="236" t="s">
        <v>2065</v>
      </c>
      <c r="B603" s="236" t="s">
        <v>1907</v>
      </c>
      <c r="C603" s="237">
        <v>0</v>
      </c>
      <c r="D603" s="238">
        <v>0</v>
      </c>
      <c r="E603" s="239">
        <v>0</v>
      </c>
      <c r="F603" s="239">
        <v>0</v>
      </c>
      <c r="G603" s="239">
        <v>0</v>
      </c>
      <c r="H603" s="239">
        <v>0</v>
      </c>
      <c r="I603" s="237">
        <v>30000</v>
      </c>
    </row>
    <row r="604" spans="1:9">
      <c r="A604" s="236" t="s">
        <v>1323</v>
      </c>
      <c r="B604" s="236" t="s">
        <v>1625</v>
      </c>
      <c r="C604" s="237">
        <v>0</v>
      </c>
      <c r="D604" s="238">
        <v>0</v>
      </c>
      <c r="E604" s="239">
        <v>0</v>
      </c>
      <c r="F604" s="239">
        <v>0</v>
      </c>
      <c r="G604" s="239">
        <v>0</v>
      </c>
      <c r="H604" s="239">
        <v>0</v>
      </c>
      <c r="I604" s="237">
        <v>80000</v>
      </c>
    </row>
    <row r="605" spans="1:9">
      <c r="A605" s="236" t="s">
        <v>569</v>
      </c>
      <c r="B605" s="236" t="s">
        <v>2066</v>
      </c>
      <c r="C605" s="237">
        <v>132224</v>
      </c>
      <c r="D605" s="238">
        <v>10799</v>
      </c>
      <c r="E605" s="239">
        <v>112</v>
      </c>
      <c r="F605" s="239">
        <v>42</v>
      </c>
      <c r="G605" s="239">
        <v>0</v>
      </c>
      <c r="H605" s="239">
        <v>30</v>
      </c>
      <c r="I605" s="237">
        <v>30000</v>
      </c>
    </row>
    <row r="606" spans="1:9">
      <c r="A606" s="236" t="s">
        <v>659</v>
      </c>
      <c r="B606" s="236" t="s">
        <v>1730</v>
      </c>
      <c r="C606" s="237">
        <v>0</v>
      </c>
      <c r="D606" s="238">
        <v>0</v>
      </c>
      <c r="E606" s="239">
        <v>0</v>
      </c>
      <c r="F606" s="239">
        <v>0</v>
      </c>
      <c r="G606" s="239">
        <v>0</v>
      </c>
      <c r="H606" s="239">
        <v>0</v>
      </c>
      <c r="I606" s="237">
        <v>30000</v>
      </c>
    </row>
    <row r="607" spans="1:9">
      <c r="A607" s="236" t="s">
        <v>2067</v>
      </c>
      <c r="B607" s="236" t="s">
        <v>1895</v>
      </c>
      <c r="C607" s="237">
        <v>0</v>
      </c>
      <c r="D607" s="238">
        <v>0</v>
      </c>
      <c r="E607" s="239">
        <v>0</v>
      </c>
      <c r="F607" s="239">
        <v>0</v>
      </c>
      <c r="G607" s="239">
        <v>0</v>
      </c>
      <c r="H607" s="239">
        <v>0</v>
      </c>
      <c r="I607" s="237">
        <v>50000</v>
      </c>
    </row>
    <row r="608" spans="1:9">
      <c r="A608" s="236" t="s">
        <v>691</v>
      </c>
      <c r="B608" s="236" t="s">
        <v>1772</v>
      </c>
      <c r="C608" s="237">
        <v>0</v>
      </c>
      <c r="D608" s="238">
        <v>0</v>
      </c>
      <c r="E608" s="239">
        <v>0</v>
      </c>
      <c r="F608" s="239">
        <v>0</v>
      </c>
      <c r="G608" s="239">
        <v>0</v>
      </c>
      <c r="H608" s="239">
        <v>0</v>
      </c>
      <c r="I608" s="237">
        <v>30000</v>
      </c>
    </row>
    <row r="609" spans="1:9">
      <c r="A609" s="236" t="s">
        <v>454</v>
      </c>
      <c r="B609" s="236" t="s">
        <v>1840</v>
      </c>
      <c r="C609" s="237">
        <v>0</v>
      </c>
      <c r="D609" s="238">
        <v>0</v>
      </c>
      <c r="E609" s="239">
        <v>0</v>
      </c>
      <c r="F609" s="239">
        <v>0</v>
      </c>
      <c r="G609" s="239">
        <v>0</v>
      </c>
      <c r="H609" s="239">
        <v>0</v>
      </c>
      <c r="I609" s="237">
        <v>30000</v>
      </c>
    </row>
    <row r="610" spans="1:9">
      <c r="A610" s="236" t="s">
        <v>621</v>
      </c>
      <c r="B610" s="236" t="s">
        <v>1978</v>
      </c>
      <c r="C610" s="237">
        <v>0</v>
      </c>
      <c r="D610" s="238">
        <v>0</v>
      </c>
      <c r="E610" s="239">
        <v>0</v>
      </c>
      <c r="F610" s="239">
        <v>0</v>
      </c>
      <c r="G610" s="239">
        <v>0</v>
      </c>
      <c r="H610" s="239">
        <v>0</v>
      </c>
      <c r="I610" s="237">
        <v>30000</v>
      </c>
    </row>
    <row r="611" spans="1:9">
      <c r="A611" s="236" t="s">
        <v>1115</v>
      </c>
      <c r="B611" s="236" t="s">
        <v>2068</v>
      </c>
      <c r="C611" s="237">
        <v>0</v>
      </c>
      <c r="D611" s="238">
        <v>0</v>
      </c>
      <c r="E611" s="239">
        <v>0</v>
      </c>
      <c r="F611" s="239">
        <v>0</v>
      </c>
      <c r="G611" s="239">
        <v>0</v>
      </c>
      <c r="H611" s="239">
        <v>0</v>
      </c>
      <c r="I611" s="237">
        <v>30000</v>
      </c>
    </row>
    <row r="612" spans="1:9">
      <c r="A612" s="236" t="s">
        <v>808</v>
      </c>
      <c r="B612" s="236" t="s">
        <v>1697</v>
      </c>
      <c r="C612" s="237">
        <v>0</v>
      </c>
      <c r="D612" s="238">
        <v>0</v>
      </c>
      <c r="E612" s="239">
        <v>0</v>
      </c>
      <c r="F612" s="239">
        <v>0</v>
      </c>
      <c r="G612" s="239">
        <v>0</v>
      </c>
      <c r="H612" s="239">
        <v>0</v>
      </c>
      <c r="I612" s="237">
        <v>30000</v>
      </c>
    </row>
    <row r="613" spans="1:9">
      <c r="A613" s="236" t="s">
        <v>2069</v>
      </c>
      <c r="B613" s="236" t="s">
        <v>2070</v>
      </c>
      <c r="C613" s="237">
        <v>0</v>
      </c>
      <c r="D613" s="238">
        <v>0</v>
      </c>
      <c r="E613" s="239">
        <v>0</v>
      </c>
      <c r="F613" s="239">
        <v>0</v>
      </c>
      <c r="G613" s="239">
        <v>0</v>
      </c>
      <c r="H613" s="239">
        <v>0</v>
      </c>
      <c r="I613" s="237">
        <v>20000</v>
      </c>
    </row>
    <row r="614" spans="1:9">
      <c r="A614" s="236" t="s">
        <v>599</v>
      </c>
      <c r="B614" s="236" t="s">
        <v>1717</v>
      </c>
      <c r="C614" s="237">
        <v>0</v>
      </c>
      <c r="D614" s="238">
        <v>0</v>
      </c>
      <c r="E614" s="239">
        <v>0</v>
      </c>
      <c r="F614" s="239">
        <v>0</v>
      </c>
      <c r="G614" s="239">
        <v>0</v>
      </c>
      <c r="H614" s="239">
        <v>0</v>
      </c>
      <c r="I614" s="237">
        <v>30000</v>
      </c>
    </row>
    <row r="615" spans="1:9">
      <c r="A615" s="236" t="s">
        <v>2071</v>
      </c>
      <c r="B615" s="236" t="s">
        <v>2072</v>
      </c>
      <c r="C615" s="237">
        <v>0</v>
      </c>
      <c r="D615" s="238">
        <v>0</v>
      </c>
      <c r="E615" s="239">
        <v>0</v>
      </c>
      <c r="F615" s="239">
        <v>0</v>
      </c>
      <c r="G615" s="239">
        <v>0</v>
      </c>
      <c r="H615" s="239">
        <v>0</v>
      </c>
      <c r="I615" s="237">
        <v>50000</v>
      </c>
    </row>
    <row r="616" spans="1:9">
      <c r="A616" s="236" t="s">
        <v>2073</v>
      </c>
      <c r="B616" s="236" t="s">
        <v>2049</v>
      </c>
      <c r="C616" s="237">
        <v>0</v>
      </c>
      <c r="D616" s="238">
        <v>0</v>
      </c>
      <c r="E616" s="239">
        <v>0</v>
      </c>
      <c r="F616" s="239">
        <v>0</v>
      </c>
      <c r="G616" s="239">
        <v>0</v>
      </c>
      <c r="H616" s="239">
        <v>0</v>
      </c>
      <c r="I616" s="237">
        <v>50000</v>
      </c>
    </row>
    <row r="617" spans="1:9">
      <c r="A617" s="236" t="s">
        <v>2074</v>
      </c>
      <c r="B617" s="236" t="s">
        <v>1771</v>
      </c>
      <c r="C617" s="237">
        <v>0</v>
      </c>
      <c r="D617" s="238">
        <v>0</v>
      </c>
      <c r="E617" s="239">
        <v>0</v>
      </c>
      <c r="F617" s="239">
        <v>0</v>
      </c>
      <c r="G617" s="239">
        <v>0</v>
      </c>
      <c r="H617" s="239">
        <v>0</v>
      </c>
      <c r="I617" s="237">
        <v>30000</v>
      </c>
    </row>
    <row r="618" spans="1:9">
      <c r="A618" s="236" t="s">
        <v>2075</v>
      </c>
      <c r="B618" s="236" t="s">
        <v>1836</v>
      </c>
      <c r="C618" s="237">
        <v>0</v>
      </c>
      <c r="D618" s="238">
        <v>0</v>
      </c>
      <c r="E618" s="239">
        <v>0</v>
      </c>
      <c r="F618" s="239">
        <v>0</v>
      </c>
      <c r="G618" s="239">
        <v>0</v>
      </c>
      <c r="H618" s="239">
        <v>0</v>
      </c>
      <c r="I618" s="237">
        <v>30000</v>
      </c>
    </row>
    <row r="619" spans="1:9">
      <c r="A619" s="236" t="s">
        <v>595</v>
      </c>
      <c r="B619" s="236" t="s">
        <v>1717</v>
      </c>
      <c r="C619" s="237">
        <v>0</v>
      </c>
      <c r="D619" s="238">
        <v>0</v>
      </c>
      <c r="E619" s="239">
        <v>0</v>
      </c>
      <c r="F619" s="239">
        <v>0</v>
      </c>
      <c r="G619" s="239">
        <v>0</v>
      </c>
      <c r="H619" s="239">
        <v>0</v>
      </c>
      <c r="I619" s="237">
        <v>30000</v>
      </c>
    </row>
    <row r="620" spans="1:9">
      <c r="A620" s="236" t="s">
        <v>2076</v>
      </c>
      <c r="B620" s="236" t="s">
        <v>2077</v>
      </c>
      <c r="C620" s="237">
        <v>0</v>
      </c>
      <c r="D620" s="238">
        <v>0</v>
      </c>
      <c r="E620" s="239">
        <v>0</v>
      </c>
      <c r="F620" s="239">
        <v>0</v>
      </c>
      <c r="G620" s="239">
        <v>0</v>
      </c>
      <c r="H620" s="239">
        <v>0</v>
      </c>
      <c r="I620" s="237">
        <v>43200</v>
      </c>
    </row>
    <row r="621" spans="1:9">
      <c r="A621" s="236" t="s">
        <v>2078</v>
      </c>
      <c r="B621" s="236" t="s">
        <v>1982</v>
      </c>
      <c r="C621" s="237">
        <v>0</v>
      </c>
      <c r="D621" s="238">
        <v>0</v>
      </c>
      <c r="E621" s="239">
        <v>0</v>
      </c>
      <c r="F621" s="239">
        <v>0</v>
      </c>
      <c r="G621" s="239">
        <v>0</v>
      </c>
      <c r="H621" s="239">
        <v>0</v>
      </c>
      <c r="I621" s="237">
        <v>20000</v>
      </c>
    </row>
    <row r="622" spans="1:9">
      <c r="A622" s="236" t="s">
        <v>1117</v>
      </c>
      <c r="B622" s="236" t="s">
        <v>2079</v>
      </c>
      <c r="C622" s="237">
        <v>0</v>
      </c>
      <c r="D622" s="238">
        <v>0</v>
      </c>
      <c r="E622" s="239">
        <v>0</v>
      </c>
      <c r="F622" s="239">
        <v>0</v>
      </c>
      <c r="G622" s="239">
        <v>0</v>
      </c>
      <c r="H622" s="239">
        <v>0</v>
      </c>
      <c r="I622" s="237">
        <v>30000</v>
      </c>
    </row>
    <row r="623" spans="1:9">
      <c r="A623" s="236" t="s">
        <v>2080</v>
      </c>
      <c r="B623" s="236" t="s">
        <v>2081</v>
      </c>
      <c r="C623" s="237">
        <v>0</v>
      </c>
      <c r="D623" s="238">
        <v>0</v>
      </c>
      <c r="E623" s="239">
        <v>0</v>
      </c>
      <c r="F623" s="239">
        <v>0</v>
      </c>
      <c r="G623" s="239">
        <v>0</v>
      </c>
      <c r="H623" s="239">
        <v>0</v>
      </c>
      <c r="I623" s="237">
        <v>24000</v>
      </c>
    </row>
    <row r="624" spans="1:9">
      <c r="A624" s="236" t="s">
        <v>602</v>
      </c>
      <c r="B624" s="236" t="s">
        <v>1837</v>
      </c>
      <c r="C624" s="237">
        <v>0</v>
      </c>
      <c r="D624" s="238">
        <v>0</v>
      </c>
      <c r="E624" s="239">
        <v>0</v>
      </c>
      <c r="F624" s="239">
        <v>0</v>
      </c>
      <c r="G624" s="239">
        <v>0</v>
      </c>
      <c r="H624" s="239">
        <v>0</v>
      </c>
      <c r="I624" s="237">
        <v>30000</v>
      </c>
    </row>
    <row r="625" spans="1:9">
      <c r="A625" s="236" t="s">
        <v>2082</v>
      </c>
      <c r="B625" s="236" t="s">
        <v>2083</v>
      </c>
      <c r="C625" s="237">
        <v>0</v>
      </c>
      <c r="D625" s="238">
        <v>0</v>
      </c>
      <c r="E625" s="239">
        <v>0</v>
      </c>
      <c r="F625" s="239">
        <v>0</v>
      </c>
      <c r="G625" s="239">
        <v>0</v>
      </c>
      <c r="H625" s="239">
        <v>0</v>
      </c>
      <c r="I625" s="237">
        <v>30000</v>
      </c>
    </row>
    <row r="626" spans="1:9">
      <c r="A626" s="236" t="s">
        <v>2084</v>
      </c>
      <c r="B626" s="236" t="s">
        <v>1860</v>
      </c>
      <c r="C626" s="237">
        <v>0</v>
      </c>
      <c r="D626" s="238">
        <v>0</v>
      </c>
      <c r="E626" s="239">
        <v>0</v>
      </c>
      <c r="F626" s="239">
        <v>0</v>
      </c>
      <c r="G626" s="239">
        <v>0</v>
      </c>
      <c r="H626" s="239">
        <v>0</v>
      </c>
      <c r="I626" s="237">
        <v>30000</v>
      </c>
    </row>
    <row r="627" spans="1:9">
      <c r="A627" s="236" t="s">
        <v>2085</v>
      </c>
      <c r="B627" s="236" t="s">
        <v>2081</v>
      </c>
      <c r="C627" s="237">
        <v>0</v>
      </c>
      <c r="D627" s="238">
        <v>0</v>
      </c>
      <c r="E627" s="239">
        <v>0</v>
      </c>
      <c r="F627" s="239">
        <v>0</v>
      </c>
      <c r="G627" s="239">
        <v>0</v>
      </c>
      <c r="H627" s="239">
        <v>0</v>
      </c>
      <c r="I627" s="237">
        <v>24000</v>
      </c>
    </row>
    <row r="628" spans="1:9">
      <c r="A628" s="236" t="s">
        <v>1069</v>
      </c>
      <c r="B628" s="236" t="s">
        <v>2086</v>
      </c>
      <c r="C628" s="237">
        <v>0</v>
      </c>
      <c r="D628" s="238">
        <v>0</v>
      </c>
      <c r="E628" s="239">
        <v>0</v>
      </c>
      <c r="F628" s="239">
        <v>0</v>
      </c>
      <c r="G628" s="239">
        <v>0</v>
      </c>
      <c r="H628" s="239">
        <v>0</v>
      </c>
      <c r="I628" s="237">
        <v>30000</v>
      </c>
    </row>
    <row r="629" spans="1:9">
      <c r="A629" s="236" t="s">
        <v>2087</v>
      </c>
      <c r="B629" s="236" t="s">
        <v>2088</v>
      </c>
      <c r="C629" s="237">
        <v>0</v>
      </c>
      <c r="D629" s="238">
        <v>0</v>
      </c>
      <c r="E629" s="239">
        <v>0</v>
      </c>
      <c r="F629" s="239">
        <v>0</v>
      </c>
      <c r="G629" s="239">
        <v>0</v>
      </c>
      <c r="H629" s="239">
        <v>0</v>
      </c>
      <c r="I629" s="237">
        <v>30000</v>
      </c>
    </row>
    <row r="630" spans="1:9">
      <c r="A630" s="236" t="s">
        <v>2089</v>
      </c>
      <c r="B630" s="236" t="s">
        <v>2090</v>
      </c>
      <c r="C630" s="237">
        <v>0</v>
      </c>
      <c r="D630" s="238">
        <v>0</v>
      </c>
      <c r="E630" s="239">
        <v>0</v>
      </c>
      <c r="F630" s="239">
        <v>0</v>
      </c>
      <c r="G630" s="239">
        <v>0</v>
      </c>
      <c r="H630" s="239">
        <v>0</v>
      </c>
      <c r="I630" s="237">
        <v>34560</v>
      </c>
    </row>
    <row r="631" spans="1:9">
      <c r="A631" s="236" t="s">
        <v>2091</v>
      </c>
      <c r="B631" s="236" t="s">
        <v>1691</v>
      </c>
      <c r="C631" s="237">
        <v>0</v>
      </c>
      <c r="D631" s="238">
        <v>0</v>
      </c>
      <c r="E631" s="239">
        <v>0</v>
      </c>
      <c r="F631" s="239">
        <v>0</v>
      </c>
      <c r="G631" s="239">
        <v>0</v>
      </c>
      <c r="H631" s="239">
        <v>0</v>
      </c>
      <c r="I631" s="237">
        <v>30000</v>
      </c>
    </row>
    <row r="632" spans="1:9">
      <c r="A632" s="236" t="s">
        <v>476</v>
      </c>
      <c r="B632" s="236" t="s">
        <v>2092</v>
      </c>
      <c r="C632" s="237">
        <v>0</v>
      </c>
      <c r="D632" s="238">
        <v>0</v>
      </c>
      <c r="E632" s="239">
        <v>0</v>
      </c>
      <c r="F632" s="239">
        <v>0</v>
      </c>
      <c r="G632" s="239">
        <v>0</v>
      </c>
      <c r="H632" s="239">
        <v>0</v>
      </c>
      <c r="I632" s="237">
        <v>30000</v>
      </c>
    </row>
    <row r="633" spans="1:9">
      <c r="A633" s="236" t="s">
        <v>986</v>
      </c>
      <c r="B633" s="236" t="s">
        <v>1606</v>
      </c>
      <c r="C633" s="237">
        <v>0</v>
      </c>
      <c r="D633" s="238">
        <v>0</v>
      </c>
      <c r="E633" s="239">
        <v>0</v>
      </c>
      <c r="F633" s="239">
        <v>0</v>
      </c>
      <c r="G633" s="239">
        <v>0</v>
      </c>
      <c r="H633" s="239">
        <v>0</v>
      </c>
      <c r="I633" s="237">
        <v>130000</v>
      </c>
    </row>
    <row r="634" spans="1:9">
      <c r="A634" s="236" t="s">
        <v>2093</v>
      </c>
      <c r="B634" s="236" t="s">
        <v>1877</v>
      </c>
      <c r="C634" s="237">
        <v>0</v>
      </c>
      <c r="D634" s="238">
        <v>0</v>
      </c>
      <c r="E634" s="239">
        <v>0</v>
      </c>
      <c r="F634" s="239">
        <v>0</v>
      </c>
      <c r="G634" s="239">
        <v>0</v>
      </c>
      <c r="H634" s="239">
        <v>0</v>
      </c>
      <c r="I634" s="237">
        <v>30000</v>
      </c>
    </row>
    <row r="635" spans="1:9">
      <c r="A635" s="236" t="s">
        <v>2094</v>
      </c>
      <c r="B635" s="236" t="s">
        <v>2095</v>
      </c>
      <c r="C635" s="237">
        <v>0</v>
      </c>
      <c r="D635" s="238">
        <v>0</v>
      </c>
      <c r="E635" s="239">
        <v>0</v>
      </c>
      <c r="F635" s="239">
        <v>0</v>
      </c>
      <c r="G635" s="239">
        <v>0</v>
      </c>
      <c r="H635" s="239">
        <v>0</v>
      </c>
      <c r="I635" s="237">
        <v>64000</v>
      </c>
    </row>
    <row r="636" spans="1:9">
      <c r="A636" s="236" t="s">
        <v>2096</v>
      </c>
      <c r="B636" s="236" t="s">
        <v>2097</v>
      </c>
      <c r="C636" s="237">
        <v>0</v>
      </c>
      <c r="D636" s="238">
        <v>0</v>
      </c>
      <c r="E636" s="239">
        <v>0</v>
      </c>
      <c r="F636" s="239">
        <v>0</v>
      </c>
      <c r="G636" s="239">
        <v>0</v>
      </c>
      <c r="H636" s="239">
        <v>0</v>
      </c>
      <c r="I636" s="237">
        <v>50000</v>
      </c>
    </row>
    <row r="637" spans="1:9">
      <c r="A637" s="236" t="s">
        <v>1252</v>
      </c>
      <c r="B637" s="236" t="s">
        <v>2098</v>
      </c>
      <c r="C637" s="237">
        <v>0</v>
      </c>
      <c r="D637" s="238">
        <v>0</v>
      </c>
      <c r="E637" s="239">
        <v>0</v>
      </c>
      <c r="F637" s="239">
        <v>0</v>
      </c>
      <c r="G637" s="239">
        <v>0</v>
      </c>
      <c r="H637" s="239">
        <v>0</v>
      </c>
      <c r="I637" s="237">
        <v>30000</v>
      </c>
    </row>
    <row r="638" spans="1:9">
      <c r="A638" s="236" t="s">
        <v>2099</v>
      </c>
      <c r="B638" s="236" t="s">
        <v>2100</v>
      </c>
      <c r="C638" s="237">
        <v>0</v>
      </c>
      <c r="D638" s="238">
        <v>0</v>
      </c>
      <c r="E638" s="239">
        <v>0</v>
      </c>
      <c r="F638" s="239">
        <v>0</v>
      </c>
      <c r="G638" s="239">
        <v>0</v>
      </c>
      <c r="H638" s="239">
        <v>0</v>
      </c>
      <c r="I638" s="237">
        <v>28800</v>
      </c>
    </row>
    <row r="639" spans="1:9">
      <c r="A639" s="236" t="s">
        <v>1100</v>
      </c>
      <c r="B639" s="236" t="s">
        <v>2101</v>
      </c>
      <c r="C639" s="237">
        <v>0</v>
      </c>
      <c r="D639" s="238">
        <v>0</v>
      </c>
      <c r="E639" s="239">
        <v>0</v>
      </c>
      <c r="F639" s="239">
        <v>0</v>
      </c>
      <c r="G639" s="239">
        <v>0</v>
      </c>
      <c r="H639" s="239">
        <v>0</v>
      </c>
      <c r="I639" s="237">
        <v>30000</v>
      </c>
    </row>
    <row r="640" spans="1:9">
      <c r="A640" s="236" t="s">
        <v>2102</v>
      </c>
      <c r="B640" s="236" t="s">
        <v>2103</v>
      </c>
      <c r="C640" s="237">
        <v>0</v>
      </c>
      <c r="D640" s="238">
        <v>0</v>
      </c>
      <c r="E640" s="239">
        <v>0</v>
      </c>
      <c r="F640" s="239">
        <v>0</v>
      </c>
      <c r="G640" s="239">
        <v>0</v>
      </c>
      <c r="H640" s="239">
        <v>0</v>
      </c>
      <c r="I640" s="237">
        <v>34560</v>
      </c>
    </row>
    <row r="641" spans="1:9">
      <c r="A641" s="236" t="s">
        <v>2104</v>
      </c>
      <c r="B641" s="236" t="s">
        <v>2105</v>
      </c>
      <c r="C641" s="237">
        <v>0</v>
      </c>
      <c r="D641" s="238">
        <v>0</v>
      </c>
      <c r="E641" s="239">
        <v>0</v>
      </c>
      <c r="F641" s="239">
        <v>0</v>
      </c>
      <c r="G641" s="239">
        <v>0</v>
      </c>
      <c r="H641" s="239">
        <v>0</v>
      </c>
      <c r="I641" s="237">
        <v>24000</v>
      </c>
    </row>
    <row r="642" spans="1:9">
      <c r="A642" s="236" t="s">
        <v>2106</v>
      </c>
      <c r="B642" s="236" t="s">
        <v>1942</v>
      </c>
      <c r="C642" s="237">
        <v>0</v>
      </c>
      <c r="D642" s="238">
        <v>0</v>
      </c>
      <c r="E642" s="239">
        <v>0</v>
      </c>
      <c r="F642" s="239">
        <v>0</v>
      </c>
      <c r="G642" s="239">
        <v>0</v>
      </c>
      <c r="H642" s="239">
        <v>0</v>
      </c>
      <c r="I642" s="237">
        <v>34560</v>
      </c>
    </row>
    <row r="643" spans="1:9">
      <c r="A643" s="236" t="s">
        <v>2107</v>
      </c>
      <c r="B643" s="236" t="s">
        <v>2015</v>
      </c>
      <c r="C643" s="237">
        <v>0</v>
      </c>
      <c r="D643" s="238">
        <v>0</v>
      </c>
      <c r="E643" s="239">
        <v>0</v>
      </c>
      <c r="F643" s="239">
        <v>0</v>
      </c>
      <c r="G643" s="239">
        <v>0</v>
      </c>
      <c r="H643" s="239">
        <v>0</v>
      </c>
      <c r="I643" s="237">
        <v>24000</v>
      </c>
    </row>
    <row r="644" spans="1:9">
      <c r="A644" s="236" t="s">
        <v>994</v>
      </c>
      <c r="B644" s="236" t="s">
        <v>1735</v>
      </c>
      <c r="C644" s="237">
        <v>0</v>
      </c>
      <c r="D644" s="238">
        <v>0</v>
      </c>
      <c r="E644" s="239">
        <v>0</v>
      </c>
      <c r="F644" s="239">
        <v>0</v>
      </c>
      <c r="G644" s="239">
        <v>0</v>
      </c>
      <c r="H644" s="239">
        <v>0</v>
      </c>
      <c r="I644" s="237">
        <v>30000</v>
      </c>
    </row>
    <row r="645" spans="1:9">
      <c r="A645" s="236" t="s">
        <v>2108</v>
      </c>
      <c r="B645" s="236" t="s">
        <v>1762</v>
      </c>
      <c r="C645" s="237">
        <v>0</v>
      </c>
      <c r="D645" s="238">
        <v>0</v>
      </c>
      <c r="E645" s="239">
        <v>0</v>
      </c>
      <c r="F645" s="239">
        <v>0</v>
      </c>
      <c r="G645" s="239">
        <v>0</v>
      </c>
      <c r="H645" s="239">
        <v>0</v>
      </c>
      <c r="I645" s="237">
        <v>30000</v>
      </c>
    </row>
    <row r="646" spans="1:9">
      <c r="A646" s="236" t="s">
        <v>2109</v>
      </c>
      <c r="B646" s="236" t="s">
        <v>2110</v>
      </c>
      <c r="C646" s="237">
        <v>0</v>
      </c>
      <c r="D646" s="238">
        <v>0</v>
      </c>
      <c r="E646" s="239">
        <v>0</v>
      </c>
      <c r="F646" s="239">
        <v>0</v>
      </c>
      <c r="G646" s="239">
        <v>0</v>
      </c>
      <c r="H646" s="239">
        <v>0</v>
      </c>
      <c r="I646" s="237">
        <v>2400</v>
      </c>
    </row>
    <row r="647" spans="1:9">
      <c r="A647" s="236" t="s">
        <v>628</v>
      </c>
      <c r="B647" s="236" t="s">
        <v>1984</v>
      </c>
      <c r="C647" s="237">
        <v>0</v>
      </c>
      <c r="D647" s="238">
        <v>0</v>
      </c>
      <c r="E647" s="239">
        <v>0</v>
      </c>
      <c r="F647" s="239">
        <v>0</v>
      </c>
      <c r="G647" s="239">
        <v>0</v>
      </c>
      <c r="H647" s="239">
        <v>0</v>
      </c>
      <c r="I647" s="237">
        <v>50000</v>
      </c>
    </row>
    <row r="648" spans="1:9">
      <c r="A648" s="236" t="s">
        <v>2111</v>
      </c>
      <c r="B648" s="236" t="s">
        <v>2112</v>
      </c>
      <c r="C648" s="237">
        <v>0</v>
      </c>
      <c r="D648" s="238">
        <v>0</v>
      </c>
      <c r="E648" s="239">
        <v>0</v>
      </c>
      <c r="F648" s="239">
        <v>0</v>
      </c>
      <c r="G648" s="239">
        <v>0</v>
      </c>
      <c r="H648" s="239">
        <v>0</v>
      </c>
      <c r="I648" s="237">
        <v>30000</v>
      </c>
    </row>
    <row r="649" spans="1:9">
      <c r="A649" s="236" t="s">
        <v>2113</v>
      </c>
      <c r="B649" s="236" t="s">
        <v>2114</v>
      </c>
      <c r="C649" s="237">
        <v>0</v>
      </c>
      <c r="D649" s="238">
        <v>0</v>
      </c>
      <c r="E649" s="239">
        <v>0</v>
      </c>
      <c r="F649" s="239">
        <v>0</v>
      </c>
      <c r="G649" s="239">
        <v>0</v>
      </c>
      <c r="H649" s="239">
        <v>0</v>
      </c>
      <c r="I649" s="237">
        <v>34560</v>
      </c>
    </row>
    <row r="650" spans="1:9">
      <c r="A650" s="236" t="s">
        <v>813</v>
      </c>
      <c r="B650" s="236" t="s">
        <v>2030</v>
      </c>
      <c r="C650" s="237">
        <v>0</v>
      </c>
      <c r="D650" s="238">
        <v>0</v>
      </c>
      <c r="E650" s="239">
        <v>0</v>
      </c>
      <c r="F650" s="239">
        <v>0</v>
      </c>
      <c r="G650" s="239">
        <v>0</v>
      </c>
      <c r="H650" s="239">
        <v>0</v>
      </c>
      <c r="I650" s="237">
        <v>51200</v>
      </c>
    </row>
    <row r="651" spans="1:9">
      <c r="A651" s="236" t="s">
        <v>493</v>
      </c>
      <c r="B651" s="236" t="s">
        <v>2115</v>
      </c>
      <c r="C651" s="237">
        <v>0</v>
      </c>
      <c r="D651" s="238">
        <v>0</v>
      </c>
      <c r="E651" s="239">
        <v>0</v>
      </c>
      <c r="F651" s="239">
        <v>0</v>
      </c>
      <c r="G651" s="239">
        <v>0</v>
      </c>
      <c r="H651" s="239">
        <v>0</v>
      </c>
      <c r="I651" s="237">
        <v>30000</v>
      </c>
    </row>
    <row r="652" spans="1:9">
      <c r="A652" s="236" t="s">
        <v>2116</v>
      </c>
      <c r="B652" s="236" t="s">
        <v>2117</v>
      </c>
      <c r="C652" s="237">
        <v>0</v>
      </c>
      <c r="D652" s="238">
        <v>0</v>
      </c>
      <c r="E652" s="239">
        <v>0</v>
      </c>
      <c r="F652" s="239">
        <v>0</v>
      </c>
      <c r="G652" s="239">
        <v>0</v>
      </c>
      <c r="H652" s="239">
        <v>0</v>
      </c>
      <c r="I652" s="237">
        <v>30000</v>
      </c>
    </row>
    <row r="653" spans="1:9">
      <c r="A653" s="236" t="s">
        <v>2118</v>
      </c>
      <c r="B653" s="236" t="s">
        <v>1784</v>
      </c>
      <c r="C653" s="237">
        <v>0</v>
      </c>
      <c r="D653" s="238">
        <v>0</v>
      </c>
      <c r="E653" s="239">
        <v>0</v>
      </c>
      <c r="F653" s="239">
        <v>0</v>
      </c>
      <c r="G653" s="239">
        <v>0</v>
      </c>
      <c r="H653" s="239">
        <v>0</v>
      </c>
      <c r="I653" s="237">
        <v>30000</v>
      </c>
    </row>
    <row r="654" spans="1:9">
      <c r="A654" s="236" t="s">
        <v>2119</v>
      </c>
      <c r="B654" s="236" t="s">
        <v>2120</v>
      </c>
      <c r="C654" s="237">
        <v>0</v>
      </c>
      <c r="D654" s="238">
        <v>0</v>
      </c>
      <c r="E654" s="239">
        <v>0</v>
      </c>
      <c r="F654" s="239">
        <v>0</v>
      </c>
      <c r="G654" s="239">
        <v>0</v>
      </c>
      <c r="H654" s="239">
        <v>0</v>
      </c>
      <c r="I654" s="237">
        <v>30000</v>
      </c>
    </row>
    <row r="655" spans="1:9">
      <c r="A655" s="236" t="s">
        <v>2121</v>
      </c>
      <c r="B655" s="236" t="s">
        <v>1689</v>
      </c>
      <c r="C655" s="237">
        <v>0</v>
      </c>
      <c r="D655" s="238">
        <v>0</v>
      </c>
      <c r="E655" s="239">
        <v>0</v>
      </c>
      <c r="F655" s="239">
        <v>0</v>
      </c>
      <c r="G655" s="239">
        <v>0</v>
      </c>
      <c r="H655" s="239">
        <v>0</v>
      </c>
      <c r="I655" s="237">
        <v>30000</v>
      </c>
    </row>
    <row r="656" spans="1:9">
      <c r="A656" s="236" t="s">
        <v>2122</v>
      </c>
      <c r="B656" s="236" t="s">
        <v>1847</v>
      </c>
      <c r="C656" s="237">
        <v>0</v>
      </c>
      <c r="D656" s="238">
        <v>0</v>
      </c>
      <c r="E656" s="239">
        <v>0</v>
      </c>
      <c r="F656" s="239">
        <v>0</v>
      </c>
      <c r="G656" s="239">
        <v>0</v>
      </c>
      <c r="H656" s="239">
        <v>0</v>
      </c>
      <c r="I656" s="237">
        <v>30000</v>
      </c>
    </row>
    <row r="657" spans="1:9">
      <c r="A657" s="236" t="s">
        <v>2123</v>
      </c>
      <c r="B657" s="236" t="s">
        <v>2124</v>
      </c>
      <c r="C657" s="237">
        <v>0</v>
      </c>
      <c r="D657" s="238">
        <v>0</v>
      </c>
      <c r="E657" s="239">
        <v>0</v>
      </c>
      <c r="F657" s="239">
        <v>0</v>
      </c>
      <c r="G657" s="239">
        <v>0</v>
      </c>
      <c r="H657" s="239">
        <v>0</v>
      </c>
      <c r="I657" s="237">
        <v>30000</v>
      </c>
    </row>
    <row r="658" spans="1:9">
      <c r="A658" s="236" t="s">
        <v>1003</v>
      </c>
      <c r="B658" s="236" t="s">
        <v>1005</v>
      </c>
      <c r="C658" s="237">
        <v>0</v>
      </c>
      <c r="D658" s="238">
        <v>0</v>
      </c>
      <c r="E658" s="239">
        <v>0</v>
      </c>
      <c r="F658" s="239">
        <v>0</v>
      </c>
      <c r="G658" s="239">
        <v>0</v>
      </c>
      <c r="H658" s="239">
        <v>0</v>
      </c>
      <c r="I658" s="237">
        <v>40000</v>
      </c>
    </row>
    <row r="659" spans="1:9">
      <c r="A659" s="236" t="s">
        <v>817</v>
      </c>
      <c r="B659" s="236" t="s">
        <v>2030</v>
      </c>
      <c r="C659" s="237">
        <v>0</v>
      </c>
      <c r="D659" s="238">
        <v>0</v>
      </c>
      <c r="E659" s="239">
        <v>0</v>
      </c>
      <c r="F659" s="239">
        <v>0</v>
      </c>
      <c r="G659" s="239">
        <v>0</v>
      </c>
      <c r="H659" s="239">
        <v>0</v>
      </c>
      <c r="I659" s="237">
        <v>51200</v>
      </c>
    </row>
    <row r="660" spans="1:9">
      <c r="A660" s="236" t="s">
        <v>2125</v>
      </c>
      <c r="B660" s="236" t="s">
        <v>2126</v>
      </c>
      <c r="C660" s="237">
        <v>0</v>
      </c>
      <c r="D660" s="238">
        <v>0</v>
      </c>
      <c r="E660" s="239">
        <v>0</v>
      </c>
      <c r="F660" s="239">
        <v>0</v>
      </c>
      <c r="G660" s="239">
        <v>0</v>
      </c>
      <c r="H660" s="239">
        <v>0</v>
      </c>
      <c r="I660" s="237">
        <v>30000</v>
      </c>
    </row>
    <row r="661" spans="1:9">
      <c r="A661" s="236" t="s">
        <v>2127</v>
      </c>
      <c r="B661" s="236" t="s">
        <v>2128</v>
      </c>
      <c r="C661" s="237">
        <v>0</v>
      </c>
      <c r="D661" s="238">
        <v>0</v>
      </c>
      <c r="E661" s="239">
        <v>0</v>
      </c>
      <c r="F661" s="239">
        <v>0</v>
      </c>
      <c r="G661" s="239">
        <v>0</v>
      </c>
      <c r="H661" s="239">
        <v>0</v>
      </c>
      <c r="I661" s="237">
        <v>30000</v>
      </c>
    </row>
    <row r="662" spans="1:9">
      <c r="A662" s="236" t="s">
        <v>2129</v>
      </c>
      <c r="B662" s="236" t="s">
        <v>1917</v>
      </c>
      <c r="C662" s="237">
        <v>0</v>
      </c>
      <c r="D662" s="238">
        <v>0</v>
      </c>
      <c r="E662" s="239">
        <v>0</v>
      </c>
      <c r="F662" s="239">
        <v>0</v>
      </c>
      <c r="G662" s="239">
        <v>0</v>
      </c>
      <c r="H662" s="239">
        <v>0</v>
      </c>
      <c r="I662" s="237">
        <v>50000</v>
      </c>
    </row>
    <row r="663" spans="1:9">
      <c r="A663" s="236" t="s">
        <v>606</v>
      </c>
      <c r="B663" s="236" t="s">
        <v>2130</v>
      </c>
      <c r="C663" s="237">
        <v>0</v>
      </c>
      <c r="D663" s="238">
        <v>0</v>
      </c>
      <c r="E663" s="239">
        <v>0</v>
      </c>
      <c r="F663" s="239">
        <v>0</v>
      </c>
      <c r="G663" s="239">
        <v>0</v>
      </c>
      <c r="H663" s="239">
        <v>0</v>
      </c>
      <c r="I663" s="237">
        <v>30000</v>
      </c>
    </row>
    <row r="664" spans="1:9">
      <c r="A664" s="236" t="s">
        <v>2131</v>
      </c>
      <c r="B664" s="236" t="s">
        <v>2132</v>
      </c>
      <c r="C664" s="237">
        <v>0</v>
      </c>
      <c r="D664" s="238">
        <v>0</v>
      </c>
      <c r="E664" s="239">
        <v>0</v>
      </c>
      <c r="F664" s="239">
        <v>0</v>
      </c>
      <c r="G664" s="239">
        <v>0</v>
      </c>
      <c r="H664" s="239">
        <v>0</v>
      </c>
      <c r="I664" s="237">
        <v>24000</v>
      </c>
    </row>
    <row r="665" spans="1:9">
      <c r="A665" s="236" t="s">
        <v>2133</v>
      </c>
      <c r="B665" s="236" t="s">
        <v>2134</v>
      </c>
      <c r="C665" s="237">
        <v>0</v>
      </c>
      <c r="D665" s="238">
        <v>0</v>
      </c>
      <c r="E665" s="239">
        <v>0</v>
      </c>
      <c r="F665" s="239">
        <v>0</v>
      </c>
      <c r="G665" s="239">
        <v>0</v>
      </c>
      <c r="H665" s="239">
        <v>0</v>
      </c>
      <c r="I665" s="237">
        <v>30000</v>
      </c>
    </row>
    <row r="666" spans="1:9">
      <c r="A666" s="236" t="s">
        <v>2135</v>
      </c>
      <c r="B666" s="236" t="s">
        <v>2136</v>
      </c>
      <c r="C666" s="237">
        <v>0</v>
      </c>
      <c r="D666" s="238">
        <v>0</v>
      </c>
      <c r="E666" s="239">
        <v>0</v>
      </c>
      <c r="F666" s="239">
        <v>0</v>
      </c>
      <c r="G666" s="239">
        <v>0</v>
      </c>
      <c r="H666" s="239">
        <v>0</v>
      </c>
      <c r="I666" s="237">
        <v>30000</v>
      </c>
    </row>
    <row r="667" spans="1:9">
      <c r="A667" s="236" t="s">
        <v>2137</v>
      </c>
      <c r="B667" s="236" t="s">
        <v>2132</v>
      </c>
      <c r="C667" s="237">
        <v>0</v>
      </c>
      <c r="D667" s="238">
        <v>0</v>
      </c>
      <c r="E667" s="239">
        <v>0</v>
      </c>
      <c r="F667" s="239">
        <v>0</v>
      </c>
      <c r="G667" s="239">
        <v>0</v>
      </c>
      <c r="H667" s="239">
        <v>0</v>
      </c>
      <c r="I667" s="237">
        <v>24000</v>
      </c>
    </row>
    <row r="668" spans="1:9">
      <c r="A668" s="236" t="s">
        <v>2138</v>
      </c>
      <c r="B668" s="236" t="s">
        <v>2112</v>
      </c>
      <c r="C668" s="237">
        <v>0</v>
      </c>
      <c r="D668" s="238">
        <v>0</v>
      </c>
      <c r="E668" s="239">
        <v>0</v>
      </c>
      <c r="F668" s="239">
        <v>0</v>
      </c>
      <c r="G668" s="239">
        <v>0</v>
      </c>
      <c r="H668" s="239">
        <v>0</v>
      </c>
      <c r="I668" s="237">
        <v>30000</v>
      </c>
    </row>
    <row r="669" spans="1:9">
      <c r="A669" s="236" t="s">
        <v>1071</v>
      </c>
      <c r="B669" s="236" t="s">
        <v>2086</v>
      </c>
      <c r="C669" s="237">
        <v>0</v>
      </c>
      <c r="D669" s="238">
        <v>0</v>
      </c>
      <c r="E669" s="239">
        <v>0</v>
      </c>
      <c r="F669" s="239">
        <v>0</v>
      </c>
      <c r="G669" s="239">
        <v>0</v>
      </c>
      <c r="H669" s="239">
        <v>0</v>
      </c>
      <c r="I669" s="237">
        <v>30000</v>
      </c>
    </row>
    <row r="670" spans="1:9">
      <c r="A670" s="236" t="s">
        <v>2139</v>
      </c>
      <c r="B670" s="236" t="s">
        <v>2140</v>
      </c>
      <c r="C670" s="237">
        <v>0</v>
      </c>
      <c r="D670" s="238">
        <v>0</v>
      </c>
      <c r="E670" s="239">
        <v>0</v>
      </c>
      <c r="F670" s="239">
        <v>0</v>
      </c>
      <c r="G670" s="239">
        <v>0</v>
      </c>
      <c r="H670" s="239">
        <v>0</v>
      </c>
      <c r="I670" s="237">
        <v>30000</v>
      </c>
    </row>
    <row r="671" spans="1:9">
      <c r="A671" s="236" t="s">
        <v>2141</v>
      </c>
      <c r="B671" s="236" t="s">
        <v>1719</v>
      </c>
      <c r="C671" s="237">
        <v>0</v>
      </c>
      <c r="D671" s="238">
        <v>0</v>
      </c>
      <c r="E671" s="239">
        <v>0</v>
      </c>
      <c r="F671" s="239">
        <v>0</v>
      </c>
      <c r="G671" s="239">
        <v>0</v>
      </c>
      <c r="H671" s="239">
        <v>0</v>
      </c>
      <c r="I671" s="237">
        <v>30000</v>
      </c>
    </row>
    <row r="672" spans="1:9">
      <c r="A672" s="236" t="s">
        <v>2142</v>
      </c>
      <c r="B672" s="236" t="s">
        <v>2143</v>
      </c>
      <c r="C672" s="237">
        <v>0</v>
      </c>
      <c r="D672" s="238">
        <v>0</v>
      </c>
      <c r="E672" s="239">
        <v>0</v>
      </c>
      <c r="F672" s="239">
        <v>0</v>
      </c>
      <c r="G672" s="239">
        <v>0</v>
      </c>
      <c r="H672" s="239">
        <v>0</v>
      </c>
      <c r="I672" s="237">
        <v>30000</v>
      </c>
    </row>
    <row r="673" spans="1:9">
      <c r="A673" s="236" t="s">
        <v>2144</v>
      </c>
      <c r="B673" s="236" t="s">
        <v>2008</v>
      </c>
      <c r="C673" s="237">
        <v>0</v>
      </c>
      <c r="D673" s="238">
        <v>0</v>
      </c>
      <c r="E673" s="239">
        <v>0</v>
      </c>
      <c r="F673" s="239">
        <v>0</v>
      </c>
      <c r="G673" s="239">
        <v>0</v>
      </c>
      <c r="H673" s="239">
        <v>0</v>
      </c>
      <c r="I673" s="237"/>
    </row>
    <row r="674" spans="1:9">
      <c r="A674" s="236" t="s">
        <v>2145</v>
      </c>
      <c r="B674" s="236" t="s">
        <v>1868</v>
      </c>
      <c r="C674" s="237">
        <v>0</v>
      </c>
      <c r="D674" s="238">
        <v>0</v>
      </c>
      <c r="E674" s="239">
        <v>0</v>
      </c>
      <c r="F674" s="239">
        <v>0</v>
      </c>
      <c r="G674" s="239">
        <v>0</v>
      </c>
      <c r="H674" s="239">
        <v>0</v>
      </c>
      <c r="I674" s="237">
        <v>50000</v>
      </c>
    </row>
    <row r="675" spans="1:9">
      <c r="A675" s="236" t="s">
        <v>2146</v>
      </c>
      <c r="B675" s="236" t="s">
        <v>1701</v>
      </c>
      <c r="C675" s="237">
        <v>0</v>
      </c>
      <c r="D675" s="238">
        <v>0</v>
      </c>
      <c r="E675" s="239">
        <v>0</v>
      </c>
      <c r="F675" s="239">
        <v>0</v>
      </c>
      <c r="G675" s="239">
        <v>0</v>
      </c>
      <c r="H675" s="239">
        <v>0</v>
      </c>
      <c r="I675" s="237">
        <v>30000</v>
      </c>
    </row>
    <row r="676" spans="1:9">
      <c r="A676" s="236" t="s">
        <v>2147</v>
      </c>
      <c r="B676" s="236" t="s">
        <v>2148</v>
      </c>
      <c r="C676" s="237">
        <v>0</v>
      </c>
      <c r="D676" s="238">
        <v>0</v>
      </c>
      <c r="E676" s="239">
        <v>0</v>
      </c>
      <c r="F676" s="239">
        <v>0</v>
      </c>
      <c r="G676" s="239">
        <v>0</v>
      </c>
      <c r="H676" s="239">
        <v>0</v>
      </c>
      <c r="I676" s="237">
        <v>30000</v>
      </c>
    </row>
    <row r="677" spans="1:9">
      <c r="A677" s="236" t="s">
        <v>778</v>
      </c>
      <c r="B677" s="236" t="s">
        <v>2063</v>
      </c>
      <c r="C677" s="237">
        <v>0</v>
      </c>
      <c r="D677" s="238">
        <v>0</v>
      </c>
      <c r="E677" s="239">
        <v>0</v>
      </c>
      <c r="F677" s="239">
        <v>0</v>
      </c>
      <c r="G677" s="239">
        <v>0</v>
      </c>
      <c r="H677" s="239">
        <v>0</v>
      </c>
      <c r="I677" s="237">
        <v>50000</v>
      </c>
    </row>
    <row r="678" spans="1:9">
      <c r="A678" s="236" t="s">
        <v>2149</v>
      </c>
      <c r="B678" s="236" t="s">
        <v>1951</v>
      </c>
      <c r="C678" s="237">
        <v>0</v>
      </c>
      <c r="D678" s="238">
        <v>0</v>
      </c>
      <c r="E678" s="239">
        <v>0</v>
      </c>
      <c r="F678" s="239">
        <v>0</v>
      </c>
      <c r="G678" s="239">
        <v>0</v>
      </c>
      <c r="H678" s="239">
        <v>0</v>
      </c>
      <c r="I678" s="237">
        <v>43200</v>
      </c>
    </row>
    <row r="679" spans="1:9">
      <c r="A679" s="236" t="s">
        <v>859</v>
      </c>
      <c r="B679" s="236" t="s">
        <v>1802</v>
      </c>
      <c r="C679" s="237">
        <v>0</v>
      </c>
      <c r="D679" s="238">
        <v>0</v>
      </c>
      <c r="E679" s="239">
        <v>0</v>
      </c>
      <c r="F679" s="239">
        <v>0</v>
      </c>
      <c r="G679" s="239">
        <v>0</v>
      </c>
      <c r="H679" s="239">
        <v>0</v>
      </c>
      <c r="I679" s="237">
        <v>24000</v>
      </c>
    </row>
    <row r="680" spans="1:9">
      <c r="A680" s="236" t="s">
        <v>2150</v>
      </c>
      <c r="B680" s="236" t="s">
        <v>1954</v>
      </c>
      <c r="C680" s="237">
        <v>0</v>
      </c>
      <c r="D680" s="238">
        <v>0</v>
      </c>
      <c r="E680" s="239">
        <v>0</v>
      </c>
      <c r="F680" s="239">
        <v>0</v>
      </c>
      <c r="G680" s="239">
        <v>0</v>
      </c>
      <c r="H680" s="239">
        <v>0</v>
      </c>
      <c r="I680" s="237">
        <v>30000</v>
      </c>
    </row>
    <row r="681" spans="1:9">
      <c r="A681" s="236" t="s">
        <v>2151</v>
      </c>
      <c r="B681" s="236" t="s">
        <v>1732</v>
      </c>
      <c r="C681" s="237">
        <v>0</v>
      </c>
      <c r="D681" s="238">
        <v>0</v>
      </c>
      <c r="E681" s="239">
        <v>0</v>
      </c>
      <c r="F681" s="239">
        <v>0</v>
      </c>
      <c r="G681" s="239">
        <v>0</v>
      </c>
      <c r="H681" s="239">
        <v>0</v>
      </c>
      <c r="I681" s="237">
        <v>30000</v>
      </c>
    </row>
    <row r="682" spans="1:9">
      <c r="A682" s="236" t="s">
        <v>788</v>
      </c>
      <c r="B682" s="236" t="s">
        <v>2152</v>
      </c>
      <c r="C682" s="237">
        <v>0</v>
      </c>
      <c r="D682" s="238">
        <v>0</v>
      </c>
      <c r="E682" s="239">
        <v>0</v>
      </c>
      <c r="F682" s="239">
        <v>0</v>
      </c>
      <c r="G682" s="239">
        <v>0</v>
      </c>
      <c r="H682" s="239">
        <v>0</v>
      </c>
      <c r="I682" s="237">
        <v>160000</v>
      </c>
    </row>
    <row r="683" spans="1:9">
      <c r="A683" s="236" t="s">
        <v>2153</v>
      </c>
      <c r="B683" s="236" t="s">
        <v>2044</v>
      </c>
      <c r="C683" s="237">
        <v>0</v>
      </c>
      <c r="D683" s="238">
        <v>0</v>
      </c>
      <c r="E683" s="239">
        <v>0</v>
      </c>
      <c r="F683" s="239">
        <v>0</v>
      </c>
      <c r="G683" s="239">
        <v>0</v>
      </c>
      <c r="H683" s="239">
        <v>0</v>
      </c>
      <c r="I683" s="237">
        <v>40000</v>
      </c>
    </row>
    <row r="684" spans="1:9">
      <c r="A684" s="236" t="s">
        <v>698</v>
      </c>
      <c r="B684" s="236" t="s">
        <v>2154</v>
      </c>
      <c r="C684" s="237">
        <v>0</v>
      </c>
      <c r="D684" s="238">
        <v>0</v>
      </c>
      <c r="E684" s="239">
        <v>0</v>
      </c>
      <c r="F684" s="239">
        <v>0</v>
      </c>
      <c r="G684" s="239">
        <v>0</v>
      </c>
      <c r="H684" s="239">
        <v>0</v>
      </c>
      <c r="I684" s="237">
        <v>30000</v>
      </c>
    </row>
    <row r="685" spans="1:9">
      <c r="A685" s="236" t="s">
        <v>2155</v>
      </c>
      <c r="B685" s="236" t="s">
        <v>2156</v>
      </c>
      <c r="C685" s="237">
        <v>0</v>
      </c>
      <c r="D685" s="238">
        <v>0</v>
      </c>
      <c r="E685" s="239">
        <v>0</v>
      </c>
      <c r="F685" s="239">
        <v>0</v>
      </c>
      <c r="G685" s="239">
        <v>0</v>
      </c>
      <c r="H685" s="239">
        <v>0</v>
      </c>
      <c r="I685" s="237">
        <v>30000</v>
      </c>
    </row>
    <row r="686" spans="1:9">
      <c r="A686" s="236" t="s">
        <v>2157</v>
      </c>
      <c r="B686" s="236" t="s">
        <v>2158</v>
      </c>
      <c r="C686" s="237">
        <v>0</v>
      </c>
      <c r="D686" s="238">
        <v>0</v>
      </c>
      <c r="E686" s="239">
        <v>0</v>
      </c>
      <c r="F686" s="239">
        <v>0</v>
      </c>
      <c r="G686" s="239">
        <v>0</v>
      </c>
      <c r="H686" s="239">
        <v>0</v>
      </c>
      <c r="I686" s="237">
        <v>24000</v>
      </c>
    </row>
    <row r="687" spans="1:9">
      <c r="A687" s="236" t="s">
        <v>929</v>
      </c>
      <c r="B687" s="236" t="s">
        <v>1675</v>
      </c>
      <c r="C687" s="237">
        <v>0</v>
      </c>
      <c r="D687" s="238">
        <v>0</v>
      </c>
      <c r="E687" s="239">
        <v>0</v>
      </c>
      <c r="F687" s="239">
        <v>0</v>
      </c>
      <c r="G687" s="239">
        <v>0</v>
      </c>
      <c r="H687" s="239">
        <v>0</v>
      </c>
      <c r="I687" s="237">
        <v>30000</v>
      </c>
    </row>
    <row r="688" spans="1:9">
      <c r="A688" s="236" t="s">
        <v>2159</v>
      </c>
      <c r="B688" s="236" t="s">
        <v>2044</v>
      </c>
      <c r="C688" s="237">
        <v>0</v>
      </c>
      <c r="D688" s="238">
        <v>0</v>
      </c>
      <c r="E688" s="239">
        <v>0</v>
      </c>
      <c r="F688" s="239">
        <v>0</v>
      </c>
      <c r="G688" s="239">
        <v>0</v>
      </c>
      <c r="H688" s="239">
        <v>0</v>
      </c>
      <c r="I688" s="237">
        <v>40000</v>
      </c>
    </row>
    <row r="689" spans="1:9">
      <c r="A689" s="236" t="s">
        <v>502</v>
      </c>
      <c r="B689" s="236" t="s">
        <v>2160</v>
      </c>
      <c r="C689" s="237">
        <v>0</v>
      </c>
      <c r="D689" s="238">
        <v>0</v>
      </c>
      <c r="E689" s="239">
        <v>0</v>
      </c>
      <c r="F689" s="239">
        <v>0</v>
      </c>
      <c r="G689" s="239">
        <v>0</v>
      </c>
      <c r="H689" s="239">
        <v>0</v>
      </c>
      <c r="I689" s="237">
        <v>30000</v>
      </c>
    </row>
    <row r="690" spans="1:9">
      <c r="A690" s="236" t="s">
        <v>2161</v>
      </c>
      <c r="B690" s="236" t="s">
        <v>1748</v>
      </c>
      <c r="C690" s="237">
        <v>0</v>
      </c>
      <c r="D690" s="238">
        <v>0</v>
      </c>
      <c r="E690" s="239">
        <v>0</v>
      </c>
      <c r="F690" s="239">
        <v>0</v>
      </c>
      <c r="G690" s="239">
        <v>0</v>
      </c>
      <c r="H690" s="239">
        <v>0</v>
      </c>
      <c r="I690" s="237">
        <v>24000</v>
      </c>
    </row>
    <row r="691" spans="1:9">
      <c r="A691" s="236" t="s">
        <v>2162</v>
      </c>
      <c r="B691" s="236" t="s">
        <v>2163</v>
      </c>
      <c r="C691" s="237">
        <v>0</v>
      </c>
      <c r="D691" s="238">
        <v>0</v>
      </c>
      <c r="E691" s="239">
        <v>0</v>
      </c>
      <c r="F691" s="239">
        <v>0</v>
      </c>
      <c r="G691" s="239">
        <v>0</v>
      </c>
      <c r="H691" s="239">
        <v>0</v>
      </c>
      <c r="I691" s="237">
        <v>30000</v>
      </c>
    </row>
    <row r="692" spans="1:9">
      <c r="A692" s="236" t="s">
        <v>922</v>
      </c>
      <c r="B692" s="236" t="s">
        <v>1600</v>
      </c>
      <c r="C692" s="237">
        <v>0</v>
      </c>
      <c r="D692" s="238">
        <v>0</v>
      </c>
      <c r="E692" s="239">
        <v>0</v>
      </c>
      <c r="F692" s="239">
        <v>0</v>
      </c>
      <c r="G692" s="239">
        <v>0</v>
      </c>
      <c r="H692" s="239">
        <v>0</v>
      </c>
      <c r="I692" s="237">
        <v>150000</v>
      </c>
    </row>
    <row r="693" spans="1:9">
      <c r="A693" s="236" t="s">
        <v>2164</v>
      </c>
      <c r="B693" s="236" t="s">
        <v>2039</v>
      </c>
      <c r="C693" s="237">
        <v>0</v>
      </c>
      <c r="D693" s="238">
        <v>0</v>
      </c>
      <c r="E693" s="239">
        <v>0</v>
      </c>
      <c r="F693" s="239">
        <v>0</v>
      </c>
      <c r="G693" s="239">
        <v>0</v>
      </c>
      <c r="H693" s="239">
        <v>0</v>
      </c>
      <c r="I693" s="237">
        <v>40000</v>
      </c>
    </row>
    <row r="694" spans="1:9">
      <c r="A694" s="236" t="s">
        <v>636</v>
      </c>
      <c r="B694" s="236" t="s">
        <v>2165</v>
      </c>
      <c r="C694" s="237">
        <v>0</v>
      </c>
      <c r="D694" s="238">
        <v>0</v>
      </c>
      <c r="E694" s="239">
        <v>0</v>
      </c>
      <c r="F694" s="239">
        <v>0</v>
      </c>
      <c r="G694" s="239">
        <v>0</v>
      </c>
      <c r="H694" s="239">
        <v>0</v>
      </c>
      <c r="I694" s="237">
        <v>30000</v>
      </c>
    </row>
    <row r="695" spans="1:9">
      <c r="A695" s="236" t="s">
        <v>2166</v>
      </c>
      <c r="B695" s="236" t="s">
        <v>1842</v>
      </c>
      <c r="C695" s="237">
        <v>0</v>
      </c>
      <c r="D695" s="238">
        <v>0</v>
      </c>
      <c r="E695" s="239">
        <v>0</v>
      </c>
      <c r="F695" s="239">
        <v>0</v>
      </c>
      <c r="G695" s="239">
        <v>0</v>
      </c>
      <c r="H695" s="239">
        <v>0</v>
      </c>
      <c r="I695" s="237">
        <v>34560</v>
      </c>
    </row>
    <row r="696" spans="1:9">
      <c r="A696" s="236" t="s">
        <v>1097</v>
      </c>
      <c r="B696" s="236" t="s">
        <v>1980</v>
      </c>
      <c r="C696" s="237">
        <v>0</v>
      </c>
      <c r="D696" s="238">
        <v>0</v>
      </c>
      <c r="E696" s="239">
        <v>0</v>
      </c>
      <c r="F696" s="239">
        <v>0</v>
      </c>
      <c r="G696" s="239">
        <v>0</v>
      </c>
      <c r="H696" s="239">
        <v>0</v>
      </c>
      <c r="I696" s="237">
        <v>30000</v>
      </c>
    </row>
    <row r="697" spans="1:9">
      <c r="A697" s="236" t="s">
        <v>598</v>
      </c>
      <c r="B697" s="236" t="s">
        <v>1717</v>
      </c>
      <c r="C697" s="237">
        <v>0</v>
      </c>
      <c r="D697" s="238">
        <v>0</v>
      </c>
      <c r="E697" s="239">
        <v>0</v>
      </c>
      <c r="F697" s="239">
        <v>0</v>
      </c>
      <c r="G697" s="239">
        <v>0</v>
      </c>
      <c r="H697" s="239">
        <v>0</v>
      </c>
      <c r="I697" s="237">
        <v>30000</v>
      </c>
    </row>
    <row r="698" spans="1:9">
      <c r="A698" s="236" t="s">
        <v>1262</v>
      </c>
      <c r="B698" s="236" t="s">
        <v>1778</v>
      </c>
      <c r="C698" s="237">
        <v>0</v>
      </c>
      <c r="D698" s="238">
        <v>0</v>
      </c>
      <c r="E698" s="239">
        <v>0</v>
      </c>
      <c r="F698" s="239">
        <v>0</v>
      </c>
      <c r="G698" s="239">
        <v>0</v>
      </c>
      <c r="H698" s="239">
        <v>0</v>
      </c>
      <c r="I698" s="237">
        <v>30000</v>
      </c>
    </row>
    <row r="699" spans="1:9">
      <c r="A699" s="236" t="s">
        <v>2167</v>
      </c>
      <c r="B699" s="236" t="s">
        <v>1891</v>
      </c>
      <c r="C699" s="237">
        <v>0</v>
      </c>
      <c r="D699" s="238">
        <v>0</v>
      </c>
      <c r="E699" s="239">
        <v>0</v>
      </c>
      <c r="F699" s="239">
        <v>0</v>
      </c>
      <c r="G699" s="239">
        <v>0</v>
      </c>
      <c r="H699" s="239">
        <v>0</v>
      </c>
      <c r="I699" s="237">
        <v>30000</v>
      </c>
    </row>
    <row r="700" spans="1:9">
      <c r="A700" s="236" t="s">
        <v>1149</v>
      </c>
      <c r="B700" s="236" t="s">
        <v>1817</v>
      </c>
      <c r="C700" s="237">
        <v>0</v>
      </c>
      <c r="D700" s="238">
        <v>0</v>
      </c>
      <c r="E700" s="239">
        <v>0</v>
      </c>
      <c r="F700" s="239">
        <v>0</v>
      </c>
      <c r="G700" s="239">
        <v>0</v>
      </c>
      <c r="H700" s="239">
        <v>0</v>
      </c>
      <c r="I700" s="237">
        <v>30000</v>
      </c>
    </row>
    <row r="701" spans="1:9">
      <c r="A701" s="236" t="s">
        <v>779</v>
      </c>
      <c r="B701" s="236" t="s">
        <v>2063</v>
      </c>
      <c r="C701" s="237">
        <v>0</v>
      </c>
      <c r="D701" s="238">
        <v>0</v>
      </c>
      <c r="E701" s="239">
        <v>0</v>
      </c>
      <c r="F701" s="239">
        <v>0</v>
      </c>
      <c r="G701" s="239">
        <v>0</v>
      </c>
      <c r="H701" s="239">
        <v>0</v>
      </c>
      <c r="I701" s="237">
        <v>50000</v>
      </c>
    </row>
    <row r="702" spans="1:9">
      <c r="A702" s="236" t="s">
        <v>1126</v>
      </c>
      <c r="B702" s="236" t="s">
        <v>1873</v>
      </c>
      <c r="C702" s="237">
        <v>0</v>
      </c>
      <c r="D702" s="238">
        <v>0</v>
      </c>
      <c r="E702" s="239">
        <v>0</v>
      </c>
      <c r="F702" s="239">
        <v>0</v>
      </c>
      <c r="G702" s="239">
        <v>0</v>
      </c>
      <c r="H702" s="239">
        <v>0</v>
      </c>
      <c r="I702" s="237">
        <v>30000</v>
      </c>
    </row>
    <row r="703" spans="1:9">
      <c r="A703" s="236" t="s">
        <v>2168</v>
      </c>
      <c r="B703" s="236" t="s">
        <v>2169</v>
      </c>
      <c r="C703" s="237">
        <v>0</v>
      </c>
      <c r="D703" s="238">
        <v>0</v>
      </c>
      <c r="E703" s="239">
        <v>0</v>
      </c>
      <c r="F703" s="239">
        <v>0</v>
      </c>
      <c r="G703" s="239">
        <v>0</v>
      </c>
      <c r="H703" s="239">
        <v>0</v>
      </c>
      <c r="I703" s="237">
        <v>24000</v>
      </c>
    </row>
    <row r="704" spans="1:9">
      <c r="A704" s="236" t="s">
        <v>2170</v>
      </c>
      <c r="B704" s="236" t="s">
        <v>2081</v>
      </c>
      <c r="C704" s="237">
        <v>0</v>
      </c>
      <c r="D704" s="238">
        <v>0</v>
      </c>
      <c r="E704" s="239">
        <v>0</v>
      </c>
      <c r="F704" s="239">
        <v>0</v>
      </c>
      <c r="G704" s="239">
        <v>0</v>
      </c>
      <c r="H704" s="239">
        <v>0</v>
      </c>
      <c r="I704" s="237">
        <v>24000</v>
      </c>
    </row>
    <row r="705" spans="1:9">
      <c r="A705" s="236" t="s">
        <v>570</v>
      </c>
      <c r="B705" s="236" t="s">
        <v>2066</v>
      </c>
      <c r="C705" s="237">
        <v>288</v>
      </c>
      <c r="D705" s="238">
        <v>23</v>
      </c>
      <c r="E705" s="239">
        <v>1</v>
      </c>
      <c r="F705" s="239">
        <v>0</v>
      </c>
      <c r="G705" s="239">
        <v>0</v>
      </c>
      <c r="H705" s="239">
        <v>0</v>
      </c>
      <c r="I705" s="237">
        <v>30000</v>
      </c>
    </row>
    <row r="706" spans="1:9">
      <c r="A706" s="236" t="s">
        <v>2171</v>
      </c>
      <c r="B706" s="236" t="s">
        <v>1742</v>
      </c>
      <c r="C706" s="237">
        <v>0</v>
      </c>
      <c r="D706" s="238">
        <v>0</v>
      </c>
      <c r="E706" s="239">
        <v>0</v>
      </c>
      <c r="F706" s="239">
        <v>0</v>
      </c>
      <c r="G706" s="239">
        <v>0</v>
      </c>
      <c r="H706" s="239">
        <v>0</v>
      </c>
      <c r="I706" s="237">
        <v>24000</v>
      </c>
    </row>
    <row r="707" spans="1:9">
      <c r="A707" s="236" t="s">
        <v>1089</v>
      </c>
      <c r="B707" s="236" t="s">
        <v>2172</v>
      </c>
      <c r="C707" s="237">
        <v>0</v>
      </c>
      <c r="D707" s="238">
        <v>0</v>
      </c>
      <c r="E707" s="239">
        <v>0</v>
      </c>
      <c r="F707" s="239">
        <v>0</v>
      </c>
      <c r="G707" s="239">
        <v>0</v>
      </c>
      <c r="H707" s="239">
        <v>0</v>
      </c>
      <c r="I707" s="237">
        <v>30000</v>
      </c>
    </row>
    <row r="708" spans="1:9">
      <c r="A708" s="236" t="s">
        <v>675</v>
      </c>
      <c r="B708" s="236" t="s">
        <v>2173</v>
      </c>
      <c r="C708" s="237">
        <v>0</v>
      </c>
      <c r="D708" s="238">
        <v>0</v>
      </c>
      <c r="E708" s="239">
        <v>0</v>
      </c>
      <c r="F708" s="239">
        <v>0</v>
      </c>
      <c r="G708" s="239">
        <v>0</v>
      </c>
      <c r="H708" s="239">
        <v>0</v>
      </c>
      <c r="I708" s="237">
        <v>900000</v>
      </c>
    </row>
    <row r="709" spans="1:9">
      <c r="A709" s="236" t="s">
        <v>2174</v>
      </c>
      <c r="B709" s="236" t="s">
        <v>2175</v>
      </c>
      <c r="C709" s="237">
        <v>0</v>
      </c>
      <c r="D709" s="238">
        <v>0</v>
      </c>
      <c r="E709" s="239">
        <v>0</v>
      </c>
      <c r="F709" s="239">
        <v>0</v>
      </c>
      <c r="G709" s="239">
        <v>0</v>
      </c>
      <c r="H709" s="239">
        <v>0</v>
      </c>
      <c r="I709" s="237">
        <v>34560</v>
      </c>
    </row>
    <row r="710" spans="1:9">
      <c r="A710" s="236" t="s">
        <v>777</v>
      </c>
      <c r="B710" s="236" t="s">
        <v>2063</v>
      </c>
      <c r="C710" s="237">
        <v>0</v>
      </c>
      <c r="D710" s="238">
        <v>0</v>
      </c>
      <c r="E710" s="239">
        <v>0</v>
      </c>
      <c r="F710" s="239">
        <v>0</v>
      </c>
      <c r="G710" s="239">
        <v>0</v>
      </c>
      <c r="H710" s="239">
        <v>0</v>
      </c>
      <c r="I710" s="237">
        <v>50000</v>
      </c>
    </row>
    <row r="711" spans="1:9">
      <c r="A711" s="236" t="s">
        <v>1134</v>
      </c>
      <c r="B711" s="236" t="s">
        <v>1777</v>
      </c>
      <c r="C711" s="237">
        <v>0</v>
      </c>
      <c r="D711" s="238">
        <v>0</v>
      </c>
      <c r="E711" s="239">
        <v>0</v>
      </c>
      <c r="F711" s="239">
        <v>0</v>
      </c>
      <c r="G711" s="239">
        <v>0</v>
      </c>
      <c r="H711" s="239">
        <v>0</v>
      </c>
      <c r="I711" s="237">
        <v>30000</v>
      </c>
    </row>
    <row r="712" spans="1:9">
      <c r="A712" s="236" t="s">
        <v>2176</v>
      </c>
      <c r="B712" s="236" t="s">
        <v>1945</v>
      </c>
      <c r="C712" s="237">
        <v>0</v>
      </c>
      <c r="D712" s="238">
        <v>0</v>
      </c>
      <c r="E712" s="239">
        <v>0</v>
      </c>
      <c r="F712" s="239">
        <v>0</v>
      </c>
      <c r="G712" s="239">
        <v>0</v>
      </c>
      <c r="H712" s="239">
        <v>0</v>
      </c>
      <c r="I712" s="237">
        <v>51200</v>
      </c>
    </row>
    <row r="713" spans="1:9">
      <c r="A713" s="236" t="s">
        <v>2177</v>
      </c>
      <c r="B713" s="236" t="s">
        <v>2178</v>
      </c>
      <c r="C713" s="237">
        <v>0</v>
      </c>
      <c r="D713" s="238">
        <v>0</v>
      </c>
      <c r="E713" s="239">
        <v>0</v>
      </c>
      <c r="F713" s="239">
        <v>0</v>
      </c>
      <c r="G713" s="239">
        <v>0</v>
      </c>
      <c r="H713" s="239">
        <v>0</v>
      </c>
      <c r="I713" s="237">
        <v>50000</v>
      </c>
    </row>
    <row r="714" spans="1:9">
      <c r="A714" s="236" t="s">
        <v>503</v>
      </c>
      <c r="B714" s="236" t="s">
        <v>2160</v>
      </c>
      <c r="C714" s="237">
        <v>0</v>
      </c>
      <c r="D714" s="238">
        <v>0</v>
      </c>
      <c r="E714" s="239">
        <v>0</v>
      </c>
      <c r="F714" s="239">
        <v>0</v>
      </c>
      <c r="G714" s="239">
        <v>0</v>
      </c>
      <c r="H714" s="239">
        <v>0</v>
      </c>
      <c r="I714" s="237">
        <v>30000</v>
      </c>
    </row>
    <row r="715" spans="1:9">
      <c r="A715" s="236" t="s">
        <v>2179</v>
      </c>
      <c r="B715" s="236" t="s">
        <v>2180</v>
      </c>
      <c r="C715" s="237">
        <v>0</v>
      </c>
      <c r="D715" s="238">
        <v>0</v>
      </c>
      <c r="E715" s="239">
        <v>0</v>
      </c>
      <c r="F715" s="239">
        <v>0</v>
      </c>
      <c r="G715" s="239">
        <v>0</v>
      </c>
      <c r="H715" s="239">
        <v>0</v>
      </c>
      <c r="I715" s="237">
        <v>24000</v>
      </c>
    </row>
    <row r="716" spans="1:9">
      <c r="A716" s="236" t="s">
        <v>2181</v>
      </c>
      <c r="B716" s="236" t="s">
        <v>2182</v>
      </c>
      <c r="C716" s="237">
        <v>0</v>
      </c>
      <c r="D716" s="238">
        <v>0</v>
      </c>
      <c r="E716" s="239">
        <v>0</v>
      </c>
      <c r="F716" s="239">
        <v>0</v>
      </c>
      <c r="G716" s="239">
        <v>0</v>
      </c>
      <c r="H716" s="239">
        <v>0</v>
      </c>
      <c r="I716" s="237">
        <v>30000</v>
      </c>
    </row>
    <row r="717" spans="1:9">
      <c r="A717" s="236" t="s">
        <v>2183</v>
      </c>
      <c r="B717" s="236" t="s">
        <v>1958</v>
      </c>
      <c r="C717" s="237">
        <v>0</v>
      </c>
      <c r="D717" s="238">
        <v>0</v>
      </c>
      <c r="E717" s="239">
        <v>0</v>
      </c>
      <c r="F717" s="239">
        <v>0</v>
      </c>
      <c r="G717" s="239">
        <v>0</v>
      </c>
      <c r="H717" s="239">
        <v>0</v>
      </c>
      <c r="I717" s="237">
        <v>30000</v>
      </c>
    </row>
    <row r="718" spans="1:9">
      <c r="A718" s="236" t="s">
        <v>2184</v>
      </c>
      <c r="B718" s="236" t="s">
        <v>2185</v>
      </c>
      <c r="C718" s="237">
        <v>0</v>
      </c>
      <c r="D718" s="238">
        <v>0</v>
      </c>
      <c r="E718" s="239">
        <v>0</v>
      </c>
      <c r="F718" s="239">
        <v>0</v>
      </c>
      <c r="G718" s="239">
        <v>0</v>
      </c>
      <c r="H718" s="239">
        <v>0</v>
      </c>
      <c r="I718" s="237">
        <v>30000</v>
      </c>
    </row>
    <row r="719" spans="1:9">
      <c r="A719" s="236" t="s">
        <v>854</v>
      </c>
      <c r="B719" s="236" t="s">
        <v>1802</v>
      </c>
      <c r="C719" s="237">
        <v>0</v>
      </c>
      <c r="D719" s="238">
        <v>0</v>
      </c>
      <c r="E719" s="239">
        <v>0</v>
      </c>
      <c r="F719" s="239">
        <v>0</v>
      </c>
      <c r="G719" s="239">
        <v>0</v>
      </c>
      <c r="H719" s="239">
        <v>0</v>
      </c>
      <c r="I719" s="237">
        <v>24000</v>
      </c>
    </row>
    <row r="720" spans="1:9">
      <c r="A720" s="236" t="s">
        <v>2186</v>
      </c>
      <c r="B720" s="236" t="s">
        <v>2120</v>
      </c>
      <c r="C720" s="237">
        <v>0</v>
      </c>
      <c r="D720" s="238">
        <v>0</v>
      </c>
      <c r="E720" s="239">
        <v>0</v>
      </c>
      <c r="F720" s="239">
        <v>0</v>
      </c>
      <c r="G720" s="239">
        <v>0</v>
      </c>
      <c r="H720" s="239">
        <v>0</v>
      </c>
      <c r="I720" s="237">
        <v>30000</v>
      </c>
    </row>
    <row r="721" spans="1:9">
      <c r="A721" s="236" t="s">
        <v>2187</v>
      </c>
      <c r="B721" s="236" t="s">
        <v>1761</v>
      </c>
      <c r="C721" s="237">
        <v>0</v>
      </c>
      <c r="D721" s="238">
        <v>0</v>
      </c>
      <c r="E721" s="239">
        <v>0</v>
      </c>
      <c r="F721" s="239">
        <v>0</v>
      </c>
      <c r="G721" s="239">
        <v>0</v>
      </c>
      <c r="H721" s="239">
        <v>0</v>
      </c>
      <c r="I721" s="237">
        <v>50000</v>
      </c>
    </row>
    <row r="722" spans="1:9">
      <c r="A722" s="236" t="s">
        <v>2188</v>
      </c>
      <c r="B722" s="236" t="s">
        <v>2189</v>
      </c>
      <c r="C722" s="237">
        <v>0</v>
      </c>
      <c r="D722" s="238">
        <v>0</v>
      </c>
      <c r="E722" s="239">
        <v>0</v>
      </c>
      <c r="F722" s="239">
        <v>0</v>
      </c>
      <c r="G722" s="239">
        <v>0</v>
      </c>
      <c r="H722" s="239">
        <v>0</v>
      </c>
      <c r="I722" s="237">
        <v>24000</v>
      </c>
    </row>
    <row r="723" spans="1:9">
      <c r="A723" s="236" t="s">
        <v>860</v>
      </c>
      <c r="B723" s="236" t="s">
        <v>1668</v>
      </c>
      <c r="C723" s="237">
        <v>0</v>
      </c>
      <c r="D723" s="238">
        <v>0</v>
      </c>
      <c r="E723" s="239">
        <v>0</v>
      </c>
      <c r="F723" s="239">
        <v>0</v>
      </c>
      <c r="G723" s="239">
        <v>0</v>
      </c>
      <c r="H723" s="239">
        <v>0</v>
      </c>
      <c r="I723" s="237">
        <v>160000</v>
      </c>
    </row>
    <row r="724" spans="1:9">
      <c r="A724" s="236" t="s">
        <v>2190</v>
      </c>
      <c r="B724" s="236" t="s">
        <v>1719</v>
      </c>
      <c r="C724" s="237">
        <v>0</v>
      </c>
      <c r="D724" s="238">
        <v>0</v>
      </c>
      <c r="E724" s="239">
        <v>0</v>
      </c>
      <c r="F724" s="239">
        <v>0</v>
      </c>
      <c r="G724" s="239">
        <v>0</v>
      </c>
      <c r="H724" s="239">
        <v>0</v>
      </c>
      <c r="I724" s="237">
        <v>30000</v>
      </c>
    </row>
    <row r="725" spans="1:9">
      <c r="A725" s="236" t="s">
        <v>2191</v>
      </c>
      <c r="B725" s="236" t="s">
        <v>2192</v>
      </c>
      <c r="C725" s="237">
        <v>0</v>
      </c>
      <c r="D725" s="238">
        <v>0</v>
      </c>
      <c r="E725" s="239">
        <v>0</v>
      </c>
      <c r="F725" s="239">
        <v>0</v>
      </c>
      <c r="G725" s="239">
        <v>0</v>
      </c>
      <c r="H725" s="239">
        <v>0</v>
      </c>
      <c r="I725" s="237">
        <v>30000</v>
      </c>
    </row>
    <row r="726" spans="1:9">
      <c r="A726" s="236" t="s">
        <v>869</v>
      </c>
      <c r="B726" s="236" t="s">
        <v>1802</v>
      </c>
      <c r="C726" s="237">
        <v>0</v>
      </c>
      <c r="D726" s="238">
        <v>0</v>
      </c>
      <c r="E726" s="239">
        <v>0</v>
      </c>
      <c r="F726" s="239">
        <v>0</v>
      </c>
      <c r="G726" s="239">
        <v>0</v>
      </c>
      <c r="H726" s="239">
        <v>0</v>
      </c>
      <c r="I726" s="237">
        <v>24000</v>
      </c>
    </row>
    <row r="727" spans="1:9">
      <c r="A727" s="236" t="s">
        <v>2193</v>
      </c>
      <c r="B727" s="236" t="s">
        <v>2194</v>
      </c>
      <c r="C727" s="237">
        <v>0</v>
      </c>
      <c r="D727" s="238">
        <v>0</v>
      </c>
      <c r="E727" s="239">
        <v>0</v>
      </c>
      <c r="F727" s="239">
        <v>0</v>
      </c>
      <c r="G727" s="239">
        <v>0</v>
      </c>
      <c r="H727" s="239">
        <v>0</v>
      </c>
      <c r="I727" s="237">
        <v>30000</v>
      </c>
    </row>
    <row r="728" spans="1:9">
      <c r="A728" s="236" t="s">
        <v>2195</v>
      </c>
      <c r="B728" s="236" t="s">
        <v>1719</v>
      </c>
      <c r="C728" s="237">
        <v>0</v>
      </c>
      <c r="D728" s="238">
        <v>0</v>
      </c>
      <c r="E728" s="239">
        <v>0</v>
      </c>
      <c r="F728" s="239">
        <v>0</v>
      </c>
      <c r="G728" s="239">
        <v>0</v>
      </c>
      <c r="H728" s="239">
        <v>0</v>
      </c>
      <c r="I728" s="237">
        <v>30000</v>
      </c>
    </row>
    <row r="729" spans="1:9">
      <c r="A729" s="236" t="s">
        <v>1282</v>
      </c>
      <c r="B729" s="236" t="s">
        <v>2196</v>
      </c>
      <c r="C729" s="237">
        <v>0</v>
      </c>
      <c r="D729" s="238">
        <v>0</v>
      </c>
      <c r="E729" s="239">
        <v>0</v>
      </c>
      <c r="F729" s="239">
        <v>0</v>
      </c>
      <c r="G729" s="239">
        <v>0</v>
      </c>
      <c r="H729" s="239">
        <v>0</v>
      </c>
      <c r="I729" s="237">
        <v>30000</v>
      </c>
    </row>
    <row r="730" spans="1:9">
      <c r="A730" s="236" t="s">
        <v>2197</v>
      </c>
      <c r="B730" s="236" t="s">
        <v>2198</v>
      </c>
      <c r="C730" s="237">
        <v>0</v>
      </c>
      <c r="D730" s="238">
        <v>0</v>
      </c>
      <c r="E730" s="239">
        <v>0</v>
      </c>
      <c r="F730" s="239">
        <v>0</v>
      </c>
      <c r="G730" s="239">
        <v>0</v>
      </c>
      <c r="H730" s="239">
        <v>0</v>
      </c>
      <c r="I730" s="237">
        <v>30000</v>
      </c>
    </row>
    <row r="731" spans="1:9">
      <c r="A731" s="236" t="s">
        <v>2199</v>
      </c>
      <c r="B731" s="236" t="s">
        <v>2200</v>
      </c>
      <c r="C731" s="237">
        <v>0</v>
      </c>
      <c r="D731" s="238">
        <v>0</v>
      </c>
      <c r="E731" s="239">
        <v>0</v>
      </c>
      <c r="F731" s="239">
        <v>0</v>
      </c>
      <c r="G731" s="239">
        <v>0</v>
      </c>
      <c r="H731" s="239">
        <v>0</v>
      </c>
      <c r="I731" s="237">
        <v>43200</v>
      </c>
    </row>
    <row r="732" spans="1:9">
      <c r="A732" s="236" t="s">
        <v>2201</v>
      </c>
      <c r="B732" s="236" t="s">
        <v>1980</v>
      </c>
      <c r="C732" s="237">
        <v>0</v>
      </c>
      <c r="D732" s="238">
        <v>0</v>
      </c>
      <c r="E732" s="239">
        <v>0</v>
      </c>
      <c r="F732" s="239">
        <v>0</v>
      </c>
      <c r="G732" s="239">
        <v>0</v>
      </c>
      <c r="H732" s="239">
        <v>0</v>
      </c>
      <c r="I732" s="237">
        <v>30000</v>
      </c>
    </row>
    <row r="733" spans="1:9">
      <c r="A733" s="236" t="s">
        <v>703</v>
      </c>
      <c r="B733" s="236" t="s">
        <v>2202</v>
      </c>
      <c r="C733" s="237">
        <v>0</v>
      </c>
      <c r="D733" s="238">
        <v>0</v>
      </c>
      <c r="E733" s="239">
        <v>0</v>
      </c>
      <c r="F733" s="239">
        <v>0</v>
      </c>
      <c r="G733" s="239">
        <v>0</v>
      </c>
      <c r="H733" s="239">
        <v>0</v>
      </c>
      <c r="I733" s="237">
        <v>30000</v>
      </c>
    </row>
    <row r="734" spans="1:9">
      <c r="A734" s="236" t="s">
        <v>2203</v>
      </c>
      <c r="B734" s="236" t="s">
        <v>1705</v>
      </c>
      <c r="C734" s="237">
        <v>0</v>
      </c>
      <c r="D734" s="238">
        <v>0</v>
      </c>
      <c r="E734" s="239">
        <v>0</v>
      </c>
      <c r="F734" s="239">
        <v>0</v>
      </c>
      <c r="G734" s="239">
        <v>0</v>
      </c>
      <c r="H734" s="239">
        <v>0</v>
      </c>
      <c r="I734" s="237">
        <v>50000</v>
      </c>
    </row>
    <row r="735" spans="1:9">
      <c r="A735" s="236" t="s">
        <v>2204</v>
      </c>
      <c r="B735" s="236" t="s">
        <v>2058</v>
      </c>
      <c r="C735" s="237">
        <v>0</v>
      </c>
      <c r="D735" s="238">
        <v>0</v>
      </c>
      <c r="E735" s="239">
        <v>0</v>
      </c>
      <c r="F735" s="239">
        <v>0</v>
      </c>
      <c r="G735" s="239">
        <v>0</v>
      </c>
      <c r="H735" s="239">
        <v>0</v>
      </c>
      <c r="I735" s="237">
        <v>40000</v>
      </c>
    </row>
    <row r="736" spans="1:9">
      <c r="A736" s="236" t="s">
        <v>2205</v>
      </c>
      <c r="B736" s="236" t="s">
        <v>1734</v>
      </c>
      <c r="C736" s="237">
        <v>0</v>
      </c>
      <c r="D736" s="238">
        <v>0</v>
      </c>
      <c r="E736" s="239">
        <v>0</v>
      </c>
      <c r="F736" s="239">
        <v>0</v>
      </c>
      <c r="G736" s="239">
        <v>0</v>
      </c>
      <c r="H736" s="239">
        <v>0</v>
      </c>
      <c r="I736" s="237">
        <v>30000</v>
      </c>
    </row>
    <row r="737" spans="1:9">
      <c r="A737" s="236" t="s">
        <v>2206</v>
      </c>
      <c r="B737" s="236" t="s">
        <v>2095</v>
      </c>
      <c r="C737" s="237">
        <v>0</v>
      </c>
      <c r="D737" s="238">
        <v>0</v>
      </c>
      <c r="E737" s="239">
        <v>0</v>
      </c>
      <c r="F737" s="239">
        <v>0</v>
      </c>
      <c r="G737" s="239">
        <v>0</v>
      </c>
      <c r="H737" s="239">
        <v>0</v>
      </c>
      <c r="I737" s="237">
        <v>64000</v>
      </c>
    </row>
    <row r="738" spans="1:9">
      <c r="A738" s="236" t="s">
        <v>2207</v>
      </c>
      <c r="B738" s="236" t="s">
        <v>2208</v>
      </c>
      <c r="C738" s="237">
        <v>0</v>
      </c>
      <c r="D738" s="238">
        <v>0</v>
      </c>
      <c r="E738" s="239">
        <v>0</v>
      </c>
      <c r="F738" s="239">
        <v>0</v>
      </c>
      <c r="G738" s="239">
        <v>0</v>
      </c>
      <c r="H738" s="239">
        <v>0</v>
      </c>
      <c r="I738" s="237">
        <v>34560</v>
      </c>
    </row>
    <row r="739" spans="1:9">
      <c r="A739" s="236" t="s">
        <v>2209</v>
      </c>
      <c r="B739" s="236" t="s">
        <v>2178</v>
      </c>
      <c r="C739" s="237">
        <v>0</v>
      </c>
      <c r="D739" s="238">
        <v>0</v>
      </c>
      <c r="E739" s="239">
        <v>0</v>
      </c>
      <c r="F739" s="239">
        <v>0</v>
      </c>
      <c r="G739" s="239">
        <v>0</v>
      </c>
      <c r="H739" s="239">
        <v>0</v>
      </c>
      <c r="I739" s="237">
        <v>50000</v>
      </c>
    </row>
    <row r="740" spans="1:9">
      <c r="A740" s="236" t="s">
        <v>1928</v>
      </c>
      <c r="B740" s="236" t="s">
        <v>2210</v>
      </c>
      <c r="C740" s="237">
        <v>0</v>
      </c>
      <c r="D740" s="238">
        <v>0</v>
      </c>
      <c r="E740" s="239">
        <v>0</v>
      </c>
      <c r="F740" s="239">
        <v>0</v>
      </c>
      <c r="G740" s="239">
        <v>0</v>
      </c>
      <c r="H740" s="239">
        <v>0</v>
      </c>
      <c r="I740" s="237">
        <v>30000</v>
      </c>
    </row>
    <row r="741" spans="1:9">
      <c r="A741" s="236" t="s">
        <v>2211</v>
      </c>
      <c r="B741" s="236" t="s">
        <v>1968</v>
      </c>
      <c r="C741" s="237">
        <v>0</v>
      </c>
      <c r="D741" s="238">
        <v>0</v>
      </c>
      <c r="E741" s="239">
        <v>0</v>
      </c>
      <c r="F741" s="239">
        <v>0</v>
      </c>
      <c r="G741" s="239">
        <v>0</v>
      </c>
      <c r="H741" s="239">
        <v>0</v>
      </c>
      <c r="I741" s="237">
        <v>30000</v>
      </c>
    </row>
    <row r="742" spans="1:9">
      <c r="A742" s="236" t="s">
        <v>2212</v>
      </c>
      <c r="B742" s="236" t="s">
        <v>2213</v>
      </c>
      <c r="C742" s="237">
        <v>0</v>
      </c>
      <c r="D742" s="238">
        <v>0</v>
      </c>
      <c r="E742" s="239">
        <v>0</v>
      </c>
      <c r="F742" s="239">
        <v>0</v>
      </c>
      <c r="G742" s="239">
        <v>0</v>
      </c>
      <c r="H742" s="239">
        <v>0</v>
      </c>
      <c r="I742" s="237">
        <v>80000</v>
      </c>
    </row>
    <row r="743" spans="1:9">
      <c r="A743" s="236" t="s">
        <v>2214</v>
      </c>
      <c r="B743" s="236" t="s">
        <v>2215</v>
      </c>
      <c r="C743" s="237">
        <v>0</v>
      </c>
      <c r="D743" s="238">
        <v>0</v>
      </c>
      <c r="E743" s="239">
        <v>0</v>
      </c>
      <c r="F743" s="239">
        <v>0</v>
      </c>
      <c r="G743" s="239">
        <v>0</v>
      </c>
      <c r="H743" s="239">
        <v>0</v>
      </c>
      <c r="I743" s="237">
        <v>30000</v>
      </c>
    </row>
    <row r="744" spans="1:9">
      <c r="A744" s="236" t="s">
        <v>810</v>
      </c>
      <c r="B744" s="236" t="s">
        <v>1746</v>
      </c>
      <c r="C744" s="237">
        <v>0</v>
      </c>
      <c r="D744" s="238">
        <v>0</v>
      </c>
      <c r="E744" s="239">
        <v>0</v>
      </c>
      <c r="F744" s="239">
        <v>0</v>
      </c>
      <c r="G744" s="239">
        <v>0</v>
      </c>
      <c r="H744" s="239">
        <v>0</v>
      </c>
      <c r="I744" s="237">
        <v>30000</v>
      </c>
    </row>
    <row r="745" spans="1:9">
      <c r="A745" s="236" t="s">
        <v>674</v>
      </c>
      <c r="B745" s="236" t="s">
        <v>2173</v>
      </c>
      <c r="C745" s="237">
        <v>0</v>
      </c>
      <c r="D745" s="238">
        <v>0</v>
      </c>
      <c r="E745" s="239">
        <v>0</v>
      </c>
      <c r="F745" s="239">
        <v>0</v>
      </c>
      <c r="G745" s="239">
        <v>0</v>
      </c>
      <c r="H745" s="239">
        <v>0</v>
      </c>
      <c r="I745" s="237">
        <v>900000</v>
      </c>
    </row>
    <row r="746" spans="1:9">
      <c r="A746" s="236" t="s">
        <v>1212</v>
      </c>
      <c r="B746" s="236" t="s">
        <v>2216</v>
      </c>
      <c r="C746" s="237">
        <v>0</v>
      </c>
      <c r="D746" s="238">
        <v>0</v>
      </c>
      <c r="E746" s="239">
        <v>0</v>
      </c>
      <c r="F746" s="239">
        <v>0</v>
      </c>
      <c r="G746" s="239">
        <v>0</v>
      </c>
      <c r="H746" s="239">
        <v>0</v>
      </c>
      <c r="I746" s="237">
        <v>30000</v>
      </c>
    </row>
    <row r="747" spans="1:9">
      <c r="A747" s="236" t="s">
        <v>2217</v>
      </c>
      <c r="B747" s="236" t="s">
        <v>1977</v>
      </c>
      <c r="C747" s="237">
        <v>0</v>
      </c>
      <c r="D747" s="238">
        <v>0</v>
      </c>
      <c r="E747" s="239">
        <v>0</v>
      </c>
      <c r="F747" s="239">
        <v>0</v>
      </c>
      <c r="G747" s="239">
        <v>0</v>
      </c>
      <c r="H747" s="239">
        <v>0</v>
      </c>
      <c r="I747" s="237">
        <v>30000</v>
      </c>
    </row>
    <row r="748" spans="1:9">
      <c r="A748" s="236" t="s">
        <v>2218</v>
      </c>
      <c r="B748" s="236" t="s">
        <v>2219</v>
      </c>
      <c r="C748" s="237">
        <v>0</v>
      </c>
      <c r="D748" s="238">
        <v>0</v>
      </c>
      <c r="E748" s="239">
        <v>0</v>
      </c>
      <c r="F748" s="239">
        <v>0</v>
      </c>
      <c r="G748" s="239">
        <v>0</v>
      </c>
      <c r="H748" s="239">
        <v>0</v>
      </c>
      <c r="I748" s="237">
        <v>24000</v>
      </c>
    </row>
    <row r="749" spans="1:9">
      <c r="A749" s="236" t="s">
        <v>2220</v>
      </c>
      <c r="B749" s="236" t="s">
        <v>2221</v>
      </c>
      <c r="C749" s="237">
        <v>0</v>
      </c>
      <c r="D749" s="238">
        <v>0</v>
      </c>
      <c r="E749" s="239">
        <v>0</v>
      </c>
      <c r="F749" s="239">
        <v>0</v>
      </c>
      <c r="G749" s="239">
        <v>0</v>
      </c>
      <c r="H749" s="239">
        <v>0</v>
      </c>
      <c r="I749" s="237">
        <v>30000</v>
      </c>
    </row>
    <row r="750" spans="1:9">
      <c r="A750" s="236" t="s">
        <v>2222</v>
      </c>
      <c r="B750" s="236" t="s">
        <v>1963</v>
      </c>
      <c r="C750" s="237">
        <v>0</v>
      </c>
      <c r="D750" s="238">
        <v>0</v>
      </c>
      <c r="E750" s="239">
        <v>0</v>
      </c>
      <c r="F750" s="239">
        <v>0</v>
      </c>
      <c r="G750" s="239">
        <v>0</v>
      </c>
      <c r="H750" s="239">
        <v>0</v>
      </c>
      <c r="I750" s="237">
        <v>30000</v>
      </c>
    </row>
    <row r="751" spans="1:9">
      <c r="A751" s="236" t="s">
        <v>1158</v>
      </c>
      <c r="B751" s="236" t="s">
        <v>2223</v>
      </c>
      <c r="C751" s="237">
        <v>0</v>
      </c>
      <c r="D751" s="238">
        <v>0</v>
      </c>
      <c r="E751" s="239">
        <v>0</v>
      </c>
      <c r="F751" s="239">
        <v>0</v>
      </c>
      <c r="G751" s="239">
        <v>0</v>
      </c>
      <c r="H751" s="239">
        <v>0</v>
      </c>
      <c r="I751" s="237">
        <v>30000</v>
      </c>
    </row>
    <row r="752" spans="1:9">
      <c r="A752" s="236" t="s">
        <v>643</v>
      </c>
      <c r="B752" s="236" t="s">
        <v>1773</v>
      </c>
      <c r="C752" s="237">
        <v>0</v>
      </c>
      <c r="D752" s="238">
        <v>0</v>
      </c>
      <c r="E752" s="239">
        <v>0</v>
      </c>
      <c r="F752" s="239">
        <v>0</v>
      </c>
      <c r="G752" s="239">
        <v>0</v>
      </c>
      <c r="H752" s="239">
        <v>0</v>
      </c>
      <c r="I752" s="237">
        <v>30000</v>
      </c>
    </row>
    <row r="753" spans="1:9">
      <c r="A753" s="236" t="s">
        <v>2224</v>
      </c>
      <c r="B753" s="236" t="s">
        <v>2021</v>
      </c>
      <c r="C753" s="237">
        <v>0</v>
      </c>
      <c r="D753" s="238">
        <v>0</v>
      </c>
      <c r="E753" s="239">
        <v>0</v>
      </c>
      <c r="F753" s="239">
        <v>0</v>
      </c>
      <c r="G753" s="239">
        <v>0</v>
      </c>
      <c r="H753" s="239">
        <v>0</v>
      </c>
      <c r="I753" s="237">
        <v>30000</v>
      </c>
    </row>
    <row r="754" spans="1:9">
      <c r="A754" s="236" t="s">
        <v>2225</v>
      </c>
      <c r="B754" s="236" t="s">
        <v>2226</v>
      </c>
      <c r="C754" s="237">
        <v>0</v>
      </c>
      <c r="D754" s="238">
        <v>0</v>
      </c>
      <c r="E754" s="239">
        <v>0</v>
      </c>
      <c r="F754" s="239">
        <v>0</v>
      </c>
      <c r="G754" s="239">
        <v>0</v>
      </c>
      <c r="H754" s="239">
        <v>0</v>
      </c>
      <c r="I754" s="237">
        <v>28800</v>
      </c>
    </row>
    <row r="755" spans="1:9">
      <c r="A755" s="236" t="s">
        <v>2227</v>
      </c>
      <c r="B755" s="236" t="s">
        <v>1857</v>
      </c>
      <c r="C755" s="237">
        <v>0</v>
      </c>
      <c r="D755" s="238">
        <v>0</v>
      </c>
      <c r="E755" s="239">
        <v>0</v>
      </c>
      <c r="F755" s="239">
        <v>0</v>
      </c>
      <c r="G755" s="239">
        <v>0</v>
      </c>
      <c r="H755" s="239">
        <v>0</v>
      </c>
      <c r="I755" s="237">
        <v>30000</v>
      </c>
    </row>
    <row r="756" spans="1:9">
      <c r="A756" s="236" t="s">
        <v>985</v>
      </c>
      <c r="B756" s="236" t="s">
        <v>1606</v>
      </c>
      <c r="C756" s="237">
        <v>0</v>
      </c>
      <c r="D756" s="238">
        <v>0</v>
      </c>
      <c r="E756" s="239">
        <v>0</v>
      </c>
      <c r="F756" s="239">
        <v>0</v>
      </c>
      <c r="G756" s="239">
        <v>0</v>
      </c>
      <c r="H756" s="239">
        <v>0</v>
      </c>
      <c r="I756" s="237">
        <v>130000</v>
      </c>
    </row>
    <row r="757" spans="1:9">
      <c r="A757" s="236" t="s">
        <v>2228</v>
      </c>
      <c r="B757" s="236" t="s">
        <v>1707</v>
      </c>
      <c r="C757" s="237">
        <v>0</v>
      </c>
      <c r="D757" s="238">
        <v>0</v>
      </c>
      <c r="E757" s="239">
        <v>0</v>
      </c>
      <c r="F757" s="239">
        <v>0</v>
      </c>
      <c r="G757" s="239">
        <v>0</v>
      </c>
      <c r="H757" s="239">
        <v>0</v>
      </c>
      <c r="I757" s="237">
        <v>34560</v>
      </c>
    </row>
    <row r="758" spans="1:9">
      <c r="A758" s="236" t="s">
        <v>2229</v>
      </c>
      <c r="B758" s="236" t="s">
        <v>2230</v>
      </c>
      <c r="C758" s="237">
        <v>0</v>
      </c>
      <c r="D758" s="238">
        <v>0</v>
      </c>
      <c r="E758" s="239">
        <v>0</v>
      </c>
      <c r="F758" s="239">
        <v>0</v>
      </c>
      <c r="G758" s="239">
        <v>0</v>
      </c>
      <c r="H758" s="239">
        <v>0</v>
      </c>
      <c r="I758" s="237">
        <v>30000</v>
      </c>
    </row>
    <row r="759" spans="1:9">
      <c r="A759" s="236" t="s">
        <v>2231</v>
      </c>
      <c r="B759" s="236" t="s">
        <v>2001</v>
      </c>
      <c r="C759" s="237">
        <v>0</v>
      </c>
      <c r="D759" s="238">
        <v>0</v>
      </c>
      <c r="E759" s="239">
        <v>0</v>
      </c>
      <c r="F759" s="239">
        <v>0</v>
      </c>
      <c r="G759" s="239">
        <v>0</v>
      </c>
      <c r="H759" s="239">
        <v>0</v>
      </c>
      <c r="I759" s="237">
        <v>76800</v>
      </c>
    </row>
    <row r="760" spans="1:9">
      <c r="A760" s="236" t="s">
        <v>2232</v>
      </c>
      <c r="B760" s="236" t="s">
        <v>2233</v>
      </c>
      <c r="C760" s="237">
        <v>0</v>
      </c>
      <c r="D760" s="238">
        <v>0</v>
      </c>
      <c r="E760" s="239">
        <v>0</v>
      </c>
      <c r="F760" s="239">
        <v>0</v>
      </c>
      <c r="G760" s="239">
        <v>0</v>
      </c>
      <c r="H760" s="239">
        <v>0</v>
      </c>
      <c r="I760" s="237">
        <v>30000</v>
      </c>
    </row>
    <row r="761" spans="1:9">
      <c r="A761" s="236" t="s">
        <v>2234</v>
      </c>
      <c r="B761" s="236" t="s">
        <v>2235</v>
      </c>
      <c r="C761" s="237">
        <v>0</v>
      </c>
      <c r="D761" s="238">
        <v>0</v>
      </c>
      <c r="E761" s="239">
        <v>0</v>
      </c>
      <c r="F761" s="239">
        <v>0</v>
      </c>
      <c r="G761" s="239">
        <v>0</v>
      </c>
      <c r="H761" s="239">
        <v>0</v>
      </c>
      <c r="I761" s="237">
        <v>28800</v>
      </c>
    </row>
    <row r="762" spans="1:9">
      <c r="A762" s="236" t="s">
        <v>2236</v>
      </c>
      <c r="B762" s="236" t="s">
        <v>2237</v>
      </c>
      <c r="C762" s="237">
        <v>0</v>
      </c>
      <c r="D762" s="238">
        <v>0</v>
      </c>
      <c r="E762" s="239">
        <v>0</v>
      </c>
      <c r="F762" s="239">
        <v>0</v>
      </c>
      <c r="G762" s="239">
        <v>0</v>
      </c>
      <c r="H762" s="239">
        <v>0</v>
      </c>
      <c r="I762" s="237">
        <v>30000</v>
      </c>
    </row>
    <row r="763" spans="1:9">
      <c r="A763" s="236" t="s">
        <v>2238</v>
      </c>
      <c r="B763" s="236" t="s">
        <v>1945</v>
      </c>
      <c r="C763" s="237">
        <v>0</v>
      </c>
      <c r="D763" s="238">
        <v>0</v>
      </c>
      <c r="E763" s="239">
        <v>0</v>
      </c>
      <c r="F763" s="239">
        <v>0</v>
      </c>
      <c r="G763" s="239">
        <v>0</v>
      </c>
      <c r="H763" s="239">
        <v>0</v>
      </c>
      <c r="I763" s="237">
        <v>51200</v>
      </c>
    </row>
    <row r="764" spans="1:9">
      <c r="A764" s="236" t="s">
        <v>2239</v>
      </c>
      <c r="B764" s="236" t="s">
        <v>2240</v>
      </c>
      <c r="C764" s="237">
        <v>0</v>
      </c>
      <c r="D764" s="238">
        <v>0</v>
      </c>
      <c r="E764" s="239">
        <v>0</v>
      </c>
      <c r="F764" s="239">
        <v>0</v>
      </c>
      <c r="G764" s="239">
        <v>0</v>
      </c>
      <c r="H764" s="239">
        <v>0</v>
      </c>
      <c r="I764" s="237">
        <v>92160</v>
      </c>
    </row>
    <row r="765" spans="1:9">
      <c r="A765" s="236" t="s">
        <v>772</v>
      </c>
      <c r="B765" s="236" t="s">
        <v>2011</v>
      </c>
      <c r="C765" s="237">
        <v>0</v>
      </c>
      <c r="D765" s="238">
        <v>0</v>
      </c>
      <c r="E765" s="239">
        <v>0</v>
      </c>
      <c r="F765" s="239">
        <v>0</v>
      </c>
      <c r="G765" s="239">
        <v>0</v>
      </c>
      <c r="H765" s="239">
        <v>0</v>
      </c>
      <c r="I765" s="237">
        <v>40000</v>
      </c>
    </row>
    <row r="766" spans="1:9">
      <c r="A766" s="236" t="s">
        <v>2241</v>
      </c>
      <c r="B766" s="236" t="s">
        <v>1792</v>
      </c>
      <c r="C766" s="237">
        <v>0</v>
      </c>
      <c r="D766" s="238">
        <v>0</v>
      </c>
      <c r="E766" s="239">
        <v>0</v>
      </c>
      <c r="F766" s="239">
        <v>0</v>
      </c>
      <c r="G766" s="239">
        <v>0</v>
      </c>
      <c r="H766" s="239">
        <v>0</v>
      </c>
      <c r="I766" s="237">
        <v>34560</v>
      </c>
    </row>
    <row r="767" spans="1:9">
      <c r="A767" s="236" t="s">
        <v>2242</v>
      </c>
      <c r="B767" s="236" t="s">
        <v>1705</v>
      </c>
      <c r="C767" s="237">
        <v>0</v>
      </c>
      <c r="D767" s="238">
        <v>0</v>
      </c>
      <c r="E767" s="239">
        <v>0</v>
      </c>
      <c r="F767" s="239">
        <v>0</v>
      </c>
      <c r="G767" s="239">
        <v>0</v>
      </c>
      <c r="H767" s="239">
        <v>0</v>
      </c>
      <c r="I767" s="237">
        <v>50000</v>
      </c>
    </row>
    <row r="768" spans="1:9">
      <c r="A768" s="236" t="s">
        <v>695</v>
      </c>
      <c r="B768" s="236" t="s">
        <v>2243</v>
      </c>
      <c r="C768" s="237">
        <v>0</v>
      </c>
      <c r="D768" s="238">
        <v>0</v>
      </c>
      <c r="E768" s="239">
        <v>0</v>
      </c>
      <c r="F768" s="239">
        <v>0</v>
      </c>
      <c r="G768" s="239">
        <v>0</v>
      </c>
      <c r="H768" s="239">
        <v>0</v>
      </c>
      <c r="I768" s="237">
        <v>100000</v>
      </c>
    </row>
    <row r="769" spans="1:9">
      <c r="A769" s="236" t="s">
        <v>2244</v>
      </c>
      <c r="B769" s="236" t="s">
        <v>2245</v>
      </c>
      <c r="C769" s="237">
        <v>0</v>
      </c>
      <c r="D769" s="238">
        <v>0</v>
      </c>
      <c r="E769" s="239">
        <v>0</v>
      </c>
      <c r="F769" s="239">
        <v>0</v>
      </c>
      <c r="G769" s="239">
        <v>0</v>
      </c>
      <c r="H769" s="239">
        <v>0</v>
      </c>
      <c r="I769" s="237">
        <v>50000</v>
      </c>
    </row>
    <row r="770" spans="1:9">
      <c r="A770" s="236" t="s">
        <v>2246</v>
      </c>
      <c r="B770" s="236" t="s">
        <v>2247</v>
      </c>
      <c r="C770" s="237">
        <v>0</v>
      </c>
      <c r="D770" s="238">
        <v>0</v>
      </c>
      <c r="E770" s="239">
        <v>0</v>
      </c>
      <c r="F770" s="239">
        <v>0</v>
      </c>
      <c r="G770" s="239">
        <v>0</v>
      </c>
      <c r="H770" s="239">
        <v>0</v>
      </c>
      <c r="I770" s="237">
        <v>34560</v>
      </c>
    </row>
    <row r="771" spans="1:9">
      <c r="A771" s="236" t="s">
        <v>2248</v>
      </c>
      <c r="B771" s="236" t="s">
        <v>2249</v>
      </c>
      <c r="C771" s="237">
        <v>0</v>
      </c>
      <c r="D771" s="238">
        <v>0</v>
      </c>
      <c r="E771" s="239">
        <v>0</v>
      </c>
      <c r="F771" s="239">
        <v>0</v>
      </c>
      <c r="G771" s="239">
        <v>0</v>
      </c>
      <c r="H771" s="239">
        <v>0</v>
      </c>
      <c r="I771" s="237">
        <v>30000</v>
      </c>
    </row>
    <row r="772" spans="1:9">
      <c r="A772" s="236" t="s">
        <v>2250</v>
      </c>
      <c r="B772" s="236" t="s">
        <v>2251</v>
      </c>
      <c r="C772" s="237">
        <v>0</v>
      </c>
      <c r="D772" s="238">
        <v>0</v>
      </c>
      <c r="E772" s="239">
        <v>0</v>
      </c>
      <c r="F772" s="239">
        <v>0</v>
      </c>
      <c r="G772" s="239">
        <v>0</v>
      </c>
      <c r="H772" s="239">
        <v>0</v>
      </c>
      <c r="I772" s="237">
        <v>24000</v>
      </c>
    </row>
    <row r="773" spans="1:9">
      <c r="A773" s="236" t="s">
        <v>2252</v>
      </c>
      <c r="B773" s="236" t="s">
        <v>1771</v>
      </c>
      <c r="C773" s="237">
        <v>0</v>
      </c>
      <c r="D773" s="238">
        <v>0</v>
      </c>
      <c r="E773" s="239">
        <v>0</v>
      </c>
      <c r="F773" s="239">
        <v>0</v>
      </c>
      <c r="G773" s="239">
        <v>0</v>
      </c>
      <c r="H773" s="239">
        <v>0</v>
      </c>
      <c r="I773" s="237">
        <v>30000</v>
      </c>
    </row>
    <row r="774" spans="1:9">
      <c r="A774" s="236" t="s">
        <v>2253</v>
      </c>
      <c r="B774" s="236" t="s">
        <v>1687</v>
      </c>
      <c r="C774" s="237">
        <v>0</v>
      </c>
      <c r="D774" s="238">
        <v>0</v>
      </c>
      <c r="E774" s="239">
        <v>0</v>
      </c>
      <c r="F774" s="239">
        <v>0</v>
      </c>
      <c r="G774" s="239">
        <v>0</v>
      </c>
      <c r="H774" s="239">
        <v>0</v>
      </c>
      <c r="I774" s="237">
        <v>30000</v>
      </c>
    </row>
    <row r="775" spans="1:9">
      <c r="A775" s="236" t="s">
        <v>2254</v>
      </c>
      <c r="B775" s="236" t="s">
        <v>1917</v>
      </c>
      <c r="C775" s="237">
        <v>0</v>
      </c>
      <c r="D775" s="238">
        <v>0</v>
      </c>
      <c r="E775" s="239">
        <v>0</v>
      </c>
      <c r="F775" s="239">
        <v>0</v>
      </c>
      <c r="G775" s="239">
        <v>0</v>
      </c>
      <c r="H775" s="239">
        <v>0</v>
      </c>
      <c r="I775" s="237">
        <v>50000</v>
      </c>
    </row>
    <row r="776" spans="1:9">
      <c r="A776" s="236" t="s">
        <v>2255</v>
      </c>
      <c r="B776" s="236" t="s">
        <v>2256</v>
      </c>
      <c r="C776" s="237">
        <v>0</v>
      </c>
      <c r="D776" s="238">
        <v>0</v>
      </c>
      <c r="E776" s="239">
        <v>0</v>
      </c>
      <c r="F776" s="239">
        <v>0</v>
      </c>
      <c r="G776" s="239">
        <v>0</v>
      </c>
      <c r="H776" s="239">
        <v>0</v>
      </c>
      <c r="I776" s="237">
        <v>50000</v>
      </c>
    </row>
    <row r="777" spans="1:9">
      <c r="A777" s="236" t="s">
        <v>2257</v>
      </c>
      <c r="B777" s="236" t="s">
        <v>1836</v>
      </c>
      <c r="C777" s="237">
        <v>0</v>
      </c>
      <c r="D777" s="238">
        <v>0</v>
      </c>
      <c r="E777" s="239">
        <v>0</v>
      </c>
      <c r="F777" s="239">
        <v>0</v>
      </c>
      <c r="G777" s="239">
        <v>0</v>
      </c>
      <c r="H777" s="239">
        <v>0</v>
      </c>
      <c r="I777" s="237">
        <v>30000</v>
      </c>
    </row>
    <row r="778" spans="1:9">
      <c r="A778" s="236" t="s">
        <v>657</v>
      </c>
      <c r="B778" s="236" t="s">
        <v>2059</v>
      </c>
      <c r="C778" s="237">
        <v>0</v>
      </c>
      <c r="D778" s="238">
        <v>0</v>
      </c>
      <c r="E778" s="239">
        <v>0</v>
      </c>
      <c r="F778" s="239">
        <v>0</v>
      </c>
      <c r="G778" s="239">
        <v>0</v>
      </c>
      <c r="H778" s="239">
        <v>0</v>
      </c>
      <c r="I778" s="237">
        <v>50000</v>
      </c>
    </row>
    <row r="779" spans="1:9">
      <c r="A779" s="236" t="s">
        <v>603</v>
      </c>
      <c r="B779" s="236" t="s">
        <v>2258</v>
      </c>
      <c r="C779" s="237">
        <v>0</v>
      </c>
      <c r="D779" s="238">
        <v>0</v>
      </c>
      <c r="E779" s="239">
        <v>0</v>
      </c>
      <c r="F779" s="239">
        <v>0</v>
      </c>
      <c r="G779" s="239">
        <v>0</v>
      </c>
      <c r="H779" s="239">
        <v>0</v>
      </c>
      <c r="I779" s="237">
        <v>30000</v>
      </c>
    </row>
    <row r="780" spans="1:9">
      <c r="A780" s="236" t="s">
        <v>989</v>
      </c>
      <c r="B780" s="236" t="s">
        <v>1606</v>
      </c>
      <c r="C780" s="237">
        <v>0</v>
      </c>
      <c r="D780" s="238">
        <v>0</v>
      </c>
      <c r="E780" s="239">
        <v>0</v>
      </c>
      <c r="F780" s="239">
        <v>0</v>
      </c>
      <c r="G780" s="239">
        <v>0</v>
      </c>
      <c r="H780" s="239">
        <v>0</v>
      </c>
      <c r="I780" s="237">
        <v>130000</v>
      </c>
    </row>
    <row r="781" spans="1:9">
      <c r="A781" s="236" t="s">
        <v>2259</v>
      </c>
      <c r="B781" s="236" t="s">
        <v>2021</v>
      </c>
      <c r="C781" s="237">
        <v>0</v>
      </c>
      <c r="D781" s="238">
        <v>0</v>
      </c>
      <c r="E781" s="239">
        <v>0</v>
      </c>
      <c r="F781" s="239">
        <v>0</v>
      </c>
      <c r="G781" s="239">
        <v>0</v>
      </c>
      <c r="H781" s="239">
        <v>0</v>
      </c>
      <c r="I781" s="237">
        <v>30000</v>
      </c>
    </row>
    <row r="782" spans="1:9">
      <c r="A782" s="236" t="s">
        <v>571</v>
      </c>
      <c r="B782" s="236" t="s">
        <v>2066</v>
      </c>
      <c r="C782" s="237">
        <v>143</v>
      </c>
      <c r="D782" s="238">
        <v>17</v>
      </c>
      <c r="E782" s="239">
        <v>0</v>
      </c>
      <c r="F782" s="239">
        <v>0</v>
      </c>
      <c r="G782" s="239">
        <v>0</v>
      </c>
      <c r="H782" s="239">
        <v>0</v>
      </c>
      <c r="I782" s="237">
        <v>30000</v>
      </c>
    </row>
    <row r="783" spans="1:9">
      <c r="A783" s="236" t="s">
        <v>2091</v>
      </c>
      <c r="B783" s="236" t="s">
        <v>2260</v>
      </c>
      <c r="C783" s="237">
        <v>0</v>
      </c>
      <c r="D783" s="238">
        <v>0</v>
      </c>
      <c r="E783" s="239">
        <v>0</v>
      </c>
      <c r="F783" s="239">
        <v>0</v>
      </c>
      <c r="G783" s="239">
        <v>0</v>
      </c>
      <c r="H783" s="239">
        <v>0</v>
      </c>
      <c r="I783" s="237">
        <v>50000</v>
      </c>
    </row>
    <row r="784" spans="1:9">
      <c r="A784" s="236" t="s">
        <v>2261</v>
      </c>
      <c r="B784" s="236" t="s">
        <v>2262</v>
      </c>
      <c r="C784" s="237">
        <v>0</v>
      </c>
      <c r="D784" s="238">
        <v>0</v>
      </c>
      <c r="E784" s="239">
        <v>0</v>
      </c>
      <c r="F784" s="239">
        <v>0</v>
      </c>
      <c r="G784" s="239">
        <v>0</v>
      </c>
      <c r="H784" s="239">
        <v>0</v>
      </c>
      <c r="I784" s="237">
        <v>30000</v>
      </c>
    </row>
    <row r="785" spans="1:9">
      <c r="A785" s="236" t="s">
        <v>2263</v>
      </c>
      <c r="B785" s="236" t="s">
        <v>1844</v>
      </c>
      <c r="C785" s="237">
        <v>0</v>
      </c>
      <c r="D785" s="238">
        <v>0</v>
      </c>
      <c r="E785" s="239">
        <v>0</v>
      </c>
      <c r="F785" s="239">
        <v>0</v>
      </c>
      <c r="G785" s="239">
        <v>0</v>
      </c>
      <c r="H785" s="239">
        <v>0</v>
      </c>
      <c r="I785" s="237">
        <v>34560</v>
      </c>
    </row>
    <row r="786" spans="1:9">
      <c r="A786" s="236" t="s">
        <v>2264</v>
      </c>
      <c r="B786" s="236" t="s">
        <v>2265</v>
      </c>
      <c r="C786" s="237">
        <v>0</v>
      </c>
      <c r="D786" s="238">
        <v>0</v>
      </c>
      <c r="E786" s="239">
        <v>0</v>
      </c>
      <c r="F786" s="239">
        <v>0</v>
      </c>
      <c r="G786" s="239">
        <v>0</v>
      </c>
      <c r="H786" s="239">
        <v>0</v>
      </c>
      <c r="I786" s="237">
        <v>30000</v>
      </c>
    </row>
    <row r="787" spans="1:9">
      <c r="A787" s="236" t="s">
        <v>2266</v>
      </c>
      <c r="B787" s="236" t="s">
        <v>1947</v>
      </c>
      <c r="C787" s="237">
        <v>0</v>
      </c>
      <c r="D787" s="238">
        <v>0</v>
      </c>
      <c r="E787" s="239">
        <v>0</v>
      </c>
      <c r="F787" s="239">
        <v>0</v>
      </c>
      <c r="G787" s="239">
        <v>0</v>
      </c>
      <c r="H787" s="239">
        <v>0</v>
      </c>
      <c r="I787" s="237">
        <v>30000</v>
      </c>
    </row>
    <row r="788" spans="1:9">
      <c r="A788" s="236" t="s">
        <v>2267</v>
      </c>
      <c r="B788" s="236" t="s">
        <v>2268</v>
      </c>
      <c r="C788" s="237">
        <v>0</v>
      </c>
      <c r="D788" s="238">
        <v>0</v>
      </c>
      <c r="E788" s="239">
        <v>0</v>
      </c>
      <c r="F788" s="239">
        <v>0</v>
      </c>
      <c r="G788" s="239">
        <v>0</v>
      </c>
      <c r="H788" s="239">
        <v>0</v>
      </c>
      <c r="I788" s="237">
        <v>64000</v>
      </c>
    </row>
    <row r="789" spans="1:9">
      <c r="A789" s="236" t="s">
        <v>642</v>
      </c>
      <c r="B789" s="236" t="s">
        <v>1773</v>
      </c>
      <c r="C789" s="237">
        <v>0</v>
      </c>
      <c r="D789" s="238">
        <v>0</v>
      </c>
      <c r="E789" s="239">
        <v>0</v>
      </c>
      <c r="F789" s="239">
        <v>0</v>
      </c>
      <c r="G789" s="239">
        <v>0</v>
      </c>
      <c r="H789" s="239">
        <v>0</v>
      </c>
      <c r="I789" s="237">
        <v>30000</v>
      </c>
    </row>
    <row r="790" spans="1:9">
      <c r="A790" s="236" t="s">
        <v>469</v>
      </c>
      <c r="B790" s="236" t="s">
        <v>1677</v>
      </c>
      <c r="C790" s="237">
        <v>0</v>
      </c>
      <c r="D790" s="238">
        <v>0</v>
      </c>
      <c r="E790" s="239">
        <v>0</v>
      </c>
      <c r="F790" s="239">
        <v>0</v>
      </c>
      <c r="G790" s="239">
        <v>0</v>
      </c>
      <c r="H790" s="239">
        <v>0</v>
      </c>
      <c r="I790" s="237">
        <v>30000</v>
      </c>
    </row>
    <row r="791" spans="1:9">
      <c r="A791" s="236" t="s">
        <v>2269</v>
      </c>
      <c r="B791" s="236" t="s">
        <v>2233</v>
      </c>
      <c r="C791" s="237">
        <v>0</v>
      </c>
      <c r="D791" s="238">
        <v>0</v>
      </c>
      <c r="E791" s="239">
        <v>0</v>
      </c>
      <c r="F791" s="239">
        <v>0</v>
      </c>
      <c r="G791" s="239">
        <v>0</v>
      </c>
      <c r="H791" s="239">
        <v>0</v>
      </c>
      <c r="I791" s="237">
        <v>30000</v>
      </c>
    </row>
    <row r="792" spans="1:9">
      <c r="A792" s="236" t="s">
        <v>2270</v>
      </c>
      <c r="B792" s="236" t="s">
        <v>2271</v>
      </c>
      <c r="C792" s="237">
        <v>0</v>
      </c>
      <c r="D792" s="238">
        <v>0</v>
      </c>
      <c r="E792" s="239">
        <v>0</v>
      </c>
      <c r="F792" s="239">
        <v>0</v>
      </c>
      <c r="G792" s="239">
        <v>0</v>
      </c>
      <c r="H792" s="239">
        <v>0</v>
      </c>
      <c r="I792" s="237">
        <v>30000</v>
      </c>
    </row>
    <row r="793" spans="1:9">
      <c r="A793" s="236" t="s">
        <v>2272</v>
      </c>
      <c r="B793" s="236" t="s">
        <v>1764</v>
      </c>
      <c r="C793" s="237">
        <v>0</v>
      </c>
      <c r="D793" s="238">
        <v>0</v>
      </c>
      <c r="E793" s="239">
        <v>0</v>
      </c>
      <c r="F793" s="239">
        <v>0</v>
      </c>
      <c r="G793" s="239">
        <v>0</v>
      </c>
      <c r="H793" s="239">
        <v>0</v>
      </c>
      <c r="I793" s="237">
        <v>50000</v>
      </c>
    </row>
    <row r="794" spans="1:9">
      <c r="A794" s="236" t="s">
        <v>2273</v>
      </c>
      <c r="B794" s="236" t="s">
        <v>2274</v>
      </c>
      <c r="C794" s="237">
        <v>0</v>
      </c>
      <c r="D794" s="238">
        <v>0</v>
      </c>
      <c r="E794" s="239">
        <v>0</v>
      </c>
      <c r="F794" s="239">
        <v>0</v>
      </c>
      <c r="G794" s="239">
        <v>0</v>
      </c>
      <c r="H794" s="239">
        <v>0</v>
      </c>
      <c r="I794" s="237">
        <v>34560</v>
      </c>
    </row>
    <row r="795" spans="1:9">
      <c r="A795" s="236" t="s">
        <v>2275</v>
      </c>
      <c r="B795" s="236" t="s">
        <v>2276</v>
      </c>
      <c r="C795" s="237">
        <v>0</v>
      </c>
      <c r="D795" s="238">
        <v>0</v>
      </c>
      <c r="E795" s="239">
        <v>0</v>
      </c>
      <c r="F795" s="239">
        <v>0</v>
      </c>
      <c r="G795" s="239">
        <v>0</v>
      </c>
      <c r="H795" s="239">
        <v>0</v>
      </c>
      <c r="I795" s="237">
        <v>30000</v>
      </c>
    </row>
    <row r="796" spans="1:9">
      <c r="A796" s="236" t="s">
        <v>2277</v>
      </c>
      <c r="B796" s="236" t="s">
        <v>2278</v>
      </c>
      <c r="C796" s="237">
        <v>0</v>
      </c>
      <c r="D796" s="238">
        <v>0</v>
      </c>
      <c r="E796" s="239">
        <v>0</v>
      </c>
      <c r="F796" s="239">
        <v>0</v>
      </c>
      <c r="G796" s="239">
        <v>0</v>
      </c>
      <c r="H796" s="239">
        <v>0</v>
      </c>
      <c r="I796" s="237">
        <v>30000</v>
      </c>
    </row>
    <row r="797" spans="1:9">
      <c r="A797" s="236" t="s">
        <v>804</v>
      </c>
      <c r="B797" s="236" t="s">
        <v>2279</v>
      </c>
      <c r="C797" s="237">
        <v>0</v>
      </c>
      <c r="D797" s="238">
        <v>0</v>
      </c>
      <c r="E797" s="239">
        <v>0</v>
      </c>
      <c r="F797" s="239">
        <v>0</v>
      </c>
      <c r="G797" s="239">
        <v>0</v>
      </c>
      <c r="H797" s="239">
        <v>0</v>
      </c>
      <c r="I797" s="237">
        <v>120000</v>
      </c>
    </row>
    <row r="798" spans="1:9">
      <c r="A798" s="236" t="s">
        <v>2280</v>
      </c>
      <c r="B798" s="236" t="s">
        <v>1857</v>
      </c>
      <c r="C798" s="237">
        <v>0</v>
      </c>
      <c r="D798" s="238">
        <v>0</v>
      </c>
      <c r="E798" s="239">
        <v>0</v>
      </c>
      <c r="F798" s="239">
        <v>0</v>
      </c>
      <c r="G798" s="239">
        <v>0</v>
      </c>
      <c r="H798" s="239">
        <v>0</v>
      </c>
      <c r="I798" s="237">
        <v>30000</v>
      </c>
    </row>
    <row r="799" spans="1:9">
      <c r="A799" s="236" t="s">
        <v>2281</v>
      </c>
      <c r="B799" s="236" t="s">
        <v>2056</v>
      </c>
      <c r="C799" s="237">
        <v>0</v>
      </c>
      <c r="D799" s="238">
        <v>0</v>
      </c>
      <c r="E799" s="239">
        <v>0</v>
      </c>
      <c r="F799" s="239">
        <v>0</v>
      </c>
      <c r="G799" s="239">
        <v>0</v>
      </c>
      <c r="H799" s="239">
        <v>0</v>
      </c>
      <c r="I799" s="237">
        <v>46080</v>
      </c>
    </row>
    <row r="800" spans="1:9">
      <c r="A800" s="236" t="s">
        <v>1098</v>
      </c>
      <c r="B800" s="236" t="s">
        <v>1980</v>
      </c>
      <c r="C800" s="237">
        <v>0</v>
      </c>
      <c r="D800" s="238">
        <v>0</v>
      </c>
      <c r="E800" s="239">
        <v>0</v>
      </c>
      <c r="F800" s="239">
        <v>0</v>
      </c>
      <c r="G800" s="239">
        <v>0</v>
      </c>
      <c r="H800" s="239">
        <v>0</v>
      </c>
      <c r="I800" s="237">
        <v>30000</v>
      </c>
    </row>
    <row r="801" spans="1:9">
      <c r="A801" s="236" t="s">
        <v>2282</v>
      </c>
      <c r="B801" s="236" t="s">
        <v>2283</v>
      </c>
      <c r="C801" s="237">
        <v>0</v>
      </c>
      <c r="D801" s="238">
        <v>0</v>
      </c>
      <c r="E801" s="239">
        <v>0</v>
      </c>
      <c r="F801" s="239">
        <v>0</v>
      </c>
      <c r="G801" s="239">
        <v>0</v>
      </c>
      <c r="H801" s="239">
        <v>0</v>
      </c>
      <c r="I801" s="237">
        <v>34560</v>
      </c>
    </row>
    <row r="802" spans="1:9">
      <c r="A802" s="236" t="s">
        <v>2284</v>
      </c>
      <c r="B802" s="236" t="s">
        <v>2285</v>
      </c>
      <c r="C802" s="237">
        <v>0</v>
      </c>
      <c r="D802" s="238">
        <v>0</v>
      </c>
      <c r="E802" s="239">
        <v>0</v>
      </c>
      <c r="F802" s="239">
        <v>0</v>
      </c>
      <c r="G802" s="239">
        <v>0</v>
      </c>
      <c r="H802" s="239">
        <v>0</v>
      </c>
      <c r="I802" s="237">
        <v>30000</v>
      </c>
    </row>
    <row r="803" spans="1:9">
      <c r="A803" s="236" t="s">
        <v>2286</v>
      </c>
      <c r="B803" s="236" t="s">
        <v>2287</v>
      </c>
      <c r="C803" s="237">
        <v>0</v>
      </c>
      <c r="D803" s="238">
        <v>0</v>
      </c>
      <c r="E803" s="239">
        <v>0</v>
      </c>
      <c r="F803" s="239">
        <v>0</v>
      </c>
      <c r="G803" s="239">
        <v>0</v>
      </c>
      <c r="H803" s="239">
        <v>0</v>
      </c>
      <c r="I803" s="237">
        <v>30000</v>
      </c>
    </row>
    <row r="804" spans="1:9">
      <c r="A804" s="236" t="s">
        <v>2288</v>
      </c>
      <c r="B804" s="236" t="s">
        <v>2287</v>
      </c>
      <c r="C804" s="237">
        <v>0</v>
      </c>
      <c r="D804" s="238">
        <v>0</v>
      </c>
      <c r="E804" s="239">
        <v>0</v>
      </c>
      <c r="F804" s="239">
        <v>0</v>
      </c>
      <c r="G804" s="239">
        <v>0</v>
      </c>
      <c r="H804" s="239">
        <v>0</v>
      </c>
      <c r="I804" s="237">
        <v>30000</v>
      </c>
    </row>
    <row r="805" spans="1:9">
      <c r="A805" s="236" t="s">
        <v>1137</v>
      </c>
      <c r="B805" s="236" t="s">
        <v>2289</v>
      </c>
      <c r="C805" s="237">
        <v>0</v>
      </c>
      <c r="D805" s="238">
        <v>0</v>
      </c>
      <c r="E805" s="239">
        <v>0</v>
      </c>
      <c r="F805" s="239">
        <v>0</v>
      </c>
      <c r="G805" s="239">
        <v>0</v>
      </c>
      <c r="H805" s="239">
        <v>0</v>
      </c>
      <c r="I805" s="237">
        <v>300000</v>
      </c>
    </row>
    <row r="806" spans="1:9">
      <c r="A806" s="236" t="s">
        <v>2290</v>
      </c>
      <c r="B806" s="236" t="s">
        <v>1719</v>
      </c>
      <c r="C806" s="237">
        <v>0</v>
      </c>
      <c r="D806" s="238">
        <v>0</v>
      </c>
      <c r="E806" s="239">
        <v>0</v>
      </c>
      <c r="F806" s="239">
        <v>0</v>
      </c>
      <c r="G806" s="239">
        <v>0</v>
      </c>
      <c r="H806" s="239">
        <v>0</v>
      </c>
      <c r="I806" s="237">
        <v>30000</v>
      </c>
    </row>
    <row r="807" spans="1:9">
      <c r="A807" s="236" t="s">
        <v>2291</v>
      </c>
      <c r="B807" s="236" t="s">
        <v>2292</v>
      </c>
      <c r="C807" s="237">
        <v>0</v>
      </c>
      <c r="D807" s="238">
        <v>0</v>
      </c>
      <c r="E807" s="239">
        <v>0</v>
      </c>
      <c r="F807" s="239">
        <v>0</v>
      </c>
      <c r="G807" s="239">
        <v>0</v>
      </c>
      <c r="H807" s="239">
        <v>0</v>
      </c>
      <c r="I807" s="237">
        <v>46080</v>
      </c>
    </row>
    <row r="808" spans="1:9">
      <c r="A808" s="236" t="s">
        <v>2293</v>
      </c>
      <c r="B808" s="236" t="s">
        <v>2262</v>
      </c>
      <c r="C808" s="237">
        <v>0</v>
      </c>
      <c r="D808" s="238">
        <v>0</v>
      </c>
      <c r="E808" s="239">
        <v>0</v>
      </c>
      <c r="F808" s="239">
        <v>0</v>
      </c>
      <c r="G808" s="239">
        <v>0</v>
      </c>
      <c r="H808" s="239">
        <v>0</v>
      </c>
      <c r="I808" s="237">
        <v>30000</v>
      </c>
    </row>
    <row r="809" spans="1:9">
      <c r="A809" s="236" t="s">
        <v>2294</v>
      </c>
      <c r="B809" s="236" t="s">
        <v>2295</v>
      </c>
      <c r="C809" s="237">
        <v>0</v>
      </c>
      <c r="D809" s="238">
        <v>0</v>
      </c>
      <c r="E809" s="239">
        <v>0</v>
      </c>
      <c r="F809" s="239">
        <v>0</v>
      </c>
      <c r="G809" s="239">
        <v>0</v>
      </c>
      <c r="H809" s="239">
        <v>0</v>
      </c>
      <c r="I809" s="237">
        <v>28800</v>
      </c>
    </row>
    <row r="810" spans="1:9">
      <c r="A810" s="236" t="s">
        <v>2296</v>
      </c>
      <c r="B810" s="236" t="s">
        <v>2297</v>
      </c>
      <c r="C810" s="237">
        <v>0</v>
      </c>
      <c r="D810" s="238">
        <v>0</v>
      </c>
      <c r="E810" s="239">
        <v>0</v>
      </c>
      <c r="F810" s="239">
        <v>0</v>
      </c>
      <c r="G810" s="239">
        <v>0</v>
      </c>
      <c r="H810" s="239">
        <v>0</v>
      </c>
      <c r="I810" s="237">
        <v>30000</v>
      </c>
    </row>
    <row r="811" spans="1:9">
      <c r="A811" s="236" t="s">
        <v>1235</v>
      </c>
      <c r="B811" s="236" t="s">
        <v>1904</v>
      </c>
      <c r="C811" s="237">
        <v>0</v>
      </c>
      <c r="D811" s="238">
        <v>0</v>
      </c>
      <c r="E811" s="239">
        <v>0</v>
      </c>
      <c r="F811" s="239">
        <v>0</v>
      </c>
      <c r="G811" s="239">
        <v>0</v>
      </c>
      <c r="H811" s="239">
        <v>0</v>
      </c>
      <c r="I811" s="237">
        <v>30000</v>
      </c>
    </row>
    <row r="812" spans="1:9">
      <c r="A812" s="236" t="s">
        <v>2298</v>
      </c>
      <c r="B812" s="236" t="s">
        <v>2233</v>
      </c>
      <c r="C812" s="237">
        <v>0</v>
      </c>
      <c r="D812" s="238">
        <v>0</v>
      </c>
      <c r="E812" s="239">
        <v>0</v>
      </c>
      <c r="F812" s="239">
        <v>0</v>
      </c>
      <c r="G812" s="239">
        <v>0</v>
      </c>
      <c r="H812" s="239">
        <v>0</v>
      </c>
      <c r="I812" s="237">
        <v>30000</v>
      </c>
    </row>
    <row r="813" spans="1:9">
      <c r="A813" s="236" t="s">
        <v>2299</v>
      </c>
      <c r="B813" s="236" t="s">
        <v>2300</v>
      </c>
      <c r="C813" s="237">
        <v>0</v>
      </c>
      <c r="D813" s="238">
        <v>0</v>
      </c>
      <c r="E813" s="239">
        <v>0</v>
      </c>
      <c r="F813" s="239">
        <v>0</v>
      </c>
      <c r="G813" s="239">
        <v>0</v>
      </c>
      <c r="H813" s="239">
        <v>0</v>
      </c>
      <c r="I813" s="237">
        <v>34560</v>
      </c>
    </row>
    <row r="814" spans="1:9">
      <c r="A814" s="236" t="s">
        <v>2301</v>
      </c>
      <c r="B814" s="236" t="s">
        <v>1705</v>
      </c>
      <c r="C814" s="237">
        <v>0</v>
      </c>
      <c r="D814" s="238">
        <v>0</v>
      </c>
      <c r="E814" s="239">
        <v>0</v>
      </c>
      <c r="F814" s="239">
        <v>0</v>
      </c>
      <c r="G814" s="239">
        <v>0</v>
      </c>
      <c r="H814" s="239">
        <v>0</v>
      </c>
      <c r="I814" s="237">
        <v>50000</v>
      </c>
    </row>
    <row r="815" spans="1:9">
      <c r="A815" s="236" t="s">
        <v>2302</v>
      </c>
      <c r="B815" s="236" t="s">
        <v>2278</v>
      </c>
      <c r="C815" s="237">
        <v>0</v>
      </c>
      <c r="D815" s="238">
        <v>0</v>
      </c>
      <c r="E815" s="239">
        <v>0</v>
      </c>
      <c r="F815" s="239">
        <v>0</v>
      </c>
      <c r="G815" s="239">
        <v>0</v>
      </c>
      <c r="H815" s="239">
        <v>0</v>
      </c>
      <c r="I815" s="237">
        <v>30000</v>
      </c>
    </row>
    <row r="816" spans="1:9">
      <c r="A816" s="236" t="s">
        <v>2303</v>
      </c>
      <c r="B816" s="236" t="s">
        <v>1834</v>
      </c>
      <c r="C816" s="237">
        <v>0</v>
      </c>
      <c r="D816" s="238">
        <v>0</v>
      </c>
      <c r="E816" s="239">
        <v>0</v>
      </c>
      <c r="F816" s="239">
        <v>0</v>
      </c>
      <c r="G816" s="239">
        <v>0</v>
      </c>
      <c r="H816" s="239">
        <v>0</v>
      </c>
      <c r="I816" s="237">
        <v>34560</v>
      </c>
    </row>
    <row r="817" spans="1:9">
      <c r="A817" s="236" t="s">
        <v>491</v>
      </c>
      <c r="B817" s="236" t="s">
        <v>2115</v>
      </c>
      <c r="C817" s="237">
        <v>0</v>
      </c>
      <c r="D817" s="238">
        <v>0</v>
      </c>
      <c r="E817" s="239">
        <v>0</v>
      </c>
      <c r="F817" s="239">
        <v>0</v>
      </c>
      <c r="G817" s="239">
        <v>0</v>
      </c>
      <c r="H817" s="239">
        <v>0</v>
      </c>
      <c r="I817" s="237">
        <v>30000</v>
      </c>
    </row>
    <row r="818" spans="1:9">
      <c r="A818" s="236" t="s">
        <v>2304</v>
      </c>
      <c r="B818" s="236" t="s">
        <v>2070</v>
      </c>
      <c r="C818" s="237">
        <v>0</v>
      </c>
      <c r="D818" s="238">
        <v>0</v>
      </c>
      <c r="E818" s="239">
        <v>0</v>
      </c>
      <c r="F818" s="239">
        <v>0</v>
      </c>
      <c r="G818" s="239">
        <v>0</v>
      </c>
      <c r="H818" s="239">
        <v>0</v>
      </c>
      <c r="I818" s="237">
        <v>20000</v>
      </c>
    </row>
    <row r="819" spans="1:9">
      <c r="A819" s="236" t="s">
        <v>2305</v>
      </c>
      <c r="B819" s="236" t="s">
        <v>1968</v>
      </c>
      <c r="C819" s="237">
        <v>0</v>
      </c>
      <c r="D819" s="238">
        <v>0</v>
      </c>
      <c r="E819" s="239">
        <v>0</v>
      </c>
      <c r="F819" s="239">
        <v>0</v>
      </c>
      <c r="G819" s="239">
        <v>0</v>
      </c>
      <c r="H819" s="239">
        <v>0</v>
      </c>
      <c r="I819" s="237">
        <v>30000</v>
      </c>
    </row>
    <row r="820" spans="1:9">
      <c r="A820" s="236" t="s">
        <v>1208</v>
      </c>
      <c r="B820" s="236" t="s">
        <v>1610</v>
      </c>
      <c r="C820" s="237">
        <v>0</v>
      </c>
      <c r="D820" s="238">
        <v>0</v>
      </c>
      <c r="E820" s="239">
        <v>0</v>
      </c>
      <c r="F820" s="239">
        <v>0</v>
      </c>
      <c r="G820" s="239">
        <v>0</v>
      </c>
      <c r="H820" s="239">
        <v>0</v>
      </c>
      <c r="I820" s="237">
        <v>80000</v>
      </c>
    </row>
    <row r="821" spans="1:9">
      <c r="A821" s="236" t="s">
        <v>633</v>
      </c>
      <c r="B821" s="236" t="s">
        <v>1984</v>
      </c>
      <c r="C821" s="237">
        <v>0</v>
      </c>
      <c r="D821" s="238">
        <v>0</v>
      </c>
      <c r="E821" s="239">
        <v>0</v>
      </c>
      <c r="F821" s="239">
        <v>0</v>
      </c>
      <c r="G821" s="239">
        <v>0</v>
      </c>
      <c r="H821" s="239">
        <v>0</v>
      </c>
      <c r="I821" s="237">
        <v>50000</v>
      </c>
    </row>
    <row r="822" spans="1:9">
      <c r="A822" s="236" t="s">
        <v>2306</v>
      </c>
      <c r="B822" s="236" t="s">
        <v>1997</v>
      </c>
      <c r="C822" s="237">
        <v>0</v>
      </c>
      <c r="D822" s="238">
        <v>0</v>
      </c>
      <c r="E822" s="239">
        <v>0</v>
      </c>
      <c r="F822" s="239">
        <v>0</v>
      </c>
      <c r="G822" s="239">
        <v>0</v>
      </c>
      <c r="H822" s="239">
        <v>0</v>
      </c>
      <c r="I822" s="237">
        <v>30000</v>
      </c>
    </row>
    <row r="823" spans="1:9">
      <c r="A823" s="236" t="s">
        <v>2307</v>
      </c>
      <c r="B823" s="236" t="s">
        <v>2134</v>
      </c>
      <c r="C823" s="237">
        <v>0</v>
      </c>
      <c r="D823" s="238">
        <v>0</v>
      </c>
      <c r="E823" s="239">
        <v>0</v>
      </c>
      <c r="F823" s="239">
        <v>0</v>
      </c>
      <c r="G823" s="239">
        <v>0</v>
      </c>
      <c r="H823" s="239">
        <v>0</v>
      </c>
      <c r="I823" s="237">
        <v>30000</v>
      </c>
    </row>
    <row r="824" spans="1:9">
      <c r="A824" s="236" t="s">
        <v>2308</v>
      </c>
      <c r="B824" s="236" t="s">
        <v>2297</v>
      </c>
      <c r="C824" s="237">
        <v>0</v>
      </c>
      <c r="D824" s="238">
        <v>0</v>
      </c>
      <c r="E824" s="239">
        <v>0</v>
      </c>
      <c r="F824" s="239">
        <v>0</v>
      </c>
      <c r="G824" s="239">
        <v>0</v>
      </c>
      <c r="H824" s="239">
        <v>0</v>
      </c>
      <c r="I824" s="237">
        <v>30000</v>
      </c>
    </row>
    <row r="825" spans="1:9">
      <c r="A825" s="236" t="s">
        <v>2309</v>
      </c>
      <c r="B825" s="236" t="s">
        <v>2310</v>
      </c>
      <c r="C825" s="237">
        <v>0</v>
      </c>
      <c r="D825" s="238">
        <v>0</v>
      </c>
      <c r="E825" s="239">
        <v>0</v>
      </c>
      <c r="F825" s="239">
        <v>0</v>
      </c>
      <c r="G825" s="239">
        <v>0</v>
      </c>
      <c r="H825" s="239">
        <v>0</v>
      </c>
      <c r="I825" s="237">
        <v>34560</v>
      </c>
    </row>
    <row r="826" spans="1:9">
      <c r="A826" s="236" t="s">
        <v>964</v>
      </c>
      <c r="B826" s="236" t="s">
        <v>2311</v>
      </c>
      <c r="C826" s="237">
        <v>0</v>
      </c>
      <c r="D826" s="238">
        <v>0</v>
      </c>
      <c r="E826" s="239">
        <v>0</v>
      </c>
      <c r="F826" s="239">
        <v>0</v>
      </c>
      <c r="G826" s="239">
        <v>0</v>
      </c>
      <c r="H826" s="239">
        <v>0</v>
      </c>
      <c r="I826" s="237">
        <v>24000</v>
      </c>
    </row>
    <row r="827" spans="1:9">
      <c r="A827" s="236" t="s">
        <v>1085</v>
      </c>
      <c r="B827" s="236" t="s">
        <v>2040</v>
      </c>
      <c r="C827" s="237">
        <v>0</v>
      </c>
      <c r="D827" s="238">
        <v>0</v>
      </c>
      <c r="E827" s="239">
        <v>0</v>
      </c>
      <c r="F827" s="239">
        <v>0</v>
      </c>
      <c r="G827" s="239">
        <v>0</v>
      </c>
      <c r="H827" s="239">
        <v>0</v>
      </c>
      <c r="I827" s="237">
        <v>30000</v>
      </c>
    </row>
    <row r="828" spans="1:9">
      <c r="A828" s="236" t="s">
        <v>2312</v>
      </c>
      <c r="B828" s="236" t="s">
        <v>2313</v>
      </c>
      <c r="C828" s="237">
        <v>0</v>
      </c>
      <c r="D828" s="238">
        <v>0</v>
      </c>
      <c r="E828" s="239">
        <v>0</v>
      </c>
      <c r="F828" s="239">
        <v>0</v>
      </c>
      <c r="G828" s="239">
        <v>0</v>
      </c>
      <c r="H828" s="239">
        <v>0</v>
      </c>
      <c r="I828" s="237">
        <v>30000</v>
      </c>
    </row>
    <row r="829" spans="1:9">
      <c r="A829" s="236" t="s">
        <v>2314</v>
      </c>
      <c r="B829" s="236" t="s">
        <v>1796</v>
      </c>
      <c r="C829" s="237">
        <v>0</v>
      </c>
      <c r="D829" s="238">
        <v>0</v>
      </c>
      <c r="E829" s="239">
        <v>0</v>
      </c>
      <c r="F829" s="239">
        <v>0</v>
      </c>
      <c r="G829" s="239">
        <v>0</v>
      </c>
      <c r="H829" s="239">
        <v>0</v>
      </c>
      <c r="I829" s="237">
        <v>30000</v>
      </c>
    </row>
    <row r="830" spans="1:9">
      <c r="A830" s="236" t="s">
        <v>2315</v>
      </c>
      <c r="B830" s="236" t="s">
        <v>1885</v>
      </c>
      <c r="C830" s="237">
        <v>0</v>
      </c>
      <c r="D830" s="238">
        <v>0</v>
      </c>
      <c r="E830" s="239">
        <v>0</v>
      </c>
      <c r="F830" s="239">
        <v>0</v>
      </c>
      <c r="G830" s="239">
        <v>0</v>
      </c>
      <c r="H830" s="239">
        <v>0</v>
      </c>
      <c r="I830" s="237">
        <v>30000</v>
      </c>
    </row>
    <row r="831" spans="1:9">
      <c r="A831" s="236" t="s">
        <v>2316</v>
      </c>
      <c r="B831" s="236" t="s">
        <v>1815</v>
      </c>
      <c r="C831" s="237">
        <v>0</v>
      </c>
      <c r="D831" s="238">
        <v>0</v>
      </c>
      <c r="E831" s="239">
        <v>0</v>
      </c>
      <c r="F831" s="239">
        <v>0</v>
      </c>
      <c r="G831" s="239">
        <v>0</v>
      </c>
      <c r="H831" s="239">
        <v>0</v>
      </c>
      <c r="I831" s="237">
        <v>30000</v>
      </c>
    </row>
    <row r="832" spans="1:9">
      <c r="A832" s="236" t="s">
        <v>2317</v>
      </c>
      <c r="B832" s="236" t="s">
        <v>2318</v>
      </c>
      <c r="C832" s="237">
        <v>0</v>
      </c>
      <c r="D832" s="238">
        <v>0</v>
      </c>
      <c r="E832" s="239">
        <v>0</v>
      </c>
      <c r="F832" s="239">
        <v>0</v>
      </c>
      <c r="G832" s="239">
        <v>0</v>
      </c>
      <c r="H832" s="239">
        <v>0</v>
      </c>
      <c r="I832" s="237">
        <v>30000</v>
      </c>
    </row>
    <row r="833" spans="1:9">
      <c r="A833" s="236" t="s">
        <v>2319</v>
      </c>
      <c r="B833" s="236" t="s">
        <v>1832</v>
      </c>
      <c r="C833" s="237">
        <v>0</v>
      </c>
      <c r="D833" s="238">
        <v>0</v>
      </c>
      <c r="E833" s="239">
        <v>0</v>
      </c>
      <c r="F833" s="239">
        <v>0</v>
      </c>
      <c r="G833" s="239">
        <v>0</v>
      </c>
      <c r="H833" s="239">
        <v>0</v>
      </c>
      <c r="I833" s="237">
        <v>64000</v>
      </c>
    </row>
    <row r="834" spans="1:9">
      <c r="A834" s="236" t="s">
        <v>1241</v>
      </c>
      <c r="B834" s="236" t="s">
        <v>2320</v>
      </c>
      <c r="C834" s="237">
        <v>0</v>
      </c>
      <c r="D834" s="238">
        <v>0</v>
      </c>
      <c r="E834" s="239">
        <v>0</v>
      </c>
      <c r="F834" s="239">
        <v>0</v>
      </c>
      <c r="G834" s="239">
        <v>0</v>
      </c>
      <c r="H834" s="239">
        <v>0</v>
      </c>
      <c r="I834" s="237">
        <v>64000</v>
      </c>
    </row>
    <row r="835" spans="1:9">
      <c r="A835" s="236" t="s">
        <v>2321</v>
      </c>
      <c r="B835" s="236" t="s">
        <v>2024</v>
      </c>
      <c r="C835" s="237">
        <v>0</v>
      </c>
      <c r="D835" s="238">
        <v>0</v>
      </c>
      <c r="E835" s="239">
        <v>0</v>
      </c>
      <c r="F835" s="239">
        <v>0</v>
      </c>
      <c r="G835" s="239">
        <v>0</v>
      </c>
      <c r="H835" s="239">
        <v>0</v>
      </c>
      <c r="I835" s="237">
        <v>30000</v>
      </c>
    </row>
    <row r="836" spans="1:9">
      <c r="A836" s="236" t="s">
        <v>2322</v>
      </c>
      <c r="B836" s="236" t="s">
        <v>1819</v>
      </c>
      <c r="C836" s="237">
        <v>0</v>
      </c>
      <c r="D836" s="238">
        <v>0</v>
      </c>
      <c r="E836" s="239">
        <v>0</v>
      </c>
      <c r="F836" s="239">
        <v>0</v>
      </c>
      <c r="G836" s="239">
        <v>0</v>
      </c>
      <c r="H836" s="239">
        <v>0</v>
      </c>
      <c r="I836" s="237">
        <v>200000</v>
      </c>
    </row>
    <row r="837" spans="1:9">
      <c r="A837" s="236" t="s">
        <v>2323</v>
      </c>
      <c r="B837" s="236" t="s">
        <v>1980</v>
      </c>
      <c r="C837" s="237">
        <v>0</v>
      </c>
      <c r="D837" s="238">
        <v>0</v>
      </c>
      <c r="E837" s="239">
        <v>0</v>
      </c>
      <c r="F837" s="239">
        <v>0</v>
      </c>
      <c r="G837" s="239">
        <v>0</v>
      </c>
      <c r="H837" s="239">
        <v>0</v>
      </c>
      <c r="I837" s="237">
        <v>30000</v>
      </c>
    </row>
    <row r="838" spans="1:9">
      <c r="A838" s="236" t="s">
        <v>2324</v>
      </c>
      <c r="B838" s="236" t="s">
        <v>2325</v>
      </c>
      <c r="C838" s="237">
        <v>0</v>
      </c>
      <c r="D838" s="238">
        <v>0</v>
      </c>
      <c r="E838" s="239">
        <v>0</v>
      </c>
      <c r="F838" s="239">
        <v>0</v>
      </c>
      <c r="G838" s="239">
        <v>0</v>
      </c>
      <c r="H838" s="239">
        <v>0</v>
      </c>
      <c r="I838" s="237">
        <v>30000</v>
      </c>
    </row>
    <row r="839" spans="1:9">
      <c r="A839" s="236" t="s">
        <v>2326</v>
      </c>
      <c r="B839" s="236" t="s">
        <v>1734</v>
      </c>
      <c r="C839" s="237">
        <v>0</v>
      </c>
      <c r="D839" s="238">
        <v>0</v>
      </c>
      <c r="E839" s="239">
        <v>0</v>
      </c>
      <c r="F839" s="239">
        <v>0</v>
      </c>
      <c r="G839" s="239">
        <v>0</v>
      </c>
      <c r="H839" s="239">
        <v>0</v>
      </c>
      <c r="I839" s="237">
        <v>30000</v>
      </c>
    </row>
    <row r="840" spans="1:9">
      <c r="A840" s="236" t="s">
        <v>2327</v>
      </c>
      <c r="B840" s="236" t="s">
        <v>1937</v>
      </c>
      <c r="C840" s="237">
        <v>0</v>
      </c>
      <c r="D840" s="238">
        <v>0</v>
      </c>
      <c r="E840" s="239">
        <v>0</v>
      </c>
      <c r="F840" s="239">
        <v>0</v>
      </c>
      <c r="G840" s="239">
        <v>0</v>
      </c>
      <c r="H840" s="239">
        <v>0</v>
      </c>
      <c r="I840" s="237">
        <v>30000</v>
      </c>
    </row>
    <row r="841" spans="1:9">
      <c r="A841" s="236" t="s">
        <v>1135</v>
      </c>
      <c r="B841" s="236" t="s">
        <v>2289</v>
      </c>
      <c r="C841" s="237">
        <v>0</v>
      </c>
      <c r="D841" s="238">
        <v>0</v>
      </c>
      <c r="E841" s="239">
        <v>0</v>
      </c>
      <c r="F841" s="239">
        <v>0</v>
      </c>
      <c r="G841" s="239">
        <v>0</v>
      </c>
      <c r="H841" s="239">
        <v>0</v>
      </c>
      <c r="I841" s="237">
        <v>300000</v>
      </c>
    </row>
    <row r="842" spans="1:9">
      <c r="A842" s="236" t="s">
        <v>1109</v>
      </c>
      <c r="B842" s="236" t="s">
        <v>1979</v>
      </c>
      <c r="C842" s="237">
        <v>0</v>
      </c>
      <c r="D842" s="238">
        <v>0</v>
      </c>
      <c r="E842" s="239">
        <v>0</v>
      </c>
      <c r="F842" s="239">
        <v>0</v>
      </c>
      <c r="G842" s="239">
        <v>0</v>
      </c>
      <c r="H842" s="239">
        <v>0</v>
      </c>
      <c r="I842" s="237">
        <v>30000</v>
      </c>
    </row>
    <row r="843" spans="1:9">
      <c r="A843" s="236" t="s">
        <v>1258</v>
      </c>
      <c r="B843" s="236" t="s">
        <v>1778</v>
      </c>
      <c r="C843" s="237">
        <v>0</v>
      </c>
      <c r="D843" s="238">
        <v>0</v>
      </c>
      <c r="E843" s="239">
        <v>0</v>
      </c>
      <c r="F843" s="239">
        <v>0</v>
      </c>
      <c r="G843" s="239">
        <v>0</v>
      </c>
      <c r="H843" s="239">
        <v>0</v>
      </c>
      <c r="I843" s="237">
        <v>30000</v>
      </c>
    </row>
    <row r="844" spans="1:9">
      <c r="A844" s="236" t="s">
        <v>630</v>
      </c>
      <c r="B844" s="236" t="s">
        <v>1984</v>
      </c>
      <c r="C844" s="237">
        <v>0</v>
      </c>
      <c r="D844" s="238">
        <v>0</v>
      </c>
      <c r="E844" s="239">
        <v>0</v>
      </c>
      <c r="F844" s="239">
        <v>0</v>
      </c>
      <c r="G844" s="239">
        <v>0</v>
      </c>
      <c r="H844" s="239">
        <v>0</v>
      </c>
      <c r="I844" s="237">
        <v>50000</v>
      </c>
    </row>
    <row r="845" spans="1:9">
      <c r="A845" s="236" t="s">
        <v>656</v>
      </c>
      <c r="B845" s="236" t="s">
        <v>2059</v>
      </c>
      <c r="C845" s="237">
        <v>0</v>
      </c>
      <c r="D845" s="238">
        <v>0</v>
      </c>
      <c r="E845" s="239">
        <v>0</v>
      </c>
      <c r="F845" s="239">
        <v>0</v>
      </c>
      <c r="G845" s="239">
        <v>0</v>
      </c>
      <c r="H845" s="239">
        <v>0</v>
      </c>
      <c r="I845" s="237">
        <v>50000</v>
      </c>
    </row>
    <row r="846" spans="1:9">
      <c r="A846" s="236" t="s">
        <v>1270</v>
      </c>
      <c r="B846" s="236" t="s">
        <v>2328</v>
      </c>
      <c r="C846" s="237">
        <v>0</v>
      </c>
      <c r="D846" s="238">
        <v>0</v>
      </c>
      <c r="E846" s="239">
        <v>0</v>
      </c>
      <c r="F846" s="239">
        <v>0</v>
      </c>
      <c r="G846" s="239">
        <v>0</v>
      </c>
      <c r="H846" s="239">
        <v>0</v>
      </c>
      <c r="I846" s="237">
        <v>50000</v>
      </c>
    </row>
    <row r="847" spans="1:9">
      <c r="A847" s="236" t="s">
        <v>1067</v>
      </c>
      <c r="B847" s="236" t="s">
        <v>2086</v>
      </c>
      <c r="C847" s="237">
        <v>0</v>
      </c>
      <c r="D847" s="238">
        <v>0</v>
      </c>
      <c r="E847" s="239">
        <v>0</v>
      </c>
      <c r="F847" s="239">
        <v>0</v>
      </c>
      <c r="G847" s="239">
        <v>0</v>
      </c>
      <c r="H847" s="239">
        <v>0</v>
      </c>
      <c r="I847" s="237">
        <v>30000</v>
      </c>
    </row>
    <row r="848" spans="1:9">
      <c r="A848" s="236" t="s">
        <v>2329</v>
      </c>
      <c r="B848" s="236" t="s">
        <v>2330</v>
      </c>
      <c r="C848" s="237">
        <v>0</v>
      </c>
      <c r="D848" s="238">
        <v>0</v>
      </c>
      <c r="E848" s="239">
        <v>0</v>
      </c>
      <c r="F848" s="239">
        <v>0</v>
      </c>
      <c r="G848" s="239">
        <v>0</v>
      </c>
      <c r="H848" s="239">
        <v>0</v>
      </c>
      <c r="I848" s="237">
        <v>30000</v>
      </c>
    </row>
    <row r="849" spans="1:9">
      <c r="A849" s="236" t="s">
        <v>1128</v>
      </c>
      <c r="B849" s="236" t="s">
        <v>2331</v>
      </c>
      <c r="C849" s="237">
        <v>0</v>
      </c>
      <c r="D849" s="238">
        <v>0</v>
      </c>
      <c r="E849" s="239">
        <v>0</v>
      </c>
      <c r="F849" s="239">
        <v>0</v>
      </c>
      <c r="G849" s="239">
        <v>0</v>
      </c>
      <c r="H849" s="239">
        <v>0</v>
      </c>
      <c r="I849" s="237">
        <v>30000</v>
      </c>
    </row>
    <row r="850" spans="1:9">
      <c r="A850" s="236" t="s">
        <v>1084</v>
      </c>
      <c r="B850" s="236" t="s">
        <v>2040</v>
      </c>
      <c r="C850" s="237">
        <v>0</v>
      </c>
      <c r="D850" s="238">
        <v>0</v>
      </c>
      <c r="E850" s="239">
        <v>0</v>
      </c>
      <c r="F850" s="239">
        <v>0</v>
      </c>
      <c r="G850" s="239">
        <v>0</v>
      </c>
      <c r="H850" s="239">
        <v>0</v>
      </c>
      <c r="I850" s="237">
        <v>30000</v>
      </c>
    </row>
    <row r="851" spans="1:9">
      <c r="A851" s="236" t="s">
        <v>611</v>
      </c>
      <c r="B851" s="236" t="s">
        <v>2130</v>
      </c>
      <c r="C851" s="237">
        <v>0</v>
      </c>
      <c r="D851" s="238">
        <v>0</v>
      </c>
      <c r="E851" s="239">
        <v>0</v>
      </c>
      <c r="F851" s="239">
        <v>0</v>
      </c>
      <c r="G851" s="239">
        <v>0</v>
      </c>
      <c r="H851" s="239">
        <v>0</v>
      </c>
      <c r="I851" s="237">
        <v>30000</v>
      </c>
    </row>
    <row r="852" spans="1:9">
      <c r="A852" s="236" t="s">
        <v>1114</v>
      </c>
      <c r="B852" s="236" t="s">
        <v>2068</v>
      </c>
      <c r="C852" s="237">
        <v>0</v>
      </c>
      <c r="D852" s="238">
        <v>0</v>
      </c>
      <c r="E852" s="239">
        <v>0</v>
      </c>
      <c r="F852" s="239">
        <v>0</v>
      </c>
      <c r="G852" s="239">
        <v>0</v>
      </c>
      <c r="H852" s="239">
        <v>0</v>
      </c>
      <c r="I852" s="237">
        <v>30000</v>
      </c>
    </row>
    <row r="853" spans="1:9">
      <c r="A853" s="236" t="s">
        <v>682</v>
      </c>
      <c r="B853" s="236" t="s">
        <v>1584</v>
      </c>
      <c r="C853" s="237">
        <v>0</v>
      </c>
      <c r="D853" s="238">
        <v>0</v>
      </c>
      <c r="E853" s="239">
        <v>0</v>
      </c>
      <c r="F853" s="239">
        <v>0</v>
      </c>
      <c r="G853" s="239">
        <v>0</v>
      </c>
      <c r="H853" s="239">
        <v>0</v>
      </c>
      <c r="I853" s="237">
        <v>50000</v>
      </c>
    </row>
    <row r="854" spans="1:9">
      <c r="A854" s="236" t="s">
        <v>2332</v>
      </c>
      <c r="B854" s="236" t="s">
        <v>2333</v>
      </c>
      <c r="C854" s="237">
        <v>0</v>
      </c>
      <c r="D854" s="238">
        <v>0</v>
      </c>
      <c r="E854" s="239">
        <v>0</v>
      </c>
      <c r="F854" s="239">
        <v>0</v>
      </c>
      <c r="G854" s="239">
        <v>0</v>
      </c>
      <c r="H854" s="239">
        <v>0</v>
      </c>
      <c r="I854" s="237">
        <v>30000</v>
      </c>
    </row>
    <row r="855" spans="1:9">
      <c r="A855" s="236" t="s">
        <v>2334</v>
      </c>
      <c r="B855" s="236" t="s">
        <v>2134</v>
      </c>
      <c r="C855" s="237">
        <v>0</v>
      </c>
      <c r="D855" s="238">
        <v>0</v>
      </c>
      <c r="E855" s="239">
        <v>0</v>
      </c>
      <c r="F855" s="239">
        <v>0</v>
      </c>
      <c r="G855" s="239">
        <v>0</v>
      </c>
      <c r="H855" s="239">
        <v>0</v>
      </c>
      <c r="I855" s="237">
        <v>30000</v>
      </c>
    </row>
    <row r="856" spans="1:9">
      <c r="A856" s="236" t="s">
        <v>2335</v>
      </c>
      <c r="B856" s="236" t="s">
        <v>2336</v>
      </c>
      <c r="C856" s="237">
        <v>0</v>
      </c>
      <c r="D856" s="238">
        <v>0</v>
      </c>
      <c r="E856" s="239">
        <v>0</v>
      </c>
      <c r="F856" s="239">
        <v>0</v>
      </c>
      <c r="G856" s="239">
        <v>0</v>
      </c>
      <c r="H856" s="239">
        <v>0</v>
      </c>
      <c r="I856" s="237">
        <v>30000</v>
      </c>
    </row>
    <row r="857" spans="1:9">
      <c r="A857" s="236" t="s">
        <v>2337</v>
      </c>
      <c r="B857" s="236" t="s">
        <v>1860</v>
      </c>
      <c r="C857" s="237">
        <v>0</v>
      </c>
      <c r="D857" s="238">
        <v>0</v>
      </c>
      <c r="E857" s="239">
        <v>0</v>
      </c>
      <c r="F857" s="239">
        <v>0</v>
      </c>
      <c r="G857" s="239">
        <v>0</v>
      </c>
      <c r="H857" s="239">
        <v>0</v>
      </c>
      <c r="I857" s="237">
        <v>30000</v>
      </c>
    </row>
    <row r="858" spans="1:9">
      <c r="A858" s="236" t="s">
        <v>2338</v>
      </c>
      <c r="B858" s="236" t="s">
        <v>2339</v>
      </c>
      <c r="C858" s="237">
        <v>0</v>
      </c>
      <c r="D858" s="238">
        <v>0</v>
      </c>
      <c r="E858" s="239">
        <v>0</v>
      </c>
      <c r="F858" s="239">
        <v>0</v>
      </c>
      <c r="G858" s="239">
        <v>0</v>
      </c>
      <c r="H858" s="239">
        <v>0</v>
      </c>
      <c r="I858" s="237">
        <v>30000</v>
      </c>
    </row>
    <row r="859" spans="1:9">
      <c r="A859" s="236" t="s">
        <v>797</v>
      </c>
      <c r="B859" s="236" t="s">
        <v>1943</v>
      </c>
      <c r="C859" s="237">
        <v>0</v>
      </c>
      <c r="D859" s="238">
        <v>0</v>
      </c>
      <c r="E859" s="239">
        <v>0</v>
      </c>
      <c r="F859" s="239">
        <v>0</v>
      </c>
      <c r="G859" s="239">
        <v>0</v>
      </c>
      <c r="H859" s="239">
        <v>0</v>
      </c>
      <c r="I859" s="237">
        <v>30000</v>
      </c>
    </row>
    <row r="860" spans="1:9">
      <c r="A860" s="236" t="s">
        <v>556</v>
      </c>
      <c r="B860" s="236" t="s">
        <v>2340</v>
      </c>
      <c r="C860" s="237">
        <v>1646729</v>
      </c>
      <c r="D860" s="238">
        <v>164247</v>
      </c>
      <c r="E860" s="239">
        <v>1056</v>
      </c>
      <c r="F860" s="239">
        <v>385</v>
      </c>
      <c r="G860" s="239">
        <v>81</v>
      </c>
      <c r="H860" s="239">
        <v>296</v>
      </c>
      <c r="I860" s="237">
        <v>250000</v>
      </c>
    </row>
    <row r="861" spans="1:9">
      <c r="A861" s="236" t="s">
        <v>1012</v>
      </c>
      <c r="B861" s="236" t="s">
        <v>1911</v>
      </c>
      <c r="C861" s="237">
        <v>0</v>
      </c>
      <c r="D861" s="238">
        <v>0</v>
      </c>
      <c r="E861" s="239">
        <v>0</v>
      </c>
      <c r="F861" s="239">
        <v>0</v>
      </c>
      <c r="G861" s="239">
        <v>0</v>
      </c>
      <c r="H861" s="239">
        <v>0</v>
      </c>
      <c r="I861" s="237">
        <v>64000</v>
      </c>
    </row>
    <row r="862" spans="1:9">
      <c r="A862" s="236" t="s">
        <v>2341</v>
      </c>
      <c r="B862" s="236" t="s">
        <v>2271</v>
      </c>
      <c r="C862" s="237">
        <v>0</v>
      </c>
      <c r="D862" s="238">
        <v>0</v>
      </c>
      <c r="E862" s="239">
        <v>0</v>
      </c>
      <c r="F862" s="239">
        <v>0</v>
      </c>
      <c r="G862" s="239">
        <v>0</v>
      </c>
      <c r="H862" s="239">
        <v>0</v>
      </c>
      <c r="I862" s="237">
        <v>30000</v>
      </c>
    </row>
    <row r="863" spans="1:9">
      <c r="A863" s="236" t="s">
        <v>2342</v>
      </c>
      <c r="B863" s="236" t="s">
        <v>2132</v>
      </c>
      <c r="C863" s="237">
        <v>0</v>
      </c>
      <c r="D863" s="238">
        <v>0</v>
      </c>
      <c r="E863" s="239">
        <v>0</v>
      </c>
      <c r="F863" s="239">
        <v>0</v>
      </c>
      <c r="G863" s="239">
        <v>0</v>
      </c>
      <c r="H863" s="239">
        <v>0</v>
      </c>
      <c r="I863" s="237">
        <v>24000</v>
      </c>
    </row>
    <row r="864" spans="1:9">
      <c r="A864" s="236" t="s">
        <v>2343</v>
      </c>
      <c r="B864" s="236" t="s">
        <v>2344</v>
      </c>
      <c r="C864" s="237">
        <v>0</v>
      </c>
      <c r="D864" s="238">
        <v>0</v>
      </c>
      <c r="E864" s="239">
        <v>0</v>
      </c>
      <c r="F864" s="239">
        <v>0</v>
      </c>
      <c r="G864" s="239">
        <v>0</v>
      </c>
      <c r="H864" s="239">
        <v>0</v>
      </c>
      <c r="I864" s="237">
        <v>30000</v>
      </c>
    </row>
    <row r="865" spans="1:9">
      <c r="A865" s="236" t="s">
        <v>1007</v>
      </c>
      <c r="B865" s="236" t="s">
        <v>1911</v>
      </c>
      <c r="C865" s="237">
        <v>0</v>
      </c>
      <c r="D865" s="238">
        <v>0</v>
      </c>
      <c r="E865" s="239">
        <v>0</v>
      </c>
      <c r="F865" s="239">
        <v>0</v>
      </c>
      <c r="G865" s="239">
        <v>0</v>
      </c>
      <c r="H865" s="239">
        <v>0</v>
      </c>
      <c r="I865" s="237">
        <v>64000</v>
      </c>
    </row>
    <row r="866" spans="1:9">
      <c r="A866" s="236" t="s">
        <v>1326</v>
      </c>
      <c r="B866" s="236" t="s">
        <v>2345</v>
      </c>
      <c r="C866" s="237">
        <v>0</v>
      </c>
      <c r="D866" s="238">
        <v>0</v>
      </c>
      <c r="E866" s="239">
        <v>0</v>
      </c>
      <c r="F866" s="239">
        <v>0</v>
      </c>
      <c r="G866" s="239">
        <v>0</v>
      </c>
      <c r="H866" s="239">
        <v>0</v>
      </c>
      <c r="I866" s="237">
        <v>40000</v>
      </c>
    </row>
    <row r="867" spans="1:9">
      <c r="A867" s="236" t="s">
        <v>2346</v>
      </c>
      <c r="B867" s="236" t="s">
        <v>2347</v>
      </c>
      <c r="C867" s="237">
        <v>0</v>
      </c>
      <c r="D867" s="238">
        <v>0</v>
      </c>
      <c r="E867" s="239">
        <v>0</v>
      </c>
      <c r="F867" s="239">
        <v>0</v>
      </c>
      <c r="G867" s="239">
        <v>0</v>
      </c>
      <c r="H867" s="239">
        <v>0</v>
      </c>
      <c r="I867" s="237">
        <v>50000</v>
      </c>
    </row>
    <row r="868" spans="1:9">
      <c r="A868" s="236" t="s">
        <v>2348</v>
      </c>
      <c r="B868" s="236" t="s">
        <v>1931</v>
      </c>
      <c r="C868" s="237">
        <v>0</v>
      </c>
      <c r="D868" s="238">
        <v>0</v>
      </c>
      <c r="E868" s="239">
        <v>0</v>
      </c>
      <c r="F868" s="239">
        <v>0</v>
      </c>
      <c r="G868" s="239">
        <v>0</v>
      </c>
      <c r="H868" s="239">
        <v>0</v>
      </c>
      <c r="I868" s="237">
        <v>50000</v>
      </c>
    </row>
    <row r="869" spans="1:9">
      <c r="A869" s="236" t="s">
        <v>2349</v>
      </c>
      <c r="B869" s="236" t="s">
        <v>1804</v>
      </c>
      <c r="C869" s="237">
        <v>0</v>
      </c>
      <c r="D869" s="238">
        <v>0</v>
      </c>
      <c r="E869" s="239">
        <v>0</v>
      </c>
      <c r="F869" s="239">
        <v>0</v>
      </c>
      <c r="G869" s="239">
        <v>0</v>
      </c>
      <c r="H869" s="239">
        <v>0</v>
      </c>
      <c r="I869" s="237">
        <v>50000</v>
      </c>
    </row>
    <row r="870" spans="1:9">
      <c r="A870" s="236" t="s">
        <v>1116</v>
      </c>
      <c r="B870" s="236" t="s">
        <v>2079</v>
      </c>
      <c r="C870" s="237">
        <v>0</v>
      </c>
      <c r="D870" s="238">
        <v>0</v>
      </c>
      <c r="E870" s="239">
        <v>0</v>
      </c>
      <c r="F870" s="239">
        <v>0</v>
      </c>
      <c r="G870" s="239">
        <v>0</v>
      </c>
      <c r="H870" s="239">
        <v>0</v>
      </c>
      <c r="I870" s="237">
        <v>30000</v>
      </c>
    </row>
    <row r="871" spans="1:9">
      <c r="A871" s="236" t="s">
        <v>2350</v>
      </c>
      <c r="B871" s="236" t="s">
        <v>2256</v>
      </c>
      <c r="C871" s="237">
        <v>0</v>
      </c>
      <c r="D871" s="238">
        <v>0</v>
      </c>
      <c r="E871" s="239">
        <v>0</v>
      </c>
      <c r="F871" s="239">
        <v>0</v>
      </c>
      <c r="G871" s="239">
        <v>0</v>
      </c>
      <c r="H871" s="239">
        <v>0</v>
      </c>
      <c r="I871" s="237">
        <v>50000</v>
      </c>
    </row>
    <row r="872" spans="1:9">
      <c r="A872" s="236" t="s">
        <v>2351</v>
      </c>
      <c r="B872" s="236" t="s">
        <v>2352</v>
      </c>
      <c r="C872" s="237">
        <v>0</v>
      </c>
      <c r="D872" s="238">
        <v>0</v>
      </c>
      <c r="E872" s="239">
        <v>0</v>
      </c>
      <c r="F872" s="239">
        <v>0</v>
      </c>
      <c r="G872" s="239">
        <v>0</v>
      </c>
      <c r="H872" s="239">
        <v>0</v>
      </c>
      <c r="I872" s="237">
        <v>50000</v>
      </c>
    </row>
    <row r="873" spans="1:9">
      <c r="A873" s="236" t="s">
        <v>728</v>
      </c>
      <c r="B873" s="236" t="s">
        <v>2034</v>
      </c>
      <c r="C873" s="237">
        <v>0</v>
      </c>
      <c r="D873" s="238">
        <v>0</v>
      </c>
      <c r="E873" s="239">
        <v>0</v>
      </c>
      <c r="F873" s="239">
        <v>0</v>
      </c>
      <c r="G873" s="239">
        <v>0</v>
      </c>
      <c r="H873" s="239">
        <v>0</v>
      </c>
      <c r="I873" s="237">
        <v>30000</v>
      </c>
    </row>
    <row r="874" spans="1:9">
      <c r="A874" s="236" t="s">
        <v>2353</v>
      </c>
      <c r="B874" s="236" t="s">
        <v>2354</v>
      </c>
      <c r="C874" s="237">
        <v>0</v>
      </c>
      <c r="D874" s="238">
        <v>0</v>
      </c>
      <c r="E874" s="239">
        <v>0</v>
      </c>
      <c r="F874" s="239">
        <v>0</v>
      </c>
      <c r="G874" s="239">
        <v>0</v>
      </c>
      <c r="H874" s="239">
        <v>0</v>
      </c>
      <c r="I874" s="237">
        <v>30000</v>
      </c>
    </row>
    <row r="875" spans="1:9">
      <c r="A875" s="236" t="s">
        <v>2355</v>
      </c>
      <c r="B875" s="236" t="s">
        <v>2180</v>
      </c>
      <c r="C875" s="237">
        <v>0</v>
      </c>
      <c r="D875" s="238">
        <v>0</v>
      </c>
      <c r="E875" s="239">
        <v>0</v>
      </c>
      <c r="F875" s="239">
        <v>0</v>
      </c>
      <c r="G875" s="239">
        <v>0</v>
      </c>
      <c r="H875" s="239">
        <v>0</v>
      </c>
      <c r="I875" s="237">
        <v>24000</v>
      </c>
    </row>
    <row r="876" spans="1:9">
      <c r="A876" s="236" t="s">
        <v>2356</v>
      </c>
      <c r="B876" s="236" t="s">
        <v>2210</v>
      </c>
      <c r="C876" s="237">
        <v>0</v>
      </c>
      <c r="D876" s="238">
        <v>0</v>
      </c>
      <c r="E876" s="239">
        <v>0</v>
      </c>
      <c r="F876" s="239">
        <v>0</v>
      </c>
      <c r="G876" s="239">
        <v>0</v>
      </c>
      <c r="H876" s="239">
        <v>0</v>
      </c>
      <c r="I876" s="237">
        <v>30000</v>
      </c>
    </row>
    <row r="877" spans="1:9">
      <c r="A877" s="236" t="s">
        <v>601</v>
      </c>
      <c r="B877" s="236" t="s">
        <v>1837</v>
      </c>
      <c r="C877" s="237">
        <v>0</v>
      </c>
      <c r="D877" s="238">
        <v>0</v>
      </c>
      <c r="E877" s="239">
        <v>0</v>
      </c>
      <c r="F877" s="239">
        <v>0</v>
      </c>
      <c r="G877" s="239">
        <v>0</v>
      </c>
      <c r="H877" s="239">
        <v>0</v>
      </c>
      <c r="I877" s="237">
        <v>30000</v>
      </c>
    </row>
    <row r="878" spans="1:9">
      <c r="A878" s="236" t="s">
        <v>918</v>
      </c>
      <c r="B878" s="236" t="s">
        <v>910</v>
      </c>
      <c r="C878" s="237">
        <v>0</v>
      </c>
      <c r="D878" s="238">
        <v>0</v>
      </c>
      <c r="E878" s="239">
        <v>0</v>
      </c>
      <c r="F878" s="239">
        <v>0</v>
      </c>
      <c r="G878" s="239">
        <v>0</v>
      </c>
      <c r="H878" s="239">
        <v>0</v>
      </c>
      <c r="I878" s="237">
        <v>30000</v>
      </c>
    </row>
    <row r="879" spans="1:9">
      <c r="A879" s="236" t="s">
        <v>2357</v>
      </c>
      <c r="B879" s="236" t="s">
        <v>2339</v>
      </c>
      <c r="C879" s="237">
        <v>0</v>
      </c>
      <c r="D879" s="238">
        <v>0</v>
      </c>
      <c r="E879" s="239">
        <v>0</v>
      </c>
      <c r="F879" s="239">
        <v>0</v>
      </c>
      <c r="G879" s="239">
        <v>0</v>
      </c>
      <c r="H879" s="239">
        <v>0</v>
      </c>
      <c r="I879" s="237">
        <v>30000</v>
      </c>
    </row>
    <row r="880" spans="1:9">
      <c r="A880" s="236" t="s">
        <v>1206</v>
      </c>
      <c r="B880" s="236" t="s">
        <v>1904</v>
      </c>
      <c r="C880" s="237">
        <v>0</v>
      </c>
      <c r="D880" s="238">
        <v>0</v>
      </c>
      <c r="E880" s="239">
        <v>0</v>
      </c>
      <c r="F880" s="239">
        <v>0</v>
      </c>
      <c r="G880" s="239">
        <v>0</v>
      </c>
      <c r="H880" s="239">
        <v>0</v>
      </c>
      <c r="I880" s="237">
        <v>30000</v>
      </c>
    </row>
    <row r="881" spans="1:9">
      <c r="A881" s="236" t="s">
        <v>482</v>
      </c>
      <c r="B881" s="236" t="s">
        <v>2092</v>
      </c>
      <c r="C881" s="237">
        <v>0</v>
      </c>
      <c r="D881" s="238">
        <v>0</v>
      </c>
      <c r="E881" s="239">
        <v>0</v>
      </c>
      <c r="F881" s="239">
        <v>0</v>
      </c>
      <c r="G881" s="239">
        <v>0</v>
      </c>
      <c r="H881" s="239">
        <v>0</v>
      </c>
      <c r="I881" s="237">
        <v>30000</v>
      </c>
    </row>
    <row r="882" spans="1:9">
      <c r="A882" s="236" t="s">
        <v>2358</v>
      </c>
      <c r="B882" s="236" t="s">
        <v>1815</v>
      </c>
      <c r="C882" s="237">
        <v>0</v>
      </c>
      <c r="D882" s="238">
        <v>0</v>
      </c>
      <c r="E882" s="239">
        <v>0</v>
      </c>
      <c r="F882" s="239">
        <v>0</v>
      </c>
      <c r="G882" s="239">
        <v>0</v>
      </c>
      <c r="H882" s="239">
        <v>0</v>
      </c>
      <c r="I882" s="237">
        <v>30000</v>
      </c>
    </row>
    <row r="883" spans="1:9">
      <c r="A883" s="236" t="s">
        <v>2359</v>
      </c>
      <c r="B883" s="236" t="s">
        <v>2360</v>
      </c>
      <c r="C883" s="237">
        <v>0</v>
      </c>
      <c r="D883" s="238">
        <v>0</v>
      </c>
      <c r="E883" s="239">
        <v>0</v>
      </c>
      <c r="F883" s="239">
        <v>0</v>
      </c>
      <c r="G883" s="239">
        <v>0</v>
      </c>
      <c r="H883" s="239">
        <v>0</v>
      </c>
      <c r="I883" s="237">
        <v>22118</v>
      </c>
    </row>
    <row r="884" spans="1:9">
      <c r="A884" s="236" t="s">
        <v>2361</v>
      </c>
      <c r="B884" s="236" t="s">
        <v>1705</v>
      </c>
      <c r="C884" s="237">
        <v>0</v>
      </c>
      <c r="D884" s="238">
        <v>0</v>
      </c>
      <c r="E884" s="239">
        <v>0</v>
      </c>
      <c r="F884" s="239">
        <v>0</v>
      </c>
      <c r="G884" s="239">
        <v>0</v>
      </c>
      <c r="H884" s="239">
        <v>0</v>
      </c>
      <c r="I884" s="237">
        <v>50000</v>
      </c>
    </row>
    <row r="885" spans="1:9">
      <c r="A885" s="236" t="s">
        <v>825</v>
      </c>
      <c r="B885" s="236" t="s">
        <v>1746</v>
      </c>
      <c r="C885" s="237">
        <v>0</v>
      </c>
      <c r="D885" s="238">
        <v>0</v>
      </c>
      <c r="E885" s="239">
        <v>0</v>
      </c>
      <c r="F885" s="239">
        <v>0</v>
      </c>
      <c r="G885" s="239">
        <v>0</v>
      </c>
      <c r="H885" s="239">
        <v>0</v>
      </c>
      <c r="I885" s="237">
        <v>30000</v>
      </c>
    </row>
    <row r="886" spans="1:9">
      <c r="A886" s="236" t="s">
        <v>2362</v>
      </c>
      <c r="B886" s="236" t="s">
        <v>2283</v>
      </c>
      <c r="C886" s="237">
        <v>0</v>
      </c>
      <c r="D886" s="238">
        <v>0</v>
      </c>
      <c r="E886" s="239">
        <v>0</v>
      </c>
      <c r="F886" s="239">
        <v>0</v>
      </c>
      <c r="G886" s="239">
        <v>0</v>
      </c>
      <c r="H886" s="239">
        <v>0</v>
      </c>
      <c r="I886" s="237">
        <v>34560</v>
      </c>
    </row>
    <row r="887" spans="1:9">
      <c r="A887" s="236" t="s">
        <v>1010</v>
      </c>
      <c r="B887" s="236" t="s">
        <v>1911</v>
      </c>
      <c r="C887" s="237">
        <v>0</v>
      </c>
      <c r="D887" s="238">
        <v>0</v>
      </c>
      <c r="E887" s="239">
        <v>0</v>
      </c>
      <c r="F887" s="239">
        <v>0</v>
      </c>
      <c r="G887" s="239">
        <v>0</v>
      </c>
      <c r="H887" s="239">
        <v>0</v>
      </c>
      <c r="I887" s="237">
        <v>64000</v>
      </c>
    </row>
    <row r="888" spans="1:9">
      <c r="A888" s="236" t="s">
        <v>2363</v>
      </c>
      <c r="B888" s="236" t="s">
        <v>2182</v>
      </c>
      <c r="C888" s="237">
        <v>0</v>
      </c>
      <c r="D888" s="238">
        <v>0</v>
      </c>
      <c r="E888" s="239">
        <v>0</v>
      </c>
      <c r="F888" s="239">
        <v>0</v>
      </c>
      <c r="G888" s="239">
        <v>0</v>
      </c>
      <c r="H888" s="239">
        <v>0</v>
      </c>
      <c r="I888" s="237">
        <v>30000</v>
      </c>
    </row>
    <row r="889" spans="1:9">
      <c r="A889" s="236" t="s">
        <v>2364</v>
      </c>
      <c r="B889" s="236" t="s">
        <v>1727</v>
      </c>
      <c r="C889" s="237">
        <v>0</v>
      </c>
      <c r="D889" s="238">
        <v>0</v>
      </c>
      <c r="E889" s="239">
        <v>0</v>
      </c>
      <c r="F889" s="239">
        <v>0</v>
      </c>
      <c r="G889" s="239">
        <v>0</v>
      </c>
      <c r="H889" s="239">
        <v>0</v>
      </c>
      <c r="I889" s="237">
        <v>24000</v>
      </c>
    </row>
    <row r="890" spans="1:9">
      <c r="A890" s="236" t="s">
        <v>2365</v>
      </c>
      <c r="B890" s="236" t="s">
        <v>2366</v>
      </c>
      <c r="C890" s="237">
        <v>0</v>
      </c>
      <c r="D890" s="238">
        <v>0</v>
      </c>
      <c r="E890" s="239">
        <v>0</v>
      </c>
      <c r="F890" s="239">
        <v>0</v>
      </c>
      <c r="G890" s="239">
        <v>0</v>
      </c>
      <c r="H890" s="239">
        <v>0</v>
      </c>
      <c r="I890" s="237">
        <v>50000</v>
      </c>
    </row>
    <row r="891" spans="1:9">
      <c r="A891" s="236" t="s">
        <v>2367</v>
      </c>
      <c r="B891" s="236" t="s">
        <v>2368</v>
      </c>
      <c r="C891" s="237">
        <v>0</v>
      </c>
      <c r="D891" s="238">
        <v>0</v>
      </c>
      <c r="E891" s="239">
        <v>0</v>
      </c>
      <c r="F891" s="239">
        <v>0</v>
      </c>
      <c r="G891" s="239">
        <v>0</v>
      </c>
      <c r="H891" s="239">
        <v>0</v>
      </c>
      <c r="I891" s="237">
        <v>30000</v>
      </c>
    </row>
    <row r="892" spans="1:9">
      <c r="A892" s="236" t="s">
        <v>2369</v>
      </c>
      <c r="B892" s="236" t="s">
        <v>2368</v>
      </c>
      <c r="C892" s="237">
        <v>0</v>
      </c>
      <c r="D892" s="238">
        <v>0</v>
      </c>
      <c r="E892" s="239">
        <v>0</v>
      </c>
      <c r="F892" s="239">
        <v>0</v>
      </c>
      <c r="G892" s="239">
        <v>0</v>
      </c>
      <c r="H892" s="239">
        <v>0</v>
      </c>
      <c r="I892" s="237">
        <v>30000</v>
      </c>
    </row>
    <row r="893" spans="1:9">
      <c r="A893" s="236" t="s">
        <v>2370</v>
      </c>
      <c r="B893" s="236" t="s">
        <v>2371</v>
      </c>
      <c r="C893" s="237">
        <v>0</v>
      </c>
      <c r="D893" s="238">
        <v>0</v>
      </c>
      <c r="E893" s="239">
        <v>0</v>
      </c>
      <c r="F893" s="239">
        <v>0</v>
      </c>
      <c r="G893" s="239">
        <v>0</v>
      </c>
      <c r="H893" s="239">
        <v>0</v>
      </c>
      <c r="I893" s="237">
        <v>50000</v>
      </c>
    </row>
    <row r="894" spans="1:9">
      <c r="A894" s="236" t="s">
        <v>2372</v>
      </c>
      <c r="B894" s="236" t="s">
        <v>2371</v>
      </c>
      <c r="C894" s="237">
        <v>0</v>
      </c>
      <c r="D894" s="238">
        <v>0</v>
      </c>
      <c r="E894" s="239">
        <v>0</v>
      </c>
      <c r="F894" s="239">
        <v>0</v>
      </c>
      <c r="G894" s="239">
        <v>0</v>
      </c>
      <c r="H894" s="239">
        <v>0</v>
      </c>
      <c r="I894" s="237">
        <v>50000</v>
      </c>
    </row>
    <row r="895" spans="1:9">
      <c r="A895" s="236" t="s">
        <v>2373</v>
      </c>
      <c r="B895" s="236" t="s">
        <v>2371</v>
      </c>
      <c r="C895" s="237">
        <v>0</v>
      </c>
      <c r="D895" s="238">
        <v>0</v>
      </c>
      <c r="E895" s="239">
        <v>0</v>
      </c>
      <c r="F895" s="239">
        <v>0</v>
      </c>
      <c r="G895" s="239">
        <v>0</v>
      </c>
      <c r="H895" s="239">
        <v>0</v>
      </c>
      <c r="I895" s="237">
        <v>50000</v>
      </c>
    </row>
    <row r="896" spans="1:9">
      <c r="A896" s="236" t="s">
        <v>2374</v>
      </c>
      <c r="B896" s="236" t="s">
        <v>2366</v>
      </c>
      <c r="C896" s="237">
        <v>0</v>
      </c>
      <c r="D896" s="238">
        <v>0</v>
      </c>
      <c r="E896" s="239">
        <v>0</v>
      </c>
      <c r="F896" s="239">
        <v>0</v>
      </c>
      <c r="G896" s="239">
        <v>0</v>
      </c>
      <c r="H896" s="239">
        <v>0</v>
      </c>
      <c r="I896" s="237">
        <v>50000</v>
      </c>
    </row>
    <row r="897" spans="1:9">
      <c r="A897" s="236" t="s">
        <v>2375</v>
      </c>
      <c r="B897" s="236" t="s">
        <v>2366</v>
      </c>
      <c r="C897" s="237">
        <v>0</v>
      </c>
      <c r="D897" s="238">
        <v>0</v>
      </c>
      <c r="E897" s="239">
        <v>0</v>
      </c>
      <c r="F897" s="239">
        <v>0</v>
      </c>
      <c r="G897" s="239">
        <v>0</v>
      </c>
      <c r="H897" s="239">
        <v>0</v>
      </c>
      <c r="I897" s="237">
        <v>50000</v>
      </c>
    </row>
    <row r="898" spans="1:9">
      <c r="A898" s="236" t="s">
        <v>2376</v>
      </c>
      <c r="B898" s="236" t="s">
        <v>2377</v>
      </c>
      <c r="C898" s="237">
        <v>0</v>
      </c>
      <c r="D898" s="238">
        <v>0</v>
      </c>
      <c r="E898" s="239">
        <v>0</v>
      </c>
      <c r="F898" s="239">
        <v>0</v>
      </c>
      <c r="G898" s="239">
        <v>0</v>
      </c>
      <c r="H898" s="239">
        <v>0</v>
      </c>
      <c r="I898" s="237">
        <v>40000</v>
      </c>
    </row>
    <row r="899" spans="1:9">
      <c r="A899" s="236" t="s">
        <v>2378</v>
      </c>
      <c r="B899" s="236" t="s">
        <v>2379</v>
      </c>
      <c r="C899" s="237">
        <v>0</v>
      </c>
      <c r="D899" s="238">
        <v>0</v>
      </c>
      <c r="E899" s="239">
        <v>0</v>
      </c>
      <c r="F899" s="239">
        <v>0</v>
      </c>
      <c r="G899" s="239">
        <v>0</v>
      </c>
      <c r="H899" s="239">
        <v>0</v>
      </c>
      <c r="I899" s="237">
        <v>30000</v>
      </c>
    </row>
    <row r="900" spans="1:9">
      <c r="A900" s="236" t="s">
        <v>2380</v>
      </c>
      <c r="B900" s="236" t="s">
        <v>2377</v>
      </c>
      <c r="C900" s="237">
        <v>0</v>
      </c>
      <c r="D900" s="238">
        <v>0</v>
      </c>
      <c r="E900" s="239">
        <v>0</v>
      </c>
      <c r="F900" s="239">
        <v>0</v>
      </c>
      <c r="G900" s="239">
        <v>0</v>
      </c>
      <c r="H900" s="239">
        <v>0</v>
      </c>
      <c r="I900" s="237">
        <v>40000</v>
      </c>
    </row>
    <row r="901" spans="1:9">
      <c r="A901" s="236" t="s">
        <v>2380</v>
      </c>
      <c r="B901" s="236" t="s">
        <v>2381</v>
      </c>
      <c r="C901" s="237">
        <v>0</v>
      </c>
      <c r="D901" s="238">
        <v>0</v>
      </c>
      <c r="E901" s="239">
        <v>0</v>
      </c>
      <c r="F901" s="239">
        <v>0</v>
      </c>
      <c r="G901" s="239">
        <v>0</v>
      </c>
      <c r="H901" s="239">
        <v>0</v>
      </c>
      <c r="I901" s="237">
        <v>40000</v>
      </c>
    </row>
    <row r="902" spans="1:9">
      <c r="A902" s="236" t="s">
        <v>2376</v>
      </c>
      <c r="B902" s="236" t="s">
        <v>2381</v>
      </c>
      <c r="C902" s="237">
        <v>0</v>
      </c>
      <c r="D902" s="238">
        <v>0</v>
      </c>
      <c r="E902" s="239">
        <v>0</v>
      </c>
      <c r="F902" s="239">
        <v>0</v>
      </c>
      <c r="G902" s="239">
        <v>0</v>
      </c>
      <c r="H902" s="239">
        <v>0</v>
      </c>
      <c r="I902" s="237">
        <v>40000</v>
      </c>
    </row>
    <row r="903" spans="1:9">
      <c r="A903" s="236" t="s">
        <v>2380</v>
      </c>
      <c r="B903" s="236" t="s">
        <v>2381</v>
      </c>
      <c r="C903" s="237">
        <v>0</v>
      </c>
      <c r="D903" s="238">
        <v>0</v>
      </c>
      <c r="E903" s="239">
        <v>0</v>
      </c>
      <c r="F903" s="239">
        <v>0</v>
      </c>
      <c r="G903" s="239">
        <v>0</v>
      </c>
      <c r="H903" s="239">
        <v>0</v>
      </c>
      <c r="I903" s="237">
        <v>40000</v>
      </c>
    </row>
    <row r="904" spans="1:9">
      <c r="A904" s="236" t="s">
        <v>2380</v>
      </c>
      <c r="B904" s="236" t="s">
        <v>2381</v>
      </c>
      <c r="C904" s="237">
        <v>0</v>
      </c>
      <c r="D904" s="238">
        <v>0</v>
      </c>
      <c r="E904" s="239">
        <v>0</v>
      </c>
      <c r="F904" s="239">
        <v>0</v>
      </c>
      <c r="G904" s="239">
        <v>0</v>
      </c>
      <c r="H904" s="239">
        <v>0</v>
      </c>
      <c r="I904" s="237">
        <v>40000</v>
      </c>
    </row>
    <row r="905" spans="1:9">
      <c r="A905" s="236" t="s">
        <v>2380</v>
      </c>
      <c r="B905" s="236" t="s">
        <v>2377</v>
      </c>
      <c r="C905" s="237">
        <v>0</v>
      </c>
      <c r="D905" s="238">
        <v>0</v>
      </c>
      <c r="E905" s="239">
        <v>0</v>
      </c>
      <c r="F905" s="239">
        <v>0</v>
      </c>
      <c r="G905" s="239">
        <v>0</v>
      </c>
      <c r="H905" s="239">
        <v>0</v>
      </c>
      <c r="I905" s="237">
        <v>40000</v>
      </c>
    </row>
    <row r="906" spans="1:9">
      <c r="A906" s="236" t="s">
        <v>2380</v>
      </c>
      <c r="B906" s="236" t="s">
        <v>2377</v>
      </c>
      <c r="C906" s="237">
        <v>0</v>
      </c>
      <c r="D906" s="238">
        <v>0</v>
      </c>
      <c r="E906" s="239">
        <v>0</v>
      </c>
      <c r="F906" s="239">
        <v>0</v>
      </c>
      <c r="G906" s="239">
        <v>0</v>
      </c>
      <c r="H906" s="239">
        <v>0</v>
      </c>
      <c r="I906" s="237">
        <v>40000</v>
      </c>
    </row>
    <row r="907" spans="1:9">
      <c r="A907" s="236" t="s">
        <v>2382</v>
      </c>
      <c r="B907" s="236" t="s">
        <v>2383</v>
      </c>
      <c r="C907" s="237">
        <v>0</v>
      </c>
      <c r="D907" s="238">
        <v>0</v>
      </c>
      <c r="E907" s="239">
        <v>0</v>
      </c>
      <c r="F907" s="239">
        <v>0</v>
      </c>
      <c r="G907" s="239">
        <v>0</v>
      </c>
      <c r="H907" s="239">
        <v>0</v>
      </c>
      <c r="I907" s="237">
        <v>30000</v>
      </c>
    </row>
    <row r="908" spans="1:9">
      <c r="A908" s="236" t="s">
        <v>2384</v>
      </c>
      <c r="B908" s="236" t="s">
        <v>2368</v>
      </c>
      <c r="C908" s="237">
        <v>0</v>
      </c>
      <c r="D908" s="238">
        <v>0</v>
      </c>
      <c r="E908" s="239">
        <v>0</v>
      </c>
      <c r="F908" s="239">
        <v>0</v>
      </c>
      <c r="G908" s="239">
        <v>0</v>
      </c>
      <c r="H908" s="239">
        <v>0</v>
      </c>
      <c r="I908" s="237">
        <v>30000</v>
      </c>
    </row>
    <row r="909" spans="1:9">
      <c r="A909" s="236" t="s">
        <v>2385</v>
      </c>
      <c r="B909" s="236" t="s">
        <v>2379</v>
      </c>
      <c r="C909" s="237">
        <v>0</v>
      </c>
      <c r="D909" s="238">
        <v>0</v>
      </c>
      <c r="E909" s="239">
        <v>0</v>
      </c>
      <c r="F909" s="239">
        <v>0</v>
      </c>
      <c r="G909" s="239">
        <v>0</v>
      </c>
      <c r="H909" s="239">
        <v>0</v>
      </c>
      <c r="I909" s="237">
        <v>30000</v>
      </c>
    </row>
    <row r="910" spans="1:9">
      <c r="A910" s="236" t="s">
        <v>2386</v>
      </c>
      <c r="B910" s="236" t="s">
        <v>2383</v>
      </c>
      <c r="C910" s="237">
        <v>0</v>
      </c>
      <c r="D910" s="238">
        <v>0</v>
      </c>
      <c r="E910" s="239">
        <v>0</v>
      </c>
      <c r="F910" s="239">
        <v>0</v>
      </c>
      <c r="G910" s="239">
        <v>0</v>
      </c>
      <c r="H910" s="239">
        <v>0</v>
      </c>
      <c r="I910" s="237">
        <v>30000</v>
      </c>
    </row>
    <row r="911" spans="1:9">
      <c r="A911" s="236" t="s">
        <v>2387</v>
      </c>
      <c r="B911" s="236" t="s">
        <v>2388</v>
      </c>
      <c r="C911" s="237">
        <v>0</v>
      </c>
      <c r="D911" s="238">
        <v>0</v>
      </c>
      <c r="E911" s="239"/>
      <c r="F911" s="239"/>
      <c r="G911" s="239"/>
      <c r="H911" s="239"/>
      <c r="I911" s="237">
        <v>10000</v>
      </c>
    </row>
    <row r="912" spans="1:9">
      <c r="A912" s="236" t="s">
        <v>2389</v>
      </c>
      <c r="B912" s="236" t="s">
        <v>2390</v>
      </c>
      <c r="C912" s="237">
        <v>0</v>
      </c>
      <c r="D912" s="238">
        <v>0</v>
      </c>
      <c r="E912" s="239">
        <v>0</v>
      </c>
      <c r="F912" s="239">
        <v>0</v>
      </c>
      <c r="G912" s="239">
        <v>0</v>
      </c>
      <c r="H912" s="239">
        <v>0</v>
      </c>
      <c r="I912" s="237">
        <v>10000</v>
      </c>
    </row>
    <row r="913" spans="1:9">
      <c r="A913" s="236" t="s">
        <v>2391</v>
      </c>
      <c r="B913" s="236" t="s">
        <v>2390</v>
      </c>
      <c r="C913" s="237">
        <v>0</v>
      </c>
      <c r="D913" s="238">
        <v>0</v>
      </c>
      <c r="E913" s="239">
        <v>0</v>
      </c>
      <c r="F913" s="239">
        <v>0</v>
      </c>
      <c r="G913" s="239">
        <v>0</v>
      </c>
      <c r="H913" s="239">
        <v>0</v>
      </c>
      <c r="I913" s="237">
        <v>10000</v>
      </c>
    </row>
    <row r="914" spans="1:9">
      <c r="A914" s="236" t="s">
        <v>2392</v>
      </c>
      <c r="B914" s="236" t="s">
        <v>2393</v>
      </c>
      <c r="C914" s="237">
        <v>0</v>
      </c>
      <c r="D914" s="238">
        <v>0</v>
      </c>
      <c r="E914" s="239"/>
      <c r="F914" s="239"/>
      <c r="G914" s="239"/>
      <c r="H914" s="239"/>
      <c r="I914" s="237">
        <v>10000</v>
      </c>
    </row>
    <row r="915" spans="1:9">
      <c r="A915" s="236" t="s">
        <v>2394</v>
      </c>
      <c r="B915" s="236" t="s">
        <v>2393</v>
      </c>
      <c r="C915" s="237">
        <v>0</v>
      </c>
      <c r="D915" s="238">
        <v>0</v>
      </c>
      <c r="E915" s="239"/>
      <c r="F915" s="239"/>
      <c r="G915" s="239"/>
      <c r="H915" s="239"/>
      <c r="I915" s="237">
        <v>10000</v>
      </c>
    </row>
    <row r="916" spans="1:9">
      <c r="A916" s="236" t="s">
        <v>2395</v>
      </c>
      <c r="B916" s="236" t="s">
        <v>2393</v>
      </c>
      <c r="C916" s="237">
        <v>0</v>
      </c>
      <c r="D916" s="238">
        <v>0</v>
      </c>
      <c r="E916" s="239"/>
      <c r="F916" s="239"/>
      <c r="G916" s="239"/>
      <c r="H916" s="239"/>
      <c r="I916" s="237">
        <v>10000</v>
      </c>
    </row>
    <row r="917" spans="1:9">
      <c r="A917" s="236" t="s">
        <v>2387</v>
      </c>
      <c r="B917" s="236" t="s">
        <v>2393</v>
      </c>
      <c r="C917" s="237">
        <v>0</v>
      </c>
      <c r="D917" s="238">
        <v>0</v>
      </c>
      <c r="E917" s="239"/>
      <c r="F917" s="239"/>
      <c r="G917" s="239"/>
      <c r="H917" s="239"/>
      <c r="I917" s="237">
        <v>10000</v>
      </c>
    </row>
    <row r="918" spans="1:9">
      <c r="A918" s="236" t="s">
        <v>2396</v>
      </c>
      <c r="B918" s="236" t="s">
        <v>2393</v>
      </c>
      <c r="C918" s="237">
        <v>0</v>
      </c>
      <c r="D918" s="238">
        <v>0</v>
      </c>
      <c r="E918" s="239"/>
      <c r="F918" s="239"/>
      <c r="G918" s="239"/>
      <c r="H918" s="239"/>
      <c r="I918" s="237">
        <v>10000</v>
      </c>
    </row>
    <row r="919" spans="1:9">
      <c r="A919" s="236" t="s">
        <v>2395</v>
      </c>
      <c r="B919" s="236" t="s">
        <v>2388</v>
      </c>
      <c r="C919" s="237">
        <v>0</v>
      </c>
      <c r="D919" s="238">
        <v>0</v>
      </c>
      <c r="E919" s="239"/>
      <c r="F919" s="239"/>
      <c r="G919" s="239"/>
      <c r="H919" s="239"/>
      <c r="I919" s="237">
        <v>10000</v>
      </c>
    </row>
    <row r="920" spans="1:9">
      <c r="A920" s="236" t="s">
        <v>2397</v>
      </c>
      <c r="B920" s="236" t="s">
        <v>2379</v>
      </c>
      <c r="C920" s="237">
        <v>0</v>
      </c>
      <c r="D920" s="238">
        <v>0</v>
      </c>
      <c r="E920" s="239">
        <v>0</v>
      </c>
      <c r="F920" s="239">
        <v>0</v>
      </c>
      <c r="G920" s="239">
        <v>0</v>
      </c>
      <c r="H920" s="239">
        <v>0</v>
      </c>
      <c r="I920" s="237">
        <v>30000</v>
      </c>
    </row>
    <row r="921" spans="1:9">
      <c r="A921" s="236" t="s">
        <v>2396</v>
      </c>
      <c r="B921" s="236" t="s">
        <v>2388</v>
      </c>
      <c r="C921" s="237">
        <v>0</v>
      </c>
      <c r="D921" s="238">
        <v>0</v>
      </c>
      <c r="E921" s="239"/>
      <c r="F921" s="239"/>
      <c r="G921" s="239"/>
      <c r="H921" s="239"/>
      <c r="I921" s="237">
        <v>10000</v>
      </c>
    </row>
    <row r="922" spans="1:9">
      <c r="A922" s="236" t="s">
        <v>2392</v>
      </c>
      <c r="B922" s="236" t="s">
        <v>2388</v>
      </c>
      <c r="C922" s="237">
        <v>0</v>
      </c>
      <c r="D922" s="238">
        <v>0</v>
      </c>
      <c r="E922" s="239"/>
      <c r="F922" s="239"/>
      <c r="G922" s="239"/>
      <c r="H922" s="239"/>
      <c r="I922" s="237">
        <v>10000</v>
      </c>
    </row>
    <row r="923" spans="1:9">
      <c r="A923" s="236" t="s">
        <v>2394</v>
      </c>
      <c r="B923" s="236" t="s">
        <v>2388</v>
      </c>
      <c r="C923" s="237">
        <v>0</v>
      </c>
      <c r="D923" s="238">
        <v>0</v>
      </c>
      <c r="E923" s="239"/>
      <c r="F923" s="239"/>
      <c r="G923" s="239"/>
      <c r="H923" s="239"/>
      <c r="I923" s="237">
        <v>10000</v>
      </c>
    </row>
    <row r="924" spans="1:9">
      <c r="A924" s="236" t="s">
        <v>2396</v>
      </c>
      <c r="B924" s="236" t="s">
        <v>2398</v>
      </c>
      <c r="C924" s="237">
        <v>0</v>
      </c>
      <c r="D924" s="238">
        <v>0</v>
      </c>
      <c r="E924" s="239"/>
      <c r="F924" s="239"/>
      <c r="G924" s="239"/>
      <c r="H924" s="239"/>
      <c r="I924" s="237">
        <v>10000</v>
      </c>
    </row>
    <row r="925" spans="1:9">
      <c r="A925" s="236" t="s">
        <v>2399</v>
      </c>
      <c r="B925" s="236" t="s">
        <v>2400</v>
      </c>
      <c r="C925" s="237">
        <v>0</v>
      </c>
      <c r="D925" s="238">
        <v>0</v>
      </c>
      <c r="E925" s="239"/>
      <c r="F925" s="239"/>
      <c r="G925" s="239"/>
      <c r="H925" s="239"/>
      <c r="I925" s="237">
        <v>50000</v>
      </c>
    </row>
    <row r="926" spans="1:9">
      <c r="A926" s="236" t="s">
        <v>2401</v>
      </c>
      <c r="B926" s="236" t="s">
        <v>2400</v>
      </c>
      <c r="C926" s="237">
        <v>0</v>
      </c>
      <c r="D926" s="238">
        <v>0</v>
      </c>
      <c r="E926" s="239"/>
      <c r="F926" s="239"/>
      <c r="G926" s="239"/>
      <c r="H926" s="239"/>
      <c r="I926" s="237">
        <v>50000</v>
      </c>
    </row>
    <row r="927" spans="1:9">
      <c r="A927" s="236" t="s">
        <v>2402</v>
      </c>
      <c r="B927" s="236" t="s">
        <v>2400</v>
      </c>
      <c r="C927" s="237">
        <v>0</v>
      </c>
      <c r="D927" s="238">
        <v>0</v>
      </c>
      <c r="E927" s="239"/>
      <c r="F927" s="239"/>
      <c r="G927" s="239"/>
      <c r="H927" s="239"/>
      <c r="I927" s="237">
        <v>50000</v>
      </c>
    </row>
    <row r="928" spans="1:9">
      <c r="A928" s="236" t="s">
        <v>2403</v>
      </c>
      <c r="B928" s="236" t="s">
        <v>2400</v>
      </c>
      <c r="C928" s="237">
        <v>0</v>
      </c>
      <c r="D928" s="238">
        <v>0</v>
      </c>
      <c r="E928" s="239"/>
      <c r="F928" s="239"/>
      <c r="G928" s="239"/>
      <c r="H928" s="239"/>
      <c r="I928" s="237">
        <v>50000</v>
      </c>
    </row>
    <row r="929" spans="1:9">
      <c r="A929" s="236" t="s">
        <v>2404</v>
      </c>
      <c r="B929" s="236" t="s">
        <v>2383</v>
      </c>
      <c r="C929" s="237">
        <v>0</v>
      </c>
      <c r="D929" s="238">
        <v>0</v>
      </c>
      <c r="E929" s="239">
        <v>0</v>
      </c>
      <c r="F929" s="239">
        <v>0</v>
      </c>
      <c r="G929" s="239">
        <v>0</v>
      </c>
      <c r="H929" s="239">
        <v>0</v>
      </c>
      <c r="I929" s="237">
        <v>30000</v>
      </c>
    </row>
    <row r="930" spans="1:9">
      <c r="A930" s="236" t="s">
        <v>2405</v>
      </c>
      <c r="B930" s="236" t="s">
        <v>2406</v>
      </c>
      <c r="C930" s="237">
        <v>0</v>
      </c>
      <c r="D930" s="238">
        <v>0</v>
      </c>
      <c r="E930" s="239">
        <v>0</v>
      </c>
      <c r="F930" s="239">
        <v>0</v>
      </c>
      <c r="G930" s="239">
        <v>0</v>
      </c>
      <c r="H930" s="239">
        <v>0</v>
      </c>
      <c r="I930" s="237">
        <v>30000</v>
      </c>
    </row>
    <row r="931" spans="1:9">
      <c r="A931" s="236" t="s">
        <v>2407</v>
      </c>
      <c r="B931" s="236" t="s">
        <v>2408</v>
      </c>
      <c r="C931" s="237">
        <v>0</v>
      </c>
      <c r="D931" s="238">
        <v>0</v>
      </c>
      <c r="E931" s="239">
        <v>0</v>
      </c>
      <c r="F931" s="239">
        <v>0</v>
      </c>
      <c r="G931" s="239">
        <v>0</v>
      </c>
      <c r="H931" s="239">
        <v>0</v>
      </c>
      <c r="I931" s="237">
        <v>150000</v>
      </c>
    </row>
    <row r="932" spans="1:9">
      <c r="A932" s="236" t="s">
        <v>2409</v>
      </c>
      <c r="B932" s="236" t="s">
        <v>2410</v>
      </c>
      <c r="C932" s="237">
        <v>0</v>
      </c>
      <c r="D932" s="238">
        <v>0</v>
      </c>
      <c r="E932" s="239">
        <v>0</v>
      </c>
      <c r="F932" s="239">
        <v>0</v>
      </c>
      <c r="G932" s="239">
        <v>0</v>
      </c>
      <c r="H932" s="239">
        <v>0</v>
      </c>
      <c r="I932" s="237">
        <v>40000</v>
      </c>
    </row>
    <row r="933" spans="1:9">
      <c r="A933" s="236" t="s">
        <v>2411</v>
      </c>
      <c r="B933" s="236" t="s">
        <v>2412</v>
      </c>
      <c r="C933" s="237">
        <v>0</v>
      </c>
      <c r="D933" s="238">
        <v>0</v>
      </c>
      <c r="E933" s="239">
        <v>0</v>
      </c>
      <c r="F933" s="239">
        <v>0</v>
      </c>
      <c r="G933" s="239">
        <v>0</v>
      </c>
      <c r="H933" s="239">
        <v>0</v>
      </c>
      <c r="I933" s="237">
        <v>40000</v>
      </c>
    </row>
    <row r="934" spans="1:9">
      <c r="A934" s="236" t="s">
        <v>2413</v>
      </c>
      <c r="B934" s="236" t="s">
        <v>2412</v>
      </c>
      <c r="C934" s="237">
        <v>0</v>
      </c>
      <c r="D934" s="238">
        <v>0</v>
      </c>
      <c r="E934" s="239">
        <v>0</v>
      </c>
      <c r="F934" s="239">
        <v>0</v>
      </c>
      <c r="G934" s="239">
        <v>0</v>
      </c>
      <c r="H934" s="239">
        <v>0</v>
      </c>
      <c r="I934" s="237">
        <v>40000</v>
      </c>
    </row>
    <row r="935" spans="1:9">
      <c r="A935" s="236" t="s">
        <v>2414</v>
      </c>
      <c r="B935" s="236" t="s">
        <v>2410</v>
      </c>
      <c r="C935" s="237">
        <v>0</v>
      </c>
      <c r="D935" s="238">
        <v>0</v>
      </c>
      <c r="E935" s="239">
        <v>0</v>
      </c>
      <c r="F935" s="239">
        <v>0</v>
      </c>
      <c r="G935" s="239">
        <v>0</v>
      </c>
      <c r="H935" s="239">
        <v>0</v>
      </c>
      <c r="I935" s="237">
        <v>40000</v>
      </c>
    </row>
    <row r="936" spans="1:9">
      <c r="A936" s="236" t="s">
        <v>2415</v>
      </c>
      <c r="B936" s="236" t="s">
        <v>2410</v>
      </c>
      <c r="C936" s="237">
        <v>0</v>
      </c>
      <c r="D936" s="238">
        <v>0</v>
      </c>
      <c r="E936" s="239">
        <v>0</v>
      </c>
      <c r="F936" s="239">
        <v>0</v>
      </c>
      <c r="G936" s="239">
        <v>0</v>
      </c>
      <c r="H936" s="239">
        <v>0</v>
      </c>
      <c r="I936" s="237">
        <v>40000</v>
      </c>
    </row>
    <row r="937" spans="1:9">
      <c r="A937" s="236" t="s">
        <v>2416</v>
      </c>
      <c r="B937" s="236" t="s">
        <v>2410</v>
      </c>
      <c r="C937" s="237">
        <v>0</v>
      </c>
      <c r="D937" s="238">
        <v>0</v>
      </c>
      <c r="E937" s="239">
        <v>0</v>
      </c>
      <c r="F937" s="239">
        <v>0</v>
      </c>
      <c r="G937" s="239">
        <v>0</v>
      </c>
      <c r="H937" s="239">
        <v>0</v>
      </c>
      <c r="I937" s="237">
        <v>40000</v>
      </c>
    </row>
    <row r="938" spans="1:9">
      <c r="A938" s="236" t="s">
        <v>2413</v>
      </c>
      <c r="B938" s="236" t="s">
        <v>2410</v>
      </c>
      <c r="C938" s="237">
        <v>0</v>
      </c>
      <c r="D938" s="238">
        <v>0</v>
      </c>
      <c r="E938" s="239">
        <v>0</v>
      </c>
      <c r="F938" s="239">
        <v>0</v>
      </c>
      <c r="G938" s="239">
        <v>0</v>
      </c>
      <c r="H938" s="239">
        <v>0</v>
      </c>
      <c r="I938" s="237">
        <v>40000</v>
      </c>
    </row>
    <row r="939" spans="1:9">
      <c r="A939" s="236" t="s">
        <v>2417</v>
      </c>
      <c r="B939" s="236" t="s">
        <v>2410</v>
      </c>
      <c r="C939" s="237">
        <v>0</v>
      </c>
      <c r="D939" s="238">
        <v>0</v>
      </c>
      <c r="E939" s="239">
        <v>0</v>
      </c>
      <c r="F939" s="239">
        <v>0</v>
      </c>
      <c r="G939" s="239">
        <v>0</v>
      </c>
      <c r="H939" s="239">
        <v>0</v>
      </c>
      <c r="I939" s="237">
        <v>40000</v>
      </c>
    </row>
    <row r="940" spans="1:9">
      <c r="A940" s="236" t="s">
        <v>2418</v>
      </c>
      <c r="B940" s="236" t="s">
        <v>2410</v>
      </c>
      <c r="C940" s="237">
        <v>0</v>
      </c>
      <c r="D940" s="238">
        <v>0</v>
      </c>
      <c r="E940" s="239">
        <v>0</v>
      </c>
      <c r="F940" s="239">
        <v>0</v>
      </c>
      <c r="G940" s="239">
        <v>0</v>
      </c>
      <c r="H940" s="239">
        <v>0</v>
      </c>
      <c r="I940" s="237">
        <v>40000</v>
      </c>
    </row>
    <row r="941" spans="1:9">
      <c r="A941" s="236" t="s">
        <v>2419</v>
      </c>
      <c r="B941" s="236" t="s">
        <v>2412</v>
      </c>
      <c r="C941" s="237">
        <v>0</v>
      </c>
      <c r="D941" s="238">
        <v>0</v>
      </c>
      <c r="E941" s="239">
        <v>0</v>
      </c>
      <c r="F941" s="239">
        <v>0</v>
      </c>
      <c r="G941" s="239">
        <v>0</v>
      </c>
      <c r="H941" s="239">
        <v>0</v>
      </c>
      <c r="I941" s="237">
        <v>40000</v>
      </c>
    </row>
    <row r="942" spans="1:9">
      <c r="A942" s="236" t="s">
        <v>2420</v>
      </c>
      <c r="B942" s="236" t="s">
        <v>2410</v>
      </c>
      <c r="C942" s="237">
        <v>0</v>
      </c>
      <c r="D942" s="238">
        <v>0</v>
      </c>
      <c r="E942" s="239">
        <v>0</v>
      </c>
      <c r="F942" s="239">
        <v>0</v>
      </c>
      <c r="G942" s="239">
        <v>0</v>
      </c>
      <c r="H942" s="239">
        <v>0</v>
      </c>
      <c r="I942" s="237">
        <v>40000</v>
      </c>
    </row>
    <row r="943" spans="1:9">
      <c r="A943" s="236" t="s">
        <v>2411</v>
      </c>
      <c r="B943" s="236" t="s">
        <v>2410</v>
      </c>
      <c r="C943" s="237">
        <v>0</v>
      </c>
      <c r="D943" s="238">
        <v>0</v>
      </c>
      <c r="E943" s="239">
        <v>0</v>
      </c>
      <c r="F943" s="239">
        <v>0</v>
      </c>
      <c r="G943" s="239">
        <v>0</v>
      </c>
      <c r="H943" s="239">
        <v>0</v>
      </c>
      <c r="I943" s="237">
        <v>40000</v>
      </c>
    </row>
    <row r="944" spans="1:9">
      <c r="A944" s="236" t="s">
        <v>2419</v>
      </c>
      <c r="B944" s="236" t="s">
        <v>2410</v>
      </c>
      <c r="C944" s="237">
        <v>0</v>
      </c>
      <c r="D944" s="238">
        <v>0</v>
      </c>
      <c r="E944" s="239">
        <v>0</v>
      </c>
      <c r="F944" s="239">
        <v>0</v>
      </c>
      <c r="G944" s="239">
        <v>0</v>
      </c>
      <c r="H944" s="239">
        <v>0</v>
      </c>
      <c r="I944" s="237">
        <v>40000</v>
      </c>
    </row>
    <row r="945" spans="1:9">
      <c r="A945" s="236" t="s">
        <v>2421</v>
      </c>
      <c r="B945" s="236" t="s">
        <v>2410</v>
      </c>
      <c r="C945" s="237">
        <v>0</v>
      </c>
      <c r="D945" s="238">
        <v>0</v>
      </c>
      <c r="E945" s="239">
        <v>0</v>
      </c>
      <c r="F945" s="239">
        <v>0</v>
      </c>
      <c r="G945" s="239">
        <v>0</v>
      </c>
      <c r="H945" s="239">
        <v>0</v>
      </c>
      <c r="I945" s="237">
        <v>40000</v>
      </c>
    </row>
    <row r="946" spans="1:9">
      <c r="A946" s="236" t="s">
        <v>2414</v>
      </c>
      <c r="B946" s="236" t="s">
        <v>2412</v>
      </c>
      <c r="C946" s="237">
        <v>0</v>
      </c>
      <c r="D946" s="238">
        <v>0</v>
      </c>
      <c r="E946" s="239">
        <v>0</v>
      </c>
      <c r="F946" s="239">
        <v>0</v>
      </c>
      <c r="G946" s="239">
        <v>0</v>
      </c>
      <c r="H946" s="239">
        <v>0</v>
      </c>
      <c r="I946" s="237">
        <v>40000</v>
      </c>
    </row>
    <row r="947" spans="1:9">
      <c r="A947" s="236" t="s">
        <v>2422</v>
      </c>
      <c r="B947" s="236" t="s">
        <v>2423</v>
      </c>
      <c r="C947" s="237">
        <v>0</v>
      </c>
      <c r="D947" s="238">
        <v>0</v>
      </c>
      <c r="E947" s="239">
        <v>0</v>
      </c>
      <c r="F947" s="239">
        <v>0</v>
      </c>
      <c r="G947" s="239">
        <v>0</v>
      </c>
      <c r="H947" s="239">
        <v>0</v>
      </c>
      <c r="I947" s="237">
        <v>30000</v>
      </c>
    </row>
    <row r="948" spans="1:9">
      <c r="A948" s="236" t="s">
        <v>2424</v>
      </c>
      <c r="B948" s="236" t="s">
        <v>2423</v>
      </c>
      <c r="C948" s="237">
        <v>0</v>
      </c>
      <c r="D948" s="238">
        <v>0</v>
      </c>
      <c r="E948" s="239">
        <v>0</v>
      </c>
      <c r="F948" s="239">
        <v>0</v>
      </c>
      <c r="G948" s="239">
        <v>0</v>
      </c>
      <c r="H948" s="239">
        <v>0</v>
      </c>
      <c r="I948" s="237">
        <v>30000</v>
      </c>
    </row>
    <row r="949" spans="1:9">
      <c r="A949" s="236" t="s">
        <v>2425</v>
      </c>
      <c r="B949" s="236" t="s">
        <v>2423</v>
      </c>
      <c r="C949" s="237">
        <v>0</v>
      </c>
      <c r="D949" s="238">
        <v>0</v>
      </c>
      <c r="E949" s="239">
        <v>0</v>
      </c>
      <c r="F949" s="239">
        <v>0</v>
      </c>
      <c r="G949" s="239">
        <v>0</v>
      </c>
      <c r="H949" s="239">
        <v>0</v>
      </c>
      <c r="I949" s="237">
        <v>30000</v>
      </c>
    </row>
    <row r="950" spans="1:9">
      <c r="A950" s="236" t="s">
        <v>2417</v>
      </c>
      <c r="B950" s="236" t="s">
        <v>2412</v>
      </c>
      <c r="C950" s="237">
        <v>0</v>
      </c>
      <c r="D950" s="238">
        <v>0</v>
      </c>
      <c r="E950" s="239">
        <v>0</v>
      </c>
      <c r="F950" s="239">
        <v>0</v>
      </c>
      <c r="G950" s="239">
        <v>0</v>
      </c>
      <c r="H950" s="239">
        <v>0</v>
      </c>
      <c r="I950" s="237">
        <v>40000</v>
      </c>
    </row>
    <row r="951" spans="1:9">
      <c r="A951" s="236" t="s">
        <v>2409</v>
      </c>
      <c r="B951" s="236" t="s">
        <v>2412</v>
      </c>
      <c r="C951" s="237">
        <v>0</v>
      </c>
      <c r="D951" s="238">
        <v>0</v>
      </c>
      <c r="E951" s="239">
        <v>0</v>
      </c>
      <c r="F951" s="239">
        <v>0</v>
      </c>
      <c r="G951" s="239">
        <v>0</v>
      </c>
      <c r="H951" s="239">
        <v>0</v>
      </c>
      <c r="I951" s="237">
        <v>40000</v>
      </c>
    </row>
    <row r="952" spans="1:9">
      <c r="A952" s="236" t="s">
        <v>2426</v>
      </c>
      <c r="B952" s="236" t="s">
        <v>2406</v>
      </c>
      <c r="C952" s="237">
        <v>0</v>
      </c>
      <c r="D952" s="238">
        <v>0</v>
      </c>
      <c r="E952" s="239">
        <v>0</v>
      </c>
      <c r="F952" s="239">
        <v>0</v>
      </c>
      <c r="G952" s="239">
        <v>0</v>
      </c>
      <c r="H952" s="239">
        <v>0</v>
      </c>
      <c r="I952" s="237">
        <v>30000</v>
      </c>
    </row>
    <row r="953" spans="1:9">
      <c r="A953" s="236" t="s">
        <v>2427</v>
      </c>
      <c r="B953" s="236" t="s">
        <v>2428</v>
      </c>
      <c r="C953" s="237">
        <v>0</v>
      </c>
      <c r="D953" s="238">
        <v>0</v>
      </c>
      <c r="E953" s="239">
        <v>0</v>
      </c>
      <c r="F953" s="239">
        <v>0</v>
      </c>
      <c r="G953" s="239">
        <v>0</v>
      </c>
      <c r="H953" s="239">
        <v>0</v>
      </c>
      <c r="I953" s="237">
        <v>30000</v>
      </c>
    </row>
    <row r="954" spans="1:9">
      <c r="A954" s="236" t="s">
        <v>2429</v>
      </c>
      <c r="B954" s="236" t="s">
        <v>2406</v>
      </c>
      <c r="C954" s="237">
        <v>0</v>
      </c>
      <c r="D954" s="238">
        <v>0</v>
      </c>
      <c r="E954" s="239">
        <v>0</v>
      </c>
      <c r="F954" s="239">
        <v>0</v>
      </c>
      <c r="G954" s="239">
        <v>0</v>
      </c>
      <c r="H954" s="239">
        <v>0</v>
      </c>
      <c r="I954" s="237">
        <v>30000</v>
      </c>
    </row>
    <row r="955" spans="1:9">
      <c r="A955" s="236" t="s">
        <v>2430</v>
      </c>
      <c r="B955" s="236" t="s">
        <v>2431</v>
      </c>
      <c r="C955" s="237">
        <v>0</v>
      </c>
      <c r="D955" s="238">
        <v>0</v>
      </c>
      <c r="E955" s="239">
        <v>0</v>
      </c>
      <c r="F955" s="239">
        <v>0</v>
      </c>
      <c r="G955" s="239">
        <v>0</v>
      </c>
      <c r="H955" s="239">
        <v>0</v>
      </c>
      <c r="I955" s="237">
        <v>30000</v>
      </c>
    </row>
    <row r="956" spans="1:9">
      <c r="A956" s="236" t="s">
        <v>2432</v>
      </c>
      <c r="B956" s="236" t="s">
        <v>2431</v>
      </c>
      <c r="C956" s="237">
        <v>0</v>
      </c>
      <c r="D956" s="238">
        <v>0</v>
      </c>
      <c r="E956" s="239">
        <v>0</v>
      </c>
      <c r="F956" s="239">
        <v>0</v>
      </c>
      <c r="G956" s="239">
        <v>0</v>
      </c>
      <c r="H956" s="239">
        <v>0</v>
      </c>
      <c r="I956" s="237">
        <v>30000</v>
      </c>
    </row>
    <row r="957" spans="1:9">
      <c r="A957" s="236" t="s">
        <v>2433</v>
      </c>
      <c r="B957" s="236" t="s">
        <v>2431</v>
      </c>
      <c r="C957" s="237">
        <v>0</v>
      </c>
      <c r="D957" s="238">
        <v>0</v>
      </c>
      <c r="E957" s="239">
        <v>0</v>
      </c>
      <c r="F957" s="239">
        <v>0</v>
      </c>
      <c r="G957" s="239">
        <v>0</v>
      </c>
      <c r="H957" s="239">
        <v>0</v>
      </c>
      <c r="I957" s="237">
        <v>30000</v>
      </c>
    </row>
    <row r="958" spans="1:9">
      <c r="A958" s="236" t="s">
        <v>2434</v>
      </c>
      <c r="B958" s="236" t="s">
        <v>2435</v>
      </c>
      <c r="C958" s="237">
        <v>0</v>
      </c>
      <c r="D958" s="238">
        <v>0</v>
      </c>
      <c r="E958" s="239">
        <v>0</v>
      </c>
      <c r="F958" s="239">
        <v>0</v>
      </c>
      <c r="G958" s="239">
        <v>0</v>
      </c>
      <c r="H958" s="239">
        <v>0</v>
      </c>
      <c r="I958" s="237">
        <v>30000</v>
      </c>
    </row>
    <row r="959" spans="1:9">
      <c r="A959" s="236" t="s">
        <v>2436</v>
      </c>
      <c r="B959" s="236" t="s">
        <v>2435</v>
      </c>
      <c r="C959" s="237">
        <v>0</v>
      </c>
      <c r="D959" s="238">
        <v>0</v>
      </c>
      <c r="E959" s="239">
        <v>0</v>
      </c>
      <c r="F959" s="239">
        <v>0</v>
      </c>
      <c r="G959" s="239">
        <v>0</v>
      </c>
      <c r="H959" s="239">
        <v>0</v>
      </c>
      <c r="I959" s="237">
        <v>30000</v>
      </c>
    </row>
    <row r="960" spans="1:9">
      <c r="A960" s="236" t="s">
        <v>2437</v>
      </c>
      <c r="B960" s="236" t="s">
        <v>2435</v>
      </c>
      <c r="C960" s="237">
        <v>0</v>
      </c>
      <c r="D960" s="238">
        <v>0</v>
      </c>
      <c r="E960" s="239">
        <v>0</v>
      </c>
      <c r="F960" s="239">
        <v>0</v>
      </c>
      <c r="G960" s="239">
        <v>0</v>
      </c>
      <c r="H960" s="239">
        <v>0</v>
      </c>
      <c r="I960" s="237">
        <v>30000</v>
      </c>
    </row>
    <row r="961" spans="1:9">
      <c r="A961" s="236" t="s">
        <v>2438</v>
      </c>
      <c r="B961" s="236" t="s">
        <v>2428</v>
      </c>
      <c r="C961" s="237">
        <v>0</v>
      </c>
      <c r="D961" s="238">
        <v>0</v>
      </c>
      <c r="E961" s="239">
        <v>0</v>
      </c>
      <c r="F961" s="239">
        <v>0</v>
      </c>
      <c r="G961" s="239">
        <v>0</v>
      </c>
      <c r="H961" s="239">
        <v>0</v>
      </c>
      <c r="I961" s="237">
        <v>30000</v>
      </c>
    </row>
    <row r="962" spans="1:9">
      <c r="A962" s="236" t="s">
        <v>2439</v>
      </c>
      <c r="B962" s="236" t="s">
        <v>2428</v>
      </c>
      <c r="C962" s="237">
        <v>0</v>
      </c>
      <c r="D962" s="238">
        <v>0</v>
      </c>
      <c r="E962" s="239">
        <v>0</v>
      </c>
      <c r="F962" s="239">
        <v>0</v>
      </c>
      <c r="G962" s="239">
        <v>0</v>
      </c>
      <c r="H962" s="239">
        <v>0</v>
      </c>
      <c r="I962" s="237">
        <v>30000</v>
      </c>
    </row>
    <row r="963" spans="1:9">
      <c r="A963" s="236" t="s">
        <v>2416</v>
      </c>
      <c r="B963" s="236" t="s">
        <v>2412</v>
      </c>
      <c r="C963" s="237">
        <v>0</v>
      </c>
      <c r="D963" s="238">
        <v>0</v>
      </c>
      <c r="E963" s="239">
        <v>0</v>
      </c>
      <c r="F963" s="239">
        <v>0</v>
      </c>
      <c r="G963" s="239">
        <v>0</v>
      </c>
      <c r="H963" s="239">
        <v>0</v>
      </c>
      <c r="I963" s="237">
        <v>40000</v>
      </c>
    </row>
    <row r="964" spans="1:9">
      <c r="A964" s="236" t="s">
        <v>2439</v>
      </c>
      <c r="B964" s="236" t="s">
        <v>2428</v>
      </c>
      <c r="C964" s="237">
        <v>0</v>
      </c>
      <c r="D964" s="238">
        <v>0</v>
      </c>
      <c r="E964" s="239">
        <v>0</v>
      </c>
      <c r="F964" s="239">
        <v>0</v>
      </c>
      <c r="G964" s="239">
        <v>0</v>
      </c>
      <c r="H964" s="239">
        <v>0</v>
      </c>
      <c r="I964" s="237">
        <v>30000</v>
      </c>
    </row>
    <row r="965" spans="1:9">
      <c r="A965" s="236" t="s">
        <v>2440</v>
      </c>
      <c r="B965" s="236" t="s">
        <v>2441</v>
      </c>
      <c r="C965" s="237">
        <v>0</v>
      </c>
      <c r="D965" s="238">
        <v>0</v>
      </c>
      <c r="E965" s="239">
        <v>0</v>
      </c>
      <c r="F965" s="239">
        <v>0</v>
      </c>
      <c r="G965" s="239">
        <v>0</v>
      </c>
      <c r="H965" s="239">
        <v>0</v>
      </c>
      <c r="I965" s="237">
        <v>30000</v>
      </c>
    </row>
    <row r="966" spans="1:9">
      <c r="A966" s="236" t="s">
        <v>2442</v>
      </c>
      <c r="B966" s="236" t="s">
        <v>2441</v>
      </c>
      <c r="C966" s="237">
        <v>0</v>
      </c>
      <c r="D966" s="238">
        <v>0</v>
      </c>
      <c r="E966" s="239">
        <v>0</v>
      </c>
      <c r="F966" s="239">
        <v>0</v>
      </c>
      <c r="G966" s="239">
        <v>0</v>
      </c>
      <c r="H966" s="239">
        <v>0</v>
      </c>
      <c r="I966" s="237">
        <v>30000</v>
      </c>
    </row>
    <row r="967" spans="1:9">
      <c r="A967" s="236" t="s">
        <v>2443</v>
      </c>
      <c r="B967" s="236" t="s">
        <v>2441</v>
      </c>
      <c r="C967" s="237">
        <v>0</v>
      </c>
      <c r="D967" s="238">
        <v>0</v>
      </c>
      <c r="E967" s="239">
        <v>0</v>
      </c>
      <c r="F967" s="239">
        <v>0</v>
      </c>
      <c r="G967" s="239">
        <v>0</v>
      </c>
      <c r="H967" s="239">
        <v>0</v>
      </c>
      <c r="I967" s="237">
        <v>30000</v>
      </c>
    </row>
    <row r="968" spans="1:9">
      <c r="A968" s="236" t="s">
        <v>2444</v>
      </c>
      <c r="B968" s="236" t="s">
        <v>2441</v>
      </c>
      <c r="C968" s="237">
        <v>0</v>
      </c>
      <c r="D968" s="238">
        <v>0</v>
      </c>
      <c r="E968" s="239">
        <v>0</v>
      </c>
      <c r="F968" s="239">
        <v>0</v>
      </c>
      <c r="G968" s="239">
        <v>0</v>
      </c>
      <c r="H968" s="239">
        <v>0</v>
      </c>
      <c r="I968" s="237">
        <v>30000</v>
      </c>
    </row>
    <row r="969" spans="1:9">
      <c r="A969" s="236" t="s">
        <v>2445</v>
      </c>
      <c r="B969" s="236" t="s">
        <v>2441</v>
      </c>
      <c r="C969" s="237">
        <v>0</v>
      </c>
      <c r="D969" s="238">
        <v>0</v>
      </c>
      <c r="E969" s="239">
        <v>0</v>
      </c>
      <c r="F969" s="239">
        <v>0</v>
      </c>
      <c r="G969" s="239">
        <v>0</v>
      </c>
      <c r="H969" s="239">
        <v>0</v>
      </c>
      <c r="I969" s="237">
        <v>30000</v>
      </c>
    </row>
    <row r="970" spans="1:9">
      <c r="A970" s="236" t="s">
        <v>2418</v>
      </c>
      <c r="B970" s="236" t="s">
        <v>2412</v>
      </c>
      <c r="C970" s="237">
        <v>0</v>
      </c>
      <c r="D970" s="238">
        <v>0</v>
      </c>
      <c r="E970" s="239">
        <v>0</v>
      </c>
      <c r="F970" s="239">
        <v>0</v>
      </c>
      <c r="G970" s="239">
        <v>0</v>
      </c>
      <c r="H970" s="239">
        <v>0</v>
      </c>
      <c r="I970" s="237">
        <v>40000</v>
      </c>
    </row>
    <row r="971" spans="1:9">
      <c r="A971" s="236" t="s">
        <v>2420</v>
      </c>
      <c r="B971" s="236" t="s">
        <v>2412</v>
      </c>
      <c r="C971" s="237">
        <v>0</v>
      </c>
      <c r="D971" s="238">
        <v>0</v>
      </c>
      <c r="E971" s="239">
        <v>0</v>
      </c>
      <c r="F971" s="239">
        <v>0</v>
      </c>
      <c r="G971" s="239">
        <v>0</v>
      </c>
      <c r="H971" s="239">
        <v>0</v>
      </c>
      <c r="I971" s="237">
        <v>40000</v>
      </c>
    </row>
    <row r="972" spans="1:9">
      <c r="A972" s="236" t="s">
        <v>2446</v>
      </c>
      <c r="B972" s="236" t="s">
        <v>2408</v>
      </c>
      <c r="C972" s="237">
        <v>0</v>
      </c>
      <c r="D972" s="238">
        <v>0</v>
      </c>
      <c r="E972" s="239">
        <v>0</v>
      </c>
      <c r="F972" s="239">
        <v>0</v>
      </c>
      <c r="G972" s="239">
        <v>0</v>
      </c>
      <c r="H972" s="239">
        <v>0</v>
      </c>
      <c r="I972" s="237">
        <v>150000</v>
      </c>
    </row>
    <row r="973" spans="1:9">
      <c r="A973" s="236" t="s">
        <v>2447</v>
      </c>
      <c r="B973" s="236" t="s">
        <v>2408</v>
      </c>
      <c r="C973" s="237">
        <v>0</v>
      </c>
      <c r="D973" s="238">
        <v>0</v>
      </c>
      <c r="E973" s="239">
        <v>0</v>
      </c>
      <c r="F973" s="239">
        <v>0</v>
      </c>
      <c r="G973" s="239">
        <v>0</v>
      </c>
      <c r="H973" s="239">
        <v>0</v>
      </c>
      <c r="I973" s="237">
        <v>150000</v>
      </c>
    </row>
    <row r="974" spans="1:9">
      <c r="A974" s="236" t="s">
        <v>2448</v>
      </c>
      <c r="B974" s="236" t="s">
        <v>2449</v>
      </c>
      <c r="C974" s="237">
        <v>0</v>
      </c>
      <c r="D974" s="238">
        <v>0</v>
      </c>
      <c r="E974" s="239">
        <v>0</v>
      </c>
      <c r="F974" s="239">
        <v>0</v>
      </c>
      <c r="G974" s="239">
        <v>0</v>
      </c>
      <c r="H974" s="239">
        <v>0</v>
      </c>
      <c r="I974" s="237">
        <v>30000</v>
      </c>
    </row>
    <row r="975" spans="1:9">
      <c r="A975" s="236" t="s">
        <v>2450</v>
      </c>
      <c r="B975" s="236" t="s">
        <v>2451</v>
      </c>
      <c r="C975" s="237">
        <v>0</v>
      </c>
      <c r="D975" s="238">
        <v>0</v>
      </c>
      <c r="E975" s="239">
        <v>0</v>
      </c>
      <c r="F975" s="239">
        <v>0</v>
      </c>
      <c r="G975" s="239">
        <v>0</v>
      </c>
      <c r="H975" s="239">
        <v>0</v>
      </c>
      <c r="I975" s="237">
        <v>50000</v>
      </c>
    </row>
    <row r="976" spans="1:9">
      <c r="A976" s="236" t="s">
        <v>2452</v>
      </c>
      <c r="B976" s="236" t="s">
        <v>2400</v>
      </c>
      <c r="C976" s="237">
        <v>0</v>
      </c>
      <c r="D976" s="238">
        <v>0</v>
      </c>
      <c r="E976" s="239"/>
      <c r="F976" s="239"/>
      <c r="G976" s="239"/>
      <c r="H976" s="239"/>
      <c r="I976" s="237">
        <v>50000</v>
      </c>
    </row>
    <row r="977" spans="1:9">
      <c r="A977" s="236" t="s">
        <v>2453</v>
      </c>
      <c r="B977" s="236" t="s">
        <v>2400</v>
      </c>
      <c r="C977" s="237">
        <v>0</v>
      </c>
      <c r="D977" s="238">
        <v>0</v>
      </c>
      <c r="E977" s="239"/>
      <c r="F977" s="239"/>
      <c r="G977" s="239"/>
      <c r="H977" s="239"/>
      <c r="I977" s="237">
        <v>50000</v>
      </c>
    </row>
    <row r="978" spans="1:9">
      <c r="A978" s="236" t="s">
        <v>2454</v>
      </c>
      <c r="B978" s="236" t="s">
        <v>2400</v>
      </c>
      <c r="C978" s="237">
        <v>0</v>
      </c>
      <c r="D978" s="238">
        <v>0</v>
      </c>
      <c r="E978" s="239"/>
      <c r="F978" s="239"/>
      <c r="G978" s="239"/>
      <c r="H978" s="239"/>
      <c r="I978" s="237">
        <v>50000</v>
      </c>
    </row>
    <row r="979" spans="1:9">
      <c r="A979" s="236" t="s">
        <v>2455</v>
      </c>
      <c r="B979" s="236" t="s">
        <v>2400</v>
      </c>
      <c r="C979" s="237">
        <v>0</v>
      </c>
      <c r="D979" s="238">
        <v>0</v>
      </c>
      <c r="E979" s="239"/>
      <c r="F979" s="239"/>
      <c r="G979" s="239"/>
      <c r="H979" s="239"/>
      <c r="I979" s="237">
        <v>50000</v>
      </c>
    </row>
    <row r="980" spans="1:9">
      <c r="A980" s="236" t="s">
        <v>2456</v>
      </c>
      <c r="B980" s="236" t="s">
        <v>2400</v>
      </c>
      <c r="C980" s="237">
        <v>0</v>
      </c>
      <c r="D980" s="238">
        <v>0</v>
      </c>
      <c r="E980" s="239"/>
      <c r="F980" s="239"/>
      <c r="G980" s="239"/>
      <c r="H980" s="239"/>
      <c r="I980" s="237">
        <v>50000</v>
      </c>
    </row>
    <row r="981" spans="1:9">
      <c r="A981" s="236" t="s">
        <v>2457</v>
      </c>
      <c r="B981" s="236" t="s">
        <v>2451</v>
      </c>
      <c r="C981" s="237">
        <v>0</v>
      </c>
      <c r="D981" s="238">
        <v>0</v>
      </c>
      <c r="E981" s="239">
        <v>0</v>
      </c>
      <c r="F981" s="239">
        <v>0</v>
      </c>
      <c r="G981" s="239">
        <v>0</v>
      </c>
      <c r="H981" s="239">
        <v>0</v>
      </c>
      <c r="I981" s="237">
        <v>50000</v>
      </c>
    </row>
    <row r="982" spans="1:9">
      <c r="A982" s="236" t="s">
        <v>2458</v>
      </c>
      <c r="B982" s="236" t="s">
        <v>2451</v>
      </c>
      <c r="C982" s="237">
        <v>0</v>
      </c>
      <c r="D982" s="238">
        <v>0</v>
      </c>
      <c r="E982" s="239">
        <v>0</v>
      </c>
      <c r="F982" s="239">
        <v>0</v>
      </c>
      <c r="G982" s="239">
        <v>0</v>
      </c>
      <c r="H982" s="239">
        <v>0</v>
      </c>
      <c r="I982" s="237">
        <v>50000</v>
      </c>
    </row>
    <row r="983" spans="1:9">
      <c r="A983" s="236" t="s">
        <v>2459</v>
      </c>
      <c r="B983" s="236" t="s">
        <v>2460</v>
      </c>
      <c r="C983" s="237">
        <v>0</v>
      </c>
      <c r="D983" s="238">
        <v>0</v>
      </c>
      <c r="E983" s="239">
        <v>0</v>
      </c>
      <c r="F983" s="239">
        <v>0</v>
      </c>
      <c r="G983" s="239">
        <v>0</v>
      </c>
      <c r="H983" s="239">
        <v>0</v>
      </c>
      <c r="I983" s="237"/>
    </row>
    <row r="984" spans="1:9">
      <c r="A984" s="236" t="s">
        <v>2461</v>
      </c>
      <c r="B984" s="236" t="s">
        <v>2400</v>
      </c>
      <c r="C984" s="237">
        <v>0</v>
      </c>
      <c r="D984" s="238">
        <v>0</v>
      </c>
      <c r="E984" s="239"/>
      <c r="F984" s="239"/>
      <c r="G984" s="239"/>
      <c r="H984" s="239"/>
      <c r="I984" s="237">
        <v>50000</v>
      </c>
    </row>
    <row r="985" spans="1:9">
      <c r="A985" s="236" t="s">
        <v>2462</v>
      </c>
      <c r="B985" s="236" t="s">
        <v>2463</v>
      </c>
      <c r="C985" s="237">
        <v>0</v>
      </c>
      <c r="D985" s="238">
        <v>0</v>
      </c>
      <c r="E985" s="239">
        <v>0</v>
      </c>
      <c r="F985" s="239">
        <v>0</v>
      </c>
      <c r="G985" s="239">
        <v>0</v>
      </c>
      <c r="H985" s="239">
        <v>0</v>
      </c>
      <c r="I985" s="237"/>
    </row>
    <row r="986" spans="1:9">
      <c r="A986" s="236" t="s">
        <v>2462</v>
      </c>
      <c r="B986" s="236" t="s">
        <v>2464</v>
      </c>
      <c r="C986" s="237">
        <v>0</v>
      </c>
      <c r="D986" s="238">
        <v>0</v>
      </c>
      <c r="E986" s="239">
        <v>0</v>
      </c>
      <c r="F986" s="239">
        <v>0</v>
      </c>
      <c r="G986" s="239">
        <v>0</v>
      </c>
      <c r="H986" s="239">
        <v>0</v>
      </c>
      <c r="I986" s="237"/>
    </row>
    <row r="987" spans="1:9">
      <c r="A987" s="236" t="s">
        <v>2465</v>
      </c>
      <c r="B987" s="236" t="s">
        <v>2393</v>
      </c>
      <c r="C987" s="237">
        <v>0</v>
      </c>
      <c r="D987" s="238">
        <v>0</v>
      </c>
      <c r="E987" s="239"/>
      <c r="F987" s="239"/>
      <c r="G987" s="239"/>
      <c r="H987" s="239"/>
      <c r="I987" s="237">
        <v>10000</v>
      </c>
    </row>
    <row r="988" spans="1:9">
      <c r="A988" s="236" t="s">
        <v>2466</v>
      </c>
      <c r="B988" s="236" t="s">
        <v>2393</v>
      </c>
      <c r="C988" s="237">
        <v>0</v>
      </c>
      <c r="D988" s="238">
        <v>0</v>
      </c>
      <c r="E988" s="239"/>
      <c r="F988" s="239"/>
      <c r="G988" s="239"/>
      <c r="H988" s="239"/>
      <c r="I988" s="237">
        <v>10000</v>
      </c>
    </row>
    <row r="989" spans="1:9">
      <c r="A989" s="236" t="s">
        <v>2467</v>
      </c>
      <c r="B989" s="236" t="s">
        <v>2393</v>
      </c>
      <c r="C989" s="237">
        <v>0</v>
      </c>
      <c r="D989" s="238">
        <v>0</v>
      </c>
      <c r="E989" s="239"/>
      <c r="F989" s="239"/>
      <c r="G989" s="239"/>
      <c r="H989" s="239"/>
      <c r="I989" s="237">
        <v>10000</v>
      </c>
    </row>
    <row r="990" spans="1:9">
      <c r="A990" s="236" t="s">
        <v>2468</v>
      </c>
      <c r="B990" s="236" t="s">
        <v>2393</v>
      </c>
      <c r="C990" s="237">
        <v>0</v>
      </c>
      <c r="D990" s="238">
        <v>0</v>
      </c>
      <c r="E990" s="239"/>
      <c r="F990" s="239"/>
      <c r="G990" s="239"/>
      <c r="H990" s="239"/>
      <c r="I990" s="237">
        <v>10000</v>
      </c>
    </row>
    <row r="991" spans="1:9">
      <c r="A991" s="236" t="s">
        <v>2469</v>
      </c>
      <c r="B991" s="236" t="s">
        <v>2393</v>
      </c>
      <c r="C991" s="237">
        <v>0</v>
      </c>
      <c r="D991" s="238">
        <v>0</v>
      </c>
      <c r="E991" s="239"/>
      <c r="F991" s="239"/>
      <c r="G991" s="239"/>
      <c r="H991" s="239"/>
      <c r="I991" s="237">
        <v>10000</v>
      </c>
    </row>
    <row r="992" spans="1:9">
      <c r="A992" s="236" t="s">
        <v>2470</v>
      </c>
      <c r="B992" s="236" t="s">
        <v>2393</v>
      </c>
      <c r="C992" s="237">
        <v>0</v>
      </c>
      <c r="D992" s="238">
        <v>0</v>
      </c>
      <c r="E992" s="239"/>
      <c r="F992" s="239"/>
      <c r="G992" s="239"/>
      <c r="H992" s="239"/>
      <c r="I992" s="237">
        <v>10000</v>
      </c>
    </row>
    <row r="993" spans="1:9">
      <c r="A993" s="236" t="s">
        <v>2471</v>
      </c>
      <c r="B993" s="236" t="s">
        <v>2400</v>
      </c>
      <c r="C993" s="237">
        <v>0</v>
      </c>
      <c r="D993" s="238">
        <v>0</v>
      </c>
      <c r="E993" s="239"/>
      <c r="F993" s="239"/>
      <c r="G993" s="239"/>
      <c r="H993" s="239"/>
      <c r="I993" s="237">
        <v>50000</v>
      </c>
    </row>
    <row r="994" spans="1:9">
      <c r="A994" s="236" t="s">
        <v>2472</v>
      </c>
      <c r="B994" s="236" t="s">
        <v>2400</v>
      </c>
      <c r="C994" s="237">
        <v>0</v>
      </c>
      <c r="D994" s="238">
        <v>0</v>
      </c>
      <c r="E994" s="239"/>
      <c r="F994" s="239"/>
      <c r="G994" s="239"/>
      <c r="H994" s="239"/>
      <c r="I994" s="237">
        <v>50000</v>
      </c>
    </row>
    <row r="995" spans="1:9">
      <c r="A995" s="236">
        <v>1064</v>
      </c>
      <c r="B995" s="236" t="s">
        <v>2473</v>
      </c>
      <c r="C995" s="237">
        <v>0</v>
      </c>
      <c r="D995" s="238">
        <v>0</v>
      </c>
      <c r="E995" s="239">
        <v>0</v>
      </c>
      <c r="F995" s="239">
        <v>0</v>
      </c>
      <c r="G995" s="239">
        <v>0</v>
      </c>
      <c r="H995" s="239">
        <v>0</v>
      </c>
      <c r="I995" s="237">
        <v>30000</v>
      </c>
    </row>
    <row r="996" spans="1:9">
      <c r="A996" s="236" t="s">
        <v>2411</v>
      </c>
      <c r="B996" s="236" t="s">
        <v>2410</v>
      </c>
      <c r="C996" s="237">
        <v>0</v>
      </c>
      <c r="D996" s="238">
        <v>0</v>
      </c>
      <c r="E996" s="239">
        <v>0</v>
      </c>
      <c r="F996" s="239">
        <v>0</v>
      </c>
      <c r="G996" s="239">
        <v>0</v>
      </c>
      <c r="H996" s="239">
        <v>0</v>
      </c>
      <c r="I996" s="237">
        <v>40000</v>
      </c>
    </row>
    <row r="997" spans="1:9">
      <c r="A997" s="236" t="s">
        <v>2474</v>
      </c>
      <c r="B997" s="236" t="s">
        <v>2475</v>
      </c>
      <c r="C997" s="237">
        <v>0</v>
      </c>
      <c r="D997" s="238">
        <v>0</v>
      </c>
      <c r="E997" s="239">
        <v>0</v>
      </c>
      <c r="F997" s="239">
        <v>0</v>
      </c>
      <c r="G997" s="239">
        <v>0</v>
      </c>
      <c r="H997" s="239">
        <v>0</v>
      </c>
      <c r="I997" s="237">
        <v>50000</v>
      </c>
    </row>
    <row r="998" spans="1:9">
      <c r="A998" s="236" t="s">
        <v>2420</v>
      </c>
      <c r="B998" s="236" t="s">
        <v>2410</v>
      </c>
      <c r="C998" s="237">
        <v>0</v>
      </c>
      <c r="D998" s="238">
        <v>0</v>
      </c>
      <c r="E998" s="239">
        <v>0</v>
      </c>
      <c r="F998" s="239">
        <v>0</v>
      </c>
      <c r="G998" s="239">
        <v>0</v>
      </c>
      <c r="H998" s="239">
        <v>0</v>
      </c>
      <c r="I998" s="237">
        <v>40000</v>
      </c>
    </row>
    <row r="999" spans="1:9">
      <c r="A999" s="236" t="s">
        <v>2413</v>
      </c>
      <c r="B999" s="236" t="s">
        <v>2410</v>
      </c>
      <c r="C999" s="237">
        <v>0</v>
      </c>
      <c r="D999" s="238">
        <v>0</v>
      </c>
      <c r="E999" s="239">
        <v>0</v>
      </c>
      <c r="F999" s="239">
        <v>0</v>
      </c>
      <c r="G999" s="239">
        <v>0</v>
      </c>
      <c r="H999" s="239">
        <v>0</v>
      </c>
      <c r="I999" s="237">
        <v>40000</v>
      </c>
    </row>
    <row r="1000" spans="1:9">
      <c r="A1000" s="236" t="s">
        <v>2409</v>
      </c>
      <c r="B1000" s="236" t="s">
        <v>2410</v>
      </c>
      <c r="C1000" s="237">
        <v>0</v>
      </c>
      <c r="D1000" s="238">
        <v>0</v>
      </c>
      <c r="E1000" s="239">
        <v>0</v>
      </c>
      <c r="F1000" s="239">
        <v>0</v>
      </c>
      <c r="G1000" s="239">
        <v>0</v>
      </c>
      <c r="H1000" s="239">
        <v>0</v>
      </c>
      <c r="I1000" s="237">
        <v>40000</v>
      </c>
    </row>
    <row r="1001" spans="1:9">
      <c r="A1001" s="236" t="s">
        <v>2416</v>
      </c>
      <c r="B1001" s="236" t="s">
        <v>2410</v>
      </c>
      <c r="C1001" s="237">
        <v>0</v>
      </c>
      <c r="D1001" s="238">
        <v>0</v>
      </c>
      <c r="E1001" s="239">
        <v>0</v>
      </c>
      <c r="F1001" s="239">
        <v>0</v>
      </c>
      <c r="G1001" s="239">
        <v>0</v>
      </c>
      <c r="H1001" s="239">
        <v>0</v>
      </c>
      <c r="I1001" s="237">
        <v>40000</v>
      </c>
    </row>
    <row r="1002" spans="1:9">
      <c r="A1002" s="236" t="s">
        <v>2418</v>
      </c>
      <c r="B1002" s="236" t="s">
        <v>2410</v>
      </c>
      <c r="C1002" s="237">
        <v>0</v>
      </c>
      <c r="D1002" s="238">
        <v>0</v>
      </c>
      <c r="E1002" s="239">
        <v>0</v>
      </c>
      <c r="F1002" s="239">
        <v>0</v>
      </c>
      <c r="G1002" s="239">
        <v>0</v>
      </c>
      <c r="H1002" s="239">
        <v>0</v>
      </c>
      <c r="I1002" s="237">
        <v>40000</v>
      </c>
    </row>
    <row r="1003" spans="1:9">
      <c r="A1003" s="236" t="s">
        <v>2419</v>
      </c>
      <c r="B1003" s="236" t="s">
        <v>2410</v>
      </c>
      <c r="C1003" s="237">
        <v>0</v>
      </c>
      <c r="D1003" s="238">
        <v>0</v>
      </c>
      <c r="E1003" s="239">
        <v>0</v>
      </c>
      <c r="F1003" s="239">
        <v>0</v>
      </c>
      <c r="G1003" s="239">
        <v>0</v>
      </c>
      <c r="H1003" s="239">
        <v>0</v>
      </c>
      <c r="I1003" s="237">
        <v>40000</v>
      </c>
    </row>
    <row r="1004" spans="1:9">
      <c r="A1004" s="236" t="s">
        <v>2417</v>
      </c>
      <c r="B1004" s="236" t="s">
        <v>2410</v>
      </c>
      <c r="C1004" s="237">
        <v>0</v>
      </c>
      <c r="D1004" s="238">
        <v>0</v>
      </c>
      <c r="E1004" s="239">
        <v>0</v>
      </c>
      <c r="F1004" s="239">
        <v>0</v>
      </c>
      <c r="G1004" s="239">
        <v>0</v>
      </c>
      <c r="H1004" s="239">
        <v>0</v>
      </c>
      <c r="I1004" s="237">
        <v>40000</v>
      </c>
    </row>
    <row r="1005" spans="1:9">
      <c r="A1005" s="236" t="s">
        <v>2476</v>
      </c>
      <c r="B1005" s="236" t="s">
        <v>2400</v>
      </c>
      <c r="C1005" s="237">
        <v>0</v>
      </c>
      <c r="D1005" s="238">
        <v>0</v>
      </c>
      <c r="E1005" s="239"/>
      <c r="F1005" s="239"/>
      <c r="G1005" s="239"/>
      <c r="H1005" s="239"/>
      <c r="I1005" s="237">
        <v>50000</v>
      </c>
    </row>
    <row r="1006" spans="1:9">
      <c r="A1006" s="236" t="s">
        <v>2415</v>
      </c>
      <c r="B1006" s="236" t="s">
        <v>2410</v>
      </c>
      <c r="C1006" s="237">
        <v>0</v>
      </c>
      <c r="D1006" s="238">
        <v>0</v>
      </c>
      <c r="E1006" s="239">
        <v>0</v>
      </c>
      <c r="F1006" s="239">
        <v>0</v>
      </c>
      <c r="G1006" s="239">
        <v>0</v>
      </c>
      <c r="H1006" s="239">
        <v>0</v>
      </c>
      <c r="I1006" s="237">
        <v>40000</v>
      </c>
    </row>
    <row r="1007" spans="1:9">
      <c r="A1007" s="236" t="s">
        <v>2414</v>
      </c>
      <c r="B1007" s="236" t="s">
        <v>2410</v>
      </c>
      <c r="C1007" s="237">
        <v>0</v>
      </c>
      <c r="D1007" s="238">
        <v>0</v>
      </c>
      <c r="E1007" s="239">
        <v>0</v>
      </c>
      <c r="F1007" s="239">
        <v>0</v>
      </c>
      <c r="G1007" s="239">
        <v>0</v>
      </c>
      <c r="H1007" s="239">
        <v>0</v>
      </c>
      <c r="I1007" s="237">
        <v>40000</v>
      </c>
    </row>
    <row r="1008" spans="1:9">
      <c r="A1008" s="236" t="s">
        <v>2421</v>
      </c>
      <c r="B1008" s="236" t="s">
        <v>2410</v>
      </c>
      <c r="C1008" s="237">
        <v>0</v>
      </c>
      <c r="D1008" s="238">
        <v>0</v>
      </c>
      <c r="E1008" s="239">
        <v>0</v>
      </c>
      <c r="F1008" s="239">
        <v>0</v>
      </c>
      <c r="G1008" s="239">
        <v>0</v>
      </c>
      <c r="H1008" s="239">
        <v>0</v>
      </c>
      <c r="I1008" s="237">
        <v>40000</v>
      </c>
    </row>
    <row r="1009" spans="1:9">
      <c r="A1009" s="236" t="s">
        <v>2477</v>
      </c>
      <c r="B1009" s="236" t="s">
        <v>2478</v>
      </c>
      <c r="C1009" s="237">
        <v>0</v>
      </c>
      <c r="D1009" s="238">
        <v>0</v>
      </c>
      <c r="E1009" s="239">
        <v>0</v>
      </c>
      <c r="F1009" s="239">
        <v>0</v>
      </c>
      <c r="G1009" s="239">
        <v>0</v>
      </c>
      <c r="H1009" s="239">
        <v>0</v>
      </c>
      <c r="I1009" s="237">
        <v>30000</v>
      </c>
    </row>
    <row r="1010" spans="1:9">
      <c r="A1010" s="236" t="s">
        <v>2479</v>
      </c>
      <c r="B1010" s="236" t="s">
        <v>2478</v>
      </c>
      <c r="C1010" s="237">
        <v>0</v>
      </c>
      <c r="D1010" s="238">
        <v>0</v>
      </c>
      <c r="E1010" s="239">
        <v>0</v>
      </c>
      <c r="F1010" s="239">
        <v>0</v>
      </c>
      <c r="G1010" s="239">
        <v>0</v>
      </c>
      <c r="H1010" s="239">
        <v>0</v>
      </c>
      <c r="I1010" s="237">
        <v>30000</v>
      </c>
    </row>
    <row r="1011" spans="1:9">
      <c r="A1011" s="236" t="s">
        <v>2480</v>
      </c>
      <c r="B1011" s="236" t="s">
        <v>2481</v>
      </c>
      <c r="C1011" s="237">
        <v>0</v>
      </c>
      <c r="D1011" s="238">
        <v>0</v>
      </c>
      <c r="E1011" s="239">
        <v>0</v>
      </c>
      <c r="F1011" s="239">
        <v>0</v>
      </c>
      <c r="G1011" s="239">
        <v>0</v>
      </c>
      <c r="H1011" s="239">
        <v>0</v>
      </c>
      <c r="I1011" s="237">
        <v>30000</v>
      </c>
    </row>
    <row r="1012" spans="1:9">
      <c r="A1012" s="236" t="s">
        <v>2482</v>
      </c>
      <c r="B1012" s="236" t="s">
        <v>2481</v>
      </c>
      <c r="C1012" s="237">
        <v>0</v>
      </c>
      <c r="D1012" s="238">
        <v>0</v>
      </c>
      <c r="E1012" s="239">
        <v>0</v>
      </c>
      <c r="F1012" s="239">
        <v>0</v>
      </c>
      <c r="G1012" s="239">
        <v>0</v>
      </c>
      <c r="H1012" s="239">
        <v>0</v>
      </c>
      <c r="I1012" s="237">
        <v>30000</v>
      </c>
    </row>
    <row r="1013" spans="1:9">
      <c r="A1013" s="236" t="s">
        <v>2483</v>
      </c>
      <c r="B1013" s="236" t="s">
        <v>2400</v>
      </c>
      <c r="C1013" s="237">
        <v>0</v>
      </c>
      <c r="D1013" s="238">
        <v>0</v>
      </c>
      <c r="E1013" s="239"/>
      <c r="F1013" s="239"/>
      <c r="G1013" s="239"/>
      <c r="H1013" s="239"/>
      <c r="I1013" s="237">
        <v>50000</v>
      </c>
    </row>
    <row r="1014" spans="1:9">
      <c r="A1014" s="236" t="s">
        <v>2484</v>
      </c>
      <c r="B1014" s="236" t="s">
        <v>2393</v>
      </c>
      <c r="C1014" s="237">
        <v>0</v>
      </c>
      <c r="D1014" s="238">
        <v>0</v>
      </c>
      <c r="E1014" s="239"/>
      <c r="F1014" s="239"/>
      <c r="G1014" s="239"/>
      <c r="H1014" s="239"/>
      <c r="I1014" s="237">
        <v>10000</v>
      </c>
    </row>
    <row r="1015" spans="1:9">
      <c r="A1015" s="236">
        <v>1069</v>
      </c>
      <c r="B1015" s="236" t="s">
        <v>2473</v>
      </c>
      <c r="C1015" s="237">
        <v>0</v>
      </c>
      <c r="D1015" s="238">
        <v>0</v>
      </c>
      <c r="E1015" s="239">
        <v>0</v>
      </c>
      <c r="F1015" s="239">
        <v>0</v>
      </c>
      <c r="G1015" s="239">
        <v>0</v>
      </c>
      <c r="H1015" s="239">
        <v>0</v>
      </c>
      <c r="I1015" s="237">
        <v>30000</v>
      </c>
    </row>
    <row r="1016" spans="1:9">
      <c r="A1016" s="236" t="s">
        <v>2485</v>
      </c>
      <c r="B1016" s="236" t="s">
        <v>2408</v>
      </c>
      <c r="C1016" s="237">
        <v>0</v>
      </c>
      <c r="D1016" s="238">
        <v>0</v>
      </c>
      <c r="E1016" s="239">
        <v>0</v>
      </c>
      <c r="F1016" s="239">
        <v>0</v>
      </c>
      <c r="G1016" s="239">
        <v>0</v>
      </c>
      <c r="H1016" s="239">
        <v>0</v>
      </c>
      <c r="I1016" s="237">
        <v>150000</v>
      </c>
    </row>
    <row r="1017" spans="1:9">
      <c r="A1017" s="236" t="s">
        <v>2486</v>
      </c>
      <c r="B1017" s="236" t="s">
        <v>2487</v>
      </c>
      <c r="C1017" s="237">
        <v>0</v>
      </c>
      <c r="D1017" s="238">
        <v>0</v>
      </c>
      <c r="E1017" s="239">
        <v>0</v>
      </c>
      <c r="F1017" s="239">
        <v>0</v>
      </c>
      <c r="G1017" s="239">
        <v>0</v>
      </c>
      <c r="H1017" s="239">
        <v>0</v>
      </c>
      <c r="I1017" s="237">
        <v>50000</v>
      </c>
    </row>
    <row r="1018" spans="1:9">
      <c r="A1018" s="236">
        <v>1077</v>
      </c>
      <c r="B1018" s="236" t="s">
        <v>2488</v>
      </c>
      <c r="C1018" s="237">
        <v>0</v>
      </c>
      <c r="D1018" s="238">
        <v>0</v>
      </c>
      <c r="E1018" s="239">
        <v>0</v>
      </c>
      <c r="F1018" s="239">
        <v>0</v>
      </c>
      <c r="G1018" s="239">
        <v>0</v>
      </c>
      <c r="H1018" s="239">
        <v>0</v>
      </c>
      <c r="I1018" s="237">
        <v>30000</v>
      </c>
    </row>
    <row r="1019" spans="1:9">
      <c r="A1019" s="236">
        <v>1077</v>
      </c>
      <c r="B1019" s="236" t="s">
        <v>2473</v>
      </c>
      <c r="C1019" s="237">
        <v>0</v>
      </c>
      <c r="D1019" s="238">
        <v>0</v>
      </c>
      <c r="E1019" s="239">
        <v>0</v>
      </c>
      <c r="F1019" s="239">
        <v>0</v>
      </c>
      <c r="G1019" s="239">
        <v>0</v>
      </c>
      <c r="H1019" s="239">
        <v>0</v>
      </c>
      <c r="I1019" s="237">
        <v>30000</v>
      </c>
    </row>
    <row r="1020" spans="1:9">
      <c r="A1020" s="236">
        <v>1077</v>
      </c>
      <c r="B1020" s="236" t="s">
        <v>2488</v>
      </c>
      <c r="C1020" s="237">
        <v>0</v>
      </c>
      <c r="D1020" s="238">
        <v>0</v>
      </c>
      <c r="E1020" s="239">
        <v>0</v>
      </c>
      <c r="F1020" s="239">
        <v>0</v>
      </c>
      <c r="G1020" s="239">
        <v>0</v>
      </c>
      <c r="H1020" s="239">
        <v>0</v>
      </c>
      <c r="I1020" s="237">
        <v>30000</v>
      </c>
    </row>
    <row r="1021" spans="1:9">
      <c r="A1021" s="236">
        <v>1077</v>
      </c>
      <c r="B1021" s="236" t="s">
        <v>2489</v>
      </c>
      <c r="C1021" s="237">
        <v>0</v>
      </c>
      <c r="D1021" s="238">
        <v>0</v>
      </c>
      <c r="E1021" s="239">
        <v>0</v>
      </c>
      <c r="F1021" s="239">
        <v>0</v>
      </c>
      <c r="G1021" s="239">
        <v>0</v>
      </c>
      <c r="H1021" s="239">
        <v>0</v>
      </c>
      <c r="I1021" s="237">
        <v>200000</v>
      </c>
    </row>
    <row r="1022" spans="1:9">
      <c r="A1022" s="236">
        <v>1077</v>
      </c>
      <c r="B1022" s="236" t="s">
        <v>2487</v>
      </c>
      <c r="C1022" s="237">
        <v>0</v>
      </c>
      <c r="D1022" s="238">
        <v>0</v>
      </c>
      <c r="E1022" s="239">
        <v>0</v>
      </c>
      <c r="F1022" s="239">
        <v>0</v>
      </c>
      <c r="G1022" s="239">
        <v>0</v>
      </c>
      <c r="H1022" s="239">
        <v>0</v>
      </c>
      <c r="I1022" s="237">
        <v>50000</v>
      </c>
    </row>
    <row r="1023" spans="1:9">
      <c r="A1023" s="236" t="s">
        <v>2490</v>
      </c>
      <c r="B1023" s="236" t="s">
        <v>2487</v>
      </c>
      <c r="C1023" s="237">
        <v>0</v>
      </c>
      <c r="D1023" s="238">
        <v>0</v>
      </c>
      <c r="E1023" s="239">
        <v>0</v>
      </c>
      <c r="F1023" s="239">
        <v>0</v>
      </c>
      <c r="G1023" s="239">
        <v>0</v>
      </c>
      <c r="H1023" s="239">
        <v>0</v>
      </c>
      <c r="I1023" s="237">
        <v>50000</v>
      </c>
    </row>
    <row r="1024" spans="1:9">
      <c r="A1024" s="236" t="s">
        <v>2491</v>
      </c>
      <c r="B1024" s="236" t="s">
        <v>2487</v>
      </c>
      <c r="C1024" s="237">
        <v>0</v>
      </c>
      <c r="D1024" s="238">
        <v>0</v>
      </c>
      <c r="E1024" s="239">
        <v>0</v>
      </c>
      <c r="F1024" s="239">
        <v>0</v>
      </c>
      <c r="G1024" s="239">
        <v>0</v>
      </c>
      <c r="H1024" s="239">
        <v>0</v>
      </c>
      <c r="I1024" s="237">
        <v>50000</v>
      </c>
    </row>
    <row r="1025" spans="1:9">
      <c r="A1025" s="236" t="s">
        <v>2492</v>
      </c>
      <c r="B1025" s="236" t="s">
        <v>2487</v>
      </c>
      <c r="C1025" s="237">
        <v>0</v>
      </c>
      <c r="D1025" s="238">
        <v>0</v>
      </c>
      <c r="E1025" s="239">
        <v>0</v>
      </c>
      <c r="F1025" s="239">
        <v>0</v>
      </c>
      <c r="G1025" s="239">
        <v>0</v>
      </c>
      <c r="H1025" s="239">
        <v>0</v>
      </c>
      <c r="I1025" s="237">
        <v>50000</v>
      </c>
    </row>
    <row r="1026" spans="1:9">
      <c r="A1026" s="236">
        <v>1076</v>
      </c>
      <c r="B1026" s="236" t="s">
        <v>2493</v>
      </c>
      <c r="C1026" s="237">
        <v>0</v>
      </c>
      <c r="D1026" s="238">
        <v>0</v>
      </c>
      <c r="E1026" s="239">
        <v>0</v>
      </c>
      <c r="F1026" s="239">
        <v>0</v>
      </c>
      <c r="G1026" s="239">
        <v>0</v>
      </c>
      <c r="H1026" s="239">
        <v>0</v>
      </c>
      <c r="I1026" s="237">
        <v>50000</v>
      </c>
    </row>
    <row r="1027" spans="1:9">
      <c r="A1027" s="236" t="s">
        <v>2494</v>
      </c>
      <c r="B1027" s="236" t="s">
        <v>2487</v>
      </c>
      <c r="C1027" s="237">
        <v>0</v>
      </c>
      <c r="D1027" s="238">
        <v>0</v>
      </c>
      <c r="E1027" s="239">
        <v>0</v>
      </c>
      <c r="F1027" s="239">
        <v>0</v>
      </c>
      <c r="G1027" s="239">
        <v>0</v>
      </c>
      <c r="H1027" s="239">
        <v>0</v>
      </c>
      <c r="I1027" s="237">
        <v>50000</v>
      </c>
    </row>
    <row r="1028" spans="1:9">
      <c r="A1028" s="236" t="s">
        <v>2495</v>
      </c>
      <c r="B1028" s="236" t="s">
        <v>2487</v>
      </c>
      <c r="C1028" s="237">
        <v>0</v>
      </c>
      <c r="D1028" s="238">
        <v>0</v>
      </c>
      <c r="E1028" s="239">
        <v>0</v>
      </c>
      <c r="F1028" s="239">
        <v>0</v>
      </c>
      <c r="G1028" s="239">
        <v>0</v>
      </c>
      <c r="H1028" s="239">
        <v>0</v>
      </c>
      <c r="I1028" s="237">
        <v>50000</v>
      </c>
    </row>
    <row r="1029" spans="1:9">
      <c r="A1029" s="236" t="s">
        <v>2496</v>
      </c>
      <c r="B1029" s="236" t="s">
        <v>2408</v>
      </c>
      <c r="C1029" s="237">
        <v>0</v>
      </c>
      <c r="D1029" s="238">
        <v>0</v>
      </c>
      <c r="E1029" s="239">
        <v>0</v>
      </c>
      <c r="F1029" s="239">
        <v>0</v>
      </c>
      <c r="G1029" s="239">
        <v>0</v>
      </c>
      <c r="H1029" s="239">
        <v>0</v>
      </c>
      <c r="I1029" s="237">
        <v>150000</v>
      </c>
    </row>
    <row r="1030" spans="1:9">
      <c r="A1030" s="236" t="s">
        <v>2497</v>
      </c>
      <c r="B1030" s="236" t="s">
        <v>2408</v>
      </c>
      <c r="C1030" s="237">
        <v>0</v>
      </c>
      <c r="D1030" s="238">
        <v>0</v>
      </c>
      <c r="E1030" s="239">
        <v>0</v>
      </c>
      <c r="F1030" s="239">
        <v>0</v>
      </c>
      <c r="G1030" s="239">
        <v>0</v>
      </c>
      <c r="H1030" s="239">
        <v>0</v>
      </c>
      <c r="I1030" s="237">
        <v>150000</v>
      </c>
    </row>
    <row r="1031" spans="1:9">
      <c r="A1031" s="236" t="s">
        <v>2498</v>
      </c>
      <c r="B1031" s="236" t="s">
        <v>2408</v>
      </c>
      <c r="C1031" s="237">
        <v>0</v>
      </c>
      <c r="D1031" s="238">
        <v>0</v>
      </c>
      <c r="E1031" s="239">
        <v>0</v>
      </c>
      <c r="F1031" s="239">
        <v>0</v>
      </c>
      <c r="G1031" s="239">
        <v>0</v>
      </c>
      <c r="H1031" s="239">
        <v>0</v>
      </c>
      <c r="I1031" s="237">
        <v>150000</v>
      </c>
    </row>
    <row r="1032" spans="1:9">
      <c r="A1032" s="236" t="s">
        <v>2495</v>
      </c>
      <c r="B1032" s="236" t="s">
        <v>2408</v>
      </c>
      <c r="C1032" s="237">
        <v>0</v>
      </c>
      <c r="D1032" s="238">
        <v>0</v>
      </c>
      <c r="E1032" s="239">
        <v>0</v>
      </c>
      <c r="F1032" s="239">
        <v>0</v>
      </c>
      <c r="G1032" s="239">
        <v>0</v>
      </c>
      <c r="H1032" s="239">
        <v>0</v>
      </c>
      <c r="I1032" s="237">
        <v>150000</v>
      </c>
    </row>
    <row r="1033" spans="1:9">
      <c r="A1033" s="236" t="s">
        <v>2499</v>
      </c>
      <c r="B1033" s="236" t="s">
        <v>2408</v>
      </c>
      <c r="C1033" s="237">
        <v>0</v>
      </c>
      <c r="D1033" s="238">
        <v>0</v>
      </c>
      <c r="E1033" s="239">
        <v>0</v>
      </c>
      <c r="F1033" s="239">
        <v>0</v>
      </c>
      <c r="G1033" s="239">
        <v>0</v>
      </c>
      <c r="H1033" s="239">
        <v>0</v>
      </c>
      <c r="I1033" s="237">
        <v>150000</v>
      </c>
    </row>
    <row r="1034" spans="1:9">
      <c r="A1034" s="236" t="s">
        <v>2500</v>
      </c>
      <c r="B1034" s="236" t="s">
        <v>2408</v>
      </c>
      <c r="C1034" s="237">
        <v>0</v>
      </c>
      <c r="D1034" s="238">
        <v>0</v>
      </c>
      <c r="E1034" s="239">
        <v>0</v>
      </c>
      <c r="F1034" s="239">
        <v>0</v>
      </c>
      <c r="G1034" s="239">
        <v>0</v>
      </c>
      <c r="H1034" s="239">
        <v>0</v>
      </c>
      <c r="I1034" s="237">
        <v>150000</v>
      </c>
    </row>
    <row r="1035" spans="1:9">
      <c r="A1035" s="236">
        <v>1077</v>
      </c>
      <c r="B1035" s="236" t="s">
        <v>2493</v>
      </c>
      <c r="C1035" s="237">
        <v>0</v>
      </c>
      <c r="D1035" s="238">
        <v>0</v>
      </c>
      <c r="E1035" s="239">
        <v>0</v>
      </c>
      <c r="F1035" s="239">
        <v>0</v>
      </c>
      <c r="G1035" s="239">
        <v>0</v>
      </c>
      <c r="H1035" s="239">
        <v>0</v>
      </c>
      <c r="I1035" s="237">
        <v>50000</v>
      </c>
    </row>
    <row r="1036" spans="1:9">
      <c r="A1036" s="236">
        <v>1074</v>
      </c>
      <c r="B1036" s="236" t="s">
        <v>2493</v>
      </c>
      <c r="C1036" s="237">
        <v>0</v>
      </c>
      <c r="D1036" s="238">
        <v>0</v>
      </c>
      <c r="E1036" s="239">
        <v>0</v>
      </c>
      <c r="F1036" s="239">
        <v>0</v>
      </c>
      <c r="G1036" s="239">
        <v>0</v>
      </c>
      <c r="H1036" s="239">
        <v>0</v>
      </c>
      <c r="I1036" s="237">
        <v>50000</v>
      </c>
    </row>
    <row r="1037" spans="1:9">
      <c r="A1037" s="236">
        <v>1068</v>
      </c>
      <c r="B1037" s="236" t="s">
        <v>2473</v>
      </c>
      <c r="C1037" s="237">
        <v>0</v>
      </c>
      <c r="D1037" s="238">
        <v>0</v>
      </c>
      <c r="E1037" s="239">
        <v>0</v>
      </c>
      <c r="F1037" s="239">
        <v>0</v>
      </c>
      <c r="G1037" s="239">
        <v>0</v>
      </c>
      <c r="H1037" s="239">
        <v>0</v>
      </c>
      <c r="I1037" s="237">
        <v>30000</v>
      </c>
    </row>
    <row r="1038" spans="1:9">
      <c r="A1038" s="236">
        <v>1068</v>
      </c>
      <c r="B1038" s="236" t="s">
        <v>2493</v>
      </c>
      <c r="C1038" s="237">
        <v>0</v>
      </c>
      <c r="D1038" s="238">
        <v>0</v>
      </c>
      <c r="E1038" s="239">
        <v>0</v>
      </c>
      <c r="F1038" s="239">
        <v>0</v>
      </c>
      <c r="G1038" s="239">
        <v>0</v>
      </c>
      <c r="H1038" s="239">
        <v>0</v>
      </c>
      <c r="I1038" s="237">
        <v>50000</v>
      </c>
    </row>
    <row r="1039" spans="1:9">
      <c r="A1039" s="236">
        <v>1065</v>
      </c>
      <c r="B1039" s="236" t="s">
        <v>2473</v>
      </c>
      <c r="C1039" s="237">
        <v>0</v>
      </c>
      <c r="D1039" s="238">
        <v>0</v>
      </c>
      <c r="E1039" s="239">
        <v>0</v>
      </c>
      <c r="F1039" s="239">
        <v>0</v>
      </c>
      <c r="G1039" s="239">
        <v>0</v>
      </c>
      <c r="H1039" s="239">
        <v>0</v>
      </c>
      <c r="I1039" s="237">
        <v>30000</v>
      </c>
    </row>
    <row r="1040" spans="1:9">
      <c r="A1040" s="236">
        <v>1067</v>
      </c>
      <c r="B1040" s="236" t="s">
        <v>2473</v>
      </c>
      <c r="C1040" s="237">
        <v>0</v>
      </c>
      <c r="D1040" s="238">
        <v>0</v>
      </c>
      <c r="E1040" s="239">
        <v>0</v>
      </c>
      <c r="F1040" s="239">
        <v>0</v>
      </c>
      <c r="G1040" s="239">
        <v>0</v>
      </c>
      <c r="H1040" s="239">
        <v>0</v>
      </c>
      <c r="I1040" s="237">
        <v>30000</v>
      </c>
    </row>
    <row r="1041" spans="1:9">
      <c r="A1041" s="236">
        <v>1066</v>
      </c>
      <c r="B1041" s="236" t="s">
        <v>2473</v>
      </c>
      <c r="C1041" s="237">
        <v>0</v>
      </c>
      <c r="D1041" s="238">
        <v>0</v>
      </c>
      <c r="E1041" s="239">
        <v>0</v>
      </c>
      <c r="F1041" s="239">
        <v>0</v>
      </c>
      <c r="G1041" s="239">
        <v>0</v>
      </c>
      <c r="H1041" s="239">
        <v>0</v>
      </c>
      <c r="I1041" s="237">
        <v>30000</v>
      </c>
    </row>
    <row r="1042" spans="1:9">
      <c r="A1042" s="236">
        <v>1063</v>
      </c>
      <c r="B1042" s="236" t="s">
        <v>2473</v>
      </c>
      <c r="C1042" s="237">
        <v>0</v>
      </c>
      <c r="D1042" s="238">
        <v>0</v>
      </c>
      <c r="E1042" s="239">
        <v>0</v>
      </c>
      <c r="F1042" s="239">
        <v>0</v>
      </c>
      <c r="G1042" s="239">
        <v>0</v>
      </c>
      <c r="H1042" s="239">
        <v>0</v>
      </c>
      <c r="I1042" s="237">
        <v>30000</v>
      </c>
    </row>
    <row r="1043" spans="1:9">
      <c r="A1043" s="236">
        <v>1067</v>
      </c>
      <c r="B1043" s="236" t="s">
        <v>2493</v>
      </c>
      <c r="C1043" s="237">
        <v>0</v>
      </c>
      <c r="D1043" s="238">
        <v>0</v>
      </c>
      <c r="E1043" s="239">
        <v>0</v>
      </c>
      <c r="F1043" s="239">
        <v>0</v>
      </c>
      <c r="G1043" s="239">
        <v>0</v>
      </c>
      <c r="H1043" s="239">
        <v>0</v>
      </c>
      <c r="I1043" s="237">
        <v>50000</v>
      </c>
    </row>
    <row r="1044" spans="1:9">
      <c r="A1044" s="236">
        <v>1066</v>
      </c>
      <c r="B1044" s="236" t="s">
        <v>2493</v>
      </c>
      <c r="C1044" s="237">
        <v>0</v>
      </c>
      <c r="D1044" s="238">
        <v>0</v>
      </c>
      <c r="E1044" s="239">
        <v>0</v>
      </c>
      <c r="F1044" s="239">
        <v>0</v>
      </c>
      <c r="G1044" s="239">
        <v>0</v>
      </c>
      <c r="H1044" s="239">
        <v>0</v>
      </c>
      <c r="I1044" s="237">
        <v>50000</v>
      </c>
    </row>
    <row r="1045" spans="1:9">
      <c r="A1045" s="236">
        <v>1065</v>
      </c>
      <c r="B1045" s="236" t="s">
        <v>2493</v>
      </c>
      <c r="C1045" s="237">
        <v>0</v>
      </c>
      <c r="D1045" s="238">
        <v>0</v>
      </c>
      <c r="E1045" s="239">
        <v>0</v>
      </c>
      <c r="F1045" s="239">
        <v>0</v>
      </c>
      <c r="G1045" s="239">
        <v>0</v>
      </c>
      <c r="H1045" s="239">
        <v>0</v>
      </c>
      <c r="I1045" s="237">
        <v>50000</v>
      </c>
    </row>
    <row r="1046" spans="1:9">
      <c r="A1046" s="236">
        <v>1063</v>
      </c>
      <c r="B1046" s="236" t="s">
        <v>2493</v>
      </c>
      <c r="C1046" s="237">
        <v>0</v>
      </c>
      <c r="D1046" s="238">
        <v>0</v>
      </c>
      <c r="E1046" s="239">
        <v>0</v>
      </c>
      <c r="F1046" s="239">
        <v>0</v>
      </c>
      <c r="G1046" s="239">
        <v>0</v>
      </c>
      <c r="H1046" s="239">
        <v>0</v>
      </c>
      <c r="I1046" s="237">
        <v>50000</v>
      </c>
    </row>
    <row r="1047" spans="1:9">
      <c r="A1047" s="236">
        <v>1069</v>
      </c>
      <c r="B1047" s="236" t="s">
        <v>2493</v>
      </c>
      <c r="C1047" s="237">
        <v>0</v>
      </c>
      <c r="D1047" s="238">
        <v>0</v>
      </c>
      <c r="E1047" s="239">
        <v>0</v>
      </c>
      <c r="F1047" s="239">
        <v>0</v>
      </c>
      <c r="G1047" s="239">
        <v>0</v>
      </c>
      <c r="H1047" s="239">
        <v>0</v>
      </c>
      <c r="I1047" s="237">
        <v>50000</v>
      </c>
    </row>
    <row r="1048" spans="1:9">
      <c r="A1048" s="236">
        <v>1075</v>
      </c>
      <c r="B1048" s="236" t="s">
        <v>2493</v>
      </c>
      <c r="C1048" s="237">
        <v>0</v>
      </c>
      <c r="D1048" s="238">
        <v>0</v>
      </c>
      <c r="E1048" s="239">
        <v>0</v>
      </c>
      <c r="F1048" s="239">
        <v>0</v>
      </c>
      <c r="G1048" s="239">
        <v>0</v>
      </c>
      <c r="H1048" s="239">
        <v>0</v>
      </c>
      <c r="I1048" s="237">
        <v>50000</v>
      </c>
    </row>
    <row r="1049" spans="1:9">
      <c r="A1049" s="236">
        <v>1064</v>
      </c>
      <c r="B1049" s="236" t="s">
        <v>2493</v>
      </c>
      <c r="C1049" s="237">
        <v>0</v>
      </c>
      <c r="D1049" s="238">
        <v>0</v>
      </c>
      <c r="E1049" s="239">
        <v>0</v>
      </c>
      <c r="F1049" s="239">
        <v>0</v>
      </c>
      <c r="G1049" s="239">
        <v>0</v>
      </c>
      <c r="H1049" s="239">
        <v>0</v>
      </c>
      <c r="I1049" s="237">
        <v>50000</v>
      </c>
    </row>
    <row r="1050" spans="1:9">
      <c r="A1050" s="236" t="s">
        <v>2501</v>
      </c>
      <c r="B1050" s="236" t="s">
        <v>2393</v>
      </c>
      <c r="C1050" s="237">
        <v>0</v>
      </c>
      <c r="D1050" s="238">
        <v>0</v>
      </c>
      <c r="E1050" s="239"/>
      <c r="F1050" s="239"/>
      <c r="G1050" s="239"/>
      <c r="H1050" s="239"/>
      <c r="I1050" s="237">
        <v>10000</v>
      </c>
    </row>
    <row r="1051" spans="1:9">
      <c r="A1051" s="236">
        <v>1070</v>
      </c>
      <c r="B1051" s="236" t="s">
        <v>2488</v>
      </c>
      <c r="C1051" s="237">
        <v>0</v>
      </c>
      <c r="D1051" s="238">
        <v>0</v>
      </c>
      <c r="E1051" s="239">
        <v>0</v>
      </c>
      <c r="F1051" s="239">
        <v>0</v>
      </c>
      <c r="G1051" s="239">
        <v>0</v>
      </c>
      <c r="H1051" s="239">
        <v>0</v>
      </c>
      <c r="I1051" s="237">
        <v>30000</v>
      </c>
    </row>
    <row r="1052" spans="1:9">
      <c r="A1052" s="236">
        <v>1071</v>
      </c>
      <c r="B1052" s="236" t="s">
        <v>2502</v>
      </c>
      <c r="C1052" s="237">
        <v>0</v>
      </c>
      <c r="D1052" s="238">
        <v>0</v>
      </c>
      <c r="E1052" s="239">
        <v>0</v>
      </c>
      <c r="F1052" s="239">
        <v>0</v>
      </c>
      <c r="G1052" s="239">
        <v>0</v>
      </c>
      <c r="H1052" s="239">
        <v>0</v>
      </c>
      <c r="I1052" s="237"/>
    </row>
    <row r="1053" spans="1:9">
      <c r="A1053" s="236">
        <v>1070</v>
      </c>
      <c r="B1053" s="236" t="s">
        <v>2488</v>
      </c>
      <c r="C1053" s="237">
        <v>0</v>
      </c>
      <c r="D1053" s="238">
        <v>0</v>
      </c>
      <c r="E1053" s="239">
        <v>0</v>
      </c>
      <c r="F1053" s="239">
        <v>0</v>
      </c>
      <c r="G1053" s="239">
        <v>0</v>
      </c>
      <c r="H1053" s="239">
        <v>0</v>
      </c>
      <c r="I1053" s="237">
        <v>30000</v>
      </c>
    </row>
    <row r="1054" spans="1:9">
      <c r="A1054" s="236">
        <v>1063</v>
      </c>
      <c r="B1054" s="236" t="s">
        <v>2493</v>
      </c>
      <c r="C1054" s="237">
        <v>0</v>
      </c>
      <c r="D1054" s="238">
        <v>0</v>
      </c>
      <c r="E1054" s="239">
        <v>0</v>
      </c>
      <c r="F1054" s="239">
        <v>0</v>
      </c>
      <c r="G1054" s="239">
        <v>0</v>
      </c>
      <c r="H1054" s="239">
        <v>0</v>
      </c>
      <c r="I1054" s="237">
        <v>50000</v>
      </c>
    </row>
    <row r="1055" spans="1:9">
      <c r="A1055" s="236">
        <v>1072</v>
      </c>
      <c r="B1055" s="236" t="s">
        <v>2493</v>
      </c>
      <c r="C1055" s="237">
        <v>0</v>
      </c>
      <c r="D1055" s="238">
        <v>0</v>
      </c>
      <c r="E1055" s="239">
        <v>0</v>
      </c>
      <c r="F1055" s="239">
        <v>0</v>
      </c>
      <c r="G1055" s="239">
        <v>0</v>
      </c>
      <c r="H1055" s="239">
        <v>0</v>
      </c>
      <c r="I1055" s="237">
        <v>50000</v>
      </c>
    </row>
    <row r="1056" spans="1:9">
      <c r="A1056" s="236">
        <v>1073</v>
      </c>
      <c r="B1056" s="236" t="s">
        <v>2493</v>
      </c>
      <c r="C1056" s="237">
        <v>0</v>
      </c>
      <c r="D1056" s="238">
        <v>0</v>
      </c>
      <c r="E1056" s="239">
        <v>0</v>
      </c>
      <c r="F1056" s="239">
        <v>0</v>
      </c>
      <c r="G1056" s="239">
        <v>0</v>
      </c>
      <c r="H1056" s="239">
        <v>0</v>
      </c>
      <c r="I1056" s="237">
        <v>50000</v>
      </c>
    </row>
    <row r="1057" spans="1:9">
      <c r="A1057" s="236" t="s">
        <v>2503</v>
      </c>
      <c r="B1057" s="236" t="s">
        <v>2449</v>
      </c>
      <c r="C1057" s="237">
        <v>0</v>
      </c>
      <c r="D1057" s="238">
        <v>0</v>
      </c>
      <c r="E1057" s="239">
        <v>0</v>
      </c>
      <c r="F1057" s="239">
        <v>0</v>
      </c>
      <c r="G1057" s="239">
        <v>0</v>
      </c>
      <c r="H1057" s="239">
        <v>0</v>
      </c>
      <c r="I1057" s="237">
        <v>30000</v>
      </c>
    </row>
    <row r="1058" spans="1:9">
      <c r="A1058" s="236" t="s">
        <v>2504</v>
      </c>
      <c r="B1058" s="236" t="s">
        <v>2449</v>
      </c>
      <c r="C1058" s="237">
        <v>0</v>
      </c>
      <c r="D1058" s="238">
        <v>0</v>
      </c>
      <c r="E1058" s="239">
        <v>0</v>
      </c>
      <c r="F1058" s="239">
        <v>0</v>
      </c>
      <c r="G1058" s="239">
        <v>0</v>
      </c>
      <c r="H1058" s="239">
        <v>0</v>
      </c>
      <c r="I1058" s="237">
        <v>30000</v>
      </c>
    </row>
    <row r="1059" spans="1:9">
      <c r="A1059" s="236" t="s">
        <v>2505</v>
      </c>
      <c r="B1059" s="236" t="s">
        <v>2506</v>
      </c>
      <c r="C1059" s="237">
        <v>0</v>
      </c>
      <c r="D1059" s="238">
        <v>0</v>
      </c>
      <c r="E1059" s="239"/>
      <c r="F1059" s="239"/>
      <c r="G1059" s="239"/>
      <c r="H1059" s="239"/>
      <c r="I1059" s="237">
        <v>50000</v>
      </c>
    </row>
    <row r="1060" spans="1:9">
      <c r="A1060" s="236" t="s">
        <v>2507</v>
      </c>
      <c r="B1060" s="236" t="s">
        <v>2110</v>
      </c>
      <c r="C1060" s="237">
        <v>0</v>
      </c>
      <c r="D1060" s="238">
        <v>0</v>
      </c>
      <c r="E1060" s="239">
        <v>0</v>
      </c>
      <c r="F1060" s="239">
        <v>0</v>
      </c>
      <c r="G1060" s="239">
        <v>0</v>
      </c>
      <c r="H1060" s="239">
        <v>0</v>
      </c>
      <c r="I1060" s="237">
        <v>2400</v>
      </c>
    </row>
    <row r="1061" spans="1:9">
      <c r="A1061" s="236" t="s">
        <v>2508</v>
      </c>
      <c r="B1061" s="236" t="s">
        <v>1705</v>
      </c>
      <c r="C1061" s="237">
        <v>0</v>
      </c>
      <c r="D1061" s="238">
        <v>0</v>
      </c>
      <c r="E1061" s="239">
        <v>0</v>
      </c>
      <c r="F1061" s="239">
        <v>0</v>
      </c>
      <c r="G1061" s="239">
        <v>0</v>
      </c>
      <c r="H1061" s="239">
        <v>0</v>
      </c>
      <c r="I1061" s="237">
        <v>50000</v>
      </c>
    </row>
    <row r="1062" spans="1:9">
      <c r="A1062" s="236" t="s">
        <v>2509</v>
      </c>
      <c r="B1062" s="236" t="s">
        <v>1945</v>
      </c>
      <c r="C1062" s="237">
        <v>0</v>
      </c>
      <c r="D1062" s="238">
        <v>0</v>
      </c>
      <c r="E1062" s="239">
        <v>0</v>
      </c>
      <c r="F1062" s="239">
        <v>0</v>
      </c>
      <c r="G1062" s="239">
        <v>0</v>
      </c>
      <c r="H1062" s="239">
        <v>0</v>
      </c>
      <c r="I1062" s="237">
        <v>51200</v>
      </c>
    </row>
    <row r="1063" spans="1:9">
      <c r="A1063" s="236" t="s">
        <v>2510</v>
      </c>
      <c r="B1063" s="236" t="s">
        <v>2511</v>
      </c>
      <c r="C1063" s="237">
        <v>0</v>
      </c>
      <c r="D1063" s="238">
        <v>0</v>
      </c>
      <c r="E1063" s="239">
        <v>0</v>
      </c>
      <c r="F1063" s="239">
        <v>0</v>
      </c>
      <c r="G1063" s="239">
        <v>0</v>
      </c>
      <c r="H1063" s="239">
        <v>0</v>
      </c>
      <c r="I1063" s="237">
        <v>43200</v>
      </c>
    </row>
    <row r="1064" spans="1:9">
      <c r="A1064" s="236" t="s">
        <v>708</v>
      </c>
      <c r="B1064" s="236" t="s">
        <v>2512</v>
      </c>
      <c r="C1064" s="237">
        <v>0</v>
      </c>
      <c r="D1064" s="238">
        <v>0</v>
      </c>
      <c r="E1064" s="239">
        <v>0</v>
      </c>
      <c r="F1064" s="239">
        <v>0</v>
      </c>
      <c r="G1064" s="239">
        <v>0</v>
      </c>
      <c r="H1064" s="239">
        <v>0</v>
      </c>
      <c r="I1064" s="237">
        <v>50000</v>
      </c>
    </row>
    <row r="1065" spans="1:9">
      <c r="A1065" s="236" t="s">
        <v>2513</v>
      </c>
      <c r="B1065" s="236" t="s">
        <v>2514</v>
      </c>
      <c r="C1065" s="237">
        <v>0</v>
      </c>
      <c r="D1065" s="238">
        <v>0</v>
      </c>
      <c r="E1065" s="239">
        <v>0</v>
      </c>
      <c r="F1065" s="239">
        <v>0</v>
      </c>
      <c r="G1065" s="239">
        <v>0</v>
      </c>
      <c r="H1065" s="239">
        <v>0</v>
      </c>
      <c r="I1065" s="237">
        <v>50000</v>
      </c>
    </row>
    <row r="1066" spans="1:9">
      <c r="A1066" s="236" t="s">
        <v>2515</v>
      </c>
      <c r="B1066" s="236" t="s">
        <v>2516</v>
      </c>
      <c r="C1066" s="237">
        <v>0</v>
      </c>
      <c r="D1066" s="238">
        <v>0</v>
      </c>
      <c r="E1066" s="239">
        <v>0</v>
      </c>
      <c r="F1066" s="239">
        <v>0</v>
      </c>
      <c r="G1066" s="239">
        <v>0</v>
      </c>
      <c r="H1066" s="239">
        <v>0</v>
      </c>
      <c r="I1066" s="237">
        <v>100000</v>
      </c>
    </row>
    <row r="1067" spans="1:9">
      <c r="A1067" s="236" t="s">
        <v>2517</v>
      </c>
      <c r="B1067" s="236" t="s">
        <v>2518</v>
      </c>
      <c r="C1067" s="237">
        <v>0</v>
      </c>
      <c r="D1067" s="238">
        <v>0</v>
      </c>
      <c r="E1067" s="239">
        <v>0</v>
      </c>
      <c r="F1067" s="239">
        <v>0</v>
      </c>
      <c r="G1067" s="239">
        <v>0</v>
      </c>
      <c r="H1067" s="239">
        <v>0</v>
      </c>
      <c r="I1067" s="237">
        <v>43200</v>
      </c>
    </row>
    <row r="1068" spans="1:9">
      <c r="A1068" s="236" t="s">
        <v>2519</v>
      </c>
      <c r="B1068" s="236" t="s">
        <v>2105</v>
      </c>
      <c r="C1068" s="237">
        <v>0</v>
      </c>
      <c r="D1068" s="238">
        <v>0</v>
      </c>
      <c r="E1068" s="239">
        <v>0</v>
      </c>
      <c r="F1068" s="239">
        <v>0</v>
      </c>
      <c r="G1068" s="239">
        <v>0</v>
      </c>
      <c r="H1068" s="239">
        <v>0</v>
      </c>
      <c r="I1068" s="237">
        <v>24000</v>
      </c>
    </row>
    <row r="1069" spans="1:9">
      <c r="A1069" s="236" t="s">
        <v>1313</v>
      </c>
      <c r="B1069" s="236" t="s">
        <v>1625</v>
      </c>
      <c r="C1069" s="237">
        <v>0</v>
      </c>
      <c r="D1069" s="238">
        <v>0</v>
      </c>
      <c r="E1069" s="239">
        <v>0</v>
      </c>
      <c r="F1069" s="239">
        <v>0</v>
      </c>
      <c r="G1069" s="239">
        <v>0</v>
      </c>
      <c r="H1069" s="239">
        <v>0</v>
      </c>
      <c r="I1069" s="237">
        <v>80000</v>
      </c>
    </row>
    <row r="1070" spans="1:9">
      <c r="A1070" s="236" t="s">
        <v>2520</v>
      </c>
      <c r="B1070" s="236" t="s">
        <v>1764</v>
      </c>
      <c r="C1070" s="237">
        <v>0</v>
      </c>
      <c r="D1070" s="238">
        <v>0</v>
      </c>
      <c r="E1070" s="239">
        <v>0</v>
      </c>
      <c r="F1070" s="239">
        <v>0</v>
      </c>
      <c r="G1070" s="239">
        <v>0</v>
      </c>
      <c r="H1070" s="239">
        <v>0</v>
      </c>
      <c r="I1070" s="237">
        <v>50000</v>
      </c>
    </row>
    <row r="1071" spans="1:9">
      <c r="A1071" s="236" t="s">
        <v>2521</v>
      </c>
      <c r="B1071" s="236" t="s">
        <v>2522</v>
      </c>
      <c r="C1071" s="237">
        <v>0</v>
      </c>
      <c r="D1071" s="238">
        <v>0</v>
      </c>
      <c r="E1071" s="239">
        <v>0</v>
      </c>
      <c r="F1071" s="239">
        <v>0</v>
      </c>
      <c r="G1071" s="239">
        <v>0</v>
      </c>
      <c r="H1071" s="239">
        <v>0</v>
      </c>
      <c r="I1071" s="237">
        <v>40000</v>
      </c>
    </row>
    <row r="1072" spans="1:9">
      <c r="A1072" s="236" t="s">
        <v>2523</v>
      </c>
      <c r="B1072" s="236" t="s">
        <v>2185</v>
      </c>
      <c r="C1072" s="237">
        <v>0</v>
      </c>
      <c r="D1072" s="238">
        <v>0</v>
      </c>
      <c r="E1072" s="239">
        <v>0</v>
      </c>
      <c r="F1072" s="239">
        <v>0</v>
      </c>
      <c r="G1072" s="239">
        <v>0</v>
      </c>
      <c r="H1072" s="239">
        <v>0</v>
      </c>
      <c r="I1072" s="237">
        <v>30000</v>
      </c>
    </row>
    <row r="1073" spans="1:9">
      <c r="A1073" s="236" t="s">
        <v>2524</v>
      </c>
      <c r="B1073" s="236" t="s">
        <v>2525</v>
      </c>
      <c r="C1073" s="237">
        <v>0</v>
      </c>
      <c r="D1073" s="238">
        <v>0</v>
      </c>
      <c r="E1073" s="239">
        <v>0</v>
      </c>
      <c r="F1073" s="239">
        <v>0</v>
      </c>
      <c r="G1073" s="239">
        <v>0</v>
      </c>
      <c r="H1073" s="239">
        <v>0</v>
      </c>
      <c r="I1073" s="237">
        <v>24000</v>
      </c>
    </row>
    <row r="1074" spans="1:9">
      <c r="A1074" s="236" t="s">
        <v>2526</v>
      </c>
      <c r="B1074" s="236" t="s">
        <v>2330</v>
      </c>
      <c r="C1074" s="237">
        <v>0</v>
      </c>
      <c r="D1074" s="238">
        <v>0</v>
      </c>
      <c r="E1074" s="239">
        <v>0</v>
      </c>
      <c r="F1074" s="239">
        <v>0</v>
      </c>
      <c r="G1074" s="239">
        <v>0</v>
      </c>
      <c r="H1074" s="239">
        <v>0</v>
      </c>
      <c r="I1074" s="237">
        <v>1449</v>
      </c>
    </row>
    <row r="1075" spans="1:9">
      <c r="A1075" s="236" t="s">
        <v>1333</v>
      </c>
      <c r="B1075" s="236" t="s">
        <v>2527</v>
      </c>
      <c r="C1075" s="237">
        <v>0</v>
      </c>
      <c r="D1075" s="238">
        <v>0</v>
      </c>
      <c r="E1075" s="239">
        <v>0</v>
      </c>
      <c r="F1075" s="239">
        <v>0</v>
      </c>
      <c r="G1075" s="239">
        <v>0</v>
      </c>
      <c r="H1075" s="239">
        <v>0</v>
      </c>
      <c r="I1075" s="237">
        <v>30000</v>
      </c>
    </row>
    <row r="1076" spans="1:9">
      <c r="A1076" s="236" t="s">
        <v>2528</v>
      </c>
      <c r="B1076" s="236" t="s">
        <v>2529</v>
      </c>
      <c r="C1076" s="237">
        <v>0</v>
      </c>
      <c r="D1076" s="238">
        <v>0</v>
      </c>
      <c r="E1076" s="239">
        <v>0</v>
      </c>
      <c r="F1076" s="239">
        <v>0</v>
      </c>
      <c r="G1076" s="239">
        <v>0</v>
      </c>
      <c r="H1076" s="239">
        <v>0</v>
      </c>
      <c r="I1076" s="237">
        <v>40000</v>
      </c>
    </row>
    <row r="1077" spans="1:9">
      <c r="A1077" s="236" t="s">
        <v>1085</v>
      </c>
      <c r="B1077" s="236" t="s">
        <v>1620</v>
      </c>
      <c r="C1077" s="237">
        <v>0</v>
      </c>
      <c r="D1077" s="238">
        <v>0</v>
      </c>
      <c r="E1077" s="239">
        <v>0</v>
      </c>
      <c r="F1077" s="239">
        <v>0</v>
      </c>
      <c r="G1077" s="239">
        <v>0</v>
      </c>
      <c r="H1077" s="239">
        <v>0</v>
      </c>
      <c r="I1077" s="237">
        <v>80000</v>
      </c>
    </row>
    <row r="1078" spans="1:9">
      <c r="A1078" s="236" t="s">
        <v>2530</v>
      </c>
      <c r="B1078" s="236" t="s">
        <v>2531</v>
      </c>
      <c r="C1078" s="237">
        <v>0</v>
      </c>
      <c r="D1078" s="238">
        <v>0</v>
      </c>
      <c r="E1078" s="239">
        <v>0</v>
      </c>
      <c r="F1078" s="239">
        <v>0</v>
      </c>
      <c r="G1078" s="239">
        <v>0</v>
      </c>
      <c r="H1078" s="239">
        <v>0</v>
      </c>
      <c r="I1078" s="237">
        <v>24000</v>
      </c>
    </row>
    <row r="1079" spans="1:9">
      <c r="A1079" s="236" t="s">
        <v>874</v>
      </c>
      <c r="B1079" s="236" t="s">
        <v>2532</v>
      </c>
      <c r="C1079" s="237">
        <v>0</v>
      </c>
      <c r="D1079" s="238">
        <v>0</v>
      </c>
      <c r="E1079" s="239">
        <v>0</v>
      </c>
      <c r="F1079" s="239">
        <v>0</v>
      </c>
      <c r="G1079" s="239">
        <v>0</v>
      </c>
      <c r="H1079" s="239">
        <v>0</v>
      </c>
      <c r="I1079" s="237">
        <v>76800</v>
      </c>
    </row>
    <row r="1080" spans="1:9">
      <c r="A1080" s="236" t="s">
        <v>1199</v>
      </c>
      <c r="B1080" s="236" t="s">
        <v>2533</v>
      </c>
      <c r="C1080" s="237">
        <v>0</v>
      </c>
      <c r="D1080" s="238">
        <v>0</v>
      </c>
      <c r="E1080" s="239">
        <v>0</v>
      </c>
      <c r="F1080" s="239">
        <v>0</v>
      </c>
      <c r="G1080" s="239">
        <v>0</v>
      </c>
      <c r="H1080" s="239">
        <v>0</v>
      </c>
      <c r="I1080" s="237">
        <v>50000</v>
      </c>
    </row>
    <row r="1081" spans="1:9">
      <c r="A1081" s="236" t="s">
        <v>2534</v>
      </c>
      <c r="B1081" s="236" t="s">
        <v>2535</v>
      </c>
      <c r="C1081" s="237">
        <v>0</v>
      </c>
      <c r="D1081" s="238">
        <v>0</v>
      </c>
      <c r="E1081" s="239">
        <v>0</v>
      </c>
      <c r="F1081" s="239">
        <v>0</v>
      </c>
      <c r="G1081" s="239">
        <v>0</v>
      </c>
      <c r="H1081" s="239">
        <v>0</v>
      </c>
      <c r="I1081" s="237">
        <v>30000</v>
      </c>
    </row>
    <row r="1082" spans="1:9">
      <c r="A1082" s="236" t="s">
        <v>2536</v>
      </c>
      <c r="B1082" s="236" t="s">
        <v>2537</v>
      </c>
      <c r="C1082" s="237">
        <v>0</v>
      </c>
      <c r="D1082" s="238">
        <v>0</v>
      </c>
      <c r="E1082" s="239">
        <v>0</v>
      </c>
      <c r="F1082" s="239">
        <v>0</v>
      </c>
      <c r="G1082" s="239">
        <v>0</v>
      </c>
      <c r="H1082" s="239">
        <v>0</v>
      </c>
      <c r="I1082" s="237">
        <v>30000</v>
      </c>
    </row>
    <row r="1083" spans="1:9">
      <c r="A1083" s="236" t="s">
        <v>2538</v>
      </c>
      <c r="B1083" s="236" t="s">
        <v>1889</v>
      </c>
      <c r="C1083" s="237">
        <v>0</v>
      </c>
      <c r="D1083" s="238">
        <v>0</v>
      </c>
      <c r="E1083" s="239">
        <v>0</v>
      </c>
      <c r="F1083" s="239">
        <v>0</v>
      </c>
      <c r="G1083" s="239">
        <v>0</v>
      </c>
      <c r="H1083" s="239">
        <v>0</v>
      </c>
      <c r="I1083" s="237">
        <v>30000</v>
      </c>
    </row>
    <row r="1084" spans="1:9">
      <c r="A1084" s="236" t="s">
        <v>2539</v>
      </c>
      <c r="B1084" s="236" t="s">
        <v>2540</v>
      </c>
      <c r="C1084" s="237">
        <v>0</v>
      </c>
      <c r="D1084" s="238">
        <v>0</v>
      </c>
      <c r="E1084" s="239">
        <v>0</v>
      </c>
      <c r="F1084" s="239">
        <v>0</v>
      </c>
      <c r="G1084" s="239">
        <v>0</v>
      </c>
      <c r="H1084" s="239">
        <v>0</v>
      </c>
      <c r="I1084" s="237">
        <v>30000</v>
      </c>
    </row>
    <row r="1085" spans="1:9">
      <c r="A1085" s="236" t="s">
        <v>2541</v>
      </c>
      <c r="B1085" s="236" t="s">
        <v>2540</v>
      </c>
      <c r="C1085" s="237">
        <v>0</v>
      </c>
      <c r="D1085" s="238">
        <v>0</v>
      </c>
      <c r="E1085" s="239">
        <v>0</v>
      </c>
      <c r="F1085" s="239">
        <v>0</v>
      </c>
      <c r="G1085" s="239">
        <v>0</v>
      </c>
      <c r="H1085" s="239">
        <v>0</v>
      </c>
      <c r="I1085" s="237">
        <v>30000</v>
      </c>
    </row>
    <row r="1086" spans="1:9">
      <c r="A1086" s="236" t="s">
        <v>2542</v>
      </c>
      <c r="B1086" s="236" t="s">
        <v>1889</v>
      </c>
      <c r="C1086" s="237">
        <v>0</v>
      </c>
      <c r="D1086" s="238">
        <v>0</v>
      </c>
      <c r="E1086" s="239">
        <v>0</v>
      </c>
      <c r="F1086" s="239">
        <v>0</v>
      </c>
      <c r="G1086" s="239">
        <v>0</v>
      </c>
      <c r="H1086" s="239">
        <v>0</v>
      </c>
      <c r="I1086" s="237">
        <v>30000</v>
      </c>
    </row>
    <row r="1087" spans="1:9">
      <c r="A1087" s="236" t="s">
        <v>2543</v>
      </c>
      <c r="B1087" s="236" t="s">
        <v>2540</v>
      </c>
      <c r="C1087" s="237">
        <v>0</v>
      </c>
      <c r="D1087" s="238">
        <v>0</v>
      </c>
      <c r="E1087" s="239">
        <v>0</v>
      </c>
      <c r="F1087" s="239">
        <v>0</v>
      </c>
      <c r="G1087" s="239">
        <v>0</v>
      </c>
      <c r="H1087" s="239">
        <v>0</v>
      </c>
      <c r="I1087" s="237">
        <v>30000</v>
      </c>
    </row>
    <row r="1088" spans="1:9">
      <c r="A1088" s="236" t="s">
        <v>2544</v>
      </c>
      <c r="B1088" s="236" t="s">
        <v>1889</v>
      </c>
      <c r="C1088" s="237">
        <v>0</v>
      </c>
      <c r="D1088" s="238">
        <v>0</v>
      </c>
      <c r="E1088" s="239">
        <v>0</v>
      </c>
      <c r="F1088" s="239">
        <v>0</v>
      </c>
      <c r="G1088" s="239">
        <v>0</v>
      </c>
      <c r="H1088" s="239">
        <v>0</v>
      </c>
      <c r="I1088" s="237">
        <v>30000</v>
      </c>
    </row>
    <row r="1089" spans="1:9">
      <c r="A1089" s="236" t="s">
        <v>2545</v>
      </c>
      <c r="B1089" s="236" t="s">
        <v>2535</v>
      </c>
      <c r="C1089" s="237">
        <v>0</v>
      </c>
      <c r="D1089" s="238">
        <v>0</v>
      </c>
      <c r="E1089" s="239">
        <v>0</v>
      </c>
      <c r="F1089" s="239">
        <v>0</v>
      </c>
      <c r="G1089" s="239">
        <v>0</v>
      </c>
      <c r="H1089" s="239">
        <v>0</v>
      </c>
      <c r="I1089" s="237">
        <v>30000</v>
      </c>
    </row>
    <row r="1090" spans="1:9">
      <c r="A1090" s="236" t="s">
        <v>2546</v>
      </c>
      <c r="B1090" s="236" t="s">
        <v>2175</v>
      </c>
      <c r="C1090" s="237">
        <v>0</v>
      </c>
      <c r="D1090" s="238">
        <v>0</v>
      </c>
      <c r="E1090" s="239">
        <v>0</v>
      </c>
      <c r="F1090" s="239">
        <v>0</v>
      </c>
      <c r="G1090" s="239">
        <v>0</v>
      </c>
      <c r="H1090" s="239">
        <v>0</v>
      </c>
      <c r="I1090" s="237">
        <v>34560</v>
      </c>
    </row>
    <row r="1091" spans="1:9">
      <c r="A1091" s="236" t="s">
        <v>2547</v>
      </c>
      <c r="B1091" s="236" t="s">
        <v>2535</v>
      </c>
      <c r="C1091" s="237">
        <v>0</v>
      </c>
      <c r="D1091" s="238">
        <v>0</v>
      </c>
      <c r="E1091" s="239">
        <v>0</v>
      </c>
      <c r="F1091" s="239">
        <v>0</v>
      </c>
      <c r="G1091" s="239">
        <v>0</v>
      </c>
      <c r="H1091" s="239">
        <v>0</v>
      </c>
      <c r="I1091" s="237">
        <v>30000</v>
      </c>
    </row>
    <row r="1092" spans="1:9">
      <c r="A1092" s="236" t="s">
        <v>2548</v>
      </c>
      <c r="B1092" s="236" t="s">
        <v>2549</v>
      </c>
      <c r="C1092" s="237">
        <v>0</v>
      </c>
      <c r="D1092" s="238">
        <v>0</v>
      </c>
      <c r="E1092" s="239">
        <v>0</v>
      </c>
      <c r="F1092" s="239">
        <v>0</v>
      </c>
      <c r="G1092" s="239">
        <v>0</v>
      </c>
      <c r="H1092" s="239">
        <v>0</v>
      </c>
      <c r="I1092" s="237">
        <v>30000</v>
      </c>
    </row>
    <row r="1093" spans="1:9">
      <c r="A1093" s="236" t="s">
        <v>2550</v>
      </c>
      <c r="B1093" s="236" t="s">
        <v>2549</v>
      </c>
      <c r="C1093" s="237">
        <v>0</v>
      </c>
      <c r="D1093" s="238">
        <v>0</v>
      </c>
      <c r="E1093" s="239">
        <v>0</v>
      </c>
      <c r="F1093" s="239">
        <v>0</v>
      </c>
      <c r="G1093" s="239">
        <v>0</v>
      </c>
      <c r="H1093" s="239">
        <v>0</v>
      </c>
      <c r="I1093" s="237">
        <v>30000</v>
      </c>
    </row>
    <row r="1094" spans="1:9">
      <c r="A1094" s="236" t="s">
        <v>2551</v>
      </c>
      <c r="B1094" s="236" t="s">
        <v>2549</v>
      </c>
      <c r="C1094" s="237">
        <v>0</v>
      </c>
      <c r="D1094" s="238">
        <v>0</v>
      </c>
      <c r="E1094" s="239">
        <v>0</v>
      </c>
      <c r="F1094" s="239">
        <v>0</v>
      </c>
      <c r="G1094" s="239">
        <v>0</v>
      </c>
      <c r="H1094" s="239">
        <v>0</v>
      </c>
      <c r="I1094" s="237">
        <v>30000</v>
      </c>
    </row>
    <row r="1095" spans="1:9">
      <c r="A1095" s="236" t="s">
        <v>2552</v>
      </c>
      <c r="B1095" s="236" t="s">
        <v>2103</v>
      </c>
      <c r="C1095" s="237">
        <v>0</v>
      </c>
      <c r="D1095" s="238">
        <v>0</v>
      </c>
      <c r="E1095" s="239">
        <v>0</v>
      </c>
      <c r="F1095" s="239">
        <v>0</v>
      </c>
      <c r="G1095" s="239">
        <v>0</v>
      </c>
      <c r="H1095" s="239">
        <v>0</v>
      </c>
      <c r="I1095" s="237">
        <v>34560</v>
      </c>
    </row>
    <row r="1096" spans="1:9">
      <c r="A1096" s="236" t="s">
        <v>2553</v>
      </c>
      <c r="B1096" s="236" t="s">
        <v>1991</v>
      </c>
      <c r="C1096" s="237">
        <v>0</v>
      </c>
      <c r="D1096" s="238">
        <v>0</v>
      </c>
      <c r="E1096" s="239">
        <v>0</v>
      </c>
      <c r="F1096" s="239">
        <v>0</v>
      </c>
      <c r="G1096" s="239">
        <v>0</v>
      </c>
      <c r="H1096" s="239">
        <v>0</v>
      </c>
      <c r="I1096" s="237">
        <v>43200</v>
      </c>
    </row>
    <row r="1097" spans="1:9">
      <c r="A1097" s="236" t="s">
        <v>2554</v>
      </c>
      <c r="B1097" s="236" t="s">
        <v>1865</v>
      </c>
      <c r="C1097" s="237">
        <v>0</v>
      </c>
      <c r="D1097" s="238">
        <v>0</v>
      </c>
      <c r="E1097" s="239">
        <v>0</v>
      </c>
      <c r="F1097" s="239">
        <v>0</v>
      </c>
      <c r="G1097" s="239">
        <v>0</v>
      </c>
      <c r="H1097" s="239">
        <v>0</v>
      </c>
      <c r="I1097" s="237">
        <v>34560</v>
      </c>
    </row>
    <row r="1098" spans="1:9">
      <c r="A1098" s="236" t="s">
        <v>2555</v>
      </c>
      <c r="B1098" s="236" t="s">
        <v>2556</v>
      </c>
      <c r="C1098" s="237">
        <v>0</v>
      </c>
      <c r="D1098" s="238">
        <v>0</v>
      </c>
      <c r="E1098" s="239">
        <v>0</v>
      </c>
      <c r="F1098" s="239">
        <v>0</v>
      </c>
      <c r="G1098" s="239">
        <v>0</v>
      </c>
      <c r="H1098" s="239">
        <v>0</v>
      </c>
      <c r="I1098" s="237">
        <v>46080</v>
      </c>
    </row>
    <row r="1099" spans="1:9">
      <c r="A1099" s="236" t="s">
        <v>2557</v>
      </c>
      <c r="B1099" s="236" t="s">
        <v>2347</v>
      </c>
      <c r="C1099" s="237">
        <v>0</v>
      </c>
      <c r="D1099" s="238">
        <v>0</v>
      </c>
      <c r="E1099" s="239">
        <v>0</v>
      </c>
      <c r="F1099" s="239">
        <v>0</v>
      </c>
      <c r="G1099" s="239">
        <v>0</v>
      </c>
      <c r="H1099" s="239">
        <v>0</v>
      </c>
      <c r="I1099" s="237">
        <v>50000</v>
      </c>
    </row>
    <row r="1100" spans="1:9">
      <c r="A1100" s="236" t="s">
        <v>1076</v>
      </c>
      <c r="B1100" s="236" t="s">
        <v>1790</v>
      </c>
      <c r="C1100" s="237">
        <v>0</v>
      </c>
      <c r="D1100" s="238">
        <v>0</v>
      </c>
      <c r="E1100" s="239">
        <v>0</v>
      </c>
      <c r="F1100" s="239">
        <v>0</v>
      </c>
      <c r="G1100" s="239">
        <v>0</v>
      </c>
      <c r="H1100" s="239">
        <v>0</v>
      </c>
      <c r="I1100" s="237">
        <v>30000</v>
      </c>
    </row>
    <row r="1101" spans="1:9">
      <c r="A1101" s="236" t="s">
        <v>2558</v>
      </c>
      <c r="B1101" s="236" t="s">
        <v>2537</v>
      </c>
      <c r="C1101" s="237">
        <v>0</v>
      </c>
      <c r="D1101" s="238">
        <v>0</v>
      </c>
      <c r="E1101" s="239">
        <v>0</v>
      </c>
      <c r="F1101" s="239">
        <v>0</v>
      </c>
      <c r="G1101" s="239">
        <v>0</v>
      </c>
      <c r="H1101" s="239">
        <v>0</v>
      </c>
      <c r="I1101" s="237">
        <v>30000</v>
      </c>
    </row>
    <row r="1102" spans="1:9">
      <c r="A1102" s="236" t="s">
        <v>1245</v>
      </c>
      <c r="B1102" s="236" t="s">
        <v>2559</v>
      </c>
      <c r="C1102" s="237">
        <v>0</v>
      </c>
      <c r="D1102" s="238">
        <v>0</v>
      </c>
      <c r="E1102" s="239">
        <v>0</v>
      </c>
      <c r="F1102" s="239">
        <v>0</v>
      </c>
      <c r="G1102" s="239">
        <v>0</v>
      </c>
      <c r="H1102" s="239">
        <v>0</v>
      </c>
      <c r="I1102" s="237">
        <v>60000</v>
      </c>
    </row>
    <row r="1103" spans="1:9">
      <c r="A1103" s="236" t="s">
        <v>951</v>
      </c>
      <c r="B1103" s="236" t="s">
        <v>1626</v>
      </c>
      <c r="C1103" s="237">
        <v>0</v>
      </c>
      <c r="D1103" s="238">
        <v>0</v>
      </c>
      <c r="E1103" s="239">
        <v>0</v>
      </c>
      <c r="F1103" s="239">
        <v>0</v>
      </c>
      <c r="G1103" s="239">
        <v>0</v>
      </c>
      <c r="H1103" s="239">
        <v>0</v>
      </c>
      <c r="I1103" s="237">
        <v>30000</v>
      </c>
    </row>
    <row r="1104" spans="1:9">
      <c r="A1104" s="236" t="s">
        <v>2560</v>
      </c>
      <c r="B1104" s="236" t="s">
        <v>2561</v>
      </c>
      <c r="C1104" s="237">
        <v>0</v>
      </c>
      <c r="D1104" s="238">
        <v>0</v>
      </c>
      <c r="E1104" s="239">
        <v>0</v>
      </c>
      <c r="F1104" s="239">
        <v>0</v>
      </c>
      <c r="G1104" s="239">
        <v>0</v>
      </c>
      <c r="H1104" s="239">
        <v>0</v>
      </c>
      <c r="I1104" s="237">
        <v>30000</v>
      </c>
    </row>
    <row r="1105" spans="1:9">
      <c r="A1105" s="236" t="s">
        <v>694</v>
      </c>
      <c r="B1105" s="236" t="s">
        <v>1772</v>
      </c>
      <c r="C1105" s="237">
        <v>0</v>
      </c>
      <c r="D1105" s="238">
        <v>0</v>
      </c>
      <c r="E1105" s="239">
        <v>0</v>
      </c>
      <c r="F1105" s="239">
        <v>0</v>
      </c>
      <c r="G1105" s="239">
        <v>0</v>
      </c>
      <c r="H1105" s="239">
        <v>0</v>
      </c>
      <c r="I1105" s="237">
        <v>30000</v>
      </c>
    </row>
    <row r="1106" spans="1:9">
      <c r="A1106" s="236" t="s">
        <v>987</v>
      </c>
      <c r="B1106" s="236" t="s">
        <v>1606</v>
      </c>
      <c r="C1106" s="237">
        <v>0</v>
      </c>
      <c r="D1106" s="238">
        <v>0</v>
      </c>
      <c r="E1106" s="239">
        <v>0</v>
      </c>
      <c r="F1106" s="239">
        <v>0</v>
      </c>
      <c r="G1106" s="239">
        <v>0</v>
      </c>
      <c r="H1106" s="239">
        <v>0</v>
      </c>
      <c r="I1106" s="237">
        <v>130000</v>
      </c>
    </row>
    <row r="1107" spans="1:9">
      <c r="A1107" s="236" t="s">
        <v>442</v>
      </c>
      <c r="B1107" s="236" t="s">
        <v>1621</v>
      </c>
      <c r="C1107" s="237">
        <v>0</v>
      </c>
      <c r="D1107" s="238">
        <v>0</v>
      </c>
      <c r="E1107" s="239">
        <v>0</v>
      </c>
      <c r="F1107" s="239">
        <v>0</v>
      </c>
      <c r="G1107" s="239">
        <v>0</v>
      </c>
      <c r="H1107" s="239">
        <v>0</v>
      </c>
      <c r="I1107" s="237">
        <v>51200</v>
      </c>
    </row>
    <row r="1108" spans="1:9">
      <c r="A1108" s="236" t="s">
        <v>930</v>
      </c>
      <c r="B1108" s="236" t="s">
        <v>1675</v>
      </c>
      <c r="C1108" s="237">
        <v>0</v>
      </c>
      <c r="D1108" s="238">
        <v>0</v>
      </c>
      <c r="E1108" s="239">
        <v>0</v>
      </c>
      <c r="F1108" s="239">
        <v>0</v>
      </c>
      <c r="G1108" s="239">
        <v>0</v>
      </c>
      <c r="H1108" s="239">
        <v>0</v>
      </c>
      <c r="I1108" s="237">
        <v>30000</v>
      </c>
    </row>
    <row r="1109" spans="1:9">
      <c r="A1109" s="236" t="s">
        <v>690</v>
      </c>
      <c r="B1109" s="236" t="s">
        <v>2562</v>
      </c>
      <c r="C1109" s="237">
        <v>0</v>
      </c>
      <c r="D1109" s="238">
        <v>0</v>
      </c>
      <c r="E1109" s="239">
        <v>0</v>
      </c>
      <c r="F1109" s="239">
        <v>0</v>
      </c>
      <c r="G1109" s="239">
        <v>0</v>
      </c>
      <c r="H1109" s="239">
        <v>0</v>
      </c>
      <c r="I1109" s="237">
        <v>50000</v>
      </c>
    </row>
    <row r="1110" spans="1:9">
      <c r="A1110" s="236" t="s">
        <v>2563</v>
      </c>
      <c r="B1110" s="236" t="s">
        <v>2097</v>
      </c>
      <c r="C1110" s="237">
        <v>0</v>
      </c>
      <c r="D1110" s="238">
        <v>0</v>
      </c>
      <c r="E1110" s="239">
        <v>0</v>
      </c>
      <c r="F1110" s="239">
        <v>0</v>
      </c>
      <c r="G1110" s="239">
        <v>0</v>
      </c>
      <c r="H1110" s="239">
        <v>0</v>
      </c>
      <c r="I1110" s="237">
        <v>50000</v>
      </c>
    </row>
    <row r="1111" spans="1:9">
      <c r="A1111" s="236" t="s">
        <v>2564</v>
      </c>
      <c r="B1111" s="236" t="s">
        <v>1752</v>
      </c>
      <c r="C1111" s="237">
        <v>0</v>
      </c>
      <c r="D1111" s="238">
        <v>0</v>
      </c>
      <c r="E1111" s="239">
        <v>0</v>
      </c>
      <c r="F1111" s="239">
        <v>0</v>
      </c>
      <c r="G1111" s="239">
        <v>0</v>
      </c>
      <c r="H1111" s="239">
        <v>0</v>
      </c>
      <c r="I1111" s="237">
        <v>64000</v>
      </c>
    </row>
    <row r="1112" spans="1:9">
      <c r="A1112" s="236" t="s">
        <v>2565</v>
      </c>
      <c r="B1112" s="236" t="s">
        <v>1771</v>
      </c>
      <c r="C1112" s="237">
        <v>0</v>
      </c>
      <c r="D1112" s="238">
        <v>0</v>
      </c>
      <c r="E1112" s="239">
        <v>0</v>
      </c>
      <c r="F1112" s="239">
        <v>0</v>
      </c>
      <c r="G1112" s="239">
        <v>0</v>
      </c>
      <c r="H1112" s="239">
        <v>0</v>
      </c>
      <c r="I1112" s="237">
        <v>30000</v>
      </c>
    </row>
    <row r="1113" spans="1:9">
      <c r="A1113" s="236" t="s">
        <v>687</v>
      </c>
      <c r="B1113" s="236" t="s">
        <v>2562</v>
      </c>
      <c r="C1113" s="237">
        <v>0</v>
      </c>
      <c r="D1113" s="238">
        <v>0</v>
      </c>
      <c r="E1113" s="239">
        <v>0</v>
      </c>
      <c r="F1113" s="239">
        <v>0</v>
      </c>
      <c r="G1113" s="239">
        <v>0</v>
      </c>
      <c r="H1113" s="239">
        <v>0</v>
      </c>
      <c r="I1113" s="237">
        <v>50000</v>
      </c>
    </row>
    <row r="1114" spans="1:9">
      <c r="A1114" s="236" t="s">
        <v>2566</v>
      </c>
      <c r="B1114" s="236" t="s">
        <v>2285</v>
      </c>
      <c r="C1114" s="237">
        <v>0</v>
      </c>
      <c r="D1114" s="238">
        <v>0</v>
      </c>
      <c r="E1114" s="239">
        <v>0</v>
      </c>
      <c r="F1114" s="239">
        <v>0</v>
      </c>
      <c r="G1114" s="239">
        <v>0</v>
      </c>
      <c r="H1114" s="239">
        <v>0</v>
      </c>
      <c r="I1114" s="237">
        <v>30000</v>
      </c>
    </row>
    <row r="1115" spans="1:9">
      <c r="A1115" s="236" t="s">
        <v>2567</v>
      </c>
      <c r="B1115" s="236" t="s">
        <v>2017</v>
      </c>
      <c r="C1115" s="237">
        <v>0</v>
      </c>
      <c r="D1115" s="238">
        <v>0</v>
      </c>
      <c r="E1115" s="239">
        <v>0</v>
      </c>
      <c r="F1115" s="239">
        <v>0</v>
      </c>
      <c r="G1115" s="239">
        <v>0</v>
      </c>
      <c r="H1115" s="239">
        <v>0</v>
      </c>
      <c r="I1115" s="237">
        <v>64000</v>
      </c>
    </row>
    <row r="1116" spans="1:9">
      <c r="A1116" s="236" t="s">
        <v>2568</v>
      </c>
      <c r="B1116" s="236" t="s">
        <v>1847</v>
      </c>
      <c r="C1116" s="237">
        <v>0</v>
      </c>
      <c r="D1116" s="238">
        <v>0</v>
      </c>
      <c r="E1116" s="239">
        <v>0</v>
      </c>
      <c r="F1116" s="239">
        <v>0</v>
      </c>
      <c r="G1116" s="239">
        <v>0</v>
      </c>
      <c r="H1116" s="239">
        <v>0</v>
      </c>
      <c r="I1116" s="237">
        <v>30000</v>
      </c>
    </row>
    <row r="1117" spans="1:9">
      <c r="A1117" s="236" t="s">
        <v>2569</v>
      </c>
      <c r="B1117" s="236" t="s">
        <v>2336</v>
      </c>
      <c r="C1117" s="237">
        <v>0</v>
      </c>
      <c r="D1117" s="238">
        <v>0</v>
      </c>
      <c r="E1117" s="239">
        <v>0</v>
      </c>
      <c r="F1117" s="239">
        <v>0</v>
      </c>
      <c r="G1117" s="239">
        <v>0</v>
      </c>
      <c r="H1117" s="239">
        <v>0</v>
      </c>
      <c r="I1117" s="237">
        <v>30000</v>
      </c>
    </row>
    <row r="1118" spans="1:9">
      <c r="A1118" s="236" t="s">
        <v>2570</v>
      </c>
      <c r="B1118" s="236" t="s">
        <v>1758</v>
      </c>
      <c r="C1118" s="237">
        <v>0</v>
      </c>
      <c r="D1118" s="238">
        <v>0</v>
      </c>
      <c r="E1118" s="239">
        <v>0</v>
      </c>
      <c r="F1118" s="239">
        <v>0</v>
      </c>
      <c r="G1118" s="239">
        <v>0</v>
      </c>
      <c r="H1118" s="239">
        <v>0</v>
      </c>
      <c r="I1118" s="237">
        <v>30000</v>
      </c>
    </row>
    <row r="1119" spans="1:9">
      <c r="A1119" s="236" t="s">
        <v>2571</v>
      </c>
      <c r="B1119" s="236" t="s">
        <v>2347</v>
      </c>
      <c r="C1119" s="237">
        <v>0</v>
      </c>
      <c r="D1119" s="238">
        <v>0</v>
      </c>
      <c r="E1119" s="239">
        <v>0</v>
      </c>
      <c r="F1119" s="239">
        <v>0</v>
      </c>
      <c r="G1119" s="239">
        <v>0</v>
      </c>
      <c r="H1119" s="239">
        <v>0</v>
      </c>
      <c r="I1119" s="237">
        <v>50000</v>
      </c>
    </row>
    <row r="1120" spans="1:9">
      <c r="A1120" s="236" t="s">
        <v>1093</v>
      </c>
      <c r="B1120" s="236" t="s">
        <v>1811</v>
      </c>
      <c r="C1120" s="237">
        <v>0</v>
      </c>
      <c r="D1120" s="238">
        <v>0</v>
      </c>
      <c r="E1120" s="239">
        <v>0</v>
      </c>
      <c r="F1120" s="239">
        <v>0</v>
      </c>
      <c r="G1120" s="239">
        <v>0</v>
      </c>
      <c r="H1120" s="239">
        <v>0</v>
      </c>
      <c r="I1120" s="237">
        <v>30000</v>
      </c>
    </row>
    <row r="1121" spans="1:9">
      <c r="A1121" s="236" t="s">
        <v>906</v>
      </c>
      <c r="B1121" s="236" t="s">
        <v>2572</v>
      </c>
      <c r="C1121" s="237">
        <v>0</v>
      </c>
      <c r="D1121" s="238">
        <v>0</v>
      </c>
      <c r="E1121" s="239">
        <v>0</v>
      </c>
      <c r="F1121" s="239">
        <v>0</v>
      </c>
      <c r="G1121" s="239">
        <v>0</v>
      </c>
      <c r="H1121" s="239">
        <v>0</v>
      </c>
      <c r="I1121" s="237">
        <v>50000</v>
      </c>
    </row>
    <row r="1122" spans="1:9">
      <c r="A1122" s="236" t="s">
        <v>1097</v>
      </c>
      <c r="B1122" s="236" t="s">
        <v>1776</v>
      </c>
      <c r="C1122" s="237">
        <v>0</v>
      </c>
      <c r="D1122" s="238">
        <v>0</v>
      </c>
      <c r="E1122" s="239">
        <v>0</v>
      </c>
      <c r="F1122" s="239">
        <v>0</v>
      </c>
      <c r="G1122" s="239">
        <v>0</v>
      </c>
      <c r="H1122" s="239">
        <v>0</v>
      </c>
      <c r="I1122" s="237">
        <v>30000</v>
      </c>
    </row>
    <row r="1123" spans="1:9">
      <c r="A1123" s="236" t="s">
        <v>519</v>
      </c>
      <c r="B1123" s="236" t="s">
        <v>2573</v>
      </c>
      <c r="C1123" s="237">
        <v>0</v>
      </c>
      <c r="D1123" s="238">
        <v>0</v>
      </c>
      <c r="E1123" s="239">
        <v>0</v>
      </c>
      <c r="F1123" s="239">
        <v>0</v>
      </c>
      <c r="G1123" s="239">
        <v>0</v>
      </c>
      <c r="H1123" s="239">
        <v>0</v>
      </c>
      <c r="I1123" s="237">
        <v>30000</v>
      </c>
    </row>
    <row r="1124" spans="1:9">
      <c r="A1124" s="236" t="s">
        <v>2574</v>
      </c>
      <c r="B1124" s="236" t="s">
        <v>1762</v>
      </c>
      <c r="C1124" s="237">
        <v>0</v>
      </c>
      <c r="D1124" s="238">
        <v>0</v>
      </c>
      <c r="E1124" s="239">
        <v>0</v>
      </c>
      <c r="F1124" s="239">
        <v>0</v>
      </c>
      <c r="G1124" s="239">
        <v>0</v>
      </c>
      <c r="H1124" s="239">
        <v>0</v>
      </c>
      <c r="I1124" s="237">
        <v>30000</v>
      </c>
    </row>
    <row r="1125" spans="1:9">
      <c r="A1125" s="236" t="s">
        <v>1133</v>
      </c>
      <c r="B1125" s="236" t="s">
        <v>1777</v>
      </c>
      <c r="C1125" s="237">
        <v>0</v>
      </c>
      <c r="D1125" s="238">
        <v>0</v>
      </c>
      <c r="E1125" s="239">
        <v>0</v>
      </c>
      <c r="F1125" s="239">
        <v>0</v>
      </c>
      <c r="G1125" s="239">
        <v>0</v>
      </c>
      <c r="H1125" s="239">
        <v>0</v>
      </c>
      <c r="I1125" s="237">
        <v>30000</v>
      </c>
    </row>
    <row r="1126" spans="1:9">
      <c r="A1126" s="236" t="s">
        <v>1118</v>
      </c>
      <c r="B1126" s="236" t="s">
        <v>2079</v>
      </c>
      <c r="C1126" s="237">
        <v>0</v>
      </c>
      <c r="D1126" s="238">
        <v>0</v>
      </c>
      <c r="E1126" s="239">
        <v>0</v>
      </c>
      <c r="F1126" s="239">
        <v>0</v>
      </c>
      <c r="G1126" s="239">
        <v>0</v>
      </c>
      <c r="H1126" s="239">
        <v>0</v>
      </c>
      <c r="I1126" s="237">
        <v>30000</v>
      </c>
    </row>
    <row r="1127" spans="1:9">
      <c r="A1127" s="236" t="s">
        <v>2575</v>
      </c>
      <c r="B1127" s="236" t="s">
        <v>1712</v>
      </c>
      <c r="C1127" s="237">
        <v>0</v>
      </c>
      <c r="D1127" s="238">
        <v>0</v>
      </c>
      <c r="E1127" s="239">
        <v>0</v>
      </c>
      <c r="F1127" s="239">
        <v>0</v>
      </c>
      <c r="G1127" s="239">
        <v>0</v>
      </c>
      <c r="H1127" s="239">
        <v>0</v>
      </c>
      <c r="I1127" s="237">
        <v>30000</v>
      </c>
    </row>
    <row r="1128" spans="1:9">
      <c r="A1128" s="236" t="s">
        <v>1254</v>
      </c>
      <c r="B1128" s="236" t="s">
        <v>2098</v>
      </c>
      <c r="C1128" s="237">
        <v>0</v>
      </c>
      <c r="D1128" s="238">
        <v>0</v>
      </c>
      <c r="E1128" s="239">
        <v>0</v>
      </c>
      <c r="F1128" s="239">
        <v>0</v>
      </c>
      <c r="G1128" s="239">
        <v>0</v>
      </c>
      <c r="H1128" s="239">
        <v>0</v>
      </c>
      <c r="I1128" s="237">
        <v>30000</v>
      </c>
    </row>
    <row r="1129" spans="1:9">
      <c r="A1129" s="236" t="s">
        <v>2576</v>
      </c>
      <c r="B1129" s="236" t="s">
        <v>2577</v>
      </c>
      <c r="C1129" s="237">
        <v>0</v>
      </c>
      <c r="D1129" s="238">
        <v>0</v>
      </c>
      <c r="E1129" s="239">
        <v>0</v>
      </c>
      <c r="F1129" s="239">
        <v>0</v>
      </c>
      <c r="G1129" s="239">
        <v>0</v>
      </c>
      <c r="H1129" s="239">
        <v>0</v>
      </c>
      <c r="I1129" s="237">
        <v>80000</v>
      </c>
    </row>
    <row r="1130" spans="1:9">
      <c r="A1130" s="236" t="s">
        <v>2578</v>
      </c>
      <c r="B1130" s="236" t="s">
        <v>2194</v>
      </c>
      <c r="C1130" s="237">
        <v>0</v>
      </c>
      <c r="D1130" s="238">
        <v>0</v>
      </c>
      <c r="E1130" s="239">
        <v>0</v>
      </c>
      <c r="F1130" s="239">
        <v>0</v>
      </c>
      <c r="G1130" s="239">
        <v>0</v>
      </c>
      <c r="H1130" s="239">
        <v>0</v>
      </c>
      <c r="I1130" s="237">
        <v>30000</v>
      </c>
    </row>
    <row r="1131" spans="1:9">
      <c r="A1131" s="236" t="s">
        <v>794</v>
      </c>
      <c r="B1131" s="236" t="s">
        <v>2579</v>
      </c>
      <c r="C1131" s="237">
        <v>0</v>
      </c>
      <c r="D1131" s="238">
        <v>0</v>
      </c>
      <c r="E1131" s="239">
        <v>0</v>
      </c>
      <c r="F1131" s="239">
        <v>0</v>
      </c>
      <c r="G1131" s="239">
        <v>0</v>
      </c>
      <c r="H1131" s="239">
        <v>0</v>
      </c>
      <c r="I1131" s="237">
        <v>50000</v>
      </c>
    </row>
    <row r="1132" spans="1:9">
      <c r="A1132" s="236" t="s">
        <v>2580</v>
      </c>
      <c r="B1132" s="236" t="s">
        <v>2537</v>
      </c>
      <c r="C1132" s="237">
        <v>0</v>
      </c>
      <c r="D1132" s="238">
        <v>0</v>
      </c>
      <c r="E1132" s="239">
        <v>0</v>
      </c>
      <c r="F1132" s="239">
        <v>0</v>
      </c>
      <c r="G1132" s="239">
        <v>0</v>
      </c>
      <c r="H1132" s="239">
        <v>0</v>
      </c>
      <c r="I1132" s="237">
        <v>30000</v>
      </c>
    </row>
    <row r="1133" spans="1:9">
      <c r="A1133" s="236" t="s">
        <v>2581</v>
      </c>
      <c r="B1133" s="236" t="s">
        <v>2582</v>
      </c>
      <c r="C1133" s="237">
        <v>0</v>
      </c>
      <c r="D1133" s="238">
        <v>0</v>
      </c>
      <c r="E1133" s="239">
        <v>0</v>
      </c>
      <c r="F1133" s="239">
        <v>0</v>
      </c>
      <c r="G1133" s="239">
        <v>0</v>
      </c>
      <c r="H1133" s="239">
        <v>0</v>
      </c>
      <c r="I1133" s="237">
        <v>30000</v>
      </c>
    </row>
    <row r="1134" spans="1:9">
      <c r="A1134" s="236" t="s">
        <v>2583</v>
      </c>
      <c r="B1134" s="236" t="s">
        <v>2584</v>
      </c>
      <c r="C1134" s="237">
        <v>0</v>
      </c>
      <c r="D1134" s="238">
        <v>0</v>
      </c>
      <c r="E1134" s="239">
        <v>0</v>
      </c>
      <c r="F1134" s="239">
        <v>0</v>
      </c>
      <c r="G1134" s="239">
        <v>0</v>
      </c>
      <c r="H1134" s="239">
        <v>0</v>
      </c>
      <c r="I1134" s="237">
        <v>30000</v>
      </c>
    </row>
    <row r="1135" spans="1:9">
      <c r="A1135" s="236" t="s">
        <v>2585</v>
      </c>
      <c r="B1135" s="236" t="s">
        <v>2586</v>
      </c>
      <c r="C1135" s="237">
        <v>0</v>
      </c>
      <c r="D1135" s="238">
        <v>0</v>
      </c>
      <c r="E1135" s="239">
        <v>0</v>
      </c>
      <c r="F1135" s="239">
        <v>0</v>
      </c>
      <c r="G1135" s="239">
        <v>0</v>
      </c>
      <c r="H1135" s="239">
        <v>0</v>
      </c>
      <c r="I1135" s="237">
        <v>30000</v>
      </c>
    </row>
    <row r="1136" spans="1:9">
      <c r="A1136" s="236" t="s">
        <v>2587</v>
      </c>
      <c r="B1136" s="236" t="s">
        <v>2588</v>
      </c>
      <c r="C1136" s="237">
        <v>0</v>
      </c>
      <c r="D1136" s="238">
        <v>0</v>
      </c>
      <c r="E1136" s="239">
        <v>0</v>
      </c>
      <c r="F1136" s="239">
        <v>0</v>
      </c>
      <c r="G1136" s="239">
        <v>0</v>
      </c>
      <c r="H1136" s="239">
        <v>0</v>
      </c>
      <c r="I1136" s="237">
        <v>30000</v>
      </c>
    </row>
    <row r="1137" spans="1:9">
      <c r="A1137" s="236" t="s">
        <v>2589</v>
      </c>
      <c r="B1137" s="236" t="s">
        <v>2590</v>
      </c>
      <c r="C1137" s="237">
        <v>0</v>
      </c>
      <c r="D1137" s="238">
        <v>0</v>
      </c>
      <c r="E1137" s="239">
        <v>0</v>
      </c>
      <c r="F1137" s="239">
        <v>0</v>
      </c>
      <c r="G1137" s="239">
        <v>0</v>
      </c>
      <c r="H1137" s="239">
        <v>0</v>
      </c>
      <c r="I1137" s="237">
        <v>30000</v>
      </c>
    </row>
    <row r="1138" spans="1:9">
      <c r="A1138" s="236" t="s">
        <v>2591</v>
      </c>
      <c r="B1138" s="236" t="s">
        <v>2590</v>
      </c>
      <c r="C1138" s="237">
        <v>0</v>
      </c>
      <c r="D1138" s="238">
        <v>0</v>
      </c>
      <c r="E1138" s="239">
        <v>0</v>
      </c>
      <c r="F1138" s="239">
        <v>0</v>
      </c>
      <c r="G1138" s="239">
        <v>0</v>
      </c>
      <c r="H1138" s="239">
        <v>0</v>
      </c>
      <c r="I1138" s="237">
        <v>30000</v>
      </c>
    </row>
    <row r="1139" spans="1:9">
      <c r="A1139" s="236" t="s">
        <v>2592</v>
      </c>
      <c r="B1139" s="236" t="s">
        <v>2590</v>
      </c>
      <c r="C1139" s="237">
        <v>0</v>
      </c>
      <c r="D1139" s="238">
        <v>0</v>
      </c>
      <c r="E1139" s="239">
        <v>0</v>
      </c>
      <c r="F1139" s="239">
        <v>0</v>
      </c>
      <c r="G1139" s="239">
        <v>0</v>
      </c>
      <c r="H1139" s="239">
        <v>0</v>
      </c>
      <c r="I1139" s="237">
        <v>30000</v>
      </c>
    </row>
    <row r="1140" spans="1:9">
      <c r="A1140" s="236" t="s">
        <v>2593</v>
      </c>
      <c r="B1140" s="236" t="s">
        <v>2594</v>
      </c>
      <c r="C1140" s="237">
        <v>0</v>
      </c>
      <c r="D1140" s="238">
        <v>0</v>
      </c>
      <c r="E1140" s="239">
        <v>0</v>
      </c>
      <c r="F1140" s="239">
        <v>0</v>
      </c>
      <c r="G1140" s="239">
        <v>0</v>
      </c>
      <c r="H1140" s="239">
        <v>0</v>
      </c>
      <c r="I1140" s="237">
        <v>30000</v>
      </c>
    </row>
    <row r="1141" spans="1:9">
      <c r="A1141" s="236" t="s">
        <v>2595</v>
      </c>
      <c r="B1141" s="236" t="s">
        <v>2594</v>
      </c>
      <c r="C1141" s="237">
        <v>0</v>
      </c>
      <c r="D1141" s="238">
        <v>0</v>
      </c>
      <c r="E1141" s="239">
        <v>0</v>
      </c>
      <c r="F1141" s="239">
        <v>0</v>
      </c>
      <c r="G1141" s="239">
        <v>0</v>
      </c>
      <c r="H1141" s="239">
        <v>0</v>
      </c>
      <c r="I1141" s="237">
        <v>30000</v>
      </c>
    </row>
    <row r="1142" spans="1:9">
      <c r="A1142" s="236" t="s">
        <v>2596</v>
      </c>
      <c r="B1142" s="236" t="s">
        <v>2594</v>
      </c>
      <c r="C1142" s="237">
        <v>0</v>
      </c>
      <c r="D1142" s="238">
        <v>0</v>
      </c>
      <c r="E1142" s="239">
        <v>0</v>
      </c>
      <c r="F1142" s="239">
        <v>0</v>
      </c>
      <c r="G1142" s="239">
        <v>0</v>
      </c>
      <c r="H1142" s="239">
        <v>0</v>
      </c>
      <c r="I1142" s="237">
        <v>30000</v>
      </c>
    </row>
    <row r="1143" spans="1:9">
      <c r="A1143" s="236" t="s">
        <v>2597</v>
      </c>
      <c r="B1143" s="236" t="s">
        <v>2586</v>
      </c>
      <c r="C1143" s="237">
        <v>0</v>
      </c>
      <c r="D1143" s="238">
        <v>0</v>
      </c>
      <c r="E1143" s="239">
        <v>0</v>
      </c>
      <c r="F1143" s="239">
        <v>0</v>
      </c>
      <c r="G1143" s="239">
        <v>0</v>
      </c>
      <c r="H1143" s="239">
        <v>0</v>
      </c>
      <c r="I1143" s="237">
        <v>30000</v>
      </c>
    </row>
    <row r="1144" spans="1:9">
      <c r="A1144" s="236" t="s">
        <v>2598</v>
      </c>
      <c r="B1144" s="236" t="s">
        <v>2588</v>
      </c>
      <c r="C1144" s="237">
        <v>0</v>
      </c>
      <c r="D1144" s="238">
        <v>0</v>
      </c>
      <c r="E1144" s="239">
        <v>0</v>
      </c>
      <c r="F1144" s="239">
        <v>0</v>
      </c>
      <c r="G1144" s="239">
        <v>0</v>
      </c>
      <c r="H1144" s="239">
        <v>0</v>
      </c>
      <c r="I1144" s="237">
        <v>30000</v>
      </c>
    </row>
    <row r="1145" spans="1:9">
      <c r="A1145" s="236" t="s">
        <v>2599</v>
      </c>
      <c r="B1145" s="236" t="s">
        <v>2586</v>
      </c>
      <c r="C1145" s="237">
        <v>0</v>
      </c>
      <c r="D1145" s="238">
        <v>0</v>
      </c>
      <c r="E1145" s="239">
        <v>0</v>
      </c>
      <c r="F1145" s="239">
        <v>0</v>
      </c>
      <c r="G1145" s="239">
        <v>0</v>
      </c>
      <c r="H1145" s="239">
        <v>0</v>
      </c>
      <c r="I1145" s="237">
        <v>30000</v>
      </c>
    </row>
    <row r="1146" spans="1:9">
      <c r="A1146" s="236" t="s">
        <v>2600</v>
      </c>
      <c r="B1146" s="236" t="s">
        <v>2601</v>
      </c>
      <c r="C1146" s="237">
        <v>0</v>
      </c>
      <c r="D1146" s="238">
        <v>0</v>
      </c>
      <c r="E1146" s="239">
        <v>0</v>
      </c>
      <c r="F1146" s="239">
        <v>0</v>
      </c>
      <c r="G1146" s="239">
        <v>0</v>
      </c>
      <c r="H1146" s="239">
        <v>0</v>
      </c>
      <c r="I1146" s="237">
        <v>30000</v>
      </c>
    </row>
    <row r="1147" spans="1:9">
      <c r="A1147" s="236" t="s">
        <v>2602</v>
      </c>
      <c r="B1147" s="236" t="s">
        <v>2601</v>
      </c>
      <c r="C1147" s="237">
        <v>0</v>
      </c>
      <c r="D1147" s="238">
        <v>0</v>
      </c>
      <c r="E1147" s="239">
        <v>0</v>
      </c>
      <c r="F1147" s="239">
        <v>0</v>
      </c>
      <c r="G1147" s="239">
        <v>0</v>
      </c>
      <c r="H1147" s="239">
        <v>0</v>
      </c>
      <c r="I1147" s="237">
        <v>30000</v>
      </c>
    </row>
    <row r="1148" spans="1:9">
      <c r="A1148" s="236" t="s">
        <v>2603</v>
      </c>
      <c r="B1148" s="236" t="s">
        <v>2601</v>
      </c>
      <c r="C1148" s="237">
        <v>0</v>
      </c>
      <c r="D1148" s="238">
        <v>0</v>
      </c>
      <c r="E1148" s="239">
        <v>0</v>
      </c>
      <c r="F1148" s="239">
        <v>0</v>
      </c>
      <c r="G1148" s="239">
        <v>0</v>
      </c>
      <c r="H1148" s="239">
        <v>0</v>
      </c>
      <c r="I1148" s="237">
        <v>30000</v>
      </c>
    </row>
    <row r="1149" spans="1:9">
      <c r="A1149" s="236" t="s">
        <v>2604</v>
      </c>
      <c r="B1149" s="236" t="s">
        <v>2605</v>
      </c>
      <c r="C1149" s="237">
        <v>0</v>
      </c>
      <c r="D1149" s="238">
        <v>0</v>
      </c>
      <c r="E1149" s="239">
        <v>0</v>
      </c>
      <c r="F1149" s="239">
        <v>0</v>
      </c>
      <c r="G1149" s="239">
        <v>0</v>
      </c>
      <c r="H1149" s="239">
        <v>0</v>
      </c>
      <c r="I1149" s="237">
        <v>30000</v>
      </c>
    </row>
    <row r="1150" spans="1:9">
      <c r="A1150" s="236" t="s">
        <v>2606</v>
      </c>
      <c r="B1150" s="236" t="s">
        <v>2605</v>
      </c>
      <c r="C1150" s="237">
        <v>0</v>
      </c>
      <c r="D1150" s="238">
        <v>0</v>
      </c>
      <c r="E1150" s="239">
        <v>0</v>
      </c>
      <c r="F1150" s="239">
        <v>0</v>
      </c>
      <c r="G1150" s="239">
        <v>0</v>
      </c>
      <c r="H1150" s="239">
        <v>0</v>
      </c>
      <c r="I1150" s="237">
        <v>30000</v>
      </c>
    </row>
    <row r="1151" spans="1:9">
      <c r="A1151" s="236" t="s">
        <v>2607</v>
      </c>
      <c r="B1151" s="236" t="s">
        <v>2605</v>
      </c>
      <c r="C1151" s="237">
        <v>0</v>
      </c>
      <c r="D1151" s="238">
        <v>0</v>
      </c>
      <c r="E1151" s="239">
        <v>0</v>
      </c>
      <c r="F1151" s="239">
        <v>0</v>
      </c>
      <c r="G1151" s="239">
        <v>0</v>
      </c>
      <c r="H1151" s="239">
        <v>0</v>
      </c>
      <c r="I1151" s="237">
        <v>30000</v>
      </c>
    </row>
    <row r="1152" spans="1:9">
      <c r="A1152" s="236" t="s">
        <v>2608</v>
      </c>
      <c r="B1152" s="236" t="s">
        <v>2609</v>
      </c>
      <c r="C1152" s="237">
        <v>0</v>
      </c>
      <c r="D1152" s="238">
        <v>0</v>
      </c>
      <c r="E1152" s="239">
        <v>0</v>
      </c>
      <c r="F1152" s="239">
        <v>0</v>
      </c>
      <c r="G1152" s="239">
        <v>0</v>
      </c>
      <c r="H1152" s="239">
        <v>0</v>
      </c>
      <c r="I1152" s="237">
        <v>30000</v>
      </c>
    </row>
    <row r="1153" spans="1:9">
      <c r="A1153" s="236" t="s">
        <v>2610</v>
      </c>
      <c r="B1153" s="236" t="s">
        <v>2588</v>
      </c>
      <c r="C1153" s="237">
        <v>0</v>
      </c>
      <c r="D1153" s="238">
        <v>0</v>
      </c>
      <c r="E1153" s="239">
        <v>0</v>
      </c>
      <c r="F1153" s="239">
        <v>0</v>
      </c>
      <c r="G1153" s="239">
        <v>0</v>
      </c>
      <c r="H1153" s="239">
        <v>0</v>
      </c>
      <c r="I1153" s="237">
        <v>30000</v>
      </c>
    </row>
    <row r="1154" spans="1:9">
      <c r="A1154" s="236" t="s">
        <v>2611</v>
      </c>
      <c r="B1154" s="236" t="s">
        <v>2612</v>
      </c>
      <c r="C1154" s="237">
        <v>0</v>
      </c>
      <c r="D1154" s="238">
        <v>0</v>
      </c>
      <c r="E1154" s="239">
        <v>0</v>
      </c>
      <c r="F1154" s="239">
        <v>0</v>
      </c>
      <c r="G1154" s="239">
        <v>0</v>
      </c>
      <c r="H1154" s="239">
        <v>0</v>
      </c>
      <c r="I1154" s="237">
        <v>30000</v>
      </c>
    </row>
    <row r="1155" spans="1:9">
      <c r="A1155" s="236" t="s">
        <v>2613</v>
      </c>
      <c r="B1155" s="236" t="s">
        <v>2435</v>
      </c>
      <c r="C1155" s="237">
        <v>0</v>
      </c>
      <c r="D1155" s="238">
        <v>0</v>
      </c>
      <c r="E1155" s="239">
        <v>0</v>
      </c>
      <c r="F1155" s="239">
        <v>0</v>
      </c>
      <c r="G1155" s="239">
        <v>0</v>
      </c>
      <c r="H1155" s="239">
        <v>0</v>
      </c>
      <c r="I1155" s="237">
        <v>30000</v>
      </c>
    </row>
    <row r="1156" spans="1:9">
      <c r="A1156" s="236" t="s">
        <v>2614</v>
      </c>
      <c r="B1156" s="236" t="s">
        <v>2615</v>
      </c>
      <c r="C1156" s="237">
        <v>0</v>
      </c>
      <c r="D1156" s="238">
        <v>0</v>
      </c>
      <c r="E1156" s="239">
        <v>0</v>
      </c>
      <c r="F1156" s="239">
        <v>0</v>
      </c>
      <c r="G1156" s="239">
        <v>0</v>
      </c>
      <c r="H1156" s="239">
        <v>0</v>
      </c>
      <c r="I1156" s="237">
        <v>30000</v>
      </c>
    </row>
    <row r="1157" spans="1:9">
      <c r="A1157" s="236" t="s">
        <v>2616</v>
      </c>
      <c r="B1157" s="236" t="s">
        <v>2584</v>
      </c>
      <c r="C1157" s="237">
        <v>0</v>
      </c>
      <c r="D1157" s="238">
        <v>0</v>
      </c>
      <c r="E1157" s="239">
        <v>0</v>
      </c>
      <c r="F1157" s="239">
        <v>0</v>
      </c>
      <c r="G1157" s="239">
        <v>0</v>
      </c>
      <c r="H1157" s="239">
        <v>0</v>
      </c>
      <c r="I1157" s="237">
        <v>30000</v>
      </c>
    </row>
    <row r="1158" spans="1:9">
      <c r="A1158" s="236" t="s">
        <v>2617</v>
      </c>
      <c r="B1158" s="236" t="s">
        <v>2584</v>
      </c>
      <c r="C1158" s="237">
        <v>0</v>
      </c>
      <c r="D1158" s="238">
        <v>0</v>
      </c>
      <c r="E1158" s="239">
        <v>0</v>
      </c>
      <c r="F1158" s="239">
        <v>0</v>
      </c>
      <c r="G1158" s="239">
        <v>0</v>
      </c>
      <c r="H1158" s="239">
        <v>0</v>
      </c>
      <c r="I1158" s="237">
        <v>30000</v>
      </c>
    </row>
    <row r="1159" spans="1:9">
      <c r="A1159" s="236" t="s">
        <v>2618</v>
      </c>
      <c r="B1159" s="236" t="s">
        <v>2619</v>
      </c>
      <c r="C1159" s="237">
        <v>0</v>
      </c>
      <c r="D1159" s="238">
        <v>0</v>
      </c>
      <c r="E1159" s="239">
        <v>0</v>
      </c>
      <c r="F1159" s="239">
        <v>0</v>
      </c>
      <c r="G1159" s="239">
        <v>0</v>
      </c>
      <c r="H1159" s="239">
        <v>0</v>
      </c>
      <c r="I1159" s="237">
        <v>30000</v>
      </c>
    </row>
    <row r="1160" spans="1:9">
      <c r="A1160" s="236" t="s">
        <v>2620</v>
      </c>
      <c r="B1160" s="236" t="s">
        <v>2619</v>
      </c>
      <c r="C1160" s="237">
        <v>0</v>
      </c>
      <c r="D1160" s="238">
        <v>0</v>
      </c>
      <c r="E1160" s="239">
        <v>0</v>
      </c>
      <c r="F1160" s="239">
        <v>0</v>
      </c>
      <c r="G1160" s="239">
        <v>0</v>
      </c>
      <c r="H1160" s="239">
        <v>0</v>
      </c>
      <c r="I1160" s="237">
        <v>30000</v>
      </c>
    </row>
    <row r="1161" spans="1:9">
      <c r="A1161" s="236" t="s">
        <v>2621</v>
      </c>
      <c r="B1161" s="236" t="s">
        <v>2619</v>
      </c>
      <c r="C1161" s="237">
        <v>0</v>
      </c>
      <c r="D1161" s="238">
        <v>0</v>
      </c>
      <c r="E1161" s="239">
        <v>0</v>
      </c>
      <c r="F1161" s="239">
        <v>0</v>
      </c>
      <c r="G1161" s="239">
        <v>0</v>
      </c>
      <c r="H1161" s="239">
        <v>0</v>
      </c>
      <c r="I1161" s="237">
        <v>30000</v>
      </c>
    </row>
    <row r="1162" spans="1:9">
      <c r="A1162" s="236" t="s">
        <v>2622</v>
      </c>
      <c r="B1162" s="236" t="s">
        <v>2623</v>
      </c>
      <c r="C1162" s="237">
        <v>0</v>
      </c>
      <c r="D1162" s="238">
        <v>0</v>
      </c>
      <c r="E1162" s="239">
        <v>0</v>
      </c>
      <c r="F1162" s="239">
        <v>0</v>
      </c>
      <c r="G1162" s="239">
        <v>0</v>
      </c>
      <c r="H1162" s="239">
        <v>0</v>
      </c>
      <c r="I1162" s="237">
        <v>30000</v>
      </c>
    </row>
    <row r="1163" spans="1:9">
      <c r="A1163" s="236" t="s">
        <v>2624</v>
      </c>
      <c r="B1163" s="236" t="s">
        <v>2623</v>
      </c>
      <c r="C1163" s="237">
        <v>0</v>
      </c>
      <c r="D1163" s="238">
        <v>0</v>
      </c>
      <c r="E1163" s="239">
        <v>0</v>
      </c>
      <c r="F1163" s="239">
        <v>0</v>
      </c>
      <c r="G1163" s="239">
        <v>0</v>
      </c>
      <c r="H1163" s="239">
        <v>0</v>
      </c>
      <c r="I1163" s="237">
        <v>30000</v>
      </c>
    </row>
    <row r="1164" spans="1:9">
      <c r="A1164" s="236" t="s">
        <v>2625</v>
      </c>
      <c r="B1164" s="236" t="s">
        <v>2623</v>
      </c>
      <c r="C1164" s="237">
        <v>0</v>
      </c>
      <c r="D1164" s="238">
        <v>0</v>
      </c>
      <c r="E1164" s="239">
        <v>0</v>
      </c>
      <c r="F1164" s="239">
        <v>0</v>
      </c>
      <c r="G1164" s="239">
        <v>0</v>
      </c>
      <c r="H1164" s="239">
        <v>0</v>
      </c>
      <c r="I1164" s="237">
        <v>30000</v>
      </c>
    </row>
    <row r="1165" spans="1:9">
      <c r="A1165" s="236" t="s">
        <v>2626</v>
      </c>
      <c r="B1165" s="236" t="s">
        <v>2615</v>
      </c>
      <c r="C1165" s="237">
        <v>0</v>
      </c>
      <c r="D1165" s="238">
        <v>0</v>
      </c>
      <c r="E1165" s="239">
        <v>0</v>
      </c>
      <c r="F1165" s="239">
        <v>0</v>
      </c>
      <c r="G1165" s="239">
        <v>0</v>
      </c>
      <c r="H1165" s="239">
        <v>0</v>
      </c>
      <c r="I1165" s="237">
        <v>30000</v>
      </c>
    </row>
    <row r="1166" spans="1:9">
      <c r="A1166" s="236" t="s">
        <v>2627</v>
      </c>
      <c r="B1166" s="236" t="s">
        <v>2612</v>
      </c>
      <c r="C1166" s="237">
        <v>0</v>
      </c>
      <c r="D1166" s="238">
        <v>0</v>
      </c>
      <c r="E1166" s="239">
        <v>0</v>
      </c>
      <c r="F1166" s="239">
        <v>0</v>
      </c>
      <c r="G1166" s="239">
        <v>0</v>
      </c>
      <c r="H1166" s="239">
        <v>0</v>
      </c>
      <c r="I1166" s="237">
        <v>30000</v>
      </c>
    </row>
    <row r="1167" spans="1:9">
      <c r="A1167" s="236" t="s">
        <v>2628</v>
      </c>
      <c r="B1167" s="236" t="s">
        <v>2615</v>
      </c>
      <c r="C1167" s="237">
        <v>0</v>
      </c>
      <c r="D1167" s="238">
        <v>0</v>
      </c>
      <c r="E1167" s="239">
        <v>0</v>
      </c>
      <c r="F1167" s="239">
        <v>0</v>
      </c>
      <c r="G1167" s="239">
        <v>0</v>
      </c>
      <c r="H1167" s="239">
        <v>0</v>
      </c>
      <c r="I1167" s="237">
        <v>30000</v>
      </c>
    </row>
    <row r="1168" spans="1:9">
      <c r="A1168" s="236" t="s">
        <v>2629</v>
      </c>
      <c r="B1168" s="236" t="s">
        <v>2630</v>
      </c>
      <c r="C1168" s="237">
        <v>0</v>
      </c>
      <c r="D1168" s="238">
        <v>0</v>
      </c>
      <c r="E1168" s="239">
        <v>0</v>
      </c>
      <c r="F1168" s="239">
        <v>0</v>
      </c>
      <c r="G1168" s="239">
        <v>0</v>
      </c>
      <c r="H1168" s="239">
        <v>0</v>
      </c>
      <c r="I1168" s="237">
        <v>30000</v>
      </c>
    </row>
    <row r="1169" spans="1:9">
      <c r="A1169" s="236" t="s">
        <v>2631</v>
      </c>
      <c r="B1169" s="236" t="s">
        <v>2630</v>
      </c>
      <c r="C1169" s="237">
        <v>0</v>
      </c>
      <c r="D1169" s="238">
        <v>0</v>
      </c>
      <c r="E1169" s="239">
        <v>0</v>
      </c>
      <c r="F1169" s="239">
        <v>0</v>
      </c>
      <c r="G1169" s="239">
        <v>0</v>
      </c>
      <c r="H1169" s="239">
        <v>0</v>
      </c>
      <c r="I1169" s="237">
        <v>30000</v>
      </c>
    </row>
    <row r="1170" spans="1:9">
      <c r="A1170" s="236" t="s">
        <v>2632</v>
      </c>
      <c r="B1170" s="236" t="s">
        <v>2630</v>
      </c>
      <c r="C1170" s="237">
        <v>0</v>
      </c>
      <c r="D1170" s="238">
        <v>0</v>
      </c>
      <c r="E1170" s="239">
        <v>0</v>
      </c>
      <c r="F1170" s="239">
        <v>0</v>
      </c>
      <c r="G1170" s="239">
        <v>0</v>
      </c>
      <c r="H1170" s="239">
        <v>0</v>
      </c>
      <c r="I1170" s="237">
        <v>30000</v>
      </c>
    </row>
    <row r="1171" spans="1:9">
      <c r="A1171" s="236" t="s">
        <v>2633</v>
      </c>
      <c r="B1171" s="236" t="s">
        <v>2634</v>
      </c>
      <c r="C1171" s="237">
        <v>0</v>
      </c>
      <c r="D1171" s="238">
        <v>0</v>
      </c>
      <c r="E1171" s="239">
        <v>0</v>
      </c>
      <c r="F1171" s="239">
        <v>0</v>
      </c>
      <c r="G1171" s="239">
        <v>0</v>
      </c>
      <c r="H1171" s="239">
        <v>0</v>
      </c>
      <c r="I1171" s="237">
        <v>30000</v>
      </c>
    </row>
    <row r="1172" spans="1:9">
      <c r="A1172" s="236" t="s">
        <v>2635</v>
      </c>
      <c r="B1172" s="236" t="s">
        <v>2634</v>
      </c>
      <c r="C1172" s="237">
        <v>0</v>
      </c>
      <c r="D1172" s="238">
        <v>0</v>
      </c>
      <c r="E1172" s="239">
        <v>0</v>
      </c>
      <c r="F1172" s="239">
        <v>0</v>
      </c>
      <c r="G1172" s="239">
        <v>0</v>
      </c>
      <c r="H1172" s="239">
        <v>0</v>
      </c>
      <c r="I1172" s="237">
        <v>30000</v>
      </c>
    </row>
    <row r="1173" spans="1:9">
      <c r="A1173" s="236" t="s">
        <v>2636</v>
      </c>
      <c r="B1173" s="236" t="s">
        <v>2634</v>
      </c>
      <c r="C1173" s="237">
        <v>0</v>
      </c>
      <c r="D1173" s="238">
        <v>0</v>
      </c>
      <c r="E1173" s="239">
        <v>0</v>
      </c>
      <c r="F1173" s="239">
        <v>0</v>
      </c>
      <c r="G1173" s="239">
        <v>0</v>
      </c>
      <c r="H1173" s="239">
        <v>0</v>
      </c>
      <c r="I1173" s="237">
        <v>30000</v>
      </c>
    </row>
    <row r="1174" spans="1:9">
      <c r="A1174" s="236" t="s">
        <v>2637</v>
      </c>
      <c r="B1174" s="236" t="s">
        <v>2612</v>
      </c>
      <c r="C1174" s="237">
        <v>0</v>
      </c>
      <c r="D1174" s="238">
        <v>0</v>
      </c>
      <c r="E1174" s="239">
        <v>0</v>
      </c>
      <c r="F1174" s="239">
        <v>0</v>
      </c>
      <c r="G1174" s="239">
        <v>0</v>
      </c>
      <c r="H1174" s="239">
        <v>0</v>
      </c>
      <c r="I1174" s="237">
        <v>30000</v>
      </c>
    </row>
    <row r="1175" spans="1:9">
      <c r="A1175" s="236" t="s">
        <v>2638</v>
      </c>
      <c r="B1175" s="236" t="s">
        <v>2435</v>
      </c>
      <c r="C1175" s="237">
        <v>0</v>
      </c>
      <c r="D1175" s="238">
        <v>0</v>
      </c>
      <c r="E1175" s="239">
        <v>0</v>
      </c>
      <c r="F1175" s="239">
        <v>0</v>
      </c>
      <c r="G1175" s="239">
        <v>0</v>
      </c>
      <c r="H1175" s="239">
        <v>0</v>
      </c>
      <c r="I1175" s="237">
        <v>30000</v>
      </c>
    </row>
    <row r="1176" spans="1:9">
      <c r="A1176" s="236" t="s">
        <v>2639</v>
      </c>
      <c r="B1176" s="236" t="s">
        <v>2609</v>
      </c>
      <c r="C1176" s="237">
        <v>0</v>
      </c>
      <c r="D1176" s="238">
        <v>0</v>
      </c>
      <c r="E1176" s="239">
        <v>0</v>
      </c>
      <c r="F1176" s="239">
        <v>0</v>
      </c>
      <c r="G1176" s="239">
        <v>0</v>
      </c>
      <c r="H1176" s="239">
        <v>0</v>
      </c>
      <c r="I1176" s="237">
        <v>30000</v>
      </c>
    </row>
    <row r="1177" spans="1:9">
      <c r="A1177" s="236" t="s">
        <v>2640</v>
      </c>
      <c r="B1177" s="236" t="s">
        <v>2582</v>
      </c>
      <c r="C1177" s="237">
        <v>0</v>
      </c>
      <c r="D1177" s="238">
        <v>0</v>
      </c>
      <c r="E1177" s="239">
        <v>0</v>
      </c>
      <c r="F1177" s="239">
        <v>0</v>
      </c>
      <c r="G1177" s="239">
        <v>0</v>
      </c>
      <c r="H1177" s="239">
        <v>0</v>
      </c>
      <c r="I1177" s="237">
        <v>30000</v>
      </c>
    </row>
    <row r="1178" spans="1:9">
      <c r="A1178" s="236" t="s">
        <v>2641</v>
      </c>
      <c r="B1178" s="236" t="s">
        <v>2642</v>
      </c>
      <c r="C1178" s="237">
        <v>0</v>
      </c>
      <c r="D1178" s="238">
        <v>0</v>
      </c>
      <c r="E1178" s="239">
        <v>0</v>
      </c>
      <c r="F1178" s="239">
        <v>0</v>
      </c>
      <c r="G1178" s="239">
        <v>0</v>
      </c>
      <c r="H1178" s="239">
        <v>0</v>
      </c>
      <c r="I1178" s="237">
        <v>30000</v>
      </c>
    </row>
    <row r="1179" spans="1:9">
      <c r="A1179" s="236" t="s">
        <v>2643</v>
      </c>
      <c r="B1179" s="236" t="s">
        <v>2644</v>
      </c>
      <c r="C1179" s="237">
        <v>0</v>
      </c>
      <c r="D1179" s="238">
        <v>0</v>
      </c>
      <c r="E1179" s="239">
        <v>0</v>
      </c>
      <c r="F1179" s="239">
        <v>0</v>
      </c>
      <c r="G1179" s="239">
        <v>0</v>
      </c>
      <c r="H1179" s="239">
        <v>0</v>
      </c>
      <c r="I1179" s="237">
        <v>30000</v>
      </c>
    </row>
    <row r="1180" spans="1:9">
      <c r="A1180" s="236" t="s">
        <v>2645</v>
      </c>
      <c r="B1180" s="236" t="s">
        <v>2646</v>
      </c>
      <c r="C1180" s="237">
        <v>0</v>
      </c>
      <c r="D1180" s="238">
        <v>0</v>
      </c>
      <c r="E1180" s="239">
        <v>0</v>
      </c>
      <c r="F1180" s="239">
        <v>0</v>
      </c>
      <c r="G1180" s="239">
        <v>0</v>
      </c>
      <c r="H1180" s="239">
        <v>0</v>
      </c>
      <c r="I1180" s="237">
        <v>30000</v>
      </c>
    </row>
    <row r="1181" spans="1:9">
      <c r="A1181" s="236" t="s">
        <v>2647</v>
      </c>
      <c r="B1181" s="236" t="s">
        <v>2646</v>
      </c>
      <c r="C1181" s="237">
        <v>0</v>
      </c>
      <c r="D1181" s="238">
        <v>0</v>
      </c>
      <c r="E1181" s="239">
        <v>0</v>
      </c>
      <c r="F1181" s="239">
        <v>0</v>
      </c>
      <c r="G1181" s="239">
        <v>0</v>
      </c>
      <c r="H1181" s="239">
        <v>0</v>
      </c>
      <c r="I1181" s="237">
        <v>30000</v>
      </c>
    </row>
    <row r="1182" spans="1:9">
      <c r="A1182" s="236" t="s">
        <v>2558</v>
      </c>
      <c r="B1182" s="236" t="s">
        <v>2646</v>
      </c>
      <c r="C1182" s="237">
        <v>0</v>
      </c>
      <c r="D1182" s="238">
        <v>0</v>
      </c>
      <c r="E1182" s="239">
        <v>0</v>
      </c>
      <c r="F1182" s="239">
        <v>0</v>
      </c>
      <c r="G1182" s="239">
        <v>0</v>
      </c>
      <c r="H1182" s="239">
        <v>0</v>
      </c>
      <c r="I1182" s="237">
        <v>30000</v>
      </c>
    </row>
    <row r="1183" spans="1:9">
      <c r="A1183" s="236" t="s">
        <v>2648</v>
      </c>
      <c r="B1183" s="236" t="s">
        <v>2649</v>
      </c>
      <c r="C1183" s="237">
        <v>0</v>
      </c>
      <c r="D1183" s="238">
        <v>0</v>
      </c>
      <c r="E1183" s="239">
        <v>0</v>
      </c>
      <c r="F1183" s="239">
        <v>0</v>
      </c>
      <c r="G1183" s="239">
        <v>0</v>
      </c>
      <c r="H1183" s="239">
        <v>0</v>
      </c>
      <c r="I1183" s="237">
        <v>30000</v>
      </c>
    </row>
    <row r="1184" spans="1:9">
      <c r="A1184" s="236" t="s">
        <v>2650</v>
      </c>
      <c r="B1184" s="236" t="s">
        <v>2649</v>
      </c>
      <c r="C1184" s="237">
        <v>0</v>
      </c>
      <c r="D1184" s="238">
        <v>0</v>
      </c>
      <c r="E1184" s="239">
        <v>0</v>
      </c>
      <c r="F1184" s="239">
        <v>0</v>
      </c>
      <c r="G1184" s="239">
        <v>0</v>
      </c>
      <c r="H1184" s="239">
        <v>0</v>
      </c>
      <c r="I1184" s="237">
        <v>30000</v>
      </c>
    </row>
    <row r="1185" spans="1:9">
      <c r="A1185" s="236" t="s">
        <v>2651</v>
      </c>
      <c r="B1185" s="236" t="s">
        <v>2649</v>
      </c>
      <c r="C1185" s="237">
        <v>0</v>
      </c>
      <c r="D1185" s="238">
        <v>0</v>
      </c>
      <c r="E1185" s="239">
        <v>0</v>
      </c>
      <c r="F1185" s="239">
        <v>0</v>
      </c>
      <c r="G1185" s="239">
        <v>0</v>
      </c>
      <c r="H1185" s="239">
        <v>0</v>
      </c>
      <c r="I1185" s="237">
        <v>30000</v>
      </c>
    </row>
    <row r="1186" spans="1:9">
      <c r="A1186" s="236" t="s">
        <v>2652</v>
      </c>
      <c r="B1186" s="236" t="s">
        <v>2642</v>
      </c>
      <c r="C1186" s="237">
        <v>0</v>
      </c>
      <c r="D1186" s="238">
        <v>0</v>
      </c>
      <c r="E1186" s="239">
        <v>0</v>
      </c>
      <c r="F1186" s="239">
        <v>0</v>
      </c>
      <c r="G1186" s="239">
        <v>0</v>
      </c>
      <c r="H1186" s="239">
        <v>0</v>
      </c>
      <c r="I1186" s="237">
        <v>30000</v>
      </c>
    </row>
    <row r="1187" spans="1:9">
      <c r="A1187" s="236" t="s">
        <v>2653</v>
      </c>
      <c r="B1187" s="236" t="s">
        <v>2644</v>
      </c>
      <c r="C1187" s="237">
        <v>0</v>
      </c>
      <c r="D1187" s="238">
        <v>0</v>
      </c>
      <c r="E1187" s="239">
        <v>0</v>
      </c>
      <c r="F1187" s="239">
        <v>0</v>
      </c>
      <c r="G1187" s="239">
        <v>0</v>
      </c>
      <c r="H1187" s="239">
        <v>0</v>
      </c>
      <c r="I1187" s="237">
        <v>30000</v>
      </c>
    </row>
    <row r="1188" spans="1:9">
      <c r="A1188" s="236" t="s">
        <v>2654</v>
      </c>
      <c r="B1188" s="236" t="s">
        <v>2642</v>
      </c>
      <c r="C1188" s="237">
        <v>0</v>
      </c>
      <c r="D1188" s="238">
        <v>0</v>
      </c>
      <c r="E1188" s="239">
        <v>0</v>
      </c>
      <c r="F1188" s="239">
        <v>0</v>
      </c>
      <c r="G1188" s="239">
        <v>0</v>
      </c>
      <c r="H1188" s="239">
        <v>0</v>
      </c>
      <c r="I1188" s="237">
        <v>30000</v>
      </c>
    </row>
    <row r="1189" spans="1:9">
      <c r="A1189" s="236" t="s">
        <v>2643</v>
      </c>
      <c r="B1189" s="236" t="s">
        <v>2644</v>
      </c>
      <c r="C1189" s="237">
        <v>0</v>
      </c>
      <c r="D1189" s="238">
        <v>0</v>
      </c>
      <c r="E1189" s="239">
        <v>0</v>
      </c>
      <c r="F1189" s="239">
        <v>0</v>
      </c>
      <c r="G1189" s="239">
        <v>0</v>
      </c>
      <c r="H1189" s="239">
        <v>0</v>
      </c>
      <c r="I1189" s="237">
        <v>30000</v>
      </c>
    </row>
    <row r="1190" spans="1:9">
      <c r="A1190" s="236" t="s">
        <v>2653</v>
      </c>
      <c r="B1190" s="236" t="s">
        <v>2644</v>
      </c>
      <c r="C1190" s="237">
        <v>0</v>
      </c>
      <c r="D1190" s="238">
        <v>0</v>
      </c>
      <c r="E1190" s="239">
        <v>0</v>
      </c>
      <c r="F1190" s="239">
        <v>0</v>
      </c>
      <c r="G1190" s="239">
        <v>0</v>
      </c>
      <c r="H1190" s="239">
        <v>0</v>
      </c>
      <c r="I1190" s="237">
        <v>30000</v>
      </c>
    </row>
    <row r="1191" spans="1:9">
      <c r="A1191" s="236" t="s">
        <v>2655</v>
      </c>
      <c r="B1191" s="236" t="s">
        <v>2644</v>
      </c>
      <c r="C1191" s="237">
        <v>0</v>
      </c>
      <c r="D1191" s="238">
        <v>0</v>
      </c>
      <c r="E1191" s="239">
        <v>0</v>
      </c>
      <c r="F1191" s="239">
        <v>0</v>
      </c>
      <c r="G1191" s="239">
        <v>0</v>
      </c>
      <c r="H1191" s="239">
        <v>0</v>
      </c>
      <c r="I1191" s="237">
        <v>30000</v>
      </c>
    </row>
    <row r="1192" spans="1:9">
      <c r="A1192" s="236" t="s">
        <v>2647</v>
      </c>
      <c r="B1192" s="236" t="s">
        <v>2646</v>
      </c>
      <c r="C1192" s="237">
        <v>0</v>
      </c>
      <c r="D1192" s="238">
        <v>0</v>
      </c>
      <c r="E1192" s="239">
        <v>0</v>
      </c>
      <c r="F1192" s="239">
        <v>0</v>
      </c>
      <c r="G1192" s="239">
        <v>0</v>
      </c>
      <c r="H1192" s="239">
        <v>0</v>
      </c>
      <c r="I1192" s="237">
        <v>30000</v>
      </c>
    </row>
    <row r="1193" spans="1:9">
      <c r="A1193" s="236" t="s">
        <v>2645</v>
      </c>
      <c r="B1193" s="236" t="s">
        <v>2646</v>
      </c>
      <c r="C1193" s="237">
        <v>0</v>
      </c>
      <c r="D1193" s="238">
        <v>0</v>
      </c>
      <c r="E1193" s="239">
        <v>0</v>
      </c>
      <c r="F1193" s="239">
        <v>0</v>
      </c>
      <c r="G1193" s="239">
        <v>0</v>
      </c>
      <c r="H1193" s="239">
        <v>0</v>
      </c>
      <c r="I1193" s="237">
        <v>30000</v>
      </c>
    </row>
    <row r="1194" spans="1:9">
      <c r="A1194" s="236" t="s">
        <v>2558</v>
      </c>
      <c r="B1194" s="236" t="s">
        <v>2646</v>
      </c>
      <c r="C1194" s="237">
        <v>0</v>
      </c>
      <c r="D1194" s="238">
        <v>0</v>
      </c>
      <c r="E1194" s="239">
        <v>0</v>
      </c>
      <c r="F1194" s="239">
        <v>0</v>
      </c>
      <c r="G1194" s="239">
        <v>0</v>
      </c>
      <c r="H1194" s="239">
        <v>0</v>
      </c>
      <c r="I1194" s="237">
        <v>30000</v>
      </c>
    </row>
    <row r="1195" spans="1:9">
      <c r="A1195" s="236" t="s">
        <v>2656</v>
      </c>
      <c r="B1195" s="236" t="s">
        <v>2582</v>
      </c>
      <c r="C1195" s="237">
        <v>0</v>
      </c>
      <c r="D1195" s="238">
        <v>0</v>
      </c>
      <c r="E1195" s="239">
        <v>0</v>
      </c>
      <c r="F1195" s="239">
        <v>0</v>
      </c>
      <c r="G1195" s="239">
        <v>0</v>
      </c>
      <c r="H1195" s="239">
        <v>0</v>
      </c>
      <c r="I1195" s="237">
        <v>30000</v>
      </c>
    </row>
    <row r="1196" spans="1:9">
      <c r="A1196" s="236" t="s">
        <v>2655</v>
      </c>
      <c r="B1196" s="236" t="s">
        <v>2644</v>
      </c>
      <c r="C1196" s="237">
        <v>0</v>
      </c>
      <c r="D1196" s="238">
        <v>0</v>
      </c>
      <c r="E1196" s="239">
        <v>0</v>
      </c>
      <c r="F1196" s="239">
        <v>0</v>
      </c>
      <c r="G1196" s="239">
        <v>0</v>
      </c>
      <c r="H1196" s="239">
        <v>0</v>
      </c>
      <c r="I1196" s="237">
        <v>30000</v>
      </c>
    </row>
    <row r="1197" spans="1:9">
      <c r="A1197" s="236" t="s">
        <v>2657</v>
      </c>
      <c r="B1197" s="236" t="s">
        <v>2658</v>
      </c>
      <c r="C1197" s="237">
        <v>0</v>
      </c>
      <c r="D1197" s="238">
        <v>0</v>
      </c>
      <c r="E1197" s="239">
        <v>0</v>
      </c>
      <c r="F1197" s="239">
        <v>0</v>
      </c>
      <c r="G1197" s="239">
        <v>0</v>
      </c>
      <c r="H1197" s="239">
        <v>0</v>
      </c>
      <c r="I1197" s="237">
        <v>30000</v>
      </c>
    </row>
    <row r="1198" spans="1:9">
      <c r="A1198" s="236" t="s">
        <v>2659</v>
      </c>
      <c r="B1198" s="236" t="s">
        <v>2609</v>
      </c>
      <c r="C1198" s="237">
        <v>0</v>
      </c>
      <c r="D1198" s="238">
        <v>0</v>
      </c>
      <c r="E1198" s="239">
        <v>0</v>
      </c>
      <c r="F1198" s="239">
        <v>0</v>
      </c>
      <c r="G1198" s="239">
        <v>0</v>
      </c>
      <c r="H1198" s="239">
        <v>0</v>
      </c>
      <c r="I1198" s="237">
        <v>30000</v>
      </c>
    </row>
    <row r="1199" spans="1:9">
      <c r="A1199" s="236" t="s">
        <v>2660</v>
      </c>
      <c r="B1199" s="236" t="s">
        <v>2661</v>
      </c>
      <c r="C1199" s="237">
        <v>0</v>
      </c>
      <c r="D1199" s="238">
        <v>0</v>
      </c>
      <c r="E1199" s="239">
        <v>0</v>
      </c>
      <c r="F1199" s="239">
        <v>0</v>
      </c>
      <c r="G1199" s="239">
        <v>0</v>
      </c>
      <c r="H1199" s="239">
        <v>0</v>
      </c>
      <c r="I1199" s="237">
        <v>30000</v>
      </c>
    </row>
    <row r="1200" spans="1:9">
      <c r="A1200" s="236" t="s">
        <v>2662</v>
      </c>
      <c r="B1200" s="236" t="s">
        <v>2663</v>
      </c>
      <c r="C1200" s="237">
        <v>0</v>
      </c>
      <c r="D1200" s="238">
        <v>0</v>
      </c>
      <c r="E1200" s="239">
        <v>0</v>
      </c>
      <c r="F1200" s="239">
        <v>0</v>
      </c>
      <c r="G1200" s="239">
        <v>0</v>
      </c>
      <c r="H1200" s="239">
        <v>0</v>
      </c>
      <c r="I1200" s="237">
        <v>30000</v>
      </c>
    </row>
    <row r="1201" spans="1:9">
      <c r="A1201" s="236" t="s">
        <v>2664</v>
      </c>
      <c r="B1201" s="236" t="s">
        <v>2663</v>
      </c>
      <c r="C1201" s="237">
        <v>0</v>
      </c>
      <c r="D1201" s="238">
        <v>0</v>
      </c>
      <c r="E1201" s="239">
        <v>0</v>
      </c>
      <c r="F1201" s="239">
        <v>0</v>
      </c>
      <c r="G1201" s="239">
        <v>0</v>
      </c>
      <c r="H1201" s="239">
        <v>0</v>
      </c>
      <c r="I1201" s="237">
        <v>30000</v>
      </c>
    </row>
    <row r="1202" spans="1:9">
      <c r="A1202" s="236" t="s">
        <v>2665</v>
      </c>
      <c r="B1202" s="236" t="s">
        <v>2663</v>
      </c>
      <c r="C1202" s="237">
        <v>0</v>
      </c>
      <c r="D1202" s="238">
        <v>0</v>
      </c>
      <c r="E1202" s="239">
        <v>0</v>
      </c>
      <c r="F1202" s="239">
        <v>0</v>
      </c>
      <c r="G1202" s="239">
        <v>0</v>
      </c>
      <c r="H1202" s="239">
        <v>0</v>
      </c>
      <c r="I1202" s="237">
        <v>30000</v>
      </c>
    </row>
    <row r="1203" spans="1:9">
      <c r="A1203" s="236" t="s">
        <v>2666</v>
      </c>
      <c r="B1203" s="236" t="s">
        <v>2667</v>
      </c>
      <c r="C1203" s="237">
        <v>0</v>
      </c>
      <c r="D1203" s="238">
        <v>0</v>
      </c>
      <c r="E1203" s="239">
        <v>0</v>
      </c>
      <c r="F1203" s="239">
        <v>0</v>
      </c>
      <c r="G1203" s="239">
        <v>0</v>
      </c>
      <c r="H1203" s="239">
        <v>0</v>
      </c>
      <c r="I1203" s="237">
        <v>30000</v>
      </c>
    </row>
    <row r="1204" spans="1:9">
      <c r="A1204" s="236" t="s">
        <v>2668</v>
      </c>
      <c r="B1204" s="236" t="s">
        <v>2667</v>
      </c>
      <c r="C1204" s="237">
        <v>0</v>
      </c>
      <c r="D1204" s="238">
        <v>0</v>
      </c>
      <c r="E1204" s="239">
        <v>0</v>
      </c>
      <c r="F1204" s="239">
        <v>0</v>
      </c>
      <c r="G1204" s="239">
        <v>0</v>
      </c>
      <c r="H1204" s="239">
        <v>0</v>
      </c>
      <c r="I1204" s="237">
        <v>30000</v>
      </c>
    </row>
    <row r="1205" spans="1:9">
      <c r="A1205" s="236" t="s">
        <v>2669</v>
      </c>
      <c r="B1205" s="236" t="s">
        <v>2667</v>
      </c>
      <c r="C1205" s="237">
        <v>0</v>
      </c>
      <c r="D1205" s="238">
        <v>0</v>
      </c>
      <c r="E1205" s="239">
        <v>0</v>
      </c>
      <c r="F1205" s="239">
        <v>0</v>
      </c>
      <c r="G1205" s="239">
        <v>0</v>
      </c>
      <c r="H1205" s="239">
        <v>0</v>
      </c>
      <c r="I1205" s="237">
        <v>30000</v>
      </c>
    </row>
    <row r="1206" spans="1:9">
      <c r="A1206" s="236" t="s">
        <v>2670</v>
      </c>
      <c r="B1206" s="236" t="s">
        <v>2661</v>
      </c>
      <c r="C1206" s="237">
        <v>0</v>
      </c>
      <c r="D1206" s="238">
        <v>0</v>
      </c>
      <c r="E1206" s="239">
        <v>0</v>
      </c>
      <c r="F1206" s="239">
        <v>0</v>
      </c>
      <c r="G1206" s="239">
        <v>0</v>
      </c>
      <c r="H1206" s="239">
        <v>0</v>
      </c>
      <c r="I1206" s="237">
        <v>30000</v>
      </c>
    </row>
    <row r="1207" spans="1:9">
      <c r="A1207" s="236" t="s">
        <v>2671</v>
      </c>
      <c r="B1207" s="236" t="s">
        <v>2661</v>
      </c>
      <c r="C1207" s="237">
        <v>0</v>
      </c>
      <c r="D1207" s="238">
        <v>0</v>
      </c>
      <c r="E1207" s="239">
        <v>0</v>
      </c>
      <c r="F1207" s="239">
        <v>0</v>
      </c>
      <c r="G1207" s="239">
        <v>0</v>
      </c>
      <c r="H1207" s="239">
        <v>0</v>
      </c>
      <c r="I1207" s="237">
        <v>30000</v>
      </c>
    </row>
    <row r="1208" spans="1:9">
      <c r="A1208" s="236" t="s">
        <v>2672</v>
      </c>
      <c r="B1208" s="236" t="s">
        <v>2673</v>
      </c>
      <c r="C1208" s="237">
        <v>0</v>
      </c>
      <c r="D1208" s="238">
        <v>0</v>
      </c>
      <c r="E1208" s="239">
        <v>0</v>
      </c>
      <c r="F1208" s="239">
        <v>0</v>
      </c>
      <c r="G1208" s="239">
        <v>0</v>
      </c>
      <c r="H1208" s="239">
        <v>0</v>
      </c>
      <c r="I1208" s="237">
        <v>30000</v>
      </c>
    </row>
    <row r="1209" spans="1:9">
      <c r="A1209" s="236" t="s">
        <v>2674</v>
      </c>
      <c r="B1209" s="236" t="s">
        <v>2658</v>
      </c>
      <c r="C1209" s="237">
        <v>0</v>
      </c>
      <c r="D1209" s="238">
        <v>0</v>
      </c>
      <c r="E1209" s="239">
        <v>0</v>
      </c>
      <c r="F1209" s="239">
        <v>0</v>
      </c>
      <c r="G1209" s="239">
        <v>0</v>
      </c>
      <c r="H1209" s="239">
        <v>0</v>
      </c>
      <c r="I1209" s="237">
        <v>30000</v>
      </c>
    </row>
    <row r="1210" spans="1:9">
      <c r="A1210" s="236" t="s">
        <v>2675</v>
      </c>
      <c r="B1210" s="236" t="s">
        <v>2673</v>
      </c>
      <c r="C1210" s="237">
        <v>0</v>
      </c>
      <c r="D1210" s="238">
        <v>0</v>
      </c>
      <c r="E1210" s="239">
        <v>0</v>
      </c>
      <c r="F1210" s="239">
        <v>0</v>
      </c>
      <c r="G1210" s="239">
        <v>0</v>
      </c>
      <c r="H1210" s="239">
        <v>0</v>
      </c>
      <c r="I1210" s="237">
        <v>30000</v>
      </c>
    </row>
    <row r="1211" spans="1:9">
      <c r="A1211" s="236" t="s">
        <v>2676</v>
      </c>
      <c r="B1211" s="236" t="s">
        <v>2673</v>
      </c>
      <c r="C1211" s="237">
        <v>0</v>
      </c>
      <c r="D1211" s="238">
        <v>0</v>
      </c>
      <c r="E1211" s="239">
        <v>0</v>
      </c>
      <c r="F1211" s="239">
        <v>0</v>
      </c>
      <c r="G1211" s="239">
        <v>0</v>
      </c>
      <c r="H1211" s="239">
        <v>0</v>
      </c>
      <c r="I1211" s="237">
        <v>30000</v>
      </c>
    </row>
    <row r="1212" spans="1:9">
      <c r="A1212" s="236" t="s">
        <v>2677</v>
      </c>
      <c r="B1212" s="236" t="s">
        <v>2673</v>
      </c>
      <c r="C1212" s="237">
        <v>0</v>
      </c>
      <c r="D1212" s="238">
        <v>0</v>
      </c>
      <c r="E1212" s="239">
        <v>0</v>
      </c>
      <c r="F1212" s="239">
        <v>0</v>
      </c>
      <c r="G1212" s="239">
        <v>0</v>
      </c>
      <c r="H1212" s="239">
        <v>0</v>
      </c>
      <c r="I1212" s="237">
        <v>30000</v>
      </c>
    </row>
    <row r="1213" spans="1:9">
      <c r="A1213" s="236" t="s">
        <v>2678</v>
      </c>
      <c r="B1213" s="236" t="s">
        <v>2679</v>
      </c>
      <c r="C1213" s="237">
        <v>0</v>
      </c>
      <c r="D1213" s="238">
        <v>0</v>
      </c>
      <c r="E1213" s="239">
        <v>0</v>
      </c>
      <c r="F1213" s="239">
        <v>0</v>
      </c>
      <c r="G1213" s="239">
        <v>0</v>
      </c>
      <c r="H1213" s="239">
        <v>0</v>
      </c>
      <c r="I1213" s="237">
        <v>30000</v>
      </c>
    </row>
    <row r="1214" spans="1:9">
      <c r="A1214" s="236" t="s">
        <v>2680</v>
      </c>
      <c r="B1214" s="236" t="s">
        <v>2679</v>
      </c>
      <c r="C1214" s="237">
        <v>0</v>
      </c>
      <c r="D1214" s="238">
        <v>0</v>
      </c>
      <c r="E1214" s="239">
        <v>0</v>
      </c>
      <c r="F1214" s="239">
        <v>0</v>
      </c>
      <c r="G1214" s="239">
        <v>0</v>
      </c>
      <c r="H1214" s="239">
        <v>0</v>
      </c>
      <c r="I1214" s="237">
        <v>30000</v>
      </c>
    </row>
    <row r="1215" spans="1:9">
      <c r="A1215" s="236" t="s">
        <v>2681</v>
      </c>
      <c r="B1215" s="236" t="s">
        <v>2679</v>
      </c>
      <c r="C1215" s="237">
        <v>0</v>
      </c>
      <c r="D1215" s="238">
        <v>0</v>
      </c>
      <c r="E1215" s="239">
        <v>0</v>
      </c>
      <c r="F1215" s="239">
        <v>0</v>
      </c>
      <c r="G1215" s="239">
        <v>0</v>
      </c>
      <c r="H1215" s="239">
        <v>0</v>
      </c>
      <c r="I1215" s="237">
        <v>30000</v>
      </c>
    </row>
    <row r="1216" spans="1:9">
      <c r="A1216" s="236" t="s">
        <v>2682</v>
      </c>
      <c r="B1216" s="236" t="s">
        <v>2658</v>
      </c>
      <c r="C1216" s="237">
        <v>0</v>
      </c>
      <c r="D1216" s="238">
        <v>0</v>
      </c>
      <c r="E1216" s="239">
        <v>0</v>
      </c>
      <c r="F1216" s="239">
        <v>0</v>
      </c>
      <c r="G1216" s="239">
        <v>0</v>
      </c>
      <c r="H1216" s="239">
        <v>0</v>
      </c>
      <c r="I1216" s="237">
        <v>30000</v>
      </c>
    </row>
    <row r="1217" spans="1:9">
      <c r="A1217" s="236" t="s">
        <v>2683</v>
      </c>
      <c r="B1217" s="236" t="s">
        <v>2658</v>
      </c>
      <c r="C1217" s="237">
        <v>0</v>
      </c>
      <c r="D1217" s="238">
        <v>0</v>
      </c>
      <c r="E1217" s="239">
        <v>0</v>
      </c>
      <c r="F1217" s="239">
        <v>0</v>
      </c>
      <c r="G1217" s="239">
        <v>0</v>
      </c>
      <c r="H1217" s="239">
        <v>0</v>
      </c>
      <c r="I1217" s="237">
        <v>30000</v>
      </c>
    </row>
    <row r="1218" spans="1:9">
      <c r="A1218" s="236" t="s">
        <v>2684</v>
      </c>
      <c r="B1218" s="236" t="s">
        <v>2475</v>
      </c>
      <c r="C1218" s="237">
        <v>0</v>
      </c>
      <c r="D1218" s="238">
        <v>0</v>
      </c>
      <c r="E1218" s="239">
        <v>0</v>
      </c>
      <c r="F1218" s="239">
        <v>0</v>
      </c>
      <c r="G1218" s="239">
        <v>0</v>
      </c>
      <c r="H1218" s="239">
        <v>0</v>
      </c>
      <c r="I1218" s="237">
        <v>50000</v>
      </c>
    </row>
    <row r="1219" spans="1:9">
      <c r="A1219" s="236" t="s">
        <v>2685</v>
      </c>
      <c r="B1219" s="236" t="s">
        <v>2506</v>
      </c>
      <c r="C1219" s="237">
        <v>0</v>
      </c>
      <c r="D1219" s="238">
        <v>0</v>
      </c>
      <c r="E1219" s="239"/>
      <c r="F1219" s="239"/>
      <c r="G1219" s="239"/>
      <c r="H1219" s="239"/>
      <c r="I1219" s="237">
        <v>50000</v>
      </c>
    </row>
    <row r="1220" spans="1:9">
      <c r="A1220" s="236" t="s">
        <v>2686</v>
      </c>
      <c r="B1220" s="236" t="s">
        <v>1819</v>
      </c>
      <c r="C1220" s="237">
        <v>0</v>
      </c>
      <c r="D1220" s="238">
        <v>0</v>
      </c>
      <c r="E1220" s="239">
        <v>0</v>
      </c>
      <c r="F1220" s="239">
        <v>0</v>
      </c>
      <c r="G1220" s="239">
        <v>0</v>
      </c>
      <c r="H1220" s="239">
        <v>0</v>
      </c>
      <c r="I1220" s="237">
        <v>200000</v>
      </c>
    </row>
    <row r="1221" spans="1:9">
      <c r="A1221" s="236" t="s">
        <v>2687</v>
      </c>
      <c r="B1221" s="236" t="s">
        <v>2577</v>
      </c>
      <c r="C1221" s="237">
        <v>0</v>
      </c>
      <c r="D1221" s="238">
        <v>0</v>
      </c>
      <c r="E1221" s="239">
        <v>0</v>
      </c>
      <c r="F1221" s="239">
        <v>0</v>
      </c>
      <c r="G1221" s="239">
        <v>0</v>
      </c>
      <c r="H1221" s="239">
        <v>0</v>
      </c>
      <c r="I1221" s="237">
        <v>80000</v>
      </c>
    </row>
    <row r="1222" spans="1:9">
      <c r="A1222" s="236" t="s">
        <v>2688</v>
      </c>
      <c r="B1222" s="236" t="s">
        <v>2175</v>
      </c>
      <c r="C1222" s="237">
        <v>0</v>
      </c>
      <c r="D1222" s="238">
        <v>0</v>
      </c>
      <c r="E1222" s="239">
        <v>0</v>
      </c>
      <c r="F1222" s="239">
        <v>0</v>
      </c>
      <c r="G1222" s="239">
        <v>0</v>
      </c>
      <c r="H1222" s="239">
        <v>0</v>
      </c>
      <c r="I1222" s="237">
        <v>34560</v>
      </c>
    </row>
    <row r="1223" spans="1:9">
      <c r="A1223" s="236" t="s">
        <v>905</v>
      </c>
      <c r="B1223" s="236" t="s">
        <v>2572</v>
      </c>
      <c r="C1223" s="237">
        <v>0</v>
      </c>
      <c r="D1223" s="238">
        <v>0</v>
      </c>
      <c r="E1223" s="239">
        <v>0</v>
      </c>
      <c r="F1223" s="239">
        <v>0</v>
      </c>
      <c r="G1223" s="239">
        <v>0</v>
      </c>
      <c r="H1223" s="239">
        <v>0</v>
      </c>
      <c r="I1223" s="237">
        <v>50000</v>
      </c>
    </row>
    <row r="1224" spans="1:9">
      <c r="A1224" s="236" t="s">
        <v>2689</v>
      </c>
      <c r="B1224" s="236" t="s">
        <v>1810</v>
      </c>
      <c r="C1224" s="237">
        <v>0</v>
      </c>
      <c r="D1224" s="238">
        <v>0</v>
      </c>
      <c r="E1224" s="239">
        <v>0</v>
      </c>
      <c r="F1224" s="239">
        <v>0</v>
      </c>
      <c r="G1224" s="239">
        <v>0</v>
      </c>
      <c r="H1224" s="239">
        <v>0</v>
      </c>
      <c r="I1224" s="237">
        <v>30000</v>
      </c>
    </row>
    <row r="1225" spans="1:9">
      <c r="A1225" s="236" t="s">
        <v>2690</v>
      </c>
      <c r="B1225" s="236" t="s">
        <v>2691</v>
      </c>
      <c r="C1225" s="237">
        <v>0</v>
      </c>
      <c r="D1225" s="238">
        <v>0</v>
      </c>
      <c r="E1225" s="239">
        <v>0</v>
      </c>
      <c r="F1225" s="239">
        <v>0</v>
      </c>
      <c r="G1225" s="239">
        <v>0</v>
      </c>
      <c r="H1225" s="239">
        <v>0</v>
      </c>
      <c r="I1225" s="237">
        <v>96000</v>
      </c>
    </row>
    <row r="1226" spans="1:9">
      <c r="A1226" s="236" t="s">
        <v>1246</v>
      </c>
      <c r="B1226" s="236" t="s">
        <v>2559</v>
      </c>
      <c r="C1226" s="237">
        <v>0</v>
      </c>
      <c r="D1226" s="238">
        <v>0</v>
      </c>
      <c r="E1226" s="239">
        <v>0</v>
      </c>
      <c r="F1226" s="239">
        <v>0</v>
      </c>
      <c r="G1226" s="239">
        <v>0</v>
      </c>
      <c r="H1226" s="239">
        <v>0</v>
      </c>
      <c r="I1226" s="237">
        <v>60000</v>
      </c>
    </row>
    <row r="1227" spans="1:9">
      <c r="A1227" s="236" t="s">
        <v>2692</v>
      </c>
      <c r="B1227" s="236" t="s">
        <v>1792</v>
      </c>
      <c r="C1227" s="237">
        <v>0</v>
      </c>
      <c r="D1227" s="238">
        <v>0</v>
      </c>
      <c r="E1227" s="239">
        <v>0</v>
      </c>
      <c r="F1227" s="239">
        <v>0</v>
      </c>
      <c r="G1227" s="239">
        <v>0</v>
      </c>
      <c r="H1227" s="239">
        <v>0</v>
      </c>
      <c r="I1227" s="237">
        <v>34560</v>
      </c>
    </row>
    <row r="1228" spans="1:9">
      <c r="A1228" s="236" t="s">
        <v>2693</v>
      </c>
      <c r="B1228" s="236" t="s">
        <v>2694</v>
      </c>
      <c r="C1228" s="237">
        <v>0</v>
      </c>
      <c r="D1228" s="238">
        <v>0</v>
      </c>
      <c r="E1228" s="239">
        <v>0</v>
      </c>
      <c r="F1228" s="239">
        <v>0</v>
      </c>
      <c r="G1228" s="239">
        <v>0</v>
      </c>
      <c r="H1228" s="239">
        <v>0</v>
      </c>
      <c r="I1228" s="237">
        <v>30000</v>
      </c>
    </row>
    <row r="1229" spans="1:9">
      <c r="A1229" s="236" t="s">
        <v>855</v>
      </c>
      <c r="B1229" s="236" t="s">
        <v>1802</v>
      </c>
      <c r="C1229" s="237">
        <v>0</v>
      </c>
      <c r="D1229" s="238">
        <v>0</v>
      </c>
      <c r="E1229" s="239">
        <v>0</v>
      </c>
      <c r="F1229" s="239">
        <v>0</v>
      </c>
      <c r="G1229" s="239">
        <v>0</v>
      </c>
      <c r="H1229" s="239">
        <v>0</v>
      </c>
      <c r="I1229" s="237">
        <v>24000</v>
      </c>
    </row>
    <row r="1230" spans="1:9">
      <c r="A1230" s="236" t="s">
        <v>2695</v>
      </c>
      <c r="B1230" s="236" t="s">
        <v>2061</v>
      </c>
      <c r="C1230" s="237">
        <v>0</v>
      </c>
      <c r="D1230" s="238">
        <v>0</v>
      </c>
      <c r="E1230" s="239">
        <v>0</v>
      </c>
      <c r="F1230" s="239">
        <v>0</v>
      </c>
      <c r="G1230" s="239">
        <v>0</v>
      </c>
      <c r="H1230" s="239">
        <v>0</v>
      </c>
      <c r="I1230" s="237">
        <v>24000</v>
      </c>
    </row>
    <row r="1231" spans="1:9">
      <c r="A1231" s="236" t="s">
        <v>1273</v>
      </c>
      <c r="B1231" s="236" t="s">
        <v>2696</v>
      </c>
      <c r="C1231" s="237">
        <v>0</v>
      </c>
      <c r="D1231" s="238">
        <v>0</v>
      </c>
      <c r="E1231" s="239">
        <v>0</v>
      </c>
      <c r="F1231" s="239">
        <v>0</v>
      </c>
      <c r="G1231" s="239">
        <v>0</v>
      </c>
      <c r="H1231" s="239">
        <v>0</v>
      </c>
      <c r="I1231" s="237">
        <v>30000</v>
      </c>
    </row>
    <row r="1232" spans="1:9">
      <c r="A1232" s="236" t="s">
        <v>2526</v>
      </c>
      <c r="B1232" s="236" t="s">
        <v>2330</v>
      </c>
      <c r="C1232" s="237">
        <v>0</v>
      </c>
      <c r="D1232" s="238">
        <v>0</v>
      </c>
      <c r="E1232" s="239">
        <v>0</v>
      </c>
      <c r="F1232" s="239">
        <v>0</v>
      </c>
      <c r="G1232" s="239">
        <v>0</v>
      </c>
      <c r="H1232" s="239">
        <v>0</v>
      </c>
      <c r="I1232" s="237">
        <v>1449</v>
      </c>
    </row>
    <row r="1233" spans="1:9">
      <c r="A1233" s="236" t="s">
        <v>637</v>
      </c>
      <c r="B1233" s="236" t="s">
        <v>2165</v>
      </c>
      <c r="C1233" s="237">
        <v>0</v>
      </c>
      <c r="D1233" s="238">
        <v>0</v>
      </c>
      <c r="E1233" s="239">
        <v>0</v>
      </c>
      <c r="F1233" s="239">
        <v>0</v>
      </c>
      <c r="G1233" s="239">
        <v>0</v>
      </c>
      <c r="H1233" s="239">
        <v>0</v>
      </c>
      <c r="I1233" s="237">
        <v>30000</v>
      </c>
    </row>
    <row r="1234" spans="1:9">
      <c r="A1234" s="236" t="s">
        <v>2697</v>
      </c>
      <c r="B1234" s="236" t="s">
        <v>1754</v>
      </c>
      <c r="C1234" s="237">
        <v>0</v>
      </c>
      <c r="D1234" s="238">
        <v>0</v>
      </c>
      <c r="E1234" s="239">
        <v>0</v>
      </c>
      <c r="F1234" s="239">
        <v>0</v>
      </c>
      <c r="G1234" s="239">
        <v>0</v>
      </c>
      <c r="H1234" s="239">
        <v>0</v>
      </c>
      <c r="I1234" s="237">
        <v>500000</v>
      </c>
    </row>
    <row r="1235" spans="1:9">
      <c r="A1235" s="236" t="s">
        <v>2698</v>
      </c>
      <c r="B1235" s="236" t="s">
        <v>2039</v>
      </c>
      <c r="C1235" s="237">
        <v>0</v>
      </c>
      <c r="D1235" s="238">
        <v>0</v>
      </c>
      <c r="E1235" s="239">
        <v>0</v>
      </c>
      <c r="F1235" s="239">
        <v>0</v>
      </c>
      <c r="G1235" s="239">
        <v>0</v>
      </c>
      <c r="H1235" s="239">
        <v>0</v>
      </c>
      <c r="I1235" s="237">
        <v>40000</v>
      </c>
    </row>
    <row r="1236" spans="1:9">
      <c r="A1236" s="236" t="s">
        <v>871</v>
      </c>
      <c r="B1236" s="236" t="s">
        <v>1802</v>
      </c>
      <c r="C1236" s="237">
        <v>0</v>
      </c>
      <c r="D1236" s="238">
        <v>0</v>
      </c>
      <c r="E1236" s="239">
        <v>0</v>
      </c>
      <c r="F1236" s="239">
        <v>0</v>
      </c>
      <c r="G1236" s="239">
        <v>0</v>
      </c>
      <c r="H1236" s="239">
        <v>0</v>
      </c>
      <c r="I1236" s="237">
        <v>24000</v>
      </c>
    </row>
    <row r="1237" spans="1:9">
      <c r="A1237" s="236" t="s">
        <v>2699</v>
      </c>
      <c r="B1237" s="236" t="s">
        <v>2077</v>
      </c>
      <c r="C1237" s="237">
        <v>0</v>
      </c>
      <c r="D1237" s="238">
        <v>0</v>
      </c>
      <c r="E1237" s="239">
        <v>0</v>
      </c>
      <c r="F1237" s="239">
        <v>0</v>
      </c>
      <c r="G1237" s="239">
        <v>0</v>
      </c>
      <c r="H1237" s="239">
        <v>0</v>
      </c>
      <c r="I1237" s="237">
        <v>43200</v>
      </c>
    </row>
    <row r="1238" spans="1:9">
      <c r="A1238" s="236" t="s">
        <v>2700</v>
      </c>
      <c r="B1238" s="236" t="s">
        <v>2701</v>
      </c>
      <c r="C1238" s="237">
        <v>0</v>
      </c>
      <c r="D1238" s="238">
        <v>0</v>
      </c>
      <c r="E1238" s="239">
        <v>0</v>
      </c>
      <c r="F1238" s="239">
        <v>0</v>
      </c>
      <c r="G1238" s="239">
        <v>0</v>
      </c>
      <c r="H1238" s="239">
        <v>0</v>
      </c>
      <c r="I1238" s="237">
        <v>10000</v>
      </c>
    </row>
    <row r="1239" spans="1:9">
      <c r="A1239" s="236" t="s">
        <v>2702</v>
      </c>
      <c r="B1239" s="236" t="s">
        <v>1982</v>
      </c>
      <c r="C1239" s="237">
        <v>0</v>
      </c>
      <c r="D1239" s="238">
        <v>0</v>
      </c>
      <c r="E1239" s="239">
        <v>0</v>
      </c>
      <c r="F1239" s="239">
        <v>0</v>
      </c>
      <c r="G1239" s="239">
        <v>0</v>
      </c>
      <c r="H1239" s="239">
        <v>0</v>
      </c>
      <c r="I1239" s="237">
        <v>20000</v>
      </c>
    </row>
    <row r="1240" spans="1:9">
      <c r="A1240" s="236" t="s">
        <v>2703</v>
      </c>
      <c r="B1240" s="236" t="s">
        <v>2704</v>
      </c>
      <c r="C1240" s="237">
        <v>0</v>
      </c>
      <c r="D1240" s="238">
        <v>0</v>
      </c>
      <c r="E1240" s="239">
        <v>0</v>
      </c>
      <c r="F1240" s="239">
        <v>0</v>
      </c>
      <c r="G1240" s="239">
        <v>0</v>
      </c>
      <c r="H1240" s="239">
        <v>0</v>
      </c>
      <c r="I1240" s="237">
        <v>34560</v>
      </c>
    </row>
    <row r="1241" spans="1:9">
      <c r="A1241" s="236" t="s">
        <v>2705</v>
      </c>
      <c r="B1241" s="236" t="s">
        <v>1883</v>
      </c>
      <c r="C1241" s="237">
        <v>0</v>
      </c>
      <c r="D1241" s="238">
        <v>0</v>
      </c>
      <c r="E1241" s="239">
        <v>0</v>
      </c>
      <c r="F1241" s="239">
        <v>0</v>
      </c>
      <c r="G1241" s="239">
        <v>0</v>
      </c>
      <c r="H1241" s="239">
        <v>0</v>
      </c>
      <c r="I1241" s="237">
        <v>30000</v>
      </c>
    </row>
    <row r="1242" spans="1:9">
      <c r="A1242" s="236" t="s">
        <v>2706</v>
      </c>
      <c r="B1242" s="236" t="s">
        <v>2247</v>
      </c>
      <c r="C1242" s="237">
        <v>0</v>
      </c>
      <c r="D1242" s="238">
        <v>0</v>
      </c>
      <c r="E1242" s="239">
        <v>0</v>
      </c>
      <c r="F1242" s="239">
        <v>0</v>
      </c>
      <c r="G1242" s="239">
        <v>0</v>
      </c>
      <c r="H1242" s="239">
        <v>0</v>
      </c>
      <c r="I1242" s="237">
        <v>34560</v>
      </c>
    </row>
    <row r="1243" spans="1:9">
      <c r="A1243" s="236" t="s">
        <v>2707</v>
      </c>
      <c r="B1243" s="236" t="s">
        <v>1839</v>
      </c>
      <c r="C1243" s="237">
        <v>0</v>
      </c>
      <c r="D1243" s="238">
        <v>0</v>
      </c>
      <c r="E1243" s="239">
        <v>0</v>
      </c>
      <c r="F1243" s="239">
        <v>0</v>
      </c>
      <c r="G1243" s="239">
        <v>0</v>
      </c>
      <c r="H1243" s="239">
        <v>0</v>
      </c>
      <c r="I1243" s="237">
        <v>100000</v>
      </c>
    </row>
    <row r="1244" spans="1:9">
      <c r="A1244" s="236" t="s">
        <v>2708</v>
      </c>
      <c r="B1244" s="236" t="s">
        <v>2219</v>
      </c>
      <c r="C1244" s="237">
        <v>0</v>
      </c>
      <c r="D1244" s="238">
        <v>0</v>
      </c>
      <c r="E1244" s="239">
        <v>0</v>
      </c>
      <c r="F1244" s="239">
        <v>0</v>
      </c>
      <c r="G1244" s="239">
        <v>0</v>
      </c>
      <c r="H1244" s="239">
        <v>0</v>
      </c>
      <c r="I1244" s="237">
        <v>24000</v>
      </c>
    </row>
    <row r="1245" spans="1:9">
      <c r="A1245" s="236" t="s">
        <v>2709</v>
      </c>
      <c r="B1245" s="236" t="s">
        <v>2710</v>
      </c>
      <c r="C1245" s="237">
        <v>0</v>
      </c>
      <c r="D1245" s="238">
        <v>0</v>
      </c>
      <c r="E1245" s="239">
        <v>0</v>
      </c>
      <c r="F1245" s="239">
        <v>0</v>
      </c>
      <c r="G1245" s="239">
        <v>0</v>
      </c>
      <c r="H1245" s="239">
        <v>0</v>
      </c>
      <c r="I1245" s="237">
        <v>30000</v>
      </c>
    </row>
    <row r="1246" spans="1:9">
      <c r="A1246" s="236" t="s">
        <v>2711</v>
      </c>
      <c r="B1246" s="236" t="s">
        <v>1754</v>
      </c>
      <c r="C1246" s="237">
        <v>0</v>
      </c>
      <c r="D1246" s="238">
        <v>0</v>
      </c>
      <c r="E1246" s="239">
        <v>0</v>
      </c>
      <c r="F1246" s="239">
        <v>0</v>
      </c>
      <c r="G1246" s="239">
        <v>0</v>
      </c>
      <c r="H1246" s="239">
        <v>0</v>
      </c>
      <c r="I1246" s="237">
        <v>500000</v>
      </c>
    </row>
    <row r="1247" spans="1:9">
      <c r="A1247" s="236" t="s">
        <v>2712</v>
      </c>
      <c r="B1247" s="236" t="s">
        <v>2072</v>
      </c>
      <c r="C1247" s="237">
        <v>0</v>
      </c>
      <c r="D1247" s="238">
        <v>0</v>
      </c>
      <c r="E1247" s="239">
        <v>0</v>
      </c>
      <c r="F1247" s="239">
        <v>0</v>
      </c>
      <c r="G1247" s="239">
        <v>0</v>
      </c>
      <c r="H1247" s="239">
        <v>0</v>
      </c>
      <c r="I1247" s="237">
        <v>50000</v>
      </c>
    </row>
    <row r="1248" spans="1:9">
      <c r="A1248" s="236" t="s">
        <v>1328</v>
      </c>
      <c r="B1248" s="236" t="s">
        <v>2713</v>
      </c>
      <c r="C1248" s="237">
        <v>0</v>
      </c>
      <c r="D1248" s="238">
        <v>0</v>
      </c>
      <c r="E1248" s="239">
        <v>0</v>
      </c>
      <c r="F1248" s="239">
        <v>0</v>
      </c>
      <c r="G1248" s="239">
        <v>0</v>
      </c>
      <c r="H1248" s="239">
        <v>0</v>
      </c>
      <c r="I1248" s="237">
        <v>30000</v>
      </c>
    </row>
    <row r="1249" spans="1:9">
      <c r="A1249" s="236" t="s">
        <v>872</v>
      </c>
      <c r="B1249" s="236" t="s">
        <v>1668</v>
      </c>
      <c r="C1249" s="237">
        <v>0</v>
      </c>
      <c r="D1249" s="238">
        <v>0</v>
      </c>
      <c r="E1249" s="239">
        <v>0</v>
      </c>
      <c r="F1249" s="239">
        <v>0</v>
      </c>
      <c r="G1249" s="239">
        <v>0</v>
      </c>
      <c r="H1249" s="239">
        <v>0</v>
      </c>
      <c r="I1249" s="237">
        <v>160000</v>
      </c>
    </row>
    <row r="1250" spans="1:9">
      <c r="A1250" s="236" t="s">
        <v>2714</v>
      </c>
      <c r="B1250" s="236" t="s">
        <v>2061</v>
      </c>
      <c r="C1250" s="237">
        <v>0</v>
      </c>
      <c r="D1250" s="238">
        <v>0</v>
      </c>
      <c r="E1250" s="239">
        <v>0</v>
      </c>
      <c r="F1250" s="239">
        <v>0</v>
      </c>
      <c r="G1250" s="239">
        <v>0</v>
      </c>
      <c r="H1250" s="239">
        <v>0</v>
      </c>
      <c r="I1250" s="237">
        <v>24000</v>
      </c>
    </row>
    <row r="1251" spans="1:9">
      <c r="A1251" s="236" t="s">
        <v>1283</v>
      </c>
      <c r="B1251" s="236" t="s">
        <v>2196</v>
      </c>
      <c r="C1251" s="237">
        <v>0</v>
      </c>
      <c r="D1251" s="238">
        <v>0</v>
      </c>
      <c r="E1251" s="239">
        <v>0</v>
      </c>
      <c r="F1251" s="239">
        <v>0</v>
      </c>
      <c r="G1251" s="239">
        <v>0</v>
      </c>
      <c r="H1251" s="239">
        <v>0</v>
      </c>
      <c r="I1251" s="237">
        <v>30000</v>
      </c>
    </row>
    <row r="1252" spans="1:9">
      <c r="A1252" s="236" t="s">
        <v>2715</v>
      </c>
      <c r="B1252" s="236" t="s">
        <v>2240</v>
      </c>
      <c r="C1252" s="237">
        <v>0</v>
      </c>
      <c r="D1252" s="238">
        <v>0</v>
      </c>
      <c r="E1252" s="239">
        <v>0</v>
      </c>
      <c r="F1252" s="239">
        <v>0</v>
      </c>
      <c r="G1252" s="239">
        <v>0</v>
      </c>
      <c r="H1252" s="239">
        <v>0</v>
      </c>
      <c r="I1252" s="237">
        <v>92160</v>
      </c>
    </row>
    <row r="1253" spans="1:9">
      <c r="A1253" s="236" t="s">
        <v>2716</v>
      </c>
      <c r="B1253" s="236" t="s">
        <v>2717</v>
      </c>
      <c r="C1253" s="237">
        <v>0</v>
      </c>
      <c r="D1253" s="238">
        <v>0</v>
      </c>
      <c r="E1253" s="239">
        <v>0</v>
      </c>
      <c r="F1253" s="239">
        <v>0</v>
      </c>
      <c r="G1253" s="239">
        <v>0</v>
      </c>
      <c r="H1253" s="239">
        <v>0</v>
      </c>
      <c r="I1253" s="237">
        <v>80000</v>
      </c>
    </row>
    <row r="1254" spans="1:9">
      <c r="A1254" s="236" t="s">
        <v>2718</v>
      </c>
      <c r="B1254" s="236" t="s">
        <v>2143</v>
      </c>
      <c r="C1254" s="237">
        <v>0</v>
      </c>
      <c r="D1254" s="238">
        <v>0</v>
      </c>
      <c r="E1254" s="239">
        <v>0</v>
      </c>
      <c r="F1254" s="239">
        <v>0</v>
      </c>
      <c r="G1254" s="239">
        <v>0</v>
      </c>
      <c r="H1254" s="239">
        <v>0</v>
      </c>
      <c r="I1254" s="237">
        <v>30000</v>
      </c>
    </row>
    <row r="1255" spans="1:9">
      <c r="A1255" s="236" t="s">
        <v>648</v>
      </c>
      <c r="B1255" s="236" t="s">
        <v>2719</v>
      </c>
      <c r="C1255" s="237">
        <v>0</v>
      </c>
      <c r="D1255" s="238">
        <v>0</v>
      </c>
      <c r="E1255" s="239">
        <v>0</v>
      </c>
      <c r="F1255" s="239">
        <v>0</v>
      </c>
      <c r="G1255" s="239">
        <v>0</v>
      </c>
      <c r="H1255" s="239">
        <v>0</v>
      </c>
      <c r="I1255" s="237">
        <v>80000</v>
      </c>
    </row>
    <row r="1256" spans="1:9">
      <c r="A1256" s="236" t="s">
        <v>867</v>
      </c>
      <c r="B1256" s="236" t="s">
        <v>1668</v>
      </c>
      <c r="C1256" s="237">
        <v>0</v>
      </c>
      <c r="D1256" s="238">
        <v>0</v>
      </c>
      <c r="E1256" s="239">
        <v>0</v>
      </c>
      <c r="F1256" s="239">
        <v>0</v>
      </c>
      <c r="G1256" s="239">
        <v>0</v>
      </c>
      <c r="H1256" s="239">
        <v>0</v>
      </c>
      <c r="I1256" s="237">
        <v>160000</v>
      </c>
    </row>
    <row r="1257" spans="1:9">
      <c r="A1257" s="236" t="s">
        <v>2720</v>
      </c>
      <c r="B1257" s="236" t="s">
        <v>1881</v>
      </c>
      <c r="C1257" s="237">
        <v>0</v>
      </c>
      <c r="D1257" s="238">
        <v>0</v>
      </c>
      <c r="E1257" s="239">
        <v>0</v>
      </c>
      <c r="F1257" s="239">
        <v>0</v>
      </c>
      <c r="G1257" s="239">
        <v>0</v>
      </c>
      <c r="H1257" s="239">
        <v>0</v>
      </c>
      <c r="I1257" s="237">
        <v>30000</v>
      </c>
    </row>
    <row r="1258" spans="1:9">
      <c r="A1258" s="236" t="s">
        <v>2721</v>
      </c>
      <c r="B1258" s="236" t="s">
        <v>1853</v>
      </c>
      <c r="C1258" s="237">
        <v>0</v>
      </c>
      <c r="D1258" s="238">
        <v>0</v>
      </c>
      <c r="E1258" s="239">
        <v>0</v>
      </c>
      <c r="F1258" s="239">
        <v>0</v>
      </c>
      <c r="G1258" s="239">
        <v>0</v>
      </c>
      <c r="H1258" s="239">
        <v>0</v>
      </c>
      <c r="I1258" s="237">
        <v>34560</v>
      </c>
    </row>
    <row r="1259" spans="1:9">
      <c r="A1259" s="236" t="s">
        <v>780</v>
      </c>
      <c r="B1259" s="236" t="s">
        <v>2063</v>
      </c>
      <c r="C1259" s="237">
        <v>0</v>
      </c>
      <c r="D1259" s="238">
        <v>0</v>
      </c>
      <c r="E1259" s="239">
        <v>0</v>
      </c>
      <c r="F1259" s="239">
        <v>0</v>
      </c>
      <c r="G1259" s="239">
        <v>0</v>
      </c>
      <c r="H1259" s="239">
        <v>0</v>
      </c>
      <c r="I1259" s="237">
        <v>50000</v>
      </c>
    </row>
    <row r="1260" spans="1:9">
      <c r="A1260" s="236" t="s">
        <v>2722</v>
      </c>
      <c r="B1260" s="236" t="s">
        <v>2723</v>
      </c>
      <c r="C1260" s="237">
        <v>0</v>
      </c>
      <c r="D1260" s="238">
        <v>0</v>
      </c>
      <c r="E1260" s="239">
        <v>0</v>
      </c>
      <c r="F1260" s="239">
        <v>0</v>
      </c>
      <c r="G1260" s="239">
        <v>0</v>
      </c>
      <c r="H1260" s="239">
        <v>0</v>
      </c>
      <c r="I1260" s="237">
        <v>30000</v>
      </c>
    </row>
    <row r="1261" spans="1:9">
      <c r="A1261" s="236" t="s">
        <v>2724</v>
      </c>
      <c r="B1261" s="236" t="s">
        <v>2725</v>
      </c>
      <c r="C1261" s="237">
        <v>0</v>
      </c>
      <c r="D1261" s="238">
        <v>0</v>
      </c>
      <c r="E1261" s="239">
        <v>0</v>
      </c>
      <c r="F1261" s="239">
        <v>0</v>
      </c>
      <c r="G1261" s="239">
        <v>0</v>
      </c>
      <c r="H1261" s="239">
        <v>0</v>
      </c>
      <c r="I1261" s="237">
        <v>30000</v>
      </c>
    </row>
    <row r="1262" spans="1:9">
      <c r="A1262" s="236" t="s">
        <v>2726</v>
      </c>
      <c r="B1262" s="236" t="s">
        <v>2727</v>
      </c>
      <c r="C1262" s="237">
        <v>0</v>
      </c>
      <c r="D1262" s="238">
        <v>0</v>
      </c>
      <c r="E1262" s="239">
        <v>0</v>
      </c>
      <c r="F1262" s="239">
        <v>0</v>
      </c>
      <c r="G1262" s="239">
        <v>0</v>
      </c>
      <c r="H1262" s="239">
        <v>0</v>
      </c>
      <c r="I1262" s="237">
        <v>34560</v>
      </c>
    </row>
    <row r="1263" spans="1:9">
      <c r="A1263" s="236" t="s">
        <v>2728</v>
      </c>
      <c r="B1263" s="236" t="s">
        <v>2729</v>
      </c>
      <c r="C1263" s="237">
        <v>0</v>
      </c>
      <c r="D1263" s="238">
        <v>0</v>
      </c>
      <c r="E1263" s="239">
        <v>0</v>
      </c>
      <c r="F1263" s="239">
        <v>0</v>
      </c>
      <c r="G1263" s="239">
        <v>0</v>
      </c>
      <c r="H1263" s="239">
        <v>0</v>
      </c>
      <c r="I1263" s="237">
        <v>30000</v>
      </c>
    </row>
    <row r="1264" spans="1:9">
      <c r="A1264" s="236" t="s">
        <v>2730</v>
      </c>
      <c r="B1264" s="236" t="s">
        <v>2354</v>
      </c>
      <c r="C1264" s="237">
        <v>0</v>
      </c>
      <c r="D1264" s="238">
        <v>0</v>
      </c>
      <c r="E1264" s="239">
        <v>0</v>
      </c>
      <c r="F1264" s="239">
        <v>0</v>
      </c>
      <c r="G1264" s="239">
        <v>0</v>
      </c>
      <c r="H1264" s="239">
        <v>0</v>
      </c>
      <c r="I1264" s="237">
        <v>30000</v>
      </c>
    </row>
    <row r="1265" spans="1:9">
      <c r="A1265" s="236" t="s">
        <v>2731</v>
      </c>
      <c r="B1265" s="236" t="s">
        <v>1742</v>
      </c>
      <c r="C1265" s="237">
        <v>0</v>
      </c>
      <c r="D1265" s="238">
        <v>0</v>
      </c>
      <c r="E1265" s="239">
        <v>0</v>
      </c>
      <c r="F1265" s="239">
        <v>0</v>
      </c>
      <c r="G1265" s="239">
        <v>0</v>
      </c>
      <c r="H1265" s="239">
        <v>0</v>
      </c>
      <c r="I1265" s="237">
        <v>24000</v>
      </c>
    </row>
    <row r="1266" spans="1:9">
      <c r="A1266" s="236" t="s">
        <v>2732</v>
      </c>
      <c r="B1266" s="236" t="s">
        <v>2733</v>
      </c>
      <c r="C1266" s="237">
        <v>0</v>
      </c>
      <c r="D1266" s="238">
        <v>0</v>
      </c>
      <c r="E1266" s="239">
        <v>0</v>
      </c>
      <c r="F1266" s="239">
        <v>0</v>
      </c>
      <c r="G1266" s="239">
        <v>0</v>
      </c>
      <c r="H1266" s="239">
        <v>0</v>
      </c>
      <c r="I1266" s="237">
        <v>30000</v>
      </c>
    </row>
    <row r="1267" spans="1:9">
      <c r="A1267" s="236" t="s">
        <v>2734</v>
      </c>
      <c r="B1267" s="236" t="s">
        <v>2735</v>
      </c>
      <c r="C1267" s="237">
        <v>0</v>
      </c>
      <c r="D1267" s="238">
        <v>0</v>
      </c>
      <c r="E1267" s="239">
        <v>0</v>
      </c>
      <c r="F1267" s="239">
        <v>0</v>
      </c>
      <c r="G1267" s="239">
        <v>0</v>
      </c>
      <c r="H1267" s="239">
        <v>0</v>
      </c>
      <c r="I1267" s="237">
        <v>30000</v>
      </c>
    </row>
    <row r="1268" spans="1:9">
      <c r="A1268" s="236" t="s">
        <v>2736</v>
      </c>
      <c r="B1268" s="236" t="s">
        <v>2008</v>
      </c>
      <c r="C1268" s="237">
        <v>0</v>
      </c>
      <c r="D1268" s="238">
        <v>0</v>
      </c>
      <c r="E1268" s="239">
        <v>0</v>
      </c>
      <c r="F1268" s="239">
        <v>0</v>
      </c>
      <c r="G1268" s="239">
        <v>0</v>
      </c>
      <c r="H1268" s="239">
        <v>0</v>
      </c>
      <c r="I1268" s="237"/>
    </row>
    <row r="1269" spans="1:9">
      <c r="A1269" s="236" t="s">
        <v>2737</v>
      </c>
      <c r="B1269" s="236" t="s">
        <v>2021</v>
      </c>
      <c r="C1269" s="237">
        <v>0</v>
      </c>
      <c r="D1269" s="238">
        <v>0</v>
      </c>
      <c r="E1269" s="239">
        <v>0</v>
      </c>
      <c r="F1269" s="239">
        <v>0</v>
      </c>
      <c r="G1269" s="239">
        <v>0</v>
      </c>
      <c r="H1269" s="239">
        <v>0</v>
      </c>
      <c r="I1269" s="237">
        <v>30000</v>
      </c>
    </row>
    <row r="1270" spans="1:9">
      <c r="A1270" s="236" t="s">
        <v>2738</v>
      </c>
      <c r="B1270" s="236" t="s">
        <v>1725</v>
      </c>
      <c r="C1270" s="237">
        <v>0</v>
      </c>
      <c r="D1270" s="238">
        <v>0</v>
      </c>
      <c r="E1270" s="239">
        <v>0</v>
      </c>
      <c r="F1270" s="239">
        <v>0</v>
      </c>
      <c r="G1270" s="239">
        <v>0</v>
      </c>
      <c r="H1270" s="239">
        <v>0</v>
      </c>
      <c r="I1270" s="237">
        <v>34560</v>
      </c>
    </row>
    <row r="1271" spans="1:9">
      <c r="A1271" s="236" t="s">
        <v>2739</v>
      </c>
      <c r="B1271" s="236" t="s">
        <v>2274</v>
      </c>
      <c r="C1271" s="237">
        <v>0</v>
      </c>
      <c r="D1271" s="238">
        <v>0</v>
      </c>
      <c r="E1271" s="239">
        <v>0</v>
      </c>
      <c r="F1271" s="239">
        <v>0</v>
      </c>
      <c r="G1271" s="239">
        <v>0</v>
      </c>
      <c r="H1271" s="239">
        <v>0</v>
      </c>
      <c r="I1271" s="237">
        <v>34560</v>
      </c>
    </row>
    <row r="1272" spans="1:9">
      <c r="A1272" s="236" t="s">
        <v>2740</v>
      </c>
      <c r="B1272" s="236" t="s">
        <v>2410</v>
      </c>
      <c r="C1272" s="237">
        <v>0</v>
      </c>
      <c r="D1272" s="238">
        <v>0</v>
      </c>
      <c r="E1272" s="239"/>
      <c r="F1272" s="239"/>
      <c r="G1272" s="239"/>
      <c r="H1272" s="239"/>
      <c r="I1272" s="237">
        <v>200000</v>
      </c>
    </row>
    <row r="1273" spans="1:9">
      <c r="A1273" s="236" t="s">
        <v>2741</v>
      </c>
      <c r="B1273" s="236" t="s">
        <v>2410</v>
      </c>
      <c r="C1273" s="237">
        <v>0</v>
      </c>
      <c r="D1273" s="238">
        <v>0</v>
      </c>
      <c r="E1273" s="239"/>
      <c r="F1273" s="239"/>
      <c r="G1273" s="239"/>
      <c r="H1273" s="239"/>
      <c r="I1273" s="237">
        <v>200000</v>
      </c>
    </row>
    <row r="1274" spans="1:9">
      <c r="A1274" s="236" t="s">
        <v>2742</v>
      </c>
      <c r="B1274" s="236" t="s">
        <v>1868</v>
      </c>
      <c r="C1274" s="237">
        <v>0</v>
      </c>
      <c r="D1274" s="238">
        <v>0</v>
      </c>
      <c r="E1274" s="239">
        <v>0</v>
      </c>
      <c r="F1274" s="239">
        <v>0</v>
      </c>
      <c r="G1274" s="239">
        <v>0</v>
      </c>
      <c r="H1274" s="239">
        <v>0</v>
      </c>
      <c r="I1274" s="237">
        <v>50000</v>
      </c>
    </row>
    <row r="1275" spans="1:9">
      <c r="A1275" s="236" t="s">
        <v>671</v>
      </c>
      <c r="B1275" s="236" t="s">
        <v>2743</v>
      </c>
      <c r="C1275" s="237">
        <v>0</v>
      </c>
      <c r="D1275" s="238">
        <v>0</v>
      </c>
      <c r="E1275" s="239">
        <v>0</v>
      </c>
      <c r="F1275" s="239">
        <v>0</v>
      </c>
      <c r="G1275" s="239">
        <v>0</v>
      </c>
      <c r="H1275" s="239">
        <v>0</v>
      </c>
      <c r="I1275" s="237">
        <v>900000</v>
      </c>
    </row>
    <row r="1276" spans="1:9">
      <c r="A1276" s="236" t="s">
        <v>941</v>
      </c>
      <c r="B1276" s="236" t="s">
        <v>1614</v>
      </c>
      <c r="C1276" s="237">
        <v>0</v>
      </c>
      <c r="D1276" s="238">
        <v>0</v>
      </c>
      <c r="E1276" s="239">
        <v>0</v>
      </c>
      <c r="F1276" s="239">
        <v>0</v>
      </c>
      <c r="G1276" s="239">
        <v>0</v>
      </c>
      <c r="H1276" s="239">
        <v>0</v>
      </c>
      <c r="I1276" s="237">
        <v>30000</v>
      </c>
    </row>
    <row r="1277" spans="1:9">
      <c r="A1277" s="236" t="s">
        <v>1269</v>
      </c>
      <c r="B1277" s="236" t="s">
        <v>2328</v>
      </c>
      <c r="C1277" s="237">
        <v>0</v>
      </c>
      <c r="D1277" s="238">
        <v>0</v>
      </c>
      <c r="E1277" s="239">
        <v>0</v>
      </c>
      <c r="F1277" s="239">
        <v>0</v>
      </c>
      <c r="G1277" s="239">
        <v>0</v>
      </c>
      <c r="H1277" s="239">
        <v>0</v>
      </c>
      <c r="I1277" s="237">
        <v>50000</v>
      </c>
    </row>
    <row r="1278" spans="1:9">
      <c r="A1278" s="236" t="s">
        <v>2744</v>
      </c>
      <c r="B1278" s="236" t="s">
        <v>1758</v>
      </c>
      <c r="C1278" s="237">
        <v>0</v>
      </c>
      <c r="D1278" s="238">
        <v>0</v>
      </c>
      <c r="E1278" s="239">
        <v>0</v>
      </c>
      <c r="F1278" s="239">
        <v>0</v>
      </c>
      <c r="G1278" s="239">
        <v>0</v>
      </c>
      <c r="H1278" s="239">
        <v>0</v>
      </c>
      <c r="I1278" s="237">
        <v>30000</v>
      </c>
    </row>
    <row r="1279" spans="1:9">
      <c r="A1279" s="236" t="s">
        <v>2745</v>
      </c>
      <c r="B1279" s="236" t="s">
        <v>2245</v>
      </c>
      <c r="C1279" s="237">
        <v>0</v>
      </c>
      <c r="D1279" s="238">
        <v>0</v>
      </c>
      <c r="E1279" s="239">
        <v>0</v>
      </c>
      <c r="F1279" s="239">
        <v>0</v>
      </c>
      <c r="G1279" s="239">
        <v>0</v>
      </c>
      <c r="H1279" s="239">
        <v>0</v>
      </c>
      <c r="I1279" s="237">
        <v>50000</v>
      </c>
    </row>
    <row r="1280" spans="1:9">
      <c r="A1280" s="236" t="s">
        <v>2746</v>
      </c>
      <c r="B1280" s="236" t="s">
        <v>2747</v>
      </c>
      <c r="C1280" s="237">
        <v>0</v>
      </c>
      <c r="D1280" s="238">
        <v>0</v>
      </c>
      <c r="E1280" s="239">
        <v>0</v>
      </c>
      <c r="F1280" s="239">
        <v>0</v>
      </c>
      <c r="G1280" s="239">
        <v>0</v>
      </c>
      <c r="H1280" s="239">
        <v>0</v>
      </c>
      <c r="I1280" s="237">
        <v>80000</v>
      </c>
    </row>
    <row r="1281" spans="1:9">
      <c r="A1281" s="236" t="s">
        <v>2748</v>
      </c>
      <c r="B1281" s="236" t="s">
        <v>1689</v>
      </c>
      <c r="C1281" s="237">
        <v>0</v>
      </c>
      <c r="D1281" s="238">
        <v>0</v>
      </c>
      <c r="E1281" s="239">
        <v>0</v>
      </c>
      <c r="F1281" s="239">
        <v>0</v>
      </c>
      <c r="G1281" s="239">
        <v>0</v>
      </c>
      <c r="H1281" s="239">
        <v>0</v>
      </c>
      <c r="I1281" s="237">
        <v>30000</v>
      </c>
    </row>
    <row r="1282" spans="1:9">
      <c r="A1282" s="236" t="s">
        <v>822</v>
      </c>
      <c r="B1282" s="236" t="s">
        <v>1948</v>
      </c>
      <c r="C1282" s="237">
        <v>0</v>
      </c>
      <c r="D1282" s="238">
        <v>0</v>
      </c>
      <c r="E1282" s="239">
        <v>0</v>
      </c>
      <c r="F1282" s="239">
        <v>0</v>
      </c>
      <c r="G1282" s="239">
        <v>0</v>
      </c>
      <c r="H1282" s="239">
        <v>0</v>
      </c>
      <c r="I1282" s="237">
        <v>30000</v>
      </c>
    </row>
    <row r="1283" spans="1:9">
      <c r="A1283" s="236" t="s">
        <v>712</v>
      </c>
      <c r="B1283" s="236" t="s">
        <v>1663</v>
      </c>
      <c r="C1283" s="237">
        <v>0</v>
      </c>
      <c r="D1283" s="238">
        <v>0</v>
      </c>
      <c r="E1283" s="239">
        <v>0</v>
      </c>
      <c r="F1283" s="239">
        <v>0</v>
      </c>
      <c r="G1283" s="239">
        <v>0</v>
      </c>
      <c r="H1283" s="239">
        <v>0</v>
      </c>
      <c r="I1283" s="237">
        <v>50000</v>
      </c>
    </row>
    <row r="1284" spans="1:9">
      <c r="A1284" s="236" t="s">
        <v>2749</v>
      </c>
      <c r="B1284" s="236" t="s">
        <v>1907</v>
      </c>
      <c r="C1284" s="237">
        <v>0</v>
      </c>
      <c r="D1284" s="238">
        <v>0</v>
      </c>
      <c r="E1284" s="239">
        <v>0</v>
      </c>
      <c r="F1284" s="239">
        <v>0</v>
      </c>
      <c r="G1284" s="239">
        <v>0</v>
      </c>
      <c r="H1284" s="239">
        <v>0</v>
      </c>
      <c r="I1284" s="237">
        <v>30000</v>
      </c>
    </row>
    <row r="1285" spans="1:9">
      <c r="A1285" s="236" t="s">
        <v>2750</v>
      </c>
      <c r="B1285" s="236" t="s">
        <v>2054</v>
      </c>
      <c r="C1285" s="237">
        <v>0</v>
      </c>
      <c r="D1285" s="238">
        <v>0</v>
      </c>
      <c r="E1285" s="239">
        <v>0</v>
      </c>
      <c r="F1285" s="239">
        <v>0</v>
      </c>
      <c r="G1285" s="239">
        <v>0</v>
      </c>
      <c r="H1285" s="239">
        <v>0</v>
      </c>
      <c r="I1285" s="237">
        <v>50000</v>
      </c>
    </row>
    <row r="1286" spans="1:9">
      <c r="A1286" s="236" t="s">
        <v>1104</v>
      </c>
      <c r="B1286" s="236" t="s">
        <v>2751</v>
      </c>
      <c r="C1286" s="237">
        <v>0</v>
      </c>
      <c r="D1286" s="238">
        <v>0</v>
      </c>
      <c r="E1286" s="239">
        <v>0</v>
      </c>
      <c r="F1286" s="239">
        <v>0</v>
      </c>
      <c r="G1286" s="239">
        <v>0</v>
      </c>
      <c r="H1286" s="239">
        <v>0</v>
      </c>
      <c r="I1286" s="237">
        <v>30000</v>
      </c>
    </row>
    <row r="1287" spans="1:9">
      <c r="A1287" s="236" t="s">
        <v>898</v>
      </c>
      <c r="B1287" s="236" t="s">
        <v>1939</v>
      </c>
      <c r="C1287" s="237">
        <v>0</v>
      </c>
      <c r="D1287" s="238">
        <v>0</v>
      </c>
      <c r="E1287" s="239">
        <v>0</v>
      </c>
      <c r="F1287" s="239">
        <v>0</v>
      </c>
      <c r="G1287" s="239">
        <v>0</v>
      </c>
      <c r="H1287" s="239">
        <v>0</v>
      </c>
      <c r="I1287" s="237">
        <v>50000</v>
      </c>
    </row>
    <row r="1288" spans="1:9">
      <c r="A1288" s="236" t="s">
        <v>1251</v>
      </c>
      <c r="B1288" s="236" t="s">
        <v>2752</v>
      </c>
      <c r="C1288" s="237">
        <v>0</v>
      </c>
      <c r="D1288" s="238">
        <v>0</v>
      </c>
      <c r="E1288" s="239">
        <v>0</v>
      </c>
      <c r="F1288" s="239">
        <v>0</v>
      </c>
      <c r="G1288" s="239">
        <v>0</v>
      </c>
      <c r="H1288" s="239">
        <v>0</v>
      </c>
      <c r="I1288" s="237">
        <v>24000</v>
      </c>
    </row>
    <row r="1289" spans="1:9">
      <c r="A1289" s="236" t="s">
        <v>1088</v>
      </c>
      <c r="B1289" s="236" t="s">
        <v>2753</v>
      </c>
      <c r="C1289" s="237">
        <v>0</v>
      </c>
      <c r="D1289" s="238">
        <v>0</v>
      </c>
      <c r="E1289" s="239">
        <v>0</v>
      </c>
      <c r="F1289" s="239">
        <v>0</v>
      </c>
      <c r="G1289" s="239">
        <v>0</v>
      </c>
      <c r="H1289" s="239">
        <v>0</v>
      </c>
      <c r="I1289" s="237">
        <v>30000</v>
      </c>
    </row>
    <row r="1290" spans="1:9">
      <c r="A1290" s="236" t="s">
        <v>683</v>
      </c>
      <c r="B1290" s="236" t="s">
        <v>2719</v>
      </c>
      <c r="C1290" s="237">
        <v>0</v>
      </c>
      <c r="D1290" s="238">
        <v>0</v>
      </c>
      <c r="E1290" s="239">
        <v>0</v>
      </c>
      <c r="F1290" s="239">
        <v>0</v>
      </c>
      <c r="G1290" s="239">
        <v>0</v>
      </c>
      <c r="H1290" s="239">
        <v>0</v>
      </c>
      <c r="I1290" s="237">
        <v>80000</v>
      </c>
    </row>
    <row r="1291" spans="1:9">
      <c r="A1291" s="236" t="s">
        <v>2754</v>
      </c>
      <c r="B1291" s="236" t="s">
        <v>2516</v>
      </c>
      <c r="C1291" s="237">
        <v>0</v>
      </c>
      <c r="D1291" s="238">
        <v>0</v>
      </c>
      <c r="E1291" s="239">
        <v>0</v>
      </c>
      <c r="F1291" s="239">
        <v>0</v>
      </c>
      <c r="G1291" s="239">
        <v>0</v>
      </c>
      <c r="H1291" s="239">
        <v>0</v>
      </c>
      <c r="I1291" s="237">
        <v>100000</v>
      </c>
    </row>
    <row r="1292" spans="1:9">
      <c r="A1292" s="236" t="s">
        <v>2755</v>
      </c>
      <c r="B1292" s="236" t="s">
        <v>2756</v>
      </c>
      <c r="C1292" s="237">
        <v>0</v>
      </c>
      <c r="D1292" s="238">
        <v>0</v>
      </c>
      <c r="E1292" s="239">
        <v>0</v>
      </c>
      <c r="F1292" s="239">
        <v>0</v>
      </c>
      <c r="G1292" s="239">
        <v>0</v>
      </c>
      <c r="H1292" s="239">
        <v>0</v>
      </c>
      <c r="I1292" s="237">
        <v>30000</v>
      </c>
    </row>
    <row r="1293" spans="1:9">
      <c r="A1293" s="236" t="s">
        <v>1300</v>
      </c>
      <c r="B1293" s="236" t="s">
        <v>1823</v>
      </c>
      <c r="C1293" s="237">
        <v>0</v>
      </c>
      <c r="D1293" s="238">
        <v>0</v>
      </c>
      <c r="E1293" s="239">
        <v>0</v>
      </c>
      <c r="F1293" s="239">
        <v>0</v>
      </c>
      <c r="G1293" s="239">
        <v>0</v>
      </c>
      <c r="H1293" s="239">
        <v>0</v>
      </c>
      <c r="I1293" s="237">
        <v>30000</v>
      </c>
    </row>
    <row r="1294" spans="1:9">
      <c r="A1294" s="236" t="s">
        <v>2757</v>
      </c>
      <c r="B1294" s="236" t="s">
        <v>2758</v>
      </c>
      <c r="C1294" s="237">
        <v>0</v>
      </c>
      <c r="D1294" s="238">
        <v>0</v>
      </c>
      <c r="E1294" s="239">
        <v>0</v>
      </c>
      <c r="F1294" s="239">
        <v>0</v>
      </c>
      <c r="G1294" s="239">
        <v>0</v>
      </c>
      <c r="H1294" s="239">
        <v>0</v>
      </c>
      <c r="I1294" s="237">
        <v>30000</v>
      </c>
    </row>
    <row r="1295" spans="1:9">
      <c r="A1295" s="236" t="s">
        <v>1302</v>
      </c>
      <c r="B1295" s="236" t="s">
        <v>1823</v>
      </c>
      <c r="C1295" s="237">
        <v>0</v>
      </c>
      <c r="D1295" s="238">
        <v>0</v>
      </c>
      <c r="E1295" s="239">
        <v>0</v>
      </c>
      <c r="F1295" s="239">
        <v>0</v>
      </c>
      <c r="G1295" s="239">
        <v>0</v>
      </c>
      <c r="H1295" s="239">
        <v>0</v>
      </c>
      <c r="I1295" s="237">
        <v>30000</v>
      </c>
    </row>
    <row r="1296" spans="1:9">
      <c r="A1296" s="236" t="s">
        <v>2759</v>
      </c>
      <c r="B1296" s="236" t="s">
        <v>1707</v>
      </c>
      <c r="C1296" s="237">
        <v>0</v>
      </c>
      <c r="D1296" s="238">
        <v>0</v>
      </c>
      <c r="E1296" s="239">
        <v>0</v>
      </c>
      <c r="F1296" s="239">
        <v>0</v>
      </c>
      <c r="G1296" s="239">
        <v>0</v>
      </c>
      <c r="H1296" s="239">
        <v>0</v>
      </c>
      <c r="I1296" s="237">
        <v>34560</v>
      </c>
    </row>
    <row r="1297" spans="1:9">
      <c r="A1297" s="236" t="s">
        <v>2760</v>
      </c>
      <c r="B1297" s="236" t="s">
        <v>2761</v>
      </c>
      <c r="C1297" s="237">
        <v>0</v>
      </c>
      <c r="D1297" s="238">
        <v>0</v>
      </c>
      <c r="E1297" s="239">
        <v>0</v>
      </c>
      <c r="F1297" s="239">
        <v>0</v>
      </c>
      <c r="G1297" s="239">
        <v>0</v>
      </c>
      <c r="H1297" s="239">
        <v>0</v>
      </c>
      <c r="I1297" s="237">
        <v>34560</v>
      </c>
    </row>
    <row r="1298" spans="1:9">
      <c r="A1298" s="236" t="s">
        <v>953</v>
      </c>
      <c r="B1298" s="236" t="s">
        <v>1626</v>
      </c>
      <c r="C1298" s="237">
        <v>0</v>
      </c>
      <c r="D1298" s="238">
        <v>0</v>
      </c>
      <c r="E1298" s="239">
        <v>0</v>
      </c>
      <c r="F1298" s="239">
        <v>0</v>
      </c>
      <c r="G1298" s="239">
        <v>0</v>
      </c>
      <c r="H1298" s="239">
        <v>0</v>
      </c>
      <c r="I1298" s="237">
        <v>30000</v>
      </c>
    </row>
    <row r="1299" spans="1:9">
      <c r="A1299" s="236" t="s">
        <v>1080</v>
      </c>
      <c r="B1299" s="236" t="s">
        <v>1620</v>
      </c>
      <c r="C1299" s="237">
        <v>0</v>
      </c>
      <c r="D1299" s="238">
        <v>0</v>
      </c>
      <c r="E1299" s="239">
        <v>0</v>
      </c>
      <c r="F1299" s="239">
        <v>0</v>
      </c>
      <c r="G1299" s="239">
        <v>0</v>
      </c>
      <c r="H1299" s="239">
        <v>0</v>
      </c>
      <c r="I1299" s="237">
        <v>80000</v>
      </c>
    </row>
    <row r="1300" spans="1:9">
      <c r="A1300" s="236" t="s">
        <v>689</v>
      </c>
      <c r="B1300" s="236" t="s">
        <v>2562</v>
      </c>
      <c r="C1300" s="237">
        <v>0</v>
      </c>
      <c r="D1300" s="238">
        <v>0</v>
      </c>
      <c r="E1300" s="239">
        <v>0</v>
      </c>
      <c r="F1300" s="239">
        <v>0</v>
      </c>
      <c r="G1300" s="239">
        <v>0</v>
      </c>
      <c r="H1300" s="239">
        <v>0</v>
      </c>
      <c r="I1300" s="237">
        <v>50000</v>
      </c>
    </row>
    <row r="1301" spans="1:9">
      <c r="A1301" s="236" t="s">
        <v>2762</v>
      </c>
      <c r="B1301" s="236" t="s">
        <v>1877</v>
      </c>
      <c r="C1301" s="237">
        <v>0</v>
      </c>
      <c r="D1301" s="238">
        <v>0</v>
      </c>
      <c r="E1301" s="239">
        <v>0</v>
      </c>
      <c r="F1301" s="239">
        <v>0</v>
      </c>
      <c r="G1301" s="239">
        <v>0</v>
      </c>
      <c r="H1301" s="239">
        <v>0</v>
      </c>
      <c r="I1301" s="237">
        <v>30000</v>
      </c>
    </row>
    <row r="1302" spans="1:9">
      <c r="A1302" s="236" t="s">
        <v>2763</v>
      </c>
      <c r="B1302" s="236" t="s">
        <v>2081</v>
      </c>
      <c r="C1302" s="237">
        <v>0</v>
      </c>
      <c r="D1302" s="238">
        <v>0</v>
      </c>
      <c r="E1302" s="239">
        <v>0</v>
      </c>
      <c r="F1302" s="239">
        <v>0</v>
      </c>
      <c r="G1302" s="239">
        <v>0</v>
      </c>
      <c r="H1302" s="239">
        <v>0</v>
      </c>
      <c r="I1302" s="237">
        <v>24000</v>
      </c>
    </row>
    <row r="1303" spans="1:9">
      <c r="A1303" s="236" t="s">
        <v>709</v>
      </c>
      <c r="B1303" s="236" t="s">
        <v>2512</v>
      </c>
      <c r="C1303" s="237">
        <v>0</v>
      </c>
      <c r="D1303" s="238">
        <v>0</v>
      </c>
      <c r="E1303" s="239">
        <v>0</v>
      </c>
      <c r="F1303" s="239">
        <v>0</v>
      </c>
      <c r="G1303" s="239">
        <v>0</v>
      </c>
      <c r="H1303" s="239">
        <v>0</v>
      </c>
      <c r="I1303" s="237">
        <v>50000</v>
      </c>
    </row>
    <row r="1304" spans="1:9">
      <c r="A1304" s="236" t="s">
        <v>2764</v>
      </c>
      <c r="B1304" s="236" t="s">
        <v>2765</v>
      </c>
      <c r="C1304" s="237">
        <v>0</v>
      </c>
      <c r="D1304" s="238">
        <v>0</v>
      </c>
      <c r="E1304" s="239">
        <v>0</v>
      </c>
      <c r="F1304" s="239">
        <v>0</v>
      </c>
      <c r="G1304" s="239">
        <v>0</v>
      </c>
      <c r="H1304" s="239">
        <v>0</v>
      </c>
      <c r="I1304" s="237">
        <v>124800</v>
      </c>
    </row>
    <row r="1305" spans="1:9">
      <c r="A1305" s="236" t="s">
        <v>2766</v>
      </c>
      <c r="B1305" s="236" t="s">
        <v>2767</v>
      </c>
      <c r="C1305" s="237">
        <v>0</v>
      </c>
      <c r="D1305" s="238">
        <v>0</v>
      </c>
      <c r="E1305" s="239">
        <v>0</v>
      </c>
      <c r="F1305" s="239">
        <v>0</v>
      </c>
      <c r="G1305" s="239">
        <v>0</v>
      </c>
      <c r="H1305" s="239">
        <v>0</v>
      </c>
      <c r="I1305" s="237">
        <v>24000</v>
      </c>
    </row>
    <row r="1306" spans="1:9">
      <c r="A1306" s="236" t="s">
        <v>2768</v>
      </c>
      <c r="B1306" s="236" t="s">
        <v>2769</v>
      </c>
      <c r="C1306" s="237">
        <v>0</v>
      </c>
      <c r="D1306" s="238">
        <v>0</v>
      </c>
      <c r="E1306" s="239">
        <v>0</v>
      </c>
      <c r="F1306" s="239">
        <v>0</v>
      </c>
      <c r="G1306" s="239">
        <v>0</v>
      </c>
      <c r="H1306" s="239">
        <v>0</v>
      </c>
      <c r="I1306" s="237">
        <v>30000</v>
      </c>
    </row>
    <row r="1307" spans="1:9">
      <c r="A1307" s="236" t="s">
        <v>2770</v>
      </c>
      <c r="B1307" s="236" t="s">
        <v>1960</v>
      </c>
      <c r="C1307" s="237">
        <v>0</v>
      </c>
      <c r="D1307" s="238">
        <v>0</v>
      </c>
      <c r="E1307" s="239">
        <v>0</v>
      </c>
      <c r="F1307" s="239">
        <v>0</v>
      </c>
      <c r="G1307" s="239">
        <v>0</v>
      </c>
      <c r="H1307" s="239">
        <v>0</v>
      </c>
      <c r="I1307" s="237">
        <v>64000</v>
      </c>
    </row>
    <row r="1308" spans="1:9">
      <c r="A1308" s="236" t="s">
        <v>2771</v>
      </c>
      <c r="B1308" s="236" t="s">
        <v>1849</v>
      </c>
      <c r="C1308" s="237">
        <v>0</v>
      </c>
      <c r="D1308" s="238">
        <v>0</v>
      </c>
      <c r="E1308" s="239">
        <v>0</v>
      </c>
      <c r="F1308" s="239">
        <v>0</v>
      </c>
      <c r="G1308" s="239">
        <v>0</v>
      </c>
      <c r="H1308" s="239">
        <v>0</v>
      </c>
      <c r="I1308" s="237">
        <v>30000</v>
      </c>
    </row>
    <row r="1309" spans="1:9">
      <c r="A1309" s="236" t="s">
        <v>2772</v>
      </c>
      <c r="B1309" s="236" t="s">
        <v>1895</v>
      </c>
      <c r="C1309" s="237">
        <v>0</v>
      </c>
      <c r="D1309" s="238">
        <v>0</v>
      </c>
      <c r="E1309" s="239">
        <v>0</v>
      </c>
      <c r="F1309" s="239">
        <v>0</v>
      </c>
      <c r="G1309" s="239">
        <v>0</v>
      </c>
      <c r="H1309" s="239">
        <v>0</v>
      </c>
      <c r="I1309" s="237">
        <v>50000</v>
      </c>
    </row>
    <row r="1310" spans="1:9">
      <c r="A1310" s="236" t="s">
        <v>2773</v>
      </c>
      <c r="B1310" s="236" t="s">
        <v>2237</v>
      </c>
      <c r="C1310" s="237">
        <v>0</v>
      </c>
      <c r="D1310" s="238">
        <v>0</v>
      </c>
      <c r="E1310" s="239">
        <v>0</v>
      </c>
      <c r="F1310" s="239">
        <v>0</v>
      </c>
      <c r="G1310" s="239">
        <v>0</v>
      </c>
      <c r="H1310" s="239">
        <v>0</v>
      </c>
      <c r="I1310" s="237">
        <v>30000</v>
      </c>
    </row>
    <row r="1311" spans="1:9">
      <c r="A1311" s="236" t="s">
        <v>620</v>
      </c>
      <c r="B1311" s="236" t="s">
        <v>2774</v>
      </c>
      <c r="C1311" s="237">
        <v>0</v>
      </c>
      <c r="D1311" s="238">
        <v>0</v>
      </c>
      <c r="E1311" s="239">
        <v>0</v>
      </c>
      <c r="F1311" s="239">
        <v>0</v>
      </c>
      <c r="G1311" s="239">
        <v>0</v>
      </c>
      <c r="H1311" s="239">
        <v>0</v>
      </c>
      <c r="I1311" s="237">
        <v>30000</v>
      </c>
    </row>
    <row r="1312" spans="1:9">
      <c r="A1312" s="236" t="s">
        <v>2775</v>
      </c>
      <c r="B1312" s="236" t="s">
        <v>1963</v>
      </c>
      <c r="C1312" s="237">
        <v>0</v>
      </c>
      <c r="D1312" s="238">
        <v>0</v>
      </c>
      <c r="E1312" s="239">
        <v>0</v>
      </c>
      <c r="F1312" s="239">
        <v>0</v>
      </c>
      <c r="G1312" s="239">
        <v>0</v>
      </c>
      <c r="H1312" s="239">
        <v>0</v>
      </c>
      <c r="I1312" s="237">
        <v>30000</v>
      </c>
    </row>
    <row r="1313" spans="1:9">
      <c r="A1313" s="236" t="s">
        <v>816</v>
      </c>
      <c r="B1313" s="236" t="s">
        <v>2030</v>
      </c>
      <c r="C1313" s="237">
        <v>0</v>
      </c>
      <c r="D1313" s="238">
        <v>0</v>
      </c>
      <c r="E1313" s="239">
        <v>0</v>
      </c>
      <c r="F1313" s="239">
        <v>0</v>
      </c>
      <c r="G1313" s="239">
        <v>0</v>
      </c>
      <c r="H1313" s="239">
        <v>0</v>
      </c>
      <c r="I1313" s="237">
        <v>51200</v>
      </c>
    </row>
    <row r="1314" spans="1:9">
      <c r="A1314" s="236" t="s">
        <v>2776</v>
      </c>
      <c r="B1314" s="236" t="s">
        <v>1883</v>
      </c>
      <c r="C1314" s="237">
        <v>0</v>
      </c>
      <c r="D1314" s="238">
        <v>0</v>
      </c>
      <c r="E1314" s="239">
        <v>0</v>
      </c>
      <c r="F1314" s="239">
        <v>0</v>
      </c>
      <c r="G1314" s="239">
        <v>0</v>
      </c>
      <c r="H1314" s="239">
        <v>0</v>
      </c>
      <c r="I1314" s="237">
        <v>30000</v>
      </c>
    </row>
    <row r="1315" spans="1:9">
      <c r="A1315" s="236" t="s">
        <v>1248</v>
      </c>
      <c r="B1315" s="236" t="s">
        <v>2559</v>
      </c>
      <c r="C1315" s="237">
        <v>0</v>
      </c>
      <c r="D1315" s="238">
        <v>0</v>
      </c>
      <c r="E1315" s="239">
        <v>0</v>
      </c>
      <c r="F1315" s="239">
        <v>0</v>
      </c>
      <c r="G1315" s="239">
        <v>0</v>
      </c>
      <c r="H1315" s="239">
        <v>0</v>
      </c>
      <c r="I1315" s="237">
        <v>60000</v>
      </c>
    </row>
    <row r="1316" spans="1:9">
      <c r="A1316" s="236" t="s">
        <v>804</v>
      </c>
      <c r="B1316" s="236" t="s">
        <v>1851</v>
      </c>
      <c r="C1316" s="237">
        <v>0</v>
      </c>
      <c r="D1316" s="238">
        <v>0</v>
      </c>
      <c r="E1316" s="239">
        <v>0</v>
      </c>
      <c r="F1316" s="239">
        <v>0</v>
      </c>
      <c r="G1316" s="239">
        <v>0</v>
      </c>
      <c r="H1316" s="239">
        <v>0</v>
      </c>
      <c r="I1316" s="237">
        <v>120000</v>
      </c>
    </row>
    <row r="1317" spans="1:9">
      <c r="A1317" s="236" t="s">
        <v>2777</v>
      </c>
      <c r="B1317" s="236" t="s">
        <v>1977</v>
      </c>
      <c r="C1317" s="237">
        <v>0</v>
      </c>
      <c r="D1317" s="238">
        <v>0</v>
      </c>
      <c r="E1317" s="239">
        <v>0</v>
      </c>
      <c r="F1317" s="239">
        <v>0</v>
      </c>
      <c r="G1317" s="239">
        <v>0</v>
      </c>
      <c r="H1317" s="239">
        <v>0</v>
      </c>
      <c r="I1317" s="237">
        <v>30000</v>
      </c>
    </row>
    <row r="1318" spans="1:9">
      <c r="A1318" s="236" t="s">
        <v>2778</v>
      </c>
      <c r="B1318" s="236" t="s">
        <v>1836</v>
      </c>
      <c r="C1318" s="237">
        <v>0</v>
      </c>
      <c r="D1318" s="238">
        <v>0</v>
      </c>
      <c r="E1318" s="239">
        <v>0</v>
      </c>
      <c r="F1318" s="239">
        <v>0</v>
      </c>
      <c r="G1318" s="239">
        <v>0</v>
      </c>
      <c r="H1318" s="239">
        <v>0</v>
      </c>
      <c r="I1318" s="237">
        <v>30000</v>
      </c>
    </row>
    <row r="1319" spans="1:9">
      <c r="A1319" s="236" t="s">
        <v>2779</v>
      </c>
      <c r="B1319" s="236" t="s">
        <v>1782</v>
      </c>
      <c r="C1319" s="237">
        <v>0</v>
      </c>
      <c r="D1319" s="238">
        <v>0</v>
      </c>
      <c r="E1319" s="239">
        <v>0</v>
      </c>
      <c r="F1319" s="239">
        <v>0</v>
      </c>
      <c r="G1319" s="239">
        <v>0</v>
      </c>
      <c r="H1319" s="239">
        <v>0</v>
      </c>
      <c r="I1319" s="237">
        <v>30000</v>
      </c>
    </row>
    <row r="1320" spans="1:9">
      <c r="A1320" s="236" t="s">
        <v>2780</v>
      </c>
      <c r="B1320" s="236" t="s">
        <v>2561</v>
      </c>
      <c r="C1320" s="237">
        <v>0</v>
      </c>
      <c r="D1320" s="238">
        <v>0</v>
      </c>
      <c r="E1320" s="239">
        <v>0</v>
      </c>
      <c r="F1320" s="239">
        <v>0</v>
      </c>
      <c r="G1320" s="239">
        <v>0</v>
      </c>
      <c r="H1320" s="239">
        <v>0</v>
      </c>
      <c r="I1320" s="237">
        <v>30000</v>
      </c>
    </row>
    <row r="1321" spans="1:9">
      <c r="A1321" s="236" t="s">
        <v>735</v>
      </c>
      <c r="B1321" s="236" t="s">
        <v>2781</v>
      </c>
      <c r="C1321" s="237">
        <v>0</v>
      </c>
      <c r="D1321" s="238">
        <v>0</v>
      </c>
      <c r="E1321" s="239">
        <v>0</v>
      </c>
      <c r="F1321" s="239">
        <v>0</v>
      </c>
      <c r="G1321" s="239">
        <v>0</v>
      </c>
      <c r="H1321" s="239">
        <v>0</v>
      </c>
      <c r="I1321" s="237">
        <v>30000</v>
      </c>
    </row>
    <row r="1322" spans="1:9">
      <c r="A1322" s="236" t="s">
        <v>785</v>
      </c>
      <c r="B1322" s="236" t="s">
        <v>1845</v>
      </c>
      <c r="C1322" s="237">
        <v>0</v>
      </c>
      <c r="D1322" s="238">
        <v>0</v>
      </c>
      <c r="E1322" s="239">
        <v>0</v>
      </c>
      <c r="F1322" s="239">
        <v>0</v>
      </c>
      <c r="G1322" s="239">
        <v>0</v>
      </c>
      <c r="H1322" s="239">
        <v>0</v>
      </c>
      <c r="I1322" s="237">
        <v>30000</v>
      </c>
    </row>
    <row r="1323" spans="1:9">
      <c r="A1323" s="236" t="s">
        <v>2782</v>
      </c>
      <c r="B1323" s="236" t="s">
        <v>2300</v>
      </c>
      <c r="C1323" s="237">
        <v>0</v>
      </c>
      <c r="D1323" s="238">
        <v>0</v>
      </c>
      <c r="E1323" s="239">
        <v>0</v>
      </c>
      <c r="F1323" s="239">
        <v>0</v>
      </c>
      <c r="G1323" s="239">
        <v>0</v>
      </c>
      <c r="H1323" s="239">
        <v>0</v>
      </c>
      <c r="I1323" s="237">
        <v>34560</v>
      </c>
    </row>
    <row r="1324" spans="1:9">
      <c r="A1324" s="236" t="s">
        <v>2783</v>
      </c>
      <c r="B1324" s="236" t="s">
        <v>2784</v>
      </c>
      <c r="C1324" s="237">
        <v>0</v>
      </c>
      <c r="D1324" s="238">
        <v>0</v>
      </c>
      <c r="E1324" s="239">
        <v>0</v>
      </c>
      <c r="F1324" s="239">
        <v>0</v>
      </c>
      <c r="G1324" s="239">
        <v>0</v>
      </c>
      <c r="H1324" s="239">
        <v>0</v>
      </c>
      <c r="I1324" s="237">
        <v>30000</v>
      </c>
    </row>
    <row r="1325" spans="1:9">
      <c r="A1325" s="236" t="s">
        <v>827</v>
      </c>
      <c r="B1325" s="236" t="s">
        <v>1708</v>
      </c>
      <c r="C1325" s="237">
        <v>0</v>
      </c>
      <c r="D1325" s="238">
        <v>0</v>
      </c>
      <c r="E1325" s="239">
        <v>0</v>
      </c>
      <c r="F1325" s="239">
        <v>0</v>
      </c>
      <c r="G1325" s="239">
        <v>0</v>
      </c>
      <c r="H1325" s="239">
        <v>0</v>
      </c>
      <c r="I1325" s="237">
        <v>30000</v>
      </c>
    </row>
    <row r="1326" spans="1:9">
      <c r="A1326" s="236" t="s">
        <v>1229</v>
      </c>
      <c r="B1326" s="236" t="s">
        <v>1850</v>
      </c>
      <c r="C1326" s="237">
        <v>0</v>
      </c>
      <c r="D1326" s="238">
        <v>0</v>
      </c>
      <c r="E1326" s="239">
        <v>0</v>
      </c>
      <c r="F1326" s="239">
        <v>0</v>
      </c>
      <c r="G1326" s="239">
        <v>0</v>
      </c>
      <c r="H1326" s="239">
        <v>0</v>
      </c>
      <c r="I1326" s="237">
        <v>64000</v>
      </c>
    </row>
    <row r="1327" spans="1:9">
      <c r="A1327" s="236" t="s">
        <v>2785</v>
      </c>
      <c r="B1327" s="236" t="s">
        <v>1796</v>
      </c>
      <c r="C1327" s="237">
        <v>0</v>
      </c>
      <c r="D1327" s="238">
        <v>0</v>
      </c>
      <c r="E1327" s="239">
        <v>0</v>
      </c>
      <c r="F1327" s="239">
        <v>0</v>
      </c>
      <c r="G1327" s="239">
        <v>0</v>
      </c>
      <c r="H1327" s="239">
        <v>0</v>
      </c>
      <c r="I1327" s="237">
        <v>30000</v>
      </c>
    </row>
    <row r="1328" spans="1:9">
      <c r="A1328" s="236" t="s">
        <v>2786</v>
      </c>
      <c r="B1328" s="236" t="s">
        <v>2097</v>
      </c>
      <c r="C1328" s="237">
        <v>0</v>
      </c>
      <c r="D1328" s="238">
        <v>0</v>
      </c>
      <c r="E1328" s="239">
        <v>0</v>
      </c>
      <c r="F1328" s="239">
        <v>0</v>
      </c>
      <c r="G1328" s="239">
        <v>0</v>
      </c>
      <c r="H1328" s="239">
        <v>0</v>
      </c>
      <c r="I1328" s="237">
        <v>50000</v>
      </c>
    </row>
    <row r="1329" spans="1:9">
      <c r="A1329" s="236" t="s">
        <v>1981</v>
      </c>
      <c r="B1329" s="236" t="s">
        <v>1982</v>
      </c>
      <c r="C1329" s="237">
        <v>0</v>
      </c>
      <c r="D1329" s="238">
        <v>0</v>
      </c>
      <c r="E1329" s="239">
        <v>0</v>
      </c>
      <c r="F1329" s="239">
        <v>0</v>
      </c>
      <c r="G1329" s="239">
        <v>0</v>
      </c>
      <c r="H1329" s="239">
        <v>0</v>
      </c>
      <c r="I1329" s="237"/>
    </row>
    <row r="1330" spans="1:9">
      <c r="A1330" s="236" t="s">
        <v>2787</v>
      </c>
      <c r="B1330" s="236" t="s">
        <v>1836</v>
      </c>
      <c r="C1330" s="237">
        <v>0</v>
      </c>
      <c r="D1330" s="238">
        <v>0</v>
      </c>
      <c r="E1330" s="239">
        <v>0</v>
      </c>
      <c r="F1330" s="239">
        <v>0</v>
      </c>
      <c r="G1330" s="239">
        <v>0</v>
      </c>
      <c r="H1330" s="239">
        <v>0</v>
      </c>
      <c r="I1330" s="237">
        <v>30000</v>
      </c>
    </row>
    <row r="1331" spans="1:9">
      <c r="A1331" s="236" t="s">
        <v>2788</v>
      </c>
      <c r="B1331" s="236" t="s">
        <v>1954</v>
      </c>
      <c r="C1331" s="237">
        <v>0</v>
      </c>
      <c r="D1331" s="238">
        <v>0</v>
      </c>
      <c r="E1331" s="239">
        <v>0</v>
      </c>
      <c r="F1331" s="239">
        <v>0</v>
      </c>
      <c r="G1331" s="239">
        <v>0</v>
      </c>
      <c r="H1331" s="239">
        <v>0</v>
      </c>
      <c r="I1331" s="237">
        <v>30000</v>
      </c>
    </row>
    <row r="1332" spans="1:9">
      <c r="A1332" s="236" t="s">
        <v>2789</v>
      </c>
      <c r="B1332" s="236" t="s">
        <v>1784</v>
      </c>
      <c r="C1332" s="237">
        <v>0</v>
      </c>
      <c r="D1332" s="238">
        <v>0</v>
      </c>
      <c r="E1332" s="239">
        <v>0</v>
      </c>
      <c r="F1332" s="239">
        <v>0</v>
      </c>
      <c r="G1332" s="239">
        <v>0</v>
      </c>
      <c r="H1332" s="239">
        <v>0</v>
      </c>
      <c r="I1332" s="237">
        <v>30000</v>
      </c>
    </row>
    <row r="1333" spans="1:9">
      <c r="A1333" s="236" t="s">
        <v>649</v>
      </c>
      <c r="B1333" s="236" t="s">
        <v>2719</v>
      </c>
      <c r="C1333" s="237">
        <v>0</v>
      </c>
      <c r="D1333" s="238">
        <v>0</v>
      </c>
      <c r="E1333" s="239">
        <v>0</v>
      </c>
      <c r="F1333" s="239">
        <v>0</v>
      </c>
      <c r="G1333" s="239">
        <v>0</v>
      </c>
      <c r="H1333" s="239">
        <v>0</v>
      </c>
      <c r="I1333" s="237">
        <v>80000</v>
      </c>
    </row>
    <row r="1334" spans="1:9">
      <c r="A1334" s="236" t="s">
        <v>2790</v>
      </c>
      <c r="B1334" s="236" t="s">
        <v>2791</v>
      </c>
      <c r="C1334" s="237">
        <v>0</v>
      </c>
      <c r="D1334" s="238">
        <v>0</v>
      </c>
      <c r="E1334" s="239">
        <v>0</v>
      </c>
      <c r="F1334" s="239">
        <v>0</v>
      </c>
      <c r="G1334" s="239">
        <v>0</v>
      </c>
      <c r="H1334" s="239">
        <v>0</v>
      </c>
      <c r="I1334" s="237">
        <v>40000</v>
      </c>
    </row>
    <row r="1335" spans="1:9">
      <c r="A1335" s="236" t="s">
        <v>2792</v>
      </c>
      <c r="B1335" s="236" t="s">
        <v>2049</v>
      </c>
      <c r="C1335" s="237">
        <v>0</v>
      </c>
      <c r="D1335" s="238">
        <v>0</v>
      </c>
      <c r="E1335" s="239">
        <v>0</v>
      </c>
      <c r="F1335" s="239">
        <v>0</v>
      </c>
      <c r="G1335" s="239">
        <v>0</v>
      </c>
      <c r="H1335" s="239">
        <v>0</v>
      </c>
      <c r="I1335" s="237">
        <v>50000</v>
      </c>
    </row>
    <row r="1336" spans="1:9">
      <c r="A1336" s="236" t="s">
        <v>2793</v>
      </c>
      <c r="B1336" s="236" t="s">
        <v>2765</v>
      </c>
      <c r="C1336" s="237">
        <v>0</v>
      </c>
      <c r="D1336" s="238">
        <v>0</v>
      </c>
      <c r="E1336" s="239">
        <v>0</v>
      </c>
      <c r="F1336" s="239">
        <v>0</v>
      </c>
      <c r="G1336" s="239">
        <v>0</v>
      </c>
      <c r="H1336" s="239">
        <v>0</v>
      </c>
      <c r="I1336" s="237">
        <v>124800</v>
      </c>
    </row>
    <row r="1337" spans="1:9">
      <c r="A1337" s="236" t="s">
        <v>2794</v>
      </c>
      <c r="B1337" s="236" t="s">
        <v>1830</v>
      </c>
      <c r="C1337" s="237">
        <v>0</v>
      </c>
      <c r="D1337" s="238">
        <v>0</v>
      </c>
      <c r="E1337" s="239">
        <v>0</v>
      </c>
      <c r="F1337" s="239">
        <v>0</v>
      </c>
      <c r="G1337" s="239">
        <v>0</v>
      </c>
      <c r="H1337" s="239">
        <v>0</v>
      </c>
      <c r="I1337" s="237">
        <v>34560</v>
      </c>
    </row>
    <row r="1338" spans="1:9">
      <c r="A1338" s="236" t="s">
        <v>2795</v>
      </c>
      <c r="B1338" s="236" t="s">
        <v>2796</v>
      </c>
      <c r="C1338" s="237">
        <v>0</v>
      </c>
      <c r="D1338" s="238">
        <v>0</v>
      </c>
      <c r="E1338" s="239">
        <v>0</v>
      </c>
      <c r="F1338" s="239">
        <v>0</v>
      </c>
      <c r="G1338" s="239">
        <v>0</v>
      </c>
      <c r="H1338" s="239">
        <v>0</v>
      </c>
      <c r="I1338" s="237">
        <v>34560</v>
      </c>
    </row>
    <row r="1339" spans="1:9">
      <c r="A1339" s="236" t="s">
        <v>2797</v>
      </c>
      <c r="B1339" s="236" t="s">
        <v>2310</v>
      </c>
      <c r="C1339" s="237">
        <v>0</v>
      </c>
      <c r="D1339" s="238">
        <v>0</v>
      </c>
      <c r="E1339" s="239">
        <v>0</v>
      </c>
      <c r="F1339" s="239">
        <v>0</v>
      </c>
      <c r="G1339" s="239">
        <v>0</v>
      </c>
      <c r="H1339" s="239">
        <v>0</v>
      </c>
      <c r="I1339" s="237">
        <v>34560</v>
      </c>
    </row>
    <row r="1340" spans="1:9">
      <c r="A1340" s="236" t="s">
        <v>2798</v>
      </c>
      <c r="B1340" s="236" t="s">
        <v>2691</v>
      </c>
      <c r="C1340" s="237">
        <v>0</v>
      </c>
      <c r="D1340" s="238">
        <v>0</v>
      </c>
      <c r="E1340" s="239">
        <v>0</v>
      </c>
      <c r="F1340" s="239">
        <v>0</v>
      </c>
      <c r="G1340" s="239">
        <v>0</v>
      </c>
      <c r="H1340" s="239">
        <v>0</v>
      </c>
      <c r="I1340" s="237">
        <v>30000</v>
      </c>
    </row>
    <row r="1341" spans="1:9">
      <c r="A1341" s="236" t="s">
        <v>2799</v>
      </c>
      <c r="B1341" s="236" t="s">
        <v>2800</v>
      </c>
      <c r="C1341" s="237">
        <v>0</v>
      </c>
      <c r="D1341" s="238">
        <v>0</v>
      </c>
      <c r="E1341" s="239">
        <v>0</v>
      </c>
      <c r="F1341" s="239">
        <v>0</v>
      </c>
      <c r="G1341" s="239">
        <v>0</v>
      </c>
      <c r="H1341" s="239">
        <v>0</v>
      </c>
      <c r="I1341" s="237">
        <v>30000</v>
      </c>
    </row>
    <row r="1342" spans="1:9">
      <c r="A1342" s="236" t="s">
        <v>2801</v>
      </c>
      <c r="B1342" s="236" t="s">
        <v>2802</v>
      </c>
      <c r="C1342" s="237">
        <v>0</v>
      </c>
      <c r="D1342" s="238">
        <v>0</v>
      </c>
      <c r="E1342" s="239">
        <v>0</v>
      </c>
      <c r="F1342" s="239">
        <v>0</v>
      </c>
      <c r="G1342" s="239">
        <v>0</v>
      </c>
      <c r="H1342" s="239">
        <v>0</v>
      </c>
      <c r="I1342" s="237"/>
    </row>
    <row r="1343" spans="1:9">
      <c r="A1343" s="236" t="s">
        <v>2803</v>
      </c>
      <c r="B1343" s="236" t="s">
        <v>2097</v>
      </c>
      <c r="C1343" s="237">
        <v>0</v>
      </c>
      <c r="D1343" s="238">
        <v>0</v>
      </c>
      <c r="E1343" s="239">
        <v>0</v>
      </c>
      <c r="F1343" s="239">
        <v>0</v>
      </c>
      <c r="G1343" s="239">
        <v>0</v>
      </c>
      <c r="H1343" s="239">
        <v>0</v>
      </c>
      <c r="I1343" s="237">
        <v>50000</v>
      </c>
    </row>
    <row r="1344" spans="1:9">
      <c r="A1344" s="236" t="s">
        <v>2804</v>
      </c>
      <c r="B1344" s="236" t="s">
        <v>1913</v>
      </c>
      <c r="C1344" s="237">
        <v>0</v>
      </c>
      <c r="D1344" s="238">
        <v>0</v>
      </c>
      <c r="E1344" s="239">
        <v>0</v>
      </c>
      <c r="F1344" s="239">
        <v>0</v>
      </c>
      <c r="G1344" s="239">
        <v>0</v>
      </c>
      <c r="H1344" s="239">
        <v>0</v>
      </c>
      <c r="I1344" s="237">
        <v>24000</v>
      </c>
    </row>
    <row r="1345" spans="1:9">
      <c r="A1345" s="236" t="s">
        <v>2805</v>
      </c>
      <c r="B1345" s="236" t="s">
        <v>2717</v>
      </c>
      <c r="C1345" s="237">
        <v>0</v>
      </c>
      <c r="D1345" s="238">
        <v>0</v>
      </c>
      <c r="E1345" s="239">
        <v>0</v>
      </c>
      <c r="F1345" s="239">
        <v>0</v>
      </c>
      <c r="G1345" s="239">
        <v>0</v>
      </c>
      <c r="H1345" s="239">
        <v>0</v>
      </c>
      <c r="I1345" s="237">
        <v>80000</v>
      </c>
    </row>
    <row r="1346" spans="1:9">
      <c r="A1346" s="236" t="s">
        <v>2806</v>
      </c>
      <c r="B1346" s="236" t="s">
        <v>2807</v>
      </c>
      <c r="C1346" s="237">
        <v>0</v>
      </c>
      <c r="D1346" s="238">
        <v>0</v>
      </c>
      <c r="E1346" s="239">
        <v>0</v>
      </c>
      <c r="F1346" s="239">
        <v>0</v>
      </c>
      <c r="G1346" s="239">
        <v>0</v>
      </c>
      <c r="H1346" s="239">
        <v>0</v>
      </c>
      <c r="I1346" s="237">
        <v>30000</v>
      </c>
    </row>
    <row r="1347" spans="1:9">
      <c r="A1347" s="236" t="s">
        <v>2808</v>
      </c>
      <c r="B1347" s="236" t="s">
        <v>2809</v>
      </c>
      <c r="C1347" s="237">
        <v>0</v>
      </c>
      <c r="D1347" s="238">
        <v>0</v>
      </c>
      <c r="E1347" s="239">
        <v>0</v>
      </c>
      <c r="F1347" s="239">
        <v>0</v>
      </c>
      <c r="G1347" s="239">
        <v>0</v>
      </c>
      <c r="H1347" s="239">
        <v>0</v>
      </c>
      <c r="I1347" s="237">
        <v>30000</v>
      </c>
    </row>
    <row r="1348" spans="1:9">
      <c r="A1348" s="236" t="s">
        <v>2078</v>
      </c>
      <c r="B1348" s="236" t="s">
        <v>1982</v>
      </c>
      <c r="C1348" s="237">
        <v>0</v>
      </c>
      <c r="D1348" s="238">
        <v>0</v>
      </c>
      <c r="E1348" s="239">
        <v>0</v>
      </c>
      <c r="F1348" s="239">
        <v>0</v>
      </c>
      <c r="G1348" s="239">
        <v>0</v>
      </c>
      <c r="H1348" s="239">
        <v>0</v>
      </c>
      <c r="I1348" s="237">
        <v>20000</v>
      </c>
    </row>
    <row r="1349" spans="1:9">
      <c r="A1349" s="236" t="s">
        <v>635</v>
      </c>
      <c r="B1349" s="236" t="s">
        <v>2165</v>
      </c>
      <c r="C1349" s="237">
        <v>0</v>
      </c>
      <c r="D1349" s="238">
        <v>0</v>
      </c>
      <c r="E1349" s="239">
        <v>0</v>
      </c>
      <c r="F1349" s="239">
        <v>0</v>
      </c>
      <c r="G1349" s="239">
        <v>0</v>
      </c>
      <c r="H1349" s="239">
        <v>0</v>
      </c>
      <c r="I1349" s="237">
        <v>30000</v>
      </c>
    </row>
    <row r="1350" spans="1:9">
      <c r="A1350" s="236" t="s">
        <v>2810</v>
      </c>
      <c r="B1350" s="236" t="s">
        <v>1782</v>
      </c>
      <c r="C1350" s="237">
        <v>0</v>
      </c>
      <c r="D1350" s="238">
        <v>0</v>
      </c>
      <c r="E1350" s="239">
        <v>0</v>
      </c>
      <c r="F1350" s="239">
        <v>0</v>
      </c>
      <c r="G1350" s="239">
        <v>0</v>
      </c>
      <c r="H1350" s="239">
        <v>0</v>
      </c>
      <c r="I1350" s="237">
        <v>30000</v>
      </c>
    </row>
    <row r="1351" spans="1:9">
      <c r="A1351" s="236" t="s">
        <v>619</v>
      </c>
      <c r="B1351" s="236" t="s">
        <v>2774</v>
      </c>
      <c r="C1351" s="237">
        <v>0</v>
      </c>
      <c r="D1351" s="238">
        <v>0</v>
      </c>
      <c r="E1351" s="239">
        <v>0</v>
      </c>
      <c r="F1351" s="239">
        <v>0</v>
      </c>
      <c r="G1351" s="239">
        <v>0</v>
      </c>
      <c r="H1351" s="239">
        <v>0</v>
      </c>
      <c r="I1351" s="237">
        <v>30000</v>
      </c>
    </row>
    <row r="1352" spans="1:9">
      <c r="A1352" s="236" t="s">
        <v>504</v>
      </c>
      <c r="B1352" s="236" t="s">
        <v>2160</v>
      </c>
      <c r="C1352" s="237">
        <v>0</v>
      </c>
      <c r="D1352" s="238">
        <v>0</v>
      </c>
      <c r="E1352" s="239">
        <v>0</v>
      </c>
      <c r="F1352" s="239">
        <v>0</v>
      </c>
      <c r="G1352" s="239">
        <v>0</v>
      </c>
      <c r="H1352" s="239">
        <v>0</v>
      </c>
      <c r="I1352" s="237">
        <v>30000</v>
      </c>
    </row>
    <row r="1353" spans="1:9">
      <c r="A1353" s="236" t="s">
        <v>1210</v>
      </c>
      <c r="B1353" s="236" t="s">
        <v>1610</v>
      </c>
      <c r="C1353" s="237">
        <v>0</v>
      </c>
      <c r="D1353" s="238">
        <v>0</v>
      </c>
      <c r="E1353" s="239">
        <v>0</v>
      </c>
      <c r="F1353" s="239">
        <v>0</v>
      </c>
      <c r="G1353" s="239">
        <v>0</v>
      </c>
      <c r="H1353" s="239">
        <v>0</v>
      </c>
      <c r="I1353" s="237">
        <v>80000</v>
      </c>
    </row>
    <row r="1354" spans="1:9">
      <c r="A1354" s="236" t="s">
        <v>679</v>
      </c>
      <c r="B1354" s="236" t="s">
        <v>1975</v>
      </c>
      <c r="C1354" s="237">
        <v>0</v>
      </c>
      <c r="D1354" s="238">
        <v>0</v>
      </c>
      <c r="E1354" s="239">
        <v>0</v>
      </c>
      <c r="F1354" s="239">
        <v>0</v>
      </c>
      <c r="G1354" s="239">
        <v>0</v>
      </c>
      <c r="H1354" s="239">
        <v>0</v>
      </c>
      <c r="I1354" s="237">
        <v>30000</v>
      </c>
    </row>
    <row r="1355" spans="1:9">
      <c r="A1355" s="236" t="s">
        <v>2811</v>
      </c>
      <c r="B1355" s="236" t="s">
        <v>1898</v>
      </c>
      <c r="C1355" s="237">
        <v>0</v>
      </c>
      <c r="D1355" s="238">
        <v>0</v>
      </c>
      <c r="E1355" s="239">
        <v>0</v>
      </c>
      <c r="F1355" s="239">
        <v>0</v>
      </c>
      <c r="G1355" s="239">
        <v>0</v>
      </c>
      <c r="H1355" s="239">
        <v>0</v>
      </c>
      <c r="I1355" s="237">
        <v>30000</v>
      </c>
    </row>
    <row r="1356" spans="1:9">
      <c r="A1356" s="236" t="s">
        <v>2812</v>
      </c>
      <c r="B1356" s="236" t="s">
        <v>2561</v>
      </c>
      <c r="C1356" s="237">
        <v>0</v>
      </c>
      <c r="D1356" s="238">
        <v>0</v>
      </c>
      <c r="E1356" s="239">
        <v>0</v>
      </c>
      <c r="F1356" s="239">
        <v>0</v>
      </c>
      <c r="G1356" s="239">
        <v>0</v>
      </c>
      <c r="H1356" s="239">
        <v>0</v>
      </c>
      <c r="I1356" s="237">
        <v>30000</v>
      </c>
    </row>
    <row r="1357" spans="1:9">
      <c r="A1357" s="236" t="s">
        <v>2813</v>
      </c>
      <c r="B1357" s="236" t="s">
        <v>2814</v>
      </c>
      <c r="C1357" s="237">
        <v>0</v>
      </c>
      <c r="D1357" s="238">
        <v>0</v>
      </c>
      <c r="E1357" s="239">
        <v>0</v>
      </c>
      <c r="F1357" s="239">
        <v>0</v>
      </c>
      <c r="G1357" s="239">
        <v>0</v>
      </c>
      <c r="H1357" s="239">
        <v>0</v>
      </c>
      <c r="I1357" s="237">
        <v>34560</v>
      </c>
    </row>
    <row r="1358" spans="1:9">
      <c r="A1358" s="236" t="s">
        <v>2815</v>
      </c>
      <c r="B1358" s="236" t="s">
        <v>2816</v>
      </c>
      <c r="C1358" s="237">
        <v>0</v>
      </c>
      <c r="D1358" s="238">
        <v>0</v>
      </c>
      <c r="E1358" s="239">
        <v>0</v>
      </c>
      <c r="F1358" s="239">
        <v>0</v>
      </c>
      <c r="G1358" s="239">
        <v>0</v>
      </c>
      <c r="H1358" s="239">
        <v>0</v>
      </c>
      <c r="I1358" s="237">
        <v>20000</v>
      </c>
    </row>
    <row r="1359" spans="1:9">
      <c r="A1359" s="236" t="s">
        <v>1242</v>
      </c>
      <c r="B1359" s="236" t="s">
        <v>2320</v>
      </c>
      <c r="C1359" s="237">
        <v>0</v>
      </c>
      <c r="D1359" s="238">
        <v>0</v>
      </c>
      <c r="E1359" s="239">
        <v>0</v>
      </c>
      <c r="F1359" s="239">
        <v>0</v>
      </c>
      <c r="G1359" s="239">
        <v>0</v>
      </c>
      <c r="H1359" s="239">
        <v>0</v>
      </c>
      <c r="I1359" s="237">
        <v>64000</v>
      </c>
    </row>
    <row r="1360" spans="1:9">
      <c r="A1360" s="236" t="s">
        <v>2817</v>
      </c>
      <c r="B1360" s="236" t="s">
        <v>2818</v>
      </c>
      <c r="C1360" s="237">
        <v>0</v>
      </c>
      <c r="D1360" s="238">
        <v>0</v>
      </c>
      <c r="E1360" s="239">
        <v>0</v>
      </c>
      <c r="F1360" s="239">
        <v>0</v>
      </c>
      <c r="G1360" s="239">
        <v>0</v>
      </c>
      <c r="H1360" s="239">
        <v>0</v>
      </c>
      <c r="I1360" s="237">
        <v>36864</v>
      </c>
    </row>
    <row r="1361" spans="1:9">
      <c r="A1361" s="236" t="s">
        <v>719</v>
      </c>
      <c r="B1361" s="236" t="s">
        <v>1797</v>
      </c>
      <c r="C1361" s="237">
        <v>0</v>
      </c>
      <c r="D1361" s="238">
        <v>0</v>
      </c>
      <c r="E1361" s="239">
        <v>0</v>
      </c>
      <c r="F1361" s="239">
        <v>0</v>
      </c>
      <c r="G1361" s="239">
        <v>0</v>
      </c>
      <c r="H1361" s="239">
        <v>0</v>
      </c>
      <c r="I1361" s="237">
        <v>50000</v>
      </c>
    </row>
    <row r="1362" spans="1:9">
      <c r="A1362" s="236" t="s">
        <v>2819</v>
      </c>
      <c r="B1362" s="236" t="s">
        <v>1929</v>
      </c>
      <c r="C1362" s="237">
        <v>0</v>
      </c>
      <c r="D1362" s="238">
        <v>0</v>
      </c>
      <c r="E1362" s="239">
        <v>0</v>
      </c>
      <c r="F1362" s="239">
        <v>0</v>
      </c>
      <c r="G1362" s="239">
        <v>0</v>
      </c>
      <c r="H1362" s="239">
        <v>0</v>
      </c>
      <c r="I1362" s="237">
        <v>50000</v>
      </c>
    </row>
    <row r="1363" spans="1:9">
      <c r="A1363" s="236" t="s">
        <v>2801</v>
      </c>
      <c r="B1363" s="236" t="s">
        <v>2802</v>
      </c>
      <c r="C1363" s="237">
        <v>0</v>
      </c>
      <c r="D1363" s="238">
        <v>0</v>
      </c>
      <c r="E1363" s="239">
        <v>0</v>
      </c>
      <c r="F1363" s="239">
        <v>0</v>
      </c>
      <c r="G1363" s="239">
        <v>0</v>
      </c>
      <c r="H1363" s="239">
        <v>0</v>
      </c>
      <c r="I1363" s="237"/>
    </row>
    <row r="1364" spans="1:9">
      <c r="A1364" s="236" t="s">
        <v>2820</v>
      </c>
      <c r="B1364" s="236" t="s">
        <v>2148</v>
      </c>
      <c r="C1364" s="237">
        <v>0</v>
      </c>
      <c r="D1364" s="238">
        <v>0</v>
      </c>
      <c r="E1364" s="239">
        <v>0</v>
      </c>
      <c r="F1364" s="239">
        <v>0</v>
      </c>
      <c r="G1364" s="239">
        <v>0</v>
      </c>
      <c r="H1364" s="239">
        <v>0</v>
      </c>
      <c r="I1364" s="237">
        <v>30000</v>
      </c>
    </row>
    <row r="1365" spans="1:9">
      <c r="A1365" s="236" t="s">
        <v>2821</v>
      </c>
      <c r="B1365" s="236" t="s">
        <v>1963</v>
      </c>
      <c r="C1365" s="237">
        <v>0</v>
      </c>
      <c r="D1365" s="238">
        <v>0</v>
      </c>
      <c r="E1365" s="239">
        <v>0</v>
      </c>
      <c r="F1365" s="239">
        <v>0</v>
      </c>
      <c r="G1365" s="239">
        <v>0</v>
      </c>
      <c r="H1365" s="239">
        <v>0</v>
      </c>
      <c r="I1365" s="237">
        <v>30000</v>
      </c>
    </row>
    <row r="1366" spans="1:9">
      <c r="A1366" s="236" t="s">
        <v>2822</v>
      </c>
      <c r="B1366" s="236" t="s">
        <v>2017</v>
      </c>
      <c r="C1366" s="237">
        <v>0</v>
      </c>
      <c r="D1366" s="238">
        <v>0</v>
      </c>
      <c r="E1366" s="239">
        <v>0</v>
      </c>
      <c r="F1366" s="239">
        <v>0</v>
      </c>
      <c r="G1366" s="239">
        <v>0</v>
      </c>
      <c r="H1366" s="239">
        <v>0</v>
      </c>
      <c r="I1366" s="237">
        <v>64000</v>
      </c>
    </row>
    <row r="1367" spans="1:9">
      <c r="A1367" s="236" t="s">
        <v>2823</v>
      </c>
      <c r="B1367" s="236" t="s">
        <v>1971</v>
      </c>
      <c r="C1367" s="237">
        <v>0</v>
      </c>
      <c r="D1367" s="238">
        <v>0</v>
      </c>
      <c r="E1367" s="239">
        <v>0</v>
      </c>
      <c r="F1367" s="239">
        <v>0</v>
      </c>
      <c r="G1367" s="239">
        <v>0</v>
      </c>
      <c r="H1367" s="239">
        <v>0</v>
      </c>
      <c r="I1367" s="237">
        <v>30000</v>
      </c>
    </row>
    <row r="1368" spans="1:9">
      <c r="A1368" s="236" t="s">
        <v>2824</v>
      </c>
      <c r="B1368" s="236" t="s">
        <v>2758</v>
      </c>
      <c r="C1368" s="237">
        <v>0</v>
      </c>
      <c r="D1368" s="238">
        <v>0</v>
      </c>
      <c r="E1368" s="239">
        <v>0</v>
      </c>
      <c r="F1368" s="239">
        <v>0</v>
      </c>
      <c r="G1368" s="239">
        <v>0</v>
      </c>
      <c r="H1368" s="239">
        <v>0</v>
      </c>
      <c r="I1368" s="237">
        <v>30000</v>
      </c>
    </row>
    <row r="1369" spans="1:9">
      <c r="A1369" s="236" t="s">
        <v>2825</v>
      </c>
      <c r="B1369" s="236" t="s">
        <v>2758</v>
      </c>
      <c r="C1369" s="237">
        <v>0</v>
      </c>
      <c r="D1369" s="238">
        <v>0</v>
      </c>
      <c r="E1369" s="239">
        <v>0</v>
      </c>
      <c r="F1369" s="239">
        <v>0</v>
      </c>
      <c r="G1369" s="239">
        <v>0</v>
      </c>
      <c r="H1369" s="239">
        <v>0</v>
      </c>
      <c r="I1369" s="237">
        <v>30000</v>
      </c>
    </row>
    <row r="1370" spans="1:9">
      <c r="A1370" s="236" t="s">
        <v>2826</v>
      </c>
      <c r="B1370" s="236" t="s">
        <v>2506</v>
      </c>
      <c r="C1370" s="237">
        <v>0</v>
      </c>
      <c r="D1370" s="238">
        <v>0</v>
      </c>
      <c r="E1370" s="239"/>
      <c r="F1370" s="239"/>
      <c r="G1370" s="239"/>
      <c r="H1370" s="239"/>
      <c r="I1370" s="237">
        <v>50000</v>
      </c>
    </row>
    <row r="1371" spans="1:9">
      <c r="A1371" s="236" t="s">
        <v>2827</v>
      </c>
      <c r="B1371" s="236" t="s">
        <v>2464</v>
      </c>
      <c r="C1371" s="237">
        <v>0</v>
      </c>
      <c r="D1371" s="238">
        <v>0</v>
      </c>
      <c r="E1371" s="239">
        <v>0</v>
      </c>
      <c r="F1371" s="239">
        <v>0</v>
      </c>
      <c r="G1371" s="239">
        <v>0</v>
      </c>
      <c r="H1371" s="239">
        <v>0</v>
      </c>
      <c r="I1371" s="237">
        <v>10000</v>
      </c>
    </row>
    <row r="1372" spans="1:9">
      <c r="A1372" s="236" t="s">
        <v>2828</v>
      </c>
      <c r="B1372" s="236" t="s">
        <v>2464</v>
      </c>
      <c r="C1372" s="237">
        <v>0</v>
      </c>
      <c r="D1372" s="238">
        <v>0</v>
      </c>
      <c r="E1372" s="239">
        <v>0</v>
      </c>
      <c r="F1372" s="239">
        <v>0</v>
      </c>
      <c r="G1372" s="239">
        <v>0</v>
      </c>
      <c r="H1372" s="239">
        <v>0</v>
      </c>
      <c r="I1372" s="237"/>
    </row>
    <row r="1373" spans="1:9">
      <c r="A1373" s="236" t="s">
        <v>2829</v>
      </c>
      <c r="B1373" s="236" t="s">
        <v>2464</v>
      </c>
      <c r="C1373" s="237">
        <v>0</v>
      </c>
      <c r="D1373" s="238">
        <v>0</v>
      </c>
      <c r="E1373" s="239">
        <v>0</v>
      </c>
      <c r="F1373" s="239">
        <v>0</v>
      </c>
      <c r="G1373" s="239">
        <v>0</v>
      </c>
      <c r="H1373" s="239">
        <v>0</v>
      </c>
      <c r="I1373" s="237"/>
    </row>
    <row r="1374" spans="1:9">
      <c r="A1374" s="236" t="s">
        <v>2830</v>
      </c>
      <c r="B1374" s="236" t="s">
        <v>2464</v>
      </c>
      <c r="C1374" s="237">
        <v>0</v>
      </c>
      <c r="D1374" s="238">
        <v>0</v>
      </c>
      <c r="E1374" s="239">
        <v>0</v>
      </c>
      <c r="F1374" s="239">
        <v>0</v>
      </c>
      <c r="G1374" s="239">
        <v>0</v>
      </c>
      <c r="H1374" s="239">
        <v>0</v>
      </c>
      <c r="I1374" s="237"/>
    </row>
    <row r="1375" spans="1:9">
      <c r="A1375" s="236" t="s">
        <v>2831</v>
      </c>
      <c r="B1375" s="236" t="s">
        <v>2464</v>
      </c>
      <c r="C1375" s="237">
        <v>0</v>
      </c>
      <c r="D1375" s="238">
        <v>0</v>
      </c>
      <c r="E1375" s="239">
        <v>0</v>
      </c>
      <c r="F1375" s="239">
        <v>0</v>
      </c>
      <c r="G1375" s="239">
        <v>0</v>
      </c>
      <c r="H1375" s="239">
        <v>0</v>
      </c>
      <c r="I1375" s="237"/>
    </row>
    <row r="1376" spans="1:9">
      <c r="A1376" s="236" t="s">
        <v>2832</v>
      </c>
      <c r="B1376" s="236" t="s">
        <v>2464</v>
      </c>
      <c r="C1376" s="237">
        <v>0</v>
      </c>
      <c r="D1376" s="238">
        <v>0</v>
      </c>
      <c r="E1376" s="239">
        <v>0</v>
      </c>
      <c r="F1376" s="239">
        <v>0</v>
      </c>
      <c r="G1376" s="239">
        <v>0</v>
      </c>
      <c r="H1376" s="239">
        <v>0</v>
      </c>
      <c r="I1376" s="237"/>
    </row>
    <row r="1377" spans="1:9">
      <c r="A1377" s="236" t="s">
        <v>2827</v>
      </c>
      <c r="B1377" s="236" t="s">
        <v>2464</v>
      </c>
      <c r="C1377" s="237">
        <v>0</v>
      </c>
      <c r="D1377" s="238">
        <v>0</v>
      </c>
      <c r="E1377" s="239">
        <v>0</v>
      </c>
      <c r="F1377" s="239">
        <v>0</v>
      </c>
      <c r="G1377" s="239">
        <v>0</v>
      </c>
      <c r="H1377" s="239">
        <v>0</v>
      </c>
      <c r="I1377" s="237">
        <v>10000</v>
      </c>
    </row>
    <row r="1378" spans="1:9">
      <c r="A1378" s="236" t="s">
        <v>2833</v>
      </c>
      <c r="B1378" s="236" t="s">
        <v>2464</v>
      </c>
      <c r="C1378" s="237">
        <v>0</v>
      </c>
      <c r="D1378" s="238">
        <v>0</v>
      </c>
      <c r="E1378" s="239">
        <v>0</v>
      </c>
      <c r="F1378" s="239">
        <v>0</v>
      </c>
      <c r="G1378" s="239">
        <v>0</v>
      </c>
      <c r="H1378" s="239">
        <v>0</v>
      </c>
      <c r="I1378" s="237">
        <v>10000</v>
      </c>
    </row>
    <row r="1379" spans="1:9">
      <c r="A1379" s="236" t="s">
        <v>2832</v>
      </c>
      <c r="B1379" s="236" t="s">
        <v>2464</v>
      </c>
      <c r="C1379" s="237">
        <v>0</v>
      </c>
      <c r="D1379" s="238">
        <v>0</v>
      </c>
      <c r="E1379" s="239">
        <v>0</v>
      </c>
      <c r="F1379" s="239">
        <v>0</v>
      </c>
      <c r="G1379" s="239">
        <v>0</v>
      </c>
      <c r="H1379" s="239">
        <v>0</v>
      </c>
      <c r="I1379" s="237"/>
    </row>
    <row r="1380" spans="1:9">
      <c r="A1380" s="236" t="s">
        <v>2459</v>
      </c>
      <c r="B1380" s="236" t="s">
        <v>2834</v>
      </c>
      <c r="C1380" s="237">
        <v>0</v>
      </c>
      <c r="D1380" s="238">
        <v>0</v>
      </c>
      <c r="E1380" s="239">
        <v>0</v>
      </c>
      <c r="F1380" s="239">
        <v>0</v>
      </c>
      <c r="G1380" s="239">
        <v>0</v>
      </c>
      <c r="H1380" s="239">
        <v>0</v>
      </c>
      <c r="I1380" s="237"/>
    </row>
    <row r="1381" spans="1:9">
      <c r="A1381" s="236" t="s">
        <v>2827</v>
      </c>
      <c r="B1381" s="236" t="s">
        <v>2835</v>
      </c>
      <c r="C1381" s="237">
        <v>0</v>
      </c>
      <c r="D1381" s="238">
        <v>0</v>
      </c>
      <c r="E1381" s="239">
        <v>0</v>
      </c>
      <c r="F1381" s="239">
        <v>0</v>
      </c>
      <c r="G1381" s="239">
        <v>0</v>
      </c>
      <c r="H1381" s="239">
        <v>0</v>
      </c>
      <c r="I1381" s="237"/>
    </row>
    <row r="1382" spans="1:9">
      <c r="A1382" s="236" t="s">
        <v>2832</v>
      </c>
      <c r="B1382" s="236" t="s">
        <v>2835</v>
      </c>
      <c r="C1382" s="237">
        <v>0</v>
      </c>
      <c r="D1382" s="238">
        <v>0</v>
      </c>
      <c r="E1382" s="239">
        <v>0</v>
      </c>
      <c r="F1382" s="239">
        <v>0</v>
      </c>
      <c r="G1382" s="239">
        <v>0</v>
      </c>
      <c r="H1382" s="239">
        <v>0</v>
      </c>
      <c r="I1382" s="237"/>
    </row>
    <row r="1383" spans="1:9">
      <c r="A1383" s="236" t="s">
        <v>2836</v>
      </c>
      <c r="B1383" s="236" t="s">
        <v>2837</v>
      </c>
      <c r="C1383" s="237">
        <v>0</v>
      </c>
      <c r="D1383" s="238">
        <v>0</v>
      </c>
      <c r="E1383" s="239">
        <v>0</v>
      </c>
      <c r="F1383" s="239">
        <v>0</v>
      </c>
      <c r="G1383" s="239">
        <v>0</v>
      </c>
      <c r="H1383" s="239">
        <v>0</v>
      </c>
      <c r="I1383" s="237">
        <v>15000</v>
      </c>
    </row>
    <row r="1384" spans="1:9">
      <c r="A1384" s="236" t="s">
        <v>2836</v>
      </c>
      <c r="B1384" s="236" t="s">
        <v>2837</v>
      </c>
      <c r="C1384" s="237">
        <v>0</v>
      </c>
      <c r="D1384" s="238">
        <v>0</v>
      </c>
      <c r="E1384" s="239">
        <v>0</v>
      </c>
      <c r="F1384" s="239">
        <v>0</v>
      </c>
      <c r="G1384" s="239">
        <v>0</v>
      </c>
      <c r="H1384" s="239">
        <v>0</v>
      </c>
      <c r="I1384" s="237">
        <v>15000</v>
      </c>
    </row>
    <row r="1385" spans="1:9">
      <c r="A1385" s="236" t="s">
        <v>2836</v>
      </c>
      <c r="B1385" s="236" t="s">
        <v>2838</v>
      </c>
      <c r="C1385" s="237">
        <v>0</v>
      </c>
      <c r="D1385" s="238">
        <v>0</v>
      </c>
      <c r="E1385" s="239">
        <v>0</v>
      </c>
      <c r="F1385" s="239">
        <v>0</v>
      </c>
      <c r="G1385" s="239">
        <v>0</v>
      </c>
      <c r="H1385" s="239">
        <v>0</v>
      </c>
      <c r="I1385" s="237">
        <v>20000</v>
      </c>
    </row>
    <row r="1386" spans="1:9">
      <c r="A1386" s="236" t="s">
        <v>2828</v>
      </c>
      <c r="B1386" s="236" t="s">
        <v>2839</v>
      </c>
      <c r="C1386" s="237">
        <v>0</v>
      </c>
      <c r="D1386" s="238">
        <v>0</v>
      </c>
      <c r="E1386" s="239">
        <v>0</v>
      </c>
      <c r="F1386" s="239">
        <v>0</v>
      </c>
      <c r="G1386" s="239">
        <v>0</v>
      </c>
      <c r="H1386" s="239">
        <v>0</v>
      </c>
      <c r="I1386" s="237">
        <v>10000</v>
      </c>
    </row>
    <row r="1387" spans="1:9">
      <c r="A1387" s="236" t="s">
        <v>2836</v>
      </c>
      <c r="B1387" s="236" t="s">
        <v>2840</v>
      </c>
      <c r="C1387" s="237">
        <v>0</v>
      </c>
      <c r="D1387" s="238">
        <v>0</v>
      </c>
      <c r="E1387" s="239">
        <v>0</v>
      </c>
      <c r="F1387" s="239">
        <v>0</v>
      </c>
      <c r="G1387" s="239">
        <v>0</v>
      </c>
      <c r="H1387" s="239">
        <v>0</v>
      </c>
      <c r="I1387" s="237">
        <v>300000</v>
      </c>
    </row>
    <row r="1388" spans="1:9">
      <c r="A1388" s="236" t="s">
        <v>2841</v>
      </c>
      <c r="B1388" s="236" t="s">
        <v>2842</v>
      </c>
      <c r="C1388" s="237">
        <v>0</v>
      </c>
      <c r="D1388" s="238">
        <v>0</v>
      </c>
      <c r="E1388" s="239">
        <v>0</v>
      </c>
      <c r="F1388" s="239">
        <v>0</v>
      </c>
      <c r="G1388" s="239">
        <v>0</v>
      </c>
      <c r="H1388" s="239">
        <v>0</v>
      </c>
      <c r="I1388" s="237">
        <v>30000</v>
      </c>
    </row>
    <row r="1389" spans="1:9">
      <c r="A1389" s="236" t="s">
        <v>2836</v>
      </c>
      <c r="B1389" s="236" t="s">
        <v>2843</v>
      </c>
      <c r="C1389" s="237">
        <v>0</v>
      </c>
      <c r="D1389" s="238">
        <v>0</v>
      </c>
      <c r="E1389" s="239">
        <v>0</v>
      </c>
      <c r="F1389" s="239">
        <v>0</v>
      </c>
      <c r="G1389" s="239">
        <v>0</v>
      </c>
      <c r="H1389" s="239">
        <v>0</v>
      </c>
      <c r="I1389" s="237">
        <v>8000</v>
      </c>
    </row>
    <row r="1390" spans="1:9">
      <c r="A1390" s="236" t="s">
        <v>2833</v>
      </c>
      <c r="B1390" s="236" t="s">
        <v>2844</v>
      </c>
      <c r="C1390" s="237">
        <v>0</v>
      </c>
      <c r="D1390" s="238">
        <v>0</v>
      </c>
      <c r="E1390" s="239">
        <v>0</v>
      </c>
      <c r="F1390" s="239">
        <v>0</v>
      </c>
      <c r="G1390" s="239">
        <v>0</v>
      </c>
      <c r="H1390" s="239">
        <v>0</v>
      </c>
      <c r="I1390" s="237"/>
    </row>
    <row r="1391" spans="1:9">
      <c r="A1391" s="236" t="s">
        <v>2845</v>
      </c>
      <c r="B1391" s="236" t="s">
        <v>2842</v>
      </c>
      <c r="C1391" s="237">
        <v>0</v>
      </c>
      <c r="D1391" s="238">
        <v>0</v>
      </c>
      <c r="E1391" s="239">
        <v>0</v>
      </c>
      <c r="F1391" s="239">
        <v>0</v>
      </c>
      <c r="G1391" s="239">
        <v>0</v>
      </c>
      <c r="H1391" s="239">
        <v>0</v>
      </c>
      <c r="I1391" s="237">
        <v>30000</v>
      </c>
    </row>
    <row r="1392" spans="1:9">
      <c r="A1392" s="236" t="s">
        <v>2846</v>
      </c>
      <c r="B1392" s="236" t="s">
        <v>2847</v>
      </c>
      <c r="C1392" s="237">
        <v>0</v>
      </c>
      <c r="D1392" s="238">
        <v>0</v>
      </c>
      <c r="E1392" s="239">
        <v>0</v>
      </c>
      <c r="F1392" s="239">
        <v>0</v>
      </c>
      <c r="G1392" s="239">
        <v>0</v>
      </c>
      <c r="H1392" s="239">
        <v>0</v>
      </c>
      <c r="I1392" s="237">
        <v>30000</v>
      </c>
    </row>
    <row r="1393" spans="1:9">
      <c r="A1393" s="236" t="s">
        <v>2848</v>
      </c>
      <c r="B1393" s="236" t="s">
        <v>2849</v>
      </c>
      <c r="C1393" s="237">
        <v>0</v>
      </c>
      <c r="D1393" s="238">
        <v>0</v>
      </c>
      <c r="E1393" s="239">
        <v>0</v>
      </c>
      <c r="F1393" s="239">
        <v>0</v>
      </c>
      <c r="G1393" s="239">
        <v>0</v>
      </c>
      <c r="H1393" s="239">
        <v>0</v>
      </c>
      <c r="I1393" s="237">
        <v>100000</v>
      </c>
    </row>
    <row r="1394" spans="1:9">
      <c r="A1394" s="236" t="s">
        <v>2850</v>
      </c>
      <c r="B1394" s="236" t="s">
        <v>2849</v>
      </c>
      <c r="C1394" s="237">
        <v>0</v>
      </c>
      <c r="D1394" s="238">
        <v>0</v>
      </c>
      <c r="E1394" s="239">
        <v>0</v>
      </c>
      <c r="F1394" s="239">
        <v>0</v>
      </c>
      <c r="G1394" s="239">
        <v>0</v>
      </c>
      <c r="H1394" s="239">
        <v>0</v>
      </c>
      <c r="I1394" s="237">
        <v>100000</v>
      </c>
    </row>
    <row r="1395" spans="1:9">
      <c r="A1395" s="236" t="s">
        <v>2851</v>
      </c>
      <c r="B1395" s="236" t="s">
        <v>2849</v>
      </c>
      <c r="C1395" s="237">
        <v>0</v>
      </c>
      <c r="D1395" s="238">
        <v>0</v>
      </c>
      <c r="E1395" s="239">
        <v>0</v>
      </c>
      <c r="F1395" s="239">
        <v>0</v>
      </c>
      <c r="G1395" s="239">
        <v>0</v>
      </c>
      <c r="H1395" s="239">
        <v>0</v>
      </c>
      <c r="I1395" s="237">
        <v>100000</v>
      </c>
    </row>
    <row r="1396" spans="1:9">
      <c r="A1396" s="236" t="s">
        <v>2852</v>
      </c>
      <c r="B1396" s="236" t="s">
        <v>2849</v>
      </c>
      <c r="C1396" s="237">
        <v>0</v>
      </c>
      <c r="D1396" s="238">
        <v>0</v>
      </c>
      <c r="E1396" s="239">
        <v>0</v>
      </c>
      <c r="F1396" s="239">
        <v>0</v>
      </c>
      <c r="G1396" s="239">
        <v>0</v>
      </c>
      <c r="H1396" s="239">
        <v>0</v>
      </c>
      <c r="I1396" s="237">
        <v>100000</v>
      </c>
    </row>
    <row r="1397" spans="1:9">
      <c r="A1397" s="236" t="s">
        <v>2853</v>
      </c>
      <c r="B1397" s="236" t="s">
        <v>2854</v>
      </c>
      <c r="C1397" s="237">
        <v>0</v>
      </c>
      <c r="D1397" s="238">
        <v>0</v>
      </c>
      <c r="E1397" s="239">
        <v>0</v>
      </c>
      <c r="F1397" s="239">
        <v>0</v>
      </c>
      <c r="G1397" s="239">
        <v>0</v>
      </c>
      <c r="H1397" s="239">
        <v>0</v>
      </c>
      <c r="I1397" s="237">
        <v>30000</v>
      </c>
    </row>
    <row r="1398" spans="1:9">
      <c r="A1398" s="236" t="s">
        <v>2855</v>
      </c>
      <c r="B1398" s="236" t="s">
        <v>2854</v>
      </c>
      <c r="C1398" s="237">
        <v>0</v>
      </c>
      <c r="D1398" s="238">
        <v>0</v>
      </c>
      <c r="E1398" s="239">
        <v>0</v>
      </c>
      <c r="F1398" s="239">
        <v>0</v>
      </c>
      <c r="G1398" s="239">
        <v>0</v>
      </c>
      <c r="H1398" s="239">
        <v>0</v>
      </c>
      <c r="I1398" s="237">
        <v>30000</v>
      </c>
    </row>
    <row r="1399" spans="1:9">
      <c r="A1399" s="236" t="s">
        <v>2856</v>
      </c>
      <c r="B1399" s="236" t="s">
        <v>2847</v>
      </c>
      <c r="C1399" s="237">
        <v>0</v>
      </c>
      <c r="D1399" s="238">
        <v>0</v>
      </c>
      <c r="E1399" s="239">
        <v>0</v>
      </c>
      <c r="F1399" s="239">
        <v>0</v>
      </c>
      <c r="G1399" s="239">
        <v>0</v>
      </c>
      <c r="H1399" s="239">
        <v>0</v>
      </c>
      <c r="I1399" s="237">
        <v>30000</v>
      </c>
    </row>
    <row r="1400" spans="1:9">
      <c r="A1400" s="236" t="s">
        <v>2857</v>
      </c>
      <c r="B1400" s="236" t="s">
        <v>2847</v>
      </c>
      <c r="C1400" s="237">
        <v>0</v>
      </c>
      <c r="D1400" s="238">
        <v>0</v>
      </c>
      <c r="E1400" s="239">
        <v>0</v>
      </c>
      <c r="F1400" s="239">
        <v>0</v>
      </c>
      <c r="G1400" s="239">
        <v>0</v>
      </c>
      <c r="H1400" s="239">
        <v>0</v>
      </c>
      <c r="I1400" s="237">
        <v>30000</v>
      </c>
    </row>
    <row r="1401" spans="1:9">
      <c r="A1401" s="236" t="s">
        <v>2858</v>
      </c>
      <c r="B1401" s="236" t="s">
        <v>2464</v>
      </c>
      <c r="C1401" s="237">
        <v>0</v>
      </c>
      <c r="D1401" s="238">
        <v>0</v>
      </c>
      <c r="E1401" s="239">
        <v>0</v>
      </c>
      <c r="F1401" s="239">
        <v>0</v>
      </c>
      <c r="G1401" s="239">
        <v>0</v>
      </c>
      <c r="H1401" s="239">
        <v>0</v>
      </c>
      <c r="I1401" s="237"/>
    </row>
    <row r="1402" spans="1:9">
      <c r="A1402" s="236" t="s">
        <v>2859</v>
      </c>
      <c r="B1402" s="236" t="s">
        <v>2464</v>
      </c>
      <c r="C1402" s="237">
        <v>0</v>
      </c>
      <c r="D1402" s="238">
        <v>0</v>
      </c>
      <c r="E1402" s="239">
        <v>0</v>
      </c>
      <c r="F1402" s="239">
        <v>0</v>
      </c>
      <c r="G1402" s="239">
        <v>0</v>
      </c>
      <c r="H1402" s="239">
        <v>0</v>
      </c>
      <c r="I1402" s="237"/>
    </row>
    <row r="1403" spans="1:9">
      <c r="A1403" s="236" t="s">
        <v>2860</v>
      </c>
      <c r="B1403" s="236" t="s">
        <v>2464</v>
      </c>
      <c r="C1403" s="237">
        <v>0</v>
      </c>
      <c r="D1403" s="238">
        <v>0</v>
      </c>
      <c r="E1403" s="239">
        <v>0</v>
      </c>
      <c r="F1403" s="239">
        <v>0</v>
      </c>
      <c r="G1403" s="239">
        <v>0</v>
      </c>
      <c r="H1403" s="239">
        <v>0</v>
      </c>
      <c r="I1403" s="237"/>
    </row>
    <row r="1404" spans="1:9">
      <c r="A1404" s="236" t="s">
        <v>2832</v>
      </c>
      <c r="B1404" s="236" t="s">
        <v>2464</v>
      </c>
      <c r="C1404" s="237">
        <v>0</v>
      </c>
      <c r="D1404" s="238">
        <v>0</v>
      </c>
      <c r="E1404" s="239">
        <v>0</v>
      </c>
      <c r="F1404" s="239">
        <v>0</v>
      </c>
      <c r="G1404" s="239">
        <v>0</v>
      </c>
      <c r="H1404" s="239">
        <v>0</v>
      </c>
      <c r="I1404" s="237"/>
    </row>
    <row r="1405" spans="1:9">
      <c r="A1405" s="236" t="s">
        <v>2827</v>
      </c>
      <c r="B1405" s="236" t="s">
        <v>2464</v>
      </c>
      <c r="C1405" s="237">
        <v>0</v>
      </c>
      <c r="D1405" s="238">
        <v>0</v>
      </c>
      <c r="E1405" s="239">
        <v>0</v>
      </c>
      <c r="F1405" s="239">
        <v>0</v>
      </c>
      <c r="G1405" s="239">
        <v>0</v>
      </c>
      <c r="H1405" s="239">
        <v>0</v>
      </c>
      <c r="I1405" s="237">
        <v>10000</v>
      </c>
    </row>
    <row r="1406" spans="1:9">
      <c r="A1406" s="236" t="s">
        <v>2861</v>
      </c>
      <c r="B1406" s="236" t="s">
        <v>2464</v>
      </c>
      <c r="C1406" s="237">
        <v>0</v>
      </c>
      <c r="D1406" s="238">
        <v>0</v>
      </c>
      <c r="E1406" s="239">
        <v>0</v>
      </c>
      <c r="F1406" s="239">
        <v>0</v>
      </c>
      <c r="G1406" s="239">
        <v>0</v>
      </c>
      <c r="H1406" s="239">
        <v>0</v>
      </c>
      <c r="I1406" s="237"/>
    </row>
    <row r="1407" spans="1:9">
      <c r="A1407" s="236" t="s">
        <v>2462</v>
      </c>
      <c r="B1407" s="236" t="s">
        <v>2464</v>
      </c>
      <c r="C1407" s="237">
        <v>0</v>
      </c>
      <c r="D1407" s="238">
        <v>0</v>
      </c>
      <c r="E1407" s="239">
        <v>0</v>
      </c>
      <c r="F1407" s="239">
        <v>0</v>
      </c>
      <c r="G1407" s="239">
        <v>0</v>
      </c>
      <c r="H1407" s="239">
        <v>0</v>
      </c>
      <c r="I1407" s="237"/>
    </row>
    <row r="1408" spans="1:9">
      <c r="A1408" s="236" t="s">
        <v>2859</v>
      </c>
      <c r="B1408" s="236" t="s">
        <v>2862</v>
      </c>
      <c r="C1408" s="237">
        <v>0</v>
      </c>
      <c r="D1408" s="238">
        <v>0</v>
      </c>
      <c r="E1408" s="239">
        <v>0</v>
      </c>
      <c r="F1408" s="239">
        <v>0</v>
      </c>
      <c r="G1408" s="239">
        <v>0</v>
      </c>
      <c r="H1408" s="239">
        <v>0</v>
      </c>
      <c r="I1408" s="237"/>
    </row>
    <row r="1409" spans="1:9">
      <c r="A1409" s="236" t="s">
        <v>2863</v>
      </c>
      <c r="B1409" s="236" t="s">
        <v>2464</v>
      </c>
      <c r="C1409" s="237">
        <v>0</v>
      </c>
      <c r="D1409" s="238">
        <v>0</v>
      </c>
      <c r="E1409" s="239">
        <v>0</v>
      </c>
      <c r="F1409" s="239">
        <v>0</v>
      </c>
      <c r="G1409" s="239">
        <v>0</v>
      </c>
      <c r="H1409" s="239">
        <v>0</v>
      </c>
      <c r="I1409" s="237"/>
    </row>
    <row r="1410" spans="1:9">
      <c r="A1410" s="236" t="s">
        <v>2864</v>
      </c>
      <c r="B1410" s="236" t="s">
        <v>2842</v>
      </c>
      <c r="C1410" s="237">
        <v>0</v>
      </c>
      <c r="D1410" s="238">
        <v>0</v>
      </c>
      <c r="E1410" s="239">
        <v>0</v>
      </c>
      <c r="F1410" s="239">
        <v>0</v>
      </c>
      <c r="G1410" s="239">
        <v>0</v>
      </c>
      <c r="H1410" s="239">
        <v>0</v>
      </c>
      <c r="I1410" s="237">
        <v>30000</v>
      </c>
    </row>
    <row r="1411" spans="1:9">
      <c r="A1411" s="236" t="s">
        <v>2865</v>
      </c>
      <c r="B1411" s="236" t="s">
        <v>2842</v>
      </c>
      <c r="C1411" s="237">
        <v>0</v>
      </c>
      <c r="D1411" s="238">
        <v>0</v>
      </c>
      <c r="E1411" s="239">
        <v>0</v>
      </c>
      <c r="F1411" s="239">
        <v>0</v>
      </c>
      <c r="G1411" s="239">
        <v>0</v>
      </c>
      <c r="H1411" s="239">
        <v>0</v>
      </c>
      <c r="I1411" s="237">
        <v>30000</v>
      </c>
    </row>
    <row r="1412" spans="1:9">
      <c r="A1412" s="236" t="s">
        <v>2866</v>
      </c>
      <c r="B1412" s="236" t="s">
        <v>2867</v>
      </c>
      <c r="C1412" s="237">
        <v>0</v>
      </c>
      <c r="D1412" s="238">
        <v>0</v>
      </c>
      <c r="E1412" s="239">
        <v>0</v>
      </c>
      <c r="F1412" s="239">
        <v>0</v>
      </c>
      <c r="G1412" s="239">
        <v>0</v>
      </c>
      <c r="H1412" s="239">
        <v>0</v>
      </c>
      <c r="I1412" s="237">
        <v>30000</v>
      </c>
    </row>
    <row r="1413" spans="1:9">
      <c r="A1413" s="236" t="s">
        <v>2868</v>
      </c>
      <c r="B1413" s="236" t="s">
        <v>2869</v>
      </c>
      <c r="C1413" s="237">
        <v>0</v>
      </c>
      <c r="D1413" s="238">
        <v>0</v>
      </c>
      <c r="E1413" s="239"/>
      <c r="F1413" s="239"/>
      <c r="G1413" s="239"/>
      <c r="H1413" s="239"/>
      <c r="I1413" s="237">
        <v>50000</v>
      </c>
    </row>
    <row r="1414" spans="1:9">
      <c r="A1414" s="236" t="s">
        <v>2870</v>
      </c>
      <c r="B1414" s="236" t="s">
        <v>2400</v>
      </c>
      <c r="C1414" s="237">
        <v>0</v>
      </c>
      <c r="D1414" s="238">
        <v>0</v>
      </c>
      <c r="E1414" s="239"/>
      <c r="F1414" s="239"/>
      <c r="G1414" s="239"/>
      <c r="H1414" s="239"/>
      <c r="I1414" s="237">
        <v>50000</v>
      </c>
    </row>
    <row r="1415" spans="1:9">
      <c r="A1415" s="236" t="s">
        <v>2871</v>
      </c>
      <c r="B1415" s="236" t="s">
        <v>2400</v>
      </c>
      <c r="C1415" s="237">
        <v>0</v>
      </c>
      <c r="D1415" s="238">
        <v>0</v>
      </c>
      <c r="E1415" s="239"/>
      <c r="F1415" s="239"/>
      <c r="G1415" s="239"/>
      <c r="H1415" s="239"/>
      <c r="I1415" s="237">
        <v>50000</v>
      </c>
    </row>
    <row r="1416" spans="1:9">
      <c r="A1416" s="236" t="s">
        <v>2872</v>
      </c>
      <c r="B1416" s="236" t="s">
        <v>2400</v>
      </c>
      <c r="C1416" s="237">
        <v>0</v>
      </c>
      <c r="D1416" s="238">
        <v>0</v>
      </c>
      <c r="E1416" s="239"/>
      <c r="F1416" s="239"/>
      <c r="G1416" s="239"/>
      <c r="H1416" s="239"/>
      <c r="I1416" s="237">
        <v>50000</v>
      </c>
    </row>
    <row r="1417" spans="1:9">
      <c r="A1417" s="236" t="s">
        <v>2873</v>
      </c>
      <c r="B1417" s="236" t="s">
        <v>2400</v>
      </c>
      <c r="C1417" s="237">
        <v>0</v>
      </c>
      <c r="D1417" s="238">
        <v>0</v>
      </c>
      <c r="E1417" s="239"/>
      <c r="F1417" s="239"/>
      <c r="G1417" s="239"/>
      <c r="H1417" s="239"/>
      <c r="I1417" s="237">
        <v>50000</v>
      </c>
    </row>
    <row r="1418" spans="1:9">
      <c r="A1418" s="236" t="s">
        <v>2874</v>
      </c>
      <c r="B1418" s="236" t="s">
        <v>2400</v>
      </c>
      <c r="C1418" s="237">
        <v>0</v>
      </c>
      <c r="D1418" s="238">
        <v>0</v>
      </c>
      <c r="E1418" s="239"/>
      <c r="F1418" s="239"/>
      <c r="G1418" s="239"/>
      <c r="H1418" s="239"/>
      <c r="I1418" s="237">
        <v>50000</v>
      </c>
    </row>
    <row r="1419" spans="1:9">
      <c r="A1419" s="236" t="s">
        <v>2875</v>
      </c>
      <c r="B1419" s="236" t="s">
        <v>2869</v>
      </c>
      <c r="C1419" s="237">
        <v>0</v>
      </c>
      <c r="D1419" s="238">
        <v>0</v>
      </c>
      <c r="E1419" s="239"/>
      <c r="F1419" s="239"/>
      <c r="G1419" s="239"/>
      <c r="H1419" s="239"/>
      <c r="I1419" s="237">
        <v>50000</v>
      </c>
    </row>
    <row r="1420" spans="1:9">
      <c r="A1420" s="236" t="s">
        <v>2876</v>
      </c>
      <c r="B1420" s="236" t="s">
        <v>2869</v>
      </c>
      <c r="C1420" s="237">
        <v>0</v>
      </c>
      <c r="D1420" s="238">
        <v>0</v>
      </c>
      <c r="E1420" s="239"/>
      <c r="F1420" s="239"/>
      <c r="G1420" s="239"/>
      <c r="H1420" s="239"/>
      <c r="I1420" s="237">
        <v>50000</v>
      </c>
    </row>
    <row r="1421" spans="1:9">
      <c r="A1421" s="236" t="s">
        <v>2418</v>
      </c>
      <c r="B1421" s="236" t="s">
        <v>2506</v>
      </c>
      <c r="C1421" s="237">
        <v>0</v>
      </c>
      <c r="D1421" s="238">
        <v>0</v>
      </c>
      <c r="E1421" s="239">
        <v>0</v>
      </c>
      <c r="F1421" s="239">
        <v>0</v>
      </c>
      <c r="G1421" s="239">
        <v>0</v>
      </c>
      <c r="H1421" s="239">
        <v>0</v>
      </c>
      <c r="I1421" s="237">
        <v>50000</v>
      </c>
    </row>
    <row r="1422" spans="1:9">
      <c r="A1422" s="236" t="s">
        <v>2877</v>
      </c>
      <c r="B1422" s="236" t="s">
        <v>2400</v>
      </c>
      <c r="C1422" s="237">
        <v>0</v>
      </c>
      <c r="D1422" s="238">
        <v>0</v>
      </c>
      <c r="E1422" s="239"/>
      <c r="F1422" s="239"/>
      <c r="G1422" s="239"/>
      <c r="H1422" s="239"/>
      <c r="I1422" s="237">
        <v>50000</v>
      </c>
    </row>
    <row r="1423" spans="1:9">
      <c r="A1423" s="236" t="s">
        <v>2414</v>
      </c>
      <c r="B1423" s="236" t="s">
        <v>2506</v>
      </c>
      <c r="C1423" s="237">
        <v>0</v>
      </c>
      <c r="D1423" s="238">
        <v>0</v>
      </c>
      <c r="E1423" s="239">
        <v>0</v>
      </c>
      <c r="F1423" s="239">
        <v>0</v>
      </c>
      <c r="G1423" s="239">
        <v>0</v>
      </c>
      <c r="H1423" s="239">
        <v>0</v>
      </c>
      <c r="I1423" s="237">
        <v>50000</v>
      </c>
    </row>
    <row r="1424" spans="1:9">
      <c r="A1424" s="236" t="s">
        <v>2411</v>
      </c>
      <c r="B1424" s="236" t="s">
        <v>2506</v>
      </c>
      <c r="C1424" s="237">
        <v>0</v>
      </c>
      <c r="D1424" s="238">
        <v>0</v>
      </c>
      <c r="E1424" s="239">
        <v>0</v>
      </c>
      <c r="F1424" s="239">
        <v>0</v>
      </c>
      <c r="G1424" s="239">
        <v>0</v>
      </c>
      <c r="H1424" s="239">
        <v>0</v>
      </c>
      <c r="I1424" s="237">
        <v>50000</v>
      </c>
    </row>
    <row r="1425" spans="1:9">
      <c r="A1425" s="236" t="s">
        <v>2417</v>
      </c>
      <c r="B1425" s="236" t="s">
        <v>2506</v>
      </c>
      <c r="C1425" s="237">
        <v>0</v>
      </c>
      <c r="D1425" s="238">
        <v>0</v>
      </c>
      <c r="E1425" s="239">
        <v>0</v>
      </c>
      <c r="F1425" s="239">
        <v>0</v>
      </c>
      <c r="G1425" s="239">
        <v>0</v>
      </c>
      <c r="H1425" s="239">
        <v>0</v>
      </c>
      <c r="I1425" s="237">
        <v>50000</v>
      </c>
    </row>
    <row r="1426" spans="1:9">
      <c r="A1426" s="236" t="s">
        <v>2416</v>
      </c>
      <c r="B1426" s="236" t="s">
        <v>2506</v>
      </c>
      <c r="C1426" s="237">
        <v>0</v>
      </c>
      <c r="D1426" s="238">
        <v>0</v>
      </c>
      <c r="E1426" s="239">
        <v>0</v>
      </c>
      <c r="F1426" s="239">
        <v>0</v>
      </c>
      <c r="G1426" s="239">
        <v>0</v>
      </c>
      <c r="H1426" s="239">
        <v>0</v>
      </c>
      <c r="I1426" s="237">
        <v>50000</v>
      </c>
    </row>
    <row r="1427" spans="1:9">
      <c r="A1427" s="236" t="s">
        <v>2420</v>
      </c>
      <c r="B1427" s="236" t="s">
        <v>2506</v>
      </c>
      <c r="C1427" s="237">
        <v>0</v>
      </c>
      <c r="D1427" s="238">
        <v>0</v>
      </c>
      <c r="E1427" s="239">
        <v>0</v>
      </c>
      <c r="F1427" s="239">
        <v>0</v>
      </c>
      <c r="G1427" s="239">
        <v>0</v>
      </c>
      <c r="H1427" s="239">
        <v>0</v>
      </c>
      <c r="I1427" s="237">
        <v>50000</v>
      </c>
    </row>
    <row r="1428" spans="1:9">
      <c r="A1428" s="236" t="s">
        <v>2419</v>
      </c>
      <c r="B1428" s="236" t="s">
        <v>2506</v>
      </c>
      <c r="C1428" s="237">
        <v>0</v>
      </c>
      <c r="D1428" s="238">
        <v>0</v>
      </c>
      <c r="E1428" s="239">
        <v>0</v>
      </c>
      <c r="F1428" s="239">
        <v>0</v>
      </c>
      <c r="G1428" s="239">
        <v>0</v>
      </c>
      <c r="H1428" s="239">
        <v>0</v>
      </c>
      <c r="I1428" s="237">
        <v>50000</v>
      </c>
    </row>
    <row r="1429" spans="1:9">
      <c r="A1429" s="236" t="s">
        <v>2413</v>
      </c>
      <c r="B1429" s="236" t="s">
        <v>2506</v>
      </c>
      <c r="C1429" s="237">
        <v>0</v>
      </c>
      <c r="D1429" s="238">
        <v>0</v>
      </c>
      <c r="E1429" s="239">
        <v>0</v>
      </c>
      <c r="F1429" s="239">
        <v>0</v>
      </c>
      <c r="G1429" s="239">
        <v>0</v>
      </c>
      <c r="H1429" s="239">
        <v>0</v>
      </c>
      <c r="I1429" s="237">
        <v>50000</v>
      </c>
    </row>
    <row r="1430" spans="1:9">
      <c r="A1430" s="236" t="s">
        <v>2409</v>
      </c>
      <c r="B1430" s="236" t="s">
        <v>2506</v>
      </c>
      <c r="C1430" s="237">
        <v>0</v>
      </c>
      <c r="D1430" s="238">
        <v>0</v>
      </c>
      <c r="E1430" s="239">
        <v>0</v>
      </c>
      <c r="F1430" s="239">
        <v>0</v>
      </c>
      <c r="G1430" s="239">
        <v>0</v>
      </c>
      <c r="H1430" s="239">
        <v>0</v>
      </c>
      <c r="I1430" s="237">
        <v>50000</v>
      </c>
    </row>
    <row r="1431" spans="1:9">
      <c r="A1431" s="236" t="s">
        <v>2878</v>
      </c>
      <c r="B1431" s="236" t="s">
        <v>2400</v>
      </c>
      <c r="C1431" s="237">
        <v>0</v>
      </c>
      <c r="D1431" s="238">
        <v>0</v>
      </c>
      <c r="E1431" s="239"/>
      <c r="F1431" s="239"/>
      <c r="G1431" s="239"/>
      <c r="H1431" s="239"/>
      <c r="I1431" s="237">
        <v>50000</v>
      </c>
    </row>
    <row r="1432" spans="1:9">
      <c r="A1432" s="236" t="s">
        <v>2879</v>
      </c>
      <c r="B1432" s="236" t="s">
        <v>2400</v>
      </c>
      <c r="C1432" s="237">
        <v>0</v>
      </c>
      <c r="D1432" s="238">
        <v>0</v>
      </c>
      <c r="E1432" s="239"/>
      <c r="F1432" s="239"/>
      <c r="G1432" s="239"/>
      <c r="H1432" s="239"/>
      <c r="I1432" s="237">
        <v>50000</v>
      </c>
    </row>
    <row r="1433" spans="1:9">
      <c r="A1433" s="236" t="s">
        <v>2880</v>
      </c>
      <c r="B1433" s="236" t="s">
        <v>2451</v>
      </c>
      <c r="C1433" s="237">
        <v>0</v>
      </c>
      <c r="D1433" s="238">
        <v>0</v>
      </c>
      <c r="E1433" s="239">
        <v>0</v>
      </c>
      <c r="F1433" s="239">
        <v>0</v>
      </c>
      <c r="G1433" s="239">
        <v>0</v>
      </c>
      <c r="H1433" s="239">
        <v>0</v>
      </c>
      <c r="I1433" s="237">
        <v>50000</v>
      </c>
    </row>
    <row r="1434" spans="1:9">
      <c r="A1434" s="236" t="s">
        <v>2881</v>
      </c>
      <c r="B1434" s="236" t="s">
        <v>2882</v>
      </c>
      <c r="C1434" s="237">
        <v>0</v>
      </c>
      <c r="D1434" s="238">
        <v>0</v>
      </c>
      <c r="E1434" s="239">
        <v>0</v>
      </c>
      <c r="F1434" s="239">
        <v>0</v>
      </c>
      <c r="G1434" s="239">
        <v>0</v>
      </c>
      <c r="H1434" s="239">
        <v>0</v>
      </c>
      <c r="I1434" s="237">
        <v>30000</v>
      </c>
    </row>
    <row r="1435" spans="1:9">
      <c r="A1435" s="236" t="s">
        <v>2883</v>
      </c>
      <c r="B1435" s="236" t="s">
        <v>2451</v>
      </c>
      <c r="C1435" s="237">
        <v>0</v>
      </c>
      <c r="D1435" s="238">
        <v>0</v>
      </c>
      <c r="E1435" s="239">
        <v>0</v>
      </c>
      <c r="F1435" s="239">
        <v>0</v>
      </c>
      <c r="G1435" s="239">
        <v>0</v>
      </c>
      <c r="H1435" s="239">
        <v>0</v>
      </c>
      <c r="I1435" s="237">
        <v>50000</v>
      </c>
    </row>
    <row r="1436" spans="1:9">
      <c r="A1436" s="236" t="s">
        <v>2884</v>
      </c>
      <c r="B1436" s="236" t="s">
        <v>2451</v>
      </c>
      <c r="C1436" s="237">
        <v>0</v>
      </c>
      <c r="D1436" s="238">
        <v>0</v>
      </c>
      <c r="E1436" s="239">
        <v>0</v>
      </c>
      <c r="F1436" s="239">
        <v>0</v>
      </c>
      <c r="G1436" s="239">
        <v>0</v>
      </c>
      <c r="H1436" s="239">
        <v>0</v>
      </c>
      <c r="I1436" s="237">
        <v>50000</v>
      </c>
    </row>
    <row r="1437" spans="1:9">
      <c r="A1437" s="236" t="s">
        <v>2462</v>
      </c>
      <c r="B1437" s="236" t="s">
        <v>2463</v>
      </c>
      <c r="C1437" s="237">
        <v>0</v>
      </c>
      <c r="D1437" s="238">
        <v>0</v>
      </c>
      <c r="E1437" s="239">
        <v>0</v>
      </c>
      <c r="F1437" s="239">
        <v>0</v>
      </c>
      <c r="G1437" s="239">
        <v>0</v>
      </c>
      <c r="H1437" s="239">
        <v>0</v>
      </c>
      <c r="I1437" s="237"/>
    </row>
    <row r="1438" spans="1:9">
      <c r="A1438" s="236" t="s">
        <v>2462</v>
      </c>
      <c r="B1438" s="236" t="s">
        <v>2885</v>
      </c>
      <c r="C1438" s="237">
        <v>0</v>
      </c>
      <c r="D1438" s="238">
        <v>0</v>
      </c>
      <c r="E1438" s="239">
        <v>0</v>
      </c>
      <c r="F1438" s="239">
        <v>0</v>
      </c>
      <c r="G1438" s="239">
        <v>0</v>
      </c>
      <c r="H1438" s="239">
        <v>0</v>
      </c>
      <c r="I1438" s="237"/>
    </row>
    <row r="1439" spans="1:9">
      <c r="A1439" s="236" t="s">
        <v>2462</v>
      </c>
      <c r="B1439" s="236" t="s">
        <v>2886</v>
      </c>
      <c r="C1439" s="237">
        <v>0</v>
      </c>
      <c r="D1439" s="238">
        <v>0</v>
      </c>
      <c r="E1439" s="239">
        <v>0</v>
      </c>
      <c r="F1439" s="239">
        <v>0</v>
      </c>
      <c r="G1439" s="239">
        <v>0</v>
      </c>
      <c r="H1439" s="239">
        <v>0</v>
      </c>
      <c r="I1439" s="237"/>
    </row>
    <row r="1440" spans="1:9">
      <c r="A1440" s="236" t="s">
        <v>2462</v>
      </c>
      <c r="B1440" s="236" t="s">
        <v>2464</v>
      </c>
      <c r="C1440" s="237">
        <v>0</v>
      </c>
      <c r="D1440" s="238">
        <v>0</v>
      </c>
      <c r="E1440" s="239">
        <v>0</v>
      </c>
      <c r="F1440" s="239">
        <v>0</v>
      </c>
      <c r="G1440" s="239">
        <v>0</v>
      </c>
      <c r="H1440" s="239">
        <v>0</v>
      </c>
      <c r="I1440" s="237"/>
    </row>
    <row r="1441" spans="1:9">
      <c r="A1441" s="236" t="s">
        <v>2887</v>
      </c>
      <c r="B1441" s="236" t="s">
        <v>2849</v>
      </c>
      <c r="C1441" s="237">
        <v>0</v>
      </c>
      <c r="D1441" s="238">
        <v>0</v>
      </c>
      <c r="E1441" s="239">
        <v>0</v>
      </c>
      <c r="F1441" s="239">
        <v>0</v>
      </c>
      <c r="G1441" s="239">
        <v>0</v>
      </c>
      <c r="H1441" s="239">
        <v>0</v>
      </c>
      <c r="I1441" s="237">
        <v>100000</v>
      </c>
    </row>
    <row r="1442" spans="1:9">
      <c r="A1442" s="236" t="s">
        <v>2888</v>
      </c>
      <c r="B1442" s="236" t="s">
        <v>2849</v>
      </c>
      <c r="C1442" s="237">
        <v>0</v>
      </c>
      <c r="D1442" s="238">
        <v>0</v>
      </c>
      <c r="E1442" s="239">
        <v>0</v>
      </c>
      <c r="F1442" s="239">
        <v>0</v>
      </c>
      <c r="G1442" s="239">
        <v>0</v>
      </c>
      <c r="H1442" s="239">
        <v>0</v>
      </c>
      <c r="I1442" s="237">
        <v>100000</v>
      </c>
    </row>
    <row r="1443" spans="1:9">
      <c r="A1443" s="236" t="s">
        <v>2889</v>
      </c>
      <c r="B1443" s="236" t="s">
        <v>2882</v>
      </c>
      <c r="C1443" s="237">
        <v>0</v>
      </c>
      <c r="D1443" s="238">
        <v>0</v>
      </c>
      <c r="E1443" s="239">
        <v>0</v>
      </c>
      <c r="F1443" s="239">
        <v>0</v>
      </c>
      <c r="G1443" s="239">
        <v>0</v>
      </c>
      <c r="H1443" s="239">
        <v>0</v>
      </c>
      <c r="I1443" s="237">
        <v>30000</v>
      </c>
    </row>
    <row r="1444" spans="1:9">
      <c r="A1444" s="236" t="s">
        <v>2890</v>
      </c>
      <c r="B1444" s="236" t="s">
        <v>2891</v>
      </c>
      <c r="C1444" s="237">
        <v>0</v>
      </c>
      <c r="D1444" s="238">
        <v>0</v>
      </c>
      <c r="E1444" s="239">
        <v>0</v>
      </c>
      <c r="F1444" s="239">
        <v>0</v>
      </c>
      <c r="G1444" s="239">
        <v>0</v>
      </c>
      <c r="H1444" s="239">
        <v>0</v>
      </c>
      <c r="I1444" s="237">
        <v>30000</v>
      </c>
    </row>
    <row r="1445" spans="1:9">
      <c r="A1445" s="236" t="s">
        <v>2892</v>
      </c>
      <c r="B1445" s="236" t="s">
        <v>2400</v>
      </c>
      <c r="C1445" s="237">
        <v>0</v>
      </c>
      <c r="D1445" s="238">
        <v>0</v>
      </c>
      <c r="E1445" s="239"/>
      <c r="F1445" s="239"/>
      <c r="G1445" s="239"/>
      <c r="H1445" s="239"/>
      <c r="I1445" s="237">
        <v>50000</v>
      </c>
    </row>
    <row r="1446" spans="1:9">
      <c r="A1446" s="236" t="s">
        <v>2893</v>
      </c>
      <c r="B1446" s="236" t="s">
        <v>2400</v>
      </c>
      <c r="C1446" s="237">
        <v>0</v>
      </c>
      <c r="D1446" s="238">
        <v>0</v>
      </c>
      <c r="E1446" s="239"/>
      <c r="F1446" s="239"/>
      <c r="G1446" s="239"/>
      <c r="H1446" s="239"/>
      <c r="I1446" s="237">
        <v>50000</v>
      </c>
    </row>
    <row r="1447" spans="1:9">
      <c r="A1447" s="236" t="s">
        <v>2894</v>
      </c>
      <c r="B1447" s="236" t="s">
        <v>2400</v>
      </c>
      <c r="C1447" s="237">
        <v>0</v>
      </c>
      <c r="D1447" s="238">
        <v>0</v>
      </c>
      <c r="E1447" s="239">
        <v>0</v>
      </c>
      <c r="F1447" s="239">
        <v>0</v>
      </c>
      <c r="G1447" s="239">
        <v>0</v>
      </c>
      <c r="H1447" s="239">
        <v>0</v>
      </c>
      <c r="I1447" s="237">
        <v>50000</v>
      </c>
    </row>
    <row r="1448" spans="1:9">
      <c r="A1448" s="236" t="s">
        <v>2895</v>
      </c>
      <c r="B1448" s="236" t="s">
        <v>2896</v>
      </c>
      <c r="C1448" s="237">
        <v>0</v>
      </c>
      <c r="D1448" s="238">
        <v>0</v>
      </c>
      <c r="E1448" s="239">
        <v>0</v>
      </c>
      <c r="F1448" s="239">
        <v>0</v>
      </c>
      <c r="G1448" s="239">
        <v>0</v>
      </c>
      <c r="H1448" s="239">
        <v>0</v>
      </c>
      <c r="I1448" s="237">
        <v>50000</v>
      </c>
    </row>
    <row r="1449" spans="1:9">
      <c r="A1449" s="236" t="s">
        <v>2897</v>
      </c>
      <c r="B1449" s="236" t="s">
        <v>2896</v>
      </c>
      <c r="C1449" s="237">
        <v>0</v>
      </c>
      <c r="D1449" s="238">
        <v>0</v>
      </c>
      <c r="E1449" s="239">
        <v>0</v>
      </c>
      <c r="F1449" s="239">
        <v>0</v>
      </c>
      <c r="G1449" s="239">
        <v>0</v>
      </c>
      <c r="H1449" s="239">
        <v>0</v>
      </c>
      <c r="I1449" s="237">
        <v>50000</v>
      </c>
    </row>
    <row r="1450" spans="1:9">
      <c r="A1450" s="236" t="s">
        <v>2890</v>
      </c>
      <c r="B1450" s="236" t="s">
        <v>2896</v>
      </c>
      <c r="C1450" s="237">
        <v>0</v>
      </c>
      <c r="D1450" s="238">
        <v>0</v>
      </c>
      <c r="E1450" s="239">
        <v>0</v>
      </c>
      <c r="F1450" s="239">
        <v>0</v>
      </c>
      <c r="G1450" s="239">
        <v>0</v>
      </c>
      <c r="H1450" s="239">
        <v>0</v>
      </c>
      <c r="I1450" s="237">
        <v>50000</v>
      </c>
    </row>
    <row r="1451" spans="1:9">
      <c r="A1451" s="236" t="s">
        <v>2897</v>
      </c>
      <c r="B1451" s="236" t="s">
        <v>2891</v>
      </c>
      <c r="C1451" s="237">
        <v>0</v>
      </c>
      <c r="D1451" s="238">
        <v>0</v>
      </c>
      <c r="E1451" s="239">
        <v>0</v>
      </c>
      <c r="F1451" s="239">
        <v>0</v>
      </c>
      <c r="G1451" s="239">
        <v>0</v>
      </c>
      <c r="H1451" s="239">
        <v>0</v>
      </c>
      <c r="I1451" s="237">
        <v>30000</v>
      </c>
    </row>
    <row r="1452" spans="1:9">
      <c r="A1452" s="236" t="s">
        <v>2895</v>
      </c>
      <c r="B1452" s="236" t="s">
        <v>2891</v>
      </c>
      <c r="C1452" s="237">
        <v>0</v>
      </c>
      <c r="D1452" s="238">
        <v>0</v>
      </c>
      <c r="E1452" s="239">
        <v>0</v>
      </c>
      <c r="F1452" s="239">
        <v>0</v>
      </c>
      <c r="G1452" s="239">
        <v>0</v>
      </c>
      <c r="H1452" s="239">
        <v>0</v>
      </c>
      <c r="I1452" s="237">
        <v>30000</v>
      </c>
    </row>
    <row r="1453" spans="1:9">
      <c r="A1453" s="236" t="s">
        <v>2898</v>
      </c>
      <c r="B1453" s="236" t="s">
        <v>2867</v>
      </c>
      <c r="C1453" s="237">
        <v>0</v>
      </c>
      <c r="D1453" s="238">
        <v>0</v>
      </c>
      <c r="E1453" s="239">
        <v>0</v>
      </c>
      <c r="F1453" s="239">
        <v>0</v>
      </c>
      <c r="G1453" s="239">
        <v>0</v>
      </c>
      <c r="H1453" s="239">
        <v>0</v>
      </c>
      <c r="I1453" s="237">
        <v>30000</v>
      </c>
    </row>
    <row r="1454" spans="1:9">
      <c r="A1454" s="236" t="s">
        <v>2899</v>
      </c>
      <c r="B1454" s="236" t="s">
        <v>2867</v>
      </c>
      <c r="C1454" s="237">
        <v>0</v>
      </c>
      <c r="D1454" s="238">
        <v>0</v>
      </c>
      <c r="E1454" s="239">
        <v>0</v>
      </c>
      <c r="F1454" s="239">
        <v>0</v>
      </c>
      <c r="G1454" s="239">
        <v>0</v>
      </c>
      <c r="H1454" s="239">
        <v>0</v>
      </c>
      <c r="I1454" s="237">
        <v>30000</v>
      </c>
    </row>
    <row r="1455" spans="1:9">
      <c r="A1455" s="236" t="s">
        <v>2900</v>
      </c>
      <c r="B1455" s="236" t="s">
        <v>2758</v>
      </c>
      <c r="C1455" s="237">
        <v>0</v>
      </c>
      <c r="D1455" s="238">
        <v>0</v>
      </c>
      <c r="E1455" s="239">
        <v>0</v>
      </c>
      <c r="F1455" s="239">
        <v>0</v>
      </c>
      <c r="G1455" s="239">
        <v>0</v>
      </c>
      <c r="H1455" s="239">
        <v>0</v>
      </c>
      <c r="I1455" s="237">
        <v>30000</v>
      </c>
    </row>
    <row r="1456" spans="1:9">
      <c r="A1456" s="236" t="s">
        <v>2901</v>
      </c>
      <c r="B1456" s="236" t="s">
        <v>2902</v>
      </c>
      <c r="C1456" s="237">
        <v>0</v>
      </c>
      <c r="D1456" s="238">
        <v>0</v>
      </c>
      <c r="E1456" s="239">
        <v>0</v>
      </c>
      <c r="F1456" s="239">
        <v>0</v>
      </c>
      <c r="G1456" s="239">
        <v>0</v>
      </c>
      <c r="H1456" s="239">
        <v>0</v>
      </c>
      <c r="I1456" s="237">
        <v>80000</v>
      </c>
    </row>
    <row r="1457" spans="1:9">
      <c r="A1457" s="236" t="s">
        <v>2903</v>
      </c>
      <c r="B1457" s="236" t="s">
        <v>2904</v>
      </c>
      <c r="C1457" s="237">
        <v>0</v>
      </c>
      <c r="D1457" s="238">
        <v>0</v>
      </c>
      <c r="E1457" s="239">
        <v>0</v>
      </c>
      <c r="F1457" s="239">
        <v>0</v>
      </c>
      <c r="G1457" s="239">
        <v>0</v>
      </c>
      <c r="H1457" s="239">
        <v>0</v>
      </c>
      <c r="I1457" s="237">
        <v>50000</v>
      </c>
    </row>
    <row r="1458" spans="1:9">
      <c r="A1458" s="236" t="s">
        <v>2905</v>
      </c>
      <c r="B1458" s="236" t="s">
        <v>2906</v>
      </c>
      <c r="C1458" s="237">
        <v>0</v>
      </c>
      <c r="D1458" s="238">
        <v>0</v>
      </c>
      <c r="E1458" s="239">
        <v>0</v>
      </c>
      <c r="F1458" s="239">
        <v>0</v>
      </c>
      <c r="G1458" s="239">
        <v>0</v>
      </c>
      <c r="H1458" s="239">
        <v>0</v>
      </c>
      <c r="I1458" s="237">
        <v>50000</v>
      </c>
    </row>
    <row r="1459" spans="1:9">
      <c r="A1459" s="236" t="s">
        <v>2907</v>
      </c>
      <c r="B1459" s="236" t="s">
        <v>2904</v>
      </c>
      <c r="C1459" s="237">
        <v>0</v>
      </c>
      <c r="D1459" s="238">
        <v>0</v>
      </c>
      <c r="E1459" s="239">
        <v>0</v>
      </c>
      <c r="F1459" s="239">
        <v>0</v>
      </c>
      <c r="G1459" s="239">
        <v>0</v>
      </c>
      <c r="H1459" s="239">
        <v>0</v>
      </c>
      <c r="I1459" s="237">
        <v>50000</v>
      </c>
    </row>
    <row r="1460" spans="1:9">
      <c r="A1460" s="236" t="s">
        <v>2908</v>
      </c>
      <c r="B1460" s="236" t="s">
        <v>2906</v>
      </c>
      <c r="C1460" s="237">
        <v>0</v>
      </c>
      <c r="D1460" s="238">
        <v>0</v>
      </c>
      <c r="E1460" s="239">
        <v>0</v>
      </c>
      <c r="F1460" s="239">
        <v>0</v>
      </c>
      <c r="G1460" s="239">
        <v>0</v>
      </c>
      <c r="H1460" s="239">
        <v>0</v>
      </c>
      <c r="I1460" s="237">
        <v>50000</v>
      </c>
    </row>
    <row r="1461" spans="1:9">
      <c r="A1461" s="236" t="s">
        <v>2909</v>
      </c>
      <c r="B1461" s="236" t="s">
        <v>2906</v>
      </c>
      <c r="C1461" s="237">
        <v>0</v>
      </c>
      <c r="D1461" s="238">
        <v>0</v>
      </c>
      <c r="E1461" s="239">
        <v>0</v>
      </c>
      <c r="F1461" s="239">
        <v>0</v>
      </c>
      <c r="G1461" s="239">
        <v>0</v>
      </c>
      <c r="H1461" s="239">
        <v>0</v>
      </c>
      <c r="I1461" s="237">
        <v>50000</v>
      </c>
    </row>
    <row r="1462" spans="1:9">
      <c r="A1462" s="236" t="s">
        <v>2909</v>
      </c>
      <c r="B1462" s="236" t="s">
        <v>2910</v>
      </c>
      <c r="C1462" s="237">
        <v>0</v>
      </c>
      <c r="D1462" s="238">
        <v>0</v>
      </c>
      <c r="E1462" s="239">
        <v>0</v>
      </c>
      <c r="F1462" s="239">
        <v>0</v>
      </c>
      <c r="G1462" s="239">
        <v>0</v>
      </c>
      <c r="H1462" s="239">
        <v>0</v>
      </c>
      <c r="I1462" s="237">
        <v>50000</v>
      </c>
    </row>
    <row r="1463" spans="1:9">
      <c r="A1463" s="236" t="s">
        <v>2911</v>
      </c>
      <c r="B1463" s="236" t="s">
        <v>2906</v>
      </c>
      <c r="C1463" s="237">
        <v>0</v>
      </c>
      <c r="D1463" s="238">
        <v>0</v>
      </c>
      <c r="E1463" s="239">
        <v>0</v>
      </c>
      <c r="F1463" s="239">
        <v>0</v>
      </c>
      <c r="G1463" s="239">
        <v>0</v>
      </c>
      <c r="H1463" s="239">
        <v>0</v>
      </c>
      <c r="I1463" s="237">
        <v>50000</v>
      </c>
    </row>
    <row r="1464" spans="1:9">
      <c r="A1464" s="236" t="s">
        <v>2912</v>
      </c>
      <c r="B1464" s="236" t="s">
        <v>2913</v>
      </c>
      <c r="C1464" s="237">
        <v>0</v>
      </c>
      <c r="D1464" s="238">
        <v>0</v>
      </c>
      <c r="E1464" s="239">
        <v>0</v>
      </c>
      <c r="F1464" s="239">
        <v>0</v>
      </c>
      <c r="G1464" s="239">
        <v>0</v>
      </c>
      <c r="H1464" s="239">
        <v>0</v>
      </c>
      <c r="I1464" s="237">
        <v>50000</v>
      </c>
    </row>
    <row r="1465" spans="1:9">
      <c r="A1465" s="236" t="s">
        <v>2914</v>
      </c>
      <c r="B1465" s="236" t="s">
        <v>2915</v>
      </c>
      <c r="C1465" s="237">
        <v>0</v>
      </c>
      <c r="D1465" s="238">
        <v>0</v>
      </c>
      <c r="E1465" s="239">
        <v>0</v>
      </c>
      <c r="F1465" s="239">
        <v>0</v>
      </c>
      <c r="G1465" s="239">
        <v>0</v>
      </c>
      <c r="H1465" s="239">
        <v>0</v>
      </c>
      <c r="I1465" s="237">
        <v>50000</v>
      </c>
    </row>
    <row r="1466" spans="1:9">
      <c r="A1466" s="236" t="s">
        <v>2916</v>
      </c>
      <c r="B1466" s="236" t="s">
        <v>2902</v>
      </c>
      <c r="C1466" s="237">
        <v>0</v>
      </c>
      <c r="D1466" s="238">
        <v>0</v>
      </c>
      <c r="E1466" s="239">
        <v>0</v>
      </c>
      <c r="F1466" s="239">
        <v>0</v>
      </c>
      <c r="G1466" s="239">
        <v>0</v>
      </c>
      <c r="H1466" s="239">
        <v>0</v>
      </c>
      <c r="I1466" s="237">
        <v>80000</v>
      </c>
    </row>
    <row r="1467" spans="1:9">
      <c r="A1467" s="236" t="s">
        <v>2917</v>
      </c>
      <c r="B1467" s="236" t="s">
        <v>2918</v>
      </c>
      <c r="C1467" s="237">
        <v>0</v>
      </c>
      <c r="D1467" s="238">
        <v>0</v>
      </c>
      <c r="E1467" s="239">
        <v>0</v>
      </c>
      <c r="F1467" s="239">
        <v>0</v>
      </c>
      <c r="G1467" s="239">
        <v>0</v>
      </c>
      <c r="H1467" s="239">
        <v>0</v>
      </c>
      <c r="I1467" s="237">
        <v>50000</v>
      </c>
    </row>
    <row r="1468" spans="1:9">
      <c r="A1468" s="236" t="s">
        <v>2919</v>
      </c>
      <c r="B1468" s="236" t="s">
        <v>2920</v>
      </c>
      <c r="C1468" s="237">
        <v>0</v>
      </c>
      <c r="D1468" s="238">
        <v>0</v>
      </c>
      <c r="E1468" s="239">
        <v>0</v>
      </c>
      <c r="F1468" s="239">
        <v>0</v>
      </c>
      <c r="G1468" s="239">
        <v>0</v>
      </c>
      <c r="H1468" s="239">
        <v>0</v>
      </c>
      <c r="I1468" s="237">
        <v>50000</v>
      </c>
    </row>
    <row r="1469" spans="1:9">
      <c r="A1469" s="236" t="s">
        <v>2921</v>
      </c>
      <c r="B1469" s="236" t="s">
        <v>2922</v>
      </c>
      <c r="C1469" s="237">
        <v>0</v>
      </c>
      <c r="D1469" s="238">
        <v>0</v>
      </c>
      <c r="E1469" s="239">
        <v>0</v>
      </c>
      <c r="F1469" s="239">
        <v>0</v>
      </c>
      <c r="G1469" s="239">
        <v>0</v>
      </c>
      <c r="H1469" s="239">
        <v>0</v>
      </c>
      <c r="I1469" s="237">
        <v>50000</v>
      </c>
    </row>
    <row r="1470" spans="1:9">
      <c r="A1470" s="236" t="s">
        <v>2912</v>
      </c>
      <c r="B1470" s="236" t="s">
        <v>2922</v>
      </c>
      <c r="C1470" s="237">
        <v>0</v>
      </c>
      <c r="D1470" s="238">
        <v>0</v>
      </c>
      <c r="E1470" s="239">
        <v>0</v>
      </c>
      <c r="F1470" s="239">
        <v>0</v>
      </c>
      <c r="G1470" s="239">
        <v>0</v>
      </c>
      <c r="H1470" s="239">
        <v>0</v>
      </c>
      <c r="I1470" s="237">
        <v>50000</v>
      </c>
    </row>
    <row r="1471" spans="1:9">
      <c r="A1471" s="236" t="s">
        <v>2923</v>
      </c>
      <c r="B1471" s="236" t="s">
        <v>2924</v>
      </c>
      <c r="C1471" s="237">
        <v>0</v>
      </c>
      <c r="D1471" s="238">
        <v>0</v>
      </c>
      <c r="E1471" s="239">
        <v>0</v>
      </c>
      <c r="F1471" s="239">
        <v>0</v>
      </c>
      <c r="G1471" s="239">
        <v>0</v>
      </c>
      <c r="H1471" s="239">
        <v>0</v>
      </c>
      <c r="I1471" s="237">
        <v>50000</v>
      </c>
    </row>
    <row r="1472" spans="1:9">
      <c r="A1472" s="236" t="s">
        <v>2925</v>
      </c>
      <c r="B1472" s="236" t="s">
        <v>2924</v>
      </c>
      <c r="C1472" s="237">
        <v>0</v>
      </c>
      <c r="D1472" s="238">
        <v>0</v>
      </c>
      <c r="E1472" s="239">
        <v>0</v>
      </c>
      <c r="F1472" s="239">
        <v>0</v>
      </c>
      <c r="G1472" s="239">
        <v>0</v>
      </c>
      <c r="H1472" s="239">
        <v>0</v>
      </c>
      <c r="I1472" s="237">
        <v>50000</v>
      </c>
    </row>
    <row r="1473" spans="1:9">
      <c r="A1473" s="236" t="s">
        <v>2926</v>
      </c>
      <c r="B1473" s="236" t="s">
        <v>2924</v>
      </c>
      <c r="C1473" s="237">
        <v>0</v>
      </c>
      <c r="D1473" s="238">
        <v>0</v>
      </c>
      <c r="E1473" s="239">
        <v>0</v>
      </c>
      <c r="F1473" s="239">
        <v>0</v>
      </c>
      <c r="G1473" s="239">
        <v>0</v>
      </c>
      <c r="H1473" s="239">
        <v>0</v>
      </c>
      <c r="I1473" s="237">
        <v>50000</v>
      </c>
    </row>
    <row r="1474" spans="1:9">
      <c r="A1474" s="236" t="s">
        <v>2927</v>
      </c>
      <c r="B1474" s="236" t="s">
        <v>2915</v>
      </c>
      <c r="C1474" s="237">
        <v>0</v>
      </c>
      <c r="D1474" s="238">
        <v>0</v>
      </c>
      <c r="E1474" s="239">
        <v>0</v>
      </c>
      <c r="F1474" s="239">
        <v>0</v>
      </c>
      <c r="G1474" s="239">
        <v>0</v>
      </c>
      <c r="H1474" s="239">
        <v>0</v>
      </c>
      <c r="I1474" s="237">
        <v>50000</v>
      </c>
    </row>
    <row r="1475" spans="1:9">
      <c r="A1475" s="236" t="s">
        <v>2928</v>
      </c>
      <c r="B1475" s="236" t="s">
        <v>2904</v>
      </c>
      <c r="C1475" s="237">
        <v>0</v>
      </c>
      <c r="D1475" s="238">
        <v>0</v>
      </c>
      <c r="E1475" s="239">
        <v>0</v>
      </c>
      <c r="F1475" s="239">
        <v>0</v>
      </c>
      <c r="G1475" s="239">
        <v>0</v>
      </c>
      <c r="H1475" s="239">
        <v>0</v>
      </c>
      <c r="I1475" s="237">
        <v>50000</v>
      </c>
    </row>
    <row r="1476" spans="1:9">
      <c r="A1476" s="236" t="s">
        <v>2929</v>
      </c>
      <c r="B1476" s="236" t="s">
        <v>2930</v>
      </c>
      <c r="C1476" s="237">
        <v>0</v>
      </c>
      <c r="D1476" s="238">
        <v>0</v>
      </c>
      <c r="E1476" s="239">
        <v>0</v>
      </c>
      <c r="F1476" s="239">
        <v>0</v>
      </c>
      <c r="G1476" s="239">
        <v>0</v>
      </c>
      <c r="H1476" s="239">
        <v>0</v>
      </c>
      <c r="I1476" s="237">
        <v>50000</v>
      </c>
    </row>
    <row r="1477" spans="1:9">
      <c r="A1477" s="236" t="s">
        <v>2931</v>
      </c>
      <c r="B1477" s="236" t="s">
        <v>2932</v>
      </c>
      <c r="C1477" s="237">
        <v>0</v>
      </c>
      <c r="D1477" s="238">
        <v>0</v>
      </c>
      <c r="E1477" s="239">
        <v>0</v>
      </c>
      <c r="F1477" s="239">
        <v>0</v>
      </c>
      <c r="G1477" s="239">
        <v>0</v>
      </c>
      <c r="H1477" s="239">
        <v>0</v>
      </c>
      <c r="I1477" s="237">
        <v>40000</v>
      </c>
    </row>
    <row r="1478" spans="1:9">
      <c r="A1478" s="236" t="s">
        <v>2933</v>
      </c>
      <c r="B1478" s="236" t="s">
        <v>2932</v>
      </c>
      <c r="C1478" s="237">
        <v>0</v>
      </c>
      <c r="D1478" s="238">
        <v>0</v>
      </c>
      <c r="E1478" s="239">
        <v>0</v>
      </c>
      <c r="F1478" s="239">
        <v>0</v>
      </c>
      <c r="G1478" s="239">
        <v>0</v>
      </c>
      <c r="H1478" s="239">
        <v>0</v>
      </c>
      <c r="I1478" s="237">
        <v>40000</v>
      </c>
    </row>
    <row r="1479" spans="1:9">
      <c r="A1479" s="236" t="s">
        <v>2934</v>
      </c>
      <c r="B1479" s="236" t="s">
        <v>2932</v>
      </c>
      <c r="C1479" s="237">
        <v>0</v>
      </c>
      <c r="D1479" s="238">
        <v>0</v>
      </c>
      <c r="E1479" s="239">
        <v>0</v>
      </c>
      <c r="F1479" s="239">
        <v>0</v>
      </c>
      <c r="G1479" s="239">
        <v>0</v>
      </c>
      <c r="H1479" s="239">
        <v>0</v>
      </c>
      <c r="I1479" s="237">
        <v>40000</v>
      </c>
    </row>
    <row r="1480" spans="1:9">
      <c r="A1480" s="236" t="s">
        <v>2935</v>
      </c>
      <c r="B1480" s="236" t="s">
        <v>2932</v>
      </c>
      <c r="C1480" s="237">
        <v>0</v>
      </c>
      <c r="D1480" s="238">
        <v>0</v>
      </c>
      <c r="E1480" s="239">
        <v>0</v>
      </c>
      <c r="F1480" s="239">
        <v>0</v>
      </c>
      <c r="G1480" s="239">
        <v>0</v>
      </c>
      <c r="H1480" s="239">
        <v>0</v>
      </c>
      <c r="I1480" s="237">
        <v>40000</v>
      </c>
    </row>
    <row r="1481" spans="1:9">
      <c r="A1481" s="236" t="s">
        <v>2936</v>
      </c>
      <c r="B1481" s="236" t="s">
        <v>2932</v>
      </c>
      <c r="C1481" s="237">
        <v>0</v>
      </c>
      <c r="D1481" s="238">
        <v>0</v>
      </c>
      <c r="E1481" s="239">
        <v>0</v>
      </c>
      <c r="F1481" s="239">
        <v>0</v>
      </c>
      <c r="G1481" s="239">
        <v>0</v>
      </c>
      <c r="H1481" s="239">
        <v>0</v>
      </c>
      <c r="I1481" s="237">
        <v>40000</v>
      </c>
    </row>
    <row r="1482" spans="1:9">
      <c r="A1482" s="236" t="s">
        <v>2937</v>
      </c>
      <c r="B1482" s="236" t="s">
        <v>2932</v>
      </c>
      <c r="C1482" s="237">
        <v>0</v>
      </c>
      <c r="D1482" s="238">
        <v>0</v>
      </c>
      <c r="E1482" s="239">
        <v>0</v>
      </c>
      <c r="F1482" s="239">
        <v>0</v>
      </c>
      <c r="G1482" s="239">
        <v>0</v>
      </c>
      <c r="H1482" s="239">
        <v>0</v>
      </c>
      <c r="I1482" s="237">
        <v>40000</v>
      </c>
    </row>
    <row r="1483" spans="1:9">
      <c r="A1483" s="236" t="s">
        <v>2938</v>
      </c>
      <c r="B1483" s="236" t="s">
        <v>2932</v>
      </c>
      <c r="C1483" s="237">
        <v>0</v>
      </c>
      <c r="D1483" s="238">
        <v>0</v>
      </c>
      <c r="E1483" s="239">
        <v>0</v>
      </c>
      <c r="F1483" s="239">
        <v>0</v>
      </c>
      <c r="G1483" s="239">
        <v>0</v>
      </c>
      <c r="H1483" s="239">
        <v>0</v>
      </c>
      <c r="I1483" s="237">
        <v>40000</v>
      </c>
    </row>
    <row r="1484" spans="1:9">
      <c r="A1484" s="236" t="s">
        <v>2939</v>
      </c>
      <c r="B1484" s="236" t="s">
        <v>2932</v>
      </c>
      <c r="C1484" s="237">
        <v>0</v>
      </c>
      <c r="D1484" s="238">
        <v>0</v>
      </c>
      <c r="E1484" s="239">
        <v>0</v>
      </c>
      <c r="F1484" s="239">
        <v>0</v>
      </c>
      <c r="G1484" s="239">
        <v>0</v>
      </c>
      <c r="H1484" s="239">
        <v>0</v>
      </c>
      <c r="I1484" s="237">
        <v>40000</v>
      </c>
    </row>
    <row r="1485" spans="1:9">
      <c r="A1485" s="236" t="s">
        <v>2940</v>
      </c>
      <c r="B1485" s="236" t="s">
        <v>2932</v>
      </c>
      <c r="C1485" s="237">
        <v>0</v>
      </c>
      <c r="D1485" s="238">
        <v>0</v>
      </c>
      <c r="E1485" s="239">
        <v>0</v>
      </c>
      <c r="F1485" s="239">
        <v>0</v>
      </c>
      <c r="G1485" s="239">
        <v>0</v>
      </c>
      <c r="H1485" s="239">
        <v>0</v>
      </c>
      <c r="I1485" s="237">
        <v>40000</v>
      </c>
    </row>
    <row r="1486" spans="1:9">
      <c r="A1486" s="236" t="s">
        <v>2941</v>
      </c>
      <c r="B1486" s="236" t="s">
        <v>2942</v>
      </c>
      <c r="C1486" s="237">
        <v>0</v>
      </c>
      <c r="D1486" s="238">
        <v>0</v>
      </c>
      <c r="E1486" s="239">
        <v>0</v>
      </c>
      <c r="F1486" s="239">
        <v>0</v>
      </c>
      <c r="G1486" s="239">
        <v>0</v>
      </c>
      <c r="H1486" s="239">
        <v>0</v>
      </c>
      <c r="I1486" s="237">
        <v>50000</v>
      </c>
    </row>
    <row r="1487" spans="1:9">
      <c r="A1487" s="236" t="s">
        <v>2943</v>
      </c>
      <c r="B1487" s="236" t="s">
        <v>2915</v>
      </c>
      <c r="C1487" s="237">
        <v>0</v>
      </c>
      <c r="D1487" s="238">
        <v>0</v>
      </c>
      <c r="E1487" s="239">
        <v>0</v>
      </c>
      <c r="F1487" s="239">
        <v>0</v>
      </c>
      <c r="G1487" s="239">
        <v>0</v>
      </c>
      <c r="H1487" s="239">
        <v>0</v>
      </c>
      <c r="I1487" s="237">
        <v>50000</v>
      </c>
    </row>
    <row r="1488" spans="1:9">
      <c r="A1488" s="236" t="s">
        <v>2944</v>
      </c>
      <c r="B1488" s="236" t="s">
        <v>2942</v>
      </c>
      <c r="C1488" s="237">
        <v>0</v>
      </c>
      <c r="D1488" s="238">
        <v>0</v>
      </c>
      <c r="E1488" s="239">
        <v>0</v>
      </c>
      <c r="F1488" s="239">
        <v>0</v>
      </c>
      <c r="G1488" s="239">
        <v>0</v>
      </c>
      <c r="H1488" s="239">
        <v>0</v>
      </c>
      <c r="I1488" s="237">
        <v>50000</v>
      </c>
    </row>
    <row r="1489" spans="1:9">
      <c r="A1489" s="236" t="s">
        <v>2945</v>
      </c>
      <c r="B1489" s="236" t="s">
        <v>2946</v>
      </c>
      <c r="C1489" s="237">
        <v>0</v>
      </c>
      <c r="D1489" s="238">
        <v>0</v>
      </c>
      <c r="E1489" s="239">
        <v>0</v>
      </c>
      <c r="F1489" s="239">
        <v>0</v>
      </c>
      <c r="G1489" s="239">
        <v>0</v>
      </c>
      <c r="H1489" s="239">
        <v>0</v>
      </c>
      <c r="I1489" s="237">
        <v>40000</v>
      </c>
    </row>
    <row r="1490" spans="1:9">
      <c r="A1490" s="236" t="s">
        <v>2947</v>
      </c>
      <c r="B1490" s="236" t="s">
        <v>2946</v>
      </c>
      <c r="C1490" s="237">
        <v>0</v>
      </c>
      <c r="D1490" s="238">
        <v>0</v>
      </c>
      <c r="E1490" s="239">
        <v>0</v>
      </c>
      <c r="F1490" s="239">
        <v>0</v>
      </c>
      <c r="G1490" s="239">
        <v>0</v>
      </c>
      <c r="H1490" s="239">
        <v>0</v>
      </c>
      <c r="I1490" s="237">
        <v>40000</v>
      </c>
    </row>
    <row r="1491" spans="1:9">
      <c r="A1491" s="236" t="s">
        <v>2948</v>
      </c>
      <c r="B1491" s="236" t="s">
        <v>2946</v>
      </c>
      <c r="C1491" s="237">
        <v>0</v>
      </c>
      <c r="D1491" s="238">
        <v>0</v>
      </c>
      <c r="E1491" s="239">
        <v>0</v>
      </c>
      <c r="F1491" s="239">
        <v>0</v>
      </c>
      <c r="G1491" s="239">
        <v>0</v>
      </c>
      <c r="H1491" s="239">
        <v>0</v>
      </c>
      <c r="I1491" s="237">
        <v>40000</v>
      </c>
    </row>
    <row r="1492" spans="1:9">
      <c r="A1492" s="236" t="s">
        <v>2949</v>
      </c>
      <c r="B1492" s="236" t="s">
        <v>2904</v>
      </c>
      <c r="C1492" s="237">
        <v>0</v>
      </c>
      <c r="D1492" s="238">
        <v>0</v>
      </c>
      <c r="E1492" s="239">
        <v>0</v>
      </c>
      <c r="F1492" s="239">
        <v>0</v>
      </c>
      <c r="G1492" s="239">
        <v>0</v>
      </c>
      <c r="H1492" s="239">
        <v>0</v>
      </c>
      <c r="I1492" s="237">
        <v>50000</v>
      </c>
    </row>
    <row r="1493" spans="1:9">
      <c r="A1493" s="236" t="s">
        <v>2950</v>
      </c>
      <c r="B1493" s="236" t="s">
        <v>2904</v>
      </c>
      <c r="C1493" s="237">
        <v>0</v>
      </c>
      <c r="D1493" s="238">
        <v>0</v>
      </c>
      <c r="E1493" s="239">
        <v>0</v>
      </c>
      <c r="F1493" s="239">
        <v>0</v>
      </c>
      <c r="G1493" s="239">
        <v>0</v>
      </c>
      <c r="H1493" s="239">
        <v>0</v>
      </c>
      <c r="I1493" s="237">
        <v>50000</v>
      </c>
    </row>
    <row r="1494" spans="1:9">
      <c r="A1494" s="236" t="s">
        <v>2951</v>
      </c>
      <c r="B1494" s="236" t="s">
        <v>2904</v>
      </c>
      <c r="C1494" s="237">
        <v>0</v>
      </c>
      <c r="D1494" s="238">
        <v>0</v>
      </c>
      <c r="E1494" s="239">
        <v>0</v>
      </c>
      <c r="F1494" s="239">
        <v>0</v>
      </c>
      <c r="G1494" s="239">
        <v>0</v>
      </c>
      <c r="H1494" s="239">
        <v>0</v>
      </c>
      <c r="I1494" s="237">
        <v>50000</v>
      </c>
    </row>
    <row r="1495" spans="1:9">
      <c r="A1495" s="236" t="s">
        <v>2952</v>
      </c>
      <c r="B1495" s="236" t="s">
        <v>2904</v>
      </c>
      <c r="C1495" s="237">
        <v>0</v>
      </c>
      <c r="D1495" s="238">
        <v>0</v>
      </c>
      <c r="E1495" s="239">
        <v>0</v>
      </c>
      <c r="F1495" s="239">
        <v>0</v>
      </c>
      <c r="G1495" s="239">
        <v>0</v>
      </c>
      <c r="H1495" s="239">
        <v>0</v>
      </c>
      <c r="I1495" s="237">
        <v>50000</v>
      </c>
    </row>
    <row r="1496" spans="1:9">
      <c r="A1496" s="236" t="s">
        <v>2953</v>
      </c>
      <c r="B1496" s="236" t="s">
        <v>2930</v>
      </c>
      <c r="C1496" s="237">
        <v>0</v>
      </c>
      <c r="D1496" s="238">
        <v>0</v>
      </c>
      <c r="E1496" s="239">
        <v>0</v>
      </c>
      <c r="F1496" s="239">
        <v>0</v>
      </c>
      <c r="G1496" s="239">
        <v>0</v>
      </c>
      <c r="H1496" s="239">
        <v>0</v>
      </c>
      <c r="I1496" s="237">
        <v>50000</v>
      </c>
    </row>
    <row r="1497" spans="1:9">
      <c r="A1497" s="236" t="s">
        <v>2954</v>
      </c>
      <c r="B1497" s="236" t="s">
        <v>2930</v>
      </c>
      <c r="C1497" s="237">
        <v>0</v>
      </c>
      <c r="D1497" s="238">
        <v>0</v>
      </c>
      <c r="E1497" s="239">
        <v>0</v>
      </c>
      <c r="F1497" s="239">
        <v>0</v>
      </c>
      <c r="G1497" s="239">
        <v>0</v>
      </c>
      <c r="H1497" s="239">
        <v>0</v>
      </c>
      <c r="I1497" s="237">
        <v>50000</v>
      </c>
    </row>
    <row r="1498" spans="1:9">
      <c r="A1498" s="236" t="s">
        <v>2955</v>
      </c>
      <c r="B1498" s="236" t="s">
        <v>2867</v>
      </c>
      <c r="C1498" s="237">
        <v>0</v>
      </c>
      <c r="D1498" s="238">
        <v>0</v>
      </c>
      <c r="E1498" s="239">
        <v>0</v>
      </c>
      <c r="F1498" s="239">
        <v>0</v>
      </c>
      <c r="G1498" s="239">
        <v>0</v>
      </c>
      <c r="H1498" s="239">
        <v>0</v>
      </c>
      <c r="I1498" s="237">
        <v>30000</v>
      </c>
    </row>
    <row r="1499" spans="1:9">
      <c r="A1499" s="236" t="s">
        <v>2956</v>
      </c>
      <c r="B1499" s="236" t="s">
        <v>2957</v>
      </c>
      <c r="C1499" s="237">
        <v>0</v>
      </c>
      <c r="D1499" s="238">
        <v>0</v>
      </c>
      <c r="E1499" s="239">
        <v>0</v>
      </c>
      <c r="F1499" s="239">
        <v>0</v>
      </c>
      <c r="G1499" s="239">
        <v>0</v>
      </c>
      <c r="H1499" s="239">
        <v>0</v>
      </c>
      <c r="I1499" s="237">
        <v>50000</v>
      </c>
    </row>
    <row r="1500" spans="1:9">
      <c r="A1500" s="236" t="s">
        <v>2376</v>
      </c>
      <c r="B1500" s="236" t="s">
        <v>2946</v>
      </c>
      <c r="C1500" s="237">
        <v>0</v>
      </c>
      <c r="D1500" s="238">
        <v>0</v>
      </c>
      <c r="E1500" s="239">
        <v>0</v>
      </c>
      <c r="F1500" s="239">
        <v>0</v>
      </c>
      <c r="G1500" s="239">
        <v>0</v>
      </c>
      <c r="H1500" s="239">
        <v>0</v>
      </c>
      <c r="I1500" s="237">
        <v>40000</v>
      </c>
    </row>
    <row r="1501" spans="1:9">
      <c r="A1501" s="236" t="s">
        <v>2958</v>
      </c>
      <c r="B1501" s="236" t="s">
        <v>2410</v>
      </c>
      <c r="C1501" s="237">
        <v>0</v>
      </c>
      <c r="D1501" s="238">
        <v>0</v>
      </c>
      <c r="E1501" s="239"/>
      <c r="F1501" s="239"/>
      <c r="G1501" s="239"/>
      <c r="H1501" s="239"/>
      <c r="I1501" s="237">
        <v>200000</v>
      </c>
    </row>
    <row r="1502" spans="1:9">
      <c r="A1502" s="236" t="s">
        <v>2959</v>
      </c>
      <c r="B1502" s="236" t="s">
        <v>2410</v>
      </c>
      <c r="C1502" s="237">
        <v>0</v>
      </c>
      <c r="D1502" s="238">
        <v>0</v>
      </c>
      <c r="E1502" s="239"/>
      <c r="F1502" s="239"/>
      <c r="G1502" s="239"/>
      <c r="H1502" s="239"/>
      <c r="I1502" s="237">
        <v>200000</v>
      </c>
    </row>
    <row r="1503" spans="1:9">
      <c r="A1503" s="236" t="s">
        <v>2960</v>
      </c>
      <c r="B1503" s="236" t="s">
        <v>2410</v>
      </c>
      <c r="C1503" s="237">
        <v>0</v>
      </c>
      <c r="D1503" s="238">
        <v>0</v>
      </c>
      <c r="E1503" s="239"/>
      <c r="F1503" s="239"/>
      <c r="G1503" s="239"/>
      <c r="H1503" s="239"/>
      <c r="I1503" s="237">
        <v>200000</v>
      </c>
    </row>
    <row r="1504" spans="1:9">
      <c r="A1504" s="236" t="s">
        <v>2961</v>
      </c>
      <c r="B1504" s="236" t="s">
        <v>2957</v>
      </c>
      <c r="C1504" s="237">
        <v>0</v>
      </c>
      <c r="D1504" s="238">
        <v>0</v>
      </c>
      <c r="E1504" s="239">
        <v>0</v>
      </c>
      <c r="F1504" s="239">
        <v>0</v>
      </c>
      <c r="G1504" s="239">
        <v>0</v>
      </c>
      <c r="H1504" s="239">
        <v>0</v>
      </c>
      <c r="I1504" s="237">
        <v>50000</v>
      </c>
    </row>
    <row r="1505" spans="1:9">
      <c r="A1505" s="236" t="s">
        <v>2962</v>
      </c>
      <c r="B1505" s="236" t="s">
        <v>2957</v>
      </c>
      <c r="C1505" s="237">
        <v>0</v>
      </c>
      <c r="D1505" s="238">
        <v>0</v>
      </c>
      <c r="E1505" s="239">
        <v>0</v>
      </c>
      <c r="F1505" s="239">
        <v>0</v>
      </c>
      <c r="G1505" s="239">
        <v>0</v>
      </c>
      <c r="H1505" s="239">
        <v>0</v>
      </c>
      <c r="I1505" s="237">
        <v>50000</v>
      </c>
    </row>
    <row r="1506" spans="1:9">
      <c r="A1506" s="236" t="s">
        <v>2963</v>
      </c>
      <c r="B1506" s="236" t="s">
        <v>2957</v>
      </c>
      <c r="C1506" s="237">
        <v>0</v>
      </c>
      <c r="D1506" s="238">
        <v>0</v>
      </c>
      <c r="E1506" s="239">
        <v>0</v>
      </c>
      <c r="F1506" s="239">
        <v>0</v>
      </c>
      <c r="G1506" s="239">
        <v>0</v>
      </c>
      <c r="H1506" s="239">
        <v>0</v>
      </c>
      <c r="I1506" s="237">
        <v>50000</v>
      </c>
    </row>
    <row r="1507" spans="1:9">
      <c r="A1507" s="236" t="s">
        <v>2964</v>
      </c>
      <c r="B1507" s="236" t="s">
        <v>2957</v>
      </c>
      <c r="C1507" s="237">
        <v>0</v>
      </c>
      <c r="D1507" s="238">
        <v>0</v>
      </c>
      <c r="E1507" s="239">
        <v>0</v>
      </c>
      <c r="F1507" s="239">
        <v>0</v>
      </c>
      <c r="G1507" s="239">
        <v>0</v>
      </c>
      <c r="H1507" s="239">
        <v>0</v>
      </c>
      <c r="I1507" s="237">
        <v>50000</v>
      </c>
    </row>
    <row r="1508" spans="1:9">
      <c r="A1508" s="236" t="s">
        <v>2965</v>
      </c>
      <c r="B1508" s="236" t="s">
        <v>2946</v>
      </c>
      <c r="C1508" s="237">
        <v>0</v>
      </c>
      <c r="D1508" s="238">
        <v>0</v>
      </c>
      <c r="E1508" s="239">
        <v>0</v>
      </c>
      <c r="F1508" s="239">
        <v>0</v>
      </c>
      <c r="G1508" s="239">
        <v>0</v>
      </c>
      <c r="H1508" s="239">
        <v>0</v>
      </c>
      <c r="I1508" s="237">
        <v>40000</v>
      </c>
    </row>
    <row r="1509" spans="1:9">
      <c r="A1509" s="236" t="s">
        <v>2966</v>
      </c>
      <c r="B1509" s="236" t="s">
        <v>2843</v>
      </c>
      <c r="C1509" s="237">
        <v>0</v>
      </c>
      <c r="D1509" s="238">
        <v>0</v>
      </c>
      <c r="E1509" s="239">
        <v>0</v>
      </c>
      <c r="F1509" s="239">
        <v>0</v>
      </c>
      <c r="G1509" s="239">
        <v>0</v>
      </c>
      <c r="H1509" s="239">
        <v>0</v>
      </c>
      <c r="I1509" s="237">
        <v>20000</v>
      </c>
    </row>
    <row r="1510" spans="1:9">
      <c r="A1510" s="236" t="s">
        <v>2967</v>
      </c>
      <c r="B1510" s="236" t="s">
        <v>2869</v>
      </c>
      <c r="C1510" s="237">
        <v>0</v>
      </c>
      <c r="D1510" s="238">
        <v>0</v>
      </c>
      <c r="E1510" s="239">
        <v>0</v>
      </c>
      <c r="F1510" s="239">
        <v>0</v>
      </c>
      <c r="G1510" s="239">
        <v>0</v>
      </c>
      <c r="H1510" s="239">
        <v>0</v>
      </c>
      <c r="I1510" s="237">
        <v>50000</v>
      </c>
    </row>
    <row r="1511" spans="1:9">
      <c r="A1511" s="236" t="s">
        <v>2968</v>
      </c>
      <c r="B1511" s="236" t="s">
        <v>2869</v>
      </c>
      <c r="C1511" s="237">
        <v>0</v>
      </c>
      <c r="D1511" s="238">
        <v>0</v>
      </c>
      <c r="E1511" s="239"/>
      <c r="F1511" s="239"/>
      <c r="G1511" s="239"/>
      <c r="H1511" s="239"/>
      <c r="I1511" s="237">
        <v>50000</v>
      </c>
    </row>
    <row r="1512" spans="1:9">
      <c r="A1512" s="236" t="s">
        <v>2969</v>
      </c>
      <c r="B1512" s="236" t="s">
        <v>2970</v>
      </c>
      <c r="C1512" s="237">
        <v>0</v>
      </c>
      <c r="D1512" s="238">
        <v>0</v>
      </c>
      <c r="E1512" s="239">
        <v>0</v>
      </c>
      <c r="F1512" s="239">
        <v>0</v>
      </c>
      <c r="G1512" s="239">
        <v>0</v>
      </c>
      <c r="H1512" s="239">
        <v>0</v>
      </c>
      <c r="I1512" s="237">
        <v>50000</v>
      </c>
    </row>
    <row r="1513" spans="1:9">
      <c r="A1513" s="236" t="s">
        <v>2971</v>
      </c>
      <c r="B1513" s="236" t="s">
        <v>2970</v>
      </c>
      <c r="C1513" s="237">
        <v>0</v>
      </c>
      <c r="D1513" s="238">
        <v>0</v>
      </c>
      <c r="E1513" s="239">
        <v>0</v>
      </c>
      <c r="F1513" s="239">
        <v>0</v>
      </c>
      <c r="G1513" s="239">
        <v>0</v>
      </c>
      <c r="H1513" s="239">
        <v>0</v>
      </c>
      <c r="I1513" s="237">
        <v>50000</v>
      </c>
    </row>
    <row r="1514" spans="1:9">
      <c r="A1514" s="236" t="s">
        <v>2972</v>
      </c>
      <c r="B1514" s="236" t="s">
        <v>2970</v>
      </c>
      <c r="C1514" s="237">
        <v>0</v>
      </c>
      <c r="D1514" s="238">
        <v>0</v>
      </c>
      <c r="E1514" s="239">
        <v>0</v>
      </c>
      <c r="F1514" s="239">
        <v>0</v>
      </c>
      <c r="G1514" s="239">
        <v>0</v>
      </c>
      <c r="H1514" s="239">
        <v>0</v>
      </c>
      <c r="I1514" s="237">
        <v>50000</v>
      </c>
    </row>
    <row r="1515" spans="1:9">
      <c r="A1515" s="236" t="s">
        <v>2973</v>
      </c>
      <c r="B1515" s="236" t="s">
        <v>2970</v>
      </c>
      <c r="C1515" s="237">
        <v>0</v>
      </c>
      <c r="D1515" s="238">
        <v>0</v>
      </c>
      <c r="E1515" s="239">
        <v>0</v>
      </c>
      <c r="F1515" s="239">
        <v>0</v>
      </c>
      <c r="G1515" s="239">
        <v>0</v>
      </c>
      <c r="H1515" s="239">
        <v>0</v>
      </c>
      <c r="I1515" s="237">
        <v>50000</v>
      </c>
    </row>
    <row r="1516" spans="1:9">
      <c r="A1516" s="236" t="s">
        <v>2974</v>
      </c>
      <c r="B1516" s="236" t="s">
        <v>2970</v>
      </c>
      <c r="C1516" s="237">
        <v>0</v>
      </c>
      <c r="D1516" s="238">
        <v>0</v>
      </c>
      <c r="E1516" s="239">
        <v>0</v>
      </c>
      <c r="F1516" s="239">
        <v>0</v>
      </c>
      <c r="G1516" s="239">
        <v>0</v>
      </c>
      <c r="H1516" s="239">
        <v>0</v>
      </c>
      <c r="I1516" s="237">
        <v>50000</v>
      </c>
    </row>
    <row r="1517" spans="1:9">
      <c r="A1517" s="236" t="s">
        <v>2380</v>
      </c>
      <c r="B1517" s="236" t="s">
        <v>2946</v>
      </c>
      <c r="C1517" s="237">
        <v>0</v>
      </c>
      <c r="D1517" s="238">
        <v>0</v>
      </c>
      <c r="E1517" s="239">
        <v>0</v>
      </c>
      <c r="F1517" s="239">
        <v>0</v>
      </c>
      <c r="G1517" s="239">
        <v>0</v>
      </c>
      <c r="H1517" s="239">
        <v>0</v>
      </c>
      <c r="I1517" s="237">
        <v>40000</v>
      </c>
    </row>
    <row r="1518" spans="1:9">
      <c r="A1518" s="236" t="s">
        <v>2975</v>
      </c>
      <c r="B1518" s="236" t="s">
        <v>2976</v>
      </c>
      <c r="C1518" s="237">
        <v>0</v>
      </c>
      <c r="D1518" s="238">
        <v>0</v>
      </c>
      <c r="E1518" s="239">
        <v>0</v>
      </c>
      <c r="F1518" s="239">
        <v>0</v>
      </c>
      <c r="G1518" s="239">
        <v>0</v>
      </c>
      <c r="H1518" s="239">
        <v>0</v>
      </c>
      <c r="I1518" s="237">
        <v>30000</v>
      </c>
    </row>
    <row r="1519" spans="1:9">
      <c r="A1519" s="236" t="s">
        <v>2977</v>
      </c>
      <c r="B1519" s="236" t="s">
        <v>2978</v>
      </c>
      <c r="C1519" s="237">
        <v>0</v>
      </c>
      <c r="D1519" s="238">
        <v>0</v>
      </c>
      <c r="E1519" s="239">
        <v>0</v>
      </c>
      <c r="F1519" s="239">
        <v>0</v>
      </c>
      <c r="G1519" s="239">
        <v>0</v>
      </c>
      <c r="H1519" s="239">
        <v>0</v>
      </c>
      <c r="I1519" s="237">
        <v>50000</v>
      </c>
    </row>
    <row r="1520" spans="1:9">
      <c r="A1520" s="236" t="s">
        <v>2979</v>
      </c>
      <c r="B1520" s="236" t="s">
        <v>2980</v>
      </c>
      <c r="C1520" s="237">
        <v>0</v>
      </c>
      <c r="D1520" s="238">
        <v>0</v>
      </c>
      <c r="E1520" s="239">
        <v>0</v>
      </c>
      <c r="F1520" s="239">
        <v>0</v>
      </c>
      <c r="G1520" s="239">
        <v>0</v>
      </c>
      <c r="H1520" s="239">
        <v>0</v>
      </c>
      <c r="I1520" s="237">
        <v>30000</v>
      </c>
    </row>
    <row r="1521" spans="1:9">
      <c r="A1521" s="236" t="s">
        <v>2981</v>
      </c>
      <c r="B1521" s="236" t="s">
        <v>2978</v>
      </c>
      <c r="C1521" s="237">
        <v>0</v>
      </c>
      <c r="D1521" s="238">
        <v>0</v>
      </c>
      <c r="E1521" s="239">
        <v>0</v>
      </c>
      <c r="F1521" s="239">
        <v>0</v>
      </c>
      <c r="G1521" s="239">
        <v>0</v>
      </c>
      <c r="H1521" s="239">
        <v>0</v>
      </c>
      <c r="I1521" s="237">
        <v>50000</v>
      </c>
    </row>
    <row r="1522" spans="1:9">
      <c r="A1522" s="236" t="s">
        <v>2982</v>
      </c>
      <c r="B1522" s="236" t="s">
        <v>2983</v>
      </c>
      <c r="C1522" s="237">
        <v>0</v>
      </c>
      <c r="D1522" s="238">
        <v>0</v>
      </c>
      <c r="E1522" s="239">
        <v>0</v>
      </c>
      <c r="F1522" s="239">
        <v>0</v>
      </c>
      <c r="G1522" s="239">
        <v>0</v>
      </c>
      <c r="H1522" s="239">
        <v>0</v>
      </c>
      <c r="I1522" s="237">
        <v>50000</v>
      </c>
    </row>
    <row r="1523" spans="1:9">
      <c r="A1523" s="236" t="s">
        <v>2984</v>
      </c>
      <c r="B1523" s="236" t="s">
        <v>2983</v>
      </c>
      <c r="C1523" s="237">
        <v>0</v>
      </c>
      <c r="D1523" s="238">
        <v>0</v>
      </c>
      <c r="E1523" s="239">
        <v>0</v>
      </c>
      <c r="F1523" s="239">
        <v>0</v>
      </c>
      <c r="G1523" s="239">
        <v>0</v>
      </c>
      <c r="H1523" s="239">
        <v>0</v>
      </c>
      <c r="I1523" s="237">
        <v>50000</v>
      </c>
    </row>
    <row r="1524" spans="1:9">
      <c r="A1524" s="236" t="s">
        <v>2985</v>
      </c>
      <c r="B1524" s="236" t="s">
        <v>2983</v>
      </c>
      <c r="C1524" s="237">
        <v>0</v>
      </c>
      <c r="D1524" s="238">
        <v>0</v>
      </c>
      <c r="E1524" s="239">
        <v>0</v>
      </c>
      <c r="F1524" s="239">
        <v>0</v>
      </c>
      <c r="G1524" s="239">
        <v>0</v>
      </c>
      <c r="H1524" s="239">
        <v>0</v>
      </c>
      <c r="I1524" s="237">
        <v>50000</v>
      </c>
    </row>
    <row r="1525" spans="1:9">
      <c r="A1525" s="236" t="s">
        <v>2986</v>
      </c>
      <c r="B1525" s="236" t="s">
        <v>2987</v>
      </c>
      <c r="C1525" s="237">
        <v>0</v>
      </c>
      <c r="D1525" s="238">
        <v>0</v>
      </c>
      <c r="E1525" s="239">
        <v>0</v>
      </c>
      <c r="F1525" s="239">
        <v>0</v>
      </c>
      <c r="G1525" s="239">
        <v>0</v>
      </c>
      <c r="H1525" s="239">
        <v>0</v>
      </c>
      <c r="I1525" s="237">
        <v>30000</v>
      </c>
    </row>
    <row r="1526" spans="1:9">
      <c r="A1526" s="236" t="s">
        <v>2988</v>
      </c>
      <c r="B1526" s="236" t="s">
        <v>2987</v>
      </c>
      <c r="C1526" s="237">
        <v>0</v>
      </c>
      <c r="D1526" s="238">
        <v>0</v>
      </c>
      <c r="E1526" s="239">
        <v>0</v>
      </c>
      <c r="F1526" s="239">
        <v>0</v>
      </c>
      <c r="G1526" s="239">
        <v>0</v>
      </c>
      <c r="H1526" s="239">
        <v>0</v>
      </c>
      <c r="I1526" s="237">
        <v>30000</v>
      </c>
    </row>
    <row r="1527" spans="1:9">
      <c r="A1527" s="236" t="s">
        <v>2989</v>
      </c>
      <c r="B1527" s="236" t="s">
        <v>2987</v>
      </c>
      <c r="C1527" s="237">
        <v>0</v>
      </c>
      <c r="D1527" s="238">
        <v>0</v>
      </c>
      <c r="E1527" s="239">
        <v>0</v>
      </c>
      <c r="F1527" s="239">
        <v>0</v>
      </c>
      <c r="G1527" s="239">
        <v>0</v>
      </c>
      <c r="H1527" s="239">
        <v>0</v>
      </c>
      <c r="I1527" s="237">
        <v>30000</v>
      </c>
    </row>
    <row r="1528" spans="1:9">
      <c r="A1528" s="236" t="s">
        <v>2990</v>
      </c>
      <c r="B1528" s="236" t="s">
        <v>2987</v>
      </c>
      <c r="C1528" s="237">
        <v>0</v>
      </c>
      <c r="D1528" s="238">
        <v>0</v>
      </c>
      <c r="E1528" s="239">
        <v>0</v>
      </c>
      <c r="F1528" s="239">
        <v>0</v>
      </c>
      <c r="G1528" s="239">
        <v>0</v>
      </c>
      <c r="H1528" s="239">
        <v>0</v>
      </c>
      <c r="I1528" s="237">
        <v>30000</v>
      </c>
    </row>
    <row r="1529" spans="1:9">
      <c r="A1529" s="236" t="s">
        <v>2991</v>
      </c>
      <c r="B1529" s="236" t="s">
        <v>2980</v>
      </c>
      <c r="C1529" s="237">
        <v>0</v>
      </c>
      <c r="D1529" s="238">
        <v>0</v>
      </c>
      <c r="E1529" s="239">
        <v>0</v>
      </c>
      <c r="F1529" s="239">
        <v>0</v>
      </c>
      <c r="G1529" s="239">
        <v>0</v>
      </c>
      <c r="H1529" s="239">
        <v>0</v>
      </c>
      <c r="I1529" s="237">
        <v>30000</v>
      </c>
    </row>
    <row r="1530" spans="1:9">
      <c r="A1530" s="236" t="s">
        <v>2992</v>
      </c>
      <c r="B1530" s="236" t="s">
        <v>2976</v>
      </c>
      <c r="C1530" s="237">
        <v>0</v>
      </c>
      <c r="D1530" s="238">
        <v>0</v>
      </c>
      <c r="E1530" s="239">
        <v>0</v>
      </c>
      <c r="F1530" s="239">
        <v>0</v>
      </c>
      <c r="G1530" s="239">
        <v>0</v>
      </c>
      <c r="H1530" s="239">
        <v>0</v>
      </c>
      <c r="I1530" s="237">
        <v>30000</v>
      </c>
    </row>
    <row r="1531" spans="1:9">
      <c r="A1531" s="236" t="s">
        <v>2993</v>
      </c>
      <c r="B1531" s="236" t="s">
        <v>2980</v>
      </c>
      <c r="C1531" s="237">
        <v>0</v>
      </c>
      <c r="D1531" s="238">
        <v>0</v>
      </c>
      <c r="E1531" s="239">
        <v>0</v>
      </c>
      <c r="F1531" s="239">
        <v>0</v>
      </c>
      <c r="G1531" s="239">
        <v>0</v>
      </c>
      <c r="H1531" s="239">
        <v>0</v>
      </c>
      <c r="I1531" s="237">
        <v>30000</v>
      </c>
    </row>
    <row r="1532" spans="1:9">
      <c r="A1532" s="236" t="s">
        <v>2994</v>
      </c>
      <c r="B1532" s="236" t="s">
        <v>2410</v>
      </c>
      <c r="C1532" s="237">
        <v>0</v>
      </c>
      <c r="D1532" s="238">
        <v>0</v>
      </c>
      <c r="E1532" s="239"/>
      <c r="F1532" s="239"/>
      <c r="G1532" s="239"/>
      <c r="H1532" s="239"/>
      <c r="I1532" s="237">
        <v>200000</v>
      </c>
    </row>
    <row r="1533" spans="1:9">
      <c r="A1533" s="236" t="s">
        <v>2995</v>
      </c>
      <c r="B1533" s="236" t="s">
        <v>2843</v>
      </c>
      <c r="C1533" s="237">
        <v>0</v>
      </c>
      <c r="D1533" s="238">
        <v>0</v>
      </c>
      <c r="E1533" s="239">
        <v>0</v>
      </c>
      <c r="F1533" s="239">
        <v>0</v>
      </c>
      <c r="G1533" s="239">
        <v>0</v>
      </c>
      <c r="H1533" s="239">
        <v>0</v>
      </c>
      <c r="I1533" s="237">
        <v>30000</v>
      </c>
    </row>
    <row r="1534" spans="1:9">
      <c r="A1534" s="236" t="s">
        <v>2996</v>
      </c>
      <c r="B1534" s="236" t="s">
        <v>2843</v>
      </c>
      <c r="C1534" s="237">
        <v>0</v>
      </c>
      <c r="D1534" s="238">
        <v>0</v>
      </c>
      <c r="E1534" s="239">
        <v>0</v>
      </c>
      <c r="F1534" s="239">
        <v>0</v>
      </c>
      <c r="G1534" s="239">
        <v>0</v>
      </c>
      <c r="H1534" s="239">
        <v>0</v>
      </c>
      <c r="I1534" s="237">
        <v>30000</v>
      </c>
    </row>
    <row r="1535" spans="1:9">
      <c r="A1535" s="236" t="s">
        <v>2997</v>
      </c>
      <c r="B1535" s="236" t="s">
        <v>2843</v>
      </c>
      <c r="C1535" s="237">
        <v>0</v>
      </c>
      <c r="D1535" s="238">
        <v>0</v>
      </c>
      <c r="E1535" s="239">
        <v>0</v>
      </c>
      <c r="F1535" s="239">
        <v>0</v>
      </c>
      <c r="G1535" s="239">
        <v>0</v>
      </c>
      <c r="H1535" s="239">
        <v>0</v>
      </c>
      <c r="I1535" s="237">
        <v>30000</v>
      </c>
    </row>
    <row r="1536" spans="1:9">
      <c r="A1536" s="236" t="s">
        <v>2998</v>
      </c>
      <c r="B1536" s="236" t="s">
        <v>2843</v>
      </c>
      <c r="C1536" s="237">
        <v>0</v>
      </c>
      <c r="D1536" s="238">
        <v>0</v>
      </c>
      <c r="E1536" s="239">
        <v>0</v>
      </c>
      <c r="F1536" s="239">
        <v>0</v>
      </c>
      <c r="G1536" s="239">
        <v>0</v>
      </c>
      <c r="H1536" s="239">
        <v>0</v>
      </c>
      <c r="I1536" s="237">
        <v>30000</v>
      </c>
    </row>
    <row r="1537" spans="1:9">
      <c r="A1537" s="236" t="s">
        <v>2999</v>
      </c>
      <c r="B1537" s="236" t="s">
        <v>2976</v>
      </c>
      <c r="C1537" s="237">
        <v>0</v>
      </c>
      <c r="D1537" s="238">
        <v>0</v>
      </c>
      <c r="E1537" s="239">
        <v>0</v>
      </c>
      <c r="F1537" s="239">
        <v>0</v>
      </c>
      <c r="G1537" s="239">
        <v>0</v>
      </c>
      <c r="H1537" s="239">
        <v>0</v>
      </c>
      <c r="I1537" s="237">
        <v>30000</v>
      </c>
    </row>
    <row r="1538" spans="1:9">
      <c r="A1538" s="236" t="s">
        <v>3000</v>
      </c>
      <c r="B1538" s="236" t="s">
        <v>2976</v>
      </c>
      <c r="C1538" s="237">
        <v>0</v>
      </c>
      <c r="D1538" s="238">
        <v>0</v>
      </c>
      <c r="E1538" s="239">
        <v>0</v>
      </c>
      <c r="F1538" s="239">
        <v>0</v>
      </c>
      <c r="G1538" s="239">
        <v>0</v>
      </c>
      <c r="H1538" s="239">
        <v>0</v>
      </c>
      <c r="I1538" s="237">
        <v>30000</v>
      </c>
    </row>
    <row r="1539" spans="1:9">
      <c r="A1539" s="236" t="s">
        <v>3001</v>
      </c>
      <c r="B1539" s="236" t="s">
        <v>1887</v>
      </c>
      <c r="C1539" s="237">
        <v>0</v>
      </c>
      <c r="D1539" s="238">
        <v>0</v>
      </c>
      <c r="E1539" s="239">
        <v>0</v>
      </c>
      <c r="F1539" s="239">
        <v>0</v>
      </c>
      <c r="G1539" s="239">
        <v>0</v>
      </c>
      <c r="H1539" s="239">
        <v>0</v>
      </c>
      <c r="I1539" s="237">
        <v>30000</v>
      </c>
    </row>
    <row r="1540" spans="1:9">
      <c r="A1540" s="236" t="s">
        <v>3002</v>
      </c>
      <c r="B1540" s="236" t="s">
        <v>2021</v>
      </c>
      <c r="C1540" s="237">
        <v>0</v>
      </c>
      <c r="D1540" s="238">
        <v>0</v>
      </c>
      <c r="E1540" s="239">
        <v>0</v>
      </c>
      <c r="F1540" s="239">
        <v>0</v>
      </c>
      <c r="G1540" s="239">
        <v>0</v>
      </c>
      <c r="H1540" s="239">
        <v>0</v>
      </c>
      <c r="I1540" s="237">
        <v>30000</v>
      </c>
    </row>
    <row r="1541" spans="1:9">
      <c r="A1541" s="236" t="s">
        <v>609</v>
      </c>
      <c r="B1541" s="236" t="s">
        <v>2130</v>
      </c>
      <c r="C1541" s="237">
        <v>0</v>
      </c>
      <c r="D1541" s="238">
        <v>0</v>
      </c>
      <c r="E1541" s="239">
        <v>0</v>
      </c>
      <c r="F1541" s="239">
        <v>0</v>
      </c>
      <c r="G1541" s="239">
        <v>0</v>
      </c>
      <c r="H1541" s="239">
        <v>0</v>
      </c>
      <c r="I1541" s="237">
        <v>30000</v>
      </c>
    </row>
    <row r="1542" spans="1:9">
      <c r="A1542" s="236" t="s">
        <v>3003</v>
      </c>
      <c r="B1542" s="236" t="s">
        <v>3004</v>
      </c>
      <c r="C1542" s="237">
        <v>0</v>
      </c>
      <c r="D1542" s="238">
        <v>0</v>
      </c>
      <c r="E1542" s="239">
        <v>0</v>
      </c>
      <c r="F1542" s="239">
        <v>0</v>
      </c>
      <c r="G1542" s="239">
        <v>0</v>
      </c>
      <c r="H1542" s="239">
        <v>0</v>
      </c>
      <c r="I1542" s="237">
        <v>30000</v>
      </c>
    </row>
    <row r="1543" spans="1:9">
      <c r="A1543" s="236" t="s">
        <v>3005</v>
      </c>
      <c r="B1543" s="236" t="s">
        <v>2694</v>
      </c>
      <c r="C1543" s="237">
        <v>0</v>
      </c>
      <c r="D1543" s="238">
        <v>0</v>
      </c>
      <c r="E1543" s="239">
        <v>0</v>
      </c>
      <c r="F1543" s="239">
        <v>0</v>
      </c>
      <c r="G1543" s="239">
        <v>0</v>
      </c>
      <c r="H1543" s="239">
        <v>0</v>
      </c>
      <c r="I1543" s="237">
        <v>30000</v>
      </c>
    </row>
    <row r="1544" spans="1:9">
      <c r="A1544" s="236" t="s">
        <v>447</v>
      </c>
      <c r="B1544" s="236" t="s">
        <v>1621</v>
      </c>
      <c r="C1544" s="237">
        <v>0</v>
      </c>
      <c r="D1544" s="238">
        <v>0</v>
      </c>
      <c r="E1544" s="239">
        <v>0</v>
      </c>
      <c r="F1544" s="239">
        <v>0</v>
      </c>
      <c r="G1544" s="239">
        <v>0</v>
      </c>
      <c r="H1544" s="239">
        <v>0</v>
      </c>
      <c r="I1544" s="237">
        <v>51200</v>
      </c>
    </row>
    <row r="1545" spans="1:9">
      <c r="A1545" s="236" t="s">
        <v>590</v>
      </c>
      <c r="B1545" s="236" t="s">
        <v>3006</v>
      </c>
      <c r="C1545" s="237">
        <v>0</v>
      </c>
      <c r="D1545" s="238">
        <v>0</v>
      </c>
      <c r="E1545" s="239">
        <v>0</v>
      </c>
      <c r="F1545" s="239">
        <v>0</v>
      </c>
      <c r="G1545" s="239">
        <v>0</v>
      </c>
      <c r="H1545" s="239">
        <v>0</v>
      </c>
      <c r="I1545" s="237">
        <v>30000</v>
      </c>
    </row>
    <row r="1546" spans="1:9">
      <c r="A1546" s="236" t="s">
        <v>3007</v>
      </c>
      <c r="B1546" s="236" t="s">
        <v>1776</v>
      </c>
      <c r="C1546" s="237">
        <v>0</v>
      </c>
      <c r="D1546" s="238">
        <v>0</v>
      </c>
      <c r="E1546" s="239">
        <v>0</v>
      </c>
      <c r="F1546" s="239">
        <v>0</v>
      </c>
      <c r="G1546" s="239">
        <v>0</v>
      </c>
      <c r="H1546" s="239">
        <v>0</v>
      </c>
      <c r="I1546" s="237">
        <v>30000</v>
      </c>
    </row>
    <row r="1547" spans="1:9">
      <c r="A1547" s="236" t="s">
        <v>3008</v>
      </c>
      <c r="B1547" s="236" t="s">
        <v>1815</v>
      </c>
      <c r="C1547" s="237">
        <v>0</v>
      </c>
      <c r="D1547" s="238">
        <v>0</v>
      </c>
      <c r="E1547" s="239">
        <v>0</v>
      </c>
      <c r="F1547" s="239">
        <v>0</v>
      </c>
      <c r="G1547" s="239">
        <v>0</v>
      </c>
      <c r="H1547" s="239">
        <v>0</v>
      </c>
      <c r="I1547" s="237">
        <v>30000</v>
      </c>
    </row>
    <row r="1548" spans="1:9">
      <c r="A1548" s="236" t="s">
        <v>3009</v>
      </c>
      <c r="B1548" s="236" t="s">
        <v>1742</v>
      </c>
      <c r="C1548" s="237">
        <v>0</v>
      </c>
      <c r="D1548" s="238">
        <v>0</v>
      </c>
      <c r="E1548" s="239">
        <v>0</v>
      </c>
      <c r="F1548" s="239">
        <v>0</v>
      </c>
      <c r="G1548" s="239">
        <v>0</v>
      </c>
      <c r="H1548" s="239">
        <v>0</v>
      </c>
      <c r="I1548" s="237">
        <v>24000</v>
      </c>
    </row>
    <row r="1549" spans="1:9">
      <c r="A1549" s="236" t="s">
        <v>508</v>
      </c>
      <c r="B1549" s="236" t="s">
        <v>1605</v>
      </c>
      <c r="C1549" s="237">
        <v>0</v>
      </c>
      <c r="D1549" s="238">
        <v>0</v>
      </c>
      <c r="E1549" s="239">
        <v>0</v>
      </c>
      <c r="F1549" s="239">
        <v>0</v>
      </c>
      <c r="G1549" s="239">
        <v>0</v>
      </c>
      <c r="H1549" s="239">
        <v>0</v>
      </c>
      <c r="I1549" s="237">
        <v>80000</v>
      </c>
    </row>
    <row r="1550" spans="1:9">
      <c r="A1550" s="236" t="s">
        <v>999</v>
      </c>
      <c r="B1550" s="236" t="s">
        <v>3010</v>
      </c>
      <c r="C1550" s="237">
        <v>0</v>
      </c>
      <c r="D1550" s="238">
        <v>0</v>
      </c>
      <c r="E1550" s="239">
        <v>0</v>
      </c>
      <c r="F1550" s="239">
        <v>0</v>
      </c>
      <c r="G1550" s="239">
        <v>0</v>
      </c>
      <c r="H1550" s="239">
        <v>0</v>
      </c>
      <c r="I1550" s="237">
        <v>30000</v>
      </c>
    </row>
    <row r="1551" spans="1:9">
      <c r="A1551" s="236" t="s">
        <v>1209</v>
      </c>
      <c r="B1551" s="236" t="s">
        <v>1610</v>
      </c>
      <c r="C1551" s="237">
        <v>0</v>
      </c>
      <c r="D1551" s="238">
        <v>0</v>
      </c>
      <c r="E1551" s="239">
        <v>0</v>
      </c>
      <c r="F1551" s="239">
        <v>0</v>
      </c>
      <c r="G1551" s="239">
        <v>0</v>
      </c>
      <c r="H1551" s="239">
        <v>0</v>
      </c>
      <c r="I1551" s="237">
        <v>80000</v>
      </c>
    </row>
    <row r="1552" spans="1:9">
      <c r="A1552" s="236" t="s">
        <v>3011</v>
      </c>
      <c r="B1552" s="236" t="s">
        <v>3012</v>
      </c>
      <c r="C1552" s="237">
        <v>0</v>
      </c>
      <c r="D1552" s="238">
        <v>0</v>
      </c>
      <c r="E1552" s="239">
        <v>0</v>
      </c>
      <c r="F1552" s="239">
        <v>0</v>
      </c>
      <c r="G1552" s="239">
        <v>0</v>
      </c>
      <c r="H1552" s="239">
        <v>0</v>
      </c>
      <c r="I1552" s="237">
        <v>30000</v>
      </c>
    </row>
    <row r="1553" spans="1:9">
      <c r="A1553" s="236" t="s">
        <v>3013</v>
      </c>
      <c r="B1553" s="236" t="s">
        <v>1804</v>
      </c>
      <c r="C1553" s="237">
        <v>0</v>
      </c>
      <c r="D1553" s="238">
        <v>0</v>
      </c>
      <c r="E1553" s="239">
        <v>0</v>
      </c>
      <c r="F1553" s="239">
        <v>0</v>
      </c>
      <c r="G1553" s="239">
        <v>0</v>
      </c>
      <c r="H1553" s="239">
        <v>0</v>
      </c>
      <c r="I1553" s="237">
        <v>50000</v>
      </c>
    </row>
    <row r="1554" spans="1:9">
      <c r="A1554" s="236" t="s">
        <v>830</v>
      </c>
      <c r="B1554" s="236" t="s">
        <v>2005</v>
      </c>
      <c r="C1554" s="237">
        <v>0</v>
      </c>
      <c r="D1554" s="238">
        <v>0</v>
      </c>
      <c r="E1554" s="239">
        <v>0</v>
      </c>
      <c r="F1554" s="239">
        <v>0</v>
      </c>
      <c r="G1554" s="239">
        <v>0</v>
      </c>
      <c r="H1554" s="239">
        <v>0</v>
      </c>
      <c r="I1554" s="237">
        <v>32000</v>
      </c>
    </row>
    <row r="1555" spans="1:9">
      <c r="A1555" s="236" t="s">
        <v>800</v>
      </c>
      <c r="B1555" s="236" t="s">
        <v>1949</v>
      </c>
      <c r="C1555" s="237">
        <v>0</v>
      </c>
      <c r="D1555" s="238">
        <v>0</v>
      </c>
      <c r="E1555" s="239">
        <v>0</v>
      </c>
      <c r="F1555" s="239">
        <v>0</v>
      </c>
      <c r="G1555" s="239">
        <v>0</v>
      </c>
      <c r="H1555" s="239">
        <v>0</v>
      </c>
      <c r="I1555" s="237">
        <v>30000</v>
      </c>
    </row>
    <row r="1556" spans="1:9">
      <c r="A1556" s="236" t="s">
        <v>3014</v>
      </c>
      <c r="B1556" s="236" t="s">
        <v>3015</v>
      </c>
      <c r="C1556" s="237">
        <v>0</v>
      </c>
      <c r="D1556" s="238">
        <v>0</v>
      </c>
      <c r="E1556" s="239">
        <v>0</v>
      </c>
      <c r="F1556" s="239">
        <v>0</v>
      </c>
      <c r="G1556" s="239">
        <v>0</v>
      </c>
      <c r="H1556" s="239">
        <v>0</v>
      </c>
      <c r="I1556" s="237">
        <v>30000</v>
      </c>
    </row>
    <row r="1557" spans="1:9">
      <c r="A1557" s="236" t="s">
        <v>818</v>
      </c>
      <c r="B1557" s="236" t="s">
        <v>2030</v>
      </c>
      <c r="C1557" s="237">
        <v>0</v>
      </c>
      <c r="D1557" s="238">
        <v>0</v>
      </c>
      <c r="E1557" s="239">
        <v>0</v>
      </c>
      <c r="F1557" s="239">
        <v>0</v>
      </c>
      <c r="G1557" s="239">
        <v>0</v>
      </c>
      <c r="H1557" s="239">
        <v>0</v>
      </c>
      <c r="I1557" s="237">
        <v>51200</v>
      </c>
    </row>
    <row r="1558" spans="1:9">
      <c r="A1558" s="236" t="s">
        <v>3016</v>
      </c>
      <c r="B1558" s="236" t="s">
        <v>1907</v>
      </c>
      <c r="C1558" s="237">
        <v>0</v>
      </c>
      <c r="D1558" s="238">
        <v>0</v>
      </c>
      <c r="E1558" s="239">
        <v>0</v>
      </c>
      <c r="F1558" s="239">
        <v>0</v>
      </c>
      <c r="G1558" s="239">
        <v>0</v>
      </c>
      <c r="H1558" s="239">
        <v>0</v>
      </c>
      <c r="I1558" s="237">
        <v>30000</v>
      </c>
    </row>
    <row r="1559" spans="1:9">
      <c r="A1559" s="236" t="s">
        <v>3017</v>
      </c>
      <c r="B1559" s="236" t="s">
        <v>1693</v>
      </c>
      <c r="C1559" s="237">
        <v>0</v>
      </c>
      <c r="D1559" s="238">
        <v>0</v>
      </c>
      <c r="E1559" s="239">
        <v>0</v>
      </c>
      <c r="F1559" s="239">
        <v>0</v>
      </c>
      <c r="G1559" s="239">
        <v>0</v>
      </c>
      <c r="H1559" s="239">
        <v>0</v>
      </c>
      <c r="I1559" s="237">
        <v>30000</v>
      </c>
    </row>
    <row r="1560" spans="1:9">
      <c r="A1560" s="236" t="s">
        <v>769</v>
      </c>
      <c r="B1560" s="236" t="s">
        <v>1952</v>
      </c>
      <c r="C1560" s="237">
        <v>0</v>
      </c>
      <c r="D1560" s="238">
        <v>0</v>
      </c>
      <c r="E1560" s="239">
        <v>0</v>
      </c>
      <c r="F1560" s="239">
        <v>0</v>
      </c>
      <c r="G1560" s="239">
        <v>0</v>
      </c>
      <c r="H1560" s="239">
        <v>0</v>
      </c>
      <c r="I1560" s="237">
        <v>64000</v>
      </c>
    </row>
    <row r="1561" spans="1:9">
      <c r="A1561" s="236" t="s">
        <v>641</v>
      </c>
      <c r="B1561" s="236" t="s">
        <v>3018</v>
      </c>
      <c r="C1561" s="237">
        <v>0</v>
      </c>
      <c r="D1561" s="238">
        <v>0</v>
      </c>
      <c r="E1561" s="239">
        <v>0</v>
      </c>
      <c r="F1561" s="239">
        <v>0</v>
      </c>
      <c r="G1561" s="239">
        <v>0</v>
      </c>
      <c r="H1561" s="239">
        <v>0</v>
      </c>
      <c r="I1561" s="237">
        <v>80000</v>
      </c>
    </row>
    <row r="1562" spans="1:9">
      <c r="A1562" s="236" t="s">
        <v>488</v>
      </c>
      <c r="B1562" s="236" t="s">
        <v>3019</v>
      </c>
      <c r="C1562" s="237">
        <v>0</v>
      </c>
      <c r="D1562" s="238">
        <v>0</v>
      </c>
      <c r="E1562" s="239">
        <v>0</v>
      </c>
      <c r="F1562" s="239">
        <v>0</v>
      </c>
      <c r="G1562" s="239">
        <v>0</v>
      </c>
      <c r="H1562" s="239">
        <v>0</v>
      </c>
      <c r="I1562" s="237">
        <v>30000</v>
      </c>
    </row>
    <row r="1563" spans="1:9">
      <c r="A1563" s="236" t="s">
        <v>796</v>
      </c>
      <c r="B1563" s="236" t="s">
        <v>1943</v>
      </c>
      <c r="C1563" s="237">
        <v>0</v>
      </c>
      <c r="D1563" s="238">
        <v>0</v>
      </c>
      <c r="E1563" s="239">
        <v>0</v>
      </c>
      <c r="F1563" s="239">
        <v>0</v>
      </c>
      <c r="G1563" s="239">
        <v>0</v>
      </c>
      <c r="H1563" s="239">
        <v>0</v>
      </c>
      <c r="I1563" s="237">
        <v>30000</v>
      </c>
    </row>
    <row r="1564" spans="1:9">
      <c r="A1564" s="236" t="s">
        <v>819</v>
      </c>
      <c r="B1564" s="236" t="s">
        <v>2030</v>
      </c>
      <c r="C1564" s="237">
        <v>0</v>
      </c>
      <c r="D1564" s="238">
        <v>0</v>
      </c>
      <c r="E1564" s="239">
        <v>0</v>
      </c>
      <c r="F1564" s="239">
        <v>0</v>
      </c>
      <c r="G1564" s="239">
        <v>0</v>
      </c>
      <c r="H1564" s="239">
        <v>0</v>
      </c>
      <c r="I1564" s="237">
        <v>51200</v>
      </c>
    </row>
    <row r="1565" spans="1:9">
      <c r="A1565" s="236" t="s">
        <v>942</v>
      </c>
      <c r="B1565" s="236" t="s">
        <v>1614</v>
      </c>
      <c r="C1565" s="237">
        <v>0</v>
      </c>
      <c r="D1565" s="238">
        <v>0</v>
      </c>
      <c r="E1565" s="239">
        <v>0</v>
      </c>
      <c r="F1565" s="239">
        <v>0</v>
      </c>
      <c r="G1565" s="239">
        <v>0</v>
      </c>
      <c r="H1565" s="239">
        <v>0</v>
      </c>
      <c r="I1565" s="237">
        <v>30000</v>
      </c>
    </row>
    <row r="1566" spans="1:9">
      <c r="A1566" s="236" t="s">
        <v>677</v>
      </c>
      <c r="B1566" s="236" t="s">
        <v>1975</v>
      </c>
      <c r="C1566" s="237">
        <v>0</v>
      </c>
      <c r="D1566" s="238">
        <v>0</v>
      </c>
      <c r="E1566" s="239">
        <v>0</v>
      </c>
      <c r="F1566" s="239">
        <v>0</v>
      </c>
      <c r="G1566" s="239">
        <v>0</v>
      </c>
      <c r="H1566" s="239">
        <v>0</v>
      </c>
      <c r="I1566" s="237">
        <v>30000</v>
      </c>
    </row>
    <row r="1567" spans="1:9">
      <c r="A1567" s="236" t="s">
        <v>2329</v>
      </c>
      <c r="B1567" s="236" t="s">
        <v>2330</v>
      </c>
      <c r="C1567" s="237">
        <v>0</v>
      </c>
      <c r="D1567" s="238">
        <v>0</v>
      </c>
      <c r="E1567" s="239">
        <v>0</v>
      </c>
      <c r="F1567" s="239">
        <v>0</v>
      </c>
      <c r="G1567" s="239">
        <v>0</v>
      </c>
      <c r="H1567" s="239">
        <v>0</v>
      </c>
      <c r="I1567" s="237">
        <v>30000</v>
      </c>
    </row>
    <row r="1568" spans="1:9">
      <c r="A1568" s="236" t="s">
        <v>1331</v>
      </c>
      <c r="B1568" s="236" t="s">
        <v>2527</v>
      </c>
      <c r="C1568" s="237">
        <v>0</v>
      </c>
      <c r="D1568" s="238">
        <v>0</v>
      </c>
      <c r="E1568" s="239">
        <v>0</v>
      </c>
      <c r="F1568" s="239">
        <v>0</v>
      </c>
      <c r="G1568" s="239">
        <v>0</v>
      </c>
      <c r="H1568" s="239">
        <v>0</v>
      </c>
      <c r="I1568" s="237">
        <v>30000</v>
      </c>
    </row>
    <row r="1569" spans="1:9">
      <c r="A1569" s="236" t="s">
        <v>3020</v>
      </c>
      <c r="B1569" s="236" t="s">
        <v>2765</v>
      </c>
      <c r="C1569" s="237">
        <v>0</v>
      </c>
      <c r="D1569" s="238">
        <v>0</v>
      </c>
      <c r="E1569" s="239">
        <v>0</v>
      </c>
      <c r="F1569" s="239">
        <v>0</v>
      </c>
      <c r="G1569" s="239">
        <v>0</v>
      </c>
      <c r="H1569" s="239">
        <v>0</v>
      </c>
      <c r="I1569" s="237">
        <v>124800</v>
      </c>
    </row>
    <row r="1570" spans="1:9">
      <c r="A1570" s="236" t="s">
        <v>1101</v>
      </c>
      <c r="B1570" s="236" t="s">
        <v>2101</v>
      </c>
      <c r="C1570" s="237">
        <v>0</v>
      </c>
      <c r="D1570" s="238">
        <v>0</v>
      </c>
      <c r="E1570" s="239">
        <v>0</v>
      </c>
      <c r="F1570" s="239">
        <v>0</v>
      </c>
      <c r="G1570" s="239">
        <v>0</v>
      </c>
      <c r="H1570" s="239">
        <v>0</v>
      </c>
      <c r="I1570" s="237">
        <v>30000</v>
      </c>
    </row>
    <row r="1571" spans="1:9">
      <c r="A1571" s="236" t="s">
        <v>1000</v>
      </c>
      <c r="B1571" s="236" t="s">
        <v>3010</v>
      </c>
      <c r="C1571" s="237">
        <v>0</v>
      </c>
      <c r="D1571" s="238">
        <v>0</v>
      </c>
      <c r="E1571" s="239">
        <v>0</v>
      </c>
      <c r="F1571" s="239">
        <v>0</v>
      </c>
      <c r="G1571" s="239">
        <v>0</v>
      </c>
      <c r="H1571" s="239">
        <v>0</v>
      </c>
      <c r="I1571" s="237">
        <v>30000</v>
      </c>
    </row>
    <row r="1572" spans="1:9">
      <c r="A1572" s="236" t="s">
        <v>3021</v>
      </c>
      <c r="B1572" s="236" t="s">
        <v>3022</v>
      </c>
      <c r="C1572" s="237">
        <v>0</v>
      </c>
      <c r="D1572" s="238">
        <v>0</v>
      </c>
      <c r="E1572" s="239">
        <v>0</v>
      </c>
      <c r="F1572" s="239">
        <v>0</v>
      </c>
      <c r="G1572" s="239">
        <v>0</v>
      </c>
      <c r="H1572" s="239">
        <v>0</v>
      </c>
      <c r="I1572" s="237">
        <v>30000</v>
      </c>
    </row>
    <row r="1573" spans="1:9">
      <c r="A1573" s="236" t="s">
        <v>1274</v>
      </c>
      <c r="B1573" s="236" t="s">
        <v>2696</v>
      </c>
      <c r="C1573" s="237">
        <v>0</v>
      </c>
      <c r="D1573" s="238">
        <v>0</v>
      </c>
      <c r="E1573" s="239">
        <v>0</v>
      </c>
      <c r="F1573" s="239">
        <v>0</v>
      </c>
      <c r="G1573" s="239">
        <v>0</v>
      </c>
      <c r="H1573" s="239">
        <v>0</v>
      </c>
      <c r="I1573" s="237">
        <v>30000</v>
      </c>
    </row>
    <row r="1574" spans="1:9">
      <c r="A1574" s="236" t="s">
        <v>512</v>
      </c>
      <c r="B1574" s="236" t="s">
        <v>2022</v>
      </c>
      <c r="C1574" s="237">
        <v>0</v>
      </c>
      <c r="D1574" s="238">
        <v>0</v>
      </c>
      <c r="E1574" s="239">
        <v>0</v>
      </c>
      <c r="F1574" s="239">
        <v>0</v>
      </c>
      <c r="G1574" s="239">
        <v>0</v>
      </c>
      <c r="H1574" s="239">
        <v>0</v>
      </c>
      <c r="I1574" s="237">
        <v>30000</v>
      </c>
    </row>
    <row r="1575" spans="1:9">
      <c r="A1575" s="236" t="s">
        <v>3023</v>
      </c>
      <c r="B1575" s="236" t="s">
        <v>1796</v>
      </c>
      <c r="C1575" s="237">
        <v>0</v>
      </c>
      <c r="D1575" s="238">
        <v>0</v>
      </c>
      <c r="E1575" s="239">
        <v>0</v>
      </c>
      <c r="F1575" s="239">
        <v>0</v>
      </c>
      <c r="G1575" s="239">
        <v>0</v>
      </c>
      <c r="H1575" s="239">
        <v>0</v>
      </c>
      <c r="I1575" s="237">
        <v>30000</v>
      </c>
    </row>
    <row r="1576" spans="1:9">
      <c r="A1576" s="236" t="s">
        <v>3024</v>
      </c>
      <c r="B1576" s="236" t="s">
        <v>1984</v>
      </c>
      <c r="C1576" s="237">
        <v>0</v>
      </c>
      <c r="D1576" s="238">
        <v>0</v>
      </c>
      <c r="E1576" s="239">
        <v>0</v>
      </c>
      <c r="F1576" s="239">
        <v>0</v>
      </c>
      <c r="G1576" s="239">
        <v>0</v>
      </c>
      <c r="H1576" s="239">
        <v>0</v>
      </c>
      <c r="I1576" s="237">
        <v>50000</v>
      </c>
    </row>
    <row r="1577" spans="1:9">
      <c r="A1577" s="236" t="s">
        <v>3025</v>
      </c>
      <c r="B1577" s="236" t="s">
        <v>2245</v>
      </c>
      <c r="C1577" s="237">
        <v>0</v>
      </c>
      <c r="D1577" s="238">
        <v>0</v>
      </c>
      <c r="E1577" s="239">
        <v>0</v>
      </c>
      <c r="F1577" s="239">
        <v>0</v>
      </c>
      <c r="G1577" s="239">
        <v>0</v>
      </c>
      <c r="H1577" s="239">
        <v>0</v>
      </c>
      <c r="I1577" s="237">
        <v>50000</v>
      </c>
    </row>
    <row r="1578" spans="1:9">
      <c r="A1578" s="236" t="s">
        <v>3026</v>
      </c>
      <c r="B1578" s="236" t="s">
        <v>1971</v>
      </c>
      <c r="C1578" s="237">
        <v>0</v>
      </c>
      <c r="D1578" s="238">
        <v>0</v>
      </c>
      <c r="E1578" s="239">
        <v>0</v>
      </c>
      <c r="F1578" s="239">
        <v>0</v>
      </c>
      <c r="G1578" s="239">
        <v>0</v>
      </c>
      <c r="H1578" s="239">
        <v>0</v>
      </c>
      <c r="I1578" s="237">
        <v>30000</v>
      </c>
    </row>
    <row r="1579" spans="1:9">
      <c r="A1579" s="236" t="s">
        <v>3027</v>
      </c>
      <c r="B1579" s="236" t="s">
        <v>1758</v>
      </c>
      <c r="C1579" s="237">
        <v>0</v>
      </c>
      <c r="D1579" s="238">
        <v>0</v>
      </c>
      <c r="E1579" s="239">
        <v>0</v>
      </c>
      <c r="F1579" s="239">
        <v>0</v>
      </c>
      <c r="G1579" s="239">
        <v>0</v>
      </c>
      <c r="H1579" s="239">
        <v>0</v>
      </c>
      <c r="I1579" s="237">
        <v>30000</v>
      </c>
    </row>
    <row r="1580" spans="1:9">
      <c r="A1580" s="236" t="s">
        <v>3028</v>
      </c>
      <c r="B1580" s="236" t="s">
        <v>2140</v>
      </c>
      <c r="C1580" s="237">
        <v>0</v>
      </c>
      <c r="D1580" s="238">
        <v>0</v>
      </c>
      <c r="E1580" s="239">
        <v>0</v>
      </c>
      <c r="F1580" s="239">
        <v>0</v>
      </c>
      <c r="G1580" s="239">
        <v>0</v>
      </c>
      <c r="H1580" s="239">
        <v>0</v>
      </c>
      <c r="I1580" s="237">
        <v>30000</v>
      </c>
    </row>
    <row r="1581" spans="1:9">
      <c r="A1581" s="236" t="s">
        <v>991</v>
      </c>
      <c r="B1581" s="236" t="s">
        <v>1735</v>
      </c>
      <c r="C1581" s="237">
        <v>0</v>
      </c>
      <c r="D1581" s="238">
        <v>0</v>
      </c>
      <c r="E1581" s="239">
        <v>0</v>
      </c>
      <c r="F1581" s="239">
        <v>0</v>
      </c>
      <c r="G1581" s="239">
        <v>0</v>
      </c>
      <c r="H1581" s="239">
        <v>0</v>
      </c>
      <c r="I1581" s="237">
        <v>30000</v>
      </c>
    </row>
    <row r="1582" spans="1:9">
      <c r="A1582" s="236" t="s">
        <v>518</v>
      </c>
      <c r="B1582" s="236" t="s">
        <v>2573</v>
      </c>
      <c r="C1582" s="237">
        <v>0</v>
      </c>
      <c r="D1582" s="238">
        <v>0</v>
      </c>
      <c r="E1582" s="239">
        <v>0</v>
      </c>
      <c r="F1582" s="239">
        <v>0</v>
      </c>
      <c r="G1582" s="239">
        <v>0</v>
      </c>
      <c r="H1582" s="239">
        <v>0</v>
      </c>
      <c r="I1582" s="237">
        <v>30000</v>
      </c>
    </row>
    <row r="1583" spans="1:9">
      <c r="A1583" s="236" t="s">
        <v>3029</v>
      </c>
      <c r="B1583" s="236" t="s">
        <v>1799</v>
      </c>
      <c r="C1583" s="237">
        <v>0</v>
      </c>
      <c r="D1583" s="238">
        <v>0</v>
      </c>
      <c r="E1583" s="239">
        <v>0</v>
      </c>
      <c r="F1583" s="239">
        <v>0</v>
      </c>
      <c r="G1583" s="239">
        <v>0</v>
      </c>
      <c r="H1583" s="239">
        <v>0</v>
      </c>
      <c r="I1583" s="237">
        <v>34560</v>
      </c>
    </row>
    <row r="1584" spans="1:9">
      <c r="A1584" s="236" t="s">
        <v>3030</v>
      </c>
      <c r="B1584" s="236" t="s">
        <v>3031</v>
      </c>
      <c r="C1584" s="237">
        <v>0</v>
      </c>
      <c r="D1584" s="238">
        <v>0</v>
      </c>
      <c r="E1584" s="239">
        <v>0</v>
      </c>
      <c r="F1584" s="239">
        <v>0</v>
      </c>
      <c r="G1584" s="239">
        <v>0</v>
      </c>
      <c r="H1584" s="239">
        <v>0</v>
      </c>
      <c r="I1584" s="237">
        <v>30000</v>
      </c>
    </row>
    <row r="1585" spans="1:9">
      <c r="A1585" s="236" t="s">
        <v>3032</v>
      </c>
      <c r="B1585" s="236" t="s">
        <v>1836</v>
      </c>
      <c r="C1585" s="237">
        <v>0</v>
      </c>
      <c r="D1585" s="238">
        <v>0</v>
      </c>
      <c r="E1585" s="239">
        <v>0</v>
      </c>
      <c r="F1585" s="239">
        <v>0</v>
      </c>
      <c r="G1585" s="239">
        <v>0</v>
      </c>
      <c r="H1585" s="239">
        <v>0</v>
      </c>
      <c r="I1585" s="237">
        <v>30000</v>
      </c>
    </row>
    <row r="1586" spans="1:9">
      <c r="A1586" s="236" t="s">
        <v>3033</v>
      </c>
      <c r="B1586" s="236" t="s">
        <v>3034</v>
      </c>
      <c r="C1586" s="237">
        <v>0</v>
      </c>
      <c r="D1586" s="238">
        <v>0</v>
      </c>
      <c r="E1586" s="239">
        <v>0</v>
      </c>
      <c r="F1586" s="239">
        <v>0</v>
      </c>
      <c r="G1586" s="239">
        <v>0</v>
      </c>
      <c r="H1586" s="239">
        <v>0</v>
      </c>
      <c r="I1586" s="237">
        <v>300000</v>
      </c>
    </row>
    <row r="1587" spans="1:9">
      <c r="A1587" s="236" t="s">
        <v>784</v>
      </c>
      <c r="B1587" s="236" t="s">
        <v>1845</v>
      </c>
      <c r="C1587" s="237">
        <v>0</v>
      </c>
      <c r="D1587" s="238">
        <v>0</v>
      </c>
      <c r="E1587" s="239">
        <v>0</v>
      </c>
      <c r="F1587" s="239">
        <v>0</v>
      </c>
      <c r="G1587" s="239">
        <v>0</v>
      </c>
      <c r="H1587" s="239">
        <v>0</v>
      </c>
      <c r="I1587" s="237">
        <v>30000</v>
      </c>
    </row>
    <row r="1588" spans="1:9">
      <c r="A1588" s="236" t="s">
        <v>3035</v>
      </c>
      <c r="B1588" s="236" t="s">
        <v>1984</v>
      </c>
      <c r="C1588" s="237">
        <v>0</v>
      </c>
      <c r="D1588" s="238">
        <v>0</v>
      </c>
      <c r="E1588" s="239">
        <v>0</v>
      </c>
      <c r="F1588" s="239">
        <v>0</v>
      </c>
      <c r="G1588" s="239">
        <v>0</v>
      </c>
      <c r="H1588" s="239">
        <v>0</v>
      </c>
      <c r="I1588" s="237">
        <v>50000</v>
      </c>
    </row>
    <row r="1589" spans="1:9">
      <c r="A1589" s="236" t="s">
        <v>3036</v>
      </c>
      <c r="B1589" s="236" t="s">
        <v>1699</v>
      </c>
      <c r="C1589" s="237">
        <v>0</v>
      </c>
      <c r="D1589" s="238">
        <v>0</v>
      </c>
      <c r="E1589" s="239">
        <v>0</v>
      </c>
      <c r="F1589" s="239">
        <v>0</v>
      </c>
      <c r="G1589" s="239">
        <v>0</v>
      </c>
      <c r="H1589" s="239">
        <v>0</v>
      </c>
      <c r="I1589" s="237">
        <v>30000</v>
      </c>
    </row>
    <row r="1590" spans="1:9">
      <c r="A1590" s="236" t="s">
        <v>557</v>
      </c>
      <c r="B1590" s="236" t="s">
        <v>2340</v>
      </c>
      <c r="C1590" s="237">
        <v>482</v>
      </c>
      <c r="D1590" s="238">
        <v>46</v>
      </c>
      <c r="E1590" s="239">
        <v>0</v>
      </c>
      <c r="F1590" s="239">
        <v>0</v>
      </c>
      <c r="G1590" s="239">
        <v>0</v>
      </c>
      <c r="H1590" s="239">
        <v>0</v>
      </c>
      <c r="I1590" s="237">
        <v>250000</v>
      </c>
    </row>
    <row r="1591" spans="1:9">
      <c r="A1591" s="236" t="s">
        <v>3037</v>
      </c>
      <c r="B1591" s="236" t="s">
        <v>1769</v>
      </c>
      <c r="C1591" s="237">
        <v>0</v>
      </c>
      <c r="D1591" s="238">
        <v>0</v>
      </c>
      <c r="E1591" s="239">
        <v>0</v>
      </c>
      <c r="F1591" s="239">
        <v>0</v>
      </c>
      <c r="G1591" s="239">
        <v>0</v>
      </c>
      <c r="H1591" s="239">
        <v>0</v>
      </c>
      <c r="I1591" s="237">
        <v>30000</v>
      </c>
    </row>
    <row r="1592" spans="1:9">
      <c r="A1592" s="236" t="s">
        <v>899</v>
      </c>
      <c r="B1592" s="236" t="s">
        <v>1939</v>
      </c>
      <c r="C1592" s="237">
        <v>0</v>
      </c>
      <c r="D1592" s="238">
        <v>0</v>
      </c>
      <c r="E1592" s="239">
        <v>0</v>
      </c>
      <c r="F1592" s="239">
        <v>0</v>
      </c>
      <c r="G1592" s="239">
        <v>0</v>
      </c>
      <c r="H1592" s="239">
        <v>0</v>
      </c>
      <c r="I1592" s="237">
        <v>50000</v>
      </c>
    </row>
    <row r="1593" spans="1:9">
      <c r="A1593" s="236" t="s">
        <v>607</v>
      </c>
      <c r="B1593" s="236" t="s">
        <v>2130</v>
      </c>
      <c r="C1593" s="237">
        <v>0</v>
      </c>
      <c r="D1593" s="238">
        <v>0</v>
      </c>
      <c r="E1593" s="239">
        <v>0</v>
      </c>
      <c r="F1593" s="239">
        <v>0</v>
      </c>
      <c r="G1593" s="239">
        <v>0</v>
      </c>
      <c r="H1593" s="239">
        <v>0</v>
      </c>
      <c r="I1593" s="237">
        <v>30000</v>
      </c>
    </row>
    <row r="1594" spans="1:9">
      <c r="A1594" s="236" t="s">
        <v>617</v>
      </c>
      <c r="B1594" s="236" t="s">
        <v>1935</v>
      </c>
      <c r="C1594" s="237">
        <v>0</v>
      </c>
      <c r="D1594" s="238">
        <v>0</v>
      </c>
      <c r="E1594" s="239">
        <v>0</v>
      </c>
      <c r="F1594" s="239">
        <v>0</v>
      </c>
      <c r="G1594" s="239">
        <v>0</v>
      </c>
      <c r="H1594" s="239">
        <v>0</v>
      </c>
      <c r="I1594" s="237">
        <v>30000</v>
      </c>
    </row>
    <row r="1595" spans="1:9">
      <c r="A1595" s="236" t="s">
        <v>3038</v>
      </c>
      <c r="B1595" s="236" t="s">
        <v>2577</v>
      </c>
      <c r="C1595" s="237">
        <v>0</v>
      </c>
      <c r="D1595" s="238">
        <v>0</v>
      </c>
      <c r="E1595" s="239">
        <v>0</v>
      </c>
      <c r="F1595" s="239">
        <v>0</v>
      </c>
      <c r="G1595" s="239">
        <v>0</v>
      </c>
      <c r="H1595" s="239">
        <v>0</v>
      </c>
      <c r="I1595" s="237">
        <v>80000</v>
      </c>
    </row>
    <row r="1596" spans="1:9">
      <c r="A1596" s="236" t="s">
        <v>3039</v>
      </c>
      <c r="B1596" s="236" t="s">
        <v>1750</v>
      </c>
      <c r="C1596" s="237">
        <v>0</v>
      </c>
      <c r="D1596" s="238">
        <v>0</v>
      </c>
      <c r="E1596" s="239">
        <v>0</v>
      </c>
      <c r="F1596" s="239">
        <v>0</v>
      </c>
      <c r="G1596" s="239">
        <v>0</v>
      </c>
      <c r="H1596" s="239">
        <v>0</v>
      </c>
      <c r="I1596" s="237">
        <v>30000</v>
      </c>
    </row>
    <row r="1597" spans="1:9">
      <c r="A1597" s="236" t="s">
        <v>480</v>
      </c>
      <c r="B1597" s="236" t="s">
        <v>2092</v>
      </c>
      <c r="C1597" s="237">
        <v>0</v>
      </c>
      <c r="D1597" s="238">
        <v>0</v>
      </c>
      <c r="E1597" s="239">
        <v>0</v>
      </c>
      <c r="F1597" s="239">
        <v>0</v>
      </c>
      <c r="G1597" s="239">
        <v>0</v>
      </c>
      <c r="H1597" s="239">
        <v>0</v>
      </c>
      <c r="I1597" s="237">
        <v>30000</v>
      </c>
    </row>
    <row r="1598" spans="1:9">
      <c r="A1598" s="236" t="s">
        <v>610</v>
      </c>
      <c r="B1598" s="236" t="s">
        <v>2130</v>
      </c>
      <c r="C1598" s="237">
        <v>0</v>
      </c>
      <c r="D1598" s="238">
        <v>0</v>
      </c>
      <c r="E1598" s="239">
        <v>0</v>
      </c>
      <c r="F1598" s="239">
        <v>0</v>
      </c>
      <c r="G1598" s="239">
        <v>0</v>
      </c>
      <c r="H1598" s="239">
        <v>0</v>
      </c>
      <c r="I1598" s="237">
        <v>30000</v>
      </c>
    </row>
    <row r="1599" spans="1:9">
      <c r="A1599" s="236" t="s">
        <v>3040</v>
      </c>
      <c r="B1599" s="236" t="s">
        <v>3034</v>
      </c>
      <c r="C1599" s="237">
        <v>0</v>
      </c>
      <c r="D1599" s="238">
        <v>0</v>
      </c>
      <c r="E1599" s="239">
        <v>0</v>
      </c>
      <c r="F1599" s="239">
        <v>0</v>
      </c>
      <c r="G1599" s="239">
        <v>0</v>
      </c>
      <c r="H1599" s="239">
        <v>0</v>
      </c>
      <c r="I1599" s="237">
        <v>300000</v>
      </c>
    </row>
    <row r="1600" spans="1:9">
      <c r="A1600" s="236" t="s">
        <v>3041</v>
      </c>
      <c r="B1600" s="236" t="s">
        <v>1786</v>
      </c>
      <c r="C1600" s="237">
        <v>0</v>
      </c>
      <c r="D1600" s="238">
        <v>0</v>
      </c>
      <c r="E1600" s="239">
        <v>0</v>
      </c>
      <c r="F1600" s="239">
        <v>0</v>
      </c>
      <c r="G1600" s="239">
        <v>0</v>
      </c>
      <c r="H1600" s="239">
        <v>0</v>
      </c>
      <c r="I1600" s="237">
        <v>46080</v>
      </c>
    </row>
    <row r="1601" spans="1:9">
      <c r="A1601" s="236" t="s">
        <v>3042</v>
      </c>
      <c r="B1601" s="236" t="s">
        <v>1752</v>
      </c>
      <c r="C1601" s="237">
        <v>0</v>
      </c>
      <c r="D1601" s="238">
        <v>0</v>
      </c>
      <c r="E1601" s="239">
        <v>0</v>
      </c>
      <c r="F1601" s="239">
        <v>0</v>
      </c>
      <c r="G1601" s="239">
        <v>0</v>
      </c>
      <c r="H1601" s="239">
        <v>0</v>
      </c>
      <c r="I1601" s="237">
        <v>64000</v>
      </c>
    </row>
    <row r="1602" spans="1:9">
      <c r="A1602" s="236" t="s">
        <v>613</v>
      </c>
      <c r="B1602" s="236" t="s">
        <v>2130</v>
      </c>
      <c r="C1602" s="237">
        <v>0</v>
      </c>
      <c r="D1602" s="238">
        <v>0</v>
      </c>
      <c r="E1602" s="239">
        <v>0</v>
      </c>
      <c r="F1602" s="239">
        <v>0</v>
      </c>
      <c r="G1602" s="239">
        <v>0</v>
      </c>
      <c r="H1602" s="239">
        <v>0</v>
      </c>
      <c r="I1602" s="237">
        <v>30000</v>
      </c>
    </row>
    <row r="1603" spans="1:9">
      <c r="A1603" s="236" t="s">
        <v>846</v>
      </c>
      <c r="B1603" s="236" t="s">
        <v>3043</v>
      </c>
      <c r="C1603" s="237">
        <v>0</v>
      </c>
      <c r="D1603" s="238">
        <v>0</v>
      </c>
      <c r="E1603" s="239">
        <v>0</v>
      </c>
      <c r="F1603" s="239">
        <v>0</v>
      </c>
      <c r="G1603" s="239">
        <v>0</v>
      </c>
      <c r="H1603" s="239">
        <v>0</v>
      </c>
      <c r="I1603" s="237">
        <v>122880</v>
      </c>
    </row>
    <row r="1604" spans="1:9">
      <c r="A1604" s="236" t="s">
        <v>3044</v>
      </c>
      <c r="B1604" s="236" t="s">
        <v>2049</v>
      </c>
      <c r="C1604" s="237">
        <v>0</v>
      </c>
      <c r="D1604" s="238">
        <v>0</v>
      </c>
      <c r="E1604" s="239">
        <v>0</v>
      </c>
      <c r="F1604" s="239">
        <v>0</v>
      </c>
      <c r="G1604" s="239">
        <v>0</v>
      </c>
      <c r="H1604" s="239">
        <v>0</v>
      </c>
      <c r="I1604" s="237">
        <v>50000</v>
      </c>
    </row>
    <row r="1605" spans="1:9">
      <c r="A1605" s="236" t="s">
        <v>3045</v>
      </c>
      <c r="B1605" s="236" t="s">
        <v>3046</v>
      </c>
      <c r="C1605" s="237">
        <v>0</v>
      </c>
      <c r="D1605" s="238">
        <v>0</v>
      </c>
      <c r="E1605" s="239">
        <v>0</v>
      </c>
      <c r="F1605" s="239">
        <v>0</v>
      </c>
      <c r="G1605" s="239">
        <v>0</v>
      </c>
      <c r="H1605" s="239">
        <v>0</v>
      </c>
      <c r="I1605" s="237">
        <v>30000</v>
      </c>
    </row>
    <row r="1606" spans="1:9">
      <c r="A1606" s="236" t="s">
        <v>995</v>
      </c>
      <c r="B1606" s="236" t="s">
        <v>1735</v>
      </c>
      <c r="C1606" s="237">
        <v>0</v>
      </c>
      <c r="D1606" s="238">
        <v>0</v>
      </c>
      <c r="E1606" s="239">
        <v>0</v>
      </c>
      <c r="F1606" s="239">
        <v>0</v>
      </c>
      <c r="G1606" s="239">
        <v>0</v>
      </c>
      <c r="H1606" s="239">
        <v>0</v>
      </c>
      <c r="I1606" s="237">
        <v>30000</v>
      </c>
    </row>
    <row r="1607" spans="1:9">
      <c r="A1607" s="236" t="s">
        <v>853</v>
      </c>
      <c r="B1607" s="236" t="s">
        <v>1668</v>
      </c>
      <c r="C1607" s="237">
        <v>0</v>
      </c>
      <c r="D1607" s="238">
        <v>0</v>
      </c>
      <c r="E1607" s="239">
        <v>0</v>
      </c>
      <c r="F1607" s="239">
        <v>0</v>
      </c>
      <c r="G1607" s="239">
        <v>0</v>
      </c>
      <c r="H1607" s="239">
        <v>0</v>
      </c>
      <c r="I1607" s="237">
        <v>160000</v>
      </c>
    </row>
    <row r="1608" spans="1:9">
      <c r="A1608" s="236" t="s">
        <v>3047</v>
      </c>
      <c r="B1608" s="236" t="s">
        <v>2221</v>
      </c>
      <c r="C1608" s="237">
        <v>0</v>
      </c>
      <c r="D1608" s="238">
        <v>0</v>
      </c>
      <c r="E1608" s="239">
        <v>0</v>
      </c>
      <c r="F1608" s="239">
        <v>0</v>
      </c>
      <c r="G1608" s="239">
        <v>0</v>
      </c>
      <c r="H1608" s="239">
        <v>0</v>
      </c>
      <c r="I1608" s="237">
        <v>30000</v>
      </c>
    </row>
    <row r="1609" spans="1:9">
      <c r="A1609" s="236" t="s">
        <v>1250</v>
      </c>
      <c r="B1609" s="236" t="s">
        <v>2752</v>
      </c>
      <c r="C1609" s="237">
        <v>0</v>
      </c>
      <c r="D1609" s="238">
        <v>0</v>
      </c>
      <c r="E1609" s="239">
        <v>0</v>
      </c>
      <c r="F1609" s="239">
        <v>0</v>
      </c>
      <c r="G1609" s="239">
        <v>0</v>
      </c>
      <c r="H1609" s="239">
        <v>0</v>
      </c>
      <c r="I1609" s="237">
        <v>24000</v>
      </c>
    </row>
    <row r="1610" spans="1:9">
      <c r="A1610" s="236" t="s">
        <v>3048</v>
      </c>
      <c r="B1610" s="236" t="s">
        <v>2112</v>
      </c>
      <c r="C1610" s="237">
        <v>0</v>
      </c>
      <c r="D1610" s="238">
        <v>0</v>
      </c>
      <c r="E1610" s="239">
        <v>0</v>
      </c>
      <c r="F1610" s="239">
        <v>0</v>
      </c>
      <c r="G1610" s="239">
        <v>0</v>
      </c>
      <c r="H1610" s="239">
        <v>0</v>
      </c>
      <c r="I1610" s="237">
        <v>30000</v>
      </c>
    </row>
    <row r="1611" spans="1:9">
      <c r="A1611" s="236" t="s">
        <v>1255</v>
      </c>
      <c r="B1611" s="236" t="s">
        <v>2098</v>
      </c>
      <c r="C1611" s="237">
        <v>0</v>
      </c>
      <c r="D1611" s="238">
        <v>0</v>
      </c>
      <c r="E1611" s="239">
        <v>0</v>
      </c>
      <c r="F1611" s="239">
        <v>0</v>
      </c>
      <c r="G1611" s="239">
        <v>0</v>
      </c>
      <c r="H1611" s="239">
        <v>0</v>
      </c>
      <c r="I1611" s="237">
        <v>30000</v>
      </c>
    </row>
    <row r="1612" spans="1:9">
      <c r="A1612" s="236" t="s">
        <v>1216</v>
      </c>
      <c r="B1612" s="236" t="s">
        <v>2216</v>
      </c>
      <c r="C1612" s="237">
        <v>0</v>
      </c>
      <c r="D1612" s="238">
        <v>0</v>
      </c>
      <c r="E1612" s="239">
        <v>0</v>
      </c>
      <c r="F1612" s="239">
        <v>0</v>
      </c>
      <c r="G1612" s="239">
        <v>0</v>
      </c>
      <c r="H1612" s="239">
        <v>0</v>
      </c>
      <c r="I1612" s="237">
        <v>30000</v>
      </c>
    </row>
    <row r="1613" spans="1:9">
      <c r="A1613" s="236" t="s">
        <v>3049</v>
      </c>
      <c r="B1613" s="236" t="s">
        <v>1891</v>
      </c>
      <c r="C1613" s="237">
        <v>0</v>
      </c>
      <c r="D1613" s="238">
        <v>0</v>
      </c>
      <c r="E1613" s="239">
        <v>0</v>
      </c>
      <c r="F1613" s="239">
        <v>0</v>
      </c>
      <c r="G1613" s="239">
        <v>0</v>
      </c>
      <c r="H1613" s="239">
        <v>0</v>
      </c>
      <c r="I1613" s="237">
        <v>30000</v>
      </c>
    </row>
    <row r="1614" spans="1:9">
      <c r="A1614" s="236" t="s">
        <v>3050</v>
      </c>
      <c r="B1614" s="236" t="s">
        <v>1789</v>
      </c>
      <c r="C1614" s="237">
        <v>0</v>
      </c>
      <c r="D1614" s="238">
        <v>0</v>
      </c>
      <c r="E1614" s="239">
        <v>0</v>
      </c>
      <c r="F1614" s="239">
        <v>0</v>
      </c>
      <c r="G1614" s="239">
        <v>0</v>
      </c>
      <c r="H1614" s="239">
        <v>0</v>
      </c>
      <c r="I1614" s="237">
        <v>30000</v>
      </c>
    </row>
    <row r="1615" spans="1:9">
      <c r="A1615" s="236" t="s">
        <v>807</v>
      </c>
      <c r="B1615" s="236" t="s">
        <v>1697</v>
      </c>
      <c r="C1615" s="237">
        <v>0</v>
      </c>
      <c r="D1615" s="238">
        <v>0</v>
      </c>
      <c r="E1615" s="239">
        <v>0</v>
      </c>
      <c r="F1615" s="239">
        <v>0</v>
      </c>
      <c r="G1615" s="239">
        <v>0</v>
      </c>
      <c r="H1615" s="239">
        <v>0</v>
      </c>
      <c r="I1615" s="237">
        <v>30000</v>
      </c>
    </row>
    <row r="1616" spans="1:9">
      <c r="A1616" s="236" t="s">
        <v>1070</v>
      </c>
      <c r="B1616" s="236" t="s">
        <v>2086</v>
      </c>
      <c r="C1616" s="237">
        <v>0</v>
      </c>
      <c r="D1616" s="238">
        <v>0</v>
      </c>
      <c r="E1616" s="239">
        <v>0</v>
      </c>
      <c r="F1616" s="239">
        <v>0</v>
      </c>
      <c r="G1616" s="239">
        <v>0</v>
      </c>
      <c r="H1616" s="239">
        <v>0</v>
      </c>
      <c r="I1616" s="237">
        <v>30000</v>
      </c>
    </row>
    <row r="1617" spans="1:9">
      <c r="A1617" s="236" t="s">
        <v>3051</v>
      </c>
      <c r="B1617" s="236" t="s">
        <v>2529</v>
      </c>
      <c r="C1617" s="237">
        <v>0</v>
      </c>
      <c r="D1617" s="238">
        <v>0</v>
      </c>
      <c r="E1617" s="239">
        <v>0</v>
      </c>
      <c r="F1617" s="239">
        <v>0</v>
      </c>
      <c r="G1617" s="239">
        <v>0</v>
      </c>
      <c r="H1617" s="239">
        <v>0</v>
      </c>
      <c r="I1617" s="237">
        <v>40000</v>
      </c>
    </row>
    <row r="1618" spans="1:9">
      <c r="A1618" s="236" t="s">
        <v>3052</v>
      </c>
      <c r="B1618" s="236" t="s">
        <v>1968</v>
      </c>
      <c r="C1618" s="237">
        <v>0</v>
      </c>
      <c r="D1618" s="238">
        <v>0</v>
      </c>
      <c r="E1618" s="239">
        <v>0</v>
      </c>
      <c r="F1618" s="239">
        <v>0</v>
      </c>
      <c r="G1618" s="239">
        <v>0</v>
      </c>
      <c r="H1618" s="239">
        <v>0</v>
      </c>
      <c r="I1618" s="237">
        <v>30000</v>
      </c>
    </row>
    <row r="1619" spans="1:9">
      <c r="A1619" s="236" t="s">
        <v>3053</v>
      </c>
      <c r="B1619" s="236" t="s">
        <v>1742</v>
      </c>
      <c r="C1619" s="237">
        <v>0</v>
      </c>
      <c r="D1619" s="238">
        <v>0</v>
      </c>
      <c r="E1619" s="239">
        <v>0</v>
      </c>
      <c r="F1619" s="239">
        <v>0</v>
      </c>
      <c r="G1619" s="239">
        <v>0</v>
      </c>
      <c r="H1619" s="239">
        <v>0</v>
      </c>
      <c r="I1619" s="237">
        <v>24000</v>
      </c>
    </row>
    <row r="1620" spans="1:9">
      <c r="A1620" s="236" t="s">
        <v>1214</v>
      </c>
      <c r="B1620" s="236" t="s">
        <v>2216</v>
      </c>
      <c r="C1620" s="237">
        <v>0</v>
      </c>
      <c r="D1620" s="238">
        <v>0</v>
      </c>
      <c r="E1620" s="239">
        <v>0</v>
      </c>
      <c r="F1620" s="239">
        <v>0</v>
      </c>
      <c r="G1620" s="239">
        <v>0</v>
      </c>
      <c r="H1620" s="239">
        <v>0</v>
      </c>
      <c r="I1620" s="237">
        <v>30000</v>
      </c>
    </row>
    <row r="1621" spans="1:9">
      <c r="A1621" s="236" t="s">
        <v>3054</v>
      </c>
      <c r="B1621" s="236" t="s">
        <v>2344</v>
      </c>
      <c r="C1621" s="237">
        <v>0</v>
      </c>
      <c r="D1621" s="238">
        <v>0</v>
      </c>
      <c r="E1621" s="239">
        <v>0</v>
      </c>
      <c r="F1621" s="239">
        <v>0</v>
      </c>
      <c r="G1621" s="239">
        <v>0</v>
      </c>
      <c r="H1621" s="239">
        <v>0</v>
      </c>
      <c r="I1621" s="237">
        <v>30000</v>
      </c>
    </row>
    <row r="1622" spans="1:9">
      <c r="A1622" s="236" t="s">
        <v>3055</v>
      </c>
      <c r="B1622" s="236" t="s">
        <v>3034</v>
      </c>
      <c r="C1622" s="237">
        <v>0</v>
      </c>
      <c r="D1622" s="238">
        <v>0</v>
      </c>
      <c r="E1622" s="239">
        <v>0</v>
      </c>
      <c r="F1622" s="239">
        <v>0</v>
      </c>
      <c r="G1622" s="239">
        <v>0</v>
      </c>
      <c r="H1622" s="239">
        <v>0</v>
      </c>
      <c r="I1622" s="237">
        <v>300000</v>
      </c>
    </row>
    <row r="1623" spans="1:9">
      <c r="A1623" s="236" t="s">
        <v>3056</v>
      </c>
      <c r="B1623" s="236" t="s">
        <v>3004</v>
      </c>
      <c r="C1623" s="237">
        <v>0</v>
      </c>
      <c r="D1623" s="238">
        <v>0</v>
      </c>
      <c r="E1623" s="239">
        <v>0</v>
      </c>
      <c r="F1623" s="239">
        <v>0</v>
      </c>
      <c r="G1623" s="239">
        <v>0</v>
      </c>
      <c r="H1623" s="239">
        <v>0</v>
      </c>
      <c r="I1623" s="237">
        <v>30000</v>
      </c>
    </row>
    <row r="1624" spans="1:9">
      <c r="A1624" s="236" t="s">
        <v>3057</v>
      </c>
      <c r="B1624" s="236" t="s">
        <v>1860</v>
      </c>
      <c r="C1624" s="237">
        <v>0</v>
      </c>
      <c r="D1624" s="238">
        <v>0</v>
      </c>
      <c r="E1624" s="239">
        <v>0</v>
      </c>
      <c r="F1624" s="239">
        <v>0</v>
      </c>
      <c r="G1624" s="239">
        <v>0</v>
      </c>
      <c r="H1624" s="239">
        <v>0</v>
      </c>
      <c r="I1624" s="237">
        <v>30000</v>
      </c>
    </row>
    <row r="1625" spans="1:9">
      <c r="A1625" s="236" t="s">
        <v>727</v>
      </c>
      <c r="B1625" s="236" t="s">
        <v>1590</v>
      </c>
      <c r="C1625" s="237">
        <v>0</v>
      </c>
      <c r="D1625" s="238">
        <v>0</v>
      </c>
      <c r="E1625" s="239">
        <v>0</v>
      </c>
      <c r="F1625" s="239">
        <v>0</v>
      </c>
      <c r="G1625" s="239">
        <v>0</v>
      </c>
      <c r="H1625" s="239">
        <v>0</v>
      </c>
      <c r="I1625" s="237">
        <v>64000</v>
      </c>
    </row>
    <row r="1626" spans="1:9">
      <c r="A1626" s="236" t="s">
        <v>3058</v>
      </c>
      <c r="B1626" s="236" t="s">
        <v>1756</v>
      </c>
      <c r="C1626" s="237">
        <v>0</v>
      </c>
      <c r="D1626" s="238">
        <v>0</v>
      </c>
      <c r="E1626" s="239">
        <v>0</v>
      </c>
      <c r="F1626" s="239">
        <v>0</v>
      </c>
      <c r="G1626" s="239">
        <v>0</v>
      </c>
      <c r="H1626" s="239">
        <v>0</v>
      </c>
      <c r="I1626" s="237">
        <v>50000</v>
      </c>
    </row>
    <row r="1627" spans="1:9">
      <c r="A1627" s="236" t="s">
        <v>3059</v>
      </c>
      <c r="B1627" s="236" t="s">
        <v>2213</v>
      </c>
      <c r="C1627" s="237">
        <v>0</v>
      </c>
      <c r="D1627" s="238">
        <v>0</v>
      </c>
      <c r="E1627" s="239">
        <v>0</v>
      </c>
      <c r="F1627" s="239">
        <v>0</v>
      </c>
      <c r="G1627" s="239">
        <v>0</v>
      </c>
      <c r="H1627" s="239">
        <v>0</v>
      </c>
      <c r="I1627" s="237">
        <v>80000</v>
      </c>
    </row>
    <row r="1628" spans="1:9">
      <c r="A1628" s="236" t="s">
        <v>3060</v>
      </c>
      <c r="B1628" s="236" t="s">
        <v>1887</v>
      </c>
      <c r="C1628" s="237">
        <v>0</v>
      </c>
      <c r="D1628" s="238">
        <v>0</v>
      </c>
      <c r="E1628" s="239">
        <v>0</v>
      </c>
      <c r="F1628" s="239">
        <v>0</v>
      </c>
      <c r="G1628" s="239">
        <v>0</v>
      </c>
      <c r="H1628" s="239">
        <v>0</v>
      </c>
      <c r="I1628" s="237">
        <v>30000</v>
      </c>
    </row>
    <row r="1629" spans="1:9">
      <c r="A1629" s="236" t="s">
        <v>2521</v>
      </c>
      <c r="B1629" s="236" t="s">
        <v>2522</v>
      </c>
      <c r="C1629" s="237">
        <v>0</v>
      </c>
      <c r="D1629" s="238">
        <v>0</v>
      </c>
      <c r="E1629" s="239">
        <v>0</v>
      </c>
      <c r="F1629" s="239">
        <v>0</v>
      </c>
      <c r="G1629" s="239">
        <v>0</v>
      </c>
      <c r="H1629" s="239">
        <v>0</v>
      </c>
      <c r="I1629" s="237">
        <v>40000</v>
      </c>
    </row>
    <row r="1630" spans="1:9">
      <c r="A1630" s="236" t="s">
        <v>3061</v>
      </c>
      <c r="B1630" s="236" t="s">
        <v>3062</v>
      </c>
      <c r="C1630" s="237">
        <v>0</v>
      </c>
      <c r="D1630" s="238">
        <v>0</v>
      </c>
      <c r="E1630" s="239">
        <v>0</v>
      </c>
      <c r="F1630" s="239">
        <v>0</v>
      </c>
      <c r="G1630" s="239">
        <v>0</v>
      </c>
      <c r="H1630" s="239">
        <v>0</v>
      </c>
      <c r="I1630" s="237">
        <v>30000</v>
      </c>
    </row>
    <row r="1631" spans="1:9">
      <c r="A1631" s="236" t="s">
        <v>870</v>
      </c>
      <c r="B1631" s="236" t="s">
        <v>1802</v>
      </c>
      <c r="C1631" s="237">
        <v>0</v>
      </c>
      <c r="D1631" s="238">
        <v>0</v>
      </c>
      <c r="E1631" s="239">
        <v>0</v>
      </c>
      <c r="F1631" s="239">
        <v>0</v>
      </c>
      <c r="G1631" s="239">
        <v>0</v>
      </c>
      <c r="H1631" s="239">
        <v>0</v>
      </c>
      <c r="I1631" s="237">
        <v>24000</v>
      </c>
    </row>
    <row r="1632" spans="1:9">
      <c r="A1632" s="236" t="s">
        <v>3063</v>
      </c>
      <c r="B1632" s="236" t="s">
        <v>3064</v>
      </c>
      <c r="C1632" s="237">
        <v>0</v>
      </c>
      <c r="D1632" s="238">
        <v>0</v>
      </c>
      <c r="E1632" s="239">
        <v>0</v>
      </c>
      <c r="F1632" s="239">
        <v>0</v>
      </c>
      <c r="G1632" s="239">
        <v>0</v>
      </c>
      <c r="H1632" s="239">
        <v>0</v>
      </c>
      <c r="I1632" s="237">
        <v>50000</v>
      </c>
    </row>
    <row r="1633" spans="1:9">
      <c r="A1633" s="236" t="s">
        <v>3065</v>
      </c>
      <c r="B1633" s="236" t="s">
        <v>3066</v>
      </c>
      <c r="C1633" s="237">
        <v>0</v>
      </c>
      <c r="D1633" s="238">
        <v>0</v>
      </c>
      <c r="E1633" s="239">
        <v>0</v>
      </c>
      <c r="F1633" s="239">
        <v>0</v>
      </c>
      <c r="G1633" s="239">
        <v>0</v>
      </c>
      <c r="H1633" s="239">
        <v>0</v>
      </c>
      <c r="I1633" s="237">
        <v>24000</v>
      </c>
    </row>
    <row r="1634" spans="1:9">
      <c r="A1634" s="236" t="s">
        <v>3067</v>
      </c>
      <c r="B1634" s="236" t="s">
        <v>1855</v>
      </c>
      <c r="C1634" s="237">
        <v>0</v>
      </c>
      <c r="D1634" s="238">
        <v>0</v>
      </c>
      <c r="E1634" s="239">
        <v>0</v>
      </c>
      <c r="F1634" s="239">
        <v>0</v>
      </c>
      <c r="G1634" s="239">
        <v>0</v>
      </c>
      <c r="H1634" s="239">
        <v>0</v>
      </c>
      <c r="I1634" s="237">
        <v>20000</v>
      </c>
    </row>
    <row r="1635" spans="1:9">
      <c r="A1635" s="236" t="s">
        <v>3068</v>
      </c>
      <c r="B1635" s="236" t="s">
        <v>2276</v>
      </c>
      <c r="C1635" s="237">
        <v>0</v>
      </c>
      <c r="D1635" s="238">
        <v>0</v>
      </c>
      <c r="E1635" s="239">
        <v>0</v>
      </c>
      <c r="F1635" s="239">
        <v>0</v>
      </c>
      <c r="G1635" s="239">
        <v>0</v>
      </c>
      <c r="H1635" s="239">
        <v>0</v>
      </c>
      <c r="I1635" s="237">
        <v>30000</v>
      </c>
    </row>
    <row r="1636" spans="1:9">
      <c r="A1636" s="236" t="s">
        <v>3069</v>
      </c>
      <c r="B1636" s="236" t="s">
        <v>1956</v>
      </c>
      <c r="C1636" s="237">
        <v>0</v>
      </c>
      <c r="D1636" s="238">
        <v>0</v>
      </c>
      <c r="E1636" s="239">
        <v>0</v>
      </c>
      <c r="F1636" s="239">
        <v>0</v>
      </c>
      <c r="G1636" s="239">
        <v>0</v>
      </c>
      <c r="H1636" s="239">
        <v>0</v>
      </c>
      <c r="I1636" s="237">
        <v>40000</v>
      </c>
    </row>
    <row r="1637" spans="1:9">
      <c r="A1637" s="236" t="s">
        <v>3070</v>
      </c>
      <c r="B1637" s="236" t="s">
        <v>3071</v>
      </c>
      <c r="C1637" s="237">
        <v>0</v>
      </c>
      <c r="D1637" s="238">
        <v>0</v>
      </c>
      <c r="E1637" s="239">
        <v>0</v>
      </c>
      <c r="F1637" s="239">
        <v>0</v>
      </c>
      <c r="G1637" s="239">
        <v>0</v>
      </c>
      <c r="H1637" s="239">
        <v>0</v>
      </c>
      <c r="I1637" s="237">
        <v>30000</v>
      </c>
    </row>
    <row r="1638" spans="1:9">
      <c r="A1638" s="236" t="s">
        <v>1124</v>
      </c>
      <c r="B1638" s="236" t="s">
        <v>2040</v>
      </c>
      <c r="C1638" s="237">
        <v>0</v>
      </c>
      <c r="D1638" s="238">
        <v>0</v>
      </c>
      <c r="E1638" s="239">
        <v>0</v>
      </c>
      <c r="F1638" s="239">
        <v>0</v>
      </c>
      <c r="G1638" s="239">
        <v>0</v>
      </c>
      <c r="H1638" s="239">
        <v>0</v>
      </c>
      <c r="I1638" s="237">
        <v>30000</v>
      </c>
    </row>
    <row r="1639" spans="1:9">
      <c r="A1639" s="236" t="s">
        <v>3072</v>
      </c>
      <c r="B1639" s="236" t="s">
        <v>1913</v>
      </c>
      <c r="C1639" s="237">
        <v>0</v>
      </c>
      <c r="D1639" s="238">
        <v>0</v>
      </c>
      <c r="E1639" s="239">
        <v>0</v>
      </c>
      <c r="F1639" s="239">
        <v>0</v>
      </c>
      <c r="G1639" s="239">
        <v>0</v>
      </c>
      <c r="H1639" s="239">
        <v>0</v>
      </c>
      <c r="I1639" s="237">
        <v>24000</v>
      </c>
    </row>
    <row r="1640" spans="1:9">
      <c r="A1640" s="236" t="s">
        <v>3073</v>
      </c>
      <c r="B1640" s="236" t="s">
        <v>2725</v>
      </c>
      <c r="C1640" s="237">
        <v>0</v>
      </c>
      <c r="D1640" s="238">
        <v>0</v>
      </c>
      <c r="E1640" s="239">
        <v>0</v>
      </c>
      <c r="F1640" s="239">
        <v>0</v>
      </c>
      <c r="G1640" s="239">
        <v>0</v>
      </c>
      <c r="H1640" s="239">
        <v>0</v>
      </c>
      <c r="I1640" s="237">
        <v>30000</v>
      </c>
    </row>
    <row r="1641" spans="1:9">
      <c r="A1641" s="236" t="s">
        <v>3074</v>
      </c>
      <c r="B1641" s="236" t="s">
        <v>3075</v>
      </c>
      <c r="C1641" s="237">
        <v>0</v>
      </c>
      <c r="D1641" s="238">
        <v>0</v>
      </c>
      <c r="E1641" s="239">
        <v>0</v>
      </c>
      <c r="F1641" s="239">
        <v>0</v>
      </c>
      <c r="G1641" s="239">
        <v>0</v>
      </c>
      <c r="H1641" s="239">
        <v>0</v>
      </c>
      <c r="I1641" s="237">
        <v>30000</v>
      </c>
    </row>
    <row r="1642" spans="1:9">
      <c r="A1642" s="236" t="s">
        <v>1220</v>
      </c>
      <c r="B1642" s="236" t="s">
        <v>3076</v>
      </c>
      <c r="C1642" s="237">
        <v>0</v>
      </c>
      <c r="D1642" s="238">
        <v>0</v>
      </c>
      <c r="E1642" s="239">
        <v>0</v>
      </c>
      <c r="F1642" s="239">
        <v>0</v>
      </c>
      <c r="G1642" s="239">
        <v>0</v>
      </c>
      <c r="H1642" s="239">
        <v>0</v>
      </c>
      <c r="I1642" s="237">
        <v>50000</v>
      </c>
    </row>
    <row r="1643" spans="1:9">
      <c r="A1643" s="236" t="s">
        <v>3077</v>
      </c>
      <c r="B1643" s="236" t="s">
        <v>2081</v>
      </c>
      <c r="C1643" s="237">
        <v>0</v>
      </c>
      <c r="D1643" s="238">
        <v>0</v>
      </c>
      <c r="E1643" s="239">
        <v>0</v>
      </c>
      <c r="F1643" s="239">
        <v>0</v>
      </c>
      <c r="G1643" s="239">
        <v>0</v>
      </c>
      <c r="H1643" s="239">
        <v>0</v>
      </c>
      <c r="I1643" s="237">
        <v>24000</v>
      </c>
    </row>
    <row r="1644" spans="1:9">
      <c r="A1644" s="236" t="s">
        <v>3078</v>
      </c>
      <c r="B1644" s="236" t="s">
        <v>3079</v>
      </c>
      <c r="C1644" s="237">
        <v>0</v>
      </c>
      <c r="D1644" s="238">
        <v>0</v>
      </c>
      <c r="E1644" s="239">
        <v>0</v>
      </c>
      <c r="F1644" s="239">
        <v>0</v>
      </c>
      <c r="G1644" s="239">
        <v>0</v>
      </c>
      <c r="H1644" s="239">
        <v>0</v>
      </c>
      <c r="I1644" s="237">
        <v>30000</v>
      </c>
    </row>
    <row r="1645" spans="1:9">
      <c r="A1645" s="236" t="s">
        <v>3080</v>
      </c>
      <c r="B1645" s="236" t="s">
        <v>2514</v>
      </c>
      <c r="C1645" s="237">
        <v>0</v>
      </c>
      <c r="D1645" s="238">
        <v>0</v>
      </c>
      <c r="E1645" s="239">
        <v>0</v>
      </c>
      <c r="F1645" s="239">
        <v>0</v>
      </c>
      <c r="G1645" s="239">
        <v>0</v>
      </c>
      <c r="H1645" s="239">
        <v>0</v>
      </c>
      <c r="I1645" s="237">
        <v>50000</v>
      </c>
    </row>
    <row r="1646" spans="1:9">
      <c r="A1646" s="236" t="s">
        <v>3081</v>
      </c>
      <c r="B1646" s="236" t="s">
        <v>2072</v>
      </c>
      <c r="C1646" s="237">
        <v>0</v>
      </c>
      <c r="D1646" s="238">
        <v>0</v>
      </c>
      <c r="E1646" s="239">
        <v>0</v>
      </c>
      <c r="F1646" s="239">
        <v>0</v>
      </c>
      <c r="G1646" s="239">
        <v>0</v>
      </c>
      <c r="H1646" s="239">
        <v>0</v>
      </c>
      <c r="I1646" s="237">
        <v>50000</v>
      </c>
    </row>
    <row r="1647" spans="1:9">
      <c r="A1647" s="236" t="s">
        <v>3082</v>
      </c>
      <c r="B1647" s="236" t="s">
        <v>1756</v>
      </c>
      <c r="C1647" s="237">
        <v>0</v>
      </c>
      <c r="D1647" s="238">
        <v>0</v>
      </c>
      <c r="E1647" s="239">
        <v>0</v>
      </c>
      <c r="F1647" s="239">
        <v>0</v>
      </c>
      <c r="G1647" s="239">
        <v>0</v>
      </c>
      <c r="H1647" s="239">
        <v>0</v>
      </c>
      <c r="I1647" s="237">
        <v>50000</v>
      </c>
    </row>
    <row r="1648" spans="1:9">
      <c r="A1648" s="236" t="s">
        <v>3083</v>
      </c>
      <c r="B1648" s="236" t="s">
        <v>3084</v>
      </c>
      <c r="C1648" s="237">
        <v>0</v>
      </c>
      <c r="D1648" s="238">
        <v>0</v>
      </c>
      <c r="E1648" s="239">
        <v>0</v>
      </c>
      <c r="F1648" s="239">
        <v>0</v>
      </c>
      <c r="G1648" s="239">
        <v>0</v>
      </c>
      <c r="H1648" s="239">
        <v>0</v>
      </c>
      <c r="I1648" s="237">
        <v>30000</v>
      </c>
    </row>
    <row r="1649" spans="1:9">
      <c r="A1649" s="236" t="s">
        <v>3085</v>
      </c>
      <c r="B1649" s="236" t="s">
        <v>2262</v>
      </c>
      <c r="C1649" s="237">
        <v>0</v>
      </c>
      <c r="D1649" s="238">
        <v>0</v>
      </c>
      <c r="E1649" s="239">
        <v>0</v>
      </c>
      <c r="F1649" s="239">
        <v>0</v>
      </c>
      <c r="G1649" s="239">
        <v>0</v>
      </c>
      <c r="H1649" s="239">
        <v>0</v>
      </c>
      <c r="I1649" s="237">
        <v>30000</v>
      </c>
    </row>
    <row r="1650" spans="1:9">
      <c r="A1650" s="236" t="s">
        <v>3086</v>
      </c>
      <c r="B1650" s="236" t="s">
        <v>1719</v>
      </c>
      <c r="C1650" s="237">
        <v>0</v>
      </c>
      <c r="D1650" s="238">
        <v>0</v>
      </c>
      <c r="E1650" s="239">
        <v>0</v>
      </c>
      <c r="F1650" s="239">
        <v>0</v>
      </c>
      <c r="G1650" s="239">
        <v>0</v>
      </c>
      <c r="H1650" s="239">
        <v>0</v>
      </c>
      <c r="I1650" s="237">
        <v>30000</v>
      </c>
    </row>
    <row r="1651" spans="1:9">
      <c r="A1651" s="236" t="s">
        <v>3087</v>
      </c>
      <c r="B1651" s="236" t="s">
        <v>1895</v>
      </c>
      <c r="C1651" s="237">
        <v>0</v>
      </c>
      <c r="D1651" s="238">
        <v>0</v>
      </c>
      <c r="E1651" s="239">
        <v>0</v>
      </c>
      <c r="F1651" s="239">
        <v>0</v>
      </c>
      <c r="G1651" s="239">
        <v>0</v>
      </c>
      <c r="H1651" s="239">
        <v>0</v>
      </c>
      <c r="I1651" s="237">
        <v>50000</v>
      </c>
    </row>
    <row r="1652" spans="1:9">
      <c r="A1652" s="236" t="s">
        <v>3088</v>
      </c>
      <c r="B1652" s="236" t="s">
        <v>1758</v>
      </c>
      <c r="C1652" s="237">
        <v>0</v>
      </c>
      <c r="D1652" s="238">
        <v>0</v>
      </c>
      <c r="E1652" s="239">
        <v>0</v>
      </c>
      <c r="F1652" s="239">
        <v>0</v>
      </c>
      <c r="G1652" s="239">
        <v>0</v>
      </c>
      <c r="H1652" s="239">
        <v>0</v>
      </c>
      <c r="I1652" s="237">
        <v>30000</v>
      </c>
    </row>
    <row r="1653" spans="1:9">
      <c r="A1653" s="236" t="s">
        <v>3089</v>
      </c>
      <c r="B1653" s="236" t="s">
        <v>1929</v>
      </c>
      <c r="C1653" s="237">
        <v>0</v>
      </c>
      <c r="D1653" s="238">
        <v>0</v>
      </c>
      <c r="E1653" s="239">
        <v>0</v>
      </c>
      <c r="F1653" s="239">
        <v>0</v>
      </c>
      <c r="G1653" s="239">
        <v>0</v>
      </c>
      <c r="H1653" s="239">
        <v>0</v>
      </c>
      <c r="I1653" s="237">
        <v>50000</v>
      </c>
    </row>
    <row r="1654" spans="1:9">
      <c r="A1654" s="236" t="s">
        <v>625</v>
      </c>
      <c r="B1654" s="236" t="s">
        <v>1978</v>
      </c>
      <c r="C1654" s="237">
        <v>0</v>
      </c>
      <c r="D1654" s="238">
        <v>0</v>
      </c>
      <c r="E1654" s="239">
        <v>0</v>
      </c>
      <c r="F1654" s="239">
        <v>0</v>
      </c>
      <c r="G1654" s="239">
        <v>0</v>
      </c>
      <c r="H1654" s="239">
        <v>0</v>
      </c>
      <c r="I1654" s="237">
        <v>30000</v>
      </c>
    </row>
    <row r="1655" spans="1:9">
      <c r="A1655" s="236" t="s">
        <v>3090</v>
      </c>
      <c r="B1655" s="236" t="s">
        <v>2344</v>
      </c>
      <c r="C1655" s="237">
        <v>0</v>
      </c>
      <c r="D1655" s="238">
        <v>0</v>
      </c>
      <c r="E1655" s="239">
        <v>0</v>
      </c>
      <c r="F1655" s="239">
        <v>0</v>
      </c>
      <c r="G1655" s="239">
        <v>0</v>
      </c>
      <c r="H1655" s="239">
        <v>0</v>
      </c>
      <c r="I1655" s="237">
        <v>30000</v>
      </c>
    </row>
    <row r="1656" spans="1:9">
      <c r="A1656" s="236" t="s">
        <v>901</v>
      </c>
      <c r="B1656" s="236" t="s">
        <v>1961</v>
      </c>
      <c r="C1656" s="237">
        <v>0</v>
      </c>
      <c r="D1656" s="238">
        <v>0</v>
      </c>
      <c r="E1656" s="239">
        <v>0</v>
      </c>
      <c r="F1656" s="239">
        <v>0</v>
      </c>
      <c r="G1656" s="239">
        <v>0</v>
      </c>
      <c r="H1656" s="239">
        <v>0</v>
      </c>
      <c r="I1656" s="237">
        <v>30000</v>
      </c>
    </row>
    <row r="1657" spans="1:9">
      <c r="A1657" s="236" t="s">
        <v>3091</v>
      </c>
      <c r="B1657" s="236" t="s">
        <v>1750</v>
      </c>
      <c r="C1657" s="237">
        <v>0</v>
      </c>
      <c r="D1657" s="238">
        <v>0</v>
      </c>
      <c r="E1657" s="239">
        <v>0</v>
      </c>
      <c r="F1657" s="239">
        <v>0</v>
      </c>
      <c r="G1657" s="239">
        <v>0</v>
      </c>
      <c r="H1657" s="239">
        <v>0</v>
      </c>
      <c r="I1657" s="237">
        <v>30000</v>
      </c>
    </row>
    <row r="1658" spans="1:9">
      <c r="A1658" s="236" t="s">
        <v>3092</v>
      </c>
      <c r="B1658" s="236" t="s">
        <v>1849</v>
      </c>
      <c r="C1658" s="237">
        <v>0</v>
      </c>
      <c r="D1658" s="238">
        <v>0</v>
      </c>
      <c r="E1658" s="239">
        <v>0</v>
      </c>
      <c r="F1658" s="239">
        <v>0</v>
      </c>
      <c r="G1658" s="239">
        <v>0</v>
      </c>
      <c r="H1658" s="239">
        <v>0</v>
      </c>
      <c r="I1658" s="237">
        <v>30000</v>
      </c>
    </row>
    <row r="1659" spans="1:9">
      <c r="A1659" s="236" t="s">
        <v>471</v>
      </c>
      <c r="B1659" s="236" t="s">
        <v>1677</v>
      </c>
      <c r="C1659" s="237">
        <v>0</v>
      </c>
      <c r="D1659" s="238">
        <v>0</v>
      </c>
      <c r="E1659" s="239">
        <v>0</v>
      </c>
      <c r="F1659" s="239">
        <v>0</v>
      </c>
      <c r="G1659" s="239">
        <v>0</v>
      </c>
      <c r="H1659" s="239">
        <v>0</v>
      </c>
      <c r="I1659" s="237">
        <v>30000</v>
      </c>
    </row>
    <row r="1660" spans="1:9">
      <c r="A1660" s="236" t="s">
        <v>3093</v>
      </c>
      <c r="B1660" s="236" t="s">
        <v>1732</v>
      </c>
      <c r="C1660" s="237">
        <v>0</v>
      </c>
      <c r="D1660" s="238">
        <v>0</v>
      </c>
      <c r="E1660" s="239">
        <v>0</v>
      </c>
      <c r="F1660" s="239">
        <v>0</v>
      </c>
      <c r="G1660" s="239">
        <v>0</v>
      </c>
      <c r="H1660" s="239">
        <v>0</v>
      </c>
      <c r="I1660" s="237">
        <v>30000</v>
      </c>
    </row>
    <row r="1661" spans="1:9">
      <c r="A1661" s="236" t="s">
        <v>1330</v>
      </c>
      <c r="B1661" s="236" t="s">
        <v>2713</v>
      </c>
      <c r="C1661" s="237">
        <v>0</v>
      </c>
      <c r="D1661" s="238">
        <v>0</v>
      </c>
      <c r="E1661" s="239">
        <v>0</v>
      </c>
      <c r="F1661" s="239">
        <v>0</v>
      </c>
      <c r="G1661" s="239">
        <v>0</v>
      </c>
      <c r="H1661" s="239">
        <v>0</v>
      </c>
      <c r="I1661" s="237">
        <v>30000</v>
      </c>
    </row>
    <row r="1662" spans="1:9">
      <c r="A1662" s="236" t="s">
        <v>3094</v>
      </c>
      <c r="B1662" s="236" t="s">
        <v>1909</v>
      </c>
      <c r="C1662" s="237">
        <v>0</v>
      </c>
      <c r="D1662" s="238">
        <v>0</v>
      </c>
      <c r="E1662" s="239">
        <v>0</v>
      </c>
      <c r="F1662" s="239">
        <v>0</v>
      </c>
      <c r="G1662" s="239">
        <v>0</v>
      </c>
      <c r="H1662" s="239">
        <v>0</v>
      </c>
      <c r="I1662" s="237">
        <v>50000</v>
      </c>
    </row>
    <row r="1663" spans="1:9">
      <c r="A1663" s="236" t="s">
        <v>919</v>
      </c>
      <c r="B1663" s="236" t="s">
        <v>910</v>
      </c>
      <c r="C1663" s="237">
        <v>0</v>
      </c>
      <c r="D1663" s="238">
        <v>0</v>
      </c>
      <c r="E1663" s="239">
        <v>0</v>
      </c>
      <c r="F1663" s="239">
        <v>0</v>
      </c>
      <c r="G1663" s="239">
        <v>0</v>
      </c>
      <c r="H1663" s="239">
        <v>0</v>
      </c>
      <c r="I1663" s="237">
        <v>30000</v>
      </c>
    </row>
    <row r="1664" spans="1:9">
      <c r="A1664" s="236" t="s">
        <v>775</v>
      </c>
      <c r="B1664" s="236" t="s">
        <v>2011</v>
      </c>
      <c r="C1664" s="237">
        <v>0</v>
      </c>
      <c r="D1664" s="238">
        <v>0</v>
      </c>
      <c r="E1664" s="239">
        <v>0</v>
      </c>
      <c r="F1664" s="239">
        <v>0</v>
      </c>
      <c r="G1664" s="239">
        <v>0</v>
      </c>
      <c r="H1664" s="239">
        <v>0</v>
      </c>
      <c r="I1664" s="237">
        <v>40000</v>
      </c>
    </row>
    <row r="1665" spans="1:9">
      <c r="A1665" s="236" t="s">
        <v>3095</v>
      </c>
      <c r="B1665" s="236" t="s">
        <v>1849</v>
      </c>
      <c r="C1665" s="237">
        <v>0</v>
      </c>
      <c r="D1665" s="238">
        <v>0</v>
      </c>
      <c r="E1665" s="239">
        <v>0</v>
      </c>
      <c r="F1665" s="239">
        <v>0</v>
      </c>
      <c r="G1665" s="239">
        <v>0</v>
      </c>
      <c r="H1665" s="239">
        <v>0</v>
      </c>
      <c r="I1665" s="237">
        <v>30000</v>
      </c>
    </row>
    <row r="1666" spans="1:9">
      <c r="A1666" s="236" t="s">
        <v>3096</v>
      </c>
      <c r="B1666" s="236" t="s">
        <v>3097</v>
      </c>
      <c r="C1666" s="237">
        <v>0</v>
      </c>
      <c r="D1666" s="238">
        <v>0</v>
      </c>
      <c r="E1666" s="239">
        <v>0</v>
      </c>
      <c r="F1666" s="239">
        <v>0</v>
      </c>
      <c r="G1666" s="239">
        <v>0</v>
      </c>
      <c r="H1666" s="239">
        <v>0</v>
      </c>
      <c r="I1666" s="237">
        <v>96000</v>
      </c>
    </row>
    <row r="1667" spans="1:9">
      <c r="A1667" s="236" t="s">
        <v>3098</v>
      </c>
      <c r="B1667" s="236" t="s">
        <v>1737</v>
      </c>
      <c r="C1667" s="237">
        <v>0</v>
      </c>
      <c r="D1667" s="238">
        <v>0</v>
      </c>
      <c r="E1667" s="239">
        <v>0</v>
      </c>
      <c r="F1667" s="239">
        <v>0</v>
      </c>
      <c r="G1667" s="239">
        <v>0</v>
      </c>
      <c r="H1667" s="239">
        <v>0</v>
      </c>
      <c r="I1667" s="237">
        <v>24000</v>
      </c>
    </row>
    <row r="1668" spans="1:9">
      <c r="A1668" s="236" t="s">
        <v>906</v>
      </c>
      <c r="B1668" s="236" t="s">
        <v>3099</v>
      </c>
      <c r="C1668" s="237">
        <v>0</v>
      </c>
      <c r="D1668" s="238">
        <v>0</v>
      </c>
      <c r="E1668" s="239">
        <v>0</v>
      </c>
      <c r="F1668" s="239">
        <v>0</v>
      </c>
      <c r="G1668" s="239">
        <v>0</v>
      </c>
      <c r="H1668" s="239">
        <v>0</v>
      </c>
      <c r="I1668" s="237">
        <v>30000</v>
      </c>
    </row>
    <row r="1669" spans="1:9">
      <c r="A1669" s="236" t="s">
        <v>3100</v>
      </c>
      <c r="B1669" s="236" t="s">
        <v>3022</v>
      </c>
      <c r="C1669" s="237">
        <v>0</v>
      </c>
      <c r="D1669" s="238">
        <v>0</v>
      </c>
      <c r="E1669" s="239">
        <v>0</v>
      </c>
      <c r="F1669" s="239">
        <v>0</v>
      </c>
      <c r="G1669" s="239">
        <v>0</v>
      </c>
      <c r="H1669" s="239">
        <v>0</v>
      </c>
      <c r="I1669" s="237">
        <v>30000</v>
      </c>
    </row>
    <row r="1670" spans="1:9">
      <c r="A1670" s="236" t="s">
        <v>3101</v>
      </c>
      <c r="B1670" s="236" t="s">
        <v>2182</v>
      </c>
      <c r="C1670" s="237">
        <v>0</v>
      </c>
      <c r="D1670" s="238">
        <v>0</v>
      </c>
      <c r="E1670" s="239">
        <v>0</v>
      </c>
      <c r="F1670" s="239">
        <v>0</v>
      </c>
      <c r="G1670" s="239">
        <v>0</v>
      </c>
      <c r="H1670" s="239">
        <v>0</v>
      </c>
      <c r="I1670" s="237">
        <v>30000</v>
      </c>
    </row>
    <row r="1671" spans="1:9">
      <c r="A1671" s="236" t="s">
        <v>1144</v>
      </c>
      <c r="B1671" s="236" t="s">
        <v>3102</v>
      </c>
      <c r="C1671" s="237">
        <v>0</v>
      </c>
      <c r="D1671" s="238">
        <v>0</v>
      </c>
      <c r="E1671" s="239">
        <v>0</v>
      </c>
      <c r="F1671" s="239">
        <v>0</v>
      </c>
      <c r="G1671" s="239">
        <v>0</v>
      </c>
      <c r="H1671" s="239">
        <v>0</v>
      </c>
      <c r="I1671" s="237">
        <v>30000</v>
      </c>
    </row>
    <row r="1672" spans="1:9">
      <c r="A1672" s="236" t="s">
        <v>3103</v>
      </c>
      <c r="B1672" s="236" t="s">
        <v>2285</v>
      </c>
      <c r="C1672" s="237">
        <v>0</v>
      </c>
      <c r="D1672" s="238">
        <v>0</v>
      </c>
      <c r="E1672" s="239">
        <v>0</v>
      </c>
      <c r="F1672" s="239">
        <v>0</v>
      </c>
      <c r="G1672" s="239">
        <v>0</v>
      </c>
      <c r="H1672" s="239">
        <v>0</v>
      </c>
      <c r="I1672" s="237">
        <v>30000</v>
      </c>
    </row>
    <row r="1673" spans="1:9">
      <c r="A1673" s="236" t="s">
        <v>1132</v>
      </c>
      <c r="B1673" s="236" t="s">
        <v>1777</v>
      </c>
      <c r="C1673" s="237">
        <v>0</v>
      </c>
      <c r="D1673" s="238">
        <v>0</v>
      </c>
      <c r="E1673" s="239">
        <v>0</v>
      </c>
      <c r="F1673" s="239">
        <v>0</v>
      </c>
      <c r="G1673" s="239">
        <v>0</v>
      </c>
      <c r="H1673" s="239">
        <v>0</v>
      </c>
      <c r="I1673" s="237">
        <v>30000</v>
      </c>
    </row>
    <row r="1674" spans="1:9">
      <c r="A1674" s="236" t="s">
        <v>3104</v>
      </c>
      <c r="B1674" s="236" t="s">
        <v>2061</v>
      </c>
      <c r="C1674" s="237">
        <v>0</v>
      </c>
      <c r="D1674" s="238">
        <v>0</v>
      </c>
      <c r="E1674" s="239">
        <v>0</v>
      </c>
      <c r="F1674" s="239">
        <v>0</v>
      </c>
      <c r="G1674" s="239">
        <v>0</v>
      </c>
      <c r="H1674" s="239">
        <v>0</v>
      </c>
      <c r="I1674" s="237">
        <v>24000</v>
      </c>
    </row>
    <row r="1675" spans="1:9">
      <c r="A1675" s="236" t="s">
        <v>3105</v>
      </c>
      <c r="B1675" s="236" t="s">
        <v>1796</v>
      </c>
      <c r="C1675" s="237">
        <v>0</v>
      </c>
      <c r="D1675" s="238">
        <v>0</v>
      </c>
      <c r="E1675" s="239">
        <v>0</v>
      </c>
      <c r="F1675" s="239">
        <v>0</v>
      </c>
      <c r="G1675" s="239">
        <v>0</v>
      </c>
      <c r="H1675" s="239">
        <v>0</v>
      </c>
      <c r="I1675" s="237">
        <v>30000</v>
      </c>
    </row>
    <row r="1676" spans="1:9">
      <c r="A1676" s="236" t="s">
        <v>3106</v>
      </c>
      <c r="B1676" s="236" t="s">
        <v>2525</v>
      </c>
      <c r="C1676" s="237">
        <v>0</v>
      </c>
      <c r="D1676" s="238">
        <v>0</v>
      </c>
      <c r="E1676" s="239">
        <v>0</v>
      </c>
      <c r="F1676" s="239">
        <v>0</v>
      </c>
      <c r="G1676" s="239">
        <v>0</v>
      </c>
      <c r="H1676" s="239">
        <v>0</v>
      </c>
      <c r="I1676" s="237">
        <v>24000</v>
      </c>
    </row>
    <row r="1677" spans="1:9">
      <c r="A1677" s="236" t="s">
        <v>3107</v>
      </c>
      <c r="B1677" s="236" t="s">
        <v>1810</v>
      </c>
      <c r="C1677" s="237">
        <v>0</v>
      </c>
      <c r="D1677" s="238">
        <v>0</v>
      </c>
      <c r="E1677" s="239">
        <v>0</v>
      </c>
      <c r="F1677" s="239">
        <v>0</v>
      </c>
      <c r="G1677" s="239">
        <v>0</v>
      </c>
      <c r="H1677" s="239">
        <v>0</v>
      </c>
      <c r="I1677" s="237">
        <v>30000</v>
      </c>
    </row>
    <row r="1678" spans="1:9">
      <c r="A1678" s="236" t="s">
        <v>3108</v>
      </c>
      <c r="B1678" s="236" t="s">
        <v>1691</v>
      </c>
      <c r="C1678" s="237">
        <v>0</v>
      </c>
      <c r="D1678" s="238">
        <v>0</v>
      </c>
      <c r="E1678" s="239">
        <v>0</v>
      </c>
      <c r="F1678" s="239">
        <v>0</v>
      </c>
      <c r="G1678" s="239">
        <v>0</v>
      </c>
      <c r="H1678" s="239">
        <v>0</v>
      </c>
      <c r="I1678" s="237">
        <v>30000</v>
      </c>
    </row>
    <row r="1679" spans="1:9">
      <c r="A1679" s="236" t="s">
        <v>3109</v>
      </c>
      <c r="B1679" s="236" t="s">
        <v>2178</v>
      </c>
      <c r="C1679" s="237">
        <v>0</v>
      </c>
      <c r="D1679" s="238">
        <v>0</v>
      </c>
      <c r="E1679" s="239">
        <v>0</v>
      </c>
      <c r="F1679" s="239">
        <v>0</v>
      </c>
      <c r="G1679" s="239">
        <v>0</v>
      </c>
      <c r="H1679" s="239">
        <v>0</v>
      </c>
      <c r="I1679" s="237">
        <v>50000</v>
      </c>
    </row>
    <row r="1680" spans="1:9">
      <c r="A1680" s="236" t="s">
        <v>3110</v>
      </c>
      <c r="B1680" s="236" t="s">
        <v>3111</v>
      </c>
      <c r="C1680" s="237">
        <v>0</v>
      </c>
      <c r="D1680" s="238">
        <v>0</v>
      </c>
      <c r="E1680" s="239">
        <v>0</v>
      </c>
      <c r="F1680" s="239">
        <v>0</v>
      </c>
      <c r="G1680" s="239">
        <v>0</v>
      </c>
      <c r="H1680" s="239">
        <v>0</v>
      </c>
      <c r="I1680" s="237">
        <v>30000</v>
      </c>
    </row>
    <row r="1681" spans="1:9">
      <c r="A1681" s="236" t="s">
        <v>3112</v>
      </c>
      <c r="B1681" s="236" t="s">
        <v>2163</v>
      </c>
      <c r="C1681" s="237">
        <v>0</v>
      </c>
      <c r="D1681" s="238">
        <v>0</v>
      </c>
      <c r="E1681" s="239">
        <v>0</v>
      </c>
      <c r="F1681" s="239">
        <v>0</v>
      </c>
      <c r="G1681" s="239">
        <v>0</v>
      </c>
      <c r="H1681" s="239">
        <v>0</v>
      </c>
      <c r="I1681" s="237">
        <v>30000</v>
      </c>
    </row>
    <row r="1682" spans="1:9">
      <c r="A1682" s="236" t="s">
        <v>3113</v>
      </c>
      <c r="B1682" s="236" t="s">
        <v>2230</v>
      </c>
      <c r="C1682" s="237">
        <v>0</v>
      </c>
      <c r="D1682" s="238">
        <v>0</v>
      </c>
      <c r="E1682" s="239">
        <v>0</v>
      </c>
      <c r="F1682" s="239">
        <v>0</v>
      </c>
      <c r="G1682" s="239">
        <v>0</v>
      </c>
      <c r="H1682" s="239">
        <v>0</v>
      </c>
      <c r="I1682" s="237">
        <v>30000</v>
      </c>
    </row>
    <row r="1683" spans="1:9">
      <c r="A1683" s="236" t="s">
        <v>3114</v>
      </c>
      <c r="B1683" s="236" t="s">
        <v>2791</v>
      </c>
      <c r="C1683" s="237">
        <v>0</v>
      </c>
      <c r="D1683" s="238">
        <v>0</v>
      </c>
      <c r="E1683" s="239">
        <v>0</v>
      </c>
      <c r="F1683" s="239">
        <v>0</v>
      </c>
      <c r="G1683" s="239">
        <v>0</v>
      </c>
      <c r="H1683" s="239">
        <v>0</v>
      </c>
      <c r="I1683" s="237">
        <v>40000</v>
      </c>
    </row>
    <row r="1684" spans="1:9">
      <c r="A1684" s="236" t="s">
        <v>3115</v>
      </c>
      <c r="B1684" s="236" t="s">
        <v>3116</v>
      </c>
      <c r="C1684" s="237">
        <v>0</v>
      </c>
      <c r="D1684" s="238">
        <v>0</v>
      </c>
      <c r="E1684" s="239">
        <v>0</v>
      </c>
      <c r="F1684" s="239">
        <v>0</v>
      </c>
      <c r="G1684" s="239">
        <v>0</v>
      </c>
      <c r="H1684" s="239">
        <v>0</v>
      </c>
      <c r="I1684" s="237">
        <v>28800</v>
      </c>
    </row>
    <row r="1685" spans="1:9">
      <c r="A1685" s="236" t="s">
        <v>3117</v>
      </c>
      <c r="B1685" s="236" t="s">
        <v>3118</v>
      </c>
      <c r="C1685" s="237">
        <v>0</v>
      </c>
      <c r="D1685" s="238">
        <v>0</v>
      </c>
      <c r="E1685" s="239">
        <v>0</v>
      </c>
      <c r="F1685" s="239">
        <v>0</v>
      </c>
      <c r="G1685" s="239">
        <v>0</v>
      </c>
      <c r="H1685" s="239">
        <v>0</v>
      </c>
      <c r="I1685" s="237">
        <v>30000</v>
      </c>
    </row>
    <row r="1686" spans="1:9">
      <c r="A1686" s="236" t="s">
        <v>1249</v>
      </c>
      <c r="B1686" s="236" t="s">
        <v>2752</v>
      </c>
      <c r="C1686" s="237">
        <v>0</v>
      </c>
      <c r="D1686" s="238">
        <v>0</v>
      </c>
      <c r="E1686" s="239">
        <v>0</v>
      </c>
      <c r="F1686" s="239">
        <v>0</v>
      </c>
      <c r="G1686" s="239">
        <v>0</v>
      </c>
      <c r="H1686" s="239">
        <v>0</v>
      </c>
      <c r="I1686" s="237">
        <v>24000</v>
      </c>
    </row>
    <row r="1687" spans="1:9">
      <c r="A1687" s="236" t="s">
        <v>3119</v>
      </c>
      <c r="B1687" s="236" t="s">
        <v>2210</v>
      </c>
      <c r="C1687" s="237">
        <v>0</v>
      </c>
      <c r="D1687" s="238">
        <v>0</v>
      </c>
      <c r="E1687" s="239">
        <v>0</v>
      </c>
      <c r="F1687" s="239">
        <v>0</v>
      </c>
      <c r="G1687" s="239">
        <v>0</v>
      </c>
      <c r="H1687" s="239">
        <v>0</v>
      </c>
      <c r="I1687" s="237">
        <v>30000</v>
      </c>
    </row>
    <row r="1688" spans="1:9">
      <c r="A1688" s="236" t="s">
        <v>3120</v>
      </c>
      <c r="B1688" s="236" t="s">
        <v>2325</v>
      </c>
      <c r="C1688" s="237">
        <v>0</v>
      </c>
      <c r="D1688" s="238">
        <v>0</v>
      </c>
      <c r="E1688" s="239">
        <v>0</v>
      </c>
      <c r="F1688" s="239">
        <v>0</v>
      </c>
      <c r="G1688" s="239">
        <v>0</v>
      </c>
      <c r="H1688" s="239">
        <v>0</v>
      </c>
      <c r="I1688" s="237">
        <v>30000</v>
      </c>
    </row>
    <row r="1689" spans="1:9">
      <c r="A1689" s="236" t="s">
        <v>456</v>
      </c>
      <c r="B1689" s="236" t="s">
        <v>1696</v>
      </c>
      <c r="C1689" s="237">
        <v>0</v>
      </c>
      <c r="D1689" s="238">
        <v>0</v>
      </c>
      <c r="E1689" s="239">
        <v>0</v>
      </c>
      <c r="F1689" s="239">
        <v>0</v>
      </c>
      <c r="G1689" s="239">
        <v>0</v>
      </c>
      <c r="H1689" s="239">
        <v>0</v>
      </c>
      <c r="I1689" s="237">
        <v>30000</v>
      </c>
    </row>
    <row r="1690" spans="1:9">
      <c r="A1690" s="236" t="s">
        <v>1329</v>
      </c>
      <c r="B1690" s="236" t="s">
        <v>2713</v>
      </c>
      <c r="C1690" s="237">
        <v>0</v>
      </c>
      <c r="D1690" s="238">
        <v>0</v>
      </c>
      <c r="E1690" s="239">
        <v>0</v>
      </c>
      <c r="F1690" s="239">
        <v>0</v>
      </c>
      <c r="G1690" s="239">
        <v>0</v>
      </c>
      <c r="H1690" s="239">
        <v>0</v>
      </c>
      <c r="I1690" s="237">
        <v>30000</v>
      </c>
    </row>
    <row r="1691" spans="1:9">
      <c r="A1691" s="236" t="s">
        <v>3121</v>
      </c>
      <c r="B1691" s="236" t="s">
        <v>3111</v>
      </c>
      <c r="C1691" s="237">
        <v>0</v>
      </c>
      <c r="D1691" s="238">
        <v>0</v>
      </c>
      <c r="E1691" s="239">
        <v>0</v>
      </c>
      <c r="F1691" s="239">
        <v>0</v>
      </c>
      <c r="G1691" s="239">
        <v>0</v>
      </c>
      <c r="H1691" s="239">
        <v>0</v>
      </c>
      <c r="I1691" s="237">
        <v>30000</v>
      </c>
    </row>
    <row r="1692" spans="1:9">
      <c r="A1692" s="236" t="s">
        <v>3122</v>
      </c>
      <c r="B1692" s="236" t="s">
        <v>1982</v>
      </c>
      <c r="C1692" s="237">
        <v>0</v>
      </c>
      <c r="D1692" s="238">
        <v>0</v>
      </c>
      <c r="E1692" s="239">
        <v>0</v>
      </c>
      <c r="F1692" s="239">
        <v>0</v>
      </c>
      <c r="G1692" s="239">
        <v>0</v>
      </c>
      <c r="H1692" s="239">
        <v>0</v>
      </c>
      <c r="I1692" s="237"/>
    </row>
    <row r="1693" spans="1:9">
      <c r="A1693" s="236" t="s">
        <v>3123</v>
      </c>
      <c r="B1693" s="236" t="s">
        <v>2352</v>
      </c>
      <c r="C1693" s="237">
        <v>0</v>
      </c>
      <c r="D1693" s="238">
        <v>0</v>
      </c>
      <c r="E1693" s="239">
        <v>0</v>
      </c>
      <c r="F1693" s="239">
        <v>0</v>
      </c>
      <c r="G1693" s="239">
        <v>0</v>
      </c>
      <c r="H1693" s="239">
        <v>0</v>
      </c>
      <c r="I1693" s="237">
        <v>50000</v>
      </c>
    </row>
    <row r="1694" spans="1:9">
      <c r="A1694" s="236" t="s">
        <v>3124</v>
      </c>
      <c r="B1694" s="236" t="s">
        <v>3125</v>
      </c>
      <c r="C1694" s="237">
        <v>0</v>
      </c>
      <c r="D1694" s="238">
        <v>0</v>
      </c>
      <c r="E1694" s="239">
        <v>0</v>
      </c>
      <c r="F1694" s="239">
        <v>0</v>
      </c>
      <c r="G1694" s="239">
        <v>0</v>
      </c>
      <c r="H1694" s="239">
        <v>0</v>
      </c>
      <c r="I1694" s="237">
        <v>30000</v>
      </c>
    </row>
    <row r="1695" spans="1:9">
      <c r="A1695" s="236" t="s">
        <v>652</v>
      </c>
      <c r="B1695" s="236" t="s">
        <v>1828</v>
      </c>
      <c r="C1695" s="237">
        <v>0</v>
      </c>
      <c r="D1695" s="238">
        <v>0</v>
      </c>
      <c r="E1695" s="239">
        <v>0</v>
      </c>
      <c r="F1695" s="239">
        <v>0</v>
      </c>
      <c r="G1695" s="239">
        <v>0</v>
      </c>
      <c r="H1695" s="239">
        <v>0</v>
      </c>
      <c r="I1695" s="237">
        <v>50000</v>
      </c>
    </row>
    <row r="1696" spans="1:9">
      <c r="A1696" s="236" t="s">
        <v>1016</v>
      </c>
      <c r="B1696" s="236" t="s">
        <v>1825</v>
      </c>
      <c r="C1696" s="237">
        <v>0</v>
      </c>
      <c r="D1696" s="238">
        <v>0</v>
      </c>
      <c r="E1696" s="239">
        <v>0</v>
      </c>
      <c r="F1696" s="239">
        <v>0</v>
      </c>
      <c r="G1696" s="239">
        <v>0</v>
      </c>
      <c r="H1696" s="239">
        <v>0</v>
      </c>
      <c r="I1696" s="237">
        <v>30000</v>
      </c>
    </row>
    <row r="1697" spans="1:9">
      <c r="A1697" s="236" t="s">
        <v>3126</v>
      </c>
      <c r="B1697" s="236" t="s">
        <v>2256</v>
      </c>
      <c r="C1697" s="237">
        <v>0</v>
      </c>
      <c r="D1697" s="238">
        <v>0</v>
      </c>
      <c r="E1697" s="239">
        <v>0</v>
      </c>
      <c r="F1697" s="239">
        <v>0</v>
      </c>
      <c r="G1697" s="239">
        <v>0</v>
      </c>
      <c r="H1697" s="239">
        <v>0</v>
      </c>
      <c r="I1697" s="237">
        <v>50000</v>
      </c>
    </row>
    <row r="1698" spans="1:9">
      <c r="A1698" s="236" t="s">
        <v>1015</v>
      </c>
      <c r="B1698" s="236" t="s">
        <v>3127</v>
      </c>
      <c r="C1698" s="237">
        <v>0</v>
      </c>
      <c r="D1698" s="238">
        <v>0</v>
      </c>
      <c r="E1698" s="239">
        <v>0</v>
      </c>
      <c r="F1698" s="239">
        <v>0</v>
      </c>
      <c r="G1698" s="239">
        <v>0</v>
      </c>
      <c r="H1698" s="239">
        <v>0</v>
      </c>
      <c r="I1698" s="237">
        <v>30000</v>
      </c>
    </row>
    <row r="1699" spans="1:9">
      <c r="A1699" s="236" t="s">
        <v>3067</v>
      </c>
      <c r="B1699" s="236" t="s">
        <v>1855</v>
      </c>
      <c r="C1699" s="237">
        <v>0</v>
      </c>
      <c r="D1699" s="238">
        <v>0</v>
      </c>
      <c r="E1699" s="239">
        <v>0</v>
      </c>
      <c r="F1699" s="239">
        <v>0</v>
      </c>
      <c r="G1699" s="239">
        <v>0</v>
      </c>
      <c r="H1699" s="239">
        <v>0</v>
      </c>
      <c r="I1699" s="237">
        <v>20000</v>
      </c>
    </row>
    <row r="1700" spans="1:9">
      <c r="A1700" s="236" t="s">
        <v>3128</v>
      </c>
      <c r="B1700" s="236" t="s">
        <v>3111</v>
      </c>
      <c r="C1700" s="237">
        <v>0</v>
      </c>
      <c r="D1700" s="238">
        <v>0</v>
      </c>
      <c r="E1700" s="239">
        <v>0</v>
      </c>
      <c r="F1700" s="239">
        <v>0</v>
      </c>
      <c r="G1700" s="239">
        <v>0</v>
      </c>
      <c r="H1700" s="239">
        <v>0</v>
      </c>
      <c r="I1700" s="237">
        <v>30000</v>
      </c>
    </row>
    <row r="1701" spans="1:9">
      <c r="A1701" s="236" t="s">
        <v>3129</v>
      </c>
      <c r="B1701" s="236" t="s">
        <v>2215</v>
      </c>
      <c r="C1701" s="237">
        <v>0</v>
      </c>
      <c r="D1701" s="238">
        <v>0</v>
      </c>
      <c r="E1701" s="239">
        <v>0</v>
      </c>
      <c r="F1701" s="239">
        <v>0</v>
      </c>
      <c r="G1701" s="239">
        <v>0</v>
      </c>
      <c r="H1701" s="239">
        <v>0</v>
      </c>
      <c r="I1701" s="237">
        <v>30000</v>
      </c>
    </row>
    <row r="1702" spans="1:9">
      <c r="A1702" s="236" t="s">
        <v>3130</v>
      </c>
      <c r="B1702" s="236" t="s">
        <v>3131</v>
      </c>
      <c r="C1702" s="237">
        <v>0</v>
      </c>
      <c r="D1702" s="238">
        <v>0</v>
      </c>
      <c r="E1702" s="239">
        <v>0</v>
      </c>
      <c r="F1702" s="239">
        <v>0</v>
      </c>
      <c r="G1702" s="239">
        <v>0</v>
      </c>
      <c r="H1702" s="239">
        <v>0</v>
      </c>
      <c r="I1702" s="237">
        <v>24000</v>
      </c>
    </row>
    <row r="1703" spans="1:9">
      <c r="A1703" s="236" t="s">
        <v>3132</v>
      </c>
      <c r="B1703" s="236" t="s">
        <v>3133</v>
      </c>
      <c r="C1703" s="237">
        <v>0</v>
      </c>
      <c r="D1703" s="238">
        <v>0</v>
      </c>
      <c r="E1703" s="239">
        <v>0</v>
      </c>
      <c r="F1703" s="239">
        <v>0</v>
      </c>
      <c r="G1703" s="239">
        <v>0</v>
      </c>
      <c r="H1703" s="239">
        <v>0</v>
      </c>
      <c r="I1703" s="237">
        <v>28800</v>
      </c>
    </row>
    <row r="1704" spans="1:9">
      <c r="A1704" s="236" t="s">
        <v>1345</v>
      </c>
      <c r="B1704" s="236" t="s">
        <v>3134</v>
      </c>
      <c r="C1704" s="237">
        <v>0</v>
      </c>
      <c r="D1704" s="238">
        <v>0</v>
      </c>
      <c r="E1704" s="239">
        <v>0</v>
      </c>
      <c r="F1704" s="239">
        <v>0</v>
      </c>
      <c r="G1704" s="239">
        <v>0</v>
      </c>
      <c r="H1704" s="239">
        <v>0</v>
      </c>
      <c r="I1704" s="237">
        <v>30000</v>
      </c>
    </row>
    <row r="1705" spans="1:9">
      <c r="A1705" s="236" t="s">
        <v>3135</v>
      </c>
      <c r="B1705" s="236" t="s">
        <v>1857</v>
      </c>
      <c r="C1705" s="237">
        <v>0</v>
      </c>
      <c r="D1705" s="238">
        <v>0</v>
      </c>
      <c r="E1705" s="239">
        <v>0</v>
      </c>
      <c r="F1705" s="239">
        <v>0</v>
      </c>
      <c r="G1705" s="239">
        <v>0</v>
      </c>
      <c r="H1705" s="239">
        <v>0</v>
      </c>
      <c r="I1705" s="237">
        <v>30000</v>
      </c>
    </row>
    <row r="1706" spans="1:9">
      <c r="A1706" s="236" t="s">
        <v>967</v>
      </c>
      <c r="B1706" s="236" t="s">
        <v>1581</v>
      </c>
      <c r="C1706" s="237">
        <v>0</v>
      </c>
      <c r="D1706" s="238">
        <v>0</v>
      </c>
      <c r="E1706" s="239">
        <v>0</v>
      </c>
      <c r="F1706" s="239">
        <v>0</v>
      </c>
      <c r="G1706" s="239">
        <v>0</v>
      </c>
      <c r="H1706" s="239">
        <v>0</v>
      </c>
      <c r="I1706" s="237">
        <v>150000</v>
      </c>
    </row>
    <row r="1707" spans="1:9">
      <c r="A1707" s="236" t="s">
        <v>3136</v>
      </c>
      <c r="B1707" s="236" t="s">
        <v>3137</v>
      </c>
      <c r="C1707" s="237">
        <v>0</v>
      </c>
      <c r="D1707" s="238">
        <v>0</v>
      </c>
      <c r="E1707" s="239">
        <v>0</v>
      </c>
      <c r="F1707" s="239">
        <v>0</v>
      </c>
      <c r="G1707" s="239">
        <v>0</v>
      </c>
      <c r="H1707" s="239">
        <v>0</v>
      </c>
      <c r="I1707" s="237">
        <v>34560</v>
      </c>
    </row>
    <row r="1708" spans="1:9">
      <c r="A1708" s="236" t="s">
        <v>3138</v>
      </c>
      <c r="B1708" s="236" t="s">
        <v>2735</v>
      </c>
      <c r="C1708" s="237">
        <v>0</v>
      </c>
      <c r="D1708" s="238">
        <v>0</v>
      </c>
      <c r="E1708" s="239">
        <v>0</v>
      </c>
      <c r="F1708" s="239">
        <v>0</v>
      </c>
      <c r="G1708" s="239">
        <v>0</v>
      </c>
      <c r="H1708" s="239">
        <v>0</v>
      </c>
      <c r="I1708" s="237">
        <v>30000</v>
      </c>
    </row>
    <row r="1709" spans="1:9">
      <c r="A1709" s="236" t="s">
        <v>3139</v>
      </c>
      <c r="B1709" s="236" t="s">
        <v>2814</v>
      </c>
      <c r="C1709" s="237">
        <v>0</v>
      </c>
      <c r="D1709" s="238">
        <v>0</v>
      </c>
      <c r="E1709" s="239">
        <v>0</v>
      </c>
      <c r="F1709" s="239">
        <v>0</v>
      </c>
      <c r="G1709" s="239">
        <v>0</v>
      </c>
      <c r="H1709" s="239">
        <v>0</v>
      </c>
      <c r="I1709" s="237">
        <v>34560</v>
      </c>
    </row>
    <row r="1710" spans="1:9">
      <c r="A1710" s="236" t="s">
        <v>741</v>
      </c>
      <c r="B1710" s="236" t="s">
        <v>1666</v>
      </c>
      <c r="C1710" s="237">
        <v>0</v>
      </c>
      <c r="D1710" s="238">
        <v>0</v>
      </c>
      <c r="E1710" s="239">
        <v>0</v>
      </c>
      <c r="F1710" s="239">
        <v>0</v>
      </c>
      <c r="G1710" s="239">
        <v>0</v>
      </c>
      <c r="H1710" s="239">
        <v>0</v>
      </c>
      <c r="I1710" s="237">
        <v>30000</v>
      </c>
    </row>
    <row r="1711" spans="1:9">
      <c r="A1711" s="236" t="s">
        <v>3140</v>
      </c>
      <c r="B1711" s="236" t="s">
        <v>2274</v>
      </c>
      <c r="C1711" s="237">
        <v>0</v>
      </c>
      <c r="D1711" s="238">
        <v>0</v>
      </c>
      <c r="E1711" s="239">
        <v>0</v>
      </c>
      <c r="F1711" s="239">
        <v>0</v>
      </c>
      <c r="G1711" s="239">
        <v>0</v>
      </c>
      <c r="H1711" s="239">
        <v>0</v>
      </c>
      <c r="I1711" s="237">
        <v>34560</v>
      </c>
    </row>
    <row r="1712" spans="1:9">
      <c r="A1712" s="236" t="s">
        <v>1298</v>
      </c>
      <c r="B1712" s="236" t="s">
        <v>3141</v>
      </c>
      <c r="C1712" s="237">
        <v>0</v>
      </c>
      <c r="D1712" s="238">
        <v>0</v>
      </c>
      <c r="E1712" s="239">
        <v>0</v>
      </c>
      <c r="F1712" s="239">
        <v>0</v>
      </c>
      <c r="G1712" s="239">
        <v>0</v>
      </c>
      <c r="H1712" s="239">
        <v>0</v>
      </c>
      <c r="I1712" s="237">
        <v>30000</v>
      </c>
    </row>
    <row r="1713" spans="1:9">
      <c r="A1713" s="236" t="s">
        <v>3142</v>
      </c>
      <c r="B1713" s="236" t="s">
        <v>1707</v>
      </c>
      <c r="C1713" s="237">
        <v>0</v>
      </c>
      <c r="D1713" s="238">
        <v>0</v>
      </c>
      <c r="E1713" s="239">
        <v>0</v>
      </c>
      <c r="F1713" s="239">
        <v>0</v>
      </c>
      <c r="G1713" s="239">
        <v>0</v>
      </c>
      <c r="H1713" s="239">
        <v>0</v>
      </c>
      <c r="I1713" s="237">
        <v>34560</v>
      </c>
    </row>
    <row r="1714" spans="1:9">
      <c r="A1714" s="236" t="s">
        <v>665</v>
      </c>
      <c r="B1714" s="236" t="s">
        <v>1985</v>
      </c>
      <c r="C1714" s="237">
        <v>0</v>
      </c>
      <c r="D1714" s="238">
        <v>0</v>
      </c>
      <c r="E1714" s="239">
        <v>0</v>
      </c>
      <c r="F1714" s="239">
        <v>0</v>
      </c>
      <c r="G1714" s="239">
        <v>0</v>
      </c>
      <c r="H1714" s="239">
        <v>0</v>
      </c>
      <c r="I1714" s="237">
        <v>50000</v>
      </c>
    </row>
    <row r="1715" spans="1:9">
      <c r="A1715" s="236" t="s">
        <v>1138</v>
      </c>
      <c r="B1715" s="236" t="s">
        <v>1638</v>
      </c>
      <c r="C1715" s="237">
        <v>0</v>
      </c>
      <c r="D1715" s="238">
        <v>0</v>
      </c>
      <c r="E1715" s="239">
        <v>0</v>
      </c>
      <c r="F1715" s="239">
        <v>0</v>
      </c>
      <c r="G1715" s="239">
        <v>0</v>
      </c>
      <c r="H1715" s="239">
        <v>0</v>
      </c>
      <c r="I1715" s="237">
        <v>30000</v>
      </c>
    </row>
    <row r="1716" spans="1:9">
      <c r="A1716" s="236" t="s">
        <v>3143</v>
      </c>
      <c r="B1716" s="236" t="s">
        <v>2733</v>
      </c>
      <c r="C1716" s="237">
        <v>0</v>
      </c>
      <c r="D1716" s="238">
        <v>0</v>
      </c>
      <c r="E1716" s="239">
        <v>0</v>
      </c>
      <c r="F1716" s="239">
        <v>0</v>
      </c>
      <c r="G1716" s="239">
        <v>0</v>
      </c>
      <c r="H1716" s="239">
        <v>0</v>
      </c>
      <c r="I1716" s="237">
        <v>30000</v>
      </c>
    </row>
    <row r="1717" spans="1:9">
      <c r="A1717" s="236" t="s">
        <v>998</v>
      </c>
      <c r="B1717" s="236" t="s">
        <v>3010</v>
      </c>
      <c r="C1717" s="237">
        <v>0</v>
      </c>
      <c r="D1717" s="238">
        <v>0</v>
      </c>
      <c r="E1717" s="239">
        <v>0</v>
      </c>
      <c r="F1717" s="239">
        <v>0</v>
      </c>
      <c r="G1717" s="239">
        <v>0</v>
      </c>
      <c r="H1717" s="239">
        <v>0</v>
      </c>
      <c r="I1717" s="237">
        <v>30000</v>
      </c>
    </row>
    <row r="1718" spans="1:9">
      <c r="A1718" s="236" t="s">
        <v>3144</v>
      </c>
      <c r="B1718" s="236" t="s">
        <v>2226</v>
      </c>
      <c r="C1718" s="237">
        <v>0</v>
      </c>
      <c r="D1718" s="238">
        <v>0</v>
      </c>
      <c r="E1718" s="239">
        <v>0</v>
      </c>
      <c r="F1718" s="239">
        <v>0</v>
      </c>
      <c r="G1718" s="239">
        <v>0</v>
      </c>
      <c r="H1718" s="239">
        <v>0</v>
      </c>
      <c r="I1718" s="237">
        <v>28800</v>
      </c>
    </row>
    <row r="1719" spans="1:9">
      <c r="A1719" s="236" t="s">
        <v>638</v>
      </c>
      <c r="B1719" s="236" t="s">
        <v>2165</v>
      </c>
      <c r="C1719" s="237">
        <v>0</v>
      </c>
      <c r="D1719" s="238">
        <v>0</v>
      </c>
      <c r="E1719" s="239">
        <v>0</v>
      </c>
      <c r="F1719" s="239">
        <v>0</v>
      </c>
      <c r="G1719" s="239">
        <v>0</v>
      </c>
      <c r="H1719" s="239">
        <v>0</v>
      </c>
      <c r="I1719" s="237">
        <v>30000</v>
      </c>
    </row>
    <row r="1720" spans="1:9">
      <c r="A1720" s="236" t="s">
        <v>3145</v>
      </c>
      <c r="B1720" s="236" t="s">
        <v>3146</v>
      </c>
      <c r="C1720" s="237">
        <v>0</v>
      </c>
      <c r="D1720" s="238">
        <v>0</v>
      </c>
      <c r="E1720" s="239">
        <v>0</v>
      </c>
      <c r="F1720" s="239">
        <v>0</v>
      </c>
      <c r="G1720" s="239">
        <v>0</v>
      </c>
      <c r="H1720" s="239">
        <v>0</v>
      </c>
      <c r="I1720" s="237">
        <v>30000</v>
      </c>
    </row>
    <row r="1721" spans="1:9">
      <c r="A1721" s="236" t="s">
        <v>651</v>
      </c>
      <c r="B1721" s="236" t="s">
        <v>1828</v>
      </c>
      <c r="C1721" s="237">
        <v>0</v>
      </c>
      <c r="D1721" s="238">
        <v>0</v>
      </c>
      <c r="E1721" s="239">
        <v>0</v>
      </c>
      <c r="F1721" s="239">
        <v>0</v>
      </c>
      <c r="G1721" s="239">
        <v>0</v>
      </c>
      <c r="H1721" s="239">
        <v>0</v>
      </c>
      <c r="I1721" s="237">
        <v>50000</v>
      </c>
    </row>
    <row r="1722" spans="1:9">
      <c r="A1722" s="236" t="s">
        <v>1145</v>
      </c>
      <c r="B1722" s="236" t="s">
        <v>3102</v>
      </c>
      <c r="C1722" s="237">
        <v>0</v>
      </c>
      <c r="D1722" s="238">
        <v>0</v>
      </c>
      <c r="E1722" s="239">
        <v>0</v>
      </c>
      <c r="F1722" s="239">
        <v>0</v>
      </c>
      <c r="G1722" s="239">
        <v>0</v>
      </c>
      <c r="H1722" s="239">
        <v>0</v>
      </c>
      <c r="I1722" s="237">
        <v>30000</v>
      </c>
    </row>
    <row r="1723" spans="1:9">
      <c r="A1723" s="236" t="s">
        <v>3147</v>
      </c>
      <c r="B1723" s="236" t="s">
        <v>3148</v>
      </c>
      <c r="C1723" s="237">
        <v>0</v>
      </c>
      <c r="D1723" s="238">
        <v>0</v>
      </c>
      <c r="E1723" s="239">
        <v>0</v>
      </c>
      <c r="F1723" s="239">
        <v>0</v>
      </c>
      <c r="G1723" s="239">
        <v>0</v>
      </c>
      <c r="H1723" s="239">
        <v>0</v>
      </c>
      <c r="I1723" s="237">
        <v>34560</v>
      </c>
    </row>
    <row r="1724" spans="1:9">
      <c r="A1724" s="236" t="s">
        <v>3149</v>
      </c>
      <c r="B1724" s="236" t="s">
        <v>1808</v>
      </c>
      <c r="C1724" s="237">
        <v>0</v>
      </c>
      <c r="D1724" s="238">
        <v>0</v>
      </c>
      <c r="E1724" s="239">
        <v>0</v>
      </c>
      <c r="F1724" s="239">
        <v>0</v>
      </c>
      <c r="G1724" s="239">
        <v>0</v>
      </c>
      <c r="H1724" s="239">
        <v>0</v>
      </c>
      <c r="I1724" s="237">
        <v>50000</v>
      </c>
    </row>
    <row r="1725" spans="1:9">
      <c r="A1725" s="236" t="s">
        <v>1253</v>
      </c>
      <c r="B1725" s="236" t="s">
        <v>2098</v>
      </c>
      <c r="C1725" s="237">
        <v>0</v>
      </c>
      <c r="D1725" s="238">
        <v>0</v>
      </c>
      <c r="E1725" s="239">
        <v>0</v>
      </c>
      <c r="F1725" s="239">
        <v>0</v>
      </c>
      <c r="G1725" s="239">
        <v>0</v>
      </c>
      <c r="H1725" s="239">
        <v>0</v>
      </c>
      <c r="I1725" s="237">
        <v>30000</v>
      </c>
    </row>
    <row r="1726" spans="1:9">
      <c r="A1726" s="236" t="s">
        <v>3150</v>
      </c>
      <c r="B1726" s="236" t="s">
        <v>1855</v>
      </c>
      <c r="C1726" s="237">
        <v>0</v>
      </c>
      <c r="D1726" s="238">
        <v>0</v>
      </c>
      <c r="E1726" s="239">
        <v>0</v>
      </c>
      <c r="F1726" s="239">
        <v>0</v>
      </c>
      <c r="G1726" s="239">
        <v>0</v>
      </c>
      <c r="H1726" s="239">
        <v>0</v>
      </c>
      <c r="I1726" s="237"/>
    </row>
    <row r="1727" spans="1:9">
      <c r="A1727" s="236" t="s">
        <v>997</v>
      </c>
      <c r="B1727" s="236" t="s">
        <v>3010</v>
      </c>
      <c r="C1727" s="237">
        <v>0</v>
      </c>
      <c r="D1727" s="238">
        <v>0</v>
      </c>
      <c r="E1727" s="239">
        <v>0</v>
      </c>
      <c r="F1727" s="239">
        <v>0</v>
      </c>
      <c r="G1727" s="239">
        <v>0</v>
      </c>
      <c r="H1727" s="239">
        <v>0</v>
      </c>
      <c r="I1727" s="237">
        <v>30000</v>
      </c>
    </row>
    <row r="1728" spans="1:9">
      <c r="A1728" s="236" t="s">
        <v>654</v>
      </c>
      <c r="B1728" s="236" t="s">
        <v>1828</v>
      </c>
      <c r="C1728" s="237">
        <v>0</v>
      </c>
      <c r="D1728" s="238">
        <v>0</v>
      </c>
      <c r="E1728" s="239">
        <v>0</v>
      </c>
      <c r="F1728" s="239">
        <v>0</v>
      </c>
      <c r="G1728" s="239">
        <v>0</v>
      </c>
      <c r="H1728" s="239">
        <v>0</v>
      </c>
      <c r="I1728" s="237">
        <v>50000</v>
      </c>
    </row>
    <row r="1729" spans="1:9">
      <c r="A1729" s="236" t="s">
        <v>1294</v>
      </c>
      <c r="B1729" s="236" t="s">
        <v>1652</v>
      </c>
      <c r="C1729" s="237">
        <v>0</v>
      </c>
      <c r="D1729" s="238">
        <v>0</v>
      </c>
      <c r="E1729" s="239">
        <v>0</v>
      </c>
      <c r="F1729" s="239">
        <v>0</v>
      </c>
      <c r="G1729" s="239">
        <v>0</v>
      </c>
      <c r="H1729" s="239">
        <v>0</v>
      </c>
      <c r="I1729" s="237">
        <v>30000</v>
      </c>
    </row>
    <row r="1730" spans="1:9">
      <c r="A1730" s="236" t="s">
        <v>927</v>
      </c>
      <c r="B1730" s="236" t="s">
        <v>2064</v>
      </c>
      <c r="C1730" s="237">
        <v>0</v>
      </c>
      <c r="D1730" s="238">
        <v>0</v>
      </c>
      <c r="E1730" s="239">
        <v>0</v>
      </c>
      <c r="F1730" s="239">
        <v>0</v>
      </c>
      <c r="G1730" s="239">
        <v>0</v>
      </c>
      <c r="H1730" s="239">
        <v>0</v>
      </c>
      <c r="I1730" s="237">
        <v>30000</v>
      </c>
    </row>
    <row r="1731" spans="1:9">
      <c r="A1731" s="236" t="s">
        <v>3151</v>
      </c>
      <c r="B1731" s="236" t="s">
        <v>2756</v>
      </c>
      <c r="C1731" s="237">
        <v>0</v>
      </c>
      <c r="D1731" s="238">
        <v>0</v>
      </c>
      <c r="E1731" s="239">
        <v>0</v>
      </c>
      <c r="F1731" s="239">
        <v>0</v>
      </c>
      <c r="G1731" s="239">
        <v>0</v>
      </c>
      <c r="H1731" s="239">
        <v>0</v>
      </c>
      <c r="I1731" s="237">
        <v>30000</v>
      </c>
    </row>
    <row r="1732" spans="1:9">
      <c r="A1732" s="236" t="s">
        <v>3152</v>
      </c>
      <c r="B1732" s="236" t="s">
        <v>1729</v>
      </c>
      <c r="C1732" s="237">
        <v>0</v>
      </c>
      <c r="D1732" s="238">
        <v>0</v>
      </c>
      <c r="E1732" s="239">
        <v>0</v>
      </c>
      <c r="F1732" s="239">
        <v>0</v>
      </c>
      <c r="G1732" s="239">
        <v>0</v>
      </c>
      <c r="H1732" s="239">
        <v>0</v>
      </c>
      <c r="I1732" s="237">
        <v>30000</v>
      </c>
    </row>
    <row r="1733" spans="1:9">
      <c r="A1733" s="236" t="s">
        <v>3153</v>
      </c>
      <c r="B1733" s="236" t="s">
        <v>1832</v>
      </c>
      <c r="C1733" s="237">
        <v>0</v>
      </c>
      <c r="D1733" s="238">
        <v>0</v>
      </c>
      <c r="E1733" s="239">
        <v>0</v>
      </c>
      <c r="F1733" s="239">
        <v>0</v>
      </c>
      <c r="G1733" s="239">
        <v>0</v>
      </c>
      <c r="H1733" s="239">
        <v>0</v>
      </c>
      <c r="I1733" s="237">
        <v>64000</v>
      </c>
    </row>
    <row r="1734" spans="1:9">
      <c r="A1734" s="236" t="s">
        <v>3154</v>
      </c>
      <c r="B1734" s="236" t="s">
        <v>2318</v>
      </c>
      <c r="C1734" s="237">
        <v>0</v>
      </c>
      <c r="D1734" s="238">
        <v>0</v>
      </c>
      <c r="E1734" s="239">
        <v>0</v>
      </c>
      <c r="F1734" s="239">
        <v>0</v>
      </c>
      <c r="G1734" s="239">
        <v>0</v>
      </c>
      <c r="H1734" s="239">
        <v>0</v>
      </c>
      <c r="I1734" s="237">
        <v>30000</v>
      </c>
    </row>
    <row r="1735" spans="1:9">
      <c r="A1735" s="236" t="s">
        <v>3155</v>
      </c>
      <c r="B1735" s="236" t="s">
        <v>3116</v>
      </c>
      <c r="C1735" s="237">
        <v>0</v>
      </c>
      <c r="D1735" s="238">
        <v>0</v>
      </c>
      <c r="E1735" s="239">
        <v>0</v>
      </c>
      <c r="F1735" s="239">
        <v>0</v>
      </c>
      <c r="G1735" s="239">
        <v>0</v>
      </c>
      <c r="H1735" s="239">
        <v>0</v>
      </c>
      <c r="I1735" s="237">
        <v>28800</v>
      </c>
    </row>
    <row r="1736" spans="1:9">
      <c r="A1736" s="236" t="s">
        <v>701</v>
      </c>
      <c r="B1736" s="236" t="s">
        <v>2202</v>
      </c>
      <c r="C1736" s="237">
        <v>0</v>
      </c>
      <c r="D1736" s="238">
        <v>0</v>
      </c>
      <c r="E1736" s="239">
        <v>0</v>
      </c>
      <c r="F1736" s="239">
        <v>0</v>
      </c>
      <c r="G1736" s="239">
        <v>0</v>
      </c>
      <c r="H1736" s="239">
        <v>0</v>
      </c>
      <c r="I1736" s="237">
        <v>30000</v>
      </c>
    </row>
    <row r="1737" spans="1:9">
      <c r="A1737" s="236" t="s">
        <v>3156</v>
      </c>
      <c r="B1737" s="236" t="s">
        <v>2297</v>
      </c>
      <c r="C1737" s="237">
        <v>0</v>
      </c>
      <c r="D1737" s="238">
        <v>0</v>
      </c>
      <c r="E1737" s="239">
        <v>0</v>
      </c>
      <c r="F1737" s="239">
        <v>0</v>
      </c>
      <c r="G1737" s="239">
        <v>0</v>
      </c>
      <c r="H1737" s="239">
        <v>0</v>
      </c>
      <c r="I1737" s="237">
        <v>30000</v>
      </c>
    </row>
    <row r="1738" spans="1:9">
      <c r="A1738" s="236" t="s">
        <v>3157</v>
      </c>
      <c r="B1738" s="236" t="s">
        <v>2136</v>
      </c>
      <c r="C1738" s="237">
        <v>0</v>
      </c>
      <c r="D1738" s="238">
        <v>0</v>
      </c>
      <c r="E1738" s="239">
        <v>0</v>
      </c>
      <c r="F1738" s="239">
        <v>0</v>
      </c>
      <c r="G1738" s="239">
        <v>0</v>
      </c>
      <c r="H1738" s="239">
        <v>0</v>
      </c>
      <c r="I1738" s="237">
        <v>30000</v>
      </c>
    </row>
    <row r="1739" spans="1:9">
      <c r="A1739" s="236" t="s">
        <v>1148</v>
      </c>
      <c r="B1739" s="236" t="s">
        <v>1817</v>
      </c>
      <c r="C1739" s="237">
        <v>0</v>
      </c>
      <c r="D1739" s="238">
        <v>0</v>
      </c>
      <c r="E1739" s="239">
        <v>0</v>
      </c>
      <c r="F1739" s="239">
        <v>0</v>
      </c>
      <c r="G1739" s="239">
        <v>0</v>
      </c>
      <c r="H1739" s="239">
        <v>0</v>
      </c>
      <c r="I1739" s="237">
        <v>30000</v>
      </c>
    </row>
    <row r="1740" spans="1:9">
      <c r="A1740" s="236" t="s">
        <v>926</v>
      </c>
      <c r="B1740" s="236" t="s">
        <v>2064</v>
      </c>
      <c r="C1740" s="237">
        <v>0</v>
      </c>
      <c r="D1740" s="238">
        <v>0</v>
      </c>
      <c r="E1740" s="239">
        <v>0</v>
      </c>
      <c r="F1740" s="239">
        <v>0</v>
      </c>
      <c r="G1740" s="239">
        <v>0</v>
      </c>
      <c r="H1740" s="239">
        <v>0</v>
      </c>
      <c r="I1740" s="237">
        <v>30000</v>
      </c>
    </row>
    <row r="1741" spans="1:9">
      <c r="A1741" s="236" t="s">
        <v>3158</v>
      </c>
      <c r="B1741" s="236" t="s">
        <v>3137</v>
      </c>
      <c r="C1741" s="237">
        <v>0</v>
      </c>
      <c r="D1741" s="238">
        <v>0</v>
      </c>
      <c r="E1741" s="239">
        <v>0</v>
      </c>
      <c r="F1741" s="239">
        <v>0</v>
      </c>
      <c r="G1741" s="239">
        <v>0</v>
      </c>
      <c r="H1741" s="239">
        <v>0</v>
      </c>
      <c r="I1741" s="237">
        <v>34560</v>
      </c>
    </row>
    <row r="1742" spans="1:9">
      <c r="A1742" s="236" t="s">
        <v>3159</v>
      </c>
      <c r="B1742" s="236" t="s">
        <v>2807</v>
      </c>
      <c r="C1742" s="237">
        <v>0</v>
      </c>
      <c r="D1742" s="238">
        <v>0</v>
      </c>
      <c r="E1742" s="239">
        <v>0</v>
      </c>
      <c r="F1742" s="239">
        <v>0</v>
      </c>
      <c r="G1742" s="239">
        <v>0</v>
      </c>
      <c r="H1742" s="239">
        <v>0</v>
      </c>
      <c r="I1742" s="237">
        <v>30000</v>
      </c>
    </row>
    <row r="1743" spans="1:9">
      <c r="A1743" s="236" t="s">
        <v>686</v>
      </c>
      <c r="B1743" s="236" t="s">
        <v>2562</v>
      </c>
      <c r="C1743" s="237">
        <v>0</v>
      </c>
      <c r="D1743" s="238">
        <v>0</v>
      </c>
      <c r="E1743" s="239">
        <v>0</v>
      </c>
      <c r="F1743" s="239">
        <v>0</v>
      </c>
      <c r="G1743" s="239">
        <v>0</v>
      </c>
      <c r="H1743" s="239">
        <v>0</v>
      </c>
      <c r="I1743" s="237">
        <v>50000</v>
      </c>
    </row>
    <row r="1744" spans="1:9">
      <c r="A1744" s="236" t="s">
        <v>3160</v>
      </c>
      <c r="B1744" s="236" t="s">
        <v>1993</v>
      </c>
      <c r="C1744" s="237">
        <v>0</v>
      </c>
      <c r="D1744" s="238">
        <v>0</v>
      </c>
      <c r="E1744" s="239">
        <v>0</v>
      </c>
      <c r="F1744" s="239">
        <v>0</v>
      </c>
      <c r="G1744" s="239">
        <v>0</v>
      </c>
      <c r="H1744" s="239">
        <v>0</v>
      </c>
      <c r="I1744" s="237">
        <v>50000</v>
      </c>
    </row>
    <row r="1745" spans="1:9">
      <c r="A1745" s="236" t="s">
        <v>3161</v>
      </c>
      <c r="B1745" s="236" t="s">
        <v>1767</v>
      </c>
      <c r="C1745" s="237">
        <v>0</v>
      </c>
      <c r="D1745" s="238">
        <v>0</v>
      </c>
      <c r="E1745" s="239">
        <v>0</v>
      </c>
      <c r="F1745" s="239">
        <v>0</v>
      </c>
      <c r="G1745" s="239">
        <v>0</v>
      </c>
      <c r="H1745" s="239">
        <v>0</v>
      </c>
      <c r="I1745" s="237">
        <v>50000</v>
      </c>
    </row>
    <row r="1746" spans="1:9">
      <c r="A1746" s="236" t="s">
        <v>3162</v>
      </c>
      <c r="B1746" s="236" t="s">
        <v>1893</v>
      </c>
      <c r="C1746" s="237">
        <v>0</v>
      </c>
      <c r="D1746" s="238">
        <v>0</v>
      </c>
      <c r="E1746" s="239">
        <v>0</v>
      </c>
      <c r="F1746" s="239">
        <v>0</v>
      </c>
      <c r="G1746" s="239">
        <v>0</v>
      </c>
      <c r="H1746" s="239">
        <v>0</v>
      </c>
      <c r="I1746" s="237">
        <v>34560</v>
      </c>
    </row>
    <row r="1747" spans="1:9">
      <c r="A1747" s="236" t="s">
        <v>1011</v>
      </c>
      <c r="B1747" s="236" t="s">
        <v>1911</v>
      </c>
      <c r="C1747" s="237">
        <v>0</v>
      </c>
      <c r="D1747" s="238">
        <v>0</v>
      </c>
      <c r="E1747" s="239">
        <v>0</v>
      </c>
      <c r="F1747" s="239">
        <v>0</v>
      </c>
      <c r="G1747" s="239">
        <v>0</v>
      </c>
      <c r="H1747" s="239">
        <v>0</v>
      </c>
      <c r="I1747" s="237">
        <v>64000</v>
      </c>
    </row>
    <row r="1748" spans="1:9">
      <c r="A1748" s="236" t="s">
        <v>3163</v>
      </c>
      <c r="B1748" s="236" t="s">
        <v>2802</v>
      </c>
      <c r="C1748" s="237">
        <v>0</v>
      </c>
      <c r="D1748" s="238">
        <v>0</v>
      </c>
      <c r="E1748" s="239">
        <v>0</v>
      </c>
      <c r="F1748" s="239">
        <v>0</v>
      </c>
      <c r="G1748" s="239">
        <v>0</v>
      </c>
      <c r="H1748" s="239">
        <v>0</v>
      </c>
      <c r="I1748" s="237"/>
    </row>
    <row r="1749" spans="1:9">
      <c r="A1749" s="236" t="s">
        <v>3164</v>
      </c>
      <c r="B1749" s="236" t="s">
        <v>3015</v>
      </c>
      <c r="C1749" s="237">
        <v>0</v>
      </c>
      <c r="D1749" s="238">
        <v>0</v>
      </c>
      <c r="E1749" s="239">
        <v>0</v>
      </c>
      <c r="F1749" s="239">
        <v>0</v>
      </c>
      <c r="G1749" s="239">
        <v>0</v>
      </c>
      <c r="H1749" s="239">
        <v>0</v>
      </c>
      <c r="I1749" s="237">
        <v>30000</v>
      </c>
    </row>
    <row r="1750" spans="1:9">
      <c r="A1750" s="236" t="s">
        <v>793</v>
      </c>
      <c r="B1750" s="236" t="s">
        <v>2579</v>
      </c>
      <c r="C1750" s="237">
        <v>0</v>
      </c>
      <c r="D1750" s="238">
        <v>0</v>
      </c>
      <c r="E1750" s="239">
        <v>0</v>
      </c>
      <c r="F1750" s="239">
        <v>0</v>
      </c>
      <c r="G1750" s="239">
        <v>0</v>
      </c>
      <c r="H1750" s="239">
        <v>0</v>
      </c>
      <c r="I1750" s="237">
        <v>50000</v>
      </c>
    </row>
    <row r="1751" spans="1:9">
      <c r="A1751" s="236" t="s">
        <v>3165</v>
      </c>
      <c r="B1751" s="236" t="s">
        <v>1758</v>
      </c>
      <c r="C1751" s="237">
        <v>0</v>
      </c>
      <c r="D1751" s="238">
        <v>0</v>
      </c>
      <c r="E1751" s="239">
        <v>0</v>
      </c>
      <c r="F1751" s="239">
        <v>0</v>
      </c>
      <c r="G1751" s="239">
        <v>0</v>
      </c>
      <c r="H1751" s="239">
        <v>0</v>
      </c>
      <c r="I1751" s="237">
        <v>30000</v>
      </c>
    </row>
    <row r="1752" spans="1:9">
      <c r="A1752" s="236" t="s">
        <v>3166</v>
      </c>
      <c r="B1752" s="236" t="s">
        <v>1999</v>
      </c>
      <c r="C1752" s="237">
        <v>0</v>
      </c>
      <c r="D1752" s="238">
        <v>0</v>
      </c>
      <c r="E1752" s="239">
        <v>0</v>
      </c>
      <c r="F1752" s="239">
        <v>0</v>
      </c>
      <c r="G1752" s="239">
        <v>0</v>
      </c>
      <c r="H1752" s="239">
        <v>0</v>
      </c>
      <c r="I1752" s="237">
        <v>30000</v>
      </c>
    </row>
    <row r="1753" spans="1:9">
      <c r="A1753" s="236" t="s">
        <v>605</v>
      </c>
      <c r="B1753" s="236" t="s">
        <v>2258</v>
      </c>
      <c r="C1753" s="237">
        <v>0</v>
      </c>
      <c r="D1753" s="238">
        <v>0</v>
      </c>
      <c r="E1753" s="239">
        <v>0</v>
      </c>
      <c r="F1753" s="239">
        <v>0</v>
      </c>
      <c r="G1753" s="239">
        <v>0</v>
      </c>
      <c r="H1753" s="239">
        <v>0</v>
      </c>
      <c r="I1753" s="237">
        <v>30000</v>
      </c>
    </row>
    <row r="1754" spans="1:9">
      <c r="A1754" s="236" t="s">
        <v>1102</v>
      </c>
      <c r="B1754" s="236" t="s">
        <v>2101</v>
      </c>
      <c r="C1754" s="237">
        <v>0</v>
      </c>
      <c r="D1754" s="238">
        <v>0</v>
      </c>
      <c r="E1754" s="239">
        <v>0</v>
      </c>
      <c r="F1754" s="239">
        <v>0</v>
      </c>
      <c r="G1754" s="239">
        <v>0</v>
      </c>
      <c r="H1754" s="239">
        <v>0</v>
      </c>
      <c r="I1754" s="237">
        <v>30000</v>
      </c>
    </row>
    <row r="1755" spans="1:9">
      <c r="A1755" s="236" t="s">
        <v>805</v>
      </c>
      <c r="B1755" s="236" t="s">
        <v>2279</v>
      </c>
      <c r="C1755" s="237">
        <v>0</v>
      </c>
      <c r="D1755" s="238">
        <v>0</v>
      </c>
      <c r="E1755" s="239">
        <v>0</v>
      </c>
      <c r="F1755" s="239">
        <v>0</v>
      </c>
      <c r="G1755" s="239">
        <v>0</v>
      </c>
      <c r="H1755" s="239">
        <v>0</v>
      </c>
      <c r="I1755" s="237">
        <v>120000</v>
      </c>
    </row>
    <row r="1756" spans="1:9">
      <c r="A1756" s="236" t="s">
        <v>558</v>
      </c>
      <c r="B1756" s="236" t="s">
        <v>2340</v>
      </c>
      <c r="C1756" s="237">
        <v>84</v>
      </c>
      <c r="D1756" s="238">
        <v>8</v>
      </c>
      <c r="E1756" s="239">
        <v>0</v>
      </c>
      <c r="F1756" s="239">
        <v>0</v>
      </c>
      <c r="G1756" s="239">
        <v>0</v>
      </c>
      <c r="H1756" s="239">
        <v>0</v>
      </c>
      <c r="I1756" s="237">
        <v>250000</v>
      </c>
    </row>
    <row r="1757" spans="1:9">
      <c r="A1757" s="236" t="s">
        <v>1198</v>
      </c>
      <c r="B1757" s="236" t="s">
        <v>2533</v>
      </c>
      <c r="C1757" s="237">
        <v>0</v>
      </c>
      <c r="D1757" s="238">
        <v>0</v>
      </c>
      <c r="E1757" s="239">
        <v>0</v>
      </c>
      <c r="F1757" s="239">
        <v>0</v>
      </c>
      <c r="G1757" s="239">
        <v>0</v>
      </c>
      <c r="H1757" s="239">
        <v>0</v>
      </c>
      <c r="I1757" s="237">
        <v>50000</v>
      </c>
    </row>
    <row r="1758" spans="1:9">
      <c r="A1758" s="236" t="s">
        <v>1156</v>
      </c>
      <c r="B1758" s="236" t="s">
        <v>2223</v>
      </c>
      <c r="C1758" s="237">
        <v>0</v>
      </c>
      <c r="D1758" s="238">
        <v>0</v>
      </c>
      <c r="E1758" s="239">
        <v>0</v>
      </c>
      <c r="F1758" s="239">
        <v>0</v>
      </c>
      <c r="G1758" s="239">
        <v>0</v>
      </c>
      <c r="H1758" s="239">
        <v>0</v>
      </c>
      <c r="I1758" s="237">
        <v>30000</v>
      </c>
    </row>
    <row r="1759" spans="1:9">
      <c r="A1759" s="236" t="s">
        <v>829</v>
      </c>
      <c r="B1759" s="236" t="s">
        <v>1708</v>
      </c>
      <c r="C1759" s="237">
        <v>0</v>
      </c>
      <c r="D1759" s="238">
        <v>0</v>
      </c>
      <c r="E1759" s="239">
        <v>0</v>
      </c>
      <c r="F1759" s="239">
        <v>0</v>
      </c>
      <c r="G1759" s="239">
        <v>0</v>
      </c>
      <c r="H1759" s="239">
        <v>0</v>
      </c>
      <c r="I1759" s="237">
        <v>30000</v>
      </c>
    </row>
    <row r="1760" spans="1:9">
      <c r="A1760" s="236" t="s">
        <v>676</v>
      </c>
      <c r="B1760" s="236" t="s">
        <v>2173</v>
      </c>
      <c r="C1760" s="237">
        <v>0</v>
      </c>
      <c r="D1760" s="238">
        <v>0</v>
      </c>
      <c r="E1760" s="239">
        <v>0</v>
      </c>
      <c r="F1760" s="239">
        <v>0</v>
      </c>
      <c r="G1760" s="239">
        <v>0</v>
      </c>
      <c r="H1760" s="239">
        <v>0</v>
      </c>
      <c r="I1760" s="237">
        <v>900000</v>
      </c>
    </row>
    <row r="1761" spans="1:9">
      <c r="A1761" s="236" t="s">
        <v>1084</v>
      </c>
      <c r="B1761" s="236" t="s">
        <v>1619</v>
      </c>
      <c r="C1761" s="237">
        <v>0</v>
      </c>
      <c r="D1761" s="238">
        <v>0</v>
      </c>
      <c r="E1761" s="239">
        <v>0</v>
      </c>
      <c r="F1761" s="239">
        <v>0</v>
      </c>
      <c r="G1761" s="239">
        <v>0</v>
      </c>
      <c r="H1761" s="239">
        <v>0</v>
      </c>
      <c r="I1761" s="237">
        <v>30000</v>
      </c>
    </row>
    <row r="1762" spans="1:9">
      <c r="A1762" s="236" t="s">
        <v>1111</v>
      </c>
      <c r="B1762" s="236" t="s">
        <v>2042</v>
      </c>
      <c r="C1762" s="237">
        <v>0</v>
      </c>
      <c r="D1762" s="238">
        <v>0</v>
      </c>
      <c r="E1762" s="239">
        <v>0</v>
      </c>
      <c r="F1762" s="239">
        <v>0</v>
      </c>
      <c r="G1762" s="239">
        <v>0</v>
      </c>
      <c r="H1762" s="239">
        <v>0</v>
      </c>
      <c r="I1762" s="237">
        <v>50000</v>
      </c>
    </row>
    <row r="1763" spans="1:9">
      <c r="A1763" s="236" t="s">
        <v>3167</v>
      </c>
      <c r="B1763" s="236" t="s">
        <v>3012</v>
      </c>
      <c r="C1763" s="237">
        <v>0</v>
      </c>
      <c r="D1763" s="238">
        <v>0</v>
      </c>
      <c r="E1763" s="239">
        <v>0</v>
      </c>
      <c r="F1763" s="239">
        <v>0</v>
      </c>
      <c r="G1763" s="239">
        <v>0</v>
      </c>
      <c r="H1763" s="239">
        <v>0</v>
      </c>
      <c r="I1763" s="237">
        <v>30000</v>
      </c>
    </row>
    <row r="1764" spans="1:9">
      <c r="A1764" s="236" t="s">
        <v>1150</v>
      </c>
      <c r="B1764" s="236" t="s">
        <v>1641</v>
      </c>
      <c r="C1764" s="237">
        <v>0</v>
      </c>
      <c r="D1764" s="238">
        <v>0</v>
      </c>
      <c r="E1764" s="239">
        <v>0</v>
      </c>
      <c r="F1764" s="239">
        <v>0</v>
      </c>
      <c r="G1764" s="239">
        <v>0</v>
      </c>
      <c r="H1764" s="239">
        <v>0</v>
      </c>
      <c r="I1764" s="237">
        <v>30000</v>
      </c>
    </row>
    <row r="1765" spans="1:9">
      <c r="A1765" s="236" t="s">
        <v>1240</v>
      </c>
      <c r="B1765" s="236" t="s">
        <v>2320</v>
      </c>
      <c r="C1765" s="237">
        <v>0</v>
      </c>
      <c r="D1765" s="238">
        <v>0</v>
      </c>
      <c r="E1765" s="239">
        <v>0</v>
      </c>
      <c r="F1765" s="239">
        <v>0</v>
      </c>
      <c r="G1765" s="239">
        <v>0</v>
      </c>
      <c r="H1765" s="239">
        <v>0</v>
      </c>
      <c r="I1765" s="237">
        <v>64000</v>
      </c>
    </row>
    <row r="1766" spans="1:9">
      <c r="A1766" s="236" t="s">
        <v>3007</v>
      </c>
      <c r="B1766" s="236" t="s">
        <v>1980</v>
      </c>
      <c r="C1766" s="237">
        <v>0</v>
      </c>
      <c r="D1766" s="238">
        <v>0</v>
      </c>
      <c r="E1766" s="239">
        <v>0</v>
      </c>
      <c r="F1766" s="239">
        <v>0</v>
      </c>
      <c r="G1766" s="239">
        <v>0</v>
      </c>
      <c r="H1766" s="239">
        <v>0</v>
      </c>
      <c r="I1766" s="237">
        <v>30000</v>
      </c>
    </row>
    <row r="1767" spans="1:9">
      <c r="A1767" s="236" t="s">
        <v>1085</v>
      </c>
      <c r="B1767" s="236" t="s">
        <v>1619</v>
      </c>
      <c r="C1767" s="237">
        <v>0</v>
      </c>
      <c r="D1767" s="238">
        <v>0</v>
      </c>
      <c r="E1767" s="239">
        <v>0</v>
      </c>
      <c r="F1767" s="239">
        <v>0</v>
      </c>
      <c r="G1767" s="239">
        <v>0</v>
      </c>
      <c r="H1767" s="239">
        <v>0</v>
      </c>
      <c r="I1767" s="237">
        <v>30000</v>
      </c>
    </row>
    <row r="1768" spans="1:9">
      <c r="A1768" s="236" t="s">
        <v>533</v>
      </c>
      <c r="B1768" s="236" t="s">
        <v>3168</v>
      </c>
      <c r="C1768" s="237">
        <v>0</v>
      </c>
      <c r="D1768" s="238">
        <v>0</v>
      </c>
      <c r="E1768" s="239">
        <v>0</v>
      </c>
      <c r="F1768" s="239">
        <v>0</v>
      </c>
      <c r="G1768" s="239">
        <v>0</v>
      </c>
      <c r="H1768" s="239">
        <v>0</v>
      </c>
      <c r="I1768" s="237">
        <v>100000</v>
      </c>
    </row>
    <row r="1769" spans="1:9">
      <c r="A1769" s="236" t="s">
        <v>3169</v>
      </c>
      <c r="B1769" s="236" t="s">
        <v>2816</v>
      </c>
      <c r="C1769" s="237">
        <v>0</v>
      </c>
      <c r="D1769" s="238">
        <v>0</v>
      </c>
      <c r="E1769" s="239">
        <v>0</v>
      </c>
      <c r="F1769" s="239">
        <v>0</v>
      </c>
      <c r="G1769" s="239">
        <v>0</v>
      </c>
      <c r="H1769" s="239">
        <v>0</v>
      </c>
      <c r="I1769" s="237">
        <v>20000</v>
      </c>
    </row>
    <row r="1770" spans="1:9">
      <c r="A1770" s="236" t="s">
        <v>1005</v>
      </c>
      <c r="B1770" s="236" t="s">
        <v>1005</v>
      </c>
      <c r="C1770" s="237">
        <v>0</v>
      </c>
      <c r="D1770" s="238">
        <v>0</v>
      </c>
      <c r="E1770" s="239">
        <v>0</v>
      </c>
      <c r="F1770" s="239">
        <v>0</v>
      </c>
      <c r="G1770" s="239">
        <v>0</v>
      </c>
      <c r="H1770" s="239">
        <v>0</v>
      </c>
      <c r="I1770" s="237">
        <v>40000</v>
      </c>
    </row>
    <row r="1771" spans="1:9">
      <c r="A1771" s="236" t="s">
        <v>486</v>
      </c>
      <c r="B1771" s="236" t="s">
        <v>3019</v>
      </c>
      <c r="C1771" s="237">
        <v>0</v>
      </c>
      <c r="D1771" s="238">
        <v>0</v>
      </c>
      <c r="E1771" s="239">
        <v>0</v>
      </c>
      <c r="F1771" s="239">
        <v>0</v>
      </c>
      <c r="G1771" s="239">
        <v>0</v>
      </c>
      <c r="H1771" s="239">
        <v>0</v>
      </c>
      <c r="I1771" s="237">
        <v>30000</v>
      </c>
    </row>
    <row r="1772" spans="1:9">
      <c r="A1772" s="236" t="s">
        <v>653</v>
      </c>
      <c r="B1772" s="236" t="s">
        <v>1828</v>
      </c>
      <c r="C1772" s="237">
        <v>0</v>
      </c>
      <c r="D1772" s="238">
        <v>0</v>
      </c>
      <c r="E1772" s="239">
        <v>0</v>
      </c>
      <c r="F1772" s="239">
        <v>0</v>
      </c>
      <c r="G1772" s="239">
        <v>0</v>
      </c>
      <c r="H1772" s="239">
        <v>0</v>
      </c>
      <c r="I1772" s="237">
        <v>50000</v>
      </c>
    </row>
    <row r="1773" spans="1:9">
      <c r="A1773" s="236" t="s">
        <v>1123</v>
      </c>
      <c r="B1773" s="236" t="s">
        <v>2040</v>
      </c>
      <c r="C1773" s="237">
        <v>0</v>
      </c>
      <c r="D1773" s="238">
        <v>0</v>
      </c>
      <c r="E1773" s="239">
        <v>0</v>
      </c>
      <c r="F1773" s="239">
        <v>0</v>
      </c>
      <c r="G1773" s="239">
        <v>0</v>
      </c>
      <c r="H1773" s="239">
        <v>0</v>
      </c>
      <c r="I1773" s="237">
        <v>30000</v>
      </c>
    </row>
    <row r="1774" spans="1:9">
      <c r="A1774" s="236" t="s">
        <v>481</v>
      </c>
      <c r="B1774" s="236" t="s">
        <v>2092</v>
      </c>
      <c r="C1774" s="237">
        <v>0</v>
      </c>
      <c r="D1774" s="238">
        <v>0</v>
      </c>
      <c r="E1774" s="239">
        <v>0</v>
      </c>
      <c r="F1774" s="239">
        <v>0</v>
      </c>
      <c r="G1774" s="239">
        <v>0</v>
      </c>
      <c r="H1774" s="239">
        <v>0</v>
      </c>
      <c r="I1774" s="237">
        <v>30000</v>
      </c>
    </row>
    <row r="1775" spans="1:9">
      <c r="A1775" s="236" t="s">
        <v>1224</v>
      </c>
      <c r="B1775" s="236" t="s">
        <v>1866</v>
      </c>
      <c r="C1775" s="237">
        <v>0</v>
      </c>
      <c r="D1775" s="238">
        <v>0</v>
      </c>
      <c r="E1775" s="239">
        <v>0</v>
      </c>
      <c r="F1775" s="239">
        <v>0</v>
      </c>
      <c r="G1775" s="239">
        <v>0</v>
      </c>
      <c r="H1775" s="239">
        <v>0</v>
      </c>
      <c r="I1775" s="237">
        <v>30000</v>
      </c>
    </row>
    <row r="1776" spans="1:9">
      <c r="A1776" s="236" t="s">
        <v>1284</v>
      </c>
      <c r="B1776" s="236" t="s">
        <v>2196</v>
      </c>
      <c r="C1776" s="237">
        <v>0</v>
      </c>
      <c r="D1776" s="238">
        <v>0</v>
      </c>
      <c r="E1776" s="239">
        <v>0</v>
      </c>
      <c r="F1776" s="239">
        <v>0</v>
      </c>
      <c r="G1776" s="239">
        <v>0</v>
      </c>
      <c r="H1776" s="239">
        <v>0</v>
      </c>
      <c r="I1776" s="237">
        <v>30000</v>
      </c>
    </row>
    <row r="1777" spans="1:9">
      <c r="A1777" s="236" t="s">
        <v>592</v>
      </c>
      <c r="B1777" s="236" t="s">
        <v>3170</v>
      </c>
      <c r="C1777" s="237">
        <v>0</v>
      </c>
      <c r="D1777" s="238">
        <v>0</v>
      </c>
      <c r="E1777" s="239">
        <v>0</v>
      </c>
      <c r="F1777" s="239">
        <v>0</v>
      </c>
      <c r="G1777" s="239">
        <v>0</v>
      </c>
      <c r="H1777" s="239">
        <v>0</v>
      </c>
      <c r="I1777" s="237">
        <v>30000</v>
      </c>
    </row>
    <row r="1778" spans="1:9">
      <c r="A1778" s="236" t="s">
        <v>3171</v>
      </c>
      <c r="B1778" s="236" t="s">
        <v>2354</v>
      </c>
      <c r="C1778" s="237">
        <v>0</v>
      </c>
      <c r="D1778" s="238">
        <v>0</v>
      </c>
      <c r="E1778" s="239">
        <v>0</v>
      </c>
      <c r="F1778" s="239">
        <v>0</v>
      </c>
      <c r="G1778" s="239">
        <v>0</v>
      </c>
      <c r="H1778" s="239">
        <v>0</v>
      </c>
      <c r="I1778" s="237">
        <v>30000</v>
      </c>
    </row>
    <row r="1779" spans="1:9">
      <c r="A1779" s="236" t="s">
        <v>1200</v>
      </c>
      <c r="B1779" s="236" t="s">
        <v>2533</v>
      </c>
      <c r="C1779" s="237">
        <v>0</v>
      </c>
      <c r="D1779" s="238">
        <v>0</v>
      </c>
      <c r="E1779" s="239">
        <v>0</v>
      </c>
      <c r="F1779" s="239">
        <v>0</v>
      </c>
      <c r="G1779" s="239">
        <v>0</v>
      </c>
      <c r="H1779" s="239">
        <v>0</v>
      </c>
      <c r="I1779" s="237">
        <v>50000</v>
      </c>
    </row>
    <row r="1780" spans="1:9">
      <c r="A1780" s="236" t="s">
        <v>1127</v>
      </c>
      <c r="B1780" s="236" t="s">
        <v>1873</v>
      </c>
      <c r="C1780" s="237">
        <v>0</v>
      </c>
      <c r="D1780" s="238">
        <v>0</v>
      </c>
      <c r="E1780" s="239">
        <v>0</v>
      </c>
      <c r="F1780" s="239">
        <v>0</v>
      </c>
      <c r="G1780" s="239">
        <v>0</v>
      </c>
      <c r="H1780" s="239">
        <v>0</v>
      </c>
      <c r="I1780" s="237">
        <v>30000</v>
      </c>
    </row>
    <row r="1781" spans="1:9">
      <c r="A1781" s="236" t="s">
        <v>672</v>
      </c>
      <c r="B1781" s="236" t="s">
        <v>2743</v>
      </c>
      <c r="C1781" s="237">
        <v>0</v>
      </c>
      <c r="D1781" s="238">
        <v>0</v>
      </c>
      <c r="E1781" s="239">
        <v>0</v>
      </c>
      <c r="F1781" s="239">
        <v>0</v>
      </c>
      <c r="G1781" s="239">
        <v>0</v>
      </c>
      <c r="H1781" s="239">
        <v>0</v>
      </c>
      <c r="I1781" s="237">
        <v>900000</v>
      </c>
    </row>
    <row r="1782" spans="1:9">
      <c r="A1782" s="236" t="s">
        <v>3172</v>
      </c>
      <c r="B1782" s="236" t="s">
        <v>1806</v>
      </c>
      <c r="C1782" s="237">
        <v>0</v>
      </c>
      <c r="D1782" s="238">
        <v>0</v>
      </c>
      <c r="E1782" s="239">
        <v>0</v>
      </c>
      <c r="F1782" s="239">
        <v>0</v>
      </c>
      <c r="G1782" s="239">
        <v>0</v>
      </c>
      <c r="H1782" s="239">
        <v>0</v>
      </c>
      <c r="I1782" s="237">
        <v>30000</v>
      </c>
    </row>
    <row r="1783" spans="1:9">
      <c r="A1783" s="236" t="s">
        <v>538</v>
      </c>
      <c r="B1783" s="236" t="s">
        <v>1593</v>
      </c>
      <c r="C1783" s="237">
        <v>0</v>
      </c>
      <c r="D1783" s="238">
        <v>0</v>
      </c>
      <c r="E1783" s="239">
        <v>0</v>
      </c>
      <c r="F1783" s="239">
        <v>0</v>
      </c>
      <c r="G1783" s="239">
        <v>0</v>
      </c>
      <c r="H1783" s="239">
        <v>0</v>
      </c>
      <c r="I1783" s="237">
        <v>100000</v>
      </c>
    </row>
    <row r="1784" spans="1:9">
      <c r="A1784" s="236" t="s">
        <v>715</v>
      </c>
      <c r="B1784" s="236" t="s">
        <v>3173</v>
      </c>
      <c r="C1784" s="237">
        <v>0</v>
      </c>
      <c r="D1784" s="238">
        <v>0</v>
      </c>
      <c r="E1784" s="239">
        <v>0</v>
      </c>
      <c r="F1784" s="239">
        <v>0</v>
      </c>
      <c r="G1784" s="239">
        <v>0</v>
      </c>
      <c r="H1784" s="239">
        <v>0</v>
      </c>
      <c r="I1784" s="237">
        <v>30000</v>
      </c>
    </row>
    <row r="1785" spans="1:9">
      <c r="A1785" s="236" t="s">
        <v>3174</v>
      </c>
      <c r="B1785" s="236" t="s">
        <v>1689</v>
      </c>
      <c r="C1785" s="237">
        <v>0</v>
      </c>
      <c r="D1785" s="238">
        <v>0</v>
      </c>
      <c r="E1785" s="239">
        <v>0</v>
      </c>
      <c r="F1785" s="239">
        <v>0</v>
      </c>
      <c r="G1785" s="239">
        <v>0</v>
      </c>
      <c r="H1785" s="239">
        <v>0</v>
      </c>
      <c r="I1785" s="237">
        <v>30000</v>
      </c>
    </row>
    <row r="1786" spans="1:9">
      <c r="A1786" s="236" t="s">
        <v>479</v>
      </c>
      <c r="B1786" s="236" t="s">
        <v>2092</v>
      </c>
      <c r="C1786" s="237">
        <v>0</v>
      </c>
      <c r="D1786" s="238">
        <v>0</v>
      </c>
      <c r="E1786" s="239">
        <v>0</v>
      </c>
      <c r="F1786" s="239">
        <v>0</v>
      </c>
      <c r="G1786" s="239">
        <v>0</v>
      </c>
      <c r="H1786" s="239">
        <v>0</v>
      </c>
      <c r="I1786" s="237">
        <v>30000</v>
      </c>
    </row>
    <row r="1787" spans="1:9">
      <c r="A1787" s="236" t="s">
        <v>1081</v>
      </c>
      <c r="B1787" s="236" t="s">
        <v>1620</v>
      </c>
      <c r="C1787" s="237">
        <v>0</v>
      </c>
      <c r="D1787" s="238">
        <v>0</v>
      </c>
      <c r="E1787" s="239">
        <v>0</v>
      </c>
      <c r="F1787" s="239">
        <v>0</v>
      </c>
      <c r="G1787" s="239">
        <v>0</v>
      </c>
      <c r="H1787" s="239">
        <v>0</v>
      </c>
      <c r="I1787" s="237">
        <v>80000</v>
      </c>
    </row>
    <row r="1788" spans="1:9">
      <c r="A1788" s="236" t="s">
        <v>732</v>
      </c>
      <c r="B1788" s="236" t="s">
        <v>1604</v>
      </c>
      <c r="C1788" s="237">
        <v>0</v>
      </c>
      <c r="D1788" s="238">
        <v>0</v>
      </c>
      <c r="E1788" s="239">
        <v>0</v>
      </c>
      <c r="F1788" s="239">
        <v>0</v>
      </c>
      <c r="G1788" s="239">
        <v>0</v>
      </c>
      <c r="H1788" s="239">
        <v>0</v>
      </c>
      <c r="I1788" s="237">
        <v>30000</v>
      </c>
    </row>
    <row r="1789" spans="1:9">
      <c r="A1789" s="236" t="s">
        <v>1087</v>
      </c>
      <c r="B1789" s="236" t="s">
        <v>2753</v>
      </c>
      <c r="C1789" s="237">
        <v>0</v>
      </c>
      <c r="D1789" s="238">
        <v>0</v>
      </c>
      <c r="E1789" s="239">
        <v>0</v>
      </c>
      <c r="F1789" s="239">
        <v>0</v>
      </c>
      <c r="G1789" s="239">
        <v>0</v>
      </c>
      <c r="H1789" s="239">
        <v>0</v>
      </c>
      <c r="I1789" s="237">
        <v>30000</v>
      </c>
    </row>
    <row r="1790" spans="1:9">
      <c r="A1790" s="236" t="s">
        <v>3175</v>
      </c>
      <c r="B1790" s="236" t="s">
        <v>2019</v>
      </c>
      <c r="C1790" s="237">
        <v>0</v>
      </c>
      <c r="D1790" s="238">
        <v>0</v>
      </c>
      <c r="E1790" s="239">
        <v>0</v>
      </c>
      <c r="F1790" s="239">
        <v>0</v>
      </c>
      <c r="G1790" s="239">
        <v>0</v>
      </c>
      <c r="H1790" s="239">
        <v>0</v>
      </c>
      <c r="I1790" s="237">
        <v>50000</v>
      </c>
    </row>
    <row r="1791" spans="1:9">
      <c r="A1791" s="236" t="s">
        <v>507</v>
      </c>
      <c r="B1791" s="236" t="s">
        <v>1605</v>
      </c>
      <c r="C1791" s="237">
        <v>0</v>
      </c>
      <c r="D1791" s="238">
        <v>0</v>
      </c>
      <c r="E1791" s="239">
        <v>0</v>
      </c>
      <c r="F1791" s="239">
        <v>0</v>
      </c>
      <c r="G1791" s="239">
        <v>0</v>
      </c>
      <c r="H1791" s="239">
        <v>0</v>
      </c>
      <c r="I1791" s="237">
        <v>80000</v>
      </c>
    </row>
    <row r="1792" spans="1:9">
      <c r="A1792" s="236" t="s">
        <v>1234</v>
      </c>
      <c r="B1792" s="236" t="s">
        <v>1779</v>
      </c>
      <c r="C1792" s="237">
        <v>0</v>
      </c>
      <c r="D1792" s="238">
        <v>0</v>
      </c>
      <c r="E1792" s="239">
        <v>0</v>
      </c>
      <c r="F1792" s="239">
        <v>0</v>
      </c>
      <c r="G1792" s="239">
        <v>0</v>
      </c>
      <c r="H1792" s="239">
        <v>0</v>
      </c>
      <c r="I1792" s="237">
        <v>30000</v>
      </c>
    </row>
    <row r="1793" spans="1:9">
      <c r="A1793" s="236" t="s">
        <v>973</v>
      </c>
      <c r="B1793" s="236" t="s">
        <v>1594</v>
      </c>
      <c r="C1793" s="237">
        <v>0</v>
      </c>
      <c r="D1793" s="238">
        <v>0</v>
      </c>
      <c r="E1793" s="239">
        <v>0</v>
      </c>
      <c r="F1793" s="239">
        <v>0</v>
      </c>
      <c r="G1793" s="239">
        <v>0</v>
      </c>
      <c r="H1793" s="239">
        <v>0</v>
      </c>
      <c r="I1793" s="237">
        <v>120000</v>
      </c>
    </row>
    <row r="1794" spans="1:9">
      <c r="A1794" s="236" t="s">
        <v>736</v>
      </c>
      <c r="B1794" s="236" t="s">
        <v>2781</v>
      </c>
      <c r="C1794" s="237">
        <v>0</v>
      </c>
      <c r="D1794" s="238">
        <v>0</v>
      </c>
      <c r="E1794" s="239">
        <v>0</v>
      </c>
      <c r="F1794" s="239">
        <v>0</v>
      </c>
      <c r="G1794" s="239">
        <v>0</v>
      </c>
      <c r="H1794" s="239">
        <v>0</v>
      </c>
      <c r="I1794" s="237">
        <v>30000</v>
      </c>
    </row>
    <row r="1795" spans="1:9">
      <c r="A1795" s="236" t="s">
        <v>3176</v>
      </c>
      <c r="B1795" s="236" t="s">
        <v>2156</v>
      </c>
      <c r="C1795" s="237">
        <v>0</v>
      </c>
      <c r="D1795" s="238">
        <v>0</v>
      </c>
      <c r="E1795" s="239">
        <v>0</v>
      </c>
      <c r="F1795" s="239">
        <v>0</v>
      </c>
      <c r="G1795" s="239">
        <v>0</v>
      </c>
      <c r="H1795" s="239">
        <v>0</v>
      </c>
      <c r="I1795" s="237">
        <v>30000</v>
      </c>
    </row>
    <row r="1796" spans="1:9">
      <c r="A1796" s="236" t="s">
        <v>587</v>
      </c>
      <c r="B1796" s="236" t="s">
        <v>3006</v>
      </c>
      <c r="C1796" s="237">
        <v>0</v>
      </c>
      <c r="D1796" s="238">
        <v>0</v>
      </c>
      <c r="E1796" s="239">
        <v>0</v>
      </c>
      <c r="F1796" s="239">
        <v>0</v>
      </c>
      <c r="G1796" s="239">
        <v>0</v>
      </c>
      <c r="H1796" s="239">
        <v>0</v>
      </c>
      <c r="I1796" s="237">
        <v>30000</v>
      </c>
    </row>
    <row r="1797" spans="1:9">
      <c r="A1797" s="236" t="s">
        <v>1256</v>
      </c>
      <c r="B1797" s="236" t="s">
        <v>1778</v>
      </c>
      <c r="C1797" s="237">
        <v>0</v>
      </c>
      <c r="D1797" s="238">
        <v>0</v>
      </c>
      <c r="E1797" s="239">
        <v>0</v>
      </c>
      <c r="F1797" s="239">
        <v>0</v>
      </c>
      <c r="G1797" s="239">
        <v>0</v>
      </c>
      <c r="H1797" s="239">
        <v>0</v>
      </c>
      <c r="I1797" s="237">
        <v>30000</v>
      </c>
    </row>
    <row r="1798" spans="1:9">
      <c r="A1798" s="236" t="s">
        <v>1090</v>
      </c>
      <c r="B1798" s="236" t="s">
        <v>2172</v>
      </c>
      <c r="C1798" s="237">
        <v>0</v>
      </c>
      <c r="D1798" s="238">
        <v>0</v>
      </c>
      <c r="E1798" s="239">
        <v>0</v>
      </c>
      <c r="F1798" s="239">
        <v>0</v>
      </c>
      <c r="G1798" s="239">
        <v>0</v>
      </c>
      <c r="H1798" s="239">
        <v>0</v>
      </c>
      <c r="I1798" s="237">
        <v>30000</v>
      </c>
    </row>
    <row r="1799" spans="1:9">
      <c r="A1799" s="236" t="s">
        <v>706</v>
      </c>
      <c r="B1799" s="236" t="s">
        <v>1611</v>
      </c>
      <c r="C1799" s="237">
        <v>0</v>
      </c>
      <c r="D1799" s="238">
        <v>0</v>
      </c>
      <c r="E1799" s="239">
        <v>0</v>
      </c>
      <c r="F1799" s="239">
        <v>0</v>
      </c>
      <c r="G1799" s="239">
        <v>0</v>
      </c>
      <c r="H1799" s="239">
        <v>0</v>
      </c>
      <c r="I1799" s="237">
        <v>30000</v>
      </c>
    </row>
    <row r="1800" spans="1:9">
      <c r="A1800" s="236" t="s">
        <v>1332</v>
      </c>
      <c r="B1800" s="236" t="s">
        <v>2527</v>
      </c>
      <c r="C1800" s="237">
        <v>0</v>
      </c>
      <c r="D1800" s="238">
        <v>0</v>
      </c>
      <c r="E1800" s="239">
        <v>0</v>
      </c>
      <c r="F1800" s="239">
        <v>0</v>
      </c>
      <c r="G1800" s="239">
        <v>0</v>
      </c>
      <c r="H1800" s="239">
        <v>0</v>
      </c>
      <c r="I1800" s="237">
        <v>30000</v>
      </c>
    </row>
    <row r="1801" spans="1:9">
      <c r="A1801" s="236" t="s">
        <v>3177</v>
      </c>
      <c r="B1801" s="236" t="s">
        <v>3178</v>
      </c>
      <c r="C1801" s="237">
        <v>0</v>
      </c>
      <c r="D1801" s="238">
        <v>0</v>
      </c>
      <c r="E1801" s="239">
        <v>0</v>
      </c>
      <c r="F1801" s="239">
        <v>0</v>
      </c>
      <c r="G1801" s="239">
        <v>0</v>
      </c>
      <c r="H1801" s="239">
        <v>0</v>
      </c>
      <c r="I1801" s="237">
        <v>27648</v>
      </c>
    </row>
    <row r="1802" spans="1:9">
      <c r="A1802" s="236" t="s">
        <v>1243</v>
      </c>
      <c r="B1802" s="236" t="s">
        <v>2320</v>
      </c>
      <c r="C1802" s="237">
        <v>0</v>
      </c>
      <c r="D1802" s="238">
        <v>0</v>
      </c>
      <c r="E1802" s="239">
        <v>0</v>
      </c>
      <c r="F1802" s="239">
        <v>0</v>
      </c>
      <c r="G1802" s="239">
        <v>0</v>
      </c>
      <c r="H1802" s="239">
        <v>0</v>
      </c>
      <c r="I1802" s="237">
        <v>64000</v>
      </c>
    </row>
    <row r="1803" spans="1:9">
      <c r="A1803" s="236" t="s">
        <v>3179</v>
      </c>
      <c r="B1803" s="236" t="s">
        <v>1737</v>
      </c>
      <c r="C1803" s="237">
        <v>0</v>
      </c>
      <c r="D1803" s="238">
        <v>0</v>
      </c>
      <c r="E1803" s="239">
        <v>0</v>
      </c>
      <c r="F1803" s="239">
        <v>0</v>
      </c>
      <c r="G1803" s="239">
        <v>0</v>
      </c>
      <c r="H1803" s="239">
        <v>0</v>
      </c>
      <c r="I1803" s="237">
        <v>24000</v>
      </c>
    </row>
    <row r="1804" spans="1:9">
      <c r="A1804" s="236" t="s">
        <v>3180</v>
      </c>
      <c r="B1804" s="236" t="s">
        <v>3181</v>
      </c>
      <c r="C1804" s="237">
        <v>0</v>
      </c>
      <c r="D1804" s="238">
        <v>0</v>
      </c>
      <c r="E1804" s="239">
        <v>0</v>
      </c>
      <c r="F1804" s="239">
        <v>0</v>
      </c>
      <c r="G1804" s="239">
        <v>0</v>
      </c>
      <c r="H1804" s="239">
        <v>0</v>
      </c>
      <c r="I1804" s="237">
        <v>10000</v>
      </c>
    </row>
    <row r="1805" spans="1:9">
      <c r="A1805" s="236" t="s">
        <v>3182</v>
      </c>
      <c r="B1805" s="236" t="s">
        <v>2143</v>
      </c>
      <c r="C1805" s="237">
        <v>0</v>
      </c>
      <c r="D1805" s="238">
        <v>0</v>
      </c>
      <c r="E1805" s="239">
        <v>0</v>
      </c>
      <c r="F1805" s="239">
        <v>0</v>
      </c>
      <c r="G1805" s="239">
        <v>0</v>
      </c>
      <c r="H1805" s="239">
        <v>0</v>
      </c>
      <c r="I1805" s="237">
        <v>30000</v>
      </c>
    </row>
    <row r="1806" spans="1:9">
      <c r="A1806" s="236" t="s">
        <v>3183</v>
      </c>
      <c r="B1806" s="236" t="s">
        <v>1853</v>
      </c>
      <c r="C1806" s="237">
        <v>0</v>
      </c>
      <c r="D1806" s="238">
        <v>0</v>
      </c>
      <c r="E1806" s="239">
        <v>0</v>
      </c>
      <c r="F1806" s="239">
        <v>0</v>
      </c>
      <c r="G1806" s="239">
        <v>0</v>
      </c>
      <c r="H1806" s="239">
        <v>0</v>
      </c>
      <c r="I1806" s="237">
        <v>34560</v>
      </c>
    </row>
    <row r="1807" spans="1:9">
      <c r="A1807" s="236" t="s">
        <v>3184</v>
      </c>
      <c r="B1807" s="236" t="s">
        <v>3185</v>
      </c>
      <c r="C1807" s="237">
        <v>0</v>
      </c>
      <c r="D1807" s="238">
        <v>0</v>
      </c>
      <c r="E1807" s="239">
        <v>0</v>
      </c>
      <c r="F1807" s="239">
        <v>0</v>
      </c>
      <c r="G1807" s="239">
        <v>0</v>
      </c>
      <c r="H1807" s="239">
        <v>0</v>
      </c>
      <c r="I1807" s="237">
        <v>28800</v>
      </c>
    </row>
    <row r="1808" spans="1:9">
      <c r="A1808" s="236" t="s">
        <v>3186</v>
      </c>
      <c r="B1808" s="236" t="s">
        <v>1857</v>
      </c>
      <c r="C1808" s="237">
        <v>0</v>
      </c>
      <c r="D1808" s="238">
        <v>0</v>
      </c>
      <c r="E1808" s="239">
        <v>0</v>
      </c>
      <c r="F1808" s="239">
        <v>0</v>
      </c>
      <c r="G1808" s="239">
        <v>0</v>
      </c>
      <c r="H1808" s="239">
        <v>0</v>
      </c>
      <c r="I1808" s="237">
        <v>30000</v>
      </c>
    </row>
    <row r="1809" spans="1:9">
      <c r="A1809" s="236" t="s">
        <v>3187</v>
      </c>
      <c r="B1809" s="236" t="s">
        <v>3188</v>
      </c>
      <c r="C1809" s="237">
        <v>0</v>
      </c>
      <c r="D1809" s="238">
        <v>0</v>
      </c>
      <c r="E1809" s="239">
        <v>0</v>
      </c>
      <c r="F1809" s="239">
        <v>0</v>
      </c>
      <c r="G1809" s="239">
        <v>0</v>
      </c>
      <c r="H1809" s="239">
        <v>0</v>
      </c>
      <c r="I1809" s="237">
        <v>34560</v>
      </c>
    </row>
    <row r="1810" spans="1:9">
      <c r="A1810" s="236" t="s">
        <v>3189</v>
      </c>
      <c r="B1810" s="236" t="s">
        <v>1721</v>
      </c>
      <c r="C1810" s="237">
        <v>0</v>
      </c>
      <c r="D1810" s="238">
        <v>0</v>
      </c>
      <c r="E1810" s="239">
        <v>0</v>
      </c>
      <c r="F1810" s="239">
        <v>0</v>
      </c>
      <c r="G1810" s="239">
        <v>0</v>
      </c>
      <c r="H1810" s="239">
        <v>0</v>
      </c>
      <c r="I1810" s="237">
        <v>34560</v>
      </c>
    </row>
    <row r="1811" spans="1:9">
      <c r="A1811" s="236" t="s">
        <v>3190</v>
      </c>
      <c r="B1811" s="236" t="s">
        <v>1707</v>
      </c>
      <c r="C1811" s="237">
        <v>0</v>
      </c>
      <c r="D1811" s="238">
        <v>0</v>
      </c>
      <c r="E1811" s="239">
        <v>0</v>
      </c>
      <c r="F1811" s="239">
        <v>0</v>
      </c>
      <c r="G1811" s="239">
        <v>0</v>
      </c>
      <c r="H1811" s="239">
        <v>0</v>
      </c>
      <c r="I1811" s="237">
        <v>34560</v>
      </c>
    </row>
    <row r="1812" spans="1:9">
      <c r="A1812" s="236" t="s">
        <v>3191</v>
      </c>
      <c r="B1812" s="236" t="s">
        <v>3192</v>
      </c>
      <c r="C1812" s="237">
        <v>0</v>
      </c>
      <c r="D1812" s="238">
        <v>0</v>
      </c>
      <c r="E1812" s="239">
        <v>0</v>
      </c>
      <c r="F1812" s="239">
        <v>0</v>
      </c>
      <c r="G1812" s="239">
        <v>0</v>
      </c>
      <c r="H1812" s="239">
        <v>0</v>
      </c>
      <c r="I1812" s="237">
        <v>40000</v>
      </c>
    </row>
    <row r="1813" spans="1:9">
      <c r="A1813" s="236" t="s">
        <v>3193</v>
      </c>
      <c r="B1813" s="236" t="s">
        <v>2114</v>
      </c>
      <c r="C1813" s="237">
        <v>0</v>
      </c>
      <c r="D1813" s="238">
        <v>0</v>
      </c>
      <c r="E1813" s="239">
        <v>0</v>
      </c>
      <c r="F1813" s="239">
        <v>0</v>
      </c>
      <c r="G1813" s="239">
        <v>0</v>
      </c>
      <c r="H1813" s="239">
        <v>0</v>
      </c>
      <c r="I1813" s="237">
        <v>34560</v>
      </c>
    </row>
    <row r="1814" spans="1:9">
      <c r="A1814" s="236" t="s">
        <v>3194</v>
      </c>
      <c r="B1814" s="236" t="s">
        <v>1921</v>
      </c>
      <c r="C1814" s="237">
        <v>0</v>
      </c>
      <c r="D1814" s="238">
        <v>0</v>
      </c>
      <c r="E1814" s="239">
        <v>0</v>
      </c>
      <c r="F1814" s="239">
        <v>0</v>
      </c>
      <c r="G1814" s="239">
        <v>0</v>
      </c>
      <c r="H1814" s="239">
        <v>0</v>
      </c>
      <c r="I1814" s="237">
        <v>28800</v>
      </c>
    </row>
    <row r="1815" spans="1:9">
      <c r="A1815" s="236" t="s">
        <v>3195</v>
      </c>
      <c r="B1815" s="236" t="s">
        <v>3196</v>
      </c>
      <c r="C1815" s="237">
        <v>0</v>
      </c>
      <c r="D1815" s="238">
        <v>0</v>
      </c>
      <c r="E1815" s="239">
        <v>0</v>
      </c>
      <c r="F1815" s="239">
        <v>0</v>
      </c>
      <c r="G1815" s="239">
        <v>0</v>
      </c>
      <c r="H1815" s="239">
        <v>0</v>
      </c>
      <c r="I1815" s="237">
        <v>30000</v>
      </c>
    </row>
    <row r="1816" spans="1:9">
      <c r="A1816" s="236" t="s">
        <v>3197</v>
      </c>
      <c r="B1816" s="236" t="s">
        <v>2256</v>
      </c>
      <c r="C1816" s="237">
        <v>0</v>
      </c>
      <c r="D1816" s="238">
        <v>0</v>
      </c>
      <c r="E1816" s="239">
        <v>0</v>
      </c>
      <c r="F1816" s="239">
        <v>0</v>
      </c>
      <c r="G1816" s="239">
        <v>0</v>
      </c>
      <c r="H1816" s="239">
        <v>0</v>
      </c>
      <c r="I1816" s="237">
        <v>50000</v>
      </c>
    </row>
    <row r="1817" spans="1:9">
      <c r="A1817" s="236" t="s">
        <v>3198</v>
      </c>
      <c r="B1817" s="236" t="s">
        <v>1919</v>
      </c>
      <c r="C1817" s="237">
        <v>0</v>
      </c>
      <c r="D1817" s="238">
        <v>0</v>
      </c>
      <c r="E1817" s="239">
        <v>0</v>
      </c>
      <c r="F1817" s="239">
        <v>0</v>
      </c>
      <c r="G1817" s="239">
        <v>0</v>
      </c>
      <c r="H1817" s="239">
        <v>0</v>
      </c>
      <c r="I1817" s="237">
        <v>34560</v>
      </c>
    </row>
    <row r="1818" spans="1:9">
      <c r="A1818" s="236" t="s">
        <v>3199</v>
      </c>
      <c r="B1818" s="236" t="s">
        <v>1786</v>
      </c>
      <c r="C1818" s="237">
        <v>0</v>
      </c>
      <c r="D1818" s="238">
        <v>0</v>
      </c>
      <c r="E1818" s="239">
        <v>0</v>
      </c>
      <c r="F1818" s="239">
        <v>0</v>
      </c>
      <c r="G1818" s="239">
        <v>0</v>
      </c>
      <c r="H1818" s="239">
        <v>0</v>
      </c>
      <c r="I1818" s="237">
        <v>46080</v>
      </c>
    </row>
    <row r="1819" spans="1:9">
      <c r="A1819" s="236" t="s">
        <v>3200</v>
      </c>
      <c r="B1819" s="236" t="s">
        <v>3201</v>
      </c>
      <c r="C1819" s="237">
        <v>0</v>
      </c>
      <c r="D1819" s="238">
        <v>0</v>
      </c>
      <c r="E1819" s="239">
        <v>0</v>
      </c>
      <c r="F1819" s="239">
        <v>0</v>
      </c>
      <c r="G1819" s="239">
        <v>0</v>
      </c>
      <c r="H1819" s="239">
        <v>0</v>
      </c>
      <c r="I1819" s="237">
        <v>80000</v>
      </c>
    </row>
    <row r="1820" spans="1:9">
      <c r="A1820" s="236" t="s">
        <v>3202</v>
      </c>
      <c r="B1820" s="236" t="s">
        <v>1834</v>
      </c>
      <c r="C1820" s="237">
        <v>0</v>
      </c>
      <c r="D1820" s="238">
        <v>0</v>
      </c>
      <c r="E1820" s="239">
        <v>0</v>
      </c>
      <c r="F1820" s="239">
        <v>0</v>
      </c>
      <c r="G1820" s="239">
        <v>0</v>
      </c>
      <c r="H1820" s="239">
        <v>0</v>
      </c>
      <c r="I1820" s="237">
        <v>34560</v>
      </c>
    </row>
    <row r="1821" spans="1:9">
      <c r="A1821" s="236" t="s">
        <v>3203</v>
      </c>
      <c r="B1821" s="236" t="s">
        <v>1723</v>
      </c>
      <c r="C1821" s="237">
        <v>0</v>
      </c>
      <c r="D1821" s="238">
        <v>0</v>
      </c>
      <c r="E1821" s="239">
        <v>0</v>
      </c>
      <c r="F1821" s="239">
        <v>0</v>
      </c>
      <c r="G1821" s="239">
        <v>0</v>
      </c>
      <c r="H1821" s="239">
        <v>0</v>
      </c>
      <c r="I1821" s="237">
        <v>30000</v>
      </c>
    </row>
    <row r="1822" spans="1:9">
      <c r="A1822" s="236" t="s">
        <v>3204</v>
      </c>
      <c r="B1822" s="236" t="s">
        <v>1853</v>
      </c>
      <c r="C1822" s="237">
        <v>0</v>
      </c>
      <c r="D1822" s="238">
        <v>0</v>
      </c>
      <c r="E1822" s="239">
        <v>0</v>
      </c>
      <c r="F1822" s="239">
        <v>0</v>
      </c>
      <c r="G1822" s="239">
        <v>0</v>
      </c>
      <c r="H1822" s="239">
        <v>0</v>
      </c>
      <c r="I1822" s="237">
        <v>34560</v>
      </c>
    </row>
    <row r="1823" spans="1:9">
      <c r="A1823" s="236" t="s">
        <v>3205</v>
      </c>
      <c r="B1823" s="236" t="s">
        <v>3131</v>
      </c>
      <c r="C1823" s="237">
        <v>0</v>
      </c>
      <c r="D1823" s="238">
        <v>0</v>
      </c>
      <c r="E1823" s="239">
        <v>0</v>
      </c>
      <c r="F1823" s="239">
        <v>0</v>
      </c>
      <c r="G1823" s="239">
        <v>0</v>
      </c>
      <c r="H1823" s="239">
        <v>0</v>
      </c>
      <c r="I1823" s="237">
        <v>24000</v>
      </c>
    </row>
    <row r="1824" spans="1:9">
      <c r="A1824" s="236" t="s">
        <v>3206</v>
      </c>
      <c r="B1824" s="236" t="s">
        <v>3207</v>
      </c>
      <c r="C1824" s="237">
        <v>0</v>
      </c>
      <c r="D1824" s="238">
        <v>0</v>
      </c>
      <c r="E1824" s="239">
        <v>0</v>
      </c>
      <c r="F1824" s="239">
        <v>0</v>
      </c>
      <c r="G1824" s="239">
        <v>0</v>
      </c>
      <c r="H1824" s="239">
        <v>0</v>
      </c>
      <c r="I1824" s="237">
        <v>30000</v>
      </c>
    </row>
    <row r="1825" spans="1:9">
      <c r="A1825" s="236" t="s">
        <v>3208</v>
      </c>
      <c r="B1825" s="236" t="s">
        <v>2717</v>
      </c>
      <c r="C1825" s="237">
        <v>0</v>
      </c>
      <c r="D1825" s="238">
        <v>0</v>
      </c>
      <c r="E1825" s="239">
        <v>0</v>
      </c>
      <c r="F1825" s="239">
        <v>0</v>
      </c>
      <c r="G1825" s="239">
        <v>0</v>
      </c>
      <c r="H1825" s="239">
        <v>0</v>
      </c>
      <c r="I1825" s="237">
        <v>80000</v>
      </c>
    </row>
    <row r="1826" spans="1:9">
      <c r="A1826" s="236" t="s">
        <v>3209</v>
      </c>
      <c r="B1826" s="236" t="s">
        <v>3210</v>
      </c>
      <c r="C1826" s="237">
        <v>0</v>
      </c>
      <c r="D1826" s="238">
        <v>0</v>
      </c>
      <c r="E1826" s="239">
        <v>0</v>
      </c>
      <c r="F1826" s="239">
        <v>0</v>
      </c>
      <c r="G1826" s="239">
        <v>0</v>
      </c>
      <c r="H1826" s="239">
        <v>0</v>
      </c>
      <c r="I1826" s="237">
        <v>30000</v>
      </c>
    </row>
    <row r="1827" spans="1:9">
      <c r="A1827" s="236" t="s">
        <v>3211</v>
      </c>
      <c r="B1827" s="236" t="s">
        <v>2765</v>
      </c>
      <c r="C1827" s="237">
        <v>0</v>
      </c>
      <c r="D1827" s="238">
        <v>0</v>
      </c>
      <c r="E1827" s="239">
        <v>0</v>
      </c>
      <c r="F1827" s="239">
        <v>0</v>
      </c>
      <c r="G1827" s="239">
        <v>0</v>
      </c>
      <c r="H1827" s="239">
        <v>0</v>
      </c>
      <c r="I1827" s="237">
        <v>124800</v>
      </c>
    </row>
    <row r="1828" spans="1:9">
      <c r="A1828" s="236" t="s">
        <v>3212</v>
      </c>
      <c r="B1828" s="236" t="s">
        <v>3137</v>
      </c>
      <c r="C1828" s="237">
        <v>0</v>
      </c>
      <c r="D1828" s="238">
        <v>0</v>
      </c>
      <c r="E1828" s="239">
        <v>0</v>
      </c>
      <c r="F1828" s="239">
        <v>0</v>
      </c>
      <c r="G1828" s="239">
        <v>0</v>
      </c>
      <c r="H1828" s="239">
        <v>0</v>
      </c>
      <c r="I1828" s="237">
        <v>34560</v>
      </c>
    </row>
    <row r="1829" spans="1:9">
      <c r="A1829" s="236" t="s">
        <v>2269</v>
      </c>
      <c r="B1829" s="236" t="s">
        <v>3192</v>
      </c>
      <c r="C1829" s="237">
        <v>0</v>
      </c>
      <c r="D1829" s="238">
        <v>0</v>
      </c>
      <c r="E1829" s="239">
        <v>0</v>
      </c>
      <c r="F1829" s="239">
        <v>0</v>
      </c>
      <c r="G1829" s="239">
        <v>0</v>
      </c>
      <c r="H1829" s="239">
        <v>0</v>
      </c>
      <c r="I1829" s="237">
        <v>40000</v>
      </c>
    </row>
    <row r="1830" spans="1:9">
      <c r="A1830" s="236" t="s">
        <v>3213</v>
      </c>
      <c r="B1830" s="236" t="s">
        <v>2818</v>
      </c>
      <c r="C1830" s="237">
        <v>0</v>
      </c>
      <c r="D1830" s="238">
        <v>0</v>
      </c>
      <c r="E1830" s="239">
        <v>0</v>
      </c>
      <c r="F1830" s="239">
        <v>0</v>
      </c>
      <c r="G1830" s="239">
        <v>0</v>
      </c>
      <c r="H1830" s="239">
        <v>0</v>
      </c>
      <c r="I1830" s="237">
        <v>36864</v>
      </c>
    </row>
    <row r="1831" spans="1:9">
      <c r="A1831" s="236" t="s">
        <v>3214</v>
      </c>
      <c r="B1831" s="236" t="s">
        <v>2008</v>
      </c>
      <c r="C1831" s="237">
        <v>0</v>
      </c>
      <c r="D1831" s="238">
        <v>0</v>
      </c>
      <c r="E1831" s="239">
        <v>0</v>
      </c>
      <c r="F1831" s="239">
        <v>0</v>
      </c>
      <c r="G1831" s="239">
        <v>0</v>
      </c>
      <c r="H1831" s="239">
        <v>0</v>
      </c>
      <c r="I1831" s="237"/>
    </row>
    <row r="1832" spans="1:9">
      <c r="A1832" s="236" t="s">
        <v>1686</v>
      </c>
      <c r="B1832" s="236" t="s">
        <v>2807</v>
      </c>
      <c r="C1832" s="237">
        <v>0</v>
      </c>
      <c r="D1832" s="238">
        <v>0</v>
      </c>
      <c r="E1832" s="239">
        <v>0</v>
      </c>
      <c r="F1832" s="239">
        <v>0</v>
      </c>
      <c r="G1832" s="239">
        <v>0</v>
      </c>
      <c r="H1832" s="239">
        <v>0</v>
      </c>
      <c r="I1832" s="237">
        <v>30000</v>
      </c>
    </row>
    <row r="1833" spans="1:9">
      <c r="A1833" s="236" t="s">
        <v>3215</v>
      </c>
      <c r="B1833" s="236" t="s">
        <v>1782</v>
      </c>
      <c r="C1833" s="237">
        <v>0</v>
      </c>
      <c r="D1833" s="238">
        <v>0</v>
      </c>
      <c r="E1833" s="239">
        <v>0</v>
      </c>
      <c r="F1833" s="239">
        <v>0</v>
      </c>
      <c r="G1833" s="239">
        <v>0</v>
      </c>
      <c r="H1833" s="239">
        <v>0</v>
      </c>
      <c r="I1833" s="237">
        <v>30000</v>
      </c>
    </row>
    <row r="1834" spans="1:9">
      <c r="A1834" s="236" t="s">
        <v>3216</v>
      </c>
      <c r="B1834" s="236" t="s">
        <v>2083</v>
      </c>
      <c r="C1834" s="237">
        <v>0</v>
      </c>
      <c r="D1834" s="238">
        <v>0</v>
      </c>
      <c r="E1834" s="239">
        <v>0</v>
      </c>
      <c r="F1834" s="239">
        <v>0</v>
      </c>
      <c r="G1834" s="239">
        <v>0</v>
      </c>
      <c r="H1834" s="239">
        <v>0</v>
      </c>
      <c r="I1834" s="237">
        <v>30000</v>
      </c>
    </row>
    <row r="1835" spans="1:9">
      <c r="A1835" s="236" t="s">
        <v>3217</v>
      </c>
      <c r="B1835" s="236" t="s">
        <v>1705</v>
      </c>
      <c r="C1835" s="237">
        <v>0</v>
      </c>
      <c r="D1835" s="238">
        <v>0</v>
      </c>
      <c r="E1835" s="239">
        <v>0</v>
      </c>
      <c r="F1835" s="239">
        <v>0</v>
      </c>
      <c r="G1835" s="239">
        <v>0</v>
      </c>
      <c r="H1835" s="239">
        <v>0</v>
      </c>
      <c r="I1835" s="237">
        <v>50000</v>
      </c>
    </row>
    <row r="1836" spans="1:9">
      <c r="A1836" s="236" t="s">
        <v>3218</v>
      </c>
      <c r="B1836" s="236" t="s">
        <v>2208</v>
      </c>
      <c r="C1836" s="237">
        <v>0</v>
      </c>
      <c r="D1836" s="238">
        <v>0</v>
      </c>
      <c r="E1836" s="239">
        <v>0</v>
      </c>
      <c r="F1836" s="239">
        <v>0</v>
      </c>
      <c r="G1836" s="239">
        <v>0</v>
      </c>
      <c r="H1836" s="239">
        <v>0</v>
      </c>
      <c r="I1836" s="237">
        <v>34560</v>
      </c>
    </row>
    <row r="1837" spans="1:9">
      <c r="A1837" s="236" t="s">
        <v>3219</v>
      </c>
      <c r="B1837" s="236" t="s">
        <v>1685</v>
      </c>
      <c r="C1837" s="237">
        <v>0</v>
      </c>
      <c r="D1837" s="238">
        <v>0</v>
      </c>
      <c r="E1837" s="239">
        <v>0</v>
      </c>
      <c r="F1837" s="239">
        <v>0</v>
      </c>
      <c r="G1837" s="239">
        <v>0</v>
      </c>
      <c r="H1837" s="239">
        <v>0</v>
      </c>
      <c r="I1837" s="237">
        <v>30000</v>
      </c>
    </row>
    <row r="1838" spans="1:9">
      <c r="A1838" s="236" t="s">
        <v>3220</v>
      </c>
      <c r="B1838" s="236" t="s">
        <v>2800</v>
      </c>
      <c r="C1838" s="237">
        <v>0</v>
      </c>
      <c r="D1838" s="238">
        <v>0</v>
      </c>
      <c r="E1838" s="239">
        <v>0</v>
      </c>
      <c r="F1838" s="239">
        <v>0</v>
      </c>
      <c r="G1838" s="239">
        <v>0</v>
      </c>
      <c r="H1838" s="239">
        <v>0</v>
      </c>
      <c r="I1838" s="237">
        <v>30000</v>
      </c>
    </row>
    <row r="1839" spans="1:9">
      <c r="A1839" s="236" t="s">
        <v>3221</v>
      </c>
      <c r="B1839" s="236" t="s">
        <v>1705</v>
      </c>
      <c r="C1839" s="237">
        <v>0</v>
      </c>
      <c r="D1839" s="238">
        <v>0</v>
      </c>
      <c r="E1839" s="239">
        <v>0</v>
      </c>
      <c r="F1839" s="239">
        <v>0</v>
      </c>
      <c r="G1839" s="239">
        <v>0</v>
      </c>
      <c r="H1839" s="239">
        <v>0</v>
      </c>
      <c r="I1839" s="237">
        <v>50000</v>
      </c>
    </row>
    <row r="1840" spans="1:9">
      <c r="A1840" s="236" t="s">
        <v>3222</v>
      </c>
      <c r="B1840" s="236" t="s">
        <v>2701</v>
      </c>
      <c r="C1840" s="237">
        <v>0</v>
      </c>
      <c r="D1840" s="238">
        <v>0</v>
      </c>
      <c r="E1840" s="239">
        <v>0</v>
      </c>
      <c r="F1840" s="239">
        <v>0</v>
      </c>
      <c r="G1840" s="239">
        <v>0</v>
      </c>
      <c r="H1840" s="239">
        <v>0</v>
      </c>
      <c r="I1840" s="237">
        <v>10000</v>
      </c>
    </row>
    <row r="1841" spans="1:9">
      <c r="A1841" s="236" t="s">
        <v>3223</v>
      </c>
      <c r="B1841" s="236" t="s">
        <v>2083</v>
      </c>
      <c r="C1841" s="237">
        <v>0</v>
      </c>
      <c r="D1841" s="238">
        <v>0</v>
      </c>
      <c r="E1841" s="239">
        <v>0</v>
      </c>
      <c r="F1841" s="239">
        <v>0</v>
      </c>
      <c r="G1841" s="239">
        <v>0</v>
      </c>
      <c r="H1841" s="239">
        <v>0</v>
      </c>
      <c r="I1841" s="237">
        <v>30000</v>
      </c>
    </row>
    <row r="1842" spans="1:9">
      <c r="A1842" s="236" t="s">
        <v>3224</v>
      </c>
      <c r="B1842" s="236" t="s">
        <v>2292</v>
      </c>
      <c r="C1842" s="237">
        <v>0</v>
      </c>
      <c r="D1842" s="238">
        <v>0</v>
      </c>
      <c r="E1842" s="239">
        <v>0</v>
      </c>
      <c r="F1842" s="239">
        <v>0</v>
      </c>
      <c r="G1842" s="239">
        <v>0</v>
      </c>
      <c r="H1842" s="239">
        <v>0</v>
      </c>
      <c r="I1842" s="237">
        <v>46080</v>
      </c>
    </row>
    <row r="1843" spans="1:9">
      <c r="A1843" s="236" t="s">
        <v>3225</v>
      </c>
      <c r="B1843" s="236" t="s">
        <v>2114</v>
      </c>
      <c r="C1843" s="237">
        <v>0</v>
      </c>
      <c r="D1843" s="238">
        <v>0</v>
      </c>
      <c r="E1843" s="239">
        <v>0</v>
      </c>
      <c r="F1843" s="239">
        <v>0</v>
      </c>
      <c r="G1843" s="239">
        <v>0</v>
      </c>
      <c r="H1843" s="239">
        <v>0</v>
      </c>
      <c r="I1843" s="237">
        <v>34560</v>
      </c>
    </row>
    <row r="1844" spans="1:9">
      <c r="A1844" s="236" t="s">
        <v>3226</v>
      </c>
      <c r="B1844" s="236" t="s">
        <v>2008</v>
      </c>
      <c r="C1844" s="237">
        <v>0</v>
      </c>
      <c r="D1844" s="238">
        <v>0</v>
      </c>
      <c r="E1844" s="239">
        <v>0</v>
      </c>
      <c r="F1844" s="239">
        <v>0</v>
      </c>
      <c r="G1844" s="239">
        <v>0</v>
      </c>
      <c r="H1844" s="239">
        <v>0</v>
      </c>
      <c r="I1844" s="237"/>
    </row>
    <row r="1845" spans="1:9">
      <c r="A1845" s="236" t="s">
        <v>3227</v>
      </c>
      <c r="B1845" s="236" t="s">
        <v>3075</v>
      </c>
      <c r="C1845" s="237">
        <v>0</v>
      </c>
      <c r="D1845" s="238">
        <v>0</v>
      </c>
      <c r="E1845" s="239">
        <v>0</v>
      </c>
      <c r="F1845" s="239">
        <v>0</v>
      </c>
      <c r="G1845" s="239">
        <v>0</v>
      </c>
      <c r="H1845" s="239">
        <v>0</v>
      </c>
      <c r="I1845" s="237">
        <v>30000</v>
      </c>
    </row>
    <row r="1846" spans="1:9">
      <c r="A1846" s="236" t="s">
        <v>3228</v>
      </c>
      <c r="B1846" s="236" t="s">
        <v>1875</v>
      </c>
      <c r="C1846" s="237">
        <v>0</v>
      </c>
      <c r="D1846" s="238">
        <v>0</v>
      </c>
      <c r="E1846" s="239">
        <v>0</v>
      </c>
      <c r="F1846" s="239">
        <v>0</v>
      </c>
      <c r="G1846" s="239">
        <v>0</v>
      </c>
      <c r="H1846" s="239">
        <v>0</v>
      </c>
      <c r="I1846" s="237">
        <v>30000</v>
      </c>
    </row>
    <row r="1847" spans="1:9">
      <c r="A1847" s="236" t="s">
        <v>3229</v>
      </c>
      <c r="B1847" s="236" t="s">
        <v>2297</v>
      </c>
      <c r="C1847" s="237">
        <v>0</v>
      </c>
      <c r="D1847" s="238">
        <v>0</v>
      </c>
      <c r="E1847" s="239">
        <v>0</v>
      </c>
      <c r="F1847" s="239">
        <v>0</v>
      </c>
      <c r="G1847" s="239">
        <v>0</v>
      </c>
      <c r="H1847" s="239">
        <v>0</v>
      </c>
      <c r="I1847" s="237">
        <v>30000</v>
      </c>
    </row>
    <row r="1848" spans="1:9">
      <c r="A1848" s="236" t="s">
        <v>3230</v>
      </c>
      <c r="B1848" s="236" t="s">
        <v>2100</v>
      </c>
      <c r="C1848" s="237">
        <v>0</v>
      </c>
      <c r="D1848" s="238">
        <v>0</v>
      </c>
      <c r="E1848" s="239">
        <v>0</v>
      </c>
      <c r="F1848" s="239">
        <v>0</v>
      </c>
      <c r="G1848" s="239">
        <v>0</v>
      </c>
      <c r="H1848" s="239">
        <v>0</v>
      </c>
      <c r="I1848" s="237">
        <v>28800</v>
      </c>
    </row>
    <row r="1849" spans="1:9">
      <c r="A1849" s="236" t="s">
        <v>3231</v>
      </c>
      <c r="B1849" s="236" t="s">
        <v>3232</v>
      </c>
      <c r="C1849" s="237">
        <v>0</v>
      </c>
      <c r="D1849" s="238">
        <v>0</v>
      </c>
      <c r="E1849" s="239">
        <v>0</v>
      </c>
      <c r="F1849" s="239">
        <v>0</v>
      </c>
      <c r="G1849" s="239">
        <v>0</v>
      </c>
      <c r="H1849" s="239">
        <v>0</v>
      </c>
      <c r="I1849" s="237">
        <v>30000</v>
      </c>
    </row>
    <row r="1850" spans="1:9">
      <c r="A1850" s="236" t="s">
        <v>3233</v>
      </c>
      <c r="B1850" s="236" t="s">
        <v>3234</v>
      </c>
      <c r="C1850" s="237">
        <v>0</v>
      </c>
      <c r="D1850" s="238">
        <v>0</v>
      </c>
      <c r="E1850" s="239">
        <v>0</v>
      </c>
      <c r="F1850" s="239">
        <v>0</v>
      </c>
      <c r="G1850" s="239">
        <v>0</v>
      </c>
      <c r="H1850" s="239">
        <v>0</v>
      </c>
      <c r="I1850" s="237">
        <v>50000</v>
      </c>
    </row>
    <row r="1851" spans="1:9">
      <c r="A1851" s="236" t="s">
        <v>3235</v>
      </c>
      <c r="B1851" s="236" t="s">
        <v>1842</v>
      </c>
      <c r="C1851" s="237">
        <v>0</v>
      </c>
      <c r="D1851" s="238">
        <v>0</v>
      </c>
      <c r="E1851" s="239">
        <v>0</v>
      </c>
      <c r="F1851" s="239">
        <v>0</v>
      </c>
      <c r="G1851" s="239">
        <v>0</v>
      </c>
      <c r="H1851" s="239">
        <v>0</v>
      </c>
      <c r="I1851" s="237">
        <v>34560</v>
      </c>
    </row>
    <row r="1852" spans="1:9">
      <c r="A1852" s="236" t="s">
        <v>3236</v>
      </c>
      <c r="B1852" s="236" t="s">
        <v>3207</v>
      </c>
      <c r="C1852" s="237">
        <v>0</v>
      </c>
      <c r="D1852" s="238">
        <v>0</v>
      </c>
      <c r="E1852" s="239">
        <v>0</v>
      </c>
      <c r="F1852" s="239">
        <v>0</v>
      </c>
      <c r="G1852" s="239">
        <v>0</v>
      </c>
      <c r="H1852" s="239">
        <v>0</v>
      </c>
      <c r="I1852" s="237">
        <v>30000</v>
      </c>
    </row>
    <row r="1853" spans="1:9">
      <c r="A1853" s="236" t="s">
        <v>3237</v>
      </c>
      <c r="B1853" s="236" t="s">
        <v>3238</v>
      </c>
      <c r="C1853" s="237">
        <v>0</v>
      </c>
      <c r="D1853" s="238">
        <v>0</v>
      </c>
      <c r="E1853" s="239">
        <v>0</v>
      </c>
      <c r="F1853" s="239">
        <v>0</v>
      </c>
      <c r="G1853" s="239">
        <v>0</v>
      </c>
      <c r="H1853" s="239">
        <v>0</v>
      </c>
      <c r="I1853" s="237">
        <v>34560</v>
      </c>
    </row>
    <row r="1854" spans="1:9">
      <c r="A1854" s="236" t="s">
        <v>3239</v>
      </c>
      <c r="B1854" s="236" t="s">
        <v>1737</v>
      </c>
      <c r="C1854" s="237">
        <v>0</v>
      </c>
      <c r="D1854" s="238">
        <v>0</v>
      </c>
      <c r="E1854" s="239">
        <v>0</v>
      </c>
      <c r="F1854" s="239">
        <v>0</v>
      </c>
      <c r="G1854" s="239">
        <v>0</v>
      </c>
      <c r="H1854" s="239">
        <v>0</v>
      </c>
      <c r="I1854" s="237">
        <v>24000</v>
      </c>
    </row>
    <row r="1855" spans="1:9">
      <c r="A1855" s="236" t="s">
        <v>3240</v>
      </c>
      <c r="B1855" s="236" t="s">
        <v>2295</v>
      </c>
      <c r="C1855" s="237">
        <v>0</v>
      </c>
      <c r="D1855" s="238">
        <v>0</v>
      </c>
      <c r="E1855" s="239">
        <v>0</v>
      </c>
      <c r="F1855" s="239">
        <v>0</v>
      </c>
      <c r="G1855" s="239">
        <v>0</v>
      </c>
      <c r="H1855" s="239">
        <v>0</v>
      </c>
      <c r="I1855" s="237">
        <v>28800</v>
      </c>
    </row>
    <row r="1856" spans="1:9">
      <c r="A1856" s="236" t="s">
        <v>3241</v>
      </c>
      <c r="B1856" s="236" t="s">
        <v>3238</v>
      </c>
      <c r="C1856" s="237">
        <v>0</v>
      </c>
      <c r="D1856" s="238">
        <v>0</v>
      </c>
      <c r="E1856" s="239">
        <v>0</v>
      </c>
      <c r="F1856" s="239">
        <v>0</v>
      </c>
      <c r="G1856" s="239">
        <v>0</v>
      </c>
      <c r="H1856" s="239">
        <v>0</v>
      </c>
      <c r="I1856" s="237">
        <v>34560</v>
      </c>
    </row>
    <row r="1857" spans="1:9">
      <c r="A1857" s="236" t="s">
        <v>3242</v>
      </c>
      <c r="B1857" s="236" t="s">
        <v>1822</v>
      </c>
      <c r="C1857" s="237">
        <v>0</v>
      </c>
      <c r="D1857" s="238">
        <v>0</v>
      </c>
      <c r="E1857" s="239">
        <v>0</v>
      </c>
      <c r="F1857" s="239">
        <v>0</v>
      </c>
      <c r="G1857" s="239">
        <v>0</v>
      </c>
      <c r="H1857" s="239">
        <v>0</v>
      </c>
      <c r="I1857" s="237">
        <v>34560</v>
      </c>
    </row>
    <row r="1858" spans="1:9">
      <c r="A1858" s="236" t="s">
        <v>3243</v>
      </c>
      <c r="B1858" s="236" t="s">
        <v>2525</v>
      </c>
      <c r="C1858" s="237">
        <v>0</v>
      </c>
      <c r="D1858" s="238">
        <v>0</v>
      </c>
      <c r="E1858" s="239">
        <v>0</v>
      </c>
      <c r="F1858" s="239">
        <v>0</v>
      </c>
      <c r="G1858" s="239">
        <v>0</v>
      </c>
      <c r="H1858" s="239">
        <v>0</v>
      </c>
      <c r="I1858" s="237">
        <v>24000</v>
      </c>
    </row>
    <row r="1859" spans="1:9">
      <c r="A1859" s="236" t="s">
        <v>1077</v>
      </c>
      <c r="B1859" s="236" t="s">
        <v>1619</v>
      </c>
      <c r="C1859" s="237">
        <v>0</v>
      </c>
      <c r="D1859" s="238">
        <v>0</v>
      </c>
      <c r="E1859" s="239">
        <v>0</v>
      </c>
      <c r="F1859" s="239">
        <v>0</v>
      </c>
      <c r="G1859" s="239">
        <v>0</v>
      </c>
      <c r="H1859" s="239">
        <v>0</v>
      </c>
      <c r="I1859" s="237">
        <v>30000</v>
      </c>
    </row>
    <row r="1860" spans="1:9">
      <c r="A1860" s="236" t="s">
        <v>961</v>
      </c>
      <c r="B1860" s="236" t="s">
        <v>1603</v>
      </c>
      <c r="C1860" s="237">
        <v>0</v>
      </c>
      <c r="D1860" s="238">
        <v>0</v>
      </c>
      <c r="E1860" s="239">
        <v>0</v>
      </c>
      <c r="F1860" s="239">
        <v>0</v>
      </c>
      <c r="G1860" s="239">
        <v>0</v>
      </c>
      <c r="H1860" s="239">
        <v>0</v>
      </c>
      <c r="I1860" s="237">
        <v>30000</v>
      </c>
    </row>
    <row r="1861" spans="1:9">
      <c r="A1861" s="236" t="s">
        <v>3244</v>
      </c>
      <c r="B1861" s="236" t="s">
        <v>3245</v>
      </c>
      <c r="C1861" s="237">
        <v>0</v>
      </c>
      <c r="D1861" s="238">
        <v>0</v>
      </c>
      <c r="E1861" s="239">
        <v>0</v>
      </c>
      <c r="F1861" s="239">
        <v>0</v>
      </c>
      <c r="G1861" s="239">
        <v>0</v>
      </c>
      <c r="H1861" s="239">
        <v>0</v>
      </c>
      <c r="I1861" s="237">
        <v>80000</v>
      </c>
    </row>
    <row r="1862" spans="1:9">
      <c r="A1862" s="236" t="s">
        <v>3246</v>
      </c>
      <c r="B1862" s="236" t="s">
        <v>3034</v>
      </c>
      <c r="C1862" s="237">
        <v>0</v>
      </c>
      <c r="D1862" s="238">
        <v>0</v>
      </c>
      <c r="E1862" s="239">
        <v>0</v>
      </c>
      <c r="F1862" s="239">
        <v>0</v>
      </c>
      <c r="G1862" s="239">
        <v>0</v>
      </c>
      <c r="H1862" s="239">
        <v>0</v>
      </c>
      <c r="I1862" s="237">
        <v>300000</v>
      </c>
    </row>
    <row r="1863" spans="1:9">
      <c r="A1863" s="236" t="s">
        <v>3247</v>
      </c>
      <c r="B1863" s="236" t="s">
        <v>3248</v>
      </c>
      <c r="C1863" s="237">
        <v>0</v>
      </c>
      <c r="D1863" s="238">
        <v>0</v>
      </c>
      <c r="E1863" s="239">
        <v>0</v>
      </c>
      <c r="F1863" s="239">
        <v>0</v>
      </c>
      <c r="G1863" s="239">
        <v>0</v>
      </c>
      <c r="H1863" s="239">
        <v>0</v>
      </c>
      <c r="I1863" s="237">
        <v>30000</v>
      </c>
    </row>
    <row r="1864" spans="1:9">
      <c r="A1864" s="236" t="s">
        <v>3249</v>
      </c>
      <c r="B1864" s="236" t="s">
        <v>2024</v>
      </c>
      <c r="C1864" s="237">
        <v>0</v>
      </c>
      <c r="D1864" s="238">
        <v>0</v>
      </c>
      <c r="E1864" s="239">
        <v>0</v>
      </c>
      <c r="F1864" s="239">
        <v>0</v>
      </c>
      <c r="G1864" s="239">
        <v>0</v>
      </c>
      <c r="H1864" s="239">
        <v>0</v>
      </c>
      <c r="I1864" s="237">
        <v>30000</v>
      </c>
    </row>
    <row r="1865" spans="1:9">
      <c r="A1865" s="236" t="s">
        <v>3250</v>
      </c>
      <c r="B1865" s="236" t="s">
        <v>3201</v>
      </c>
      <c r="C1865" s="237">
        <v>0</v>
      </c>
      <c r="D1865" s="238">
        <v>0</v>
      </c>
      <c r="E1865" s="239">
        <v>0</v>
      </c>
      <c r="F1865" s="239">
        <v>0</v>
      </c>
      <c r="G1865" s="239">
        <v>0</v>
      </c>
      <c r="H1865" s="239">
        <v>0</v>
      </c>
      <c r="I1865" s="237">
        <v>80000</v>
      </c>
    </row>
    <row r="1866" spans="1:9">
      <c r="A1866" s="236" t="s">
        <v>3251</v>
      </c>
      <c r="B1866" s="236" t="s">
        <v>3252</v>
      </c>
      <c r="C1866" s="237">
        <v>0</v>
      </c>
      <c r="D1866" s="238">
        <v>0</v>
      </c>
      <c r="E1866" s="239">
        <v>0</v>
      </c>
      <c r="F1866" s="239">
        <v>0</v>
      </c>
      <c r="G1866" s="239">
        <v>0</v>
      </c>
      <c r="H1866" s="239">
        <v>0</v>
      </c>
      <c r="I1866" s="237">
        <v>24000</v>
      </c>
    </row>
    <row r="1867" spans="1:9">
      <c r="A1867" s="236" t="s">
        <v>2690</v>
      </c>
      <c r="B1867" s="236" t="s">
        <v>2691</v>
      </c>
      <c r="C1867" s="237">
        <v>0</v>
      </c>
      <c r="D1867" s="238">
        <v>0</v>
      </c>
      <c r="E1867" s="239">
        <v>0</v>
      </c>
      <c r="F1867" s="239">
        <v>0</v>
      </c>
      <c r="G1867" s="239">
        <v>0</v>
      </c>
      <c r="H1867" s="239">
        <v>0</v>
      </c>
      <c r="I1867" s="237">
        <v>96000</v>
      </c>
    </row>
    <row r="1868" spans="1:9">
      <c r="A1868" s="236" t="s">
        <v>3253</v>
      </c>
      <c r="B1868" s="236" t="s">
        <v>2818</v>
      </c>
      <c r="C1868" s="237">
        <v>0</v>
      </c>
      <c r="D1868" s="238">
        <v>0</v>
      </c>
      <c r="E1868" s="239">
        <v>0</v>
      </c>
      <c r="F1868" s="239">
        <v>0</v>
      </c>
      <c r="G1868" s="239">
        <v>0</v>
      </c>
      <c r="H1868" s="239">
        <v>0</v>
      </c>
      <c r="I1868" s="237">
        <v>36864</v>
      </c>
    </row>
    <row r="1869" spans="1:9">
      <c r="A1869" s="236" t="s">
        <v>3254</v>
      </c>
      <c r="B1869" s="236" t="s">
        <v>2132</v>
      </c>
      <c r="C1869" s="237">
        <v>0</v>
      </c>
      <c r="D1869" s="238">
        <v>0</v>
      </c>
      <c r="E1869" s="239">
        <v>0</v>
      </c>
      <c r="F1869" s="239">
        <v>0</v>
      </c>
      <c r="G1869" s="239">
        <v>0</v>
      </c>
      <c r="H1869" s="239">
        <v>0</v>
      </c>
      <c r="I1869" s="237">
        <v>24000</v>
      </c>
    </row>
    <row r="1870" spans="1:9">
      <c r="A1870" s="236" t="s">
        <v>3255</v>
      </c>
      <c r="B1870" s="236" t="s">
        <v>2791</v>
      </c>
      <c r="C1870" s="237">
        <v>0</v>
      </c>
      <c r="D1870" s="238">
        <v>0</v>
      </c>
      <c r="E1870" s="239">
        <v>0</v>
      </c>
      <c r="F1870" s="239">
        <v>0</v>
      </c>
      <c r="G1870" s="239">
        <v>0</v>
      </c>
      <c r="H1870" s="239">
        <v>0</v>
      </c>
      <c r="I1870" s="237">
        <v>40000</v>
      </c>
    </row>
    <row r="1871" spans="1:9">
      <c r="A1871" s="236" t="s">
        <v>859</v>
      </c>
      <c r="B1871" s="236" t="s">
        <v>1668</v>
      </c>
      <c r="C1871" s="237">
        <v>0</v>
      </c>
      <c r="D1871" s="238">
        <v>0</v>
      </c>
      <c r="E1871" s="239">
        <v>0</v>
      </c>
      <c r="F1871" s="239">
        <v>0</v>
      </c>
      <c r="G1871" s="239">
        <v>0</v>
      </c>
      <c r="H1871" s="239">
        <v>0</v>
      </c>
      <c r="I1871" s="237">
        <v>160000</v>
      </c>
    </row>
    <row r="1872" spans="1:9">
      <c r="A1872" s="236" t="s">
        <v>3256</v>
      </c>
      <c r="B1872" s="236" t="s">
        <v>1875</v>
      </c>
      <c r="C1872" s="237">
        <v>0</v>
      </c>
      <c r="D1872" s="238">
        <v>0</v>
      </c>
      <c r="E1872" s="239">
        <v>0</v>
      </c>
      <c r="F1872" s="239">
        <v>0</v>
      </c>
      <c r="G1872" s="239">
        <v>0</v>
      </c>
      <c r="H1872" s="239">
        <v>0</v>
      </c>
      <c r="I1872" s="237">
        <v>30000</v>
      </c>
    </row>
    <row r="1873" spans="1:9">
      <c r="A1873" s="236" t="s">
        <v>3257</v>
      </c>
      <c r="B1873" s="236" t="s">
        <v>3258</v>
      </c>
      <c r="C1873" s="237">
        <v>0</v>
      </c>
      <c r="D1873" s="238">
        <v>0</v>
      </c>
      <c r="E1873" s="239">
        <v>0</v>
      </c>
      <c r="F1873" s="239">
        <v>0</v>
      </c>
      <c r="G1873" s="239">
        <v>0</v>
      </c>
      <c r="H1873" s="239">
        <v>0</v>
      </c>
      <c r="I1873" s="237">
        <v>34560</v>
      </c>
    </row>
    <row r="1874" spans="1:9">
      <c r="A1874" s="236" t="s">
        <v>3259</v>
      </c>
      <c r="B1874" s="236" t="s">
        <v>1782</v>
      </c>
      <c r="C1874" s="237">
        <v>0</v>
      </c>
      <c r="D1874" s="238">
        <v>0</v>
      </c>
      <c r="E1874" s="239">
        <v>0</v>
      </c>
      <c r="F1874" s="239">
        <v>0</v>
      </c>
      <c r="G1874" s="239">
        <v>0</v>
      </c>
      <c r="H1874" s="239">
        <v>0</v>
      </c>
      <c r="I1874" s="237">
        <v>30000</v>
      </c>
    </row>
    <row r="1875" spans="1:9">
      <c r="A1875" s="236" t="s">
        <v>3260</v>
      </c>
      <c r="B1875" s="236" t="s">
        <v>1703</v>
      </c>
      <c r="C1875" s="237">
        <v>0</v>
      </c>
      <c r="D1875" s="238">
        <v>0</v>
      </c>
      <c r="E1875" s="239">
        <v>0</v>
      </c>
      <c r="F1875" s="239">
        <v>0</v>
      </c>
      <c r="G1875" s="239">
        <v>0</v>
      </c>
      <c r="H1875" s="239">
        <v>0</v>
      </c>
      <c r="I1875" s="237">
        <v>30000</v>
      </c>
    </row>
    <row r="1876" spans="1:9">
      <c r="A1876" s="236" t="s">
        <v>3261</v>
      </c>
      <c r="B1876" s="236" t="s">
        <v>2083</v>
      </c>
      <c r="C1876" s="237">
        <v>0</v>
      </c>
      <c r="D1876" s="238">
        <v>0</v>
      </c>
      <c r="E1876" s="239">
        <v>0</v>
      </c>
      <c r="F1876" s="239">
        <v>0</v>
      </c>
      <c r="G1876" s="239">
        <v>0</v>
      </c>
      <c r="H1876" s="239">
        <v>0</v>
      </c>
      <c r="I1876" s="237">
        <v>30000</v>
      </c>
    </row>
    <row r="1877" spans="1:9">
      <c r="A1877" s="236" t="s">
        <v>3262</v>
      </c>
      <c r="B1877" s="236" t="s">
        <v>2262</v>
      </c>
      <c r="C1877" s="237">
        <v>0</v>
      </c>
      <c r="D1877" s="238">
        <v>0</v>
      </c>
      <c r="E1877" s="239">
        <v>0</v>
      </c>
      <c r="F1877" s="239">
        <v>0</v>
      </c>
      <c r="G1877" s="239">
        <v>0</v>
      </c>
      <c r="H1877" s="239">
        <v>0</v>
      </c>
      <c r="I1877" s="237">
        <v>30000</v>
      </c>
    </row>
    <row r="1878" spans="1:9">
      <c r="A1878" s="236" t="s">
        <v>3263</v>
      </c>
      <c r="B1878" s="236" t="s">
        <v>3264</v>
      </c>
      <c r="C1878" s="237">
        <v>0</v>
      </c>
      <c r="D1878" s="238">
        <v>0</v>
      </c>
      <c r="E1878" s="239">
        <v>0</v>
      </c>
      <c r="F1878" s="239">
        <v>0</v>
      </c>
      <c r="G1878" s="239">
        <v>0</v>
      </c>
      <c r="H1878" s="239">
        <v>0</v>
      </c>
      <c r="I1878" s="237">
        <v>24000</v>
      </c>
    </row>
    <row r="1879" spans="1:9">
      <c r="A1879" s="236" t="s">
        <v>3265</v>
      </c>
      <c r="B1879" s="236" t="s">
        <v>1750</v>
      </c>
      <c r="C1879" s="237">
        <v>0</v>
      </c>
      <c r="D1879" s="238">
        <v>0</v>
      </c>
      <c r="E1879" s="239">
        <v>0</v>
      </c>
      <c r="F1879" s="239">
        <v>0</v>
      </c>
      <c r="G1879" s="239">
        <v>0</v>
      </c>
      <c r="H1879" s="239">
        <v>0</v>
      </c>
      <c r="I1879" s="237">
        <v>30000</v>
      </c>
    </row>
    <row r="1880" spans="1:9">
      <c r="A1880" s="236" t="s">
        <v>3266</v>
      </c>
      <c r="B1880" s="236" t="s">
        <v>2010</v>
      </c>
      <c r="C1880" s="237">
        <v>0</v>
      </c>
      <c r="D1880" s="238">
        <v>0</v>
      </c>
      <c r="E1880" s="239">
        <v>0</v>
      </c>
      <c r="F1880" s="239">
        <v>0</v>
      </c>
      <c r="G1880" s="239">
        <v>0</v>
      </c>
      <c r="H1880" s="239">
        <v>0</v>
      </c>
      <c r="I1880" s="237">
        <v>30000</v>
      </c>
    </row>
    <row r="1881" spans="1:9">
      <c r="A1881" s="236" t="s">
        <v>3267</v>
      </c>
      <c r="B1881" s="236" t="s">
        <v>3268</v>
      </c>
      <c r="C1881" s="237">
        <v>0</v>
      </c>
      <c r="D1881" s="238">
        <v>0</v>
      </c>
      <c r="E1881" s="239">
        <v>0</v>
      </c>
      <c r="F1881" s="239">
        <v>0</v>
      </c>
      <c r="G1881" s="239">
        <v>0</v>
      </c>
      <c r="H1881" s="239">
        <v>0</v>
      </c>
      <c r="I1881" s="237">
        <v>34560</v>
      </c>
    </row>
    <row r="1882" spans="1:9">
      <c r="A1882" s="236" t="s">
        <v>3269</v>
      </c>
      <c r="B1882" s="236" t="s">
        <v>2339</v>
      </c>
      <c r="C1882" s="237">
        <v>0</v>
      </c>
      <c r="D1882" s="238">
        <v>0</v>
      </c>
      <c r="E1882" s="239">
        <v>0</v>
      </c>
      <c r="F1882" s="239">
        <v>0</v>
      </c>
      <c r="G1882" s="239">
        <v>0</v>
      </c>
      <c r="H1882" s="239">
        <v>0</v>
      </c>
      <c r="I1882" s="237">
        <v>30000</v>
      </c>
    </row>
    <row r="1883" spans="1:9">
      <c r="A1883" s="236" t="s">
        <v>3270</v>
      </c>
      <c r="B1883" s="236" t="s">
        <v>1973</v>
      </c>
      <c r="C1883" s="237">
        <v>0</v>
      </c>
      <c r="D1883" s="238">
        <v>0</v>
      </c>
      <c r="E1883" s="239">
        <v>0</v>
      </c>
      <c r="F1883" s="239">
        <v>0</v>
      </c>
      <c r="G1883" s="239">
        <v>0</v>
      </c>
      <c r="H1883" s="239">
        <v>0</v>
      </c>
      <c r="I1883" s="237">
        <v>34560</v>
      </c>
    </row>
    <row r="1884" spans="1:9">
      <c r="A1884" s="236" t="s">
        <v>3271</v>
      </c>
      <c r="B1884" s="236" t="s">
        <v>2318</v>
      </c>
      <c r="C1884" s="237">
        <v>0</v>
      </c>
      <c r="D1884" s="238">
        <v>0</v>
      </c>
      <c r="E1884" s="239">
        <v>0</v>
      </c>
      <c r="F1884" s="239">
        <v>0</v>
      </c>
      <c r="G1884" s="239">
        <v>0</v>
      </c>
      <c r="H1884" s="239">
        <v>0</v>
      </c>
      <c r="I1884" s="237">
        <v>30000</v>
      </c>
    </row>
    <row r="1885" spans="1:9">
      <c r="A1885" s="236" t="s">
        <v>3272</v>
      </c>
      <c r="B1885" s="236" t="s">
        <v>1719</v>
      </c>
      <c r="C1885" s="237">
        <v>0</v>
      </c>
      <c r="D1885" s="238">
        <v>0</v>
      </c>
      <c r="E1885" s="239">
        <v>0</v>
      </c>
      <c r="F1885" s="239">
        <v>0</v>
      </c>
      <c r="G1885" s="239">
        <v>0</v>
      </c>
      <c r="H1885" s="239">
        <v>0</v>
      </c>
      <c r="I1885" s="237">
        <v>30000</v>
      </c>
    </row>
    <row r="1886" spans="1:9">
      <c r="A1886" s="236" t="s">
        <v>3273</v>
      </c>
      <c r="B1886" s="236" t="s">
        <v>2735</v>
      </c>
      <c r="C1886" s="237">
        <v>0</v>
      </c>
      <c r="D1886" s="238">
        <v>0</v>
      </c>
      <c r="E1886" s="239">
        <v>0</v>
      </c>
      <c r="F1886" s="239">
        <v>0</v>
      </c>
      <c r="G1886" s="239">
        <v>0</v>
      </c>
      <c r="H1886" s="239">
        <v>0</v>
      </c>
      <c r="I1886" s="237">
        <v>30000</v>
      </c>
    </row>
    <row r="1887" spans="1:9">
      <c r="A1887" s="236" t="s">
        <v>3274</v>
      </c>
      <c r="B1887" s="236" t="s">
        <v>2727</v>
      </c>
      <c r="C1887" s="237">
        <v>0</v>
      </c>
      <c r="D1887" s="238">
        <v>0</v>
      </c>
      <c r="E1887" s="239">
        <v>0</v>
      </c>
      <c r="F1887" s="239">
        <v>0</v>
      </c>
      <c r="G1887" s="239">
        <v>0</v>
      </c>
      <c r="H1887" s="239">
        <v>0</v>
      </c>
      <c r="I1887" s="237">
        <v>34560</v>
      </c>
    </row>
    <row r="1888" spans="1:9">
      <c r="A1888" s="236" t="s">
        <v>3275</v>
      </c>
      <c r="B1888" s="236" t="s">
        <v>2691</v>
      </c>
      <c r="C1888" s="237">
        <v>0</v>
      </c>
      <c r="D1888" s="238">
        <v>0</v>
      </c>
      <c r="E1888" s="239">
        <v>0</v>
      </c>
      <c r="F1888" s="239">
        <v>0</v>
      </c>
      <c r="G1888" s="239">
        <v>0</v>
      </c>
      <c r="H1888" s="239">
        <v>0</v>
      </c>
      <c r="I1888" s="237">
        <v>96000</v>
      </c>
    </row>
    <row r="1889" spans="1:9">
      <c r="A1889" s="236" t="s">
        <v>3276</v>
      </c>
      <c r="B1889" s="236" t="s">
        <v>2103</v>
      </c>
      <c r="C1889" s="237">
        <v>0</v>
      </c>
      <c r="D1889" s="238">
        <v>0</v>
      </c>
      <c r="E1889" s="239">
        <v>0</v>
      </c>
      <c r="F1889" s="239">
        <v>0</v>
      </c>
      <c r="G1889" s="239">
        <v>0</v>
      </c>
      <c r="H1889" s="239">
        <v>0</v>
      </c>
      <c r="I1889" s="237">
        <v>34560</v>
      </c>
    </row>
    <row r="1890" spans="1:9">
      <c r="A1890" s="236" t="s">
        <v>3277</v>
      </c>
      <c r="B1890" s="236" t="s">
        <v>1893</v>
      </c>
      <c r="C1890" s="237">
        <v>0</v>
      </c>
      <c r="D1890" s="238">
        <v>0</v>
      </c>
      <c r="E1890" s="239">
        <v>0</v>
      </c>
      <c r="F1890" s="239">
        <v>0</v>
      </c>
      <c r="G1890" s="239">
        <v>0</v>
      </c>
      <c r="H1890" s="239">
        <v>0</v>
      </c>
      <c r="I1890" s="237">
        <v>34560</v>
      </c>
    </row>
    <row r="1891" spans="1:9">
      <c r="A1891" s="236" t="s">
        <v>3278</v>
      </c>
      <c r="B1891" s="236" t="s">
        <v>2769</v>
      </c>
      <c r="C1891" s="237">
        <v>0</v>
      </c>
      <c r="D1891" s="238">
        <v>0</v>
      </c>
      <c r="E1891" s="239">
        <v>0</v>
      </c>
      <c r="F1891" s="239">
        <v>0</v>
      </c>
      <c r="G1891" s="239">
        <v>0</v>
      </c>
      <c r="H1891" s="239">
        <v>0</v>
      </c>
      <c r="I1891" s="237">
        <v>30000</v>
      </c>
    </row>
    <row r="1892" spans="1:9">
      <c r="A1892" s="236" t="s">
        <v>3279</v>
      </c>
      <c r="B1892" s="236" t="s">
        <v>3280</v>
      </c>
      <c r="C1892" s="237">
        <v>0</v>
      </c>
      <c r="D1892" s="238">
        <v>0</v>
      </c>
      <c r="E1892" s="239">
        <v>0</v>
      </c>
      <c r="F1892" s="239">
        <v>0</v>
      </c>
      <c r="G1892" s="239">
        <v>0</v>
      </c>
      <c r="H1892" s="239">
        <v>0</v>
      </c>
      <c r="I1892" s="237">
        <v>28800</v>
      </c>
    </row>
    <row r="1893" spans="1:9">
      <c r="A1893" s="236" t="s">
        <v>3281</v>
      </c>
      <c r="B1893" s="236" t="s">
        <v>1716</v>
      </c>
      <c r="C1893" s="237">
        <v>0</v>
      </c>
      <c r="D1893" s="238">
        <v>0</v>
      </c>
      <c r="E1893" s="239">
        <v>0</v>
      </c>
      <c r="F1893" s="239">
        <v>0</v>
      </c>
      <c r="G1893" s="239">
        <v>0</v>
      </c>
      <c r="H1893" s="239">
        <v>0</v>
      </c>
      <c r="I1893" s="237">
        <v>30000</v>
      </c>
    </row>
    <row r="1894" spans="1:9">
      <c r="A1894" s="236" t="s">
        <v>3282</v>
      </c>
      <c r="B1894" s="236" t="s">
        <v>2701</v>
      </c>
      <c r="C1894" s="237">
        <v>0</v>
      </c>
      <c r="D1894" s="238">
        <v>0</v>
      </c>
      <c r="E1894" s="239">
        <v>0</v>
      </c>
      <c r="F1894" s="239">
        <v>0</v>
      </c>
      <c r="G1894" s="239">
        <v>0</v>
      </c>
      <c r="H1894" s="239">
        <v>0</v>
      </c>
      <c r="I1894" s="237">
        <v>10000</v>
      </c>
    </row>
    <row r="1895" spans="1:9">
      <c r="A1895" s="236" t="s">
        <v>3283</v>
      </c>
      <c r="B1895" s="236" t="s">
        <v>2729</v>
      </c>
      <c r="C1895" s="237">
        <v>0</v>
      </c>
      <c r="D1895" s="238">
        <v>0</v>
      </c>
      <c r="E1895" s="239">
        <v>0</v>
      </c>
      <c r="F1895" s="239">
        <v>0</v>
      </c>
      <c r="G1895" s="239">
        <v>0</v>
      </c>
      <c r="H1895" s="239">
        <v>0</v>
      </c>
      <c r="I1895" s="237">
        <v>30000</v>
      </c>
    </row>
    <row r="1896" spans="1:9">
      <c r="A1896" s="236" t="s">
        <v>3284</v>
      </c>
      <c r="B1896" s="236" t="s">
        <v>2268</v>
      </c>
      <c r="C1896" s="237">
        <v>0</v>
      </c>
      <c r="D1896" s="238">
        <v>0</v>
      </c>
      <c r="E1896" s="239">
        <v>0</v>
      </c>
      <c r="F1896" s="239">
        <v>0</v>
      </c>
      <c r="G1896" s="239">
        <v>0</v>
      </c>
      <c r="H1896" s="239">
        <v>0</v>
      </c>
      <c r="I1896" s="237">
        <v>64000</v>
      </c>
    </row>
    <row r="1897" spans="1:9">
      <c r="A1897" s="236" t="s">
        <v>3285</v>
      </c>
      <c r="B1897" s="236" t="s">
        <v>3210</v>
      </c>
      <c r="C1897" s="237">
        <v>0</v>
      </c>
      <c r="D1897" s="238">
        <v>0</v>
      </c>
      <c r="E1897" s="239">
        <v>0</v>
      </c>
      <c r="F1897" s="239">
        <v>0</v>
      </c>
      <c r="G1897" s="239">
        <v>0</v>
      </c>
      <c r="H1897" s="239">
        <v>0</v>
      </c>
      <c r="I1897" s="237">
        <v>30000</v>
      </c>
    </row>
    <row r="1898" spans="1:9">
      <c r="A1898" s="236" t="s">
        <v>3286</v>
      </c>
      <c r="B1898" s="236" t="s">
        <v>2163</v>
      </c>
      <c r="C1898" s="237">
        <v>0</v>
      </c>
      <c r="D1898" s="238">
        <v>0</v>
      </c>
      <c r="E1898" s="239">
        <v>0</v>
      </c>
      <c r="F1898" s="239">
        <v>0</v>
      </c>
      <c r="G1898" s="239">
        <v>0</v>
      </c>
      <c r="H1898" s="239">
        <v>0</v>
      </c>
      <c r="I1898" s="237">
        <v>30000</v>
      </c>
    </row>
    <row r="1899" spans="1:9">
      <c r="A1899" s="236" t="s">
        <v>3287</v>
      </c>
      <c r="B1899" s="236" t="s">
        <v>3288</v>
      </c>
      <c r="C1899" s="237">
        <v>0</v>
      </c>
      <c r="D1899" s="238">
        <v>0</v>
      </c>
      <c r="E1899" s="239">
        <v>0</v>
      </c>
      <c r="F1899" s="239">
        <v>0</v>
      </c>
      <c r="G1899" s="239">
        <v>0</v>
      </c>
      <c r="H1899" s="239">
        <v>0</v>
      </c>
      <c r="I1899" s="237">
        <v>30000</v>
      </c>
    </row>
    <row r="1900" spans="1:9">
      <c r="A1900" s="236" t="s">
        <v>3289</v>
      </c>
      <c r="B1900" s="236" t="s">
        <v>2088</v>
      </c>
      <c r="C1900" s="237">
        <v>0</v>
      </c>
      <c r="D1900" s="238">
        <v>0</v>
      </c>
      <c r="E1900" s="239">
        <v>0</v>
      </c>
      <c r="F1900" s="239">
        <v>0</v>
      </c>
      <c r="G1900" s="239">
        <v>0</v>
      </c>
      <c r="H1900" s="239">
        <v>0</v>
      </c>
      <c r="I1900" s="237">
        <v>30000</v>
      </c>
    </row>
    <row r="1901" spans="1:9">
      <c r="A1901" s="236" t="s">
        <v>3290</v>
      </c>
      <c r="B1901" s="236" t="s">
        <v>2001</v>
      </c>
      <c r="C1901" s="237">
        <v>0</v>
      </c>
      <c r="D1901" s="238">
        <v>0</v>
      </c>
      <c r="E1901" s="239">
        <v>0</v>
      </c>
      <c r="F1901" s="239">
        <v>0</v>
      </c>
      <c r="G1901" s="239">
        <v>0</v>
      </c>
      <c r="H1901" s="239">
        <v>0</v>
      </c>
      <c r="I1901" s="237">
        <v>76800</v>
      </c>
    </row>
    <row r="1902" spans="1:9">
      <c r="A1902" s="236" t="s">
        <v>3291</v>
      </c>
      <c r="B1902" s="236" t="s">
        <v>3084</v>
      </c>
      <c r="C1902" s="237">
        <v>0</v>
      </c>
      <c r="D1902" s="238">
        <v>0</v>
      </c>
      <c r="E1902" s="239">
        <v>0</v>
      </c>
      <c r="F1902" s="239">
        <v>0</v>
      </c>
      <c r="G1902" s="239">
        <v>0</v>
      </c>
      <c r="H1902" s="239">
        <v>0</v>
      </c>
      <c r="I1902" s="237">
        <v>30000</v>
      </c>
    </row>
    <row r="1903" spans="1:9">
      <c r="A1903" s="236" t="s">
        <v>3292</v>
      </c>
      <c r="B1903" s="236" t="s">
        <v>3084</v>
      </c>
      <c r="C1903" s="237">
        <v>0</v>
      </c>
      <c r="D1903" s="238">
        <v>0</v>
      </c>
      <c r="E1903" s="239">
        <v>0</v>
      </c>
      <c r="F1903" s="239">
        <v>0</v>
      </c>
      <c r="G1903" s="239">
        <v>0</v>
      </c>
      <c r="H1903" s="239">
        <v>0</v>
      </c>
      <c r="I1903" s="237">
        <v>30000</v>
      </c>
    </row>
    <row r="1904" spans="1:9">
      <c r="A1904" s="236" t="s">
        <v>3293</v>
      </c>
      <c r="B1904" s="236" t="s">
        <v>1687</v>
      </c>
      <c r="C1904" s="237">
        <v>0</v>
      </c>
      <c r="D1904" s="238">
        <v>0</v>
      </c>
      <c r="E1904" s="239">
        <v>0</v>
      </c>
      <c r="F1904" s="239">
        <v>0</v>
      </c>
      <c r="G1904" s="239">
        <v>0</v>
      </c>
      <c r="H1904" s="239">
        <v>0</v>
      </c>
      <c r="I1904" s="237">
        <v>30000</v>
      </c>
    </row>
    <row r="1905" spans="1:9">
      <c r="A1905" s="236" t="s">
        <v>3294</v>
      </c>
      <c r="B1905" s="236" t="s">
        <v>1789</v>
      </c>
      <c r="C1905" s="237">
        <v>0</v>
      </c>
      <c r="D1905" s="238">
        <v>0</v>
      </c>
      <c r="E1905" s="239">
        <v>0</v>
      </c>
      <c r="F1905" s="239">
        <v>0</v>
      </c>
      <c r="G1905" s="239">
        <v>0</v>
      </c>
      <c r="H1905" s="239">
        <v>0</v>
      </c>
      <c r="I1905" s="237">
        <v>30000</v>
      </c>
    </row>
    <row r="1906" spans="1:9">
      <c r="A1906" s="236" t="s">
        <v>3295</v>
      </c>
      <c r="B1906" s="236" t="s">
        <v>3146</v>
      </c>
      <c r="C1906" s="237">
        <v>0</v>
      </c>
      <c r="D1906" s="238">
        <v>0</v>
      </c>
      <c r="E1906" s="239">
        <v>0</v>
      </c>
      <c r="F1906" s="239">
        <v>0</v>
      </c>
      <c r="G1906" s="239">
        <v>0</v>
      </c>
      <c r="H1906" s="239">
        <v>0</v>
      </c>
      <c r="I1906" s="237">
        <v>30000</v>
      </c>
    </row>
    <row r="1907" spans="1:9">
      <c r="A1907" s="236" t="s">
        <v>3296</v>
      </c>
      <c r="B1907" s="236" t="s">
        <v>2088</v>
      </c>
      <c r="C1907" s="237">
        <v>0</v>
      </c>
      <c r="D1907" s="238">
        <v>0</v>
      </c>
      <c r="E1907" s="239">
        <v>0</v>
      </c>
      <c r="F1907" s="239">
        <v>0</v>
      </c>
      <c r="G1907" s="239">
        <v>0</v>
      </c>
      <c r="H1907" s="239">
        <v>0</v>
      </c>
      <c r="I1907" s="237">
        <v>30000</v>
      </c>
    </row>
    <row r="1908" spans="1:9">
      <c r="A1908" s="236" t="s">
        <v>3297</v>
      </c>
      <c r="B1908" s="236" t="s">
        <v>2733</v>
      </c>
      <c r="C1908" s="237">
        <v>0</v>
      </c>
      <c r="D1908" s="238">
        <v>0</v>
      </c>
      <c r="E1908" s="239">
        <v>0</v>
      </c>
      <c r="F1908" s="239">
        <v>0</v>
      </c>
      <c r="G1908" s="239">
        <v>0</v>
      </c>
      <c r="H1908" s="239">
        <v>0</v>
      </c>
      <c r="I1908" s="237">
        <v>30000</v>
      </c>
    </row>
    <row r="1909" spans="1:9">
      <c r="A1909" s="236" t="s">
        <v>1854</v>
      </c>
      <c r="B1909" s="236" t="s">
        <v>1855</v>
      </c>
      <c r="C1909" s="237">
        <v>0</v>
      </c>
      <c r="D1909" s="238">
        <v>0</v>
      </c>
      <c r="E1909" s="239">
        <v>0</v>
      </c>
      <c r="F1909" s="239">
        <v>0</v>
      </c>
      <c r="G1909" s="239">
        <v>0</v>
      </c>
      <c r="H1909" s="239">
        <v>0</v>
      </c>
      <c r="I1909" s="237">
        <v>20000</v>
      </c>
    </row>
    <row r="1910" spans="1:9">
      <c r="A1910" s="236" t="s">
        <v>844</v>
      </c>
      <c r="B1910" s="236" t="s">
        <v>3043</v>
      </c>
      <c r="C1910" s="237">
        <v>0</v>
      </c>
      <c r="D1910" s="238">
        <v>0</v>
      </c>
      <c r="E1910" s="239">
        <v>0</v>
      </c>
      <c r="F1910" s="239">
        <v>0</v>
      </c>
      <c r="G1910" s="239">
        <v>0</v>
      </c>
      <c r="H1910" s="239">
        <v>0</v>
      </c>
      <c r="I1910" s="237">
        <v>122880</v>
      </c>
    </row>
    <row r="1911" spans="1:9">
      <c r="A1911" s="236" t="s">
        <v>3298</v>
      </c>
      <c r="B1911" s="236" t="s">
        <v>1699</v>
      </c>
      <c r="C1911" s="237">
        <v>0</v>
      </c>
      <c r="D1911" s="238">
        <v>0</v>
      </c>
      <c r="E1911" s="239">
        <v>0</v>
      </c>
      <c r="F1911" s="239">
        <v>0</v>
      </c>
      <c r="G1911" s="239">
        <v>0</v>
      </c>
      <c r="H1911" s="239">
        <v>0</v>
      </c>
      <c r="I1911" s="237">
        <v>30000</v>
      </c>
    </row>
    <row r="1912" spans="1:9">
      <c r="A1912" s="236" t="s">
        <v>3299</v>
      </c>
      <c r="B1912" s="236" t="s">
        <v>1987</v>
      </c>
      <c r="C1912" s="237">
        <v>0</v>
      </c>
      <c r="D1912" s="238">
        <v>0</v>
      </c>
      <c r="E1912" s="239">
        <v>0</v>
      </c>
      <c r="F1912" s="239">
        <v>0</v>
      </c>
      <c r="G1912" s="239">
        <v>0</v>
      </c>
      <c r="H1912" s="239">
        <v>0</v>
      </c>
      <c r="I1912" s="237">
        <v>30000</v>
      </c>
    </row>
    <row r="1913" spans="1:9">
      <c r="A1913" s="236" t="s">
        <v>3300</v>
      </c>
      <c r="B1913" s="236" t="s">
        <v>2729</v>
      </c>
      <c r="C1913" s="237">
        <v>0</v>
      </c>
      <c r="D1913" s="238">
        <v>0</v>
      </c>
      <c r="E1913" s="239">
        <v>0</v>
      </c>
      <c r="F1913" s="239">
        <v>0</v>
      </c>
      <c r="G1913" s="239">
        <v>0</v>
      </c>
      <c r="H1913" s="239">
        <v>0</v>
      </c>
      <c r="I1913" s="237">
        <v>30000</v>
      </c>
    </row>
    <row r="1914" spans="1:9">
      <c r="A1914" s="236" t="s">
        <v>3301</v>
      </c>
      <c r="B1914" s="236" t="s">
        <v>2735</v>
      </c>
      <c r="C1914" s="237">
        <v>0</v>
      </c>
      <c r="D1914" s="238">
        <v>0</v>
      </c>
      <c r="E1914" s="239">
        <v>0</v>
      </c>
      <c r="F1914" s="239">
        <v>0</v>
      </c>
      <c r="G1914" s="239">
        <v>0</v>
      </c>
      <c r="H1914" s="239">
        <v>0</v>
      </c>
      <c r="I1914" s="237">
        <v>30000</v>
      </c>
    </row>
    <row r="1915" spans="1:9">
      <c r="A1915" s="236" t="s">
        <v>3302</v>
      </c>
      <c r="B1915" s="236" t="s">
        <v>3303</v>
      </c>
      <c r="C1915" s="237">
        <v>0</v>
      </c>
      <c r="D1915" s="238">
        <v>0</v>
      </c>
      <c r="E1915" s="239">
        <v>0</v>
      </c>
      <c r="F1915" s="239">
        <v>0</v>
      </c>
      <c r="G1915" s="239">
        <v>0</v>
      </c>
      <c r="H1915" s="239">
        <v>0</v>
      </c>
      <c r="I1915" s="237">
        <v>20000</v>
      </c>
    </row>
    <row r="1916" spans="1:9">
      <c r="A1916" s="236" t="s">
        <v>3304</v>
      </c>
      <c r="B1916" s="236" t="s">
        <v>1987</v>
      </c>
      <c r="C1916" s="237">
        <v>0</v>
      </c>
      <c r="D1916" s="238">
        <v>0</v>
      </c>
      <c r="E1916" s="239">
        <v>0</v>
      </c>
      <c r="F1916" s="239">
        <v>0</v>
      </c>
      <c r="G1916" s="239">
        <v>0</v>
      </c>
      <c r="H1916" s="239">
        <v>0</v>
      </c>
      <c r="I1916" s="237">
        <v>30000</v>
      </c>
    </row>
    <row r="1917" spans="1:9">
      <c r="A1917" s="236" t="s">
        <v>3305</v>
      </c>
      <c r="B1917" s="236" t="s">
        <v>2283</v>
      </c>
      <c r="C1917" s="237">
        <v>0</v>
      </c>
      <c r="D1917" s="238">
        <v>0</v>
      </c>
      <c r="E1917" s="239">
        <v>0</v>
      </c>
      <c r="F1917" s="239">
        <v>0</v>
      </c>
      <c r="G1917" s="239">
        <v>0</v>
      </c>
      <c r="H1917" s="239">
        <v>0</v>
      </c>
      <c r="I1917" s="237">
        <v>34560</v>
      </c>
    </row>
    <row r="1918" spans="1:9">
      <c r="A1918" s="236" t="s">
        <v>3306</v>
      </c>
      <c r="B1918" s="236" t="s">
        <v>2796</v>
      </c>
      <c r="C1918" s="237">
        <v>0</v>
      </c>
      <c r="D1918" s="238">
        <v>0</v>
      </c>
      <c r="E1918" s="239">
        <v>0</v>
      </c>
      <c r="F1918" s="239">
        <v>0</v>
      </c>
      <c r="G1918" s="239">
        <v>0</v>
      </c>
      <c r="H1918" s="239">
        <v>0</v>
      </c>
      <c r="I1918" s="237">
        <v>34560</v>
      </c>
    </row>
    <row r="1919" spans="1:9">
      <c r="A1919" s="236" t="s">
        <v>3307</v>
      </c>
      <c r="B1919" s="236" t="s">
        <v>2765</v>
      </c>
      <c r="C1919" s="237">
        <v>0</v>
      </c>
      <c r="D1919" s="238">
        <v>0</v>
      </c>
      <c r="E1919" s="239">
        <v>0</v>
      </c>
      <c r="F1919" s="239">
        <v>0</v>
      </c>
      <c r="G1919" s="239">
        <v>0</v>
      </c>
      <c r="H1919" s="239">
        <v>0</v>
      </c>
      <c r="I1919" s="237">
        <v>124800</v>
      </c>
    </row>
    <row r="1920" spans="1:9">
      <c r="A1920" s="236" t="s">
        <v>3308</v>
      </c>
      <c r="B1920" s="236" t="s">
        <v>2310</v>
      </c>
      <c r="C1920" s="237">
        <v>0</v>
      </c>
      <c r="D1920" s="238">
        <v>0</v>
      </c>
      <c r="E1920" s="239">
        <v>0</v>
      </c>
      <c r="F1920" s="239">
        <v>0</v>
      </c>
      <c r="G1920" s="239">
        <v>0</v>
      </c>
      <c r="H1920" s="239">
        <v>0</v>
      </c>
      <c r="I1920" s="237">
        <v>34560</v>
      </c>
    </row>
    <row r="1921" spans="1:9">
      <c r="A1921" s="236" t="s">
        <v>3309</v>
      </c>
      <c r="B1921" s="236" t="s">
        <v>3303</v>
      </c>
      <c r="C1921" s="237">
        <v>0</v>
      </c>
      <c r="D1921" s="238">
        <v>0</v>
      </c>
      <c r="E1921" s="239">
        <v>0</v>
      </c>
      <c r="F1921" s="239">
        <v>0</v>
      </c>
      <c r="G1921" s="239">
        <v>0</v>
      </c>
      <c r="H1921" s="239">
        <v>0</v>
      </c>
      <c r="I1921" s="237">
        <v>20000</v>
      </c>
    </row>
    <row r="1922" spans="1:9">
      <c r="A1922" s="236" t="s">
        <v>3150</v>
      </c>
      <c r="B1922" s="236" t="s">
        <v>1855</v>
      </c>
      <c r="C1922" s="237">
        <v>0</v>
      </c>
      <c r="D1922" s="238">
        <v>0</v>
      </c>
      <c r="E1922" s="239">
        <v>0</v>
      </c>
      <c r="F1922" s="239">
        <v>0</v>
      </c>
      <c r="G1922" s="239">
        <v>0</v>
      </c>
      <c r="H1922" s="239">
        <v>0</v>
      </c>
      <c r="I1922" s="237"/>
    </row>
    <row r="1923" spans="1:9">
      <c r="A1923" s="236" t="s">
        <v>3310</v>
      </c>
      <c r="B1923" s="236" t="s">
        <v>3071</v>
      </c>
      <c r="C1923" s="237">
        <v>0</v>
      </c>
      <c r="D1923" s="238">
        <v>0</v>
      </c>
      <c r="E1923" s="239">
        <v>0</v>
      </c>
      <c r="F1923" s="239">
        <v>0</v>
      </c>
      <c r="G1923" s="239">
        <v>0</v>
      </c>
      <c r="H1923" s="239">
        <v>0</v>
      </c>
      <c r="I1923" s="237">
        <v>30000</v>
      </c>
    </row>
    <row r="1924" spans="1:9">
      <c r="A1924" s="236" t="s">
        <v>3311</v>
      </c>
      <c r="B1924" s="236" t="s">
        <v>1919</v>
      </c>
      <c r="C1924" s="237">
        <v>0</v>
      </c>
      <c r="D1924" s="238">
        <v>0</v>
      </c>
      <c r="E1924" s="239">
        <v>0</v>
      </c>
      <c r="F1924" s="239">
        <v>0</v>
      </c>
      <c r="G1924" s="239">
        <v>0</v>
      </c>
      <c r="H1924" s="239">
        <v>0</v>
      </c>
      <c r="I1924" s="237">
        <v>34560</v>
      </c>
    </row>
    <row r="1925" spans="1:9">
      <c r="A1925" s="236" t="s">
        <v>3122</v>
      </c>
      <c r="B1925" s="236" t="s">
        <v>1982</v>
      </c>
      <c r="C1925" s="237">
        <v>0</v>
      </c>
      <c r="D1925" s="238">
        <v>0</v>
      </c>
      <c r="E1925" s="239">
        <v>0</v>
      </c>
      <c r="F1925" s="239">
        <v>0</v>
      </c>
      <c r="G1925" s="239">
        <v>0</v>
      </c>
      <c r="H1925" s="239">
        <v>0</v>
      </c>
      <c r="I1925" s="237"/>
    </row>
    <row r="1926" spans="1:9">
      <c r="A1926" s="236" t="s">
        <v>3312</v>
      </c>
      <c r="B1926" s="236" t="s">
        <v>3288</v>
      </c>
      <c r="C1926" s="237">
        <v>0</v>
      </c>
      <c r="D1926" s="238">
        <v>0</v>
      </c>
      <c r="E1926" s="239">
        <v>0</v>
      </c>
      <c r="F1926" s="239">
        <v>0</v>
      </c>
      <c r="G1926" s="239">
        <v>0</v>
      </c>
      <c r="H1926" s="239">
        <v>0</v>
      </c>
      <c r="I1926" s="237">
        <v>30000</v>
      </c>
    </row>
    <row r="1927" spans="1:9">
      <c r="A1927" s="236" t="s">
        <v>3313</v>
      </c>
      <c r="B1927" s="236" t="s">
        <v>3075</v>
      </c>
      <c r="C1927" s="237">
        <v>0</v>
      </c>
      <c r="D1927" s="238">
        <v>0</v>
      </c>
      <c r="E1927" s="239">
        <v>0</v>
      </c>
      <c r="F1927" s="239">
        <v>0</v>
      </c>
      <c r="G1927" s="239">
        <v>0</v>
      </c>
      <c r="H1927" s="239">
        <v>0</v>
      </c>
      <c r="I1927" s="237">
        <v>30000</v>
      </c>
    </row>
    <row r="1928" spans="1:9">
      <c r="A1928" s="236" t="s">
        <v>3314</v>
      </c>
      <c r="B1928" s="236" t="s">
        <v>1982</v>
      </c>
      <c r="C1928" s="237">
        <v>0</v>
      </c>
      <c r="D1928" s="238">
        <v>0</v>
      </c>
      <c r="E1928" s="239">
        <v>0</v>
      </c>
      <c r="F1928" s="239">
        <v>0</v>
      </c>
      <c r="G1928" s="239">
        <v>0</v>
      </c>
      <c r="H1928" s="239">
        <v>0</v>
      </c>
      <c r="I1928" s="237"/>
    </row>
    <row r="1929" spans="1:9">
      <c r="A1929" s="236" t="s">
        <v>3315</v>
      </c>
      <c r="B1929" s="236" t="s">
        <v>1881</v>
      </c>
      <c r="C1929" s="237">
        <v>0</v>
      </c>
      <c r="D1929" s="238">
        <v>0</v>
      </c>
      <c r="E1929" s="239">
        <v>0</v>
      </c>
      <c r="F1929" s="239">
        <v>0</v>
      </c>
      <c r="G1929" s="239">
        <v>0</v>
      </c>
      <c r="H1929" s="239">
        <v>0</v>
      </c>
      <c r="I1929" s="237">
        <v>30000</v>
      </c>
    </row>
    <row r="1930" spans="1:9">
      <c r="A1930" s="236" t="s">
        <v>3316</v>
      </c>
      <c r="B1930" s="236" t="s">
        <v>3303</v>
      </c>
      <c r="C1930" s="237">
        <v>0</v>
      </c>
      <c r="D1930" s="238">
        <v>0</v>
      </c>
      <c r="E1930" s="239">
        <v>0</v>
      </c>
      <c r="F1930" s="239">
        <v>0</v>
      </c>
      <c r="G1930" s="239">
        <v>0</v>
      </c>
      <c r="H1930" s="239">
        <v>0</v>
      </c>
      <c r="I1930" s="237"/>
    </row>
    <row r="1931" spans="1:9">
      <c r="A1931" s="236" t="s">
        <v>2232</v>
      </c>
      <c r="B1931" s="236" t="s">
        <v>3192</v>
      </c>
      <c r="C1931" s="237">
        <v>0</v>
      </c>
      <c r="D1931" s="238">
        <v>0</v>
      </c>
      <c r="E1931" s="239">
        <v>0</v>
      </c>
      <c r="F1931" s="239">
        <v>0</v>
      </c>
      <c r="G1931" s="239">
        <v>0</v>
      </c>
      <c r="H1931" s="239">
        <v>0</v>
      </c>
      <c r="I1931" s="237">
        <v>40000</v>
      </c>
    </row>
    <row r="1932" spans="1:9">
      <c r="A1932" s="236" t="s">
        <v>3317</v>
      </c>
      <c r="B1932" s="236" t="s">
        <v>2756</v>
      </c>
      <c r="C1932" s="237">
        <v>0</v>
      </c>
      <c r="D1932" s="238">
        <v>0</v>
      </c>
      <c r="E1932" s="239">
        <v>0</v>
      </c>
      <c r="F1932" s="239">
        <v>0</v>
      </c>
      <c r="G1932" s="239">
        <v>0</v>
      </c>
      <c r="H1932" s="239">
        <v>0</v>
      </c>
      <c r="I1932" s="237">
        <v>30000</v>
      </c>
    </row>
    <row r="1933" spans="1:9">
      <c r="A1933" s="236" t="s">
        <v>3318</v>
      </c>
      <c r="B1933" s="236" t="s">
        <v>2265</v>
      </c>
      <c r="C1933" s="237">
        <v>0</v>
      </c>
      <c r="D1933" s="238">
        <v>0</v>
      </c>
      <c r="E1933" s="239">
        <v>0</v>
      </c>
      <c r="F1933" s="239">
        <v>0</v>
      </c>
      <c r="G1933" s="239">
        <v>0</v>
      </c>
      <c r="H1933" s="239">
        <v>0</v>
      </c>
      <c r="I1933" s="237">
        <v>30000</v>
      </c>
    </row>
    <row r="1934" spans="1:9">
      <c r="A1934" s="236" t="s">
        <v>3319</v>
      </c>
      <c r="B1934" s="236" t="s">
        <v>1687</v>
      </c>
      <c r="C1934" s="237">
        <v>0</v>
      </c>
      <c r="D1934" s="238">
        <v>0</v>
      </c>
      <c r="E1934" s="239">
        <v>0</v>
      </c>
      <c r="F1934" s="239">
        <v>0</v>
      </c>
      <c r="G1934" s="239">
        <v>0</v>
      </c>
      <c r="H1934" s="239">
        <v>0</v>
      </c>
      <c r="I1934" s="237">
        <v>30000</v>
      </c>
    </row>
    <row r="1935" spans="1:9">
      <c r="A1935" s="236" t="s">
        <v>3320</v>
      </c>
      <c r="B1935" s="236" t="s">
        <v>2148</v>
      </c>
      <c r="C1935" s="237">
        <v>0</v>
      </c>
      <c r="D1935" s="238">
        <v>0</v>
      </c>
      <c r="E1935" s="239">
        <v>0</v>
      </c>
      <c r="F1935" s="239">
        <v>0</v>
      </c>
      <c r="G1935" s="239">
        <v>0</v>
      </c>
      <c r="H1935" s="239">
        <v>0</v>
      </c>
      <c r="I1935" s="237">
        <v>30000</v>
      </c>
    </row>
    <row r="1936" spans="1:9">
      <c r="A1936" s="236" t="s">
        <v>3321</v>
      </c>
      <c r="B1936" s="236" t="s">
        <v>2691</v>
      </c>
      <c r="C1936" s="237">
        <v>0</v>
      </c>
      <c r="D1936" s="238">
        <v>0</v>
      </c>
      <c r="E1936" s="239">
        <v>0</v>
      </c>
      <c r="F1936" s="239">
        <v>0</v>
      </c>
      <c r="G1936" s="239">
        <v>0</v>
      </c>
      <c r="H1936" s="239">
        <v>0</v>
      </c>
      <c r="I1936" s="237">
        <v>30000</v>
      </c>
    </row>
    <row r="1937" spans="1:9">
      <c r="A1937" s="236" t="s">
        <v>3322</v>
      </c>
      <c r="B1937" s="236" t="s">
        <v>3323</v>
      </c>
      <c r="C1937" s="237">
        <v>0</v>
      </c>
      <c r="D1937" s="238">
        <v>0</v>
      </c>
      <c r="E1937" s="239">
        <v>0</v>
      </c>
      <c r="F1937" s="239">
        <v>0</v>
      </c>
      <c r="G1937" s="239">
        <v>0</v>
      </c>
      <c r="H1937" s="239">
        <v>0</v>
      </c>
      <c r="I1937" s="237">
        <v>20000</v>
      </c>
    </row>
    <row r="1938" spans="1:9">
      <c r="A1938" s="236" t="s">
        <v>3324</v>
      </c>
      <c r="B1938" s="236" t="s">
        <v>2727</v>
      </c>
      <c r="C1938" s="237">
        <v>0</v>
      </c>
      <c r="D1938" s="238">
        <v>0</v>
      </c>
      <c r="E1938" s="239">
        <v>0</v>
      </c>
      <c r="F1938" s="239">
        <v>0</v>
      </c>
      <c r="G1938" s="239">
        <v>0</v>
      </c>
      <c r="H1938" s="239">
        <v>0</v>
      </c>
      <c r="I1938" s="237">
        <v>34560</v>
      </c>
    </row>
    <row r="1939" spans="1:9">
      <c r="A1939" s="236" t="s">
        <v>2702</v>
      </c>
      <c r="B1939" s="236" t="s">
        <v>1982</v>
      </c>
      <c r="C1939" s="237">
        <v>0</v>
      </c>
      <c r="D1939" s="238">
        <v>0</v>
      </c>
      <c r="E1939" s="239">
        <v>0</v>
      </c>
      <c r="F1939" s="239">
        <v>0</v>
      </c>
      <c r="G1939" s="239">
        <v>0</v>
      </c>
      <c r="H1939" s="239">
        <v>0</v>
      </c>
      <c r="I1939" s="237">
        <v>20000</v>
      </c>
    </row>
    <row r="1940" spans="1:9">
      <c r="A1940" s="236" t="s">
        <v>3325</v>
      </c>
      <c r="B1940" s="236" t="s">
        <v>1761</v>
      </c>
      <c r="C1940" s="237">
        <v>0</v>
      </c>
      <c r="D1940" s="238">
        <v>0</v>
      </c>
      <c r="E1940" s="239">
        <v>0</v>
      </c>
      <c r="F1940" s="239">
        <v>0</v>
      </c>
      <c r="G1940" s="239">
        <v>0</v>
      </c>
      <c r="H1940" s="239">
        <v>0</v>
      </c>
      <c r="I1940" s="237">
        <v>50000</v>
      </c>
    </row>
    <row r="1941" spans="1:9">
      <c r="A1941" s="236" t="s">
        <v>3326</v>
      </c>
      <c r="B1941" s="236" t="s">
        <v>1685</v>
      </c>
      <c r="C1941" s="237">
        <v>0</v>
      </c>
      <c r="D1941" s="238">
        <v>0</v>
      </c>
      <c r="E1941" s="239">
        <v>0</v>
      </c>
      <c r="F1941" s="239">
        <v>0</v>
      </c>
      <c r="G1941" s="239">
        <v>0</v>
      </c>
      <c r="H1941" s="239">
        <v>0</v>
      </c>
      <c r="I1941" s="237">
        <v>30000</v>
      </c>
    </row>
    <row r="1942" spans="1:9">
      <c r="A1942" s="236" t="s">
        <v>3327</v>
      </c>
      <c r="B1942" s="236" t="s">
        <v>2769</v>
      </c>
      <c r="C1942" s="237">
        <v>0</v>
      </c>
      <c r="D1942" s="238">
        <v>0</v>
      </c>
      <c r="E1942" s="239">
        <v>0</v>
      </c>
      <c r="F1942" s="239">
        <v>0</v>
      </c>
      <c r="G1942" s="239">
        <v>0</v>
      </c>
      <c r="H1942" s="239">
        <v>0</v>
      </c>
      <c r="I1942" s="237">
        <v>30000</v>
      </c>
    </row>
    <row r="1943" spans="1:9">
      <c r="A1943" s="236" t="s">
        <v>3328</v>
      </c>
      <c r="B1943" s="236" t="s">
        <v>1775</v>
      </c>
      <c r="C1943" s="237">
        <v>0</v>
      </c>
      <c r="D1943" s="238">
        <v>0</v>
      </c>
      <c r="E1943" s="239">
        <v>0</v>
      </c>
      <c r="F1943" s="239">
        <v>0</v>
      </c>
      <c r="G1943" s="239">
        <v>0</v>
      </c>
      <c r="H1943" s="239">
        <v>0</v>
      </c>
      <c r="I1943" s="237">
        <v>34560</v>
      </c>
    </row>
    <row r="1944" spans="1:9">
      <c r="A1944" s="236" t="s">
        <v>3329</v>
      </c>
      <c r="B1944" s="236" t="s">
        <v>2046</v>
      </c>
      <c r="C1944" s="237">
        <v>0</v>
      </c>
      <c r="D1944" s="238">
        <v>0</v>
      </c>
      <c r="E1944" s="239">
        <v>0</v>
      </c>
      <c r="F1944" s="239">
        <v>0</v>
      </c>
      <c r="G1944" s="239">
        <v>0</v>
      </c>
      <c r="H1944" s="239">
        <v>0</v>
      </c>
      <c r="I1944" s="237">
        <v>50000</v>
      </c>
    </row>
    <row r="1945" spans="1:9">
      <c r="A1945" s="236" t="s">
        <v>3330</v>
      </c>
      <c r="B1945" s="236" t="s">
        <v>3245</v>
      </c>
      <c r="C1945" s="237">
        <v>0</v>
      </c>
      <c r="D1945" s="238">
        <v>0</v>
      </c>
      <c r="E1945" s="239">
        <v>0</v>
      </c>
      <c r="F1945" s="239">
        <v>0</v>
      </c>
      <c r="G1945" s="239">
        <v>0</v>
      </c>
      <c r="H1945" s="239">
        <v>0</v>
      </c>
      <c r="I1945" s="237">
        <v>80000</v>
      </c>
    </row>
    <row r="1946" spans="1:9">
      <c r="A1946" s="236" t="s">
        <v>3331</v>
      </c>
      <c r="B1946" s="236" t="s">
        <v>2208</v>
      </c>
      <c r="C1946" s="237">
        <v>0</v>
      </c>
      <c r="D1946" s="238">
        <v>0</v>
      </c>
      <c r="E1946" s="239">
        <v>0</v>
      </c>
      <c r="F1946" s="239">
        <v>0</v>
      </c>
      <c r="G1946" s="239">
        <v>0</v>
      </c>
      <c r="H1946" s="239">
        <v>0</v>
      </c>
      <c r="I1946" s="237">
        <v>34560</v>
      </c>
    </row>
    <row r="1947" spans="1:9">
      <c r="A1947" s="236" t="s">
        <v>3332</v>
      </c>
      <c r="B1947" s="236" t="s">
        <v>2814</v>
      </c>
      <c r="C1947" s="237">
        <v>0</v>
      </c>
      <c r="D1947" s="238">
        <v>0</v>
      </c>
      <c r="E1947" s="239">
        <v>0</v>
      </c>
      <c r="F1947" s="239">
        <v>0</v>
      </c>
      <c r="G1947" s="239">
        <v>0</v>
      </c>
      <c r="H1947" s="239">
        <v>0</v>
      </c>
      <c r="I1947" s="237">
        <v>34560</v>
      </c>
    </row>
    <row r="1948" spans="1:9">
      <c r="A1948" s="236" t="s">
        <v>3333</v>
      </c>
      <c r="B1948" s="236" t="s">
        <v>2046</v>
      </c>
      <c r="C1948" s="237">
        <v>0</v>
      </c>
      <c r="D1948" s="238">
        <v>0</v>
      </c>
      <c r="E1948" s="239">
        <v>0</v>
      </c>
      <c r="F1948" s="239">
        <v>0</v>
      </c>
      <c r="G1948" s="239">
        <v>0</v>
      </c>
      <c r="H1948" s="239">
        <v>0</v>
      </c>
      <c r="I1948" s="237">
        <v>50000</v>
      </c>
    </row>
    <row r="1949" spans="1:9">
      <c r="A1949" s="236" t="s">
        <v>3334</v>
      </c>
      <c r="B1949" s="236" t="s">
        <v>2039</v>
      </c>
      <c r="C1949" s="237">
        <v>0</v>
      </c>
      <c r="D1949" s="238">
        <v>0</v>
      </c>
      <c r="E1949" s="239">
        <v>0</v>
      </c>
      <c r="F1949" s="239">
        <v>0</v>
      </c>
      <c r="G1949" s="239">
        <v>0</v>
      </c>
      <c r="H1949" s="239">
        <v>0</v>
      </c>
      <c r="I1949" s="237">
        <v>40000</v>
      </c>
    </row>
    <row r="1950" spans="1:9">
      <c r="A1950" s="236" t="s">
        <v>3335</v>
      </c>
      <c r="B1950" s="236" t="s">
        <v>3210</v>
      </c>
      <c r="C1950" s="237">
        <v>0</v>
      </c>
      <c r="D1950" s="238">
        <v>0</v>
      </c>
      <c r="E1950" s="239">
        <v>0</v>
      </c>
      <c r="F1950" s="239">
        <v>0</v>
      </c>
      <c r="G1950" s="239">
        <v>0</v>
      </c>
      <c r="H1950" s="239">
        <v>0</v>
      </c>
      <c r="I1950" s="237">
        <v>30000</v>
      </c>
    </row>
    <row r="1951" spans="1:9">
      <c r="A1951" s="236" t="s">
        <v>3336</v>
      </c>
      <c r="B1951" s="236" t="s">
        <v>2556</v>
      </c>
      <c r="C1951" s="237">
        <v>0</v>
      </c>
      <c r="D1951" s="238">
        <v>0</v>
      </c>
      <c r="E1951" s="239">
        <v>0</v>
      </c>
      <c r="F1951" s="239">
        <v>0</v>
      </c>
      <c r="G1951" s="239">
        <v>0</v>
      </c>
      <c r="H1951" s="239">
        <v>0</v>
      </c>
      <c r="I1951" s="237">
        <v>46080</v>
      </c>
    </row>
    <row r="1952" spans="1:9">
      <c r="A1952" s="236" t="s">
        <v>3337</v>
      </c>
      <c r="B1952" s="236" t="s">
        <v>2249</v>
      </c>
      <c r="C1952" s="237">
        <v>0</v>
      </c>
      <c r="D1952" s="238">
        <v>0</v>
      </c>
      <c r="E1952" s="239">
        <v>0</v>
      </c>
      <c r="F1952" s="239">
        <v>0</v>
      </c>
      <c r="G1952" s="239">
        <v>0</v>
      </c>
      <c r="H1952" s="239">
        <v>0</v>
      </c>
      <c r="I1952" s="237">
        <v>30000</v>
      </c>
    </row>
    <row r="1953" spans="1:9">
      <c r="A1953" s="236" t="s">
        <v>3338</v>
      </c>
      <c r="B1953" s="236" t="s">
        <v>2235</v>
      </c>
      <c r="C1953" s="237">
        <v>0</v>
      </c>
      <c r="D1953" s="238">
        <v>0</v>
      </c>
      <c r="E1953" s="239">
        <v>0</v>
      </c>
      <c r="F1953" s="239">
        <v>0</v>
      </c>
      <c r="G1953" s="239">
        <v>0</v>
      </c>
      <c r="H1953" s="239">
        <v>0</v>
      </c>
      <c r="I1953" s="237">
        <v>28800</v>
      </c>
    </row>
    <row r="1954" spans="1:9">
      <c r="A1954" s="236" t="s">
        <v>3339</v>
      </c>
      <c r="B1954" s="236" t="s">
        <v>3340</v>
      </c>
      <c r="C1954" s="237">
        <v>0</v>
      </c>
      <c r="D1954" s="238">
        <v>0</v>
      </c>
      <c r="E1954" s="239">
        <v>0</v>
      </c>
      <c r="F1954" s="239">
        <v>0</v>
      </c>
      <c r="G1954" s="239">
        <v>0</v>
      </c>
      <c r="H1954" s="239">
        <v>0</v>
      </c>
      <c r="I1954" s="237">
        <v>30000</v>
      </c>
    </row>
    <row r="1955" spans="1:9">
      <c r="A1955" s="236" t="s">
        <v>3341</v>
      </c>
      <c r="B1955" s="236" t="s">
        <v>2802</v>
      </c>
      <c r="C1955" s="237">
        <v>0</v>
      </c>
      <c r="D1955" s="238">
        <v>0</v>
      </c>
      <c r="E1955" s="239">
        <v>0</v>
      </c>
      <c r="F1955" s="239">
        <v>0</v>
      </c>
      <c r="G1955" s="239">
        <v>0</v>
      </c>
      <c r="H1955" s="239">
        <v>0</v>
      </c>
      <c r="I1955" s="237"/>
    </row>
    <row r="1956" spans="1:9">
      <c r="A1956" s="236" t="s">
        <v>3342</v>
      </c>
      <c r="B1956" s="236" t="s">
        <v>2325</v>
      </c>
      <c r="C1956" s="237">
        <v>0</v>
      </c>
      <c r="D1956" s="238">
        <v>0</v>
      </c>
      <c r="E1956" s="239">
        <v>0</v>
      </c>
      <c r="F1956" s="239">
        <v>0</v>
      </c>
      <c r="G1956" s="239">
        <v>0</v>
      </c>
      <c r="H1956" s="239">
        <v>0</v>
      </c>
      <c r="I1956" s="237">
        <v>30000</v>
      </c>
    </row>
    <row r="1957" spans="1:9">
      <c r="A1957" s="236" t="s">
        <v>3343</v>
      </c>
      <c r="B1957" s="236" t="s">
        <v>1862</v>
      </c>
      <c r="C1957" s="237">
        <v>0</v>
      </c>
      <c r="D1957" s="238">
        <v>0</v>
      </c>
      <c r="E1957" s="239">
        <v>0</v>
      </c>
      <c r="F1957" s="239">
        <v>0</v>
      </c>
      <c r="G1957" s="239">
        <v>0</v>
      </c>
      <c r="H1957" s="239">
        <v>0</v>
      </c>
      <c r="I1957" s="237">
        <v>34560</v>
      </c>
    </row>
    <row r="1958" spans="1:9">
      <c r="A1958" s="236" t="s">
        <v>3344</v>
      </c>
      <c r="B1958" s="236" t="s">
        <v>1945</v>
      </c>
      <c r="C1958" s="237">
        <v>0</v>
      </c>
      <c r="D1958" s="238">
        <v>0</v>
      </c>
      <c r="E1958" s="239">
        <v>0</v>
      </c>
      <c r="F1958" s="239">
        <v>0</v>
      </c>
      <c r="G1958" s="239">
        <v>0</v>
      </c>
      <c r="H1958" s="239">
        <v>0</v>
      </c>
      <c r="I1958" s="237">
        <v>51200</v>
      </c>
    </row>
    <row r="1959" spans="1:9">
      <c r="A1959" s="236" t="s">
        <v>3345</v>
      </c>
      <c r="B1959" s="236" t="s">
        <v>1830</v>
      </c>
      <c r="C1959" s="237">
        <v>0</v>
      </c>
      <c r="D1959" s="238">
        <v>0</v>
      </c>
      <c r="E1959" s="239">
        <v>0</v>
      </c>
      <c r="F1959" s="239">
        <v>0</v>
      </c>
      <c r="G1959" s="239">
        <v>0</v>
      </c>
      <c r="H1959" s="239">
        <v>0</v>
      </c>
      <c r="I1959" s="237">
        <v>34560</v>
      </c>
    </row>
    <row r="1960" spans="1:9">
      <c r="A1960" s="236" t="s">
        <v>3346</v>
      </c>
      <c r="B1960" s="236" t="s">
        <v>2556</v>
      </c>
      <c r="C1960" s="237">
        <v>0</v>
      </c>
      <c r="D1960" s="238">
        <v>0</v>
      </c>
      <c r="E1960" s="239">
        <v>0</v>
      </c>
      <c r="F1960" s="239">
        <v>0</v>
      </c>
      <c r="G1960" s="239">
        <v>0</v>
      </c>
      <c r="H1960" s="239">
        <v>0</v>
      </c>
      <c r="I1960" s="237">
        <v>46080</v>
      </c>
    </row>
    <row r="1961" spans="1:9">
      <c r="A1961" s="236" t="s">
        <v>3347</v>
      </c>
      <c r="B1961" s="236" t="s">
        <v>2333</v>
      </c>
      <c r="C1961" s="237">
        <v>0</v>
      </c>
      <c r="D1961" s="238">
        <v>0</v>
      </c>
      <c r="E1961" s="239">
        <v>0</v>
      </c>
      <c r="F1961" s="239">
        <v>0</v>
      </c>
      <c r="G1961" s="239">
        <v>0</v>
      </c>
      <c r="H1961" s="239">
        <v>0</v>
      </c>
      <c r="I1961" s="237">
        <v>30000</v>
      </c>
    </row>
    <row r="1962" spans="1:9">
      <c r="A1962" s="236" t="s">
        <v>3348</v>
      </c>
      <c r="B1962" s="236" t="s">
        <v>2268</v>
      </c>
      <c r="C1962" s="237">
        <v>0</v>
      </c>
      <c r="D1962" s="238">
        <v>0</v>
      </c>
      <c r="E1962" s="239">
        <v>0</v>
      </c>
      <c r="F1962" s="239">
        <v>0</v>
      </c>
      <c r="G1962" s="239">
        <v>0</v>
      </c>
      <c r="H1962" s="239">
        <v>0</v>
      </c>
      <c r="I1962" s="237">
        <v>64000</v>
      </c>
    </row>
    <row r="1963" spans="1:9">
      <c r="A1963" s="236" t="s">
        <v>3341</v>
      </c>
      <c r="B1963" s="236" t="s">
        <v>2802</v>
      </c>
      <c r="C1963" s="237">
        <v>0</v>
      </c>
      <c r="D1963" s="238">
        <v>0</v>
      </c>
      <c r="E1963" s="239">
        <v>0</v>
      </c>
      <c r="F1963" s="239">
        <v>0</v>
      </c>
      <c r="G1963" s="239">
        <v>0</v>
      </c>
      <c r="H1963" s="239">
        <v>0</v>
      </c>
      <c r="I1963" s="237"/>
    </row>
    <row r="1964" spans="1:9">
      <c r="A1964" s="236" t="s">
        <v>3349</v>
      </c>
      <c r="B1964" s="236" t="s">
        <v>1799</v>
      </c>
      <c r="C1964" s="237">
        <v>0</v>
      </c>
      <c r="D1964" s="238">
        <v>0</v>
      </c>
      <c r="E1964" s="239">
        <v>0</v>
      </c>
      <c r="F1964" s="239">
        <v>0</v>
      </c>
      <c r="G1964" s="239">
        <v>0</v>
      </c>
      <c r="H1964" s="239">
        <v>0</v>
      </c>
      <c r="I1964" s="237">
        <v>34560</v>
      </c>
    </row>
    <row r="1965" spans="1:9">
      <c r="A1965" s="236" t="s">
        <v>3350</v>
      </c>
      <c r="B1965" s="236" t="s">
        <v>1921</v>
      </c>
      <c r="C1965" s="237">
        <v>0</v>
      </c>
      <c r="D1965" s="238">
        <v>0</v>
      </c>
      <c r="E1965" s="239">
        <v>0</v>
      </c>
      <c r="F1965" s="239">
        <v>0</v>
      </c>
      <c r="G1965" s="239">
        <v>0</v>
      </c>
      <c r="H1965" s="239">
        <v>0</v>
      </c>
      <c r="I1965" s="237">
        <v>28800</v>
      </c>
    </row>
    <row r="1966" spans="1:9">
      <c r="A1966" s="236" t="s">
        <v>3351</v>
      </c>
      <c r="B1966" s="236" t="s">
        <v>2056</v>
      </c>
      <c r="C1966" s="237">
        <v>0</v>
      </c>
      <c r="D1966" s="238">
        <v>0</v>
      </c>
      <c r="E1966" s="239">
        <v>0</v>
      </c>
      <c r="F1966" s="239">
        <v>0</v>
      </c>
      <c r="G1966" s="239">
        <v>0</v>
      </c>
      <c r="H1966" s="239">
        <v>0</v>
      </c>
      <c r="I1966" s="237">
        <v>46080</v>
      </c>
    </row>
    <row r="1967" spans="1:9">
      <c r="A1967" s="236" t="s">
        <v>3352</v>
      </c>
      <c r="B1967" s="236" t="s">
        <v>2287</v>
      </c>
      <c r="C1967" s="237">
        <v>0</v>
      </c>
      <c r="D1967" s="238">
        <v>0</v>
      </c>
      <c r="E1967" s="239">
        <v>0</v>
      </c>
      <c r="F1967" s="239">
        <v>0</v>
      </c>
      <c r="G1967" s="239">
        <v>0</v>
      </c>
      <c r="H1967" s="239">
        <v>0</v>
      </c>
      <c r="I1967" s="237">
        <v>30000</v>
      </c>
    </row>
    <row r="1968" spans="1:9">
      <c r="A1968" s="236" t="s">
        <v>3353</v>
      </c>
      <c r="B1968" s="236" t="s">
        <v>2249</v>
      </c>
      <c r="C1968" s="237">
        <v>0</v>
      </c>
      <c r="D1968" s="238">
        <v>0</v>
      </c>
      <c r="E1968" s="239">
        <v>0</v>
      </c>
      <c r="F1968" s="239">
        <v>0</v>
      </c>
      <c r="G1968" s="239">
        <v>0</v>
      </c>
      <c r="H1968" s="239">
        <v>0</v>
      </c>
      <c r="I1968" s="237">
        <v>30000</v>
      </c>
    </row>
    <row r="1969" spans="1:9">
      <c r="A1969" s="236" t="s">
        <v>3354</v>
      </c>
      <c r="B1969" s="236" t="s">
        <v>2120</v>
      </c>
      <c r="C1969" s="237">
        <v>0</v>
      </c>
      <c r="D1969" s="238">
        <v>0</v>
      </c>
      <c r="E1969" s="239">
        <v>0</v>
      </c>
      <c r="F1969" s="239">
        <v>0</v>
      </c>
      <c r="G1969" s="239">
        <v>0</v>
      </c>
      <c r="H1969" s="239">
        <v>0</v>
      </c>
      <c r="I1969" s="237">
        <v>30000</v>
      </c>
    </row>
    <row r="1970" spans="1:9">
      <c r="A1970" s="236" t="s">
        <v>3355</v>
      </c>
      <c r="B1970" s="236" t="s">
        <v>1927</v>
      </c>
      <c r="C1970" s="237">
        <v>0</v>
      </c>
      <c r="D1970" s="238">
        <v>0</v>
      </c>
      <c r="E1970" s="239">
        <v>0</v>
      </c>
      <c r="F1970" s="239">
        <v>0</v>
      </c>
      <c r="G1970" s="239">
        <v>0</v>
      </c>
      <c r="H1970" s="239">
        <v>0</v>
      </c>
      <c r="I1970" s="237">
        <v>30000</v>
      </c>
    </row>
    <row r="1971" spans="1:9">
      <c r="A1971" s="236" t="s">
        <v>3356</v>
      </c>
      <c r="B1971" s="236" t="s">
        <v>2136</v>
      </c>
      <c r="C1971" s="237">
        <v>0</v>
      </c>
      <c r="D1971" s="238">
        <v>0</v>
      </c>
      <c r="E1971" s="239">
        <v>0</v>
      </c>
      <c r="F1971" s="239">
        <v>0</v>
      </c>
      <c r="G1971" s="239">
        <v>0</v>
      </c>
      <c r="H1971" s="239">
        <v>0</v>
      </c>
      <c r="I1971" s="237">
        <v>30000</v>
      </c>
    </row>
    <row r="1972" spans="1:9">
      <c r="A1972" s="236" t="s">
        <v>3357</v>
      </c>
      <c r="B1972" s="236" t="s">
        <v>2192</v>
      </c>
      <c r="C1972" s="237">
        <v>0</v>
      </c>
      <c r="D1972" s="238">
        <v>0</v>
      </c>
      <c r="E1972" s="239">
        <v>0</v>
      </c>
      <c r="F1972" s="239">
        <v>0</v>
      </c>
      <c r="G1972" s="239">
        <v>0</v>
      </c>
      <c r="H1972" s="239">
        <v>0</v>
      </c>
      <c r="I1972" s="237">
        <v>30000</v>
      </c>
    </row>
    <row r="1973" spans="1:9">
      <c r="A1973" s="236" t="s">
        <v>3358</v>
      </c>
      <c r="B1973" s="236" t="s">
        <v>3288</v>
      </c>
      <c r="C1973" s="237">
        <v>0</v>
      </c>
      <c r="D1973" s="238">
        <v>0</v>
      </c>
      <c r="E1973" s="239">
        <v>0</v>
      </c>
      <c r="F1973" s="239">
        <v>0</v>
      </c>
      <c r="G1973" s="239">
        <v>0</v>
      </c>
      <c r="H1973" s="239">
        <v>0</v>
      </c>
      <c r="I1973" s="237">
        <v>30000</v>
      </c>
    </row>
    <row r="1974" spans="1:9">
      <c r="A1974" s="236" t="s">
        <v>3359</v>
      </c>
      <c r="B1974" s="236" t="s">
        <v>3360</v>
      </c>
      <c r="C1974" s="237">
        <v>0</v>
      </c>
      <c r="D1974" s="238">
        <v>0</v>
      </c>
      <c r="E1974" s="239">
        <v>0</v>
      </c>
      <c r="F1974" s="239">
        <v>0</v>
      </c>
      <c r="G1974" s="239">
        <v>0</v>
      </c>
      <c r="H1974" s="239">
        <v>0</v>
      </c>
      <c r="I1974" s="237">
        <v>50000</v>
      </c>
    </row>
    <row r="1975" spans="1:9">
      <c r="A1975" s="236" t="s">
        <v>3361</v>
      </c>
      <c r="B1975" s="236" t="s">
        <v>1951</v>
      </c>
      <c r="C1975" s="237">
        <v>0</v>
      </c>
      <c r="D1975" s="238">
        <v>0</v>
      </c>
      <c r="E1975" s="239">
        <v>0</v>
      </c>
      <c r="F1975" s="239">
        <v>0</v>
      </c>
      <c r="G1975" s="239">
        <v>0</v>
      </c>
      <c r="H1975" s="239">
        <v>0</v>
      </c>
      <c r="I1975" s="237">
        <v>43200</v>
      </c>
    </row>
    <row r="1976" spans="1:9">
      <c r="A1976" s="236" t="s">
        <v>639</v>
      </c>
      <c r="B1976" s="236" t="s">
        <v>3018</v>
      </c>
      <c r="C1976" s="237">
        <v>0</v>
      </c>
      <c r="D1976" s="238">
        <v>0</v>
      </c>
      <c r="E1976" s="239">
        <v>0</v>
      </c>
      <c r="F1976" s="239">
        <v>0</v>
      </c>
      <c r="G1976" s="239">
        <v>0</v>
      </c>
      <c r="H1976" s="239">
        <v>0</v>
      </c>
      <c r="I1976" s="237">
        <v>80000</v>
      </c>
    </row>
    <row r="1977" spans="1:9">
      <c r="A1977" s="236" t="s">
        <v>3362</v>
      </c>
      <c r="B1977" s="236" t="s">
        <v>1991</v>
      </c>
      <c r="C1977" s="237">
        <v>0</v>
      </c>
      <c r="D1977" s="238">
        <v>0</v>
      </c>
      <c r="E1977" s="239">
        <v>0</v>
      </c>
      <c r="F1977" s="239">
        <v>0</v>
      </c>
      <c r="G1977" s="239">
        <v>0</v>
      </c>
      <c r="H1977" s="239">
        <v>0</v>
      </c>
      <c r="I1977" s="237">
        <v>43200</v>
      </c>
    </row>
    <row r="1978" spans="1:9">
      <c r="A1978" s="236" t="s">
        <v>1322</v>
      </c>
      <c r="B1978" s="236" t="s">
        <v>1625</v>
      </c>
      <c r="C1978" s="237">
        <v>0</v>
      </c>
      <c r="D1978" s="238">
        <v>0</v>
      </c>
      <c r="E1978" s="239">
        <v>0</v>
      </c>
      <c r="F1978" s="239">
        <v>0</v>
      </c>
      <c r="G1978" s="239">
        <v>0</v>
      </c>
      <c r="H1978" s="239">
        <v>0</v>
      </c>
      <c r="I1978" s="237">
        <v>80000</v>
      </c>
    </row>
    <row r="1979" spans="1:9">
      <c r="A1979" s="236" t="s">
        <v>3363</v>
      </c>
      <c r="B1979" s="236" t="s">
        <v>3364</v>
      </c>
      <c r="C1979" s="237">
        <v>0</v>
      </c>
      <c r="D1979" s="238">
        <v>0</v>
      </c>
      <c r="E1979" s="239">
        <v>0</v>
      </c>
      <c r="F1979" s="239">
        <v>0</v>
      </c>
      <c r="G1979" s="239">
        <v>0</v>
      </c>
      <c r="H1979" s="239">
        <v>0</v>
      </c>
      <c r="I1979" s="237">
        <v>57600</v>
      </c>
    </row>
    <row r="1980" spans="1:9">
      <c r="A1980" s="236" t="s">
        <v>2783</v>
      </c>
      <c r="B1980" s="236" t="s">
        <v>3365</v>
      </c>
      <c r="C1980" s="237">
        <v>0</v>
      </c>
      <c r="D1980" s="238">
        <v>0</v>
      </c>
      <c r="E1980" s="239">
        <v>0</v>
      </c>
      <c r="F1980" s="239">
        <v>0</v>
      </c>
      <c r="G1980" s="239">
        <v>0</v>
      </c>
      <c r="H1980" s="239">
        <v>0</v>
      </c>
      <c r="I1980" s="237">
        <v>30000</v>
      </c>
    </row>
    <row r="1981" spans="1:9">
      <c r="A1981" s="236" t="s">
        <v>3366</v>
      </c>
      <c r="B1981" s="236" t="s">
        <v>1737</v>
      </c>
      <c r="C1981" s="237">
        <v>0</v>
      </c>
      <c r="D1981" s="238">
        <v>0</v>
      </c>
      <c r="E1981" s="239">
        <v>0</v>
      </c>
      <c r="F1981" s="239">
        <v>0</v>
      </c>
      <c r="G1981" s="239">
        <v>0</v>
      </c>
      <c r="H1981" s="239">
        <v>0</v>
      </c>
      <c r="I1981" s="237">
        <v>24000</v>
      </c>
    </row>
    <row r="1982" spans="1:9">
      <c r="A1982" s="236" t="s">
        <v>897</v>
      </c>
      <c r="B1982" s="236" t="s">
        <v>3367</v>
      </c>
      <c r="C1982" s="237">
        <v>0</v>
      </c>
      <c r="D1982" s="238">
        <v>0</v>
      </c>
      <c r="E1982" s="239">
        <v>0</v>
      </c>
      <c r="F1982" s="239">
        <v>0</v>
      </c>
      <c r="G1982" s="239">
        <v>0</v>
      </c>
      <c r="H1982" s="239">
        <v>0</v>
      </c>
      <c r="I1982" s="237">
        <v>27648</v>
      </c>
    </row>
    <row r="1983" spans="1:9">
      <c r="A1983" s="236" t="s">
        <v>866</v>
      </c>
      <c r="B1983" s="236" t="s">
        <v>1668</v>
      </c>
      <c r="C1983" s="237">
        <v>0</v>
      </c>
      <c r="D1983" s="238">
        <v>0</v>
      </c>
      <c r="E1983" s="239">
        <v>0</v>
      </c>
      <c r="F1983" s="239">
        <v>0</v>
      </c>
      <c r="G1983" s="239">
        <v>0</v>
      </c>
      <c r="H1983" s="239">
        <v>0</v>
      </c>
      <c r="I1983" s="237">
        <v>160000</v>
      </c>
    </row>
    <row r="1984" spans="1:9">
      <c r="A1984" s="236" t="s">
        <v>3368</v>
      </c>
      <c r="B1984" s="236" t="s">
        <v>3369</v>
      </c>
      <c r="C1984" s="237">
        <v>0</v>
      </c>
      <c r="D1984" s="238">
        <v>0</v>
      </c>
      <c r="E1984" s="239">
        <v>0</v>
      </c>
      <c r="F1984" s="239">
        <v>0</v>
      </c>
      <c r="G1984" s="239">
        <v>0</v>
      </c>
      <c r="H1984" s="239">
        <v>0</v>
      </c>
      <c r="I1984" s="237">
        <v>43200</v>
      </c>
    </row>
    <row r="1985" spans="1:9">
      <c r="A1985" s="236" t="s">
        <v>3370</v>
      </c>
      <c r="B1985" s="236" t="s">
        <v>3371</v>
      </c>
      <c r="C1985" s="237">
        <v>0</v>
      </c>
      <c r="D1985" s="238">
        <v>0</v>
      </c>
      <c r="E1985" s="239">
        <v>0</v>
      </c>
      <c r="F1985" s="239">
        <v>0</v>
      </c>
      <c r="G1985" s="239">
        <v>0</v>
      </c>
      <c r="H1985" s="239">
        <v>0</v>
      </c>
      <c r="I1985" s="237">
        <v>24000</v>
      </c>
    </row>
    <row r="1986" spans="1:9">
      <c r="A1986" s="236" t="s">
        <v>3372</v>
      </c>
      <c r="B1986" s="236" t="s">
        <v>2090</v>
      </c>
      <c r="C1986" s="237">
        <v>0</v>
      </c>
      <c r="D1986" s="238">
        <v>0</v>
      </c>
      <c r="E1986" s="239">
        <v>0</v>
      </c>
      <c r="F1986" s="239">
        <v>0</v>
      </c>
      <c r="G1986" s="239">
        <v>0</v>
      </c>
      <c r="H1986" s="239">
        <v>0</v>
      </c>
      <c r="I1986" s="237">
        <v>34560</v>
      </c>
    </row>
    <row r="1987" spans="1:9">
      <c r="A1987" s="236" t="s">
        <v>1218</v>
      </c>
      <c r="B1987" s="236" t="s">
        <v>3076</v>
      </c>
      <c r="C1987" s="237">
        <v>0</v>
      </c>
      <c r="D1987" s="238">
        <v>0</v>
      </c>
      <c r="E1987" s="239">
        <v>0</v>
      </c>
      <c r="F1987" s="239">
        <v>0</v>
      </c>
      <c r="G1987" s="239">
        <v>0</v>
      </c>
      <c r="H1987" s="239">
        <v>0</v>
      </c>
      <c r="I1987" s="237">
        <v>50000</v>
      </c>
    </row>
    <row r="1988" spans="1:9">
      <c r="A1988" s="236" t="s">
        <v>3373</v>
      </c>
      <c r="B1988" s="236" t="s">
        <v>1917</v>
      </c>
      <c r="C1988" s="237">
        <v>0</v>
      </c>
      <c r="D1988" s="238">
        <v>0</v>
      </c>
      <c r="E1988" s="239">
        <v>0</v>
      </c>
      <c r="F1988" s="239">
        <v>0</v>
      </c>
      <c r="G1988" s="239">
        <v>0</v>
      </c>
      <c r="H1988" s="239">
        <v>0</v>
      </c>
      <c r="I1988" s="237">
        <v>50000</v>
      </c>
    </row>
    <row r="1989" spans="1:9">
      <c r="A1989" s="236" t="s">
        <v>3374</v>
      </c>
      <c r="B1989" s="236" t="s">
        <v>1748</v>
      </c>
      <c r="C1989" s="237">
        <v>0</v>
      </c>
      <c r="D1989" s="238">
        <v>0</v>
      </c>
      <c r="E1989" s="239">
        <v>0</v>
      </c>
      <c r="F1989" s="239">
        <v>0</v>
      </c>
      <c r="G1989" s="239">
        <v>0</v>
      </c>
      <c r="H1989" s="239">
        <v>0</v>
      </c>
      <c r="I1989" s="237">
        <v>24000</v>
      </c>
    </row>
    <row r="1990" spans="1:9">
      <c r="A1990" s="236" t="s">
        <v>1314</v>
      </c>
      <c r="B1990" s="236" t="s">
        <v>1625</v>
      </c>
      <c r="C1990" s="237">
        <v>0</v>
      </c>
      <c r="D1990" s="238">
        <v>0</v>
      </c>
      <c r="E1990" s="239">
        <v>0</v>
      </c>
      <c r="F1990" s="239">
        <v>0</v>
      </c>
      <c r="G1990" s="239">
        <v>0</v>
      </c>
      <c r="H1990" s="239">
        <v>0</v>
      </c>
      <c r="I1990" s="237">
        <v>80000</v>
      </c>
    </row>
    <row r="1991" spans="1:9">
      <c r="A1991" s="236" t="s">
        <v>3375</v>
      </c>
      <c r="B1991" s="236" t="s">
        <v>2802</v>
      </c>
      <c r="C1991" s="237">
        <v>0</v>
      </c>
      <c r="D1991" s="238">
        <v>0</v>
      </c>
      <c r="E1991" s="239">
        <v>0</v>
      </c>
      <c r="F1991" s="239">
        <v>0</v>
      </c>
      <c r="G1991" s="239">
        <v>0</v>
      </c>
      <c r="H1991" s="239">
        <v>0</v>
      </c>
      <c r="I1991" s="237">
        <v>20000</v>
      </c>
    </row>
    <row r="1992" spans="1:9">
      <c r="A1992" s="236" t="s">
        <v>3376</v>
      </c>
      <c r="B1992" s="236" t="s">
        <v>1868</v>
      </c>
      <c r="C1992" s="237">
        <v>0</v>
      </c>
      <c r="D1992" s="238">
        <v>0</v>
      </c>
      <c r="E1992" s="239">
        <v>0</v>
      </c>
      <c r="F1992" s="239">
        <v>0</v>
      </c>
      <c r="G1992" s="239">
        <v>0</v>
      </c>
      <c r="H1992" s="239">
        <v>0</v>
      </c>
      <c r="I1992" s="237">
        <v>50000</v>
      </c>
    </row>
    <row r="1993" spans="1:9">
      <c r="A1993" s="236" t="s">
        <v>589</v>
      </c>
      <c r="B1993" s="236" t="s">
        <v>3006</v>
      </c>
      <c r="C1993" s="237">
        <v>0</v>
      </c>
      <c r="D1993" s="238">
        <v>0</v>
      </c>
      <c r="E1993" s="239">
        <v>0</v>
      </c>
      <c r="F1993" s="239">
        <v>0</v>
      </c>
      <c r="G1993" s="239">
        <v>0</v>
      </c>
      <c r="H1993" s="239">
        <v>0</v>
      </c>
      <c r="I1993" s="237">
        <v>30000</v>
      </c>
    </row>
    <row r="1994" spans="1:9">
      <c r="A1994" s="236" t="s">
        <v>3377</v>
      </c>
      <c r="B1994" s="236" t="s">
        <v>2251</v>
      </c>
      <c r="C1994" s="237">
        <v>0</v>
      </c>
      <c r="D1994" s="238">
        <v>0</v>
      </c>
      <c r="E1994" s="239">
        <v>0</v>
      </c>
      <c r="F1994" s="239">
        <v>0</v>
      </c>
      <c r="G1994" s="239">
        <v>0</v>
      </c>
      <c r="H1994" s="239">
        <v>0</v>
      </c>
      <c r="I1994" s="237">
        <v>24000</v>
      </c>
    </row>
    <row r="1995" spans="1:9">
      <c r="A1995" s="236" t="s">
        <v>3378</v>
      </c>
      <c r="B1995" s="236" t="s">
        <v>1956</v>
      </c>
      <c r="C1995" s="237">
        <v>0</v>
      </c>
      <c r="D1995" s="238">
        <v>0</v>
      </c>
      <c r="E1995" s="239">
        <v>0</v>
      </c>
      <c r="F1995" s="239">
        <v>0</v>
      </c>
      <c r="G1995" s="239">
        <v>0</v>
      </c>
      <c r="H1995" s="239">
        <v>0</v>
      </c>
      <c r="I1995" s="237">
        <v>40000</v>
      </c>
    </row>
    <row r="1996" spans="1:9">
      <c r="A1996" s="236" t="s">
        <v>3379</v>
      </c>
      <c r="B1996" s="236" t="s">
        <v>2112</v>
      </c>
      <c r="C1996" s="237">
        <v>0</v>
      </c>
      <c r="D1996" s="238">
        <v>0</v>
      </c>
      <c r="E1996" s="239">
        <v>0</v>
      </c>
      <c r="F1996" s="239">
        <v>0</v>
      </c>
      <c r="G1996" s="239">
        <v>0</v>
      </c>
      <c r="H1996" s="239">
        <v>0</v>
      </c>
      <c r="I1996" s="237">
        <v>30000</v>
      </c>
    </row>
    <row r="1997" spans="1:9">
      <c r="A1997" s="236" t="s">
        <v>3380</v>
      </c>
      <c r="B1997" s="236" t="s">
        <v>3381</v>
      </c>
      <c r="C1997" s="237">
        <v>0</v>
      </c>
      <c r="D1997" s="238">
        <v>0</v>
      </c>
      <c r="E1997" s="239">
        <v>0</v>
      </c>
      <c r="F1997" s="239">
        <v>0</v>
      </c>
      <c r="G1997" s="239">
        <v>0</v>
      </c>
      <c r="H1997" s="239">
        <v>0</v>
      </c>
      <c r="I1997" s="237">
        <v>30000</v>
      </c>
    </row>
    <row r="1998" spans="1:9">
      <c r="A1998" s="236" t="s">
        <v>1086</v>
      </c>
      <c r="B1998" s="236" t="s">
        <v>2753</v>
      </c>
      <c r="C1998" s="237">
        <v>0</v>
      </c>
      <c r="D1998" s="238">
        <v>0</v>
      </c>
      <c r="E1998" s="239">
        <v>0</v>
      </c>
      <c r="F1998" s="239">
        <v>0</v>
      </c>
      <c r="G1998" s="239">
        <v>0</v>
      </c>
      <c r="H1998" s="239">
        <v>0</v>
      </c>
      <c r="I1998" s="237">
        <v>30000</v>
      </c>
    </row>
    <row r="1999" spans="1:9">
      <c r="A1999" s="236" t="s">
        <v>3382</v>
      </c>
      <c r="B1999" s="236" t="s">
        <v>1689</v>
      </c>
      <c r="C1999" s="237">
        <v>0</v>
      </c>
      <c r="D1999" s="238">
        <v>0</v>
      </c>
      <c r="E1999" s="239">
        <v>0</v>
      </c>
      <c r="F1999" s="239">
        <v>0</v>
      </c>
      <c r="G1999" s="239">
        <v>0</v>
      </c>
      <c r="H1999" s="239">
        <v>0</v>
      </c>
      <c r="I1999" s="237">
        <v>30000</v>
      </c>
    </row>
    <row r="2000" spans="1:9">
      <c r="A2000" s="236" t="s">
        <v>1275</v>
      </c>
      <c r="B2000" s="236" t="s">
        <v>3383</v>
      </c>
      <c r="C2000" s="237">
        <v>0</v>
      </c>
      <c r="D2000" s="238">
        <v>0</v>
      </c>
      <c r="E2000" s="239">
        <v>0</v>
      </c>
      <c r="F2000" s="239">
        <v>0</v>
      </c>
      <c r="G2000" s="239">
        <v>0</v>
      </c>
      <c r="H2000" s="239">
        <v>0</v>
      </c>
      <c r="I2000" s="237">
        <v>30000</v>
      </c>
    </row>
    <row r="2001" spans="1:9">
      <c r="A2001" s="236" t="s">
        <v>925</v>
      </c>
      <c r="B2001" s="236" t="s">
        <v>2064</v>
      </c>
      <c r="C2001" s="237">
        <v>0</v>
      </c>
      <c r="D2001" s="238">
        <v>0</v>
      </c>
      <c r="E2001" s="239">
        <v>0</v>
      </c>
      <c r="F2001" s="239">
        <v>0</v>
      </c>
      <c r="G2001" s="239">
        <v>0</v>
      </c>
      <c r="H2001" s="239">
        <v>0</v>
      </c>
      <c r="I2001" s="237">
        <v>30000</v>
      </c>
    </row>
    <row r="2002" spans="1:9">
      <c r="A2002" s="236" t="s">
        <v>663</v>
      </c>
      <c r="B2002" s="236" t="s">
        <v>2062</v>
      </c>
      <c r="C2002" s="237">
        <v>0</v>
      </c>
      <c r="D2002" s="238">
        <v>0</v>
      </c>
      <c r="E2002" s="239">
        <v>0</v>
      </c>
      <c r="F2002" s="239">
        <v>0</v>
      </c>
      <c r="G2002" s="239">
        <v>0</v>
      </c>
      <c r="H2002" s="239">
        <v>0</v>
      </c>
      <c r="I2002" s="237">
        <v>50000</v>
      </c>
    </row>
    <row r="2003" spans="1:9">
      <c r="A2003" s="236" t="s">
        <v>3384</v>
      </c>
      <c r="B2003" s="236" t="s">
        <v>3385</v>
      </c>
      <c r="C2003" s="237">
        <v>0</v>
      </c>
      <c r="D2003" s="238">
        <v>0</v>
      </c>
      <c r="E2003" s="239">
        <v>0</v>
      </c>
      <c r="F2003" s="239">
        <v>0</v>
      </c>
      <c r="G2003" s="239">
        <v>0</v>
      </c>
      <c r="H2003" s="239">
        <v>0</v>
      </c>
      <c r="I2003" s="237">
        <v>24000</v>
      </c>
    </row>
    <row r="2004" spans="1:9">
      <c r="A2004" s="236" t="s">
        <v>893</v>
      </c>
      <c r="B2004" s="236" t="s">
        <v>3386</v>
      </c>
      <c r="C2004" s="237">
        <v>0</v>
      </c>
      <c r="D2004" s="238">
        <v>0</v>
      </c>
      <c r="E2004" s="239">
        <v>0</v>
      </c>
      <c r="F2004" s="239">
        <v>0</v>
      </c>
      <c r="G2004" s="239">
        <v>0</v>
      </c>
      <c r="H2004" s="239">
        <v>0</v>
      </c>
      <c r="I2004" s="237">
        <v>19200</v>
      </c>
    </row>
    <row r="2005" spans="1:9">
      <c r="A2005" s="236" t="s">
        <v>3387</v>
      </c>
      <c r="B2005" s="236" t="s">
        <v>1968</v>
      </c>
      <c r="C2005" s="237">
        <v>0</v>
      </c>
      <c r="D2005" s="238">
        <v>0</v>
      </c>
      <c r="E2005" s="239">
        <v>0</v>
      </c>
      <c r="F2005" s="239">
        <v>0</v>
      </c>
      <c r="G2005" s="239">
        <v>0</v>
      </c>
      <c r="H2005" s="239">
        <v>0</v>
      </c>
      <c r="I2005" s="237">
        <v>30000</v>
      </c>
    </row>
    <row r="2006" spans="1:9">
      <c r="A2006" s="236" t="s">
        <v>3388</v>
      </c>
      <c r="B2006" s="236" t="s">
        <v>3389</v>
      </c>
      <c r="C2006" s="237">
        <v>0</v>
      </c>
      <c r="D2006" s="238">
        <v>0</v>
      </c>
      <c r="E2006" s="239">
        <v>0</v>
      </c>
      <c r="F2006" s="239">
        <v>0</v>
      </c>
      <c r="G2006" s="239">
        <v>0</v>
      </c>
      <c r="H2006" s="239">
        <v>0</v>
      </c>
      <c r="I2006" s="237">
        <v>24000</v>
      </c>
    </row>
    <row r="2007" spans="1:9">
      <c r="A2007" s="236" t="s">
        <v>3390</v>
      </c>
      <c r="B2007" s="236" t="s">
        <v>1924</v>
      </c>
      <c r="C2007" s="237">
        <v>0</v>
      </c>
      <c r="D2007" s="238">
        <v>0</v>
      </c>
      <c r="E2007" s="239">
        <v>0</v>
      </c>
      <c r="F2007" s="239">
        <v>0</v>
      </c>
      <c r="G2007" s="239">
        <v>0</v>
      </c>
      <c r="H2007" s="239">
        <v>0</v>
      </c>
      <c r="I2007" s="237">
        <v>200000</v>
      </c>
    </row>
    <row r="2008" spans="1:9">
      <c r="A2008" s="236" t="s">
        <v>975</v>
      </c>
      <c r="B2008" s="236" t="s">
        <v>1594</v>
      </c>
      <c r="C2008" s="237">
        <v>0</v>
      </c>
      <c r="D2008" s="238">
        <v>0</v>
      </c>
      <c r="E2008" s="239">
        <v>0</v>
      </c>
      <c r="F2008" s="239">
        <v>0</v>
      </c>
      <c r="G2008" s="239">
        <v>0</v>
      </c>
      <c r="H2008" s="239">
        <v>0</v>
      </c>
      <c r="I2008" s="237">
        <v>120000</v>
      </c>
    </row>
    <row r="2009" spans="1:9">
      <c r="A2009" s="236" t="s">
        <v>892</v>
      </c>
      <c r="B2009" s="236" t="s">
        <v>3386</v>
      </c>
      <c r="C2009" s="237">
        <v>0</v>
      </c>
      <c r="D2009" s="238">
        <v>0</v>
      </c>
      <c r="E2009" s="239">
        <v>0</v>
      </c>
      <c r="F2009" s="239">
        <v>0</v>
      </c>
      <c r="G2009" s="239">
        <v>0</v>
      </c>
      <c r="H2009" s="239">
        <v>0</v>
      </c>
      <c r="I2009" s="237">
        <v>19200</v>
      </c>
    </row>
    <row r="2010" spans="1:9">
      <c r="A2010" s="236" t="s">
        <v>3391</v>
      </c>
      <c r="B2010" s="236" t="s">
        <v>3392</v>
      </c>
      <c r="C2010" s="237">
        <v>0</v>
      </c>
      <c r="D2010" s="238">
        <v>0</v>
      </c>
      <c r="E2010" s="239">
        <v>0</v>
      </c>
      <c r="F2010" s="239">
        <v>0</v>
      </c>
      <c r="G2010" s="239">
        <v>0</v>
      </c>
      <c r="H2010" s="239">
        <v>0</v>
      </c>
      <c r="I2010" s="237">
        <v>30000</v>
      </c>
    </row>
    <row r="2011" spans="1:9">
      <c r="A2011" s="236" t="s">
        <v>3393</v>
      </c>
      <c r="B2011" s="236" t="s">
        <v>2704</v>
      </c>
      <c r="C2011" s="237">
        <v>0</v>
      </c>
      <c r="D2011" s="238">
        <v>0</v>
      </c>
      <c r="E2011" s="239">
        <v>0</v>
      </c>
      <c r="F2011" s="239">
        <v>0</v>
      </c>
      <c r="G2011" s="239">
        <v>0</v>
      </c>
      <c r="H2011" s="239">
        <v>0</v>
      </c>
      <c r="I2011" s="237">
        <v>34560</v>
      </c>
    </row>
    <row r="2012" spans="1:9">
      <c r="A2012" s="236" t="s">
        <v>992</v>
      </c>
      <c r="B2012" s="236" t="s">
        <v>1735</v>
      </c>
      <c r="C2012" s="237">
        <v>0</v>
      </c>
      <c r="D2012" s="238">
        <v>0</v>
      </c>
      <c r="E2012" s="239">
        <v>0</v>
      </c>
      <c r="F2012" s="239">
        <v>0</v>
      </c>
      <c r="G2012" s="239">
        <v>0</v>
      </c>
      <c r="H2012" s="239">
        <v>0</v>
      </c>
      <c r="I2012" s="237">
        <v>30000</v>
      </c>
    </row>
    <row r="2013" spans="1:9">
      <c r="A2013" s="236" t="s">
        <v>3394</v>
      </c>
      <c r="B2013" s="236" t="s">
        <v>3079</v>
      </c>
      <c r="C2013" s="237">
        <v>0</v>
      </c>
      <c r="D2013" s="238">
        <v>0</v>
      </c>
      <c r="E2013" s="239">
        <v>0</v>
      </c>
      <c r="F2013" s="239">
        <v>0</v>
      </c>
      <c r="G2013" s="239">
        <v>0</v>
      </c>
      <c r="H2013" s="239">
        <v>0</v>
      </c>
      <c r="I2013" s="237">
        <v>30000</v>
      </c>
    </row>
    <row r="2014" spans="1:9">
      <c r="A2014" s="236" t="s">
        <v>3395</v>
      </c>
      <c r="B2014" s="236" t="s">
        <v>1913</v>
      </c>
      <c r="C2014" s="237">
        <v>0</v>
      </c>
      <c r="D2014" s="238">
        <v>0</v>
      </c>
      <c r="E2014" s="239">
        <v>0</v>
      </c>
      <c r="F2014" s="239">
        <v>0</v>
      </c>
      <c r="G2014" s="239">
        <v>0</v>
      </c>
      <c r="H2014" s="239">
        <v>0</v>
      </c>
      <c r="I2014" s="237">
        <v>24000</v>
      </c>
    </row>
    <row r="2015" spans="1:9">
      <c r="A2015" s="236" t="s">
        <v>3396</v>
      </c>
      <c r="B2015" s="236" t="s">
        <v>2039</v>
      </c>
      <c r="C2015" s="237">
        <v>0</v>
      </c>
      <c r="D2015" s="238">
        <v>0</v>
      </c>
      <c r="E2015" s="239">
        <v>0</v>
      </c>
      <c r="F2015" s="239">
        <v>0</v>
      </c>
      <c r="G2015" s="239">
        <v>0</v>
      </c>
      <c r="H2015" s="239">
        <v>0</v>
      </c>
      <c r="I2015" s="237">
        <v>40000</v>
      </c>
    </row>
    <row r="2016" spans="1:9">
      <c r="A2016" s="236" t="s">
        <v>1113</v>
      </c>
      <c r="B2016" s="236" t="s">
        <v>2068</v>
      </c>
      <c r="C2016" s="237">
        <v>0</v>
      </c>
      <c r="D2016" s="238">
        <v>0</v>
      </c>
      <c r="E2016" s="239">
        <v>0</v>
      </c>
      <c r="F2016" s="239">
        <v>0</v>
      </c>
      <c r="G2016" s="239">
        <v>0</v>
      </c>
      <c r="H2016" s="239">
        <v>0</v>
      </c>
      <c r="I2016" s="237">
        <v>30000</v>
      </c>
    </row>
    <row r="2017" spans="1:9">
      <c r="A2017" s="236" t="s">
        <v>3397</v>
      </c>
      <c r="B2017" s="236" t="s">
        <v>2134</v>
      </c>
      <c r="C2017" s="237">
        <v>0</v>
      </c>
      <c r="D2017" s="238">
        <v>0</v>
      </c>
      <c r="E2017" s="239">
        <v>0</v>
      </c>
      <c r="F2017" s="239">
        <v>0</v>
      </c>
      <c r="G2017" s="239">
        <v>0</v>
      </c>
      <c r="H2017" s="239">
        <v>0</v>
      </c>
      <c r="I2017" s="237">
        <v>30000</v>
      </c>
    </row>
    <row r="2018" spans="1:9">
      <c r="A2018" s="236" t="s">
        <v>3398</v>
      </c>
      <c r="B2018" s="236" t="s">
        <v>1764</v>
      </c>
      <c r="C2018" s="237">
        <v>0</v>
      </c>
      <c r="D2018" s="238">
        <v>0</v>
      </c>
      <c r="E2018" s="239">
        <v>0</v>
      </c>
      <c r="F2018" s="239">
        <v>0</v>
      </c>
      <c r="G2018" s="239">
        <v>0</v>
      </c>
      <c r="H2018" s="239">
        <v>0</v>
      </c>
      <c r="I2018" s="237">
        <v>50000</v>
      </c>
    </row>
    <row r="2019" spans="1:9">
      <c r="A2019" s="236" t="s">
        <v>3399</v>
      </c>
      <c r="B2019" s="236" t="s">
        <v>2240</v>
      </c>
      <c r="C2019" s="237">
        <v>0</v>
      </c>
      <c r="D2019" s="238">
        <v>0</v>
      </c>
      <c r="E2019" s="239">
        <v>0</v>
      </c>
      <c r="F2019" s="239">
        <v>0</v>
      </c>
      <c r="G2019" s="239">
        <v>0</v>
      </c>
      <c r="H2019" s="239">
        <v>0</v>
      </c>
      <c r="I2019" s="237">
        <v>92160</v>
      </c>
    </row>
    <row r="2020" spans="1:9">
      <c r="A2020" s="236" t="s">
        <v>3400</v>
      </c>
      <c r="B2020" s="236" t="s">
        <v>2083</v>
      </c>
      <c r="C2020" s="237">
        <v>0</v>
      </c>
      <c r="D2020" s="238">
        <v>0</v>
      </c>
      <c r="E2020" s="239">
        <v>0</v>
      </c>
      <c r="F2020" s="239">
        <v>0</v>
      </c>
      <c r="G2020" s="239">
        <v>0</v>
      </c>
      <c r="H2020" s="239">
        <v>0</v>
      </c>
      <c r="I2020" s="237">
        <v>30000</v>
      </c>
    </row>
    <row r="2021" spans="1:9">
      <c r="A2021" s="236" t="s">
        <v>867</v>
      </c>
      <c r="B2021" s="236" t="s">
        <v>1802</v>
      </c>
      <c r="C2021" s="237">
        <v>0</v>
      </c>
      <c r="D2021" s="238">
        <v>0</v>
      </c>
      <c r="E2021" s="239">
        <v>0</v>
      </c>
      <c r="F2021" s="239">
        <v>0</v>
      </c>
      <c r="G2021" s="239">
        <v>0</v>
      </c>
      <c r="H2021" s="239">
        <v>0</v>
      </c>
      <c r="I2021" s="237">
        <v>24000</v>
      </c>
    </row>
    <row r="2022" spans="1:9">
      <c r="A2022" s="236" t="s">
        <v>3401</v>
      </c>
      <c r="B2022" s="236" t="s">
        <v>3071</v>
      </c>
      <c r="C2022" s="237">
        <v>0</v>
      </c>
      <c r="D2022" s="238">
        <v>0</v>
      </c>
      <c r="E2022" s="239">
        <v>0</v>
      </c>
      <c r="F2022" s="239">
        <v>0</v>
      </c>
      <c r="G2022" s="239">
        <v>0</v>
      </c>
      <c r="H2022" s="239">
        <v>0</v>
      </c>
      <c r="I2022" s="237">
        <v>30000</v>
      </c>
    </row>
    <row r="2023" spans="1:9">
      <c r="A2023" s="236" t="s">
        <v>3402</v>
      </c>
      <c r="B2023" s="236" t="s">
        <v>1997</v>
      </c>
      <c r="C2023" s="237">
        <v>0</v>
      </c>
      <c r="D2023" s="238">
        <v>0</v>
      </c>
      <c r="E2023" s="239">
        <v>0</v>
      </c>
      <c r="F2023" s="239">
        <v>0</v>
      </c>
      <c r="G2023" s="239">
        <v>0</v>
      </c>
      <c r="H2023" s="239">
        <v>0</v>
      </c>
      <c r="I2023" s="237">
        <v>30000</v>
      </c>
    </row>
    <row r="2024" spans="1:9">
      <c r="A2024" s="236" t="s">
        <v>855</v>
      </c>
      <c r="B2024" s="236" t="s">
        <v>1668</v>
      </c>
      <c r="C2024" s="237">
        <v>0</v>
      </c>
      <c r="D2024" s="238">
        <v>0</v>
      </c>
      <c r="E2024" s="239">
        <v>0</v>
      </c>
      <c r="F2024" s="239">
        <v>0</v>
      </c>
      <c r="G2024" s="239">
        <v>0</v>
      </c>
      <c r="H2024" s="239">
        <v>0</v>
      </c>
      <c r="I2024" s="237">
        <v>160000</v>
      </c>
    </row>
    <row r="2025" spans="1:9">
      <c r="A2025" s="236" t="s">
        <v>3403</v>
      </c>
      <c r="B2025" s="236" t="s">
        <v>2105</v>
      </c>
      <c r="C2025" s="237">
        <v>0</v>
      </c>
      <c r="D2025" s="238">
        <v>0</v>
      </c>
      <c r="E2025" s="239">
        <v>0</v>
      </c>
      <c r="F2025" s="239">
        <v>0</v>
      </c>
      <c r="G2025" s="239">
        <v>0</v>
      </c>
      <c r="H2025" s="239">
        <v>0</v>
      </c>
      <c r="I2025" s="237">
        <v>24000</v>
      </c>
    </row>
    <row r="2026" spans="1:9">
      <c r="A2026" s="236" t="s">
        <v>3404</v>
      </c>
      <c r="B2026" s="236" t="s">
        <v>2278</v>
      </c>
      <c r="C2026" s="237">
        <v>0</v>
      </c>
      <c r="D2026" s="238">
        <v>0</v>
      </c>
      <c r="E2026" s="239">
        <v>0</v>
      </c>
      <c r="F2026" s="239">
        <v>0</v>
      </c>
      <c r="G2026" s="239">
        <v>0</v>
      </c>
      <c r="H2026" s="239">
        <v>0</v>
      </c>
      <c r="I2026" s="237">
        <v>30000</v>
      </c>
    </row>
    <row r="2027" spans="1:9">
      <c r="A2027" s="236" t="s">
        <v>3405</v>
      </c>
      <c r="B2027" s="236" t="s">
        <v>3381</v>
      </c>
      <c r="C2027" s="237">
        <v>0</v>
      </c>
      <c r="D2027" s="238">
        <v>0</v>
      </c>
      <c r="E2027" s="239">
        <v>0</v>
      </c>
      <c r="F2027" s="239">
        <v>0</v>
      </c>
      <c r="G2027" s="239">
        <v>0</v>
      </c>
      <c r="H2027" s="239">
        <v>0</v>
      </c>
      <c r="I2027" s="237">
        <v>30000</v>
      </c>
    </row>
    <row r="2028" spans="1:9">
      <c r="A2028" s="236" t="s">
        <v>3406</v>
      </c>
      <c r="B2028" s="236" t="s">
        <v>2081</v>
      </c>
      <c r="C2028" s="237">
        <v>0</v>
      </c>
      <c r="D2028" s="238">
        <v>0</v>
      </c>
      <c r="E2028" s="239">
        <v>0</v>
      </c>
      <c r="F2028" s="239">
        <v>0</v>
      </c>
      <c r="G2028" s="239">
        <v>0</v>
      </c>
      <c r="H2028" s="239">
        <v>0</v>
      </c>
      <c r="I2028" s="237">
        <v>24000</v>
      </c>
    </row>
    <row r="2029" spans="1:9">
      <c r="A2029" s="236" t="s">
        <v>3407</v>
      </c>
      <c r="B2029" s="236" t="s">
        <v>2039</v>
      </c>
      <c r="C2029" s="237">
        <v>0</v>
      </c>
      <c r="D2029" s="238">
        <v>0</v>
      </c>
      <c r="E2029" s="239">
        <v>0</v>
      </c>
      <c r="F2029" s="239">
        <v>0</v>
      </c>
      <c r="G2029" s="239">
        <v>0</v>
      </c>
      <c r="H2029" s="239">
        <v>0</v>
      </c>
      <c r="I2029" s="237">
        <v>40000</v>
      </c>
    </row>
    <row r="2030" spans="1:9">
      <c r="A2030" s="236" t="s">
        <v>3408</v>
      </c>
      <c r="B2030" s="236" t="s">
        <v>2180</v>
      </c>
      <c r="C2030" s="237">
        <v>0</v>
      </c>
      <c r="D2030" s="238">
        <v>0</v>
      </c>
      <c r="E2030" s="239">
        <v>0</v>
      </c>
      <c r="F2030" s="239">
        <v>0</v>
      </c>
      <c r="G2030" s="239">
        <v>0</v>
      </c>
      <c r="H2030" s="239">
        <v>0</v>
      </c>
      <c r="I2030" s="237">
        <v>24000</v>
      </c>
    </row>
    <row r="2031" spans="1:9">
      <c r="A2031" s="236" t="s">
        <v>713</v>
      </c>
      <c r="B2031" s="236" t="s">
        <v>3173</v>
      </c>
      <c r="C2031" s="237">
        <v>0</v>
      </c>
      <c r="D2031" s="238">
        <v>0</v>
      </c>
      <c r="E2031" s="239">
        <v>0</v>
      </c>
      <c r="F2031" s="239">
        <v>0</v>
      </c>
      <c r="G2031" s="239">
        <v>0</v>
      </c>
      <c r="H2031" s="239">
        <v>0</v>
      </c>
      <c r="I2031" s="237">
        <v>30000</v>
      </c>
    </row>
    <row r="2032" spans="1:9">
      <c r="A2032" s="236" t="s">
        <v>604</v>
      </c>
      <c r="B2032" s="236" t="s">
        <v>2258</v>
      </c>
      <c r="C2032" s="237">
        <v>0</v>
      </c>
      <c r="D2032" s="238">
        <v>0</v>
      </c>
      <c r="E2032" s="239">
        <v>0</v>
      </c>
      <c r="F2032" s="239">
        <v>0</v>
      </c>
      <c r="G2032" s="239">
        <v>0</v>
      </c>
      <c r="H2032" s="239">
        <v>0</v>
      </c>
      <c r="I2032" s="237">
        <v>30000</v>
      </c>
    </row>
    <row r="2033" spans="1:9">
      <c r="A2033" s="236" t="s">
        <v>3409</v>
      </c>
      <c r="B2033" s="236" t="s">
        <v>2809</v>
      </c>
      <c r="C2033" s="237">
        <v>0</v>
      </c>
      <c r="D2033" s="238">
        <v>0</v>
      </c>
      <c r="E2033" s="239">
        <v>0</v>
      </c>
      <c r="F2033" s="239">
        <v>0</v>
      </c>
      <c r="G2033" s="239">
        <v>0</v>
      </c>
      <c r="H2033" s="239">
        <v>0</v>
      </c>
      <c r="I2033" s="237">
        <v>30000</v>
      </c>
    </row>
    <row r="2034" spans="1:9">
      <c r="A2034" s="236" t="s">
        <v>697</v>
      </c>
      <c r="B2034" s="236" t="s">
        <v>2243</v>
      </c>
      <c r="C2034" s="237">
        <v>0</v>
      </c>
      <c r="D2034" s="238">
        <v>0</v>
      </c>
      <c r="E2034" s="239">
        <v>0</v>
      </c>
      <c r="F2034" s="239">
        <v>0</v>
      </c>
      <c r="G2034" s="239">
        <v>0</v>
      </c>
      <c r="H2034" s="239">
        <v>0</v>
      </c>
      <c r="I2034" s="237">
        <v>100000</v>
      </c>
    </row>
    <row r="2035" spans="1:9">
      <c r="A2035" s="236" t="s">
        <v>3410</v>
      </c>
      <c r="B2035" s="236" t="s">
        <v>2036</v>
      </c>
      <c r="C2035" s="237">
        <v>0</v>
      </c>
      <c r="D2035" s="238">
        <v>0</v>
      </c>
      <c r="E2035" s="239">
        <v>0</v>
      </c>
      <c r="F2035" s="239">
        <v>0</v>
      </c>
      <c r="G2035" s="239">
        <v>0</v>
      </c>
      <c r="H2035" s="239">
        <v>0</v>
      </c>
      <c r="I2035" s="237">
        <v>30000</v>
      </c>
    </row>
    <row r="2036" spans="1:9">
      <c r="A2036" s="236" t="s">
        <v>3411</v>
      </c>
      <c r="B2036" s="236" t="s">
        <v>2044</v>
      </c>
      <c r="C2036" s="237">
        <v>0</v>
      </c>
      <c r="D2036" s="238">
        <v>0</v>
      </c>
      <c r="E2036" s="239">
        <v>0</v>
      </c>
      <c r="F2036" s="239">
        <v>0</v>
      </c>
      <c r="G2036" s="239">
        <v>0</v>
      </c>
      <c r="H2036" s="239">
        <v>0</v>
      </c>
      <c r="I2036" s="237">
        <v>40000</v>
      </c>
    </row>
    <row r="2037" spans="1:9">
      <c r="A2037" s="236" t="s">
        <v>1347</v>
      </c>
      <c r="B2037" s="236" t="s">
        <v>3134</v>
      </c>
      <c r="C2037" s="237">
        <v>0</v>
      </c>
      <c r="D2037" s="238">
        <v>0</v>
      </c>
      <c r="E2037" s="239">
        <v>0</v>
      </c>
      <c r="F2037" s="239">
        <v>0</v>
      </c>
      <c r="G2037" s="239">
        <v>0</v>
      </c>
      <c r="H2037" s="239">
        <v>0</v>
      </c>
      <c r="I2037" s="237">
        <v>30000</v>
      </c>
    </row>
    <row r="2038" spans="1:9">
      <c r="A2038" s="236" t="s">
        <v>935</v>
      </c>
      <c r="B2038" s="236" t="s">
        <v>1614</v>
      </c>
      <c r="C2038" s="237">
        <v>0</v>
      </c>
      <c r="D2038" s="238">
        <v>0</v>
      </c>
      <c r="E2038" s="239">
        <v>0</v>
      </c>
      <c r="F2038" s="239">
        <v>0</v>
      </c>
      <c r="G2038" s="239">
        <v>0</v>
      </c>
      <c r="H2038" s="239">
        <v>0</v>
      </c>
      <c r="I2038" s="237">
        <v>30000</v>
      </c>
    </row>
    <row r="2039" spans="1:9">
      <c r="A2039" s="236" t="s">
        <v>1146</v>
      </c>
      <c r="B2039" s="236" t="s">
        <v>3102</v>
      </c>
      <c r="C2039" s="237">
        <v>0</v>
      </c>
      <c r="D2039" s="238">
        <v>0</v>
      </c>
      <c r="E2039" s="239">
        <v>0</v>
      </c>
      <c r="F2039" s="239">
        <v>0</v>
      </c>
      <c r="G2039" s="239">
        <v>0</v>
      </c>
      <c r="H2039" s="239">
        <v>0</v>
      </c>
      <c r="I2039" s="237">
        <v>30000</v>
      </c>
    </row>
    <row r="2040" spans="1:9">
      <c r="A2040" s="236" t="s">
        <v>3412</v>
      </c>
      <c r="B2040" s="236" t="s">
        <v>3413</v>
      </c>
      <c r="C2040" s="237">
        <v>0</v>
      </c>
      <c r="D2040" s="238">
        <v>0</v>
      </c>
      <c r="E2040" s="239">
        <v>0</v>
      </c>
      <c r="F2040" s="239">
        <v>0</v>
      </c>
      <c r="G2040" s="239">
        <v>0</v>
      </c>
      <c r="H2040" s="239">
        <v>0</v>
      </c>
      <c r="I2040" s="237">
        <v>24000</v>
      </c>
    </row>
    <row r="2041" spans="1:9">
      <c r="A2041" s="236" t="s">
        <v>1277</v>
      </c>
      <c r="B2041" s="236" t="s">
        <v>3383</v>
      </c>
      <c r="C2041" s="237">
        <v>0</v>
      </c>
      <c r="D2041" s="238">
        <v>0</v>
      </c>
      <c r="E2041" s="239">
        <v>0</v>
      </c>
      <c r="F2041" s="239">
        <v>0</v>
      </c>
      <c r="G2041" s="239">
        <v>0</v>
      </c>
      <c r="H2041" s="239">
        <v>0</v>
      </c>
      <c r="I2041" s="237">
        <v>30000</v>
      </c>
    </row>
    <row r="2042" spans="1:9">
      <c r="A2042" s="236" t="s">
        <v>3414</v>
      </c>
      <c r="B2042" s="236" t="s">
        <v>2128</v>
      </c>
      <c r="C2042" s="237">
        <v>0</v>
      </c>
      <c r="D2042" s="238">
        <v>0</v>
      </c>
      <c r="E2042" s="239">
        <v>0</v>
      </c>
      <c r="F2042" s="239">
        <v>0</v>
      </c>
      <c r="G2042" s="239">
        <v>0</v>
      </c>
      <c r="H2042" s="239">
        <v>0</v>
      </c>
      <c r="I2042" s="237">
        <v>30000</v>
      </c>
    </row>
    <row r="2043" spans="1:9">
      <c r="A2043" s="236" t="s">
        <v>3415</v>
      </c>
      <c r="B2043" s="236" t="s">
        <v>1913</v>
      </c>
      <c r="C2043" s="237">
        <v>0</v>
      </c>
      <c r="D2043" s="238">
        <v>0</v>
      </c>
      <c r="E2043" s="239">
        <v>0</v>
      </c>
      <c r="F2043" s="239">
        <v>0</v>
      </c>
      <c r="G2043" s="239">
        <v>0</v>
      </c>
      <c r="H2043" s="239">
        <v>0</v>
      </c>
      <c r="I2043" s="237">
        <v>24000</v>
      </c>
    </row>
    <row r="2044" spans="1:9">
      <c r="A2044" s="236" t="s">
        <v>3416</v>
      </c>
      <c r="B2044" s="236" t="s">
        <v>3381</v>
      </c>
      <c r="C2044" s="237">
        <v>0</v>
      </c>
      <c r="D2044" s="238">
        <v>0</v>
      </c>
      <c r="E2044" s="239">
        <v>0</v>
      </c>
      <c r="F2044" s="239">
        <v>0</v>
      </c>
      <c r="G2044" s="239">
        <v>0</v>
      </c>
      <c r="H2044" s="239">
        <v>0</v>
      </c>
      <c r="I2044" s="237">
        <v>30000</v>
      </c>
    </row>
    <row r="2045" spans="1:9">
      <c r="A2045" s="236" t="s">
        <v>3417</v>
      </c>
      <c r="B2045" s="236" t="s">
        <v>3097</v>
      </c>
      <c r="C2045" s="237">
        <v>0</v>
      </c>
      <c r="D2045" s="238">
        <v>0</v>
      </c>
      <c r="E2045" s="239">
        <v>0</v>
      </c>
      <c r="F2045" s="239">
        <v>0</v>
      </c>
      <c r="G2045" s="239">
        <v>0</v>
      </c>
      <c r="H2045" s="239">
        <v>0</v>
      </c>
      <c r="I2045" s="237">
        <v>96000</v>
      </c>
    </row>
    <row r="2046" spans="1:9">
      <c r="A2046" s="236" t="s">
        <v>684</v>
      </c>
      <c r="B2046" s="236" t="s">
        <v>2719</v>
      </c>
      <c r="C2046" s="237">
        <v>0</v>
      </c>
      <c r="D2046" s="238">
        <v>0</v>
      </c>
      <c r="E2046" s="239">
        <v>0</v>
      </c>
      <c r="F2046" s="239">
        <v>0</v>
      </c>
      <c r="G2046" s="239">
        <v>0</v>
      </c>
      <c r="H2046" s="239">
        <v>0</v>
      </c>
      <c r="I2046" s="237">
        <v>80000</v>
      </c>
    </row>
    <row r="2047" spans="1:9">
      <c r="A2047" s="236" t="s">
        <v>3418</v>
      </c>
      <c r="B2047" s="236" t="s">
        <v>1748</v>
      </c>
      <c r="C2047" s="237">
        <v>0</v>
      </c>
      <c r="D2047" s="238">
        <v>0</v>
      </c>
      <c r="E2047" s="239">
        <v>0</v>
      </c>
      <c r="F2047" s="239">
        <v>0</v>
      </c>
      <c r="G2047" s="239">
        <v>0</v>
      </c>
      <c r="H2047" s="239">
        <v>0</v>
      </c>
      <c r="I2047" s="237">
        <v>24000</v>
      </c>
    </row>
    <row r="2048" spans="1:9">
      <c r="A2048" s="236" t="s">
        <v>3419</v>
      </c>
      <c r="B2048" s="236" t="s">
        <v>3012</v>
      </c>
      <c r="C2048" s="237">
        <v>0</v>
      </c>
      <c r="D2048" s="238">
        <v>0</v>
      </c>
      <c r="E2048" s="239">
        <v>0</v>
      </c>
      <c r="F2048" s="239">
        <v>0</v>
      </c>
      <c r="G2048" s="239">
        <v>0</v>
      </c>
      <c r="H2048" s="239">
        <v>0</v>
      </c>
      <c r="I2048" s="237">
        <v>30000</v>
      </c>
    </row>
    <row r="2049" spans="1:9">
      <c r="A2049" s="236" t="s">
        <v>3420</v>
      </c>
      <c r="B2049" s="236" t="s">
        <v>2278</v>
      </c>
      <c r="C2049" s="237">
        <v>0</v>
      </c>
      <c r="D2049" s="238">
        <v>0</v>
      </c>
      <c r="E2049" s="239">
        <v>0</v>
      </c>
      <c r="F2049" s="239">
        <v>0</v>
      </c>
      <c r="G2049" s="239">
        <v>0</v>
      </c>
      <c r="H2049" s="239">
        <v>0</v>
      </c>
      <c r="I2049" s="237">
        <v>30000</v>
      </c>
    </row>
    <row r="2050" spans="1:9">
      <c r="A2050" s="236" t="s">
        <v>3421</v>
      </c>
      <c r="B2050" s="236" t="s">
        <v>1719</v>
      </c>
      <c r="C2050" s="237">
        <v>0</v>
      </c>
      <c r="D2050" s="238">
        <v>0</v>
      </c>
      <c r="E2050" s="239">
        <v>0</v>
      </c>
      <c r="F2050" s="239">
        <v>0</v>
      </c>
      <c r="G2050" s="239">
        <v>0</v>
      </c>
      <c r="H2050" s="239">
        <v>0</v>
      </c>
      <c r="I2050" s="237">
        <v>30000</v>
      </c>
    </row>
    <row r="2051" spans="1:9">
      <c r="A2051" s="236" t="s">
        <v>3422</v>
      </c>
      <c r="B2051" s="236" t="s">
        <v>2103</v>
      </c>
      <c r="C2051" s="237">
        <v>0</v>
      </c>
      <c r="D2051" s="238">
        <v>0</v>
      </c>
      <c r="E2051" s="239">
        <v>0</v>
      </c>
      <c r="F2051" s="239">
        <v>0</v>
      </c>
      <c r="G2051" s="239">
        <v>0</v>
      </c>
      <c r="H2051" s="239">
        <v>0</v>
      </c>
      <c r="I2051" s="237">
        <v>34560</v>
      </c>
    </row>
    <row r="2052" spans="1:9">
      <c r="A2052" s="236" t="s">
        <v>3423</v>
      </c>
      <c r="B2052" s="236" t="s">
        <v>1839</v>
      </c>
      <c r="C2052" s="237">
        <v>0</v>
      </c>
      <c r="D2052" s="238">
        <v>0</v>
      </c>
      <c r="E2052" s="239">
        <v>0</v>
      </c>
      <c r="F2052" s="239">
        <v>0</v>
      </c>
      <c r="G2052" s="239">
        <v>0</v>
      </c>
      <c r="H2052" s="239">
        <v>0</v>
      </c>
      <c r="I2052" s="237">
        <v>100000</v>
      </c>
    </row>
    <row r="2053" spans="1:9">
      <c r="A2053" s="236" t="s">
        <v>868</v>
      </c>
      <c r="B2053" s="236" t="s">
        <v>1668</v>
      </c>
      <c r="C2053" s="237">
        <v>0</v>
      </c>
      <c r="D2053" s="238">
        <v>0</v>
      </c>
      <c r="E2053" s="239">
        <v>0</v>
      </c>
      <c r="F2053" s="239">
        <v>0</v>
      </c>
      <c r="G2053" s="239">
        <v>0</v>
      </c>
      <c r="H2053" s="239">
        <v>0</v>
      </c>
      <c r="I2053" s="237">
        <v>160000</v>
      </c>
    </row>
    <row r="2054" spans="1:9">
      <c r="A2054" s="236" t="s">
        <v>3424</v>
      </c>
      <c r="B2054" s="236" t="s">
        <v>2192</v>
      </c>
      <c r="C2054" s="237">
        <v>0</v>
      </c>
      <c r="D2054" s="238">
        <v>0</v>
      </c>
      <c r="E2054" s="239">
        <v>0</v>
      </c>
      <c r="F2054" s="239">
        <v>0</v>
      </c>
      <c r="G2054" s="239">
        <v>0</v>
      </c>
      <c r="H2054" s="239">
        <v>0</v>
      </c>
      <c r="I2054" s="237">
        <v>30000</v>
      </c>
    </row>
    <row r="2055" spans="1:9">
      <c r="A2055" s="236" t="s">
        <v>452</v>
      </c>
      <c r="B2055" s="236" t="s">
        <v>1840</v>
      </c>
      <c r="C2055" s="237">
        <v>0</v>
      </c>
      <c r="D2055" s="238">
        <v>0</v>
      </c>
      <c r="E2055" s="239">
        <v>0</v>
      </c>
      <c r="F2055" s="239">
        <v>0</v>
      </c>
      <c r="G2055" s="239">
        <v>0</v>
      </c>
      <c r="H2055" s="239">
        <v>0</v>
      </c>
      <c r="I2055" s="237">
        <v>30000</v>
      </c>
    </row>
    <row r="2056" spans="1:9">
      <c r="A2056" s="236" t="s">
        <v>3425</v>
      </c>
      <c r="B2056" s="236" t="s">
        <v>2110</v>
      </c>
      <c r="C2056" s="237">
        <v>0</v>
      </c>
      <c r="D2056" s="238">
        <v>0</v>
      </c>
      <c r="E2056" s="239">
        <v>0</v>
      </c>
      <c r="F2056" s="239">
        <v>0</v>
      </c>
      <c r="G2056" s="239">
        <v>0</v>
      </c>
      <c r="H2056" s="239">
        <v>0</v>
      </c>
      <c r="I2056" s="237">
        <v>2400</v>
      </c>
    </row>
    <row r="2057" spans="1:9">
      <c r="A2057" s="236" t="s">
        <v>3426</v>
      </c>
      <c r="B2057" s="236" t="s">
        <v>2556</v>
      </c>
      <c r="C2057" s="237">
        <v>0</v>
      </c>
      <c r="D2057" s="238">
        <v>0</v>
      </c>
      <c r="E2057" s="239">
        <v>0</v>
      </c>
      <c r="F2057" s="239">
        <v>0</v>
      </c>
      <c r="G2057" s="239">
        <v>0</v>
      </c>
      <c r="H2057" s="239">
        <v>0</v>
      </c>
      <c r="I2057" s="237">
        <v>46080</v>
      </c>
    </row>
    <row r="2058" spans="1:9">
      <c r="A2058" s="236" t="s">
        <v>3427</v>
      </c>
      <c r="B2058" s="236" t="s">
        <v>2103</v>
      </c>
      <c r="C2058" s="237">
        <v>0</v>
      </c>
      <c r="D2058" s="238">
        <v>0</v>
      </c>
      <c r="E2058" s="239">
        <v>0</v>
      </c>
      <c r="F2058" s="239">
        <v>0</v>
      </c>
      <c r="G2058" s="239">
        <v>0</v>
      </c>
      <c r="H2058" s="239">
        <v>0</v>
      </c>
      <c r="I2058" s="237">
        <v>34560</v>
      </c>
    </row>
    <row r="2059" spans="1:9">
      <c r="A2059" s="236" t="s">
        <v>1084</v>
      </c>
      <c r="B2059" s="236" t="s">
        <v>1620</v>
      </c>
      <c r="C2059" s="237">
        <v>0</v>
      </c>
      <c r="D2059" s="238">
        <v>0</v>
      </c>
      <c r="E2059" s="239">
        <v>0</v>
      </c>
      <c r="F2059" s="239">
        <v>0</v>
      </c>
      <c r="G2059" s="239">
        <v>0</v>
      </c>
      <c r="H2059" s="239">
        <v>0</v>
      </c>
      <c r="I2059" s="237">
        <v>80000</v>
      </c>
    </row>
    <row r="2060" spans="1:9">
      <c r="A2060" s="236" t="s">
        <v>3428</v>
      </c>
      <c r="B2060" s="236" t="s">
        <v>2727</v>
      </c>
      <c r="C2060" s="237">
        <v>0</v>
      </c>
      <c r="D2060" s="238">
        <v>0</v>
      </c>
      <c r="E2060" s="239">
        <v>0</v>
      </c>
      <c r="F2060" s="239">
        <v>0</v>
      </c>
      <c r="G2060" s="239">
        <v>0</v>
      </c>
      <c r="H2060" s="239">
        <v>0</v>
      </c>
      <c r="I2060" s="237">
        <v>34560</v>
      </c>
    </row>
    <row r="2061" spans="1:9">
      <c r="A2061" s="236" t="s">
        <v>1261</v>
      </c>
      <c r="B2061" s="236" t="s">
        <v>1778</v>
      </c>
      <c r="C2061" s="237">
        <v>0</v>
      </c>
      <c r="D2061" s="238">
        <v>0</v>
      </c>
      <c r="E2061" s="239">
        <v>0</v>
      </c>
      <c r="F2061" s="239">
        <v>0</v>
      </c>
      <c r="G2061" s="239">
        <v>0</v>
      </c>
      <c r="H2061" s="239">
        <v>0</v>
      </c>
      <c r="I2061" s="237">
        <v>30000</v>
      </c>
    </row>
    <row r="2062" spans="1:9">
      <c r="A2062" s="236" t="s">
        <v>3429</v>
      </c>
      <c r="B2062" s="236" t="s">
        <v>1836</v>
      </c>
      <c r="C2062" s="237">
        <v>0</v>
      </c>
      <c r="D2062" s="238">
        <v>0</v>
      </c>
      <c r="E2062" s="239">
        <v>0</v>
      </c>
      <c r="F2062" s="239">
        <v>0</v>
      </c>
      <c r="G2062" s="239">
        <v>0</v>
      </c>
      <c r="H2062" s="239">
        <v>0</v>
      </c>
      <c r="I2062" s="237">
        <v>30000</v>
      </c>
    </row>
    <row r="2063" spans="1:9">
      <c r="A2063" s="236" t="s">
        <v>3430</v>
      </c>
      <c r="B2063" s="236" t="s">
        <v>1933</v>
      </c>
      <c r="C2063" s="237">
        <v>0</v>
      </c>
      <c r="D2063" s="238">
        <v>0</v>
      </c>
      <c r="E2063" s="239">
        <v>0</v>
      </c>
      <c r="F2063" s="239">
        <v>0</v>
      </c>
      <c r="G2063" s="239">
        <v>0</v>
      </c>
      <c r="H2063" s="239">
        <v>0</v>
      </c>
      <c r="I2063" s="237">
        <v>30000</v>
      </c>
    </row>
    <row r="2064" spans="1:9">
      <c r="A2064" s="236" t="s">
        <v>472</v>
      </c>
      <c r="B2064" s="236" t="s">
        <v>1677</v>
      </c>
      <c r="C2064" s="237">
        <v>0</v>
      </c>
      <c r="D2064" s="238">
        <v>0</v>
      </c>
      <c r="E2064" s="239">
        <v>0</v>
      </c>
      <c r="F2064" s="239">
        <v>0</v>
      </c>
      <c r="G2064" s="239">
        <v>0</v>
      </c>
      <c r="H2064" s="239">
        <v>0</v>
      </c>
      <c r="I2064" s="237">
        <v>30000</v>
      </c>
    </row>
    <row r="2065" spans="1:9">
      <c r="A2065" s="236" t="s">
        <v>3431</v>
      </c>
      <c r="B2065" s="236" t="s">
        <v>3245</v>
      </c>
      <c r="C2065" s="237">
        <v>0</v>
      </c>
      <c r="D2065" s="238">
        <v>0</v>
      </c>
      <c r="E2065" s="239">
        <v>0</v>
      </c>
      <c r="F2065" s="239">
        <v>0</v>
      </c>
      <c r="G2065" s="239">
        <v>0</v>
      </c>
      <c r="H2065" s="239">
        <v>0</v>
      </c>
      <c r="I2065" s="237">
        <v>80000</v>
      </c>
    </row>
    <row r="2066" spans="1:9">
      <c r="A2066" s="236" t="s">
        <v>3432</v>
      </c>
      <c r="B2066" s="236" t="s">
        <v>3232</v>
      </c>
      <c r="C2066" s="237">
        <v>0</v>
      </c>
      <c r="D2066" s="238">
        <v>0</v>
      </c>
      <c r="E2066" s="239">
        <v>0</v>
      </c>
      <c r="F2066" s="239">
        <v>0</v>
      </c>
      <c r="G2066" s="239">
        <v>0</v>
      </c>
      <c r="H2066" s="239">
        <v>0</v>
      </c>
      <c r="I2066" s="237">
        <v>30000</v>
      </c>
    </row>
    <row r="2067" spans="1:9">
      <c r="A2067" s="236" t="s">
        <v>3433</v>
      </c>
      <c r="B2067" s="236" t="s">
        <v>3434</v>
      </c>
      <c r="C2067" s="237">
        <v>0</v>
      </c>
      <c r="D2067" s="238">
        <v>0</v>
      </c>
      <c r="E2067" s="239">
        <v>0</v>
      </c>
      <c r="F2067" s="239">
        <v>0</v>
      </c>
      <c r="G2067" s="239">
        <v>0</v>
      </c>
      <c r="H2067" s="239">
        <v>0</v>
      </c>
      <c r="I2067" s="237">
        <v>30000</v>
      </c>
    </row>
    <row r="2068" spans="1:9">
      <c r="A2068" s="236" t="s">
        <v>3435</v>
      </c>
      <c r="B2068" s="236" t="s">
        <v>1794</v>
      </c>
      <c r="C2068" s="237">
        <v>0</v>
      </c>
      <c r="D2068" s="238">
        <v>0</v>
      </c>
      <c r="E2068" s="239">
        <v>0</v>
      </c>
      <c r="F2068" s="239">
        <v>0</v>
      </c>
      <c r="G2068" s="239">
        <v>0</v>
      </c>
      <c r="H2068" s="239">
        <v>0</v>
      </c>
      <c r="I2068" s="237">
        <v>50000</v>
      </c>
    </row>
    <row r="2069" spans="1:9">
      <c r="A2069" s="236" t="s">
        <v>3436</v>
      </c>
      <c r="B2069" s="236" t="s">
        <v>3437</v>
      </c>
      <c r="C2069" s="237">
        <v>0</v>
      </c>
      <c r="D2069" s="238">
        <v>0</v>
      </c>
      <c r="E2069" s="239">
        <v>0</v>
      </c>
      <c r="F2069" s="239">
        <v>0</v>
      </c>
      <c r="G2069" s="239">
        <v>0</v>
      </c>
      <c r="H2069" s="239">
        <v>0</v>
      </c>
      <c r="I2069" s="237">
        <v>30000</v>
      </c>
    </row>
    <row r="2070" spans="1:9">
      <c r="A2070" s="236" t="s">
        <v>3438</v>
      </c>
      <c r="B2070" s="236" t="s">
        <v>3234</v>
      </c>
      <c r="C2070" s="237">
        <v>0</v>
      </c>
      <c r="D2070" s="238">
        <v>0</v>
      </c>
      <c r="E2070" s="239">
        <v>0</v>
      </c>
      <c r="F2070" s="239">
        <v>0</v>
      </c>
      <c r="G2070" s="239">
        <v>0</v>
      </c>
      <c r="H2070" s="239">
        <v>0</v>
      </c>
      <c r="I2070" s="237">
        <v>50000</v>
      </c>
    </row>
    <row r="2071" spans="1:9">
      <c r="A2071" s="236" t="s">
        <v>3439</v>
      </c>
      <c r="B2071" s="236" t="s">
        <v>1737</v>
      </c>
      <c r="C2071" s="237">
        <v>0</v>
      </c>
      <c r="D2071" s="238">
        <v>0</v>
      </c>
      <c r="E2071" s="239">
        <v>0</v>
      </c>
      <c r="F2071" s="239">
        <v>0</v>
      </c>
      <c r="G2071" s="239">
        <v>0</v>
      </c>
      <c r="H2071" s="239">
        <v>0</v>
      </c>
      <c r="I2071" s="237">
        <v>24000</v>
      </c>
    </row>
    <row r="2072" spans="1:9">
      <c r="A2072" s="236" t="s">
        <v>3440</v>
      </c>
      <c r="B2072" s="236" t="s">
        <v>1756</v>
      </c>
      <c r="C2072" s="237">
        <v>0</v>
      </c>
      <c r="D2072" s="238">
        <v>0</v>
      </c>
      <c r="E2072" s="239">
        <v>0</v>
      </c>
      <c r="F2072" s="239">
        <v>0</v>
      </c>
      <c r="G2072" s="239">
        <v>0</v>
      </c>
      <c r="H2072" s="239">
        <v>0</v>
      </c>
      <c r="I2072" s="237">
        <v>50000</v>
      </c>
    </row>
    <row r="2073" spans="1:9">
      <c r="A2073" s="236" t="s">
        <v>2798</v>
      </c>
      <c r="B2073" s="236" t="s">
        <v>2691</v>
      </c>
      <c r="C2073" s="237">
        <v>0</v>
      </c>
      <c r="D2073" s="238">
        <v>0</v>
      </c>
      <c r="E2073" s="239">
        <v>0</v>
      </c>
      <c r="F2073" s="239">
        <v>0</v>
      </c>
      <c r="G2073" s="239">
        <v>0</v>
      </c>
      <c r="H2073" s="239">
        <v>0</v>
      </c>
      <c r="I2073" s="237">
        <v>30000</v>
      </c>
    </row>
    <row r="2074" spans="1:9">
      <c r="A2074" s="236" t="s">
        <v>3441</v>
      </c>
      <c r="B2074" s="236" t="s">
        <v>2725</v>
      </c>
      <c r="C2074" s="237">
        <v>0</v>
      </c>
      <c r="D2074" s="238">
        <v>0</v>
      </c>
      <c r="E2074" s="239">
        <v>0</v>
      </c>
      <c r="F2074" s="239">
        <v>0</v>
      </c>
      <c r="G2074" s="239">
        <v>0</v>
      </c>
      <c r="H2074" s="239">
        <v>0</v>
      </c>
      <c r="I2074" s="237">
        <v>30000</v>
      </c>
    </row>
    <row r="2075" spans="1:9">
      <c r="A2075" s="236" t="s">
        <v>865</v>
      </c>
      <c r="B2075" s="236" t="s">
        <v>1802</v>
      </c>
      <c r="C2075" s="237">
        <v>0</v>
      </c>
      <c r="D2075" s="238">
        <v>0</v>
      </c>
      <c r="E2075" s="239">
        <v>0</v>
      </c>
      <c r="F2075" s="239">
        <v>0</v>
      </c>
      <c r="G2075" s="239">
        <v>0</v>
      </c>
      <c r="H2075" s="239">
        <v>0</v>
      </c>
      <c r="I2075" s="237">
        <v>24000</v>
      </c>
    </row>
    <row r="2076" spans="1:9">
      <c r="A2076" s="236" t="s">
        <v>3442</v>
      </c>
      <c r="B2076" s="236" t="s">
        <v>3064</v>
      </c>
      <c r="C2076" s="237">
        <v>0</v>
      </c>
      <c r="D2076" s="238">
        <v>0</v>
      </c>
      <c r="E2076" s="239">
        <v>0</v>
      </c>
      <c r="F2076" s="239">
        <v>0</v>
      </c>
      <c r="G2076" s="239">
        <v>0</v>
      </c>
      <c r="H2076" s="239">
        <v>0</v>
      </c>
      <c r="I2076" s="237">
        <v>50000</v>
      </c>
    </row>
    <row r="2077" spans="1:9">
      <c r="A2077" s="236" t="s">
        <v>3443</v>
      </c>
      <c r="B2077" s="236" t="s">
        <v>3238</v>
      </c>
      <c r="C2077" s="237">
        <v>0</v>
      </c>
      <c r="D2077" s="238">
        <v>0</v>
      </c>
      <c r="E2077" s="239">
        <v>0</v>
      </c>
      <c r="F2077" s="239">
        <v>0</v>
      </c>
      <c r="G2077" s="239">
        <v>0</v>
      </c>
      <c r="H2077" s="239">
        <v>0</v>
      </c>
      <c r="I2077" s="237">
        <v>34560</v>
      </c>
    </row>
    <row r="2078" spans="1:9">
      <c r="A2078" s="236" t="s">
        <v>3444</v>
      </c>
      <c r="B2078" s="236" t="s">
        <v>1870</v>
      </c>
      <c r="C2078" s="237">
        <v>0</v>
      </c>
      <c r="D2078" s="238">
        <v>0</v>
      </c>
      <c r="E2078" s="239">
        <v>0</v>
      </c>
      <c r="F2078" s="239">
        <v>0</v>
      </c>
      <c r="G2078" s="239">
        <v>0</v>
      </c>
      <c r="H2078" s="239">
        <v>0</v>
      </c>
      <c r="I2078" s="237">
        <v>30000</v>
      </c>
    </row>
    <row r="2079" spans="1:9">
      <c r="A2079" s="236" t="s">
        <v>1312</v>
      </c>
      <c r="B2079" s="236" t="s">
        <v>1625</v>
      </c>
      <c r="C2079" s="237">
        <v>0</v>
      </c>
      <c r="D2079" s="238">
        <v>0</v>
      </c>
      <c r="E2079" s="239">
        <v>0</v>
      </c>
      <c r="F2079" s="239">
        <v>0</v>
      </c>
      <c r="G2079" s="239">
        <v>0</v>
      </c>
      <c r="H2079" s="239">
        <v>0</v>
      </c>
      <c r="I2079" s="237">
        <v>80000</v>
      </c>
    </row>
    <row r="2080" spans="1:9">
      <c r="A2080" s="236" t="s">
        <v>3445</v>
      </c>
      <c r="B2080" s="236" t="s">
        <v>1903</v>
      </c>
      <c r="C2080" s="237">
        <v>0</v>
      </c>
      <c r="D2080" s="238">
        <v>0</v>
      </c>
      <c r="E2080" s="239">
        <v>0</v>
      </c>
      <c r="F2080" s="239">
        <v>0</v>
      </c>
      <c r="G2080" s="239">
        <v>0</v>
      </c>
      <c r="H2080" s="239">
        <v>0</v>
      </c>
      <c r="I2080" s="237">
        <v>30000</v>
      </c>
    </row>
    <row r="2081" spans="1:9">
      <c r="A2081" s="236" t="s">
        <v>3446</v>
      </c>
      <c r="B2081" s="236" t="s">
        <v>2056</v>
      </c>
      <c r="C2081" s="237">
        <v>0</v>
      </c>
      <c r="D2081" s="238">
        <v>0</v>
      </c>
      <c r="E2081" s="239">
        <v>0</v>
      </c>
      <c r="F2081" s="239">
        <v>0</v>
      </c>
      <c r="G2081" s="239">
        <v>0</v>
      </c>
      <c r="H2081" s="239">
        <v>0</v>
      </c>
      <c r="I2081" s="237">
        <v>46080</v>
      </c>
    </row>
    <row r="2082" spans="1:9">
      <c r="A2082" s="236" t="s">
        <v>3447</v>
      </c>
      <c r="B2082" s="236" t="s">
        <v>1727</v>
      </c>
      <c r="C2082" s="237">
        <v>0</v>
      </c>
      <c r="D2082" s="238">
        <v>0</v>
      </c>
      <c r="E2082" s="239">
        <v>0</v>
      </c>
      <c r="F2082" s="239">
        <v>0</v>
      </c>
      <c r="G2082" s="239">
        <v>0</v>
      </c>
      <c r="H2082" s="239">
        <v>0</v>
      </c>
      <c r="I2082" s="237">
        <v>24000</v>
      </c>
    </row>
    <row r="2083" spans="1:9">
      <c r="A2083" s="236" t="s">
        <v>3448</v>
      </c>
      <c r="B2083" s="236" t="s">
        <v>2189</v>
      </c>
      <c r="C2083" s="237">
        <v>0</v>
      </c>
      <c r="D2083" s="238">
        <v>0</v>
      </c>
      <c r="E2083" s="239">
        <v>0</v>
      </c>
      <c r="F2083" s="239">
        <v>0</v>
      </c>
      <c r="G2083" s="239">
        <v>0</v>
      </c>
      <c r="H2083" s="239">
        <v>0</v>
      </c>
      <c r="I2083" s="237">
        <v>24000</v>
      </c>
    </row>
    <row r="2084" spans="1:9">
      <c r="A2084" s="236" t="s">
        <v>3449</v>
      </c>
      <c r="B2084" s="236" t="s">
        <v>2213</v>
      </c>
      <c r="C2084" s="237">
        <v>0</v>
      </c>
      <c r="D2084" s="238">
        <v>0</v>
      </c>
      <c r="E2084" s="239">
        <v>0</v>
      </c>
      <c r="F2084" s="239">
        <v>0</v>
      </c>
      <c r="G2084" s="239">
        <v>0</v>
      </c>
      <c r="H2084" s="239">
        <v>0</v>
      </c>
      <c r="I2084" s="237">
        <v>80000</v>
      </c>
    </row>
    <row r="2085" spans="1:9">
      <c r="A2085" s="236" t="s">
        <v>3450</v>
      </c>
      <c r="B2085" s="236" t="s">
        <v>3381</v>
      </c>
      <c r="C2085" s="237">
        <v>0</v>
      </c>
      <c r="D2085" s="238">
        <v>0</v>
      </c>
      <c r="E2085" s="239">
        <v>0</v>
      </c>
      <c r="F2085" s="239">
        <v>0</v>
      </c>
      <c r="G2085" s="239">
        <v>0</v>
      </c>
      <c r="H2085" s="239">
        <v>0</v>
      </c>
      <c r="I2085" s="237">
        <v>30000</v>
      </c>
    </row>
    <row r="2086" spans="1:9">
      <c r="A2086" s="236" t="s">
        <v>3451</v>
      </c>
      <c r="B2086" s="236" t="s">
        <v>2194</v>
      </c>
      <c r="C2086" s="237">
        <v>0</v>
      </c>
      <c r="D2086" s="238">
        <v>0</v>
      </c>
      <c r="E2086" s="239">
        <v>0</v>
      </c>
      <c r="F2086" s="239">
        <v>0</v>
      </c>
      <c r="G2086" s="239">
        <v>0</v>
      </c>
      <c r="H2086" s="239">
        <v>0</v>
      </c>
      <c r="I2086" s="237">
        <v>30000</v>
      </c>
    </row>
    <row r="2087" spans="1:9">
      <c r="A2087" s="236" t="s">
        <v>3452</v>
      </c>
      <c r="B2087" s="236" t="s">
        <v>1729</v>
      </c>
      <c r="C2087" s="237">
        <v>0</v>
      </c>
      <c r="D2087" s="238">
        <v>0</v>
      </c>
      <c r="E2087" s="239">
        <v>0</v>
      </c>
      <c r="F2087" s="239">
        <v>0</v>
      </c>
      <c r="G2087" s="239">
        <v>0</v>
      </c>
      <c r="H2087" s="239">
        <v>0</v>
      </c>
      <c r="I2087" s="237">
        <v>30000</v>
      </c>
    </row>
    <row r="2088" spans="1:9">
      <c r="A2088" s="236" t="s">
        <v>1297</v>
      </c>
      <c r="B2088" s="236" t="s">
        <v>3141</v>
      </c>
      <c r="C2088" s="237">
        <v>0</v>
      </c>
      <c r="D2088" s="238">
        <v>0</v>
      </c>
      <c r="E2088" s="239">
        <v>0</v>
      </c>
      <c r="F2088" s="239">
        <v>0</v>
      </c>
      <c r="G2088" s="239">
        <v>0</v>
      </c>
      <c r="H2088" s="239">
        <v>0</v>
      </c>
      <c r="I2088" s="237">
        <v>30000</v>
      </c>
    </row>
    <row r="2089" spans="1:9">
      <c r="A2089" s="236" t="s">
        <v>3453</v>
      </c>
      <c r="B2089" s="236" t="s">
        <v>3245</v>
      </c>
      <c r="C2089" s="237">
        <v>0</v>
      </c>
      <c r="D2089" s="238">
        <v>0</v>
      </c>
      <c r="E2089" s="239">
        <v>0</v>
      </c>
      <c r="F2089" s="239">
        <v>0</v>
      </c>
      <c r="G2089" s="239">
        <v>0</v>
      </c>
      <c r="H2089" s="239">
        <v>0</v>
      </c>
      <c r="I2089" s="237">
        <v>80000</v>
      </c>
    </row>
    <row r="2090" spans="1:9">
      <c r="A2090" s="236" t="s">
        <v>3454</v>
      </c>
      <c r="B2090" s="236" t="s">
        <v>1705</v>
      </c>
      <c r="C2090" s="237">
        <v>0</v>
      </c>
      <c r="D2090" s="238">
        <v>0</v>
      </c>
      <c r="E2090" s="239">
        <v>0</v>
      </c>
      <c r="F2090" s="239">
        <v>0</v>
      </c>
      <c r="G2090" s="239">
        <v>0</v>
      </c>
      <c r="H2090" s="239">
        <v>0</v>
      </c>
      <c r="I2090" s="237">
        <v>50000</v>
      </c>
    </row>
    <row r="2091" spans="1:9">
      <c r="A2091" s="236" t="s">
        <v>811</v>
      </c>
      <c r="B2091" s="236" t="s">
        <v>1746</v>
      </c>
      <c r="C2091" s="237">
        <v>0</v>
      </c>
      <c r="D2091" s="238">
        <v>0</v>
      </c>
      <c r="E2091" s="239">
        <v>0</v>
      </c>
      <c r="F2091" s="239">
        <v>0</v>
      </c>
      <c r="G2091" s="239">
        <v>0</v>
      </c>
      <c r="H2091" s="239">
        <v>0</v>
      </c>
      <c r="I2091" s="237">
        <v>30000</v>
      </c>
    </row>
    <row r="2092" spans="1:9">
      <c r="A2092" s="236" t="s">
        <v>3455</v>
      </c>
      <c r="B2092" s="236" t="s">
        <v>1796</v>
      </c>
      <c r="C2092" s="237">
        <v>0</v>
      </c>
      <c r="D2092" s="238">
        <v>0</v>
      </c>
      <c r="E2092" s="239">
        <v>0</v>
      </c>
      <c r="F2092" s="239">
        <v>0</v>
      </c>
      <c r="G2092" s="239">
        <v>0</v>
      </c>
      <c r="H2092" s="239">
        <v>0</v>
      </c>
      <c r="I2092" s="237">
        <v>30000</v>
      </c>
    </row>
    <row r="2093" spans="1:9">
      <c r="A2093" s="236" t="s">
        <v>3456</v>
      </c>
      <c r="B2093" s="236" t="s">
        <v>2531</v>
      </c>
      <c r="C2093" s="237">
        <v>0</v>
      </c>
      <c r="D2093" s="238">
        <v>0</v>
      </c>
      <c r="E2093" s="239">
        <v>0</v>
      </c>
      <c r="F2093" s="239">
        <v>0</v>
      </c>
      <c r="G2093" s="239">
        <v>0</v>
      </c>
      <c r="H2093" s="239">
        <v>0</v>
      </c>
      <c r="I2093" s="237">
        <v>24000</v>
      </c>
    </row>
    <row r="2094" spans="1:9">
      <c r="A2094" s="236" t="s">
        <v>2709</v>
      </c>
      <c r="B2094" s="236" t="s">
        <v>1748</v>
      </c>
      <c r="C2094" s="237">
        <v>0</v>
      </c>
      <c r="D2094" s="238">
        <v>0</v>
      </c>
      <c r="E2094" s="239">
        <v>0</v>
      </c>
      <c r="F2094" s="239">
        <v>0</v>
      </c>
      <c r="G2094" s="239">
        <v>0</v>
      </c>
      <c r="H2094" s="239">
        <v>0</v>
      </c>
      <c r="I2094" s="237">
        <v>24000</v>
      </c>
    </row>
    <row r="2095" spans="1:9">
      <c r="A2095" s="236" t="s">
        <v>3457</v>
      </c>
      <c r="B2095" s="236" t="s">
        <v>3381</v>
      </c>
      <c r="C2095" s="237">
        <v>0</v>
      </c>
      <c r="D2095" s="238">
        <v>0</v>
      </c>
      <c r="E2095" s="239">
        <v>0</v>
      </c>
      <c r="F2095" s="239">
        <v>0</v>
      </c>
      <c r="G2095" s="239">
        <v>0</v>
      </c>
      <c r="H2095" s="239">
        <v>0</v>
      </c>
      <c r="I2095" s="237">
        <v>30000</v>
      </c>
    </row>
    <row r="2096" spans="1:9">
      <c r="A2096" s="236" t="s">
        <v>3458</v>
      </c>
      <c r="B2096" s="236" t="s">
        <v>1945</v>
      </c>
      <c r="C2096" s="237">
        <v>0</v>
      </c>
      <c r="D2096" s="238">
        <v>0</v>
      </c>
      <c r="E2096" s="239">
        <v>0</v>
      </c>
      <c r="F2096" s="239">
        <v>0</v>
      </c>
      <c r="G2096" s="239">
        <v>0</v>
      </c>
      <c r="H2096" s="239">
        <v>0</v>
      </c>
      <c r="I2096" s="237">
        <v>51200</v>
      </c>
    </row>
    <row r="2097" spans="1:9">
      <c r="A2097" s="236" t="s">
        <v>3459</v>
      </c>
      <c r="B2097" s="236" t="s">
        <v>2061</v>
      </c>
      <c r="C2097" s="237">
        <v>0</v>
      </c>
      <c r="D2097" s="238">
        <v>0</v>
      </c>
      <c r="E2097" s="239">
        <v>0</v>
      </c>
      <c r="F2097" s="239">
        <v>0</v>
      </c>
      <c r="G2097" s="239">
        <v>0</v>
      </c>
      <c r="H2097" s="239">
        <v>0</v>
      </c>
      <c r="I2097" s="237">
        <v>24000</v>
      </c>
    </row>
    <row r="2098" spans="1:9">
      <c r="A2098" s="236" t="s">
        <v>3460</v>
      </c>
      <c r="B2098" s="236" t="s">
        <v>1844</v>
      </c>
      <c r="C2098" s="237">
        <v>0</v>
      </c>
      <c r="D2098" s="238">
        <v>0</v>
      </c>
      <c r="E2098" s="239">
        <v>0</v>
      </c>
      <c r="F2098" s="239">
        <v>0</v>
      </c>
      <c r="G2098" s="239">
        <v>0</v>
      </c>
      <c r="H2098" s="239">
        <v>0</v>
      </c>
      <c r="I2098" s="237">
        <v>34560</v>
      </c>
    </row>
    <row r="2099" spans="1:9">
      <c r="A2099" s="236" t="s">
        <v>856</v>
      </c>
      <c r="B2099" s="236" t="s">
        <v>1668</v>
      </c>
      <c r="C2099" s="237">
        <v>0</v>
      </c>
      <c r="D2099" s="238">
        <v>0</v>
      </c>
      <c r="E2099" s="239">
        <v>0</v>
      </c>
      <c r="F2099" s="239">
        <v>0</v>
      </c>
      <c r="G2099" s="239">
        <v>0</v>
      </c>
      <c r="H2099" s="239">
        <v>0</v>
      </c>
      <c r="I2099" s="237">
        <v>160000</v>
      </c>
    </row>
    <row r="2100" spans="1:9">
      <c r="A2100" s="236" t="s">
        <v>3461</v>
      </c>
      <c r="B2100" s="236" t="s">
        <v>2036</v>
      </c>
      <c r="C2100" s="237">
        <v>0</v>
      </c>
      <c r="D2100" s="238">
        <v>0</v>
      </c>
      <c r="E2100" s="239">
        <v>0</v>
      </c>
      <c r="F2100" s="239">
        <v>0</v>
      </c>
      <c r="G2100" s="239">
        <v>0</v>
      </c>
      <c r="H2100" s="239">
        <v>0</v>
      </c>
      <c r="I2100" s="237">
        <v>30000</v>
      </c>
    </row>
    <row r="2101" spans="1:9">
      <c r="A2101" s="236" t="s">
        <v>477</v>
      </c>
      <c r="B2101" s="236" t="s">
        <v>2092</v>
      </c>
      <c r="C2101" s="237">
        <v>0</v>
      </c>
      <c r="D2101" s="238">
        <v>0</v>
      </c>
      <c r="E2101" s="239">
        <v>0</v>
      </c>
      <c r="F2101" s="239">
        <v>0</v>
      </c>
      <c r="G2101" s="239">
        <v>0</v>
      </c>
      <c r="H2101" s="239">
        <v>0</v>
      </c>
      <c r="I2101" s="237">
        <v>30000</v>
      </c>
    </row>
    <row r="2102" spans="1:9">
      <c r="A2102" s="236" t="s">
        <v>895</v>
      </c>
      <c r="B2102" s="236" t="s">
        <v>3367</v>
      </c>
      <c r="C2102" s="237">
        <v>0</v>
      </c>
      <c r="D2102" s="238">
        <v>0</v>
      </c>
      <c r="E2102" s="239">
        <v>0</v>
      </c>
      <c r="F2102" s="239">
        <v>0</v>
      </c>
      <c r="G2102" s="239">
        <v>0</v>
      </c>
      <c r="H2102" s="239">
        <v>0</v>
      </c>
      <c r="I2102" s="237">
        <v>27648</v>
      </c>
    </row>
    <row r="2103" spans="1:9">
      <c r="A2103" s="236" t="s">
        <v>3462</v>
      </c>
      <c r="B2103" s="236" t="s">
        <v>1815</v>
      </c>
      <c r="C2103" s="237">
        <v>0</v>
      </c>
      <c r="D2103" s="238">
        <v>0</v>
      </c>
      <c r="E2103" s="239">
        <v>0</v>
      </c>
      <c r="F2103" s="239">
        <v>0</v>
      </c>
      <c r="G2103" s="239">
        <v>0</v>
      </c>
      <c r="H2103" s="239">
        <v>0</v>
      </c>
      <c r="I2103" s="237">
        <v>30000</v>
      </c>
    </row>
    <row r="2104" spans="1:9">
      <c r="A2104" s="236" t="s">
        <v>943</v>
      </c>
      <c r="B2104" s="236" t="s">
        <v>1614</v>
      </c>
      <c r="C2104" s="237">
        <v>0</v>
      </c>
      <c r="D2104" s="238">
        <v>0</v>
      </c>
      <c r="E2104" s="239">
        <v>0</v>
      </c>
      <c r="F2104" s="239">
        <v>0</v>
      </c>
      <c r="G2104" s="239">
        <v>0</v>
      </c>
      <c r="H2104" s="239">
        <v>0</v>
      </c>
      <c r="I2104" s="237">
        <v>30000</v>
      </c>
    </row>
    <row r="2105" spans="1:9">
      <c r="A2105" s="236" t="s">
        <v>517</v>
      </c>
      <c r="B2105" s="236" t="s">
        <v>2573</v>
      </c>
      <c r="C2105" s="237">
        <v>0</v>
      </c>
      <c r="D2105" s="238">
        <v>0</v>
      </c>
      <c r="E2105" s="239">
        <v>0</v>
      </c>
      <c r="F2105" s="239">
        <v>0</v>
      </c>
      <c r="G2105" s="239">
        <v>0</v>
      </c>
      <c r="H2105" s="239">
        <v>0</v>
      </c>
      <c r="I2105" s="237">
        <v>30000</v>
      </c>
    </row>
    <row r="2106" spans="1:9">
      <c r="A2106" s="236" t="s">
        <v>3463</v>
      </c>
      <c r="B2106" s="236" t="s">
        <v>2556</v>
      </c>
      <c r="C2106" s="237">
        <v>0</v>
      </c>
      <c r="D2106" s="238">
        <v>0</v>
      </c>
      <c r="E2106" s="239">
        <v>0</v>
      </c>
      <c r="F2106" s="239">
        <v>0</v>
      </c>
      <c r="G2106" s="239">
        <v>0</v>
      </c>
      <c r="H2106" s="239">
        <v>0</v>
      </c>
      <c r="I2106" s="237">
        <v>46080</v>
      </c>
    </row>
    <row r="2107" spans="1:9">
      <c r="A2107" s="236" t="s">
        <v>3464</v>
      </c>
      <c r="B2107" s="236" t="s">
        <v>3434</v>
      </c>
      <c r="C2107" s="237">
        <v>0</v>
      </c>
      <c r="D2107" s="238">
        <v>0</v>
      </c>
      <c r="E2107" s="239">
        <v>0</v>
      </c>
      <c r="F2107" s="239">
        <v>0</v>
      </c>
      <c r="G2107" s="239">
        <v>0</v>
      </c>
      <c r="H2107" s="239">
        <v>0</v>
      </c>
      <c r="I2107" s="237">
        <v>30000</v>
      </c>
    </row>
    <row r="2108" spans="1:9">
      <c r="A2108" s="236" t="s">
        <v>3465</v>
      </c>
      <c r="B2108" s="236" t="s">
        <v>3004</v>
      </c>
      <c r="C2108" s="237">
        <v>0</v>
      </c>
      <c r="D2108" s="238">
        <v>0</v>
      </c>
      <c r="E2108" s="239">
        <v>0</v>
      </c>
      <c r="F2108" s="239">
        <v>0</v>
      </c>
      <c r="G2108" s="239">
        <v>0</v>
      </c>
      <c r="H2108" s="239">
        <v>0</v>
      </c>
      <c r="I2108" s="237">
        <v>30000</v>
      </c>
    </row>
    <row r="2109" spans="1:9">
      <c r="A2109" s="236" t="s">
        <v>3466</v>
      </c>
      <c r="B2109" s="236" t="s">
        <v>1937</v>
      </c>
      <c r="C2109" s="237">
        <v>0</v>
      </c>
      <c r="D2109" s="238">
        <v>0</v>
      </c>
      <c r="E2109" s="239">
        <v>0</v>
      </c>
      <c r="F2109" s="239">
        <v>0</v>
      </c>
      <c r="G2109" s="239">
        <v>0</v>
      </c>
      <c r="H2109" s="239">
        <v>0</v>
      </c>
      <c r="I2109" s="237">
        <v>30000</v>
      </c>
    </row>
    <row r="2110" spans="1:9">
      <c r="A2110" s="236" t="s">
        <v>3467</v>
      </c>
      <c r="B2110" s="236" t="s">
        <v>1960</v>
      </c>
      <c r="C2110" s="237">
        <v>0</v>
      </c>
      <c r="D2110" s="238">
        <v>0</v>
      </c>
      <c r="E2110" s="239">
        <v>0</v>
      </c>
      <c r="F2110" s="239">
        <v>0</v>
      </c>
      <c r="G2110" s="239">
        <v>0</v>
      </c>
      <c r="H2110" s="239">
        <v>0</v>
      </c>
      <c r="I2110" s="237">
        <v>64000</v>
      </c>
    </row>
    <row r="2111" spans="1:9">
      <c r="A2111" s="236" t="s">
        <v>3468</v>
      </c>
      <c r="B2111" s="236" t="s">
        <v>2126</v>
      </c>
      <c r="C2111" s="237">
        <v>0</v>
      </c>
      <c r="D2111" s="238">
        <v>0</v>
      </c>
      <c r="E2111" s="239">
        <v>0</v>
      </c>
      <c r="F2111" s="239">
        <v>0</v>
      </c>
      <c r="G2111" s="239">
        <v>0</v>
      </c>
      <c r="H2111" s="239">
        <v>0</v>
      </c>
      <c r="I2111" s="237">
        <v>30000</v>
      </c>
    </row>
    <row r="2112" spans="1:9">
      <c r="A2112" s="236" t="s">
        <v>1316</v>
      </c>
      <c r="B2112" s="236" t="s">
        <v>1625</v>
      </c>
      <c r="C2112" s="237">
        <v>0</v>
      </c>
      <c r="D2112" s="238">
        <v>0</v>
      </c>
      <c r="E2112" s="239">
        <v>0</v>
      </c>
      <c r="F2112" s="239">
        <v>0</v>
      </c>
      <c r="G2112" s="239">
        <v>0</v>
      </c>
      <c r="H2112" s="239">
        <v>0</v>
      </c>
      <c r="I2112" s="237">
        <v>80000</v>
      </c>
    </row>
    <row r="2113" spans="1:9">
      <c r="A2113" s="236" t="s">
        <v>3469</v>
      </c>
      <c r="B2113" s="236" t="s">
        <v>2200</v>
      </c>
      <c r="C2113" s="237">
        <v>0</v>
      </c>
      <c r="D2113" s="238">
        <v>0</v>
      </c>
      <c r="E2113" s="239">
        <v>0</v>
      </c>
      <c r="F2113" s="239">
        <v>0</v>
      </c>
      <c r="G2113" s="239">
        <v>0</v>
      </c>
      <c r="H2113" s="239">
        <v>0</v>
      </c>
      <c r="I2113" s="237">
        <v>43200</v>
      </c>
    </row>
    <row r="2114" spans="1:9">
      <c r="A2114" s="236" t="s">
        <v>812</v>
      </c>
      <c r="B2114" s="236" t="s">
        <v>2030</v>
      </c>
      <c r="C2114" s="237">
        <v>0</v>
      </c>
      <c r="D2114" s="238">
        <v>0</v>
      </c>
      <c r="E2114" s="239">
        <v>0</v>
      </c>
      <c r="F2114" s="239">
        <v>0</v>
      </c>
      <c r="G2114" s="239">
        <v>0</v>
      </c>
      <c r="H2114" s="239">
        <v>0</v>
      </c>
      <c r="I2114" s="237">
        <v>51200</v>
      </c>
    </row>
    <row r="2115" spans="1:9">
      <c r="A2115" s="236" t="s">
        <v>3470</v>
      </c>
      <c r="B2115" s="236" t="s">
        <v>3437</v>
      </c>
      <c r="C2115" s="237">
        <v>0</v>
      </c>
      <c r="D2115" s="238">
        <v>0</v>
      </c>
      <c r="E2115" s="239">
        <v>0</v>
      </c>
      <c r="F2115" s="239">
        <v>0</v>
      </c>
      <c r="G2115" s="239">
        <v>0</v>
      </c>
      <c r="H2115" s="239">
        <v>0</v>
      </c>
      <c r="I2115" s="237">
        <v>30000</v>
      </c>
    </row>
    <row r="2116" spans="1:9">
      <c r="A2116" s="236" t="s">
        <v>826</v>
      </c>
      <c r="B2116" s="236" t="s">
        <v>1746</v>
      </c>
      <c r="C2116" s="237">
        <v>0</v>
      </c>
      <c r="D2116" s="238">
        <v>0</v>
      </c>
      <c r="E2116" s="239">
        <v>0</v>
      </c>
      <c r="F2116" s="239">
        <v>0</v>
      </c>
      <c r="G2116" s="239">
        <v>0</v>
      </c>
      <c r="H2116" s="239">
        <v>0</v>
      </c>
      <c r="I2116" s="237">
        <v>30000</v>
      </c>
    </row>
    <row r="2117" spans="1:9">
      <c r="A2117" s="236" t="s">
        <v>3471</v>
      </c>
      <c r="B2117" s="236" t="s">
        <v>1695</v>
      </c>
      <c r="C2117" s="237">
        <v>0</v>
      </c>
      <c r="D2117" s="238">
        <v>0</v>
      </c>
      <c r="E2117" s="239">
        <v>0</v>
      </c>
      <c r="F2117" s="239">
        <v>0</v>
      </c>
      <c r="G2117" s="239">
        <v>0</v>
      </c>
      <c r="H2117" s="239">
        <v>0</v>
      </c>
      <c r="I2117" s="237">
        <v>100000</v>
      </c>
    </row>
    <row r="2118" spans="1:9">
      <c r="A2118" s="236" t="s">
        <v>3472</v>
      </c>
      <c r="B2118" s="236" t="s">
        <v>2691</v>
      </c>
      <c r="C2118" s="237">
        <v>0</v>
      </c>
      <c r="D2118" s="238">
        <v>0</v>
      </c>
      <c r="E2118" s="239">
        <v>0</v>
      </c>
      <c r="F2118" s="239">
        <v>0</v>
      </c>
      <c r="G2118" s="239">
        <v>0</v>
      </c>
      <c r="H2118" s="239">
        <v>0</v>
      </c>
      <c r="I2118" s="237">
        <v>96000</v>
      </c>
    </row>
    <row r="2119" spans="1:9">
      <c r="A2119" s="236" t="s">
        <v>807</v>
      </c>
      <c r="B2119" s="236" t="s">
        <v>1746</v>
      </c>
      <c r="C2119" s="237">
        <v>0</v>
      </c>
      <c r="D2119" s="238">
        <v>0</v>
      </c>
      <c r="E2119" s="239">
        <v>0</v>
      </c>
      <c r="F2119" s="239">
        <v>0</v>
      </c>
      <c r="G2119" s="239">
        <v>0</v>
      </c>
      <c r="H2119" s="239">
        <v>0</v>
      </c>
      <c r="I2119" s="237">
        <v>30000</v>
      </c>
    </row>
    <row r="2120" spans="1:9">
      <c r="A2120" s="236" t="s">
        <v>3473</v>
      </c>
      <c r="B2120" s="236" t="s">
        <v>2251</v>
      </c>
      <c r="C2120" s="237">
        <v>0</v>
      </c>
      <c r="D2120" s="238">
        <v>0</v>
      </c>
      <c r="E2120" s="239">
        <v>0</v>
      </c>
      <c r="F2120" s="239">
        <v>0</v>
      </c>
      <c r="G2120" s="239">
        <v>0</v>
      </c>
      <c r="H2120" s="239">
        <v>0</v>
      </c>
      <c r="I2120" s="237">
        <v>24000</v>
      </c>
    </row>
    <row r="2121" spans="1:9">
      <c r="A2121" s="236" t="s">
        <v>3474</v>
      </c>
      <c r="B2121" s="236" t="s">
        <v>2090</v>
      </c>
      <c r="C2121" s="237">
        <v>0</v>
      </c>
      <c r="D2121" s="238">
        <v>0</v>
      </c>
      <c r="E2121" s="239">
        <v>0</v>
      </c>
      <c r="F2121" s="239">
        <v>0</v>
      </c>
      <c r="G2121" s="239">
        <v>0</v>
      </c>
      <c r="H2121" s="239">
        <v>0</v>
      </c>
      <c r="I2121" s="237">
        <v>34560</v>
      </c>
    </row>
    <row r="2122" spans="1:9">
      <c r="A2122" s="236" t="s">
        <v>988</v>
      </c>
      <c r="B2122" s="236" t="s">
        <v>1606</v>
      </c>
      <c r="C2122" s="237">
        <v>0</v>
      </c>
      <c r="D2122" s="238">
        <v>0</v>
      </c>
      <c r="E2122" s="239">
        <v>0</v>
      </c>
      <c r="F2122" s="239">
        <v>0</v>
      </c>
      <c r="G2122" s="239">
        <v>0</v>
      </c>
      <c r="H2122" s="239">
        <v>0</v>
      </c>
      <c r="I2122" s="237">
        <v>130000</v>
      </c>
    </row>
    <row r="2123" spans="1:9">
      <c r="A2123" s="236" t="s">
        <v>3475</v>
      </c>
      <c r="B2123" s="236" t="s">
        <v>1865</v>
      </c>
      <c r="C2123" s="237">
        <v>0</v>
      </c>
      <c r="D2123" s="238">
        <v>0</v>
      </c>
      <c r="E2123" s="239">
        <v>0</v>
      </c>
      <c r="F2123" s="239">
        <v>0</v>
      </c>
      <c r="G2123" s="239">
        <v>0</v>
      </c>
      <c r="H2123" s="239">
        <v>0</v>
      </c>
      <c r="I2123" s="237">
        <v>34560</v>
      </c>
    </row>
    <row r="2124" spans="1:9">
      <c r="A2124" s="236" t="s">
        <v>968</v>
      </c>
      <c r="B2124" s="236" t="s">
        <v>1581</v>
      </c>
      <c r="C2124" s="237">
        <v>0</v>
      </c>
      <c r="D2124" s="238">
        <v>0</v>
      </c>
      <c r="E2124" s="239">
        <v>0</v>
      </c>
      <c r="F2124" s="239">
        <v>0</v>
      </c>
      <c r="G2124" s="239">
        <v>0</v>
      </c>
      <c r="H2124" s="239">
        <v>0</v>
      </c>
      <c r="I2124" s="237">
        <v>150000</v>
      </c>
    </row>
    <row r="2125" spans="1:9">
      <c r="A2125" s="236" t="s">
        <v>3476</v>
      </c>
      <c r="B2125" s="236" t="s">
        <v>1712</v>
      </c>
      <c r="C2125" s="237">
        <v>0</v>
      </c>
      <c r="D2125" s="238">
        <v>0</v>
      </c>
      <c r="E2125" s="239">
        <v>0</v>
      </c>
      <c r="F2125" s="239">
        <v>0</v>
      </c>
      <c r="G2125" s="239">
        <v>0</v>
      </c>
      <c r="H2125" s="239">
        <v>0</v>
      </c>
      <c r="I2125" s="237">
        <v>30000</v>
      </c>
    </row>
    <row r="2126" spans="1:9">
      <c r="A2126" s="236" t="s">
        <v>870</v>
      </c>
      <c r="B2126" s="236" t="s">
        <v>1668</v>
      </c>
      <c r="C2126" s="237">
        <v>0</v>
      </c>
      <c r="D2126" s="238">
        <v>0</v>
      </c>
      <c r="E2126" s="239">
        <v>0</v>
      </c>
      <c r="F2126" s="239">
        <v>0</v>
      </c>
      <c r="G2126" s="239">
        <v>0</v>
      </c>
      <c r="H2126" s="239">
        <v>0</v>
      </c>
      <c r="I2126" s="237">
        <v>160000</v>
      </c>
    </row>
    <row r="2127" spans="1:9">
      <c r="A2127" s="236" t="s">
        <v>3477</v>
      </c>
      <c r="B2127" s="236" t="s">
        <v>3012</v>
      </c>
      <c r="C2127" s="237">
        <v>0</v>
      </c>
      <c r="D2127" s="238">
        <v>0</v>
      </c>
      <c r="E2127" s="239">
        <v>0</v>
      </c>
      <c r="F2127" s="239">
        <v>0</v>
      </c>
      <c r="G2127" s="239">
        <v>0</v>
      </c>
      <c r="H2127" s="239">
        <v>0</v>
      </c>
      <c r="I2127" s="237">
        <v>30000</v>
      </c>
    </row>
    <row r="2128" spans="1:9">
      <c r="A2128" s="236" t="s">
        <v>3478</v>
      </c>
      <c r="B2128" s="236" t="s">
        <v>3031</v>
      </c>
      <c r="C2128" s="237">
        <v>0</v>
      </c>
      <c r="D2128" s="238">
        <v>0</v>
      </c>
      <c r="E2128" s="239">
        <v>0</v>
      </c>
      <c r="F2128" s="239">
        <v>0</v>
      </c>
      <c r="G2128" s="239">
        <v>0</v>
      </c>
      <c r="H2128" s="239">
        <v>0</v>
      </c>
      <c r="I2128" s="237">
        <v>30000</v>
      </c>
    </row>
    <row r="2129" spans="1:9">
      <c r="A2129" s="236" t="s">
        <v>1221</v>
      </c>
      <c r="B2129" s="236" t="s">
        <v>3076</v>
      </c>
      <c r="C2129" s="237">
        <v>0</v>
      </c>
      <c r="D2129" s="238">
        <v>0</v>
      </c>
      <c r="E2129" s="239">
        <v>0</v>
      </c>
      <c r="F2129" s="239">
        <v>0</v>
      </c>
      <c r="G2129" s="239">
        <v>0</v>
      </c>
      <c r="H2129" s="239">
        <v>0</v>
      </c>
      <c r="I2129" s="237">
        <v>50000</v>
      </c>
    </row>
    <row r="2130" spans="1:9">
      <c r="A2130" s="236" t="s">
        <v>1296</v>
      </c>
      <c r="B2130" s="236" t="s">
        <v>3141</v>
      </c>
      <c r="C2130" s="237">
        <v>0</v>
      </c>
      <c r="D2130" s="238">
        <v>0</v>
      </c>
      <c r="E2130" s="239">
        <v>0</v>
      </c>
      <c r="F2130" s="239">
        <v>0</v>
      </c>
      <c r="G2130" s="239">
        <v>0</v>
      </c>
      <c r="H2130" s="239">
        <v>0</v>
      </c>
      <c r="I2130" s="237">
        <v>30000</v>
      </c>
    </row>
    <row r="2131" spans="1:9">
      <c r="A2131" s="236" t="s">
        <v>3479</v>
      </c>
      <c r="B2131" s="236" t="s">
        <v>3181</v>
      </c>
      <c r="C2131" s="237">
        <v>0</v>
      </c>
      <c r="D2131" s="238">
        <v>0</v>
      </c>
      <c r="E2131" s="239">
        <v>0</v>
      </c>
      <c r="F2131" s="239">
        <v>0</v>
      </c>
      <c r="G2131" s="239">
        <v>0</v>
      </c>
      <c r="H2131" s="239">
        <v>0</v>
      </c>
      <c r="I2131" s="237">
        <v>10000</v>
      </c>
    </row>
    <row r="2132" spans="1:9">
      <c r="A2132" s="236" t="s">
        <v>3480</v>
      </c>
      <c r="B2132" s="236" t="s">
        <v>2330</v>
      </c>
      <c r="C2132" s="237">
        <v>0</v>
      </c>
      <c r="D2132" s="238">
        <v>0</v>
      </c>
      <c r="E2132" s="239">
        <v>0</v>
      </c>
      <c r="F2132" s="239">
        <v>0</v>
      </c>
      <c r="G2132" s="239">
        <v>0</v>
      </c>
      <c r="H2132" s="239">
        <v>0</v>
      </c>
      <c r="I2132" s="237">
        <v>30000</v>
      </c>
    </row>
    <row r="2133" spans="1:9">
      <c r="A2133" s="236" t="s">
        <v>3481</v>
      </c>
      <c r="B2133" s="236" t="s">
        <v>1687</v>
      </c>
      <c r="C2133" s="237">
        <v>0</v>
      </c>
      <c r="D2133" s="238">
        <v>0</v>
      </c>
      <c r="E2133" s="239">
        <v>0</v>
      </c>
      <c r="F2133" s="239">
        <v>0</v>
      </c>
      <c r="G2133" s="239">
        <v>0</v>
      </c>
      <c r="H2133" s="239">
        <v>0</v>
      </c>
      <c r="I2133" s="237">
        <v>30000</v>
      </c>
    </row>
    <row r="2134" spans="1:9">
      <c r="A2134" s="236" t="s">
        <v>3482</v>
      </c>
      <c r="B2134" s="236" t="s">
        <v>2733</v>
      </c>
      <c r="C2134" s="237">
        <v>0</v>
      </c>
      <c r="D2134" s="238">
        <v>0</v>
      </c>
      <c r="E2134" s="239">
        <v>0</v>
      </c>
      <c r="F2134" s="239">
        <v>0</v>
      </c>
      <c r="G2134" s="239">
        <v>0</v>
      </c>
      <c r="H2134" s="239">
        <v>0</v>
      </c>
      <c r="I2134" s="237">
        <v>30000</v>
      </c>
    </row>
    <row r="2135" spans="1:9">
      <c r="A2135" s="236" t="s">
        <v>3483</v>
      </c>
      <c r="B2135" s="236" t="s">
        <v>3385</v>
      </c>
      <c r="C2135" s="237">
        <v>0</v>
      </c>
      <c r="D2135" s="238">
        <v>0</v>
      </c>
      <c r="E2135" s="239">
        <v>0</v>
      </c>
      <c r="F2135" s="239">
        <v>0</v>
      </c>
      <c r="G2135" s="239">
        <v>0</v>
      </c>
      <c r="H2135" s="239">
        <v>0</v>
      </c>
      <c r="I2135" s="237">
        <v>24000</v>
      </c>
    </row>
    <row r="2136" spans="1:9">
      <c r="A2136" s="236" t="s">
        <v>3108</v>
      </c>
      <c r="B2136" s="236" t="s">
        <v>2260</v>
      </c>
      <c r="C2136" s="237">
        <v>0</v>
      </c>
      <c r="D2136" s="238">
        <v>0</v>
      </c>
      <c r="E2136" s="239">
        <v>0</v>
      </c>
      <c r="F2136" s="239">
        <v>0</v>
      </c>
      <c r="G2136" s="239">
        <v>0</v>
      </c>
      <c r="H2136" s="239">
        <v>0</v>
      </c>
      <c r="I2136" s="237">
        <v>50000</v>
      </c>
    </row>
    <row r="2137" spans="1:9">
      <c r="A2137" s="236" t="s">
        <v>3484</v>
      </c>
      <c r="B2137" s="236" t="s">
        <v>2097</v>
      </c>
      <c r="C2137" s="237">
        <v>0</v>
      </c>
      <c r="D2137" s="238">
        <v>0</v>
      </c>
      <c r="E2137" s="239">
        <v>0</v>
      </c>
      <c r="F2137" s="239">
        <v>0</v>
      </c>
      <c r="G2137" s="239">
        <v>0</v>
      </c>
      <c r="H2137" s="239">
        <v>0</v>
      </c>
      <c r="I2137" s="237">
        <v>50000</v>
      </c>
    </row>
    <row r="2138" spans="1:9">
      <c r="A2138" s="236" t="s">
        <v>3485</v>
      </c>
      <c r="B2138" s="236" t="s">
        <v>1862</v>
      </c>
      <c r="C2138" s="237">
        <v>0</v>
      </c>
      <c r="D2138" s="238">
        <v>0</v>
      </c>
      <c r="E2138" s="239">
        <v>0</v>
      </c>
      <c r="F2138" s="239">
        <v>0</v>
      </c>
      <c r="G2138" s="239">
        <v>0</v>
      </c>
      <c r="H2138" s="239">
        <v>0</v>
      </c>
      <c r="I2138" s="237">
        <v>34560</v>
      </c>
    </row>
    <row r="2139" spans="1:9">
      <c r="A2139" s="236" t="s">
        <v>2201</v>
      </c>
      <c r="B2139" s="236" t="s">
        <v>1776</v>
      </c>
      <c r="C2139" s="237">
        <v>0</v>
      </c>
      <c r="D2139" s="238">
        <v>0</v>
      </c>
      <c r="E2139" s="239">
        <v>0</v>
      </c>
      <c r="F2139" s="239">
        <v>0</v>
      </c>
      <c r="G2139" s="239">
        <v>0</v>
      </c>
      <c r="H2139" s="239">
        <v>0</v>
      </c>
      <c r="I2139" s="237">
        <v>30000</v>
      </c>
    </row>
    <row r="2140" spans="1:9">
      <c r="A2140" s="236" t="s">
        <v>1157</v>
      </c>
      <c r="B2140" s="236" t="s">
        <v>2223</v>
      </c>
      <c r="C2140" s="237">
        <v>0</v>
      </c>
      <c r="D2140" s="238">
        <v>0</v>
      </c>
      <c r="E2140" s="239">
        <v>0</v>
      </c>
      <c r="F2140" s="239">
        <v>0</v>
      </c>
      <c r="G2140" s="239">
        <v>0</v>
      </c>
      <c r="H2140" s="239">
        <v>0</v>
      </c>
      <c r="I2140" s="237">
        <v>30000</v>
      </c>
    </row>
    <row r="2141" spans="1:9">
      <c r="A2141" s="236" t="s">
        <v>467</v>
      </c>
      <c r="B2141" s="236" t="s">
        <v>1677</v>
      </c>
      <c r="C2141" s="237">
        <v>0</v>
      </c>
      <c r="D2141" s="238">
        <v>0</v>
      </c>
      <c r="E2141" s="239">
        <v>0</v>
      </c>
      <c r="F2141" s="239">
        <v>0</v>
      </c>
      <c r="G2141" s="239">
        <v>0</v>
      </c>
      <c r="H2141" s="239">
        <v>0</v>
      </c>
      <c r="I2141" s="237">
        <v>30000</v>
      </c>
    </row>
    <row r="2142" spans="1:9">
      <c r="A2142" s="236" t="s">
        <v>3486</v>
      </c>
      <c r="B2142" s="236" t="s">
        <v>2802</v>
      </c>
      <c r="C2142" s="237">
        <v>0</v>
      </c>
      <c r="D2142" s="238">
        <v>0</v>
      </c>
      <c r="E2142" s="239">
        <v>0</v>
      </c>
      <c r="F2142" s="239">
        <v>0</v>
      </c>
      <c r="G2142" s="239">
        <v>0</v>
      </c>
      <c r="H2142" s="239">
        <v>0</v>
      </c>
      <c r="I2142" s="237"/>
    </row>
    <row r="2143" spans="1:9">
      <c r="A2143" s="236" t="s">
        <v>3487</v>
      </c>
      <c r="B2143" s="236" t="s">
        <v>3133</v>
      </c>
      <c r="C2143" s="237">
        <v>0</v>
      </c>
      <c r="D2143" s="238">
        <v>0</v>
      </c>
      <c r="E2143" s="239">
        <v>0</v>
      </c>
      <c r="F2143" s="239">
        <v>0</v>
      </c>
      <c r="G2143" s="239">
        <v>0</v>
      </c>
      <c r="H2143" s="239">
        <v>0</v>
      </c>
      <c r="I2143" s="237">
        <v>28800</v>
      </c>
    </row>
    <row r="2144" spans="1:9">
      <c r="A2144" s="236" t="s">
        <v>3480</v>
      </c>
      <c r="B2144" s="236" t="s">
        <v>2330</v>
      </c>
      <c r="C2144" s="237">
        <v>0</v>
      </c>
      <c r="D2144" s="238">
        <v>0</v>
      </c>
      <c r="E2144" s="239">
        <v>0</v>
      </c>
      <c r="F2144" s="239">
        <v>0</v>
      </c>
      <c r="G2144" s="239">
        <v>0</v>
      </c>
      <c r="H2144" s="239">
        <v>0</v>
      </c>
      <c r="I2144" s="237">
        <v>30000</v>
      </c>
    </row>
    <row r="2145" spans="1:9">
      <c r="A2145" s="236" t="s">
        <v>699</v>
      </c>
      <c r="B2145" s="236" t="s">
        <v>2154</v>
      </c>
      <c r="C2145" s="237">
        <v>0</v>
      </c>
      <c r="D2145" s="238">
        <v>0</v>
      </c>
      <c r="E2145" s="239">
        <v>0</v>
      </c>
      <c r="F2145" s="239">
        <v>0</v>
      </c>
      <c r="G2145" s="239">
        <v>0</v>
      </c>
      <c r="H2145" s="239">
        <v>0</v>
      </c>
      <c r="I2145" s="237">
        <v>30000</v>
      </c>
    </row>
    <row r="2146" spans="1:9">
      <c r="A2146" s="236" t="s">
        <v>1989</v>
      </c>
      <c r="B2146" s="236" t="s">
        <v>2710</v>
      </c>
      <c r="C2146" s="237">
        <v>0</v>
      </c>
      <c r="D2146" s="238">
        <v>0</v>
      </c>
      <c r="E2146" s="239">
        <v>0</v>
      </c>
      <c r="F2146" s="239">
        <v>0</v>
      </c>
      <c r="G2146" s="239">
        <v>0</v>
      </c>
      <c r="H2146" s="239">
        <v>0</v>
      </c>
      <c r="I2146" s="237">
        <v>30000</v>
      </c>
    </row>
    <row r="2147" spans="1:9">
      <c r="A2147" s="236" t="s">
        <v>3488</v>
      </c>
      <c r="B2147" s="236" t="s">
        <v>2056</v>
      </c>
      <c r="C2147" s="237">
        <v>0</v>
      </c>
      <c r="D2147" s="238">
        <v>0</v>
      </c>
      <c r="E2147" s="239">
        <v>0</v>
      </c>
      <c r="F2147" s="239">
        <v>0</v>
      </c>
      <c r="G2147" s="239">
        <v>0</v>
      </c>
      <c r="H2147" s="239">
        <v>0</v>
      </c>
      <c r="I2147" s="237">
        <v>46080</v>
      </c>
    </row>
    <row r="2148" spans="1:9">
      <c r="A2148" s="236" t="s">
        <v>3191</v>
      </c>
      <c r="B2148" s="236" t="s">
        <v>2233</v>
      </c>
      <c r="C2148" s="237">
        <v>0</v>
      </c>
      <c r="D2148" s="238">
        <v>0</v>
      </c>
      <c r="E2148" s="239">
        <v>0</v>
      </c>
      <c r="F2148" s="239">
        <v>0</v>
      </c>
      <c r="G2148" s="239">
        <v>0</v>
      </c>
      <c r="H2148" s="239">
        <v>0</v>
      </c>
      <c r="I2148" s="237">
        <v>30000</v>
      </c>
    </row>
    <row r="2149" spans="1:9">
      <c r="A2149" s="236" t="s">
        <v>3489</v>
      </c>
      <c r="B2149" s="236" t="s">
        <v>3490</v>
      </c>
      <c r="C2149" s="237">
        <v>0</v>
      </c>
      <c r="D2149" s="238">
        <v>0</v>
      </c>
      <c r="E2149" s="239">
        <v>0</v>
      </c>
      <c r="F2149" s="239">
        <v>0</v>
      </c>
      <c r="G2149" s="239">
        <v>0</v>
      </c>
      <c r="H2149" s="239">
        <v>0</v>
      </c>
      <c r="I2149" s="237">
        <v>34560</v>
      </c>
    </row>
    <row r="2150" spans="1:9">
      <c r="A2150" s="236" t="s">
        <v>2161</v>
      </c>
      <c r="B2150" s="236" t="s">
        <v>2710</v>
      </c>
      <c r="C2150" s="237">
        <v>0</v>
      </c>
      <c r="D2150" s="238">
        <v>0</v>
      </c>
      <c r="E2150" s="239">
        <v>0</v>
      </c>
      <c r="F2150" s="239">
        <v>0</v>
      </c>
      <c r="G2150" s="239">
        <v>0</v>
      </c>
      <c r="H2150" s="239">
        <v>0</v>
      </c>
      <c r="I2150" s="237">
        <v>30000</v>
      </c>
    </row>
    <row r="2151" spans="1:9">
      <c r="A2151" s="236" t="s">
        <v>3491</v>
      </c>
      <c r="B2151" s="236" t="s">
        <v>2767</v>
      </c>
      <c r="C2151" s="237">
        <v>0</v>
      </c>
      <c r="D2151" s="238">
        <v>0</v>
      </c>
      <c r="E2151" s="239">
        <v>0</v>
      </c>
      <c r="F2151" s="239">
        <v>0</v>
      </c>
      <c r="G2151" s="239">
        <v>0</v>
      </c>
      <c r="H2151" s="239">
        <v>0</v>
      </c>
      <c r="I2151" s="237">
        <v>24000</v>
      </c>
    </row>
    <row r="2152" spans="1:9">
      <c r="A2152" s="236" t="s">
        <v>3492</v>
      </c>
      <c r="B2152" s="236" t="s">
        <v>2148</v>
      </c>
      <c r="C2152" s="237">
        <v>0</v>
      </c>
      <c r="D2152" s="238">
        <v>0</v>
      </c>
      <c r="E2152" s="239">
        <v>0</v>
      </c>
      <c r="F2152" s="239">
        <v>0</v>
      </c>
      <c r="G2152" s="239">
        <v>0</v>
      </c>
      <c r="H2152" s="239">
        <v>0</v>
      </c>
      <c r="I2152" s="237">
        <v>30000</v>
      </c>
    </row>
    <row r="2153" spans="1:9">
      <c r="A2153" s="236" t="s">
        <v>3493</v>
      </c>
      <c r="B2153" s="236" t="s">
        <v>1827</v>
      </c>
      <c r="C2153" s="237">
        <v>0</v>
      </c>
      <c r="D2153" s="238">
        <v>0</v>
      </c>
      <c r="E2153" s="239">
        <v>0</v>
      </c>
      <c r="F2153" s="239">
        <v>0</v>
      </c>
      <c r="G2153" s="239">
        <v>0</v>
      </c>
      <c r="H2153" s="239">
        <v>0</v>
      </c>
      <c r="I2153" s="237">
        <v>24000</v>
      </c>
    </row>
    <row r="2154" spans="1:9">
      <c r="A2154" s="236" t="s">
        <v>3494</v>
      </c>
      <c r="B2154" s="236" t="s">
        <v>1764</v>
      </c>
      <c r="C2154" s="237">
        <v>0</v>
      </c>
      <c r="D2154" s="238">
        <v>0</v>
      </c>
      <c r="E2154" s="239">
        <v>0</v>
      </c>
      <c r="F2154" s="239">
        <v>0</v>
      </c>
      <c r="G2154" s="239">
        <v>0</v>
      </c>
      <c r="H2154" s="239">
        <v>0</v>
      </c>
      <c r="I2154" s="237">
        <v>50000</v>
      </c>
    </row>
    <row r="2155" spans="1:9">
      <c r="A2155" s="236" t="s">
        <v>1094</v>
      </c>
      <c r="B2155" s="236" t="s">
        <v>1811</v>
      </c>
      <c r="C2155" s="237">
        <v>0</v>
      </c>
      <c r="D2155" s="238">
        <v>0</v>
      </c>
      <c r="E2155" s="239">
        <v>0</v>
      </c>
      <c r="F2155" s="239">
        <v>0</v>
      </c>
      <c r="G2155" s="239">
        <v>0</v>
      </c>
      <c r="H2155" s="239">
        <v>0</v>
      </c>
      <c r="I2155" s="237">
        <v>30000</v>
      </c>
    </row>
    <row r="2156" spans="1:9">
      <c r="A2156" s="236" t="s">
        <v>3495</v>
      </c>
      <c r="B2156" s="236" t="s">
        <v>1999</v>
      </c>
      <c r="C2156" s="237">
        <v>0</v>
      </c>
      <c r="D2156" s="238">
        <v>0</v>
      </c>
      <c r="E2156" s="239">
        <v>0</v>
      </c>
      <c r="F2156" s="239">
        <v>0</v>
      </c>
      <c r="G2156" s="239">
        <v>0</v>
      </c>
      <c r="H2156" s="239">
        <v>0</v>
      </c>
      <c r="I2156" s="237">
        <v>30000</v>
      </c>
    </row>
    <row r="2157" spans="1:9">
      <c r="A2157" s="236" t="s">
        <v>3496</v>
      </c>
      <c r="B2157" s="236" t="s">
        <v>2816</v>
      </c>
      <c r="C2157" s="237">
        <v>0</v>
      </c>
      <c r="D2157" s="238">
        <v>0</v>
      </c>
      <c r="E2157" s="239">
        <v>0</v>
      </c>
      <c r="F2157" s="239">
        <v>0</v>
      </c>
      <c r="G2157" s="239">
        <v>0</v>
      </c>
      <c r="H2157" s="239">
        <v>0</v>
      </c>
      <c r="I2157" s="237">
        <v>20000</v>
      </c>
    </row>
    <row r="2158" spans="1:9">
      <c r="A2158" s="236" t="s">
        <v>3497</v>
      </c>
      <c r="B2158" s="236" t="s">
        <v>2796</v>
      </c>
      <c r="C2158" s="237">
        <v>0</v>
      </c>
      <c r="D2158" s="238">
        <v>0</v>
      </c>
      <c r="E2158" s="239">
        <v>0</v>
      </c>
      <c r="F2158" s="239">
        <v>0</v>
      </c>
      <c r="G2158" s="239">
        <v>0</v>
      </c>
      <c r="H2158" s="239">
        <v>0</v>
      </c>
      <c r="I2158" s="237">
        <v>34560</v>
      </c>
    </row>
    <row r="2159" spans="1:9">
      <c r="A2159" s="236" t="s">
        <v>2356</v>
      </c>
      <c r="B2159" s="236" t="s">
        <v>1929</v>
      </c>
      <c r="C2159" s="237">
        <v>0</v>
      </c>
      <c r="D2159" s="238">
        <v>0</v>
      </c>
      <c r="E2159" s="239">
        <v>0</v>
      </c>
      <c r="F2159" s="239">
        <v>0</v>
      </c>
      <c r="G2159" s="239">
        <v>0</v>
      </c>
      <c r="H2159" s="239">
        <v>0</v>
      </c>
      <c r="I2159" s="237">
        <v>50000</v>
      </c>
    </row>
    <row r="2160" spans="1:9">
      <c r="A2160" s="236" t="s">
        <v>3498</v>
      </c>
      <c r="B2160" s="236" t="s">
        <v>2158</v>
      </c>
      <c r="C2160" s="237">
        <v>0</v>
      </c>
      <c r="D2160" s="238">
        <v>0</v>
      </c>
      <c r="E2160" s="239">
        <v>0</v>
      </c>
      <c r="F2160" s="239">
        <v>0</v>
      </c>
      <c r="G2160" s="239">
        <v>0</v>
      </c>
      <c r="H2160" s="239">
        <v>0</v>
      </c>
      <c r="I2160" s="237">
        <v>24000</v>
      </c>
    </row>
    <row r="2161" spans="1:9">
      <c r="A2161" s="236" t="s">
        <v>1215</v>
      </c>
      <c r="B2161" s="236" t="s">
        <v>2216</v>
      </c>
      <c r="C2161" s="237">
        <v>0</v>
      </c>
      <c r="D2161" s="238">
        <v>0</v>
      </c>
      <c r="E2161" s="239">
        <v>0</v>
      </c>
      <c r="F2161" s="239">
        <v>0</v>
      </c>
      <c r="G2161" s="239">
        <v>0</v>
      </c>
      <c r="H2161" s="239">
        <v>0</v>
      </c>
      <c r="I2161" s="237">
        <v>30000</v>
      </c>
    </row>
    <row r="2162" spans="1:9">
      <c r="A2162" s="236" t="s">
        <v>3302</v>
      </c>
      <c r="B2162" s="236" t="s">
        <v>3303</v>
      </c>
      <c r="C2162" s="237">
        <v>0</v>
      </c>
      <c r="D2162" s="238">
        <v>0</v>
      </c>
      <c r="E2162" s="239">
        <v>0</v>
      </c>
      <c r="F2162" s="239">
        <v>0</v>
      </c>
      <c r="G2162" s="239">
        <v>0</v>
      </c>
      <c r="H2162" s="239">
        <v>0</v>
      </c>
      <c r="I2162" s="237">
        <v>20000</v>
      </c>
    </row>
    <row r="2163" spans="1:9">
      <c r="A2163" s="236" t="s">
        <v>896</v>
      </c>
      <c r="B2163" s="236" t="s">
        <v>3367</v>
      </c>
      <c r="C2163" s="237">
        <v>0</v>
      </c>
      <c r="D2163" s="238">
        <v>0</v>
      </c>
      <c r="E2163" s="239">
        <v>0</v>
      </c>
      <c r="F2163" s="239">
        <v>0</v>
      </c>
      <c r="G2163" s="239">
        <v>0</v>
      </c>
      <c r="H2163" s="239">
        <v>0</v>
      </c>
      <c r="I2163" s="237">
        <v>27648</v>
      </c>
    </row>
    <row r="2164" spans="1:9">
      <c r="A2164" s="236" t="s">
        <v>3499</v>
      </c>
      <c r="B2164" s="236" t="s">
        <v>2518</v>
      </c>
      <c r="C2164" s="237">
        <v>0</v>
      </c>
      <c r="D2164" s="238">
        <v>0</v>
      </c>
      <c r="E2164" s="239">
        <v>0</v>
      </c>
      <c r="F2164" s="239">
        <v>0</v>
      </c>
      <c r="G2164" s="239">
        <v>0</v>
      </c>
      <c r="H2164" s="239">
        <v>0</v>
      </c>
      <c r="I2164" s="237">
        <v>43200</v>
      </c>
    </row>
    <row r="2165" spans="1:9">
      <c r="A2165" s="236" t="s">
        <v>3500</v>
      </c>
      <c r="B2165" s="236" t="s">
        <v>2531</v>
      </c>
      <c r="C2165" s="237">
        <v>0</v>
      </c>
      <c r="D2165" s="238">
        <v>0</v>
      </c>
      <c r="E2165" s="239">
        <v>0</v>
      </c>
      <c r="F2165" s="239">
        <v>0</v>
      </c>
      <c r="G2165" s="239">
        <v>0</v>
      </c>
      <c r="H2165" s="239">
        <v>0</v>
      </c>
      <c r="I2165" s="237">
        <v>24000</v>
      </c>
    </row>
    <row r="2166" spans="1:9">
      <c r="A2166" s="236" t="s">
        <v>3501</v>
      </c>
      <c r="B2166" s="236" t="s">
        <v>2158</v>
      </c>
      <c r="C2166" s="237">
        <v>0</v>
      </c>
      <c r="D2166" s="238">
        <v>0</v>
      </c>
      <c r="E2166" s="239">
        <v>0</v>
      </c>
      <c r="F2166" s="239">
        <v>0</v>
      </c>
      <c r="G2166" s="239">
        <v>0</v>
      </c>
      <c r="H2166" s="239">
        <v>0</v>
      </c>
      <c r="I2166" s="237">
        <v>24000</v>
      </c>
    </row>
    <row r="2167" spans="1:9">
      <c r="A2167" s="236" t="s">
        <v>3502</v>
      </c>
      <c r="B2167" s="236" t="s">
        <v>2733</v>
      </c>
      <c r="C2167" s="237">
        <v>0</v>
      </c>
      <c r="D2167" s="238">
        <v>0</v>
      </c>
      <c r="E2167" s="239">
        <v>0</v>
      </c>
      <c r="F2167" s="239">
        <v>0</v>
      </c>
      <c r="G2167" s="239">
        <v>0</v>
      </c>
      <c r="H2167" s="239">
        <v>0</v>
      </c>
      <c r="I2167" s="237">
        <v>30000</v>
      </c>
    </row>
    <row r="2168" spans="1:9">
      <c r="A2168" s="236" t="s">
        <v>3503</v>
      </c>
      <c r="B2168" s="236" t="s">
        <v>2761</v>
      </c>
      <c r="C2168" s="237">
        <v>0</v>
      </c>
      <c r="D2168" s="238">
        <v>0</v>
      </c>
      <c r="E2168" s="239">
        <v>0</v>
      </c>
      <c r="F2168" s="239">
        <v>0</v>
      </c>
      <c r="G2168" s="239">
        <v>0</v>
      </c>
      <c r="H2168" s="239">
        <v>0</v>
      </c>
      <c r="I2168" s="237">
        <v>34560</v>
      </c>
    </row>
    <row r="2169" spans="1:9">
      <c r="A2169" s="236" t="s">
        <v>3504</v>
      </c>
      <c r="B2169" s="236" t="s">
        <v>3148</v>
      </c>
      <c r="C2169" s="237">
        <v>0</v>
      </c>
      <c r="D2169" s="238">
        <v>0</v>
      </c>
      <c r="E2169" s="239">
        <v>0</v>
      </c>
      <c r="F2169" s="239">
        <v>0</v>
      </c>
      <c r="G2169" s="239">
        <v>0</v>
      </c>
      <c r="H2169" s="239">
        <v>0</v>
      </c>
      <c r="I2169" s="237">
        <v>34560</v>
      </c>
    </row>
    <row r="2170" spans="1:9">
      <c r="A2170" s="236" t="s">
        <v>3505</v>
      </c>
      <c r="B2170" s="236" t="s">
        <v>1742</v>
      </c>
      <c r="C2170" s="237">
        <v>0</v>
      </c>
      <c r="D2170" s="238">
        <v>0</v>
      </c>
      <c r="E2170" s="239">
        <v>0</v>
      </c>
      <c r="F2170" s="239">
        <v>0</v>
      </c>
      <c r="G2170" s="239">
        <v>0</v>
      </c>
      <c r="H2170" s="239">
        <v>0</v>
      </c>
      <c r="I2170" s="237">
        <v>24000</v>
      </c>
    </row>
    <row r="2171" spans="1:9">
      <c r="A2171" s="236" t="s">
        <v>3506</v>
      </c>
      <c r="B2171" s="236" t="s">
        <v>2061</v>
      </c>
      <c r="C2171" s="237">
        <v>0</v>
      </c>
      <c r="D2171" s="238">
        <v>0</v>
      </c>
      <c r="E2171" s="239">
        <v>0</v>
      </c>
      <c r="F2171" s="239">
        <v>0</v>
      </c>
      <c r="G2171" s="239">
        <v>0</v>
      </c>
      <c r="H2171" s="239">
        <v>0</v>
      </c>
      <c r="I2171" s="237">
        <v>24000</v>
      </c>
    </row>
    <row r="2172" spans="1:9">
      <c r="A2172" s="236" t="s">
        <v>3507</v>
      </c>
      <c r="B2172" s="236" t="s">
        <v>3196</v>
      </c>
      <c r="C2172" s="237">
        <v>0</v>
      </c>
      <c r="D2172" s="238">
        <v>0</v>
      </c>
      <c r="E2172" s="239">
        <v>0</v>
      </c>
      <c r="F2172" s="239">
        <v>0</v>
      </c>
      <c r="G2172" s="239">
        <v>0</v>
      </c>
      <c r="H2172" s="239">
        <v>0</v>
      </c>
      <c r="I2172" s="237">
        <v>30000</v>
      </c>
    </row>
    <row r="2173" spans="1:9">
      <c r="A2173" s="236" t="s">
        <v>3508</v>
      </c>
      <c r="B2173" s="236" t="s">
        <v>1727</v>
      </c>
      <c r="C2173" s="237">
        <v>0</v>
      </c>
      <c r="D2173" s="238">
        <v>0</v>
      </c>
      <c r="E2173" s="239">
        <v>0</v>
      </c>
      <c r="F2173" s="239">
        <v>0</v>
      </c>
      <c r="G2173" s="239">
        <v>0</v>
      </c>
      <c r="H2173" s="239">
        <v>0</v>
      </c>
      <c r="I2173" s="237">
        <v>24000</v>
      </c>
    </row>
    <row r="2174" spans="1:9">
      <c r="A2174" s="236" t="s">
        <v>1317</v>
      </c>
      <c r="B2174" s="236" t="s">
        <v>1625</v>
      </c>
      <c r="C2174" s="237">
        <v>0</v>
      </c>
      <c r="D2174" s="238">
        <v>0</v>
      </c>
      <c r="E2174" s="239">
        <v>0</v>
      </c>
      <c r="F2174" s="239">
        <v>0</v>
      </c>
      <c r="G2174" s="239">
        <v>0</v>
      </c>
      <c r="H2174" s="239">
        <v>0</v>
      </c>
      <c r="I2174" s="237">
        <v>80000</v>
      </c>
    </row>
    <row r="2175" spans="1:9">
      <c r="A2175" s="236" t="s">
        <v>3509</v>
      </c>
      <c r="B2175" s="236" t="s">
        <v>1756</v>
      </c>
      <c r="C2175" s="237">
        <v>0</v>
      </c>
      <c r="D2175" s="238">
        <v>0</v>
      </c>
      <c r="E2175" s="239">
        <v>0</v>
      </c>
      <c r="F2175" s="239">
        <v>0</v>
      </c>
      <c r="G2175" s="239">
        <v>0</v>
      </c>
      <c r="H2175" s="239">
        <v>0</v>
      </c>
      <c r="I2175" s="237">
        <v>50000</v>
      </c>
    </row>
    <row r="2176" spans="1:9">
      <c r="A2176" s="236" t="s">
        <v>1321</v>
      </c>
      <c r="B2176" s="236" t="s">
        <v>1625</v>
      </c>
      <c r="C2176" s="237">
        <v>0</v>
      </c>
      <c r="D2176" s="238">
        <v>0</v>
      </c>
      <c r="E2176" s="239">
        <v>0</v>
      </c>
      <c r="F2176" s="239">
        <v>0</v>
      </c>
      <c r="G2176" s="239">
        <v>0</v>
      </c>
      <c r="H2176" s="239">
        <v>0</v>
      </c>
      <c r="I2176" s="237">
        <v>80000</v>
      </c>
    </row>
    <row r="2177" spans="1:9">
      <c r="A2177" s="236" t="s">
        <v>1136</v>
      </c>
      <c r="B2177" s="236" t="s">
        <v>2289</v>
      </c>
      <c r="C2177" s="237">
        <v>0</v>
      </c>
      <c r="D2177" s="238">
        <v>0</v>
      </c>
      <c r="E2177" s="239">
        <v>0</v>
      </c>
      <c r="F2177" s="239">
        <v>0</v>
      </c>
      <c r="G2177" s="239">
        <v>0</v>
      </c>
      <c r="H2177" s="239">
        <v>0</v>
      </c>
      <c r="I2177" s="237">
        <v>300000</v>
      </c>
    </row>
    <row r="2178" spans="1:9">
      <c r="A2178" s="236" t="s">
        <v>3510</v>
      </c>
      <c r="B2178" s="236" t="s">
        <v>2219</v>
      </c>
      <c r="C2178" s="237">
        <v>0</v>
      </c>
      <c r="D2178" s="238">
        <v>0</v>
      </c>
      <c r="E2178" s="239">
        <v>0</v>
      </c>
      <c r="F2178" s="239">
        <v>0</v>
      </c>
      <c r="G2178" s="239">
        <v>0</v>
      </c>
      <c r="H2178" s="239">
        <v>0</v>
      </c>
      <c r="I2178" s="237">
        <v>24000</v>
      </c>
    </row>
    <row r="2179" spans="1:9">
      <c r="A2179" s="236" t="s">
        <v>3511</v>
      </c>
      <c r="B2179" s="236" t="s">
        <v>1784</v>
      </c>
      <c r="C2179" s="237">
        <v>0</v>
      </c>
      <c r="D2179" s="238">
        <v>0</v>
      </c>
      <c r="E2179" s="239">
        <v>0</v>
      </c>
      <c r="F2179" s="239">
        <v>0</v>
      </c>
      <c r="G2179" s="239">
        <v>0</v>
      </c>
      <c r="H2179" s="239">
        <v>0</v>
      </c>
      <c r="I2179" s="237">
        <v>30000</v>
      </c>
    </row>
    <row r="2180" spans="1:9">
      <c r="A2180" s="236" t="s">
        <v>3512</v>
      </c>
      <c r="B2180" s="236" t="s">
        <v>2518</v>
      </c>
      <c r="C2180" s="237">
        <v>0</v>
      </c>
      <c r="D2180" s="238">
        <v>0</v>
      </c>
      <c r="E2180" s="239">
        <v>0</v>
      </c>
      <c r="F2180" s="239">
        <v>0</v>
      </c>
      <c r="G2180" s="239">
        <v>0</v>
      </c>
      <c r="H2180" s="239">
        <v>0</v>
      </c>
      <c r="I2180" s="237">
        <v>43200</v>
      </c>
    </row>
    <row r="2181" spans="1:9">
      <c r="A2181" s="236" t="s">
        <v>668</v>
      </c>
      <c r="B2181" s="236" t="s">
        <v>1914</v>
      </c>
      <c r="C2181" s="237">
        <v>0</v>
      </c>
      <c r="D2181" s="238">
        <v>0</v>
      </c>
      <c r="E2181" s="239">
        <v>0</v>
      </c>
      <c r="F2181" s="239">
        <v>0</v>
      </c>
      <c r="G2181" s="239">
        <v>0</v>
      </c>
      <c r="H2181" s="239">
        <v>0</v>
      </c>
      <c r="I2181" s="237">
        <v>50000</v>
      </c>
    </row>
    <row r="2182" spans="1:9">
      <c r="A2182" s="236" t="s">
        <v>3513</v>
      </c>
      <c r="B2182" s="236" t="s">
        <v>2297</v>
      </c>
      <c r="C2182" s="237">
        <v>0</v>
      </c>
      <c r="D2182" s="238">
        <v>0</v>
      </c>
      <c r="E2182" s="239">
        <v>0</v>
      </c>
      <c r="F2182" s="239">
        <v>0</v>
      </c>
      <c r="G2182" s="239">
        <v>0</v>
      </c>
      <c r="H2182" s="239">
        <v>0</v>
      </c>
      <c r="I2182" s="237">
        <v>30000</v>
      </c>
    </row>
    <row r="2183" spans="1:9">
      <c r="A2183" s="236" t="s">
        <v>3514</v>
      </c>
      <c r="B2183" s="236" t="s">
        <v>1836</v>
      </c>
      <c r="C2183" s="237">
        <v>0</v>
      </c>
      <c r="D2183" s="238">
        <v>0</v>
      </c>
      <c r="E2183" s="239">
        <v>0</v>
      </c>
      <c r="F2183" s="239">
        <v>0</v>
      </c>
      <c r="G2183" s="239">
        <v>0</v>
      </c>
      <c r="H2183" s="239">
        <v>0</v>
      </c>
      <c r="I2183" s="237">
        <v>30000</v>
      </c>
    </row>
    <row r="2184" spans="1:9">
      <c r="A2184" s="236" t="s">
        <v>3515</v>
      </c>
      <c r="B2184" s="236" t="s">
        <v>2791</v>
      </c>
      <c r="C2184" s="237">
        <v>0</v>
      </c>
      <c r="D2184" s="238">
        <v>0</v>
      </c>
      <c r="E2184" s="239">
        <v>0</v>
      </c>
      <c r="F2184" s="239">
        <v>0</v>
      </c>
      <c r="G2184" s="239">
        <v>0</v>
      </c>
      <c r="H2184" s="239">
        <v>0</v>
      </c>
      <c r="I2184" s="237">
        <v>40000</v>
      </c>
    </row>
    <row r="2185" spans="1:9">
      <c r="A2185" s="236" t="s">
        <v>3516</v>
      </c>
      <c r="B2185" s="236" t="s">
        <v>1849</v>
      </c>
      <c r="C2185" s="237">
        <v>0</v>
      </c>
      <c r="D2185" s="238">
        <v>0</v>
      </c>
      <c r="E2185" s="239">
        <v>0</v>
      </c>
      <c r="F2185" s="239">
        <v>0</v>
      </c>
      <c r="G2185" s="239">
        <v>0</v>
      </c>
      <c r="H2185" s="239">
        <v>0</v>
      </c>
      <c r="I2185" s="237">
        <v>30000</v>
      </c>
    </row>
    <row r="2186" spans="1:9">
      <c r="A2186" s="236" t="s">
        <v>792</v>
      </c>
      <c r="B2186" s="236" t="s">
        <v>2579</v>
      </c>
      <c r="C2186" s="237">
        <v>0</v>
      </c>
      <c r="D2186" s="238">
        <v>0</v>
      </c>
      <c r="E2186" s="239">
        <v>0</v>
      </c>
      <c r="F2186" s="239">
        <v>0</v>
      </c>
      <c r="G2186" s="239">
        <v>0</v>
      </c>
      <c r="H2186" s="239">
        <v>0</v>
      </c>
      <c r="I2186" s="237">
        <v>50000</v>
      </c>
    </row>
    <row r="2187" spans="1:9">
      <c r="A2187" s="236" t="s">
        <v>3517</v>
      </c>
      <c r="B2187" s="236" t="s">
        <v>3389</v>
      </c>
      <c r="C2187" s="237">
        <v>0</v>
      </c>
      <c r="D2187" s="238">
        <v>0</v>
      </c>
      <c r="E2187" s="239">
        <v>0</v>
      </c>
      <c r="F2187" s="239">
        <v>0</v>
      </c>
      <c r="G2187" s="239">
        <v>0</v>
      </c>
      <c r="H2187" s="239">
        <v>0</v>
      </c>
      <c r="I2187" s="237">
        <v>24000</v>
      </c>
    </row>
    <row r="2188" spans="1:9">
      <c r="A2188" s="236" t="s">
        <v>3518</v>
      </c>
      <c r="B2188" s="236" t="s">
        <v>3131</v>
      </c>
      <c r="C2188" s="237">
        <v>0</v>
      </c>
      <c r="D2188" s="238">
        <v>0</v>
      </c>
      <c r="E2188" s="239">
        <v>0</v>
      </c>
      <c r="F2188" s="239">
        <v>0</v>
      </c>
      <c r="G2188" s="239">
        <v>0</v>
      </c>
      <c r="H2188" s="239">
        <v>0</v>
      </c>
      <c r="I2188" s="237">
        <v>24000</v>
      </c>
    </row>
    <row r="2189" spans="1:9">
      <c r="A2189" s="236" t="s">
        <v>802</v>
      </c>
      <c r="B2189" s="236" t="s">
        <v>1949</v>
      </c>
      <c r="C2189" s="237">
        <v>0</v>
      </c>
      <c r="D2189" s="238">
        <v>0</v>
      </c>
      <c r="E2189" s="239">
        <v>0</v>
      </c>
      <c r="F2189" s="239">
        <v>0</v>
      </c>
      <c r="G2189" s="239">
        <v>0</v>
      </c>
      <c r="H2189" s="239">
        <v>0</v>
      </c>
      <c r="I2189" s="237">
        <v>30000</v>
      </c>
    </row>
    <row r="2190" spans="1:9">
      <c r="A2190" s="236" t="s">
        <v>3519</v>
      </c>
      <c r="B2190" s="236" t="s">
        <v>1784</v>
      </c>
      <c r="C2190" s="237">
        <v>0</v>
      </c>
      <c r="D2190" s="238">
        <v>0</v>
      </c>
      <c r="E2190" s="239">
        <v>0</v>
      </c>
      <c r="F2190" s="239">
        <v>0</v>
      </c>
      <c r="G2190" s="239">
        <v>0</v>
      </c>
      <c r="H2190" s="239">
        <v>0</v>
      </c>
      <c r="I2190" s="237">
        <v>30000</v>
      </c>
    </row>
    <row r="2191" spans="1:9">
      <c r="A2191" s="236" t="s">
        <v>3520</v>
      </c>
      <c r="B2191" s="236" t="s">
        <v>3381</v>
      </c>
      <c r="C2191" s="237">
        <v>0</v>
      </c>
      <c r="D2191" s="238">
        <v>0</v>
      </c>
      <c r="E2191" s="239">
        <v>0</v>
      </c>
      <c r="F2191" s="239">
        <v>0</v>
      </c>
      <c r="G2191" s="239">
        <v>0</v>
      </c>
      <c r="H2191" s="239">
        <v>0</v>
      </c>
      <c r="I2191" s="237">
        <v>30000</v>
      </c>
    </row>
    <row r="2192" spans="1:9">
      <c r="A2192" s="236" t="s">
        <v>3521</v>
      </c>
      <c r="B2192" s="236" t="s">
        <v>3360</v>
      </c>
      <c r="C2192" s="237">
        <v>0</v>
      </c>
      <c r="D2192" s="238">
        <v>0</v>
      </c>
      <c r="E2192" s="239">
        <v>0</v>
      </c>
      <c r="F2192" s="239">
        <v>0</v>
      </c>
      <c r="G2192" s="239">
        <v>0</v>
      </c>
      <c r="H2192" s="239">
        <v>0</v>
      </c>
      <c r="I2192" s="237">
        <v>50000</v>
      </c>
    </row>
    <row r="2193" spans="1:9">
      <c r="A2193" s="236" t="s">
        <v>3522</v>
      </c>
      <c r="B2193" s="236" t="s">
        <v>2103</v>
      </c>
      <c r="C2193" s="237">
        <v>0</v>
      </c>
      <c r="D2193" s="238">
        <v>0</v>
      </c>
      <c r="E2193" s="239">
        <v>0</v>
      </c>
      <c r="F2193" s="239">
        <v>0</v>
      </c>
      <c r="G2193" s="239">
        <v>0</v>
      </c>
      <c r="H2193" s="239">
        <v>0</v>
      </c>
      <c r="I2193" s="237">
        <v>34560</v>
      </c>
    </row>
    <row r="2194" spans="1:9">
      <c r="A2194" s="236" t="s">
        <v>3523</v>
      </c>
      <c r="B2194" s="236" t="s">
        <v>2765</v>
      </c>
      <c r="C2194" s="237">
        <v>0</v>
      </c>
      <c r="D2194" s="238">
        <v>0</v>
      </c>
      <c r="E2194" s="239">
        <v>0</v>
      </c>
      <c r="F2194" s="239">
        <v>0</v>
      </c>
      <c r="G2194" s="239">
        <v>0</v>
      </c>
      <c r="H2194" s="239">
        <v>0</v>
      </c>
      <c r="I2194" s="237">
        <v>124800</v>
      </c>
    </row>
    <row r="2195" spans="1:9">
      <c r="A2195" s="236" t="s">
        <v>3524</v>
      </c>
      <c r="B2195" s="236" t="s">
        <v>2072</v>
      </c>
      <c r="C2195" s="237">
        <v>0</v>
      </c>
      <c r="D2195" s="238">
        <v>0</v>
      </c>
      <c r="E2195" s="239">
        <v>0</v>
      </c>
      <c r="F2195" s="239">
        <v>0</v>
      </c>
      <c r="G2195" s="239">
        <v>0</v>
      </c>
      <c r="H2195" s="239">
        <v>0</v>
      </c>
      <c r="I2195" s="237">
        <v>50000</v>
      </c>
    </row>
    <row r="2196" spans="1:9">
      <c r="A2196" s="236" t="s">
        <v>3525</v>
      </c>
      <c r="B2196" s="236" t="s">
        <v>1742</v>
      </c>
      <c r="C2196" s="237">
        <v>0</v>
      </c>
      <c r="D2196" s="238">
        <v>0</v>
      </c>
      <c r="E2196" s="239">
        <v>0</v>
      </c>
      <c r="F2196" s="239">
        <v>0</v>
      </c>
      <c r="G2196" s="239">
        <v>0</v>
      </c>
      <c r="H2196" s="239">
        <v>0</v>
      </c>
      <c r="I2196" s="237">
        <v>24000</v>
      </c>
    </row>
    <row r="2197" spans="1:9">
      <c r="A2197" s="236" t="s">
        <v>3526</v>
      </c>
      <c r="B2197" s="236" t="s">
        <v>2189</v>
      </c>
      <c r="C2197" s="237">
        <v>0</v>
      </c>
      <c r="D2197" s="238">
        <v>0</v>
      </c>
      <c r="E2197" s="239">
        <v>0</v>
      </c>
      <c r="F2197" s="239">
        <v>0</v>
      </c>
      <c r="G2197" s="239">
        <v>0</v>
      </c>
      <c r="H2197" s="239">
        <v>0</v>
      </c>
      <c r="I2197" s="237">
        <v>24000</v>
      </c>
    </row>
    <row r="2198" spans="1:9">
      <c r="A2198" s="236" t="s">
        <v>3527</v>
      </c>
      <c r="B2198" s="236" t="s">
        <v>3234</v>
      </c>
      <c r="C2198" s="237">
        <v>0</v>
      </c>
      <c r="D2198" s="238">
        <v>0</v>
      </c>
      <c r="E2198" s="239">
        <v>0</v>
      </c>
      <c r="F2198" s="239">
        <v>0</v>
      </c>
      <c r="G2198" s="239">
        <v>0</v>
      </c>
      <c r="H2198" s="239">
        <v>0</v>
      </c>
      <c r="I2198" s="237">
        <v>50000</v>
      </c>
    </row>
    <row r="2199" spans="1:9">
      <c r="A2199" s="236" t="s">
        <v>3528</v>
      </c>
      <c r="B2199" s="236" t="s">
        <v>1764</v>
      </c>
      <c r="C2199" s="237">
        <v>0</v>
      </c>
      <c r="D2199" s="238">
        <v>0</v>
      </c>
      <c r="E2199" s="239">
        <v>0</v>
      </c>
      <c r="F2199" s="239">
        <v>0</v>
      </c>
      <c r="G2199" s="239">
        <v>0</v>
      </c>
      <c r="H2199" s="239">
        <v>0</v>
      </c>
      <c r="I2199" s="237">
        <v>50000</v>
      </c>
    </row>
    <row r="2200" spans="1:9">
      <c r="A2200" s="236" t="s">
        <v>3529</v>
      </c>
      <c r="B2200" s="236" t="s">
        <v>1756</v>
      </c>
      <c r="C2200" s="237">
        <v>0</v>
      </c>
      <c r="D2200" s="238">
        <v>0</v>
      </c>
      <c r="E2200" s="239">
        <v>0</v>
      </c>
      <c r="F2200" s="239">
        <v>0</v>
      </c>
      <c r="G2200" s="239">
        <v>0</v>
      </c>
      <c r="H2200" s="239">
        <v>0</v>
      </c>
      <c r="I2200" s="237">
        <v>50000</v>
      </c>
    </row>
    <row r="2201" spans="1:9">
      <c r="A2201" s="236" t="s">
        <v>864</v>
      </c>
      <c r="B2201" s="236" t="s">
        <v>1802</v>
      </c>
      <c r="C2201" s="237">
        <v>0</v>
      </c>
      <c r="D2201" s="238">
        <v>0</v>
      </c>
      <c r="E2201" s="239">
        <v>0</v>
      </c>
      <c r="F2201" s="239">
        <v>0</v>
      </c>
      <c r="G2201" s="239">
        <v>0</v>
      </c>
      <c r="H2201" s="239">
        <v>0</v>
      </c>
      <c r="I2201" s="237">
        <v>24000</v>
      </c>
    </row>
    <row r="2202" spans="1:9">
      <c r="A2202" s="236" t="s">
        <v>3530</v>
      </c>
      <c r="B2202" s="236" t="s">
        <v>3245</v>
      </c>
      <c r="C2202" s="237">
        <v>0</v>
      </c>
      <c r="D2202" s="238">
        <v>0</v>
      </c>
      <c r="E2202" s="239">
        <v>0</v>
      </c>
      <c r="F2202" s="239">
        <v>0</v>
      </c>
      <c r="G2202" s="239">
        <v>0</v>
      </c>
      <c r="H2202" s="239">
        <v>0</v>
      </c>
      <c r="I2202" s="237">
        <v>80000</v>
      </c>
    </row>
    <row r="2203" spans="1:9">
      <c r="A2203" s="236" t="s">
        <v>1289</v>
      </c>
      <c r="B2203" s="236" t="s">
        <v>1655</v>
      </c>
      <c r="C2203" s="237">
        <v>0</v>
      </c>
      <c r="D2203" s="238">
        <v>0</v>
      </c>
      <c r="E2203" s="239">
        <v>0</v>
      </c>
      <c r="F2203" s="239">
        <v>0</v>
      </c>
      <c r="G2203" s="239">
        <v>0</v>
      </c>
      <c r="H2203" s="239">
        <v>0</v>
      </c>
      <c r="I2203" s="237">
        <v>30000</v>
      </c>
    </row>
    <row r="2204" spans="1:9">
      <c r="A2204" s="236" t="s">
        <v>707</v>
      </c>
      <c r="B2204" s="236" t="s">
        <v>2512</v>
      </c>
      <c r="C2204" s="237">
        <v>0</v>
      </c>
      <c r="D2204" s="238">
        <v>0</v>
      </c>
      <c r="E2204" s="239">
        <v>0</v>
      </c>
      <c r="F2204" s="239">
        <v>0</v>
      </c>
      <c r="G2204" s="239">
        <v>0</v>
      </c>
      <c r="H2204" s="239">
        <v>0</v>
      </c>
      <c r="I2204" s="237">
        <v>50000</v>
      </c>
    </row>
    <row r="2205" spans="1:9">
      <c r="A2205" s="236" t="s">
        <v>3531</v>
      </c>
      <c r="B2205" s="236" t="s">
        <v>1919</v>
      </c>
      <c r="C2205" s="237">
        <v>0</v>
      </c>
      <c r="D2205" s="238">
        <v>0</v>
      </c>
      <c r="E2205" s="239">
        <v>0</v>
      </c>
      <c r="F2205" s="239">
        <v>0</v>
      </c>
      <c r="G2205" s="239">
        <v>0</v>
      </c>
      <c r="H2205" s="239">
        <v>0</v>
      </c>
      <c r="I2205" s="237">
        <v>34560</v>
      </c>
    </row>
    <row r="2206" spans="1:9">
      <c r="A2206" s="236" t="s">
        <v>3532</v>
      </c>
      <c r="B2206" s="236" t="s">
        <v>2360</v>
      </c>
      <c r="C2206" s="237">
        <v>0</v>
      </c>
      <c r="D2206" s="238">
        <v>0</v>
      </c>
      <c r="E2206" s="239">
        <v>0</v>
      </c>
      <c r="F2206" s="239">
        <v>0</v>
      </c>
      <c r="G2206" s="239">
        <v>0</v>
      </c>
      <c r="H2206" s="239">
        <v>0</v>
      </c>
      <c r="I2206" s="237">
        <v>22118</v>
      </c>
    </row>
    <row r="2207" spans="1:9">
      <c r="A2207" s="236" t="s">
        <v>1239</v>
      </c>
      <c r="B2207" s="236" t="s">
        <v>2320</v>
      </c>
      <c r="C2207" s="237">
        <v>0</v>
      </c>
      <c r="D2207" s="238">
        <v>0</v>
      </c>
      <c r="E2207" s="239">
        <v>0</v>
      </c>
      <c r="F2207" s="239">
        <v>0</v>
      </c>
      <c r="G2207" s="239">
        <v>0</v>
      </c>
      <c r="H2207" s="239">
        <v>0</v>
      </c>
      <c r="I2207" s="237">
        <v>64000</v>
      </c>
    </row>
    <row r="2208" spans="1:9">
      <c r="A2208" s="236" t="s">
        <v>3533</v>
      </c>
      <c r="B2208" s="236" t="s">
        <v>3031</v>
      </c>
      <c r="C2208" s="237">
        <v>0</v>
      </c>
      <c r="D2208" s="238">
        <v>0</v>
      </c>
      <c r="E2208" s="239">
        <v>0</v>
      </c>
      <c r="F2208" s="239">
        <v>0</v>
      </c>
      <c r="G2208" s="239">
        <v>0</v>
      </c>
      <c r="H2208" s="239">
        <v>0</v>
      </c>
      <c r="I2208" s="237">
        <v>30000</v>
      </c>
    </row>
    <row r="2209" spans="1:9">
      <c r="A2209" s="236" t="s">
        <v>3534</v>
      </c>
      <c r="B2209" s="236" t="s">
        <v>1742</v>
      </c>
      <c r="C2209" s="237">
        <v>0</v>
      </c>
      <c r="D2209" s="238">
        <v>0</v>
      </c>
      <c r="E2209" s="239">
        <v>0</v>
      </c>
      <c r="F2209" s="239">
        <v>0</v>
      </c>
      <c r="G2209" s="239">
        <v>0</v>
      </c>
      <c r="H2209" s="239">
        <v>0</v>
      </c>
      <c r="I2209" s="237">
        <v>24000</v>
      </c>
    </row>
    <row r="2210" spans="1:9">
      <c r="A2210" s="236" t="s">
        <v>1162</v>
      </c>
      <c r="B2210" s="236" t="s">
        <v>1673</v>
      </c>
      <c r="C2210" s="237">
        <v>0</v>
      </c>
      <c r="D2210" s="238">
        <v>0</v>
      </c>
      <c r="E2210" s="239">
        <v>0</v>
      </c>
      <c r="F2210" s="239">
        <v>0</v>
      </c>
      <c r="G2210" s="239">
        <v>0</v>
      </c>
      <c r="H2210" s="239">
        <v>0</v>
      </c>
      <c r="I2210" s="237">
        <v>30000</v>
      </c>
    </row>
    <row r="2211" spans="1:9">
      <c r="A2211" s="236" t="s">
        <v>660</v>
      </c>
      <c r="B2211" s="236" t="s">
        <v>1730</v>
      </c>
      <c r="C2211" s="237">
        <v>0</v>
      </c>
      <c r="D2211" s="238">
        <v>0</v>
      </c>
      <c r="E2211" s="239">
        <v>0</v>
      </c>
      <c r="F2211" s="239">
        <v>0</v>
      </c>
      <c r="G2211" s="239">
        <v>0</v>
      </c>
      <c r="H2211" s="239">
        <v>0</v>
      </c>
      <c r="I2211" s="237">
        <v>30000</v>
      </c>
    </row>
    <row r="2212" spans="1:9">
      <c r="A2212" s="236" t="s">
        <v>3535</v>
      </c>
      <c r="B2212" s="236" t="s">
        <v>2556</v>
      </c>
      <c r="C2212" s="237">
        <v>0</v>
      </c>
      <c r="D2212" s="238">
        <v>0</v>
      </c>
      <c r="E2212" s="239">
        <v>0</v>
      </c>
      <c r="F2212" s="239">
        <v>0</v>
      </c>
      <c r="G2212" s="239">
        <v>0</v>
      </c>
      <c r="H2212" s="239">
        <v>0</v>
      </c>
      <c r="I2212" s="237">
        <v>46080</v>
      </c>
    </row>
    <row r="2213" spans="1:9">
      <c r="A2213" s="236" t="s">
        <v>478</v>
      </c>
      <c r="B2213" s="236" t="s">
        <v>2092</v>
      </c>
      <c r="C2213" s="237">
        <v>0</v>
      </c>
      <c r="D2213" s="238">
        <v>0</v>
      </c>
      <c r="E2213" s="239">
        <v>0</v>
      </c>
      <c r="F2213" s="239">
        <v>0</v>
      </c>
      <c r="G2213" s="239">
        <v>0</v>
      </c>
      <c r="H2213" s="239">
        <v>0</v>
      </c>
      <c r="I2213" s="237">
        <v>30000</v>
      </c>
    </row>
    <row r="2214" spans="1:9">
      <c r="A2214" s="236" t="s">
        <v>1017</v>
      </c>
      <c r="B2214" s="236" t="s">
        <v>1825</v>
      </c>
      <c r="C2214" s="237">
        <v>0</v>
      </c>
      <c r="D2214" s="238">
        <v>0</v>
      </c>
      <c r="E2214" s="239">
        <v>0</v>
      </c>
      <c r="F2214" s="239">
        <v>0</v>
      </c>
      <c r="G2214" s="239">
        <v>0</v>
      </c>
      <c r="H2214" s="239">
        <v>0</v>
      </c>
      <c r="I2214" s="237">
        <v>30000</v>
      </c>
    </row>
    <row r="2215" spans="1:9">
      <c r="A2215" s="236" t="s">
        <v>974</v>
      </c>
      <c r="B2215" s="236" t="s">
        <v>1594</v>
      </c>
      <c r="C2215" s="237">
        <v>0</v>
      </c>
      <c r="D2215" s="238">
        <v>0</v>
      </c>
      <c r="E2215" s="239">
        <v>0</v>
      </c>
      <c r="F2215" s="239">
        <v>0</v>
      </c>
      <c r="G2215" s="239">
        <v>0</v>
      </c>
      <c r="H2215" s="239">
        <v>0</v>
      </c>
      <c r="I2215" s="237">
        <v>120000</v>
      </c>
    </row>
    <row r="2216" spans="1:9">
      <c r="A2216" s="236" t="s">
        <v>3536</v>
      </c>
      <c r="B2216" s="236" t="s">
        <v>2036</v>
      </c>
      <c r="C2216" s="237">
        <v>0</v>
      </c>
      <c r="D2216" s="238">
        <v>0</v>
      </c>
      <c r="E2216" s="239">
        <v>0</v>
      </c>
      <c r="F2216" s="239">
        <v>0</v>
      </c>
      <c r="G2216" s="239">
        <v>0</v>
      </c>
      <c r="H2216" s="239">
        <v>0</v>
      </c>
      <c r="I2216" s="237">
        <v>30000</v>
      </c>
    </row>
    <row r="2217" spans="1:9">
      <c r="A2217" s="236" t="s">
        <v>3537</v>
      </c>
      <c r="B2217" s="236" t="s">
        <v>3280</v>
      </c>
      <c r="C2217" s="237">
        <v>0</v>
      </c>
      <c r="D2217" s="238">
        <v>0</v>
      </c>
      <c r="E2217" s="239">
        <v>0</v>
      </c>
      <c r="F2217" s="239">
        <v>0</v>
      </c>
      <c r="G2217" s="239">
        <v>0</v>
      </c>
      <c r="H2217" s="239">
        <v>0</v>
      </c>
      <c r="I2217" s="237">
        <v>28800</v>
      </c>
    </row>
    <row r="2218" spans="1:9">
      <c r="A2218" s="236" t="s">
        <v>3538</v>
      </c>
      <c r="B2218" s="236" t="s">
        <v>1701</v>
      </c>
      <c r="C2218" s="237">
        <v>0</v>
      </c>
      <c r="D2218" s="238">
        <v>0</v>
      </c>
      <c r="E2218" s="239">
        <v>0</v>
      </c>
      <c r="F2218" s="239">
        <v>0</v>
      </c>
      <c r="G2218" s="239">
        <v>0</v>
      </c>
      <c r="H2218" s="239">
        <v>0</v>
      </c>
      <c r="I2218" s="237">
        <v>30000</v>
      </c>
    </row>
    <row r="2219" spans="1:9">
      <c r="A2219" s="236" t="s">
        <v>485</v>
      </c>
      <c r="B2219" s="236" t="s">
        <v>1740</v>
      </c>
      <c r="C2219" s="237">
        <v>0</v>
      </c>
      <c r="D2219" s="238">
        <v>0</v>
      </c>
      <c r="E2219" s="239">
        <v>0</v>
      </c>
      <c r="F2219" s="239">
        <v>0</v>
      </c>
      <c r="G2219" s="239">
        <v>0</v>
      </c>
      <c r="H2219" s="239">
        <v>0</v>
      </c>
      <c r="I2219" s="237">
        <v>50000</v>
      </c>
    </row>
    <row r="2220" spans="1:9">
      <c r="A2220" s="236" t="s">
        <v>3375</v>
      </c>
      <c r="B2220" s="236" t="s">
        <v>2802</v>
      </c>
      <c r="C2220" s="237">
        <v>0</v>
      </c>
      <c r="D2220" s="238">
        <v>0</v>
      </c>
      <c r="E2220" s="239">
        <v>0</v>
      </c>
      <c r="F2220" s="239">
        <v>0</v>
      </c>
      <c r="G2220" s="239">
        <v>0</v>
      </c>
      <c r="H2220" s="239">
        <v>0</v>
      </c>
      <c r="I2220" s="237">
        <v>20000</v>
      </c>
    </row>
    <row r="2221" spans="1:9">
      <c r="A2221" s="236" t="s">
        <v>3539</v>
      </c>
      <c r="B2221" s="236" t="s">
        <v>2518</v>
      </c>
      <c r="C2221" s="237">
        <v>0</v>
      </c>
      <c r="D2221" s="238">
        <v>0</v>
      </c>
      <c r="E2221" s="239">
        <v>0</v>
      </c>
      <c r="F2221" s="239">
        <v>0</v>
      </c>
      <c r="G2221" s="239">
        <v>0</v>
      </c>
      <c r="H2221" s="239">
        <v>0</v>
      </c>
      <c r="I2221" s="237">
        <v>43200</v>
      </c>
    </row>
    <row r="2222" spans="1:9">
      <c r="A2222" s="236" t="s">
        <v>3540</v>
      </c>
      <c r="B2222" s="236" t="s">
        <v>3125</v>
      </c>
      <c r="C2222" s="237">
        <v>0</v>
      </c>
      <c r="D2222" s="238">
        <v>0</v>
      </c>
      <c r="E2222" s="239">
        <v>0</v>
      </c>
      <c r="F2222" s="239">
        <v>0</v>
      </c>
      <c r="G2222" s="239">
        <v>0</v>
      </c>
      <c r="H2222" s="239">
        <v>0</v>
      </c>
      <c r="I2222" s="237">
        <v>30000</v>
      </c>
    </row>
    <row r="2223" spans="1:9">
      <c r="A2223" s="236" t="s">
        <v>3541</v>
      </c>
      <c r="B2223" s="236" t="s">
        <v>3146</v>
      </c>
      <c r="C2223" s="237">
        <v>0</v>
      </c>
      <c r="D2223" s="238">
        <v>0</v>
      </c>
      <c r="E2223" s="239">
        <v>0</v>
      </c>
      <c r="F2223" s="239">
        <v>0</v>
      </c>
      <c r="G2223" s="239">
        <v>0</v>
      </c>
      <c r="H2223" s="239">
        <v>0</v>
      </c>
      <c r="I2223" s="237">
        <v>30000</v>
      </c>
    </row>
    <row r="2224" spans="1:9">
      <c r="A2224" s="236" t="s">
        <v>3542</v>
      </c>
      <c r="B2224" s="236" t="s">
        <v>2156</v>
      </c>
      <c r="C2224" s="237">
        <v>0</v>
      </c>
      <c r="D2224" s="238">
        <v>0</v>
      </c>
      <c r="E2224" s="239">
        <v>0</v>
      </c>
      <c r="F2224" s="239">
        <v>0</v>
      </c>
      <c r="G2224" s="239">
        <v>0</v>
      </c>
      <c r="H2224" s="239">
        <v>0</v>
      </c>
      <c r="I2224" s="237">
        <v>30000</v>
      </c>
    </row>
    <row r="2225" spans="1:9">
      <c r="A2225" s="236" t="s">
        <v>702</v>
      </c>
      <c r="B2225" s="236" t="s">
        <v>2202</v>
      </c>
      <c r="C2225" s="237">
        <v>0</v>
      </c>
      <c r="D2225" s="238">
        <v>0</v>
      </c>
      <c r="E2225" s="239">
        <v>0</v>
      </c>
      <c r="F2225" s="239">
        <v>0</v>
      </c>
      <c r="G2225" s="239">
        <v>0</v>
      </c>
      <c r="H2225" s="239">
        <v>0</v>
      </c>
      <c r="I2225" s="237">
        <v>30000</v>
      </c>
    </row>
    <row r="2226" spans="1:9">
      <c r="A2226" s="236" t="s">
        <v>3543</v>
      </c>
      <c r="B2226" s="236" t="s">
        <v>1776</v>
      </c>
      <c r="C2226" s="237">
        <v>0</v>
      </c>
      <c r="D2226" s="238">
        <v>0</v>
      </c>
      <c r="E2226" s="239">
        <v>0</v>
      </c>
      <c r="F2226" s="239">
        <v>0</v>
      </c>
      <c r="G2226" s="239">
        <v>0</v>
      </c>
      <c r="H2226" s="239">
        <v>0</v>
      </c>
      <c r="I2226" s="237">
        <v>30000</v>
      </c>
    </row>
    <row r="2227" spans="1:9">
      <c r="A2227" s="236" t="s">
        <v>1173</v>
      </c>
      <c r="B2227" s="236" t="s">
        <v>1637</v>
      </c>
      <c r="C2227" s="237">
        <v>0</v>
      </c>
      <c r="D2227" s="238">
        <v>0</v>
      </c>
      <c r="E2227" s="239">
        <v>0</v>
      </c>
      <c r="F2227" s="239">
        <v>0</v>
      </c>
      <c r="G2227" s="239">
        <v>0</v>
      </c>
      <c r="H2227" s="239">
        <v>0</v>
      </c>
      <c r="I2227" s="237">
        <v>30000</v>
      </c>
    </row>
    <row r="2228" spans="1:9">
      <c r="A2228" s="236" t="s">
        <v>3544</v>
      </c>
      <c r="B2228" s="236" t="s">
        <v>3545</v>
      </c>
      <c r="C2228" s="237">
        <v>0</v>
      </c>
      <c r="D2228" s="238">
        <v>0</v>
      </c>
      <c r="E2228" s="239">
        <v>0</v>
      </c>
      <c r="F2228" s="239">
        <v>0</v>
      </c>
      <c r="G2228" s="239">
        <v>0</v>
      </c>
      <c r="H2228" s="239">
        <v>0</v>
      </c>
      <c r="I2228" s="237">
        <v>80000</v>
      </c>
    </row>
    <row r="2229" spans="1:9">
      <c r="A2229" s="236" t="s">
        <v>3546</v>
      </c>
      <c r="B2229" s="236" t="s">
        <v>2070</v>
      </c>
      <c r="C2229" s="237">
        <v>0</v>
      </c>
      <c r="D2229" s="238">
        <v>0</v>
      </c>
      <c r="E2229" s="239">
        <v>0</v>
      </c>
      <c r="F2229" s="239">
        <v>0</v>
      </c>
      <c r="G2229" s="239">
        <v>0</v>
      </c>
      <c r="H2229" s="239">
        <v>0</v>
      </c>
      <c r="I2229" s="237">
        <v>20000</v>
      </c>
    </row>
    <row r="2230" spans="1:9">
      <c r="A2230" s="236" t="s">
        <v>3547</v>
      </c>
      <c r="B2230" s="236" t="s">
        <v>1748</v>
      </c>
      <c r="C2230" s="237">
        <v>0</v>
      </c>
      <c r="D2230" s="238">
        <v>0</v>
      </c>
      <c r="E2230" s="239">
        <v>0</v>
      </c>
      <c r="F2230" s="239">
        <v>0</v>
      </c>
      <c r="G2230" s="239">
        <v>0</v>
      </c>
      <c r="H2230" s="239">
        <v>0</v>
      </c>
      <c r="I2230" s="237">
        <v>24000</v>
      </c>
    </row>
    <row r="2231" spans="1:9">
      <c r="A2231" s="236" t="s">
        <v>738</v>
      </c>
      <c r="B2231" s="236" t="s">
        <v>1669</v>
      </c>
      <c r="C2231" s="237">
        <v>0</v>
      </c>
      <c r="D2231" s="238">
        <v>0</v>
      </c>
      <c r="E2231" s="239">
        <v>0</v>
      </c>
      <c r="F2231" s="239">
        <v>0</v>
      </c>
      <c r="G2231" s="239">
        <v>0</v>
      </c>
      <c r="H2231" s="239">
        <v>0</v>
      </c>
      <c r="I2231" s="237">
        <v>30000</v>
      </c>
    </row>
    <row r="2232" spans="1:9">
      <c r="A2232" s="236" t="s">
        <v>693</v>
      </c>
      <c r="B2232" s="236" t="s">
        <v>1772</v>
      </c>
      <c r="C2232" s="237">
        <v>0</v>
      </c>
      <c r="D2232" s="238">
        <v>0</v>
      </c>
      <c r="E2232" s="239">
        <v>0</v>
      </c>
      <c r="F2232" s="239">
        <v>0</v>
      </c>
      <c r="G2232" s="239">
        <v>0</v>
      </c>
      <c r="H2232" s="239">
        <v>0</v>
      </c>
      <c r="I2232" s="237">
        <v>30000</v>
      </c>
    </row>
    <row r="2233" spans="1:9">
      <c r="A2233" s="236" t="s">
        <v>3548</v>
      </c>
      <c r="B2233" s="236" t="s">
        <v>2278</v>
      </c>
      <c r="C2233" s="237">
        <v>0</v>
      </c>
      <c r="D2233" s="238">
        <v>0</v>
      </c>
      <c r="E2233" s="239">
        <v>0</v>
      </c>
      <c r="F2233" s="239">
        <v>0</v>
      </c>
      <c r="G2233" s="239">
        <v>0</v>
      </c>
      <c r="H2233" s="239">
        <v>0</v>
      </c>
      <c r="I2233" s="237">
        <v>30000</v>
      </c>
    </row>
    <row r="2234" spans="1:9">
      <c r="A2234" s="236" t="s">
        <v>3549</v>
      </c>
      <c r="B2234" s="236" t="s">
        <v>3550</v>
      </c>
      <c r="C2234" s="237">
        <v>0</v>
      </c>
      <c r="D2234" s="238">
        <v>0</v>
      </c>
      <c r="E2234" s="239">
        <v>0</v>
      </c>
      <c r="F2234" s="239">
        <v>0</v>
      </c>
      <c r="G2234" s="239">
        <v>0</v>
      </c>
      <c r="H2234" s="239">
        <v>0</v>
      </c>
      <c r="I2234" s="237">
        <v>50000</v>
      </c>
    </row>
    <row r="2235" spans="1:9">
      <c r="A2235" s="236" t="s">
        <v>3551</v>
      </c>
      <c r="B2235" s="236" t="s">
        <v>2336</v>
      </c>
      <c r="C2235" s="237">
        <v>0</v>
      </c>
      <c r="D2235" s="238">
        <v>0</v>
      </c>
      <c r="E2235" s="239">
        <v>0</v>
      </c>
      <c r="F2235" s="239">
        <v>0</v>
      </c>
      <c r="G2235" s="239">
        <v>0</v>
      </c>
      <c r="H2235" s="239">
        <v>0</v>
      </c>
      <c r="I2235" s="237">
        <v>30000</v>
      </c>
    </row>
    <row r="2236" spans="1:9">
      <c r="A2236" s="236" t="s">
        <v>3552</v>
      </c>
      <c r="B2236" s="236" t="s">
        <v>2767</v>
      </c>
      <c r="C2236" s="237">
        <v>0</v>
      </c>
      <c r="D2236" s="238">
        <v>0</v>
      </c>
      <c r="E2236" s="239">
        <v>0</v>
      </c>
      <c r="F2236" s="239">
        <v>0</v>
      </c>
      <c r="G2236" s="239">
        <v>0</v>
      </c>
      <c r="H2236" s="239">
        <v>0</v>
      </c>
      <c r="I2236" s="237">
        <v>24000</v>
      </c>
    </row>
    <row r="2237" spans="1:9">
      <c r="A2237" s="236" t="s">
        <v>3553</v>
      </c>
      <c r="B2237" s="236" t="s">
        <v>2735</v>
      </c>
      <c r="C2237" s="237">
        <v>0</v>
      </c>
      <c r="D2237" s="238">
        <v>0</v>
      </c>
      <c r="E2237" s="239">
        <v>0</v>
      </c>
      <c r="F2237" s="239">
        <v>0</v>
      </c>
      <c r="G2237" s="239">
        <v>0</v>
      </c>
      <c r="H2237" s="239">
        <v>0</v>
      </c>
      <c r="I2237" s="237">
        <v>30000</v>
      </c>
    </row>
    <row r="2238" spans="1:9">
      <c r="A2238" s="236" t="s">
        <v>3554</v>
      </c>
      <c r="B2238" s="236" t="s">
        <v>2807</v>
      </c>
      <c r="C2238" s="237">
        <v>0</v>
      </c>
      <c r="D2238" s="238">
        <v>0</v>
      </c>
      <c r="E2238" s="239">
        <v>0</v>
      </c>
      <c r="F2238" s="239">
        <v>0</v>
      </c>
      <c r="G2238" s="239">
        <v>0</v>
      </c>
      <c r="H2238" s="239">
        <v>0</v>
      </c>
      <c r="I2238" s="237">
        <v>30000</v>
      </c>
    </row>
    <row r="2239" spans="1:9">
      <c r="A2239" s="236" t="s">
        <v>3555</v>
      </c>
      <c r="B2239" s="236" t="s">
        <v>2039</v>
      </c>
      <c r="C2239" s="237">
        <v>0</v>
      </c>
      <c r="D2239" s="238">
        <v>0</v>
      </c>
      <c r="E2239" s="239">
        <v>0</v>
      </c>
      <c r="F2239" s="239">
        <v>0</v>
      </c>
      <c r="G2239" s="239">
        <v>0</v>
      </c>
      <c r="H2239" s="239">
        <v>0</v>
      </c>
      <c r="I2239" s="237">
        <v>40000</v>
      </c>
    </row>
    <row r="2240" spans="1:9">
      <c r="A2240" s="236" t="s">
        <v>3556</v>
      </c>
      <c r="B2240" s="236" t="s">
        <v>1887</v>
      </c>
      <c r="C2240" s="237">
        <v>0</v>
      </c>
      <c r="D2240" s="238">
        <v>0</v>
      </c>
      <c r="E2240" s="239">
        <v>0</v>
      </c>
      <c r="F2240" s="239">
        <v>0</v>
      </c>
      <c r="G2240" s="239">
        <v>0</v>
      </c>
      <c r="H2240" s="239">
        <v>0</v>
      </c>
      <c r="I2240" s="237">
        <v>30000</v>
      </c>
    </row>
    <row r="2241" spans="1:9">
      <c r="A2241" s="236" t="s">
        <v>3557</v>
      </c>
      <c r="B2241" s="236" t="s">
        <v>1954</v>
      </c>
      <c r="C2241" s="237">
        <v>0</v>
      </c>
      <c r="D2241" s="238">
        <v>0</v>
      </c>
      <c r="E2241" s="239">
        <v>0</v>
      </c>
      <c r="F2241" s="239">
        <v>0</v>
      </c>
      <c r="G2241" s="239">
        <v>0</v>
      </c>
      <c r="H2241" s="239">
        <v>0</v>
      </c>
      <c r="I2241" s="237">
        <v>30000</v>
      </c>
    </row>
    <row r="2242" spans="1:9">
      <c r="A2242" s="236" t="s">
        <v>3558</v>
      </c>
      <c r="B2242" s="236" t="s">
        <v>2058</v>
      </c>
      <c r="C2242" s="237">
        <v>0</v>
      </c>
      <c r="D2242" s="238">
        <v>0</v>
      </c>
      <c r="E2242" s="239">
        <v>0</v>
      </c>
      <c r="F2242" s="239">
        <v>0</v>
      </c>
      <c r="G2242" s="239">
        <v>0</v>
      </c>
      <c r="H2242" s="239">
        <v>0</v>
      </c>
      <c r="I2242" s="237">
        <v>40000</v>
      </c>
    </row>
    <row r="2243" spans="1:9">
      <c r="A2243" s="236" t="s">
        <v>990</v>
      </c>
      <c r="B2243" s="236" t="s">
        <v>1735</v>
      </c>
      <c r="C2243" s="237">
        <v>0</v>
      </c>
      <c r="D2243" s="238">
        <v>0</v>
      </c>
      <c r="E2243" s="239">
        <v>0</v>
      </c>
      <c r="F2243" s="239">
        <v>0</v>
      </c>
      <c r="G2243" s="239">
        <v>0</v>
      </c>
      <c r="H2243" s="239">
        <v>0</v>
      </c>
      <c r="I2243" s="237">
        <v>30000</v>
      </c>
    </row>
    <row r="2244" spans="1:9">
      <c r="A2244" s="236" t="s">
        <v>3559</v>
      </c>
      <c r="B2244" s="236" t="s">
        <v>3178</v>
      </c>
      <c r="C2244" s="237">
        <v>0</v>
      </c>
      <c r="D2244" s="238">
        <v>0</v>
      </c>
      <c r="E2244" s="239">
        <v>0</v>
      </c>
      <c r="F2244" s="239">
        <v>0</v>
      </c>
      <c r="G2244" s="239">
        <v>0</v>
      </c>
      <c r="H2244" s="239">
        <v>0</v>
      </c>
      <c r="I2244" s="237">
        <v>27648</v>
      </c>
    </row>
    <row r="2245" spans="1:9">
      <c r="A2245" s="236" t="s">
        <v>3560</v>
      </c>
      <c r="B2245" s="236" t="s">
        <v>2710</v>
      </c>
      <c r="C2245" s="237">
        <v>0</v>
      </c>
      <c r="D2245" s="238">
        <v>0</v>
      </c>
      <c r="E2245" s="239">
        <v>0</v>
      </c>
      <c r="F2245" s="239">
        <v>0</v>
      </c>
      <c r="G2245" s="239">
        <v>0</v>
      </c>
      <c r="H2245" s="239">
        <v>0</v>
      </c>
      <c r="I2245" s="237">
        <v>30000</v>
      </c>
    </row>
    <row r="2246" spans="1:9">
      <c r="A2246" s="236" t="s">
        <v>3561</v>
      </c>
      <c r="B2246" s="236" t="s">
        <v>2114</v>
      </c>
      <c r="C2246" s="237">
        <v>0</v>
      </c>
      <c r="D2246" s="238">
        <v>0</v>
      </c>
      <c r="E2246" s="239">
        <v>0</v>
      </c>
      <c r="F2246" s="239">
        <v>0</v>
      </c>
      <c r="G2246" s="239">
        <v>0</v>
      </c>
      <c r="H2246" s="239">
        <v>0</v>
      </c>
      <c r="I2246" s="237">
        <v>34560</v>
      </c>
    </row>
    <row r="2247" spans="1:9">
      <c r="A2247" s="236" t="s">
        <v>483</v>
      </c>
      <c r="B2247" s="236" t="s">
        <v>1740</v>
      </c>
      <c r="C2247" s="237">
        <v>0</v>
      </c>
      <c r="D2247" s="238">
        <v>0</v>
      </c>
      <c r="E2247" s="239">
        <v>0</v>
      </c>
      <c r="F2247" s="239">
        <v>0</v>
      </c>
      <c r="G2247" s="239">
        <v>0</v>
      </c>
      <c r="H2247" s="239">
        <v>0</v>
      </c>
      <c r="I2247" s="237">
        <v>50000</v>
      </c>
    </row>
    <row r="2248" spans="1:9">
      <c r="A2248" s="236" t="s">
        <v>3562</v>
      </c>
      <c r="B2248" s="236" t="s">
        <v>2516</v>
      </c>
      <c r="C2248" s="237">
        <v>0</v>
      </c>
      <c r="D2248" s="238">
        <v>0</v>
      </c>
      <c r="E2248" s="239">
        <v>0</v>
      </c>
      <c r="F2248" s="239">
        <v>0</v>
      </c>
      <c r="G2248" s="239">
        <v>0</v>
      </c>
      <c r="H2248" s="239">
        <v>0</v>
      </c>
      <c r="I2248" s="237">
        <v>100000</v>
      </c>
    </row>
    <row r="2249" spans="1:9">
      <c r="A2249" s="236" t="s">
        <v>3563</v>
      </c>
      <c r="B2249" s="236" t="s">
        <v>1945</v>
      </c>
      <c r="C2249" s="237">
        <v>0</v>
      </c>
      <c r="D2249" s="238">
        <v>0</v>
      </c>
      <c r="E2249" s="239">
        <v>0</v>
      </c>
      <c r="F2249" s="239">
        <v>0</v>
      </c>
      <c r="G2249" s="239">
        <v>0</v>
      </c>
      <c r="H2249" s="239">
        <v>0</v>
      </c>
      <c r="I2249" s="237">
        <v>51200</v>
      </c>
    </row>
    <row r="2250" spans="1:9">
      <c r="A2250" s="236" t="s">
        <v>3564</v>
      </c>
      <c r="B2250" s="236" t="s">
        <v>3097</v>
      </c>
      <c r="C2250" s="237">
        <v>0</v>
      </c>
      <c r="D2250" s="238">
        <v>0</v>
      </c>
      <c r="E2250" s="239">
        <v>0</v>
      </c>
      <c r="F2250" s="239">
        <v>0</v>
      </c>
      <c r="G2250" s="239">
        <v>0</v>
      </c>
      <c r="H2250" s="239">
        <v>0</v>
      </c>
      <c r="I2250" s="237">
        <v>96000</v>
      </c>
    </row>
    <row r="2251" spans="1:9">
      <c r="A2251" s="236" t="s">
        <v>3565</v>
      </c>
      <c r="B2251" s="236" t="s">
        <v>1895</v>
      </c>
      <c r="C2251" s="237">
        <v>0</v>
      </c>
      <c r="D2251" s="238">
        <v>0</v>
      </c>
      <c r="E2251" s="239">
        <v>0</v>
      </c>
      <c r="F2251" s="239">
        <v>0</v>
      </c>
      <c r="G2251" s="239">
        <v>0</v>
      </c>
      <c r="H2251" s="239">
        <v>0</v>
      </c>
      <c r="I2251" s="237">
        <v>50000</v>
      </c>
    </row>
    <row r="2252" spans="1:9">
      <c r="A2252" s="236" t="s">
        <v>3566</v>
      </c>
      <c r="B2252" s="236" t="s">
        <v>3567</v>
      </c>
      <c r="C2252" s="237">
        <v>0</v>
      </c>
      <c r="D2252" s="238">
        <v>0</v>
      </c>
      <c r="E2252" s="239">
        <v>0</v>
      </c>
      <c r="F2252" s="239">
        <v>0</v>
      </c>
      <c r="G2252" s="239">
        <v>0</v>
      </c>
      <c r="H2252" s="239">
        <v>0</v>
      </c>
      <c r="I2252" s="237">
        <v>30000</v>
      </c>
    </row>
    <row r="2253" spans="1:9">
      <c r="A2253" s="236" t="s">
        <v>3568</v>
      </c>
      <c r="B2253" s="236" t="s">
        <v>2235</v>
      </c>
      <c r="C2253" s="237">
        <v>0</v>
      </c>
      <c r="D2253" s="238">
        <v>0</v>
      </c>
      <c r="E2253" s="239">
        <v>0</v>
      </c>
      <c r="F2253" s="239">
        <v>0</v>
      </c>
      <c r="G2253" s="239">
        <v>0</v>
      </c>
      <c r="H2253" s="239">
        <v>0</v>
      </c>
      <c r="I2253" s="237">
        <v>28800</v>
      </c>
    </row>
    <row r="2254" spans="1:9">
      <c r="A2254" s="236" t="s">
        <v>3569</v>
      </c>
      <c r="B2254" s="236" t="s">
        <v>1842</v>
      </c>
      <c r="C2254" s="237">
        <v>0</v>
      </c>
      <c r="D2254" s="238">
        <v>0</v>
      </c>
      <c r="E2254" s="239">
        <v>0</v>
      </c>
      <c r="F2254" s="239">
        <v>0</v>
      </c>
      <c r="G2254" s="239">
        <v>0</v>
      </c>
      <c r="H2254" s="239">
        <v>0</v>
      </c>
      <c r="I2254" s="237">
        <v>34560</v>
      </c>
    </row>
    <row r="2255" spans="1:9">
      <c r="A2255" s="236" t="s">
        <v>1690</v>
      </c>
      <c r="B2255" s="236" t="s">
        <v>2260</v>
      </c>
      <c r="C2255" s="237">
        <v>0</v>
      </c>
      <c r="D2255" s="238">
        <v>0</v>
      </c>
      <c r="E2255" s="239">
        <v>0</v>
      </c>
      <c r="F2255" s="239">
        <v>0</v>
      </c>
      <c r="G2255" s="239">
        <v>0</v>
      </c>
      <c r="H2255" s="239">
        <v>0</v>
      </c>
      <c r="I2255" s="237">
        <v>50000</v>
      </c>
    </row>
    <row r="2256" spans="1:9">
      <c r="A2256" s="236" t="s">
        <v>688</v>
      </c>
      <c r="B2256" s="236" t="s">
        <v>2562</v>
      </c>
      <c r="C2256" s="237">
        <v>0</v>
      </c>
      <c r="D2256" s="238">
        <v>0</v>
      </c>
      <c r="E2256" s="239">
        <v>0</v>
      </c>
      <c r="F2256" s="239">
        <v>0</v>
      </c>
      <c r="G2256" s="239">
        <v>0</v>
      </c>
      <c r="H2256" s="239">
        <v>0</v>
      </c>
      <c r="I2256" s="237">
        <v>50000</v>
      </c>
    </row>
    <row r="2257" spans="1:9">
      <c r="A2257" s="236" t="s">
        <v>670</v>
      </c>
      <c r="B2257" s="236" t="s">
        <v>1914</v>
      </c>
      <c r="C2257" s="237">
        <v>0</v>
      </c>
      <c r="D2257" s="238">
        <v>0</v>
      </c>
      <c r="E2257" s="239">
        <v>0</v>
      </c>
      <c r="F2257" s="239">
        <v>0</v>
      </c>
      <c r="G2257" s="239">
        <v>0</v>
      </c>
      <c r="H2257" s="239">
        <v>0</v>
      </c>
      <c r="I2257" s="237">
        <v>50000</v>
      </c>
    </row>
    <row r="2258" spans="1:9">
      <c r="A2258" s="236" t="s">
        <v>3570</v>
      </c>
      <c r="B2258" s="236" t="s">
        <v>1804</v>
      </c>
      <c r="C2258" s="237">
        <v>0</v>
      </c>
      <c r="D2258" s="238">
        <v>0</v>
      </c>
      <c r="E2258" s="239">
        <v>0</v>
      </c>
      <c r="F2258" s="239">
        <v>0</v>
      </c>
      <c r="G2258" s="239">
        <v>0</v>
      </c>
      <c r="H2258" s="239">
        <v>0</v>
      </c>
      <c r="I2258" s="237">
        <v>50000</v>
      </c>
    </row>
    <row r="2259" spans="1:9">
      <c r="A2259" s="236" t="s">
        <v>2298</v>
      </c>
      <c r="B2259" s="236" t="s">
        <v>3192</v>
      </c>
      <c r="C2259" s="237">
        <v>0</v>
      </c>
      <c r="D2259" s="238">
        <v>0</v>
      </c>
      <c r="E2259" s="239">
        <v>0</v>
      </c>
      <c r="F2259" s="239">
        <v>0</v>
      </c>
      <c r="G2259" s="239">
        <v>0</v>
      </c>
      <c r="H2259" s="239">
        <v>0</v>
      </c>
      <c r="I2259" s="237">
        <v>40000</v>
      </c>
    </row>
    <row r="2260" spans="1:9">
      <c r="A2260" s="236" t="s">
        <v>3571</v>
      </c>
      <c r="B2260" s="236" t="s">
        <v>1965</v>
      </c>
      <c r="C2260" s="237">
        <v>0</v>
      </c>
      <c r="D2260" s="238">
        <v>0</v>
      </c>
      <c r="E2260" s="239">
        <v>0</v>
      </c>
      <c r="F2260" s="239">
        <v>0</v>
      </c>
      <c r="G2260" s="239">
        <v>0</v>
      </c>
      <c r="H2260" s="239">
        <v>0</v>
      </c>
      <c r="I2260" s="237">
        <v>34560</v>
      </c>
    </row>
    <row r="2261" spans="1:9">
      <c r="A2261" s="236" t="s">
        <v>524</v>
      </c>
      <c r="B2261" s="236" t="s">
        <v>1583</v>
      </c>
      <c r="C2261" s="237">
        <v>0</v>
      </c>
      <c r="D2261" s="238">
        <v>0</v>
      </c>
      <c r="E2261" s="239">
        <v>0</v>
      </c>
      <c r="F2261" s="239">
        <v>0</v>
      </c>
      <c r="G2261" s="239">
        <v>0</v>
      </c>
      <c r="H2261" s="239">
        <v>0</v>
      </c>
      <c r="I2261" s="237">
        <v>120000</v>
      </c>
    </row>
    <row r="2262" spans="1:9">
      <c r="A2262" s="236" t="s">
        <v>1346</v>
      </c>
      <c r="B2262" s="236" t="s">
        <v>3134</v>
      </c>
      <c r="C2262" s="237">
        <v>0</v>
      </c>
      <c r="D2262" s="238">
        <v>0</v>
      </c>
      <c r="E2262" s="239">
        <v>0</v>
      </c>
      <c r="F2262" s="239">
        <v>0</v>
      </c>
      <c r="G2262" s="239">
        <v>0</v>
      </c>
      <c r="H2262" s="239">
        <v>0</v>
      </c>
      <c r="I2262" s="237">
        <v>30000</v>
      </c>
    </row>
    <row r="2263" spans="1:9">
      <c r="A2263" s="236" t="s">
        <v>3572</v>
      </c>
      <c r="B2263" s="236" t="s">
        <v>2352</v>
      </c>
      <c r="C2263" s="237">
        <v>0</v>
      </c>
      <c r="D2263" s="238">
        <v>0</v>
      </c>
      <c r="E2263" s="239">
        <v>0</v>
      </c>
      <c r="F2263" s="239">
        <v>0</v>
      </c>
      <c r="G2263" s="239">
        <v>0</v>
      </c>
      <c r="H2263" s="239">
        <v>0</v>
      </c>
      <c r="I2263" s="237">
        <v>50000</v>
      </c>
    </row>
    <row r="2264" spans="1:9">
      <c r="A2264" s="236" t="s">
        <v>3573</v>
      </c>
      <c r="B2264" s="236" t="s">
        <v>1705</v>
      </c>
      <c r="C2264" s="237">
        <v>0</v>
      </c>
      <c r="D2264" s="238">
        <v>0</v>
      </c>
      <c r="E2264" s="239">
        <v>0</v>
      </c>
      <c r="F2264" s="239">
        <v>0</v>
      </c>
      <c r="G2264" s="239">
        <v>0</v>
      </c>
      <c r="H2264" s="239">
        <v>0</v>
      </c>
      <c r="I2264" s="237">
        <v>50000</v>
      </c>
    </row>
    <row r="2265" spans="1:9">
      <c r="A2265" s="236" t="s">
        <v>3574</v>
      </c>
      <c r="B2265" s="236" t="s">
        <v>2723</v>
      </c>
      <c r="C2265" s="237">
        <v>0</v>
      </c>
      <c r="D2265" s="238">
        <v>0</v>
      </c>
      <c r="E2265" s="239">
        <v>0</v>
      </c>
      <c r="F2265" s="239">
        <v>0</v>
      </c>
      <c r="G2265" s="239">
        <v>0</v>
      </c>
      <c r="H2265" s="239">
        <v>0</v>
      </c>
      <c r="I2265" s="237">
        <v>30000</v>
      </c>
    </row>
    <row r="2266" spans="1:9">
      <c r="A2266" s="236" t="s">
        <v>3575</v>
      </c>
      <c r="B2266" s="236" t="s">
        <v>3392</v>
      </c>
      <c r="C2266" s="237">
        <v>0</v>
      </c>
      <c r="D2266" s="238">
        <v>0</v>
      </c>
      <c r="E2266" s="239">
        <v>0</v>
      </c>
      <c r="F2266" s="239">
        <v>0</v>
      </c>
      <c r="G2266" s="239">
        <v>0</v>
      </c>
      <c r="H2266" s="239">
        <v>0</v>
      </c>
      <c r="I2266" s="237">
        <v>30000</v>
      </c>
    </row>
    <row r="2267" spans="1:9">
      <c r="A2267" s="236" t="s">
        <v>3576</v>
      </c>
      <c r="B2267" s="236" t="s">
        <v>2226</v>
      </c>
      <c r="C2267" s="237">
        <v>0</v>
      </c>
      <c r="D2267" s="238">
        <v>0</v>
      </c>
      <c r="E2267" s="239">
        <v>0</v>
      </c>
      <c r="F2267" s="239">
        <v>0</v>
      </c>
      <c r="G2267" s="239">
        <v>0</v>
      </c>
      <c r="H2267" s="239">
        <v>0</v>
      </c>
      <c r="I2267" s="237">
        <v>28800</v>
      </c>
    </row>
    <row r="2268" spans="1:9">
      <c r="A2268" s="236" t="s">
        <v>3577</v>
      </c>
      <c r="B2268" s="236" t="s">
        <v>2175</v>
      </c>
      <c r="C2268" s="237">
        <v>0</v>
      </c>
      <c r="D2268" s="238">
        <v>0</v>
      </c>
      <c r="E2268" s="239">
        <v>0</v>
      </c>
      <c r="F2268" s="239">
        <v>0</v>
      </c>
      <c r="G2268" s="239">
        <v>0</v>
      </c>
      <c r="H2268" s="239">
        <v>0</v>
      </c>
      <c r="I2268" s="237">
        <v>34560</v>
      </c>
    </row>
    <row r="2269" spans="1:9">
      <c r="A2269" s="236" t="s">
        <v>3578</v>
      </c>
      <c r="B2269" s="236" t="s">
        <v>2807</v>
      </c>
      <c r="C2269" s="237">
        <v>0</v>
      </c>
      <c r="D2269" s="238">
        <v>0</v>
      </c>
      <c r="E2269" s="239">
        <v>0</v>
      </c>
      <c r="F2269" s="239">
        <v>0</v>
      </c>
      <c r="G2269" s="239">
        <v>0</v>
      </c>
      <c r="H2269" s="239">
        <v>0</v>
      </c>
      <c r="I2269" s="237">
        <v>30000</v>
      </c>
    </row>
    <row r="2270" spans="1:9">
      <c r="A2270" s="236" t="s">
        <v>3579</v>
      </c>
      <c r="B2270" s="236" t="s">
        <v>2816</v>
      </c>
      <c r="C2270" s="237">
        <v>0</v>
      </c>
      <c r="D2270" s="238">
        <v>0</v>
      </c>
      <c r="E2270" s="239">
        <v>0</v>
      </c>
      <c r="F2270" s="239">
        <v>0</v>
      </c>
      <c r="G2270" s="239">
        <v>0</v>
      </c>
      <c r="H2270" s="239">
        <v>0</v>
      </c>
      <c r="I2270" s="237">
        <v>20000</v>
      </c>
    </row>
    <row r="2271" spans="1:9">
      <c r="A2271" s="236" t="s">
        <v>618</v>
      </c>
      <c r="B2271" s="236" t="s">
        <v>2774</v>
      </c>
      <c r="C2271" s="237">
        <v>0</v>
      </c>
      <c r="D2271" s="238">
        <v>0</v>
      </c>
      <c r="E2271" s="239">
        <v>0</v>
      </c>
      <c r="F2271" s="239">
        <v>0</v>
      </c>
      <c r="G2271" s="239">
        <v>0</v>
      </c>
      <c r="H2271" s="239">
        <v>0</v>
      </c>
      <c r="I2271" s="237">
        <v>30000</v>
      </c>
    </row>
    <row r="2272" spans="1:9">
      <c r="A2272" s="236" t="s">
        <v>3580</v>
      </c>
      <c r="B2272" s="236" t="s">
        <v>2769</v>
      </c>
      <c r="C2272" s="237">
        <v>0</v>
      </c>
      <c r="D2272" s="238">
        <v>0</v>
      </c>
      <c r="E2272" s="239">
        <v>0</v>
      </c>
      <c r="F2272" s="239">
        <v>0</v>
      </c>
      <c r="G2272" s="239">
        <v>0</v>
      </c>
      <c r="H2272" s="239">
        <v>0</v>
      </c>
      <c r="I2272" s="237">
        <v>30000</v>
      </c>
    </row>
    <row r="2273" spans="1:9">
      <c r="A2273" s="236" t="s">
        <v>1083</v>
      </c>
      <c r="B2273" s="236" t="s">
        <v>2040</v>
      </c>
      <c r="C2273" s="237">
        <v>0</v>
      </c>
      <c r="D2273" s="238">
        <v>0</v>
      </c>
      <c r="E2273" s="239">
        <v>0</v>
      </c>
      <c r="F2273" s="239">
        <v>0</v>
      </c>
      <c r="G2273" s="239">
        <v>0</v>
      </c>
      <c r="H2273" s="239">
        <v>0</v>
      </c>
      <c r="I2273" s="237">
        <v>30000</v>
      </c>
    </row>
    <row r="2274" spans="1:9">
      <c r="A2274" s="236" t="s">
        <v>865</v>
      </c>
      <c r="B2274" s="236" t="s">
        <v>1668</v>
      </c>
      <c r="C2274" s="237">
        <v>0</v>
      </c>
      <c r="D2274" s="238">
        <v>0</v>
      </c>
      <c r="E2274" s="239">
        <v>0</v>
      </c>
      <c r="F2274" s="239">
        <v>0</v>
      </c>
      <c r="G2274" s="239">
        <v>0</v>
      </c>
      <c r="H2274" s="239">
        <v>0</v>
      </c>
      <c r="I2274" s="237">
        <v>160000</v>
      </c>
    </row>
    <row r="2275" spans="1:9">
      <c r="A2275" s="236" t="s">
        <v>3581</v>
      </c>
      <c r="B2275" s="236" t="s">
        <v>3360</v>
      </c>
      <c r="C2275" s="237">
        <v>0</v>
      </c>
      <c r="D2275" s="238">
        <v>0</v>
      </c>
      <c r="E2275" s="239">
        <v>0</v>
      </c>
      <c r="F2275" s="239">
        <v>0</v>
      </c>
      <c r="G2275" s="239">
        <v>0</v>
      </c>
      <c r="H2275" s="239">
        <v>0</v>
      </c>
      <c r="I2275" s="237">
        <v>50000</v>
      </c>
    </row>
    <row r="2276" spans="1:9">
      <c r="A2276" s="236" t="s">
        <v>3582</v>
      </c>
      <c r="B2276" s="236" t="s">
        <v>2156</v>
      </c>
      <c r="C2276" s="237">
        <v>0</v>
      </c>
      <c r="D2276" s="238">
        <v>0</v>
      </c>
      <c r="E2276" s="239">
        <v>0</v>
      </c>
      <c r="F2276" s="239">
        <v>0</v>
      </c>
      <c r="G2276" s="239">
        <v>0</v>
      </c>
      <c r="H2276" s="239">
        <v>0</v>
      </c>
      <c r="I2276" s="237">
        <v>30000</v>
      </c>
    </row>
    <row r="2277" spans="1:9">
      <c r="A2277" s="236" t="s">
        <v>3547</v>
      </c>
      <c r="B2277" s="236" t="s">
        <v>2710</v>
      </c>
      <c r="C2277" s="237">
        <v>0</v>
      </c>
      <c r="D2277" s="238">
        <v>0</v>
      </c>
      <c r="E2277" s="239">
        <v>0</v>
      </c>
      <c r="F2277" s="239">
        <v>0</v>
      </c>
      <c r="G2277" s="239">
        <v>0</v>
      </c>
      <c r="H2277" s="239">
        <v>0</v>
      </c>
      <c r="I2277" s="237">
        <v>30000</v>
      </c>
    </row>
    <row r="2278" spans="1:9">
      <c r="A2278" s="236" t="s">
        <v>3583</v>
      </c>
      <c r="B2278" s="236" t="s">
        <v>2044</v>
      </c>
      <c r="C2278" s="237">
        <v>0</v>
      </c>
      <c r="D2278" s="238">
        <v>0</v>
      </c>
      <c r="E2278" s="239">
        <v>0</v>
      </c>
      <c r="F2278" s="239">
        <v>0</v>
      </c>
      <c r="G2278" s="239">
        <v>0</v>
      </c>
      <c r="H2278" s="239">
        <v>0</v>
      </c>
      <c r="I2278" s="237">
        <v>40000</v>
      </c>
    </row>
    <row r="2279" spans="1:9">
      <c r="A2279" s="236" t="s">
        <v>3584</v>
      </c>
      <c r="B2279" s="236" t="s">
        <v>1984</v>
      </c>
      <c r="C2279" s="237">
        <v>0</v>
      </c>
      <c r="D2279" s="238">
        <v>0</v>
      </c>
      <c r="E2279" s="239">
        <v>0</v>
      </c>
      <c r="F2279" s="239">
        <v>0</v>
      </c>
      <c r="G2279" s="239">
        <v>0</v>
      </c>
      <c r="H2279" s="239">
        <v>0</v>
      </c>
      <c r="I2279" s="237">
        <v>50000</v>
      </c>
    </row>
    <row r="2280" spans="1:9">
      <c r="A2280" s="236" t="s">
        <v>821</v>
      </c>
      <c r="B2280" s="236" t="s">
        <v>1948</v>
      </c>
      <c r="C2280" s="237">
        <v>0</v>
      </c>
      <c r="D2280" s="238">
        <v>0</v>
      </c>
      <c r="E2280" s="239">
        <v>0</v>
      </c>
      <c r="F2280" s="239">
        <v>0</v>
      </c>
      <c r="G2280" s="239">
        <v>0</v>
      </c>
      <c r="H2280" s="239">
        <v>0</v>
      </c>
      <c r="I2280" s="237">
        <v>30000</v>
      </c>
    </row>
    <row r="2281" spans="1:9">
      <c r="A2281" s="236" t="s">
        <v>3585</v>
      </c>
      <c r="B2281" s="236" t="s">
        <v>3245</v>
      </c>
      <c r="C2281" s="237">
        <v>0</v>
      </c>
      <c r="D2281" s="238">
        <v>0</v>
      </c>
      <c r="E2281" s="239">
        <v>0</v>
      </c>
      <c r="F2281" s="239">
        <v>0</v>
      </c>
      <c r="G2281" s="239">
        <v>0</v>
      </c>
      <c r="H2281" s="239">
        <v>0</v>
      </c>
      <c r="I2281" s="237">
        <v>80000</v>
      </c>
    </row>
    <row r="2282" spans="1:9">
      <c r="A2282" s="236" t="s">
        <v>3586</v>
      </c>
      <c r="B2282" s="236" t="s">
        <v>3031</v>
      </c>
      <c r="C2282" s="237">
        <v>0</v>
      </c>
      <c r="D2282" s="238">
        <v>0</v>
      </c>
      <c r="E2282" s="239">
        <v>0</v>
      </c>
      <c r="F2282" s="239">
        <v>0</v>
      </c>
      <c r="G2282" s="239">
        <v>0</v>
      </c>
      <c r="H2282" s="239">
        <v>0</v>
      </c>
      <c r="I2282" s="237">
        <v>30000</v>
      </c>
    </row>
    <row r="2283" spans="1:9">
      <c r="A2283" s="236" t="s">
        <v>594</v>
      </c>
      <c r="B2283" s="236" t="s">
        <v>3170</v>
      </c>
      <c r="C2283" s="237">
        <v>0</v>
      </c>
      <c r="D2283" s="238">
        <v>0</v>
      </c>
      <c r="E2283" s="239">
        <v>0</v>
      </c>
      <c r="F2283" s="239">
        <v>0</v>
      </c>
      <c r="G2283" s="239">
        <v>0</v>
      </c>
      <c r="H2283" s="239">
        <v>0</v>
      </c>
      <c r="I2283" s="237">
        <v>30000</v>
      </c>
    </row>
    <row r="2284" spans="1:9">
      <c r="A2284" s="236" t="s">
        <v>468</v>
      </c>
      <c r="B2284" s="236" t="s">
        <v>1677</v>
      </c>
      <c r="C2284" s="237">
        <v>0</v>
      </c>
      <c r="D2284" s="238">
        <v>0</v>
      </c>
      <c r="E2284" s="239">
        <v>0</v>
      </c>
      <c r="F2284" s="239">
        <v>0</v>
      </c>
      <c r="G2284" s="239">
        <v>0</v>
      </c>
      <c r="H2284" s="239">
        <v>0</v>
      </c>
      <c r="I2284" s="237">
        <v>30000</v>
      </c>
    </row>
    <row r="2285" spans="1:9">
      <c r="A2285" s="236" t="s">
        <v>3587</v>
      </c>
      <c r="B2285" s="236" t="s">
        <v>2230</v>
      </c>
      <c r="C2285" s="237">
        <v>0</v>
      </c>
      <c r="D2285" s="238">
        <v>0</v>
      </c>
      <c r="E2285" s="239">
        <v>0</v>
      </c>
      <c r="F2285" s="239">
        <v>0</v>
      </c>
      <c r="G2285" s="239">
        <v>0</v>
      </c>
      <c r="H2285" s="239">
        <v>0</v>
      </c>
      <c r="I2285" s="237">
        <v>30000</v>
      </c>
    </row>
    <row r="2286" spans="1:9">
      <c r="A2286" s="236" t="s">
        <v>3588</v>
      </c>
      <c r="B2286" s="236" t="s">
        <v>1958</v>
      </c>
      <c r="C2286" s="237">
        <v>0</v>
      </c>
      <c r="D2286" s="238">
        <v>0</v>
      </c>
      <c r="E2286" s="239">
        <v>0</v>
      </c>
      <c r="F2286" s="239">
        <v>0</v>
      </c>
      <c r="G2286" s="239">
        <v>0</v>
      </c>
      <c r="H2286" s="239">
        <v>0</v>
      </c>
      <c r="I2286" s="237">
        <v>30000</v>
      </c>
    </row>
    <row r="2287" spans="1:9">
      <c r="A2287" s="236" t="s">
        <v>3321</v>
      </c>
      <c r="B2287" s="236" t="s">
        <v>2691</v>
      </c>
      <c r="C2287" s="237">
        <v>0</v>
      </c>
      <c r="D2287" s="238">
        <v>0</v>
      </c>
      <c r="E2287" s="239">
        <v>0</v>
      </c>
      <c r="F2287" s="239">
        <v>0</v>
      </c>
      <c r="G2287" s="239">
        <v>0</v>
      </c>
      <c r="H2287" s="239">
        <v>0</v>
      </c>
      <c r="I2287" s="237">
        <v>30000</v>
      </c>
    </row>
    <row r="2288" spans="1:9">
      <c r="A2288" s="236" t="s">
        <v>1091</v>
      </c>
      <c r="B2288" s="236" t="s">
        <v>2172</v>
      </c>
      <c r="C2288" s="237">
        <v>0</v>
      </c>
      <c r="D2288" s="238">
        <v>0</v>
      </c>
      <c r="E2288" s="239">
        <v>0</v>
      </c>
      <c r="F2288" s="239">
        <v>0</v>
      </c>
      <c r="G2288" s="239">
        <v>0</v>
      </c>
      <c r="H2288" s="239">
        <v>0</v>
      </c>
      <c r="I2288" s="237">
        <v>30000</v>
      </c>
    </row>
    <row r="2289" spans="1:9">
      <c r="A2289" s="236" t="s">
        <v>3589</v>
      </c>
      <c r="B2289" s="236" t="s">
        <v>2274</v>
      </c>
      <c r="C2289" s="237">
        <v>0</v>
      </c>
      <c r="D2289" s="238">
        <v>0</v>
      </c>
      <c r="E2289" s="239">
        <v>0</v>
      </c>
      <c r="F2289" s="239">
        <v>0</v>
      </c>
      <c r="G2289" s="239">
        <v>0</v>
      </c>
      <c r="H2289" s="239">
        <v>0</v>
      </c>
      <c r="I2289" s="237">
        <v>34560</v>
      </c>
    </row>
    <row r="2290" spans="1:9">
      <c r="A2290" s="236" t="s">
        <v>911</v>
      </c>
      <c r="B2290" s="236" t="s">
        <v>910</v>
      </c>
      <c r="C2290" s="237">
        <v>0</v>
      </c>
      <c r="D2290" s="238">
        <v>0</v>
      </c>
      <c r="E2290" s="239">
        <v>0</v>
      </c>
      <c r="F2290" s="239">
        <v>0</v>
      </c>
      <c r="G2290" s="239">
        <v>2</v>
      </c>
      <c r="H2290" s="239">
        <v>0</v>
      </c>
      <c r="I2290" s="237">
        <v>30000</v>
      </c>
    </row>
    <row r="2291" spans="1:9">
      <c r="A2291" s="236" t="s">
        <v>3590</v>
      </c>
      <c r="B2291" s="236" t="s">
        <v>1898</v>
      </c>
      <c r="C2291" s="237">
        <v>0</v>
      </c>
      <c r="D2291" s="238">
        <v>0</v>
      </c>
      <c r="E2291" s="239">
        <v>0</v>
      </c>
      <c r="F2291" s="239">
        <v>0</v>
      </c>
      <c r="G2291" s="239">
        <v>0</v>
      </c>
      <c r="H2291" s="239">
        <v>0</v>
      </c>
      <c r="I2291" s="237">
        <v>30000</v>
      </c>
    </row>
    <row r="2292" spans="1:9">
      <c r="A2292" s="236" t="s">
        <v>1068</v>
      </c>
      <c r="B2292" s="236" t="s">
        <v>2086</v>
      </c>
      <c r="C2292" s="237">
        <v>0</v>
      </c>
      <c r="D2292" s="238">
        <v>0</v>
      </c>
      <c r="E2292" s="239">
        <v>0</v>
      </c>
      <c r="F2292" s="239">
        <v>0</v>
      </c>
      <c r="G2292" s="239">
        <v>0</v>
      </c>
      <c r="H2292" s="239">
        <v>0</v>
      </c>
      <c r="I2292" s="237">
        <v>30000</v>
      </c>
    </row>
    <row r="2293" spans="1:9">
      <c r="A2293" s="236" t="s">
        <v>3591</v>
      </c>
      <c r="B2293" s="236" t="s">
        <v>1836</v>
      </c>
      <c r="C2293" s="237">
        <v>0</v>
      </c>
      <c r="D2293" s="238">
        <v>0</v>
      </c>
      <c r="E2293" s="239">
        <v>0</v>
      </c>
      <c r="F2293" s="239">
        <v>0</v>
      </c>
      <c r="G2293" s="239">
        <v>0</v>
      </c>
      <c r="H2293" s="239">
        <v>0</v>
      </c>
      <c r="I2293" s="237">
        <v>30000</v>
      </c>
    </row>
    <row r="2294" spans="1:9">
      <c r="A2294" s="236" t="s">
        <v>3592</v>
      </c>
      <c r="B2294" s="236" t="s">
        <v>3437</v>
      </c>
      <c r="C2294" s="237">
        <v>0</v>
      </c>
      <c r="D2294" s="238">
        <v>0</v>
      </c>
      <c r="E2294" s="239">
        <v>0</v>
      </c>
      <c r="F2294" s="239">
        <v>0</v>
      </c>
      <c r="G2294" s="239">
        <v>0</v>
      </c>
      <c r="H2294" s="239">
        <v>0</v>
      </c>
      <c r="I2294" s="237">
        <v>30000</v>
      </c>
    </row>
    <row r="2295" spans="1:9">
      <c r="A2295" s="236" t="s">
        <v>1315</v>
      </c>
      <c r="B2295" s="236" t="s">
        <v>1625</v>
      </c>
      <c r="C2295" s="237">
        <v>0</v>
      </c>
      <c r="D2295" s="238">
        <v>0</v>
      </c>
      <c r="E2295" s="239">
        <v>0</v>
      </c>
      <c r="F2295" s="239">
        <v>0</v>
      </c>
      <c r="G2295" s="239">
        <v>0</v>
      </c>
      <c r="H2295" s="239">
        <v>0</v>
      </c>
      <c r="I2295" s="237">
        <v>80000</v>
      </c>
    </row>
    <row r="2296" spans="1:9">
      <c r="A2296" s="236" t="s">
        <v>1272</v>
      </c>
      <c r="B2296" s="236" t="s">
        <v>2696</v>
      </c>
      <c r="C2296" s="237">
        <v>0</v>
      </c>
      <c r="D2296" s="238">
        <v>0</v>
      </c>
      <c r="E2296" s="239">
        <v>0</v>
      </c>
      <c r="F2296" s="239">
        <v>0</v>
      </c>
      <c r="G2296" s="239">
        <v>0</v>
      </c>
      <c r="H2296" s="239">
        <v>0</v>
      </c>
      <c r="I2296" s="237">
        <v>30000</v>
      </c>
    </row>
    <row r="2297" spans="1:9">
      <c r="A2297" s="236" t="s">
        <v>815</v>
      </c>
      <c r="B2297" s="236" t="s">
        <v>2030</v>
      </c>
      <c r="C2297" s="237">
        <v>0</v>
      </c>
      <c r="D2297" s="238">
        <v>0</v>
      </c>
      <c r="E2297" s="239">
        <v>0</v>
      </c>
      <c r="F2297" s="239">
        <v>0</v>
      </c>
      <c r="G2297" s="239">
        <v>0</v>
      </c>
      <c r="H2297" s="239">
        <v>0</v>
      </c>
      <c r="I2297" s="237">
        <v>51200</v>
      </c>
    </row>
    <row r="2298" spans="1:9">
      <c r="A2298" s="236" t="s">
        <v>1013</v>
      </c>
      <c r="B2298" s="236" t="s">
        <v>3127</v>
      </c>
      <c r="C2298" s="237">
        <v>0</v>
      </c>
      <c r="D2298" s="238">
        <v>0</v>
      </c>
      <c r="E2298" s="239">
        <v>0</v>
      </c>
      <c r="F2298" s="239">
        <v>0</v>
      </c>
      <c r="G2298" s="239">
        <v>0</v>
      </c>
      <c r="H2298" s="239">
        <v>0</v>
      </c>
      <c r="I2298" s="237">
        <v>50000</v>
      </c>
    </row>
    <row r="2299" spans="1:9">
      <c r="A2299" s="236" t="s">
        <v>3593</v>
      </c>
      <c r="B2299" s="236" t="s">
        <v>1872</v>
      </c>
      <c r="C2299" s="237">
        <v>0</v>
      </c>
      <c r="D2299" s="238">
        <v>0</v>
      </c>
      <c r="E2299" s="239">
        <v>0</v>
      </c>
      <c r="F2299" s="239">
        <v>0</v>
      </c>
      <c r="G2299" s="239">
        <v>0</v>
      </c>
      <c r="H2299" s="239">
        <v>0</v>
      </c>
      <c r="I2299" s="237">
        <v>150000</v>
      </c>
    </row>
    <row r="2300" spans="1:9">
      <c r="A2300" s="236" t="s">
        <v>645</v>
      </c>
      <c r="B2300" s="236" t="s">
        <v>2719</v>
      </c>
      <c r="C2300" s="237">
        <v>0</v>
      </c>
      <c r="D2300" s="238">
        <v>0</v>
      </c>
      <c r="E2300" s="239">
        <v>0</v>
      </c>
      <c r="F2300" s="239">
        <v>0</v>
      </c>
      <c r="G2300" s="239">
        <v>0</v>
      </c>
      <c r="H2300" s="239">
        <v>0</v>
      </c>
      <c r="I2300" s="237">
        <v>80000</v>
      </c>
    </row>
    <row r="2301" spans="1:9">
      <c r="A2301" s="236" t="s">
        <v>857</v>
      </c>
      <c r="B2301" s="236" t="s">
        <v>1668</v>
      </c>
      <c r="C2301" s="237">
        <v>0</v>
      </c>
      <c r="D2301" s="238">
        <v>0</v>
      </c>
      <c r="E2301" s="239">
        <v>0</v>
      </c>
      <c r="F2301" s="239">
        <v>0</v>
      </c>
      <c r="G2301" s="239">
        <v>0</v>
      </c>
      <c r="H2301" s="239">
        <v>0</v>
      </c>
      <c r="I2301" s="237">
        <v>160000</v>
      </c>
    </row>
    <row r="2302" spans="1:9">
      <c r="A2302" s="236" t="s">
        <v>3594</v>
      </c>
      <c r="B2302" s="236" t="s">
        <v>3062</v>
      </c>
      <c r="C2302" s="237">
        <v>0</v>
      </c>
      <c r="D2302" s="238">
        <v>0</v>
      </c>
      <c r="E2302" s="239">
        <v>0</v>
      </c>
      <c r="F2302" s="239">
        <v>0</v>
      </c>
      <c r="G2302" s="239">
        <v>0</v>
      </c>
      <c r="H2302" s="239">
        <v>0</v>
      </c>
      <c r="I2302" s="237">
        <v>30000</v>
      </c>
    </row>
    <row r="2303" spans="1:9">
      <c r="A2303" s="236" t="s">
        <v>3595</v>
      </c>
      <c r="B2303" s="236" t="s">
        <v>3545</v>
      </c>
      <c r="C2303" s="237">
        <v>0</v>
      </c>
      <c r="D2303" s="238">
        <v>0</v>
      </c>
      <c r="E2303" s="239">
        <v>0</v>
      </c>
      <c r="F2303" s="239">
        <v>0</v>
      </c>
      <c r="G2303" s="239">
        <v>0</v>
      </c>
      <c r="H2303" s="239">
        <v>0</v>
      </c>
      <c r="I2303" s="237">
        <v>80000</v>
      </c>
    </row>
    <row r="2304" spans="1:9">
      <c r="A2304" s="236" t="s">
        <v>667</v>
      </c>
      <c r="B2304" s="236" t="s">
        <v>1985</v>
      </c>
      <c r="C2304" s="237">
        <v>0</v>
      </c>
      <c r="D2304" s="238">
        <v>0</v>
      </c>
      <c r="E2304" s="239">
        <v>0</v>
      </c>
      <c r="F2304" s="239">
        <v>0</v>
      </c>
      <c r="G2304" s="239">
        <v>0</v>
      </c>
      <c r="H2304" s="239">
        <v>0</v>
      </c>
      <c r="I2304" s="237">
        <v>50000</v>
      </c>
    </row>
    <row r="2305" spans="1:9">
      <c r="A2305" s="236" t="s">
        <v>832</v>
      </c>
      <c r="B2305" s="236" t="s">
        <v>2005</v>
      </c>
      <c r="C2305" s="237">
        <v>0</v>
      </c>
      <c r="D2305" s="238">
        <v>0</v>
      </c>
      <c r="E2305" s="239">
        <v>0</v>
      </c>
      <c r="F2305" s="239">
        <v>0</v>
      </c>
      <c r="G2305" s="239">
        <v>0</v>
      </c>
      <c r="H2305" s="239">
        <v>0</v>
      </c>
      <c r="I2305" s="237">
        <v>32000</v>
      </c>
    </row>
    <row r="2306" spans="1:9">
      <c r="A2306" s="236" t="s">
        <v>662</v>
      </c>
      <c r="B2306" s="236" t="s">
        <v>2062</v>
      </c>
      <c r="C2306" s="237">
        <v>0</v>
      </c>
      <c r="D2306" s="238">
        <v>0</v>
      </c>
      <c r="E2306" s="239">
        <v>0</v>
      </c>
      <c r="F2306" s="239">
        <v>0</v>
      </c>
      <c r="G2306" s="239">
        <v>0</v>
      </c>
      <c r="H2306" s="239">
        <v>0</v>
      </c>
      <c r="I2306" s="237">
        <v>50000</v>
      </c>
    </row>
    <row r="2307" spans="1:9">
      <c r="A2307" s="236" t="s">
        <v>3596</v>
      </c>
      <c r="B2307" s="236" t="s">
        <v>2169</v>
      </c>
      <c r="C2307" s="237">
        <v>0</v>
      </c>
      <c r="D2307" s="238">
        <v>0</v>
      </c>
      <c r="E2307" s="239">
        <v>0</v>
      </c>
      <c r="F2307" s="239">
        <v>0</v>
      </c>
      <c r="G2307" s="239">
        <v>0</v>
      </c>
      <c r="H2307" s="239">
        <v>0</v>
      </c>
      <c r="I2307" s="237">
        <v>24000</v>
      </c>
    </row>
    <row r="2308" spans="1:9">
      <c r="A2308" s="236" t="s">
        <v>3597</v>
      </c>
      <c r="B2308" s="236" t="s">
        <v>1924</v>
      </c>
      <c r="C2308" s="237">
        <v>0</v>
      </c>
      <c r="D2308" s="238">
        <v>0</v>
      </c>
      <c r="E2308" s="239">
        <v>0</v>
      </c>
      <c r="F2308" s="239">
        <v>0</v>
      </c>
      <c r="G2308" s="239">
        <v>0</v>
      </c>
      <c r="H2308" s="239">
        <v>0</v>
      </c>
      <c r="I2308" s="237">
        <v>200000</v>
      </c>
    </row>
    <row r="2309" spans="1:9">
      <c r="A2309" s="236" t="s">
        <v>500</v>
      </c>
      <c r="B2309" s="236" t="s">
        <v>1588</v>
      </c>
      <c r="C2309" s="237">
        <v>0</v>
      </c>
      <c r="D2309" s="238">
        <v>0</v>
      </c>
      <c r="E2309" s="239">
        <v>0</v>
      </c>
      <c r="F2309" s="239">
        <v>0</v>
      </c>
      <c r="G2309" s="239">
        <v>0</v>
      </c>
      <c r="H2309" s="239">
        <v>0</v>
      </c>
      <c r="I2309" s="237">
        <v>216000</v>
      </c>
    </row>
    <row r="2310" spans="1:9">
      <c r="A2310" s="236" t="s">
        <v>3598</v>
      </c>
      <c r="B2310" s="236" t="s">
        <v>1836</v>
      </c>
      <c r="C2310" s="237">
        <v>0</v>
      </c>
      <c r="D2310" s="238">
        <v>0</v>
      </c>
      <c r="E2310" s="239">
        <v>0</v>
      </c>
      <c r="F2310" s="239">
        <v>0</v>
      </c>
      <c r="G2310" s="239">
        <v>0</v>
      </c>
      <c r="H2310" s="239">
        <v>0</v>
      </c>
      <c r="I2310" s="237">
        <v>30000</v>
      </c>
    </row>
    <row r="2311" spans="1:9">
      <c r="A2311" s="236" t="s">
        <v>1083</v>
      </c>
      <c r="B2311" s="236" t="s">
        <v>1620</v>
      </c>
      <c r="C2311" s="237">
        <v>0</v>
      </c>
      <c r="D2311" s="238">
        <v>0</v>
      </c>
      <c r="E2311" s="239">
        <v>0</v>
      </c>
      <c r="F2311" s="239">
        <v>0</v>
      </c>
      <c r="G2311" s="239">
        <v>0</v>
      </c>
      <c r="H2311" s="239">
        <v>0</v>
      </c>
      <c r="I2311" s="237">
        <v>80000</v>
      </c>
    </row>
    <row r="2312" spans="1:9">
      <c r="A2312" s="236" t="s">
        <v>3599</v>
      </c>
      <c r="B2312" s="236" t="s">
        <v>3066</v>
      </c>
      <c r="C2312" s="237">
        <v>0</v>
      </c>
      <c r="D2312" s="238">
        <v>0</v>
      </c>
      <c r="E2312" s="239">
        <v>0</v>
      </c>
      <c r="F2312" s="239">
        <v>0</v>
      </c>
      <c r="G2312" s="239">
        <v>0</v>
      </c>
      <c r="H2312" s="239">
        <v>0</v>
      </c>
      <c r="I2312" s="237">
        <v>24000</v>
      </c>
    </row>
    <row r="2313" spans="1:9">
      <c r="A2313" s="236" t="s">
        <v>3600</v>
      </c>
      <c r="B2313" s="236" t="s">
        <v>1734</v>
      </c>
      <c r="C2313" s="237">
        <v>0</v>
      </c>
      <c r="D2313" s="238">
        <v>0</v>
      </c>
      <c r="E2313" s="239">
        <v>0</v>
      </c>
      <c r="F2313" s="239">
        <v>0</v>
      </c>
      <c r="G2313" s="239">
        <v>0</v>
      </c>
      <c r="H2313" s="239">
        <v>0</v>
      </c>
      <c r="I2313" s="237">
        <v>30000</v>
      </c>
    </row>
    <row r="2314" spans="1:9">
      <c r="A2314" s="236" t="s">
        <v>3601</v>
      </c>
      <c r="B2314" s="236" t="s">
        <v>1968</v>
      </c>
      <c r="C2314" s="237">
        <v>0</v>
      </c>
      <c r="D2314" s="238">
        <v>0</v>
      </c>
      <c r="E2314" s="239">
        <v>0</v>
      </c>
      <c r="F2314" s="239">
        <v>0</v>
      </c>
      <c r="G2314" s="239">
        <v>0</v>
      </c>
      <c r="H2314" s="239">
        <v>0</v>
      </c>
      <c r="I2314" s="237">
        <v>30000</v>
      </c>
    </row>
    <row r="2315" spans="1:9">
      <c r="A2315" s="236" t="s">
        <v>3602</v>
      </c>
      <c r="B2315" s="236" t="s">
        <v>2124</v>
      </c>
      <c r="C2315" s="237">
        <v>0</v>
      </c>
      <c r="D2315" s="238">
        <v>0</v>
      </c>
      <c r="E2315" s="239">
        <v>0</v>
      </c>
      <c r="F2315" s="239">
        <v>0</v>
      </c>
      <c r="G2315" s="239">
        <v>0</v>
      </c>
      <c r="H2315" s="239">
        <v>0</v>
      </c>
      <c r="I2315" s="237">
        <v>30000</v>
      </c>
    </row>
    <row r="2316" spans="1:9">
      <c r="A2316" s="236" t="s">
        <v>824</v>
      </c>
      <c r="B2316" s="236" t="s">
        <v>1746</v>
      </c>
      <c r="C2316" s="237">
        <v>0</v>
      </c>
      <c r="D2316" s="238">
        <v>0</v>
      </c>
      <c r="E2316" s="239">
        <v>0</v>
      </c>
      <c r="F2316" s="239">
        <v>0</v>
      </c>
      <c r="G2316" s="239">
        <v>0</v>
      </c>
      <c r="H2316" s="239">
        <v>0</v>
      </c>
      <c r="I2316" s="237">
        <v>30000</v>
      </c>
    </row>
    <row r="2317" spans="1:9">
      <c r="A2317" s="236" t="s">
        <v>861</v>
      </c>
      <c r="B2317" s="236" t="s">
        <v>1668</v>
      </c>
      <c r="C2317" s="237">
        <v>0</v>
      </c>
      <c r="D2317" s="238">
        <v>0</v>
      </c>
      <c r="E2317" s="239">
        <v>0</v>
      </c>
      <c r="F2317" s="239">
        <v>0</v>
      </c>
      <c r="G2317" s="239">
        <v>0</v>
      </c>
      <c r="H2317" s="239">
        <v>0</v>
      </c>
      <c r="I2317" s="237">
        <v>160000</v>
      </c>
    </row>
    <row r="2318" spans="1:9">
      <c r="A2318" s="236" t="s">
        <v>3603</v>
      </c>
      <c r="B2318" s="236" t="s">
        <v>1847</v>
      </c>
      <c r="C2318" s="237">
        <v>0</v>
      </c>
      <c r="D2318" s="238">
        <v>0</v>
      </c>
      <c r="E2318" s="239">
        <v>0</v>
      </c>
      <c r="F2318" s="239">
        <v>0</v>
      </c>
      <c r="G2318" s="239">
        <v>0</v>
      </c>
      <c r="H2318" s="239">
        <v>0</v>
      </c>
      <c r="I2318" s="237">
        <v>30000</v>
      </c>
    </row>
    <row r="2319" spans="1:9">
      <c r="A2319" s="236" t="s">
        <v>1106</v>
      </c>
      <c r="B2319" s="236" t="s">
        <v>1979</v>
      </c>
      <c r="C2319" s="237">
        <v>0</v>
      </c>
      <c r="D2319" s="238">
        <v>0</v>
      </c>
      <c r="E2319" s="239">
        <v>0</v>
      </c>
      <c r="F2319" s="239">
        <v>0</v>
      </c>
      <c r="G2319" s="239">
        <v>0</v>
      </c>
      <c r="H2319" s="239">
        <v>0</v>
      </c>
      <c r="I2319" s="237">
        <v>30000</v>
      </c>
    </row>
    <row r="2320" spans="1:9">
      <c r="A2320" s="236" t="s">
        <v>873</v>
      </c>
      <c r="B2320" s="236" t="s">
        <v>2532</v>
      </c>
      <c r="C2320" s="237">
        <v>0</v>
      </c>
      <c r="D2320" s="238">
        <v>0</v>
      </c>
      <c r="E2320" s="239">
        <v>0</v>
      </c>
      <c r="F2320" s="239">
        <v>0</v>
      </c>
      <c r="G2320" s="239">
        <v>0</v>
      </c>
      <c r="H2320" s="239">
        <v>0</v>
      </c>
      <c r="I2320" s="237">
        <v>76800</v>
      </c>
    </row>
    <row r="2321" spans="1:9">
      <c r="A2321" s="236" t="s">
        <v>3604</v>
      </c>
      <c r="B2321" s="236" t="s">
        <v>3567</v>
      </c>
      <c r="C2321" s="237">
        <v>0</v>
      </c>
      <c r="D2321" s="238">
        <v>0</v>
      </c>
      <c r="E2321" s="239">
        <v>0</v>
      </c>
      <c r="F2321" s="239">
        <v>0</v>
      </c>
      <c r="G2321" s="239">
        <v>0</v>
      </c>
      <c r="H2321" s="239">
        <v>0</v>
      </c>
      <c r="I2321" s="237">
        <v>30000</v>
      </c>
    </row>
    <row r="2322" spans="1:9">
      <c r="A2322" s="236" t="s">
        <v>3605</v>
      </c>
      <c r="B2322" s="236" t="s">
        <v>2511</v>
      </c>
      <c r="C2322" s="237">
        <v>0</v>
      </c>
      <c r="D2322" s="238">
        <v>0</v>
      </c>
      <c r="E2322" s="239">
        <v>0</v>
      </c>
      <c r="F2322" s="239">
        <v>0</v>
      </c>
      <c r="G2322" s="239">
        <v>0</v>
      </c>
      <c r="H2322" s="239">
        <v>0</v>
      </c>
      <c r="I2322" s="237">
        <v>43200</v>
      </c>
    </row>
    <row r="2323" spans="1:9">
      <c r="A2323" s="236" t="s">
        <v>3606</v>
      </c>
      <c r="B2323" s="236" t="s">
        <v>2276</v>
      </c>
      <c r="C2323" s="237">
        <v>0</v>
      </c>
      <c r="D2323" s="238">
        <v>0</v>
      </c>
      <c r="E2323" s="239">
        <v>0</v>
      </c>
      <c r="F2323" s="239">
        <v>0</v>
      </c>
      <c r="G2323" s="239">
        <v>0</v>
      </c>
      <c r="H2323" s="239">
        <v>0</v>
      </c>
      <c r="I2323" s="237">
        <v>30000</v>
      </c>
    </row>
    <row r="2324" spans="1:9">
      <c r="A2324" s="236" t="s">
        <v>631</v>
      </c>
      <c r="B2324" s="236" t="s">
        <v>1984</v>
      </c>
      <c r="C2324" s="237">
        <v>0</v>
      </c>
      <c r="D2324" s="238">
        <v>0</v>
      </c>
      <c r="E2324" s="239">
        <v>0</v>
      </c>
      <c r="F2324" s="239">
        <v>0</v>
      </c>
      <c r="G2324" s="239">
        <v>0</v>
      </c>
      <c r="H2324" s="239">
        <v>0</v>
      </c>
      <c r="I2324" s="237">
        <v>50000</v>
      </c>
    </row>
    <row r="2325" spans="1:9">
      <c r="A2325" s="236" t="s">
        <v>457</v>
      </c>
      <c r="B2325" s="236" t="s">
        <v>1696</v>
      </c>
      <c r="C2325" s="237">
        <v>0</v>
      </c>
      <c r="D2325" s="238">
        <v>0</v>
      </c>
      <c r="E2325" s="239">
        <v>0</v>
      </c>
      <c r="F2325" s="239">
        <v>0</v>
      </c>
      <c r="G2325" s="239">
        <v>0</v>
      </c>
      <c r="H2325" s="239">
        <v>0</v>
      </c>
      <c r="I2325" s="237">
        <v>30000</v>
      </c>
    </row>
    <row r="2326" spans="1:9">
      <c r="A2326" s="236" t="s">
        <v>1259</v>
      </c>
      <c r="B2326" s="236" t="s">
        <v>1778</v>
      </c>
      <c r="C2326" s="237">
        <v>0</v>
      </c>
      <c r="D2326" s="238">
        <v>0</v>
      </c>
      <c r="E2326" s="239">
        <v>0</v>
      </c>
      <c r="F2326" s="239">
        <v>0</v>
      </c>
      <c r="G2326" s="239">
        <v>0</v>
      </c>
      <c r="H2326" s="239">
        <v>0</v>
      </c>
      <c r="I2326" s="237">
        <v>30000</v>
      </c>
    </row>
    <row r="2327" spans="1:9">
      <c r="A2327" s="236" t="s">
        <v>3486</v>
      </c>
      <c r="B2327" s="236" t="s">
        <v>2802</v>
      </c>
      <c r="C2327" s="237">
        <v>0</v>
      </c>
      <c r="D2327" s="238">
        <v>0</v>
      </c>
      <c r="E2327" s="239">
        <v>0</v>
      </c>
      <c r="F2327" s="239">
        <v>0</v>
      </c>
      <c r="G2327" s="239">
        <v>0</v>
      </c>
      <c r="H2327" s="239">
        <v>0</v>
      </c>
      <c r="I2327" s="237"/>
    </row>
    <row r="2328" spans="1:9">
      <c r="A2328" s="236" t="s">
        <v>1281</v>
      </c>
      <c r="B2328" s="236" t="s">
        <v>2196</v>
      </c>
      <c r="C2328" s="237">
        <v>0</v>
      </c>
      <c r="D2328" s="238">
        <v>0</v>
      </c>
      <c r="E2328" s="239">
        <v>0</v>
      </c>
      <c r="F2328" s="239">
        <v>0</v>
      </c>
      <c r="G2328" s="239">
        <v>0</v>
      </c>
      <c r="H2328" s="239">
        <v>0</v>
      </c>
      <c r="I2328" s="237">
        <v>30000</v>
      </c>
    </row>
    <row r="2329" spans="1:9">
      <c r="A2329" s="236" t="s">
        <v>3607</v>
      </c>
      <c r="B2329" s="236" t="s">
        <v>3258</v>
      </c>
      <c r="C2329" s="237">
        <v>0</v>
      </c>
      <c r="D2329" s="238">
        <v>0</v>
      </c>
      <c r="E2329" s="239">
        <v>0</v>
      </c>
      <c r="F2329" s="239">
        <v>0</v>
      </c>
      <c r="G2329" s="239">
        <v>0</v>
      </c>
      <c r="H2329" s="239">
        <v>0</v>
      </c>
      <c r="I2329" s="237">
        <v>34560</v>
      </c>
    </row>
    <row r="2330" spans="1:9">
      <c r="A2330" s="236" t="s">
        <v>791</v>
      </c>
      <c r="B2330" s="236" t="s">
        <v>2152</v>
      </c>
      <c r="C2330" s="237">
        <v>0</v>
      </c>
      <c r="D2330" s="238">
        <v>0</v>
      </c>
      <c r="E2330" s="239">
        <v>0</v>
      </c>
      <c r="F2330" s="239">
        <v>0</v>
      </c>
      <c r="G2330" s="239">
        <v>0</v>
      </c>
      <c r="H2330" s="239">
        <v>0</v>
      </c>
      <c r="I2330" s="237">
        <v>160000</v>
      </c>
    </row>
    <row r="2331" spans="1:9">
      <c r="A2331" s="236" t="s">
        <v>1265</v>
      </c>
      <c r="B2331" s="236" t="s">
        <v>2002</v>
      </c>
      <c r="C2331" s="237">
        <v>0</v>
      </c>
      <c r="D2331" s="238">
        <v>0</v>
      </c>
      <c r="E2331" s="239">
        <v>0</v>
      </c>
      <c r="F2331" s="239">
        <v>0</v>
      </c>
      <c r="G2331" s="239">
        <v>0</v>
      </c>
      <c r="H2331" s="239">
        <v>0</v>
      </c>
      <c r="I2331" s="237">
        <v>40000</v>
      </c>
    </row>
    <row r="2332" spans="1:9">
      <c r="A2332" s="236" t="s">
        <v>1311</v>
      </c>
      <c r="B2332" s="236" t="s">
        <v>1625</v>
      </c>
      <c r="C2332" s="237">
        <v>0</v>
      </c>
      <c r="D2332" s="238">
        <v>0</v>
      </c>
      <c r="E2332" s="239">
        <v>0</v>
      </c>
      <c r="F2332" s="239">
        <v>0</v>
      </c>
      <c r="G2332" s="239">
        <v>0</v>
      </c>
      <c r="H2332" s="239">
        <v>0</v>
      </c>
      <c r="I2332" s="237">
        <v>80000</v>
      </c>
    </row>
    <row r="2333" spans="1:9">
      <c r="A2333" s="236" t="s">
        <v>3608</v>
      </c>
      <c r="B2333" s="236" t="s">
        <v>3201</v>
      </c>
      <c r="C2333" s="237">
        <v>0</v>
      </c>
      <c r="D2333" s="238">
        <v>0</v>
      </c>
      <c r="E2333" s="239">
        <v>0</v>
      </c>
      <c r="F2333" s="239">
        <v>0</v>
      </c>
      <c r="G2333" s="239">
        <v>0</v>
      </c>
      <c r="H2333" s="239">
        <v>0</v>
      </c>
      <c r="I2333" s="237">
        <v>80000</v>
      </c>
    </row>
    <row r="2334" spans="1:9">
      <c r="A2334" s="236" t="s">
        <v>3609</v>
      </c>
      <c r="B2334" s="236" t="s">
        <v>1937</v>
      </c>
      <c r="C2334" s="237">
        <v>0</v>
      </c>
      <c r="D2334" s="238">
        <v>0</v>
      </c>
      <c r="E2334" s="239">
        <v>0</v>
      </c>
      <c r="F2334" s="239">
        <v>0</v>
      </c>
      <c r="G2334" s="239">
        <v>0</v>
      </c>
      <c r="H2334" s="239">
        <v>0</v>
      </c>
      <c r="I2334" s="237">
        <v>30000</v>
      </c>
    </row>
    <row r="2335" spans="1:9">
      <c r="A2335" s="236" t="s">
        <v>3610</v>
      </c>
      <c r="B2335" s="236" t="s">
        <v>3288</v>
      </c>
      <c r="C2335" s="237">
        <v>0</v>
      </c>
      <c r="D2335" s="238">
        <v>0</v>
      </c>
      <c r="E2335" s="239">
        <v>0</v>
      </c>
      <c r="F2335" s="239">
        <v>0</v>
      </c>
      <c r="G2335" s="239">
        <v>0</v>
      </c>
      <c r="H2335" s="239">
        <v>0</v>
      </c>
      <c r="I2335" s="237">
        <v>30000</v>
      </c>
    </row>
    <row r="2336" spans="1:9">
      <c r="A2336" s="236" t="s">
        <v>978</v>
      </c>
      <c r="B2336" s="236" t="s">
        <v>1910</v>
      </c>
      <c r="C2336" s="237">
        <v>0</v>
      </c>
      <c r="D2336" s="238">
        <v>0</v>
      </c>
      <c r="E2336" s="239">
        <v>0</v>
      </c>
      <c r="F2336" s="239">
        <v>0</v>
      </c>
      <c r="G2336" s="239">
        <v>0</v>
      </c>
      <c r="H2336" s="239">
        <v>0</v>
      </c>
      <c r="I2336" s="237">
        <v>50000</v>
      </c>
    </row>
    <row r="2337" spans="1:9">
      <c r="A2337" s="236" t="s">
        <v>3611</v>
      </c>
      <c r="B2337" s="236" t="s">
        <v>2010</v>
      </c>
      <c r="C2337" s="237">
        <v>0</v>
      </c>
      <c r="D2337" s="238">
        <v>0</v>
      </c>
      <c r="E2337" s="239">
        <v>0</v>
      </c>
      <c r="F2337" s="239">
        <v>0</v>
      </c>
      <c r="G2337" s="239">
        <v>0</v>
      </c>
      <c r="H2337" s="239">
        <v>0</v>
      </c>
      <c r="I2337" s="237">
        <v>30000</v>
      </c>
    </row>
    <row r="2338" spans="1:9">
      <c r="A2338" s="236" t="s">
        <v>535</v>
      </c>
      <c r="B2338" s="236" t="s">
        <v>3168</v>
      </c>
      <c r="C2338" s="237">
        <v>0</v>
      </c>
      <c r="D2338" s="238">
        <v>0</v>
      </c>
      <c r="E2338" s="239">
        <v>0</v>
      </c>
      <c r="F2338" s="239">
        <v>0</v>
      </c>
      <c r="G2338" s="239">
        <v>0</v>
      </c>
      <c r="H2338" s="239">
        <v>0</v>
      </c>
      <c r="I2338" s="237">
        <v>100000</v>
      </c>
    </row>
    <row r="2339" spans="1:9">
      <c r="A2339" s="236" t="s">
        <v>3612</v>
      </c>
      <c r="B2339" s="236" t="s">
        <v>1977</v>
      </c>
      <c r="C2339" s="237">
        <v>0</v>
      </c>
      <c r="D2339" s="238">
        <v>0</v>
      </c>
      <c r="E2339" s="239">
        <v>0</v>
      </c>
      <c r="F2339" s="239">
        <v>0</v>
      </c>
      <c r="G2339" s="239">
        <v>0</v>
      </c>
      <c r="H2339" s="239">
        <v>0</v>
      </c>
      <c r="I2339" s="237">
        <v>30000</v>
      </c>
    </row>
    <row r="2340" spans="1:9">
      <c r="A2340" s="236" t="s">
        <v>1105</v>
      </c>
      <c r="B2340" s="236" t="s">
        <v>2751</v>
      </c>
      <c r="C2340" s="237">
        <v>0</v>
      </c>
      <c r="D2340" s="238">
        <v>0</v>
      </c>
      <c r="E2340" s="239">
        <v>0</v>
      </c>
      <c r="F2340" s="239">
        <v>0</v>
      </c>
      <c r="G2340" s="239">
        <v>0</v>
      </c>
      <c r="H2340" s="239">
        <v>0</v>
      </c>
      <c r="I2340" s="237">
        <v>30000</v>
      </c>
    </row>
    <row r="2341" spans="1:9">
      <c r="A2341" s="236" t="s">
        <v>1219</v>
      </c>
      <c r="B2341" s="236" t="s">
        <v>3076</v>
      </c>
      <c r="C2341" s="237">
        <v>0</v>
      </c>
      <c r="D2341" s="238">
        <v>0</v>
      </c>
      <c r="E2341" s="239">
        <v>0</v>
      </c>
      <c r="F2341" s="239">
        <v>0</v>
      </c>
      <c r="G2341" s="239">
        <v>0</v>
      </c>
      <c r="H2341" s="239">
        <v>0</v>
      </c>
      <c r="I2341" s="237">
        <v>50000</v>
      </c>
    </row>
    <row r="2342" spans="1:9">
      <c r="A2342" s="236" t="s">
        <v>1014</v>
      </c>
      <c r="B2342" s="236" t="s">
        <v>3127</v>
      </c>
      <c r="C2342" s="237">
        <v>0</v>
      </c>
      <c r="D2342" s="238">
        <v>0</v>
      </c>
      <c r="E2342" s="239">
        <v>0</v>
      </c>
      <c r="F2342" s="239">
        <v>0</v>
      </c>
      <c r="G2342" s="239">
        <v>0</v>
      </c>
      <c r="H2342" s="239">
        <v>0</v>
      </c>
      <c r="I2342" s="237">
        <v>30000</v>
      </c>
    </row>
    <row r="2343" spans="1:9">
      <c r="A2343" s="236" t="s">
        <v>3613</v>
      </c>
      <c r="B2343" s="236" t="s">
        <v>1917</v>
      </c>
      <c r="C2343" s="237">
        <v>0</v>
      </c>
      <c r="D2343" s="238">
        <v>0</v>
      </c>
      <c r="E2343" s="239">
        <v>0</v>
      </c>
      <c r="F2343" s="239">
        <v>0</v>
      </c>
      <c r="G2343" s="239">
        <v>0</v>
      </c>
      <c r="H2343" s="239">
        <v>0</v>
      </c>
      <c r="I2343" s="237">
        <v>50000</v>
      </c>
    </row>
    <row r="2344" spans="1:9">
      <c r="A2344" s="236" t="s">
        <v>3614</v>
      </c>
      <c r="B2344" s="236" t="s">
        <v>1931</v>
      </c>
      <c r="C2344" s="237">
        <v>0</v>
      </c>
      <c r="D2344" s="238">
        <v>0</v>
      </c>
      <c r="E2344" s="239">
        <v>0</v>
      </c>
      <c r="F2344" s="239">
        <v>0</v>
      </c>
      <c r="G2344" s="239">
        <v>0</v>
      </c>
      <c r="H2344" s="239">
        <v>0</v>
      </c>
      <c r="I2344" s="237">
        <v>50000</v>
      </c>
    </row>
    <row r="2345" spans="1:9">
      <c r="A2345" s="236" t="s">
        <v>3615</v>
      </c>
      <c r="B2345" s="236" t="s">
        <v>1954</v>
      </c>
      <c r="C2345" s="237">
        <v>0</v>
      </c>
      <c r="D2345" s="238">
        <v>0</v>
      </c>
      <c r="E2345" s="239">
        <v>0</v>
      </c>
      <c r="F2345" s="239">
        <v>0</v>
      </c>
      <c r="G2345" s="239">
        <v>0</v>
      </c>
      <c r="H2345" s="239">
        <v>0</v>
      </c>
      <c r="I2345" s="237">
        <v>30000</v>
      </c>
    </row>
    <row r="2346" spans="1:9">
      <c r="A2346" s="236" t="s">
        <v>3616</v>
      </c>
      <c r="B2346" s="236" t="s">
        <v>2175</v>
      </c>
      <c r="C2346" s="237">
        <v>0</v>
      </c>
      <c r="D2346" s="238">
        <v>0</v>
      </c>
      <c r="E2346" s="239">
        <v>0</v>
      </c>
      <c r="F2346" s="239">
        <v>0</v>
      </c>
      <c r="G2346" s="239">
        <v>0</v>
      </c>
      <c r="H2346" s="239">
        <v>0</v>
      </c>
      <c r="I2346" s="237">
        <v>34560</v>
      </c>
    </row>
    <row r="2347" spans="1:9">
      <c r="A2347" s="236" t="s">
        <v>1015</v>
      </c>
      <c r="B2347" s="236" t="s">
        <v>3127</v>
      </c>
      <c r="C2347" s="237">
        <v>0</v>
      </c>
      <c r="D2347" s="238">
        <v>0</v>
      </c>
      <c r="E2347" s="239">
        <v>0</v>
      </c>
      <c r="F2347" s="239">
        <v>0</v>
      </c>
      <c r="G2347" s="239">
        <v>0</v>
      </c>
      <c r="H2347" s="239">
        <v>0</v>
      </c>
      <c r="I2347" s="237">
        <v>30000</v>
      </c>
    </row>
    <row r="2348" spans="1:9">
      <c r="A2348" s="236" t="s">
        <v>805</v>
      </c>
      <c r="B2348" s="236" t="s">
        <v>1851</v>
      </c>
      <c r="C2348" s="237">
        <v>0</v>
      </c>
      <c r="D2348" s="238">
        <v>0</v>
      </c>
      <c r="E2348" s="239">
        <v>0</v>
      </c>
      <c r="F2348" s="239">
        <v>0</v>
      </c>
      <c r="G2348" s="239">
        <v>0</v>
      </c>
      <c r="H2348" s="239">
        <v>0</v>
      </c>
      <c r="I2348" s="237">
        <v>120000</v>
      </c>
    </row>
    <row r="2349" spans="1:9">
      <c r="A2349" s="236" t="s">
        <v>612</v>
      </c>
      <c r="B2349" s="236" t="s">
        <v>2130</v>
      </c>
      <c r="C2349" s="237">
        <v>0</v>
      </c>
      <c r="D2349" s="238">
        <v>0</v>
      </c>
      <c r="E2349" s="239">
        <v>0</v>
      </c>
      <c r="F2349" s="239">
        <v>0</v>
      </c>
      <c r="G2349" s="239">
        <v>0</v>
      </c>
      <c r="H2349" s="239">
        <v>0</v>
      </c>
      <c r="I2349" s="237">
        <v>30000</v>
      </c>
    </row>
    <row r="2350" spans="1:9">
      <c r="A2350" s="236" t="s">
        <v>3617</v>
      </c>
      <c r="B2350" s="236" t="s">
        <v>2015</v>
      </c>
      <c r="C2350" s="237">
        <v>0</v>
      </c>
      <c r="D2350" s="238">
        <v>0</v>
      </c>
      <c r="E2350" s="239">
        <v>0</v>
      </c>
      <c r="F2350" s="239">
        <v>0</v>
      </c>
      <c r="G2350" s="239">
        <v>0</v>
      </c>
      <c r="H2350" s="239">
        <v>0</v>
      </c>
      <c r="I2350" s="237">
        <v>24000</v>
      </c>
    </row>
    <row r="2351" spans="1:9">
      <c r="A2351" s="236" t="s">
        <v>3618</v>
      </c>
      <c r="B2351" s="236" t="s">
        <v>1734</v>
      </c>
      <c r="C2351" s="237">
        <v>0</v>
      </c>
      <c r="D2351" s="238">
        <v>0</v>
      </c>
      <c r="E2351" s="239">
        <v>0</v>
      </c>
      <c r="F2351" s="239">
        <v>0</v>
      </c>
      <c r="G2351" s="239">
        <v>0</v>
      </c>
      <c r="H2351" s="239">
        <v>0</v>
      </c>
      <c r="I2351" s="237">
        <v>30000</v>
      </c>
    </row>
    <row r="2352" spans="1:9">
      <c r="A2352" s="236" t="s">
        <v>1103</v>
      </c>
      <c r="B2352" s="236" t="s">
        <v>2751</v>
      </c>
      <c r="C2352" s="237">
        <v>0</v>
      </c>
      <c r="D2352" s="238">
        <v>0</v>
      </c>
      <c r="E2352" s="239">
        <v>0</v>
      </c>
      <c r="F2352" s="239">
        <v>0</v>
      </c>
      <c r="G2352" s="239">
        <v>0</v>
      </c>
      <c r="H2352" s="239">
        <v>0</v>
      </c>
      <c r="I2352" s="237">
        <v>30000</v>
      </c>
    </row>
    <row r="2353" spans="1:9">
      <c r="A2353" s="236" t="s">
        <v>3619</v>
      </c>
      <c r="B2353" s="236" t="s">
        <v>2347</v>
      </c>
      <c r="C2353" s="237">
        <v>0</v>
      </c>
      <c r="D2353" s="238">
        <v>0</v>
      </c>
      <c r="E2353" s="239">
        <v>0</v>
      </c>
      <c r="F2353" s="239">
        <v>0</v>
      </c>
      <c r="G2353" s="239">
        <v>0</v>
      </c>
      <c r="H2353" s="239">
        <v>0</v>
      </c>
      <c r="I2353" s="237">
        <v>50000</v>
      </c>
    </row>
    <row r="2354" spans="1:9">
      <c r="A2354" s="236" t="s">
        <v>3620</v>
      </c>
      <c r="B2354" s="236" t="s">
        <v>3392</v>
      </c>
      <c r="C2354" s="237">
        <v>0</v>
      </c>
      <c r="D2354" s="238">
        <v>0</v>
      </c>
      <c r="E2354" s="239">
        <v>0</v>
      </c>
      <c r="F2354" s="239">
        <v>0</v>
      </c>
      <c r="G2354" s="239">
        <v>0</v>
      </c>
      <c r="H2354" s="239">
        <v>0</v>
      </c>
      <c r="I2354" s="237">
        <v>30000</v>
      </c>
    </row>
    <row r="2355" spans="1:9">
      <c r="A2355" s="236" t="s">
        <v>3621</v>
      </c>
      <c r="B2355" s="236" t="s">
        <v>3118</v>
      </c>
      <c r="C2355" s="237">
        <v>0</v>
      </c>
      <c r="D2355" s="238">
        <v>0</v>
      </c>
      <c r="E2355" s="239">
        <v>0</v>
      </c>
      <c r="F2355" s="239">
        <v>0</v>
      </c>
      <c r="G2355" s="239">
        <v>0</v>
      </c>
      <c r="H2355" s="239">
        <v>0</v>
      </c>
      <c r="I2355" s="237">
        <v>30000</v>
      </c>
    </row>
    <row r="2356" spans="1:9">
      <c r="A2356" s="236" t="s">
        <v>3622</v>
      </c>
      <c r="B2356" s="236" t="s">
        <v>3252</v>
      </c>
      <c r="C2356" s="237">
        <v>0</v>
      </c>
      <c r="D2356" s="238">
        <v>0</v>
      </c>
      <c r="E2356" s="239">
        <v>0</v>
      </c>
      <c r="F2356" s="239">
        <v>0</v>
      </c>
      <c r="G2356" s="239">
        <v>0</v>
      </c>
      <c r="H2356" s="239">
        <v>0</v>
      </c>
      <c r="I2356" s="237">
        <v>24000</v>
      </c>
    </row>
    <row r="2357" spans="1:9">
      <c r="A2357" s="236" t="s">
        <v>3623</v>
      </c>
      <c r="B2357" s="236" t="s">
        <v>1727</v>
      </c>
      <c r="C2357" s="237">
        <v>0</v>
      </c>
      <c r="D2357" s="238">
        <v>0</v>
      </c>
      <c r="E2357" s="239">
        <v>0</v>
      </c>
      <c r="F2357" s="239">
        <v>0</v>
      </c>
      <c r="G2357" s="239">
        <v>0</v>
      </c>
      <c r="H2357" s="239">
        <v>0</v>
      </c>
      <c r="I2357" s="237">
        <v>24000</v>
      </c>
    </row>
    <row r="2358" spans="1:9">
      <c r="A2358" s="236" t="s">
        <v>3624</v>
      </c>
      <c r="B2358" s="236" t="s">
        <v>1877</v>
      </c>
      <c r="C2358" s="237">
        <v>0</v>
      </c>
      <c r="D2358" s="238">
        <v>0</v>
      </c>
      <c r="E2358" s="239">
        <v>0</v>
      </c>
      <c r="F2358" s="239">
        <v>0</v>
      </c>
      <c r="G2358" s="239">
        <v>0</v>
      </c>
      <c r="H2358" s="239">
        <v>0</v>
      </c>
      <c r="I2358" s="237">
        <v>30000</v>
      </c>
    </row>
    <row r="2359" spans="1:9">
      <c r="A2359" s="236" t="s">
        <v>3625</v>
      </c>
      <c r="B2359" s="236" t="s">
        <v>1860</v>
      </c>
      <c r="C2359" s="237">
        <v>0</v>
      </c>
      <c r="D2359" s="238">
        <v>0</v>
      </c>
      <c r="E2359" s="239">
        <v>0</v>
      </c>
      <c r="F2359" s="239">
        <v>0</v>
      </c>
      <c r="G2359" s="239">
        <v>0</v>
      </c>
      <c r="H2359" s="239">
        <v>0</v>
      </c>
      <c r="I2359" s="237">
        <v>30000</v>
      </c>
    </row>
    <row r="2360" spans="1:9">
      <c r="A2360" s="236" t="s">
        <v>1108</v>
      </c>
      <c r="B2360" s="236" t="s">
        <v>1979</v>
      </c>
      <c r="C2360" s="237">
        <v>0</v>
      </c>
      <c r="D2360" s="238">
        <v>0</v>
      </c>
      <c r="E2360" s="239">
        <v>0</v>
      </c>
      <c r="F2360" s="239">
        <v>0</v>
      </c>
      <c r="G2360" s="239">
        <v>0</v>
      </c>
      <c r="H2360" s="239">
        <v>0</v>
      </c>
      <c r="I2360" s="237">
        <v>30000</v>
      </c>
    </row>
    <row r="2361" spans="1:9">
      <c r="A2361" s="236" t="s">
        <v>3626</v>
      </c>
      <c r="B2361" s="236" t="s">
        <v>1739</v>
      </c>
      <c r="C2361" s="237">
        <v>0</v>
      </c>
      <c r="D2361" s="238">
        <v>0</v>
      </c>
      <c r="E2361" s="239">
        <v>0</v>
      </c>
      <c r="F2361" s="239">
        <v>0</v>
      </c>
      <c r="G2361" s="239">
        <v>0</v>
      </c>
      <c r="H2361" s="239">
        <v>0</v>
      </c>
      <c r="I2361" s="237">
        <v>30000</v>
      </c>
    </row>
    <row r="2362" spans="1:9">
      <c r="A2362" s="236" t="s">
        <v>3627</v>
      </c>
      <c r="B2362" s="236" t="s">
        <v>3238</v>
      </c>
      <c r="C2362" s="237">
        <v>0</v>
      </c>
      <c r="D2362" s="238">
        <v>0</v>
      </c>
      <c r="E2362" s="239">
        <v>0</v>
      </c>
      <c r="F2362" s="239">
        <v>0</v>
      </c>
      <c r="G2362" s="239">
        <v>0</v>
      </c>
      <c r="H2362" s="239">
        <v>0</v>
      </c>
      <c r="I2362" s="237">
        <v>34560</v>
      </c>
    </row>
    <row r="2363" spans="1:9">
      <c r="A2363" s="236" t="s">
        <v>770</v>
      </c>
      <c r="B2363" s="236" t="s">
        <v>1952</v>
      </c>
      <c r="C2363" s="237">
        <v>0</v>
      </c>
      <c r="D2363" s="238">
        <v>0</v>
      </c>
      <c r="E2363" s="239">
        <v>0</v>
      </c>
      <c r="F2363" s="239">
        <v>0</v>
      </c>
      <c r="G2363" s="239">
        <v>0</v>
      </c>
      <c r="H2363" s="239">
        <v>0</v>
      </c>
      <c r="I2363" s="237">
        <v>64000</v>
      </c>
    </row>
    <row r="2364" spans="1:9">
      <c r="A2364" s="236" t="s">
        <v>857</v>
      </c>
      <c r="B2364" s="236" t="s">
        <v>1802</v>
      </c>
      <c r="C2364" s="237">
        <v>0</v>
      </c>
      <c r="D2364" s="238">
        <v>0</v>
      </c>
      <c r="E2364" s="239">
        <v>0</v>
      </c>
      <c r="F2364" s="239">
        <v>0</v>
      </c>
      <c r="G2364" s="239">
        <v>0</v>
      </c>
      <c r="H2364" s="239">
        <v>0</v>
      </c>
      <c r="I2364" s="237">
        <v>24000</v>
      </c>
    </row>
    <row r="2365" spans="1:9">
      <c r="A2365" s="236" t="s">
        <v>3628</v>
      </c>
      <c r="B2365" s="236" t="s">
        <v>3185</v>
      </c>
      <c r="C2365" s="237">
        <v>0</v>
      </c>
      <c r="D2365" s="238">
        <v>0</v>
      </c>
      <c r="E2365" s="239">
        <v>0</v>
      </c>
      <c r="F2365" s="239">
        <v>0</v>
      </c>
      <c r="G2365" s="239">
        <v>0</v>
      </c>
      <c r="H2365" s="239">
        <v>0</v>
      </c>
      <c r="I2365" s="237">
        <v>28800</v>
      </c>
    </row>
    <row r="2366" spans="1:9">
      <c r="A2366" s="236" t="s">
        <v>1276</v>
      </c>
      <c r="B2366" s="236" t="s">
        <v>3383</v>
      </c>
      <c r="C2366" s="237">
        <v>0</v>
      </c>
      <c r="D2366" s="238">
        <v>0</v>
      </c>
      <c r="E2366" s="239">
        <v>0</v>
      </c>
      <c r="F2366" s="239">
        <v>0</v>
      </c>
      <c r="G2366" s="239">
        <v>0</v>
      </c>
      <c r="H2366" s="239">
        <v>0</v>
      </c>
      <c r="I2366" s="237">
        <v>30000</v>
      </c>
    </row>
    <row r="2367" spans="1:9">
      <c r="A2367" s="236" t="s">
        <v>3629</v>
      </c>
      <c r="B2367" s="236" t="s">
        <v>1839</v>
      </c>
      <c r="C2367" s="237">
        <v>0</v>
      </c>
      <c r="D2367" s="238">
        <v>0</v>
      </c>
      <c r="E2367" s="239">
        <v>0</v>
      </c>
      <c r="F2367" s="239">
        <v>0</v>
      </c>
      <c r="G2367" s="239">
        <v>0</v>
      </c>
      <c r="H2367" s="239">
        <v>0</v>
      </c>
      <c r="I2367" s="237">
        <v>100000</v>
      </c>
    </row>
    <row r="2368" spans="1:9">
      <c r="A2368" s="236" t="s">
        <v>3630</v>
      </c>
      <c r="B2368" s="236" t="s">
        <v>2809</v>
      </c>
      <c r="C2368" s="237">
        <v>0</v>
      </c>
      <c r="D2368" s="238">
        <v>0</v>
      </c>
      <c r="E2368" s="239">
        <v>0</v>
      </c>
      <c r="F2368" s="239">
        <v>0</v>
      </c>
      <c r="G2368" s="239">
        <v>0</v>
      </c>
      <c r="H2368" s="239">
        <v>0</v>
      </c>
      <c r="I2368" s="237">
        <v>30000</v>
      </c>
    </row>
    <row r="2369" spans="1:9">
      <c r="A2369" s="236" t="s">
        <v>1266</v>
      </c>
      <c r="B2369" s="236" t="s">
        <v>1787</v>
      </c>
      <c r="C2369" s="237">
        <v>0</v>
      </c>
      <c r="D2369" s="238">
        <v>0</v>
      </c>
      <c r="E2369" s="239">
        <v>0</v>
      </c>
      <c r="F2369" s="239">
        <v>0</v>
      </c>
      <c r="G2369" s="239">
        <v>0</v>
      </c>
      <c r="H2369" s="239">
        <v>0</v>
      </c>
      <c r="I2369" s="237">
        <v>24000</v>
      </c>
    </row>
    <row r="2370" spans="1:9">
      <c r="A2370" s="236" t="s">
        <v>1225</v>
      </c>
      <c r="B2370" s="236" t="s">
        <v>1866</v>
      </c>
      <c r="C2370" s="237">
        <v>0</v>
      </c>
      <c r="D2370" s="238">
        <v>0</v>
      </c>
      <c r="E2370" s="239">
        <v>0</v>
      </c>
      <c r="F2370" s="239">
        <v>0</v>
      </c>
      <c r="G2370" s="239">
        <v>0</v>
      </c>
      <c r="H2370" s="239">
        <v>0</v>
      </c>
      <c r="I2370" s="237">
        <v>30000</v>
      </c>
    </row>
    <row r="2371" spans="1:9">
      <c r="A2371" s="236" t="s">
        <v>3631</v>
      </c>
      <c r="B2371" s="236" t="s">
        <v>2271</v>
      </c>
      <c r="C2371" s="237">
        <v>0</v>
      </c>
      <c r="D2371" s="238">
        <v>0</v>
      </c>
      <c r="E2371" s="239">
        <v>0</v>
      </c>
      <c r="F2371" s="239">
        <v>0</v>
      </c>
      <c r="G2371" s="239">
        <v>0</v>
      </c>
      <c r="H2371" s="239">
        <v>0</v>
      </c>
      <c r="I2371" s="237">
        <v>30000</v>
      </c>
    </row>
    <row r="2372" spans="1:9">
      <c r="A2372" s="236" t="s">
        <v>3632</v>
      </c>
      <c r="B2372" s="236" t="s">
        <v>3389</v>
      </c>
      <c r="C2372" s="237">
        <v>0</v>
      </c>
      <c r="D2372" s="238">
        <v>0</v>
      </c>
      <c r="E2372" s="239">
        <v>0</v>
      </c>
      <c r="F2372" s="239">
        <v>0</v>
      </c>
      <c r="G2372" s="239">
        <v>0</v>
      </c>
      <c r="H2372" s="239">
        <v>0</v>
      </c>
      <c r="I2372" s="237">
        <v>24000</v>
      </c>
    </row>
    <row r="2373" spans="1:9">
      <c r="A2373" s="236" t="s">
        <v>902</v>
      </c>
      <c r="B2373" s="236" t="s">
        <v>1961</v>
      </c>
      <c r="C2373" s="237">
        <v>0</v>
      </c>
      <c r="D2373" s="238">
        <v>0</v>
      </c>
      <c r="E2373" s="239">
        <v>0</v>
      </c>
      <c r="F2373" s="239">
        <v>0</v>
      </c>
      <c r="G2373" s="239">
        <v>0</v>
      </c>
      <c r="H2373" s="239">
        <v>0</v>
      </c>
      <c r="I2373" s="237">
        <v>30000</v>
      </c>
    </row>
    <row r="2374" spans="1:9">
      <c r="A2374" s="236" t="s">
        <v>3633</v>
      </c>
      <c r="B2374" s="236" t="s">
        <v>2333</v>
      </c>
      <c r="C2374" s="237">
        <v>0</v>
      </c>
      <c r="D2374" s="238">
        <v>0</v>
      </c>
      <c r="E2374" s="239">
        <v>0</v>
      </c>
      <c r="F2374" s="239">
        <v>0</v>
      </c>
      <c r="G2374" s="239">
        <v>0</v>
      </c>
      <c r="H2374" s="239">
        <v>0</v>
      </c>
      <c r="I2374" s="237">
        <v>30000</v>
      </c>
    </row>
    <row r="2375" spans="1:9">
      <c r="A2375" s="236" t="s">
        <v>3634</v>
      </c>
      <c r="B2375" s="236" t="s">
        <v>3635</v>
      </c>
      <c r="C2375" s="237">
        <v>0</v>
      </c>
      <c r="D2375" s="238">
        <v>0</v>
      </c>
      <c r="E2375" s="239">
        <v>0</v>
      </c>
      <c r="F2375" s="239">
        <v>0</v>
      </c>
      <c r="G2375" s="239">
        <v>0</v>
      </c>
      <c r="H2375" s="239">
        <v>0</v>
      </c>
      <c r="I2375" s="237">
        <v>34560</v>
      </c>
    </row>
    <row r="2376" spans="1:9">
      <c r="A2376" s="236" t="s">
        <v>3636</v>
      </c>
      <c r="B2376" s="236" t="s">
        <v>2210</v>
      </c>
      <c r="C2376" s="237">
        <v>0</v>
      </c>
      <c r="D2376" s="238">
        <v>0</v>
      </c>
      <c r="E2376" s="239">
        <v>0</v>
      </c>
      <c r="F2376" s="239">
        <v>0</v>
      </c>
      <c r="G2376" s="239">
        <v>0</v>
      </c>
      <c r="H2376" s="239">
        <v>0</v>
      </c>
      <c r="I2376" s="237">
        <v>30000</v>
      </c>
    </row>
    <row r="2377" spans="1:9">
      <c r="A2377" s="236" t="s">
        <v>3637</v>
      </c>
      <c r="B2377" s="236" t="s">
        <v>3125</v>
      </c>
      <c r="C2377" s="237">
        <v>0</v>
      </c>
      <c r="D2377" s="238">
        <v>0</v>
      </c>
      <c r="E2377" s="239">
        <v>0</v>
      </c>
      <c r="F2377" s="239">
        <v>0</v>
      </c>
      <c r="G2377" s="239">
        <v>0</v>
      </c>
      <c r="H2377" s="239">
        <v>0</v>
      </c>
      <c r="I2377" s="237">
        <v>30000</v>
      </c>
    </row>
    <row r="2378" spans="1:9">
      <c r="A2378" s="236" t="s">
        <v>490</v>
      </c>
      <c r="B2378" s="236" t="s">
        <v>3019</v>
      </c>
      <c r="C2378" s="237">
        <v>0</v>
      </c>
      <c r="D2378" s="238">
        <v>0</v>
      </c>
      <c r="E2378" s="239">
        <v>0</v>
      </c>
      <c r="F2378" s="239">
        <v>0</v>
      </c>
      <c r="G2378" s="239">
        <v>0</v>
      </c>
      <c r="H2378" s="239">
        <v>0</v>
      </c>
      <c r="I2378" s="237">
        <v>30000</v>
      </c>
    </row>
    <row r="2379" spans="1:9">
      <c r="A2379" s="236" t="s">
        <v>3638</v>
      </c>
      <c r="B2379" s="236" t="s">
        <v>3238</v>
      </c>
      <c r="C2379" s="237">
        <v>0</v>
      </c>
      <c r="D2379" s="238">
        <v>0</v>
      </c>
      <c r="E2379" s="239">
        <v>0</v>
      </c>
      <c r="F2379" s="239">
        <v>0</v>
      </c>
      <c r="G2379" s="239">
        <v>0</v>
      </c>
      <c r="H2379" s="239">
        <v>0</v>
      </c>
      <c r="I2379" s="237">
        <v>34560</v>
      </c>
    </row>
    <row r="2380" spans="1:9">
      <c r="A2380" s="236" t="s">
        <v>3639</v>
      </c>
      <c r="B2380" s="236" t="s">
        <v>2117</v>
      </c>
      <c r="C2380" s="237">
        <v>0</v>
      </c>
      <c r="D2380" s="238">
        <v>0</v>
      </c>
      <c r="E2380" s="239">
        <v>0</v>
      </c>
      <c r="F2380" s="239">
        <v>0</v>
      </c>
      <c r="G2380" s="239">
        <v>0</v>
      </c>
      <c r="H2380" s="239">
        <v>0</v>
      </c>
      <c r="I2380" s="237">
        <v>30000</v>
      </c>
    </row>
    <row r="2381" spans="1:9">
      <c r="A2381" s="236" t="s">
        <v>1014</v>
      </c>
      <c r="B2381" s="236" t="s">
        <v>3127</v>
      </c>
      <c r="C2381" s="237">
        <v>0</v>
      </c>
      <c r="D2381" s="238">
        <v>0</v>
      </c>
      <c r="E2381" s="239">
        <v>0</v>
      </c>
      <c r="F2381" s="239">
        <v>0</v>
      </c>
      <c r="G2381" s="239">
        <v>0</v>
      </c>
      <c r="H2381" s="239">
        <v>0</v>
      </c>
      <c r="I2381" s="237">
        <v>30000</v>
      </c>
    </row>
    <row r="2382" spans="1:9">
      <c r="A2382" s="236" t="s">
        <v>3119</v>
      </c>
      <c r="B2382" s="236" t="s">
        <v>1929</v>
      </c>
      <c r="C2382" s="237">
        <v>0</v>
      </c>
      <c r="D2382" s="238">
        <v>0</v>
      </c>
      <c r="E2382" s="239">
        <v>0</v>
      </c>
      <c r="F2382" s="239">
        <v>0</v>
      </c>
      <c r="G2382" s="239">
        <v>0</v>
      </c>
      <c r="H2382" s="239">
        <v>0</v>
      </c>
      <c r="I2382" s="237">
        <v>50000</v>
      </c>
    </row>
    <row r="2383" spans="1:9">
      <c r="A2383" s="236" t="s">
        <v>3472</v>
      </c>
      <c r="B2383" s="236" t="s">
        <v>2691</v>
      </c>
      <c r="C2383" s="237">
        <v>0</v>
      </c>
      <c r="D2383" s="238">
        <v>0</v>
      </c>
      <c r="E2383" s="239">
        <v>0</v>
      </c>
      <c r="F2383" s="239">
        <v>0</v>
      </c>
      <c r="G2383" s="239">
        <v>0</v>
      </c>
      <c r="H2383" s="239">
        <v>0</v>
      </c>
      <c r="I2383" s="237">
        <v>96000</v>
      </c>
    </row>
    <row r="2384" spans="1:9">
      <c r="A2384" s="236" t="s">
        <v>954</v>
      </c>
      <c r="B2384" s="236" t="s">
        <v>1626</v>
      </c>
      <c r="C2384" s="237">
        <v>0</v>
      </c>
      <c r="D2384" s="238">
        <v>0</v>
      </c>
      <c r="E2384" s="239">
        <v>0</v>
      </c>
      <c r="F2384" s="239">
        <v>0</v>
      </c>
      <c r="G2384" s="239">
        <v>0</v>
      </c>
      <c r="H2384" s="239">
        <v>0</v>
      </c>
      <c r="I2384" s="237">
        <v>30000</v>
      </c>
    </row>
    <row r="2385" spans="1:9">
      <c r="A2385" s="236" t="s">
        <v>3640</v>
      </c>
      <c r="B2385" s="236" t="s">
        <v>2295</v>
      </c>
      <c r="C2385" s="237">
        <v>0</v>
      </c>
      <c r="D2385" s="238">
        <v>0</v>
      </c>
      <c r="E2385" s="239">
        <v>0</v>
      </c>
      <c r="F2385" s="239">
        <v>0</v>
      </c>
      <c r="G2385" s="239">
        <v>0</v>
      </c>
      <c r="H2385" s="239">
        <v>0</v>
      </c>
      <c r="I2385" s="237">
        <v>28800</v>
      </c>
    </row>
    <row r="2386" spans="1:9">
      <c r="A2386" s="236" t="s">
        <v>3641</v>
      </c>
      <c r="B2386" s="236" t="s">
        <v>1796</v>
      </c>
      <c r="C2386" s="237">
        <v>0</v>
      </c>
      <c r="D2386" s="238">
        <v>0</v>
      </c>
      <c r="E2386" s="239">
        <v>0</v>
      </c>
      <c r="F2386" s="239">
        <v>0</v>
      </c>
      <c r="G2386" s="239">
        <v>0</v>
      </c>
      <c r="H2386" s="239">
        <v>0</v>
      </c>
      <c r="I2386" s="237">
        <v>30000</v>
      </c>
    </row>
    <row r="2387" spans="1:9">
      <c r="A2387" s="236" t="s">
        <v>904</v>
      </c>
      <c r="B2387" s="236" t="s">
        <v>2572</v>
      </c>
      <c r="C2387" s="237">
        <v>0</v>
      </c>
      <c r="D2387" s="238">
        <v>0</v>
      </c>
      <c r="E2387" s="239">
        <v>0</v>
      </c>
      <c r="F2387" s="239">
        <v>0</v>
      </c>
      <c r="G2387" s="239">
        <v>0</v>
      </c>
      <c r="H2387" s="239">
        <v>0</v>
      </c>
      <c r="I2387" s="237">
        <v>50000</v>
      </c>
    </row>
    <row r="2388" spans="1:9">
      <c r="A2388" s="236" t="s">
        <v>962</v>
      </c>
      <c r="B2388" s="236" t="s">
        <v>2311</v>
      </c>
      <c r="C2388" s="237">
        <v>0</v>
      </c>
      <c r="D2388" s="238">
        <v>0</v>
      </c>
      <c r="E2388" s="239">
        <v>0</v>
      </c>
      <c r="F2388" s="239">
        <v>0</v>
      </c>
      <c r="G2388" s="239">
        <v>0</v>
      </c>
      <c r="H2388" s="239">
        <v>0</v>
      </c>
      <c r="I2388" s="237">
        <v>24000</v>
      </c>
    </row>
    <row r="2389" spans="1:9">
      <c r="A2389" s="236" t="s">
        <v>3642</v>
      </c>
      <c r="B2389" s="236" t="s">
        <v>3046</v>
      </c>
      <c r="C2389" s="237">
        <v>0</v>
      </c>
      <c r="D2389" s="238">
        <v>0</v>
      </c>
      <c r="E2389" s="239">
        <v>0</v>
      </c>
      <c r="F2389" s="239">
        <v>0</v>
      </c>
      <c r="G2389" s="239">
        <v>0</v>
      </c>
      <c r="H2389" s="239">
        <v>0</v>
      </c>
      <c r="I2389" s="237">
        <v>30000</v>
      </c>
    </row>
    <row r="2390" spans="1:9">
      <c r="A2390" s="236" t="s">
        <v>3643</v>
      </c>
      <c r="B2390" s="236" t="s">
        <v>1689</v>
      </c>
      <c r="C2390" s="237">
        <v>0</v>
      </c>
      <c r="D2390" s="238">
        <v>0</v>
      </c>
      <c r="E2390" s="239">
        <v>0</v>
      </c>
      <c r="F2390" s="239">
        <v>0</v>
      </c>
      <c r="G2390" s="239">
        <v>0</v>
      </c>
      <c r="H2390" s="239">
        <v>0</v>
      </c>
      <c r="I2390" s="237">
        <v>30000</v>
      </c>
    </row>
    <row r="2391" spans="1:9">
      <c r="A2391" s="236" t="s">
        <v>3644</v>
      </c>
      <c r="B2391" s="236" t="s">
        <v>2725</v>
      </c>
      <c r="C2391" s="237">
        <v>0</v>
      </c>
      <c r="D2391" s="238">
        <v>0</v>
      </c>
      <c r="E2391" s="239">
        <v>0</v>
      </c>
      <c r="F2391" s="239">
        <v>0</v>
      </c>
      <c r="G2391" s="239">
        <v>0</v>
      </c>
      <c r="H2391" s="239">
        <v>0</v>
      </c>
      <c r="I2391" s="237">
        <v>30000</v>
      </c>
    </row>
    <row r="2392" spans="1:9">
      <c r="A2392" s="236" t="s">
        <v>3636</v>
      </c>
      <c r="B2392" s="236" t="s">
        <v>1929</v>
      </c>
      <c r="C2392" s="237">
        <v>0</v>
      </c>
      <c r="D2392" s="238">
        <v>0</v>
      </c>
      <c r="E2392" s="239">
        <v>0</v>
      </c>
      <c r="F2392" s="239">
        <v>0</v>
      </c>
      <c r="G2392" s="239">
        <v>0</v>
      </c>
      <c r="H2392" s="239">
        <v>0</v>
      </c>
      <c r="I2392" s="237">
        <v>50000</v>
      </c>
    </row>
    <row r="2393" spans="1:9">
      <c r="A2393" s="236" t="s">
        <v>3645</v>
      </c>
      <c r="B2393" s="236" t="s">
        <v>3364</v>
      </c>
      <c r="C2393" s="237">
        <v>0</v>
      </c>
      <c r="D2393" s="238">
        <v>0</v>
      </c>
      <c r="E2393" s="239">
        <v>0</v>
      </c>
      <c r="F2393" s="239">
        <v>0</v>
      </c>
      <c r="G2393" s="239">
        <v>0</v>
      </c>
      <c r="H2393" s="239">
        <v>0</v>
      </c>
      <c r="I2393" s="237">
        <v>57600</v>
      </c>
    </row>
    <row r="2394" spans="1:9">
      <c r="A2394" s="236" t="s">
        <v>1073</v>
      </c>
      <c r="B2394" s="236" t="s">
        <v>1790</v>
      </c>
      <c r="C2394" s="237">
        <v>0</v>
      </c>
      <c r="D2394" s="238">
        <v>0</v>
      </c>
      <c r="E2394" s="239">
        <v>0</v>
      </c>
      <c r="F2394" s="239">
        <v>0</v>
      </c>
      <c r="G2394" s="239">
        <v>0</v>
      </c>
      <c r="H2394" s="239">
        <v>0</v>
      </c>
      <c r="I2394" s="237">
        <v>30000</v>
      </c>
    </row>
    <row r="2395" spans="1:9">
      <c r="A2395" s="236" t="s">
        <v>1247</v>
      </c>
      <c r="B2395" s="236" t="s">
        <v>2559</v>
      </c>
      <c r="C2395" s="237">
        <v>0</v>
      </c>
      <c r="D2395" s="238">
        <v>0</v>
      </c>
      <c r="E2395" s="239">
        <v>0</v>
      </c>
      <c r="F2395" s="239">
        <v>0</v>
      </c>
      <c r="G2395" s="239">
        <v>0</v>
      </c>
      <c r="H2395" s="239">
        <v>0</v>
      </c>
      <c r="I2395" s="237">
        <v>60000</v>
      </c>
    </row>
    <row r="2396" spans="1:9">
      <c r="A2396" s="236" t="s">
        <v>3543</v>
      </c>
      <c r="B2396" s="236" t="s">
        <v>1980</v>
      </c>
      <c r="C2396" s="237">
        <v>0</v>
      </c>
      <c r="D2396" s="238">
        <v>0</v>
      </c>
      <c r="E2396" s="239">
        <v>0</v>
      </c>
      <c r="F2396" s="239">
        <v>0</v>
      </c>
      <c r="G2396" s="239">
        <v>0</v>
      </c>
      <c r="H2396" s="239">
        <v>0</v>
      </c>
      <c r="I2396" s="237">
        <v>30000</v>
      </c>
    </row>
    <row r="2397" spans="1:9">
      <c r="A2397" s="236" t="s">
        <v>534</v>
      </c>
      <c r="B2397" s="236" t="s">
        <v>3168</v>
      </c>
      <c r="C2397" s="237">
        <v>0</v>
      </c>
      <c r="D2397" s="238">
        <v>0</v>
      </c>
      <c r="E2397" s="239">
        <v>0</v>
      </c>
      <c r="F2397" s="239">
        <v>0</v>
      </c>
      <c r="G2397" s="239">
        <v>0</v>
      </c>
      <c r="H2397" s="239">
        <v>0</v>
      </c>
      <c r="I2397" s="237">
        <v>100000</v>
      </c>
    </row>
    <row r="2398" spans="1:9">
      <c r="A2398" s="236" t="s">
        <v>3646</v>
      </c>
      <c r="B2398" s="236" t="s">
        <v>2072</v>
      </c>
      <c r="C2398" s="237">
        <v>0</v>
      </c>
      <c r="D2398" s="238">
        <v>0</v>
      </c>
      <c r="E2398" s="239">
        <v>0</v>
      </c>
      <c r="F2398" s="239">
        <v>0</v>
      </c>
      <c r="G2398" s="239">
        <v>0</v>
      </c>
      <c r="H2398" s="239">
        <v>0</v>
      </c>
      <c r="I2398" s="237">
        <v>50000</v>
      </c>
    </row>
    <row r="2399" spans="1:9">
      <c r="A2399" s="236" t="s">
        <v>673</v>
      </c>
      <c r="B2399" s="236" t="s">
        <v>2743</v>
      </c>
      <c r="C2399" s="237">
        <v>0</v>
      </c>
      <c r="D2399" s="238">
        <v>0</v>
      </c>
      <c r="E2399" s="239">
        <v>0</v>
      </c>
      <c r="F2399" s="239">
        <v>0</v>
      </c>
      <c r="G2399" s="239">
        <v>0</v>
      </c>
      <c r="H2399" s="239">
        <v>0</v>
      </c>
      <c r="I2399" s="237">
        <v>900000</v>
      </c>
    </row>
    <row r="2400" spans="1:9">
      <c r="A2400" s="236" t="s">
        <v>3647</v>
      </c>
      <c r="B2400" s="236" t="s">
        <v>1839</v>
      </c>
      <c r="C2400" s="237">
        <v>0</v>
      </c>
      <c r="D2400" s="238">
        <v>0</v>
      </c>
      <c r="E2400" s="239">
        <v>0</v>
      </c>
      <c r="F2400" s="239">
        <v>0</v>
      </c>
      <c r="G2400" s="239">
        <v>0</v>
      </c>
      <c r="H2400" s="239">
        <v>0</v>
      </c>
      <c r="I2400" s="237">
        <v>100000</v>
      </c>
    </row>
    <row r="2401" spans="1:9">
      <c r="A2401" s="236" t="s">
        <v>820</v>
      </c>
      <c r="B2401" s="236" t="s">
        <v>2030</v>
      </c>
      <c r="C2401" s="237">
        <v>0</v>
      </c>
      <c r="D2401" s="238">
        <v>0</v>
      </c>
      <c r="E2401" s="239">
        <v>0</v>
      </c>
      <c r="F2401" s="239">
        <v>0</v>
      </c>
      <c r="G2401" s="239">
        <v>0</v>
      </c>
      <c r="H2401" s="239">
        <v>0</v>
      </c>
      <c r="I2401" s="237">
        <v>51200</v>
      </c>
    </row>
    <row r="2402" spans="1:9">
      <c r="A2402" s="236" t="s">
        <v>3648</v>
      </c>
      <c r="B2402" s="236" t="s">
        <v>2124</v>
      </c>
      <c r="C2402" s="237">
        <v>0</v>
      </c>
      <c r="D2402" s="238">
        <v>0</v>
      </c>
      <c r="E2402" s="239">
        <v>0</v>
      </c>
      <c r="F2402" s="239">
        <v>0</v>
      </c>
      <c r="G2402" s="239">
        <v>0</v>
      </c>
      <c r="H2402" s="239">
        <v>0</v>
      </c>
      <c r="I2402" s="237">
        <v>30000</v>
      </c>
    </row>
    <row r="2403" spans="1:9">
      <c r="A2403" s="236" t="s">
        <v>3649</v>
      </c>
      <c r="B2403" s="236" t="s">
        <v>1877</v>
      </c>
      <c r="C2403" s="237">
        <v>0</v>
      </c>
      <c r="D2403" s="238">
        <v>0</v>
      </c>
      <c r="E2403" s="239">
        <v>0</v>
      </c>
      <c r="F2403" s="239">
        <v>0</v>
      </c>
      <c r="G2403" s="239">
        <v>0</v>
      </c>
      <c r="H2403" s="239">
        <v>0</v>
      </c>
      <c r="I2403" s="237">
        <v>30000</v>
      </c>
    </row>
    <row r="2404" spans="1:9">
      <c r="A2404" s="236" t="s">
        <v>1098</v>
      </c>
      <c r="B2404" s="236" t="s">
        <v>1776</v>
      </c>
      <c r="C2404" s="237">
        <v>0</v>
      </c>
      <c r="D2404" s="238">
        <v>0</v>
      </c>
      <c r="E2404" s="239">
        <v>0</v>
      </c>
      <c r="F2404" s="239">
        <v>0</v>
      </c>
      <c r="G2404" s="239">
        <v>0</v>
      </c>
      <c r="H2404" s="239">
        <v>0</v>
      </c>
      <c r="I2404" s="237">
        <v>30000</v>
      </c>
    </row>
    <row r="2405" spans="1:9">
      <c r="A2405" s="236" t="s">
        <v>3650</v>
      </c>
      <c r="B2405" s="236" t="s">
        <v>1721</v>
      </c>
      <c r="C2405" s="237">
        <v>0</v>
      </c>
      <c r="D2405" s="238">
        <v>0</v>
      </c>
      <c r="E2405" s="239">
        <v>0</v>
      </c>
      <c r="F2405" s="239">
        <v>0</v>
      </c>
      <c r="G2405" s="239">
        <v>0</v>
      </c>
      <c r="H2405" s="239">
        <v>0</v>
      </c>
      <c r="I2405" s="237">
        <v>34560</v>
      </c>
    </row>
    <row r="2406" spans="1:9">
      <c r="A2406" s="236" t="s">
        <v>514</v>
      </c>
      <c r="B2406" s="236" t="s">
        <v>2027</v>
      </c>
      <c r="C2406" s="237">
        <v>0</v>
      </c>
      <c r="D2406" s="238">
        <v>0</v>
      </c>
      <c r="E2406" s="239">
        <v>0</v>
      </c>
      <c r="F2406" s="239">
        <v>0</v>
      </c>
      <c r="G2406" s="239">
        <v>0</v>
      </c>
      <c r="H2406" s="239">
        <v>0</v>
      </c>
      <c r="I2406" s="237">
        <v>30000</v>
      </c>
    </row>
    <row r="2407" spans="1:9">
      <c r="A2407" s="236" t="s">
        <v>3651</v>
      </c>
      <c r="B2407" s="236" t="s">
        <v>2791</v>
      </c>
      <c r="C2407" s="237">
        <v>0</v>
      </c>
      <c r="D2407" s="238">
        <v>0</v>
      </c>
      <c r="E2407" s="239">
        <v>0</v>
      </c>
      <c r="F2407" s="239">
        <v>0</v>
      </c>
      <c r="G2407" s="239">
        <v>0</v>
      </c>
      <c r="H2407" s="239">
        <v>0</v>
      </c>
      <c r="I2407" s="237">
        <v>40000</v>
      </c>
    </row>
    <row r="2408" spans="1:9">
      <c r="A2408" s="236" t="s">
        <v>773</v>
      </c>
      <c r="B2408" s="236" t="s">
        <v>2011</v>
      </c>
      <c r="C2408" s="237">
        <v>0</v>
      </c>
      <c r="D2408" s="238">
        <v>0</v>
      </c>
      <c r="E2408" s="239">
        <v>0</v>
      </c>
      <c r="F2408" s="239">
        <v>0</v>
      </c>
      <c r="G2408" s="239">
        <v>0</v>
      </c>
      <c r="H2408" s="239">
        <v>0</v>
      </c>
      <c r="I2408" s="237">
        <v>40000</v>
      </c>
    </row>
    <row r="2409" spans="1:9">
      <c r="A2409" s="236" t="s">
        <v>1325</v>
      </c>
      <c r="B2409" s="236" t="s">
        <v>2345</v>
      </c>
      <c r="C2409" s="237">
        <v>0</v>
      </c>
      <c r="D2409" s="238">
        <v>0</v>
      </c>
      <c r="E2409" s="239">
        <v>0</v>
      </c>
      <c r="F2409" s="239">
        <v>0</v>
      </c>
      <c r="G2409" s="239">
        <v>0</v>
      </c>
      <c r="H2409" s="239">
        <v>0</v>
      </c>
      <c r="I2409" s="237">
        <v>40000</v>
      </c>
    </row>
    <row r="2410" spans="1:9">
      <c r="A2410" s="236" t="s">
        <v>3652</v>
      </c>
      <c r="B2410" s="236" t="s">
        <v>1917</v>
      </c>
      <c r="C2410" s="237">
        <v>0</v>
      </c>
      <c r="D2410" s="238">
        <v>0</v>
      </c>
      <c r="E2410" s="239">
        <v>0</v>
      </c>
      <c r="F2410" s="239">
        <v>0</v>
      </c>
      <c r="G2410" s="239">
        <v>0</v>
      </c>
      <c r="H2410" s="239">
        <v>0</v>
      </c>
      <c r="I2410" s="237">
        <v>50000</v>
      </c>
    </row>
    <row r="2411" spans="1:9">
      <c r="A2411" s="236" t="s">
        <v>3653</v>
      </c>
      <c r="B2411" s="236" t="s">
        <v>1857</v>
      </c>
      <c r="C2411" s="237">
        <v>0</v>
      </c>
      <c r="D2411" s="238">
        <v>0</v>
      </c>
      <c r="E2411" s="239">
        <v>0</v>
      </c>
      <c r="F2411" s="239">
        <v>0</v>
      </c>
      <c r="G2411" s="239">
        <v>0</v>
      </c>
      <c r="H2411" s="239">
        <v>0</v>
      </c>
      <c r="I2411" s="237">
        <v>30000</v>
      </c>
    </row>
    <row r="2412" spans="1:9">
      <c r="A2412" s="236" t="s">
        <v>3654</v>
      </c>
      <c r="B2412" s="236" t="s">
        <v>1954</v>
      </c>
      <c r="C2412" s="237">
        <v>0</v>
      </c>
      <c r="D2412" s="238">
        <v>0</v>
      </c>
      <c r="E2412" s="239">
        <v>0</v>
      </c>
      <c r="F2412" s="239">
        <v>0</v>
      </c>
      <c r="G2412" s="239">
        <v>0</v>
      </c>
      <c r="H2412" s="239">
        <v>0</v>
      </c>
      <c r="I2412" s="237">
        <v>30000</v>
      </c>
    </row>
    <row r="2413" spans="1:9">
      <c r="A2413" s="236" t="s">
        <v>640</v>
      </c>
      <c r="B2413" s="236" t="s">
        <v>3018</v>
      </c>
      <c r="C2413" s="237">
        <v>0</v>
      </c>
      <c r="D2413" s="238">
        <v>0</v>
      </c>
      <c r="E2413" s="239">
        <v>0</v>
      </c>
      <c r="F2413" s="239">
        <v>0</v>
      </c>
      <c r="G2413" s="239">
        <v>0</v>
      </c>
      <c r="H2413" s="239">
        <v>0</v>
      </c>
      <c r="I2413" s="237">
        <v>80000</v>
      </c>
    </row>
    <row r="2414" spans="1:9">
      <c r="A2414" s="236" t="s">
        <v>3655</v>
      </c>
      <c r="B2414" s="236" t="s">
        <v>1796</v>
      </c>
      <c r="C2414" s="237">
        <v>0</v>
      </c>
      <c r="D2414" s="238">
        <v>0</v>
      </c>
      <c r="E2414" s="239">
        <v>0</v>
      </c>
      <c r="F2414" s="239">
        <v>0</v>
      </c>
      <c r="G2414" s="239">
        <v>0</v>
      </c>
      <c r="H2414" s="239">
        <v>0</v>
      </c>
      <c r="I2414" s="237">
        <v>30000</v>
      </c>
    </row>
    <row r="2415" spans="1:9">
      <c r="A2415" s="236" t="s">
        <v>3656</v>
      </c>
      <c r="B2415" s="236" t="s">
        <v>2052</v>
      </c>
      <c r="C2415" s="237">
        <v>0</v>
      </c>
      <c r="D2415" s="238">
        <v>0</v>
      </c>
      <c r="E2415" s="239">
        <v>0</v>
      </c>
      <c r="F2415" s="239">
        <v>0</v>
      </c>
      <c r="G2415" s="239">
        <v>0</v>
      </c>
      <c r="H2415" s="239">
        <v>0</v>
      </c>
      <c r="I2415" s="237">
        <v>30000</v>
      </c>
    </row>
    <row r="2416" spans="1:9">
      <c r="A2416" s="236" t="s">
        <v>1324</v>
      </c>
      <c r="B2416" s="236" t="s">
        <v>2345</v>
      </c>
      <c r="C2416" s="237">
        <v>0</v>
      </c>
      <c r="D2416" s="238">
        <v>0</v>
      </c>
      <c r="E2416" s="239">
        <v>0</v>
      </c>
      <c r="F2416" s="239">
        <v>0</v>
      </c>
      <c r="G2416" s="239">
        <v>0</v>
      </c>
      <c r="H2416" s="239">
        <v>0</v>
      </c>
      <c r="I2416" s="237">
        <v>40000</v>
      </c>
    </row>
    <row r="2417" spans="1:9">
      <c r="A2417" s="236" t="s">
        <v>3657</v>
      </c>
      <c r="B2417" s="236" t="s">
        <v>2807</v>
      </c>
      <c r="C2417" s="237">
        <v>0</v>
      </c>
      <c r="D2417" s="238">
        <v>0</v>
      </c>
      <c r="E2417" s="239">
        <v>0</v>
      </c>
      <c r="F2417" s="239">
        <v>0</v>
      </c>
      <c r="G2417" s="239">
        <v>0</v>
      </c>
      <c r="H2417" s="239">
        <v>0</v>
      </c>
      <c r="I2417" s="237">
        <v>30000</v>
      </c>
    </row>
    <row r="2418" spans="1:9">
      <c r="A2418" s="236" t="s">
        <v>3658</v>
      </c>
      <c r="B2418" s="236" t="s">
        <v>1810</v>
      </c>
      <c r="C2418" s="237">
        <v>0</v>
      </c>
      <c r="D2418" s="238">
        <v>0</v>
      </c>
      <c r="E2418" s="239">
        <v>0</v>
      </c>
      <c r="F2418" s="239">
        <v>0</v>
      </c>
      <c r="G2418" s="239">
        <v>0</v>
      </c>
      <c r="H2418" s="239">
        <v>0</v>
      </c>
      <c r="I2418" s="237">
        <v>30000</v>
      </c>
    </row>
    <row r="2419" spans="1:9">
      <c r="A2419" s="236" t="s">
        <v>3659</v>
      </c>
      <c r="B2419" s="236" t="s">
        <v>3232</v>
      </c>
      <c r="C2419" s="237">
        <v>0</v>
      </c>
      <c r="D2419" s="238">
        <v>0</v>
      </c>
      <c r="E2419" s="239">
        <v>0</v>
      </c>
      <c r="F2419" s="239">
        <v>0</v>
      </c>
      <c r="G2419" s="239">
        <v>0</v>
      </c>
      <c r="H2419" s="239">
        <v>0</v>
      </c>
      <c r="I2419" s="237">
        <v>30000</v>
      </c>
    </row>
    <row r="2420" spans="1:9">
      <c r="A2420" s="236" t="s">
        <v>1966</v>
      </c>
      <c r="B2420" s="236" t="s">
        <v>2710</v>
      </c>
      <c r="C2420" s="237">
        <v>0</v>
      </c>
      <c r="D2420" s="238">
        <v>0</v>
      </c>
      <c r="E2420" s="239">
        <v>0</v>
      </c>
      <c r="F2420" s="239">
        <v>0</v>
      </c>
      <c r="G2420" s="239">
        <v>0</v>
      </c>
      <c r="H2420" s="239">
        <v>0</v>
      </c>
      <c r="I2420" s="237">
        <v>30000</v>
      </c>
    </row>
    <row r="2421" spans="1:9">
      <c r="A2421" s="236" t="s">
        <v>1074</v>
      </c>
      <c r="B2421" s="236" t="s">
        <v>1790</v>
      </c>
      <c r="C2421" s="237">
        <v>0</v>
      </c>
      <c r="D2421" s="238">
        <v>0</v>
      </c>
      <c r="E2421" s="239">
        <v>0</v>
      </c>
      <c r="F2421" s="239">
        <v>0</v>
      </c>
      <c r="G2421" s="239">
        <v>0</v>
      </c>
      <c r="H2421" s="239">
        <v>0</v>
      </c>
      <c r="I2421" s="237">
        <v>30000</v>
      </c>
    </row>
    <row r="2422" spans="1:9">
      <c r="A2422" s="236" t="s">
        <v>3660</v>
      </c>
      <c r="B2422" s="236" t="s">
        <v>2313</v>
      </c>
      <c r="C2422" s="237">
        <v>0</v>
      </c>
      <c r="D2422" s="238">
        <v>0</v>
      </c>
      <c r="E2422" s="239">
        <v>0</v>
      </c>
      <c r="F2422" s="239">
        <v>0</v>
      </c>
      <c r="G2422" s="239">
        <v>0</v>
      </c>
      <c r="H2422" s="239">
        <v>0</v>
      </c>
      <c r="I2422" s="237">
        <v>30000</v>
      </c>
    </row>
    <row r="2423" spans="1:9">
      <c r="A2423" s="236" t="s">
        <v>789</v>
      </c>
      <c r="B2423" s="236" t="s">
        <v>2152</v>
      </c>
      <c r="C2423" s="237">
        <v>0</v>
      </c>
      <c r="D2423" s="238">
        <v>0</v>
      </c>
      <c r="E2423" s="239">
        <v>0</v>
      </c>
      <c r="F2423" s="239">
        <v>0</v>
      </c>
      <c r="G2423" s="239">
        <v>0</v>
      </c>
      <c r="H2423" s="239">
        <v>0</v>
      </c>
      <c r="I2423" s="237">
        <v>160000</v>
      </c>
    </row>
    <row r="2424" spans="1:9">
      <c r="A2424" s="236" t="s">
        <v>1303</v>
      </c>
      <c r="B2424" s="236" t="s">
        <v>1823</v>
      </c>
      <c r="C2424" s="237">
        <v>0</v>
      </c>
      <c r="D2424" s="238">
        <v>0</v>
      </c>
      <c r="E2424" s="239">
        <v>0</v>
      </c>
      <c r="F2424" s="239">
        <v>0</v>
      </c>
      <c r="G2424" s="239">
        <v>0</v>
      </c>
      <c r="H2424" s="239">
        <v>0</v>
      </c>
      <c r="I2424" s="237">
        <v>30000</v>
      </c>
    </row>
    <row r="2425" spans="1:9">
      <c r="A2425" s="236" t="s">
        <v>1217</v>
      </c>
      <c r="B2425" s="236" t="s">
        <v>3076</v>
      </c>
      <c r="C2425" s="237">
        <v>0</v>
      </c>
      <c r="D2425" s="238">
        <v>0</v>
      </c>
      <c r="E2425" s="239">
        <v>0</v>
      </c>
      <c r="F2425" s="239">
        <v>0</v>
      </c>
      <c r="G2425" s="239">
        <v>0</v>
      </c>
      <c r="H2425" s="239">
        <v>0</v>
      </c>
      <c r="I2425" s="237">
        <v>50000</v>
      </c>
    </row>
    <row r="2426" spans="1:9">
      <c r="A2426" s="236" t="s">
        <v>734</v>
      </c>
      <c r="B2426" s="236" t="s">
        <v>2781</v>
      </c>
      <c r="C2426" s="237">
        <v>0</v>
      </c>
      <c r="D2426" s="238">
        <v>0</v>
      </c>
      <c r="E2426" s="239">
        <v>0</v>
      </c>
      <c r="F2426" s="239">
        <v>0</v>
      </c>
      <c r="G2426" s="239">
        <v>0</v>
      </c>
      <c r="H2426" s="239">
        <v>0</v>
      </c>
      <c r="I2426" s="237">
        <v>30000</v>
      </c>
    </row>
    <row r="2427" spans="1:9">
      <c r="A2427" s="236" t="s">
        <v>3661</v>
      </c>
      <c r="B2427" s="236" t="s">
        <v>2070</v>
      </c>
      <c r="C2427" s="237">
        <v>0</v>
      </c>
      <c r="D2427" s="238">
        <v>0</v>
      </c>
      <c r="E2427" s="239">
        <v>0</v>
      </c>
      <c r="F2427" s="239">
        <v>0</v>
      </c>
      <c r="G2427" s="239">
        <v>0</v>
      </c>
      <c r="H2427" s="239">
        <v>0</v>
      </c>
      <c r="I2427" s="237">
        <v>20000</v>
      </c>
    </row>
    <row r="2428" spans="1:9">
      <c r="A2428" s="236" t="s">
        <v>3662</v>
      </c>
      <c r="B2428" s="236" t="s">
        <v>2044</v>
      </c>
      <c r="C2428" s="237">
        <v>0</v>
      </c>
      <c r="D2428" s="238">
        <v>0</v>
      </c>
      <c r="E2428" s="239">
        <v>0</v>
      </c>
      <c r="F2428" s="239">
        <v>0</v>
      </c>
      <c r="G2428" s="239">
        <v>0</v>
      </c>
      <c r="H2428" s="239">
        <v>0</v>
      </c>
      <c r="I2428" s="237">
        <v>40000</v>
      </c>
    </row>
    <row r="2429" spans="1:9">
      <c r="A2429" s="236" t="s">
        <v>3663</v>
      </c>
      <c r="B2429" s="236" t="s">
        <v>3369</v>
      </c>
      <c r="C2429" s="237">
        <v>0</v>
      </c>
      <c r="D2429" s="238">
        <v>0</v>
      </c>
      <c r="E2429" s="239">
        <v>0</v>
      </c>
      <c r="F2429" s="239">
        <v>0</v>
      </c>
      <c r="G2429" s="239">
        <v>0</v>
      </c>
      <c r="H2429" s="239">
        <v>0</v>
      </c>
      <c r="I2429" s="237">
        <v>43200</v>
      </c>
    </row>
    <row r="2430" spans="1:9">
      <c r="A2430" s="236" t="s">
        <v>3664</v>
      </c>
      <c r="B2430" s="236" t="s">
        <v>1973</v>
      </c>
      <c r="C2430" s="237">
        <v>0</v>
      </c>
      <c r="D2430" s="238">
        <v>0</v>
      </c>
      <c r="E2430" s="239">
        <v>0</v>
      </c>
      <c r="F2430" s="239">
        <v>0</v>
      </c>
      <c r="G2430" s="239">
        <v>0</v>
      </c>
      <c r="H2430" s="239">
        <v>0</v>
      </c>
      <c r="I2430" s="237">
        <v>34560</v>
      </c>
    </row>
    <row r="2431" spans="1:9">
      <c r="A2431" s="236" t="s">
        <v>3665</v>
      </c>
      <c r="B2431" s="236" t="s">
        <v>2247</v>
      </c>
      <c r="C2431" s="237">
        <v>0</v>
      </c>
      <c r="D2431" s="238">
        <v>0</v>
      </c>
      <c r="E2431" s="239">
        <v>0</v>
      </c>
      <c r="F2431" s="239">
        <v>0</v>
      </c>
      <c r="G2431" s="239">
        <v>0</v>
      </c>
      <c r="H2431" s="239">
        <v>0</v>
      </c>
      <c r="I2431" s="237">
        <v>34560</v>
      </c>
    </row>
    <row r="2432" spans="1:9">
      <c r="A2432" s="236" t="s">
        <v>845</v>
      </c>
      <c r="B2432" s="236" t="s">
        <v>3043</v>
      </c>
      <c r="C2432" s="237">
        <v>0</v>
      </c>
      <c r="D2432" s="238">
        <v>0</v>
      </c>
      <c r="E2432" s="239">
        <v>0</v>
      </c>
      <c r="F2432" s="239">
        <v>0</v>
      </c>
      <c r="G2432" s="239">
        <v>0</v>
      </c>
      <c r="H2432" s="239">
        <v>0</v>
      </c>
      <c r="I2432" s="237">
        <v>122880</v>
      </c>
    </row>
    <row r="2433" spans="1:9">
      <c r="A2433" s="236" t="s">
        <v>510</v>
      </c>
      <c r="B2433" s="236" t="s">
        <v>2022</v>
      </c>
      <c r="C2433" s="237">
        <v>0</v>
      </c>
      <c r="D2433" s="238">
        <v>0</v>
      </c>
      <c r="E2433" s="239">
        <v>0</v>
      </c>
      <c r="F2433" s="239">
        <v>0</v>
      </c>
      <c r="G2433" s="239">
        <v>0</v>
      </c>
      <c r="H2433" s="239">
        <v>0</v>
      </c>
      <c r="I2433" s="237">
        <v>30000</v>
      </c>
    </row>
    <row r="2434" spans="1:9">
      <c r="A2434" s="236" t="s">
        <v>904</v>
      </c>
      <c r="B2434" s="236" t="s">
        <v>3099</v>
      </c>
      <c r="C2434" s="237">
        <v>0</v>
      </c>
      <c r="D2434" s="238">
        <v>0</v>
      </c>
      <c r="E2434" s="239">
        <v>0</v>
      </c>
      <c r="F2434" s="239">
        <v>0</v>
      </c>
      <c r="G2434" s="239">
        <v>0</v>
      </c>
      <c r="H2434" s="239">
        <v>0</v>
      </c>
      <c r="I2434" s="237">
        <v>30000</v>
      </c>
    </row>
    <row r="2435" spans="1:9">
      <c r="A2435" s="236" t="s">
        <v>1130</v>
      </c>
      <c r="B2435" s="236" t="s">
        <v>2331</v>
      </c>
      <c r="C2435" s="237">
        <v>0</v>
      </c>
      <c r="D2435" s="238">
        <v>0</v>
      </c>
      <c r="E2435" s="239">
        <v>0</v>
      </c>
      <c r="F2435" s="239">
        <v>0</v>
      </c>
      <c r="G2435" s="239">
        <v>0</v>
      </c>
      <c r="H2435" s="239">
        <v>0</v>
      </c>
      <c r="I2435" s="237">
        <v>30000</v>
      </c>
    </row>
    <row r="2436" spans="1:9">
      <c r="A2436" s="236" t="s">
        <v>3666</v>
      </c>
      <c r="B2436" s="236" t="s">
        <v>1689</v>
      </c>
      <c r="C2436" s="237">
        <v>0</v>
      </c>
      <c r="D2436" s="238">
        <v>0</v>
      </c>
      <c r="E2436" s="239">
        <v>0</v>
      </c>
      <c r="F2436" s="239">
        <v>0</v>
      </c>
      <c r="G2436" s="239">
        <v>0</v>
      </c>
      <c r="H2436" s="239">
        <v>0</v>
      </c>
      <c r="I2436" s="237">
        <v>30000</v>
      </c>
    </row>
    <row r="2437" spans="1:9">
      <c r="A2437" s="236" t="s">
        <v>3667</v>
      </c>
      <c r="B2437" s="236" t="s">
        <v>3075</v>
      </c>
      <c r="C2437" s="237">
        <v>0</v>
      </c>
      <c r="D2437" s="238">
        <v>0</v>
      </c>
      <c r="E2437" s="239">
        <v>0</v>
      </c>
      <c r="F2437" s="239">
        <v>0</v>
      </c>
      <c r="G2437" s="239">
        <v>0</v>
      </c>
      <c r="H2437" s="239">
        <v>0</v>
      </c>
      <c r="I2437" s="237">
        <v>30000</v>
      </c>
    </row>
    <row r="2438" spans="1:9">
      <c r="A2438" s="236" t="s">
        <v>3668</v>
      </c>
      <c r="B2438" s="236" t="s">
        <v>1947</v>
      </c>
      <c r="C2438" s="237">
        <v>0</v>
      </c>
      <c r="D2438" s="238">
        <v>0</v>
      </c>
      <c r="E2438" s="239">
        <v>0</v>
      </c>
      <c r="F2438" s="239">
        <v>0</v>
      </c>
      <c r="G2438" s="239">
        <v>0</v>
      </c>
      <c r="H2438" s="239">
        <v>0</v>
      </c>
      <c r="I2438" s="237">
        <v>30000</v>
      </c>
    </row>
    <row r="2439" spans="1:9">
      <c r="A2439" s="236" t="s">
        <v>3669</v>
      </c>
      <c r="B2439" s="236" t="s">
        <v>3066</v>
      </c>
      <c r="C2439" s="237">
        <v>0</v>
      </c>
      <c r="D2439" s="238">
        <v>0</v>
      </c>
      <c r="E2439" s="239">
        <v>0</v>
      </c>
      <c r="F2439" s="239">
        <v>0</v>
      </c>
      <c r="G2439" s="239">
        <v>0</v>
      </c>
      <c r="H2439" s="239">
        <v>0</v>
      </c>
      <c r="I2439" s="237">
        <v>24000</v>
      </c>
    </row>
    <row r="2440" spans="1:9">
      <c r="A2440" s="236" t="s">
        <v>3670</v>
      </c>
      <c r="B2440" s="236" t="s">
        <v>2221</v>
      </c>
      <c r="C2440" s="237">
        <v>0</v>
      </c>
      <c r="D2440" s="238">
        <v>0</v>
      </c>
      <c r="E2440" s="239">
        <v>0</v>
      </c>
      <c r="F2440" s="239">
        <v>0</v>
      </c>
      <c r="G2440" s="239">
        <v>0</v>
      </c>
      <c r="H2440" s="239">
        <v>0</v>
      </c>
      <c r="I2440" s="237">
        <v>30000</v>
      </c>
    </row>
    <row r="2441" spans="1:9">
      <c r="A2441" s="236" t="s">
        <v>3671</v>
      </c>
      <c r="B2441" s="236" t="s">
        <v>1744</v>
      </c>
      <c r="C2441" s="237">
        <v>0</v>
      </c>
      <c r="D2441" s="238">
        <v>0</v>
      </c>
      <c r="E2441" s="239">
        <v>0</v>
      </c>
      <c r="F2441" s="239">
        <v>0</v>
      </c>
      <c r="G2441" s="239">
        <v>0</v>
      </c>
      <c r="H2441" s="239">
        <v>0</v>
      </c>
      <c r="I2441" s="237">
        <v>80000</v>
      </c>
    </row>
    <row r="2442" spans="1:9">
      <c r="A2442" s="236" t="s">
        <v>3672</v>
      </c>
      <c r="B2442" s="236" t="s">
        <v>1714</v>
      </c>
      <c r="C2442" s="237">
        <v>0</v>
      </c>
      <c r="D2442" s="238">
        <v>0</v>
      </c>
      <c r="E2442" s="239">
        <v>0</v>
      </c>
      <c r="F2442" s="239">
        <v>0</v>
      </c>
      <c r="G2442" s="239">
        <v>0</v>
      </c>
      <c r="H2442" s="239">
        <v>0</v>
      </c>
      <c r="I2442" s="237">
        <v>30000</v>
      </c>
    </row>
    <row r="2443" spans="1:9">
      <c r="A2443" s="236" t="s">
        <v>3673</v>
      </c>
      <c r="B2443" s="236" t="s">
        <v>1857</v>
      </c>
      <c r="C2443" s="237">
        <v>0</v>
      </c>
      <c r="D2443" s="238">
        <v>0</v>
      </c>
      <c r="E2443" s="239">
        <v>0</v>
      </c>
      <c r="F2443" s="239">
        <v>0</v>
      </c>
      <c r="G2443" s="239">
        <v>0</v>
      </c>
      <c r="H2443" s="239">
        <v>0</v>
      </c>
      <c r="I2443" s="237">
        <v>30000</v>
      </c>
    </row>
    <row r="2444" spans="1:9">
      <c r="A2444" s="236" t="s">
        <v>3674</v>
      </c>
      <c r="B2444" s="236" t="s">
        <v>2169</v>
      </c>
      <c r="C2444" s="237">
        <v>0</v>
      </c>
      <c r="D2444" s="238">
        <v>0</v>
      </c>
      <c r="E2444" s="239">
        <v>0</v>
      </c>
      <c r="F2444" s="239">
        <v>0</v>
      </c>
      <c r="G2444" s="239">
        <v>0</v>
      </c>
      <c r="H2444" s="239">
        <v>0</v>
      </c>
      <c r="I2444" s="237">
        <v>24000</v>
      </c>
    </row>
    <row r="2445" spans="1:9">
      <c r="A2445" s="236" t="s">
        <v>3675</v>
      </c>
      <c r="B2445" s="236" t="s">
        <v>3490</v>
      </c>
      <c r="C2445" s="237">
        <v>0</v>
      </c>
      <c r="D2445" s="238">
        <v>0</v>
      </c>
      <c r="E2445" s="239">
        <v>0</v>
      </c>
      <c r="F2445" s="239">
        <v>0</v>
      </c>
      <c r="G2445" s="239">
        <v>0</v>
      </c>
      <c r="H2445" s="239">
        <v>0</v>
      </c>
      <c r="I2445" s="237">
        <v>34560</v>
      </c>
    </row>
    <row r="2446" spans="1:9">
      <c r="A2446" s="236" t="s">
        <v>615</v>
      </c>
      <c r="B2446" s="236" t="s">
        <v>1935</v>
      </c>
      <c r="C2446" s="237">
        <v>0</v>
      </c>
      <c r="D2446" s="238">
        <v>0</v>
      </c>
      <c r="E2446" s="239">
        <v>0</v>
      </c>
      <c r="F2446" s="239">
        <v>0</v>
      </c>
      <c r="G2446" s="239">
        <v>0</v>
      </c>
      <c r="H2446" s="239">
        <v>0</v>
      </c>
      <c r="I2446" s="237">
        <v>30000</v>
      </c>
    </row>
    <row r="2447" spans="1:9">
      <c r="A2447" s="236" t="s">
        <v>3676</v>
      </c>
      <c r="B2447" s="236" t="s">
        <v>1913</v>
      </c>
      <c r="C2447" s="237">
        <v>0</v>
      </c>
      <c r="D2447" s="238">
        <v>0</v>
      </c>
      <c r="E2447" s="239">
        <v>0</v>
      </c>
      <c r="F2447" s="239">
        <v>0</v>
      </c>
      <c r="G2447" s="239">
        <v>0</v>
      </c>
      <c r="H2447" s="239">
        <v>0</v>
      </c>
      <c r="I2447" s="237">
        <v>24000</v>
      </c>
    </row>
    <row r="2448" spans="1:9">
      <c r="A2448" s="236" t="s">
        <v>3677</v>
      </c>
      <c r="B2448" s="236" t="s">
        <v>2072</v>
      </c>
      <c r="C2448" s="237">
        <v>0</v>
      </c>
      <c r="D2448" s="238">
        <v>0</v>
      </c>
      <c r="E2448" s="239">
        <v>0</v>
      </c>
      <c r="F2448" s="239">
        <v>0</v>
      </c>
      <c r="G2448" s="239">
        <v>0</v>
      </c>
      <c r="H2448" s="239">
        <v>0</v>
      </c>
      <c r="I2448" s="237">
        <v>50000</v>
      </c>
    </row>
    <row r="2449" spans="1:9">
      <c r="A2449" s="236" t="s">
        <v>3678</v>
      </c>
      <c r="B2449" s="236" t="s">
        <v>1761</v>
      </c>
      <c r="C2449" s="237">
        <v>0</v>
      </c>
      <c r="D2449" s="238">
        <v>0</v>
      </c>
      <c r="E2449" s="239">
        <v>0</v>
      </c>
      <c r="F2449" s="239">
        <v>0</v>
      </c>
      <c r="G2449" s="239">
        <v>0</v>
      </c>
      <c r="H2449" s="239">
        <v>0</v>
      </c>
      <c r="I2449" s="237">
        <v>50000</v>
      </c>
    </row>
    <row r="2450" spans="1:9">
      <c r="A2450" s="236" t="s">
        <v>3679</v>
      </c>
      <c r="B2450" s="236" t="s">
        <v>2511</v>
      </c>
      <c r="C2450" s="237">
        <v>0</v>
      </c>
      <c r="D2450" s="238">
        <v>0</v>
      </c>
      <c r="E2450" s="239">
        <v>0</v>
      </c>
      <c r="F2450" s="239">
        <v>0</v>
      </c>
      <c r="G2450" s="239">
        <v>0</v>
      </c>
      <c r="H2450" s="239">
        <v>0</v>
      </c>
      <c r="I2450" s="237">
        <v>43200</v>
      </c>
    </row>
    <row r="2451" spans="1:9">
      <c r="A2451" s="236" t="s">
        <v>1223</v>
      </c>
      <c r="B2451" s="236" t="s">
        <v>1866</v>
      </c>
      <c r="C2451" s="237">
        <v>0</v>
      </c>
      <c r="D2451" s="238">
        <v>0</v>
      </c>
      <c r="E2451" s="239">
        <v>0</v>
      </c>
      <c r="F2451" s="239">
        <v>0</v>
      </c>
      <c r="G2451" s="239">
        <v>0</v>
      </c>
      <c r="H2451" s="239">
        <v>0</v>
      </c>
      <c r="I2451" s="237">
        <v>30000</v>
      </c>
    </row>
    <row r="2452" spans="1:9">
      <c r="A2452" s="236" t="s">
        <v>3680</v>
      </c>
      <c r="B2452" s="236" t="s">
        <v>2747</v>
      </c>
      <c r="C2452" s="237">
        <v>0</v>
      </c>
      <c r="D2452" s="238">
        <v>0</v>
      </c>
      <c r="E2452" s="239">
        <v>0</v>
      </c>
      <c r="F2452" s="239">
        <v>0</v>
      </c>
      <c r="G2452" s="239">
        <v>0</v>
      </c>
      <c r="H2452" s="239">
        <v>0</v>
      </c>
      <c r="I2452" s="237">
        <v>80000</v>
      </c>
    </row>
    <row r="2453" spans="1:9">
      <c r="A2453" s="236" t="s">
        <v>3681</v>
      </c>
      <c r="B2453" s="236" t="s">
        <v>2704</v>
      </c>
      <c r="C2453" s="237">
        <v>0</v>
      </c>
      <c r="D2453" s="238">
        <v>0</v>
      </c>
      <c r="E2453" s="239">
        <v>0</v>
      </c>
      <c r="F2453" s="239">
        <v>0</v>
      </c>
      <c r="G2453" s="239">
        <v>0</v>
      </c>
      <c r="H2453" s="239">
        <v>0</v>
      </c>
      <c r="I2453" s="237">
        <v>34560</v>
      </c>
    </row>
    <row r="2454" spans="1:9">
      <c r="A2454" s="236" t="s">
        <v>3682</v>
      </c>
      <c r="B2454" s="236" t="s">
        <v>1963</v>
      </c>
      <c r="C2454" s="237">
        <v>0</v>
      </c>
      <c r="D2454" s="238">
        <v>0</v>
      </c>
      <c r="E2454" s="239">
        <v>0</v>
      </c>
      <c r="F2454" s="239">
        <v>0</v>
      </c>
      <c r="G2454" s="239">
        <v>0</v>
      </c>
      <c r="H2454" s="239">
        <v>0</v>
      </c>
      <c r="I2454" s="237">
        <v>30000</v>
      </c>
    </row>
    <row r="2455" spans="1:9">
      <c r="A2455" s="236" t="s">
        <v>3683</v>
      </c>
      <c r="B2455" s="236" t="s">
        <v>3385</v>
      </c>
      <c r="C2455" s="237">
        <v>0</v>
      </c>
      <c r="D2455" s="238">
        <v>0</v>
      </c>
      <c r="E2455" s="239">
        <v>0</v>
      </c>
      <c r="F2455" s="239">
        <v>0</v>
      </c>
      <c r="G2455" s="239">
        <v>0</v>
      </c>
      <c r="H2455" s="239">
        <v>0</v>
      </c>
      <c r="I2455" s="237">
        <v>24000</v>
      </c>
    </row>
    <row r="2456" spans="1:9">
      <c r="A2456" s="236" t="s">
        <v>3684</v>
      </c>
      <c r="B2456" s="236" t="s">
        <v>3437</v>
      </c>
      <c r="C2456" s="237">
        <v>0</v>
      </c>
      <c r="D2456" s="238">
        <v>0</v>
      </c>
      <c r="E2456" s="239">
        <v>0</v>
      </c>
      <c r="F2456" s="239">
        <v>0</v>
      </c>
      <c r="G2456" s="239">
        <v>0</v>
      </c>
      <c r="H2456" s="239">
        <v>0</v>
      </c>
      <c r="I2456" s="237">
        <v>30000</v>
      </c>
    </row>
    <row r="2457" spans="1:9">
      <c r="A2457" s="236" t="s">
        <v>3685</v>
      </c>
      <c r="B2457" s="236" t="s">
        <v>2262</v>
      </c>
      <c r="C2457" s="237">
        <v>0</v>
      </c>
      <c r="D2457" s="238">
        <v>0</v>
      </c>
      <c r="E2457" s="239">
        <v>0</v>
      </c>
      <c r="F2457" s="239">
        <v>0</v>
      </c>
      <c r="G2457" s="239">
        <v>0</v>
      </c>
      <c r="H2457" s="239">
        <v>0</v>
      </c>
      <c r="I2457" s="237">
        <v>30000</v>
      </c>
    </row>
    <row r="2458" spans="1:9">
      <c r="A2458" s="236" t="s">
        <v>3686</v>
      </c>
      <c r="B2458" s="236" t="s">
        <v>3252</v>
      </c>
      <c r="C2458" s="237">
        <v>0</v>
      </c>
      <c r="D2458" s="238">
        <v>0</v>
      </c>
      <c r="E2458" s="239">
        <v>0</v>
      </c>
      <c r="F2458" s="239">
        <v>0</v>
      </c>
      <c r="G2458" s="239">
        <v>0</v>
      </c>
      <c r="H2458" s="239">
        <v>0</v>
      </c>
      <c r="I2458" s="237">
        <v>24000</v>
      </c>
    </row>
    <row r="2459" spans="1:9">
      <c r="A2459" s="236" t="s">
        <v>3687</v>
      </c>
      <c r="B2459" s="236" t="s">
        <v>2070</v>
      </c>
      <c r="C2459" s="237">
        <v>0</v>
      </c>
      <c r="D2459" s="238">
        <v>0</v>
      </c>
      <c r="E2459" s="239">
        <v>0</v>
      </c>
      <c r="F2459" s="239">
        <v>0</v>
      </c>
      <c r="G2459" s="239">
        <v>0</v>
      </c>
      <c r="H2459" s="239">
        <v>0</v>
      </c>
      <c r="I2459" s="237">
        <v>20000</v>
      </c>
    </row>
    <row r="2460" spans="1:9">
      <c r="A2460" s="236" t="s">
        <v>3688</v>
      </c>
      <c r="B2460" s="236" t="s">
        <v>2200</v>
      </c>
      <c r="C2460" s="237">
        <v>0</v>
      </c>
      <c r="D2460" s="238">
        <v>0</v>
      </c>
      <c r="E2460" s="239">
        <v>0</v>
      </c>
      <c r="F2460" s="239">
        <v>0</v>
      </c>
      <c r="G2460" s="239">
        <v>0</v>
      </c>
      <c r="H2460" s="239">
        <v>0</v>
      </c>
      <c r="I2460" s="237">
        <v>43200</v>
      </c>
    </row>
    <row r="2461" spans="1:9">
      <c r="A2461" s="236" t="s">
        <v>3689</v>
      </c>
      <c r="B2461" s="236" t="s">
        <v>3125</v>
      </c>
      <c r="C2461" s="237">
        <v>0</v>
      </c>
      <c r="D2461" s="238">
        <v>0</v>
      </c>
      <c r="E2461" s="239">
        <v>0</v>
      </c>
      <c r="F2461" s="239">
        <v>0</v>
      </c>
      <c r="G2461" s="239">
        <v>0</v>
      </c>
      <c r="H2461" s="239">
        <v>0</v>
      </c>
      <c r="I2461" s="237">
        <v>30000</v>
      </c>
    </row>
    <row r="2462" spans="1:9">
      <c r="A2462" s="236" t="s">
        <v>3690</v>
      </c>
      <c r="B2462" s="236" t="s">
        <v>1921</v>
      </c>
      <c r="C2462" s="237">
        <v>0</v>
      </c>
      <c r="D2462" s="238">
        <v>0</v>
      </c>
      <c r="E2462" s="239">
        <v>0</v>
      </c>
      <c r="F2462" s="239">
        <v>0</v>
      </c>
      <c r="G2462" s="239">
        <v>0</v>
      </c>
      <c r="H2462" s="239">
        <v>0</v>
      </c>
      <c r="I2462" s="237">
        <v>28800</v>
      </c>
    </row>
    <row r="2463" spans="1:9">
      <c r="A2463" s="236" t="s">
        <v>3691</v>
      </c>
      <c r="B2463" s="236" t="s">
        <v>2083</v>
      </c>
      <c r="C2463" s="237">
        <v>0</v>
      </c>
      <c r="D2463" s="238">
        <v>0</v>
      </c>
      <c r="E2463" s="239">
        <v>0</v>
      </c>
      <c r="F2463" s="239">
        <v>0</v>
      </c>
      <c r="G2463" s="239">
        <v>0</v>
      </c>
      <c r="H2463" s="239">
        <v>0</v>
      </c>
      <c r="I2463" s="237">
        <v>30000</v>
      </c>
    </row>
    <row r="2464" spans="1:9">
      <c r="A2464" s="236" t="s">
        <v>3692</v>
      </c>
      <c r="B2464" s="236" t="s">
        <v>1687</v>
      </c>
      <c r="C2464" s="237">
        <v>0</v>
      </c>
      <c r="D2464" s="238">
        <v>0</v>
      </c>
      <c r="E2464" s="239">
        <v>0</v>
      </c>
      <c r="F2464" s="239">
        <v>0</v>
      </c>
      <c r="G2464" s="239">
        <v>0</v>
      </c>
      <c r="H2464" s="239">
        <v>0</v>
      </c>
      <c r="I2464" s="237">
        <v>30000</v>
      </c>
    </row>
    <row r="2465" spans="1:9">
      <c r="A2465" s="236" t="s">
        <v>3693</v>
      </c>
      <c r="B2465" s="236" t="s">
        <v>2061</v>
      </c>
      <c r="C2465" s="237">
        <v>0</v>
      </c>
      <c r="D2465" s="238">
        <v>0</v>
      </c>
      <c r="E2465" s="239">
        <v>0</v>
      </c>
      <c r="F2465" s="239">
        <v>0</v>
      </c>
      <c r="G2465" s="239">
        <v>0</v>
      </c>
      <c r="H2465" s="239">
        <v>0</v>
      </c>
      <c r="I2465" s="237">
        <v>24000</v>
      </c>
    </row>
    <row r="2466" spans="1:9">
      <c r="A2466" s="236" t="s">
        <v>3694</v>
      </c>
      <c r="B2466" s="236" t="s">
        <v>1714</v>
      </c>
      <c r="C2466" s="237">
        <v>0</v>
      </c>
      <c r="D2466" s="238">
        <v>0</v>
      </c>
      <c r="E2466" s="239">
        <v>0</v>
      </c>
      <c r="F2466" s="239">
        <v>0</v>
      </c>
      <c r="G2466" s="239">
        <v>0</v>
      </c>
      <c r="H2466" s="239">
        <v>0</v>
      </c>
      <c r="I2466" s="237">
        <v>30000</v>
      </c>
    </row>
    <row r="2467" spans="1:9">
      <c r="A2467" s="236" t="s">
        <v>3695</v>
      </c>
      <c r="B2467" s="236" t="s">
        <v>1752</v>
      </c>
      <c r="C2467" s="237">
        <v>0</v>
      </c>
      <c r="D2467" s="238">
        <v>0</v>
      </c>
      <c r="E2467" s="239">
        <v>0</v>
      </c>
      <c r="F2467" s="239">
        <v>0</v>
      </c>
      <c r="G2467" s="239">
        <v>0</v>
      </c>
      <c r="H2467" s="239">
        <v>0</v>
      </c>
      <c r="I2467" s="237">
        <v>64000</v>
      </c>
    </row>
    <row r="2468" spans="1:9">
      <c r="A2468" s="236" t="s">
        <v>3696</v>
      </c>
      <c r="B2468" s="236" t="s">
        <v>2226</v>
      </c>
      <c r="C2468" s="237">
        <v>0</v>
      </c>
      <c r="D2468" s="238">
        <v>0</v>
      </c>
      <c r="E2468" s="239">
        <v>0</v>
      </c>
      <c r="F2468" s="239">
        <v>0</v>
      </c>
      <c r="G2468" s="239">
        <v>0</v>
      </c>
      <c r="H2468" s="239">
        <v>0</v>
      </c>
      <c r="I2468" s="237">
        <v>28800</v>
      </c>
    </row>
    <row r="2469" spans="1:9">
      <c r="A2469" s="236" t="s">
        <v>3697</v>
      </c>
      <c r="B2469" s="236" t="s">
        <v>3079</v>
      </c>
      <c r="C2469" s="237">
        <v>0</v>
      </c>
      <c r="D2469" s="238">
        <v>0</v>
      </c>
      <c r="E2469" s="239">
        <v>0</v>
      </c>
      <c r="F2469" s="239">
        <v>0</v>
      </c>
      <c r="G2469" s="239">
        <v>0</v>
      </c>
      <c r="H2469" s="239">
        <v>0</v>
      </c>
      <c r="I2469" s="237">
        <v>30000</v>
      </c>
    </row>
    <row r="2470" spans="1:9">
      <c r="A2470" s="236" t="s">
        <v>3698</v>
      </c>
      <c r="B2470" s="236" t="s">
        <v>3148</v>
      </c>
      <c r="C2470" s="237">
        <v>0</v>
      </c>
      <c r="D2470" s="238">
        <v>0</v>
      </c>
      <c r="E2470" s="239">
        <v>0</v>
      </c>
      <c r="F2470" s="239">
        <v>0</v>
      </c>
      <c r="G2470" s="239">
        <v>0</v>
      </c>
      <c r="H2470" s="239">
        <v>0</v>
      </c>
      <c r="I2470" s="237">
        <v>34560</v>
      </c>
    </row>
    <row r="2471" spans="1:9">
      <c r="A2471" s="236" t="s">
        <v>3699</v>
      </c>
      <c r="B2471" s="236" t="s">
        <v>3371</v>
      </c>
      <c r="C2471" s="237">
        <v>0</v>
      </c>
      <c r="D2471" s="238">
        <v>0</v>
      </c>
      <c r="E2471" s="239">
        <v>0</v>
      </c>
      <c r="F2471" s="239">
        <v>0</v>
      </c>
      <c r="G2471" s="239">
        <v>0</v>
      </c>
      <c r="H2471" s="239">
        <v>0</v>
      </c>
      <c r="I2471" s="237">
        <v>24000</v>
      </c>
    </row>
    <row r="2472" spans="1:9">
      <c r="A2472" s="236" t="s">
        <v>3700</v>
      </c>
      <c r="B2472" s="236" t="s">
        <v>1810</v>
      </c>
      <c r="C2472" s="237">
        <v>0</v>
      </c>
      <c r="D2472" s="238">
        <v>0</v>
      </c>
      <c r="E2472" s="239">
        <v>0</v>
      </c>
      <c r="F2472" s="239">
        <v>0</v>
      </c>
      <c r="G2472" s="239">
        <v>0</v>
      </c>
      <c r="H2472" s="239">
        <v>0</v>
      </c>
      <c r="I2472" s="237">
        <v>30000</v>
      </c>
    </row>
    <row r="2473" spans="1:9">
      <c r="A2473" s="236" t="s">
        <v>3701</v>
      </c>
      <c r="B2473" s="236" t="s">
        <v>3550</v>
      </c>
      <c r="C2473" s="237">
        <v>0</v>
      </c>
      <c r="D2473" s="238">
        <v>0</v>
      </c>
      <c r="E2473" s="239">
        <v>0</v>
      </c>
      <c r="F2473" s="239">
        <v>0</v>
      </c>
      <c r="G2473" s="239">
        <v>0</v>
      </c>
      <c r="H2473" s="239">
        <v>0</v>
      </c>
      <c r="I2473" s="237">
        <v>50000</v>
      </c>
    </row>
    <row r="2474" spans="1:9">
      <c r="A2474" s="236" t="s">
        <v>3702</v>
      </c>
      <c r="B2474" s="236" t="s">
        <v>3133</v>
      </c>
      <c r="C2474" s="237">
        <v>0</v>
      </c>
      <c r="D2474" s="238">
        <v>0</v>
      </c>
      <c r="E2474" s="239">
        <v>0</v>
      </c>
      <c r="F2474" s="239">
        <v>0</v>
      </c>
      <c r="G2474" s="239">
        <v>0</v>
      </c>
      <c r="H2474" s="239">
        <v>0</v>
      </c>
      <c r="I2474" s="237">
        <v>28800</v>
      </c>
    </row>
    <row r="2475" spans="1:9">
      <c r="A2475" s="236" t="s">
        <v>790</v>
      </c>
      <c r="B2475" s="236" t="s">
        <v>2152</v>
      </c>
      <c r="C2475" s="237">
        <v>0</v>
      </c>
      <c r="D2475" s="238">
        <v>0</v>
      </c>
      <c r="E2475" s="239">
        <v>0</v>
      </c>
      <c r="F2475" s="239">
        <v>0</v>
      </c>
      <c r="G2475" s="239">
        <v>0</v>
      </c>
      <c r="H2475" s="239">
        <v>0</v>
      </c>
      <c r="I2475" s="237">
        <v>160000</v>
      </c>
    </row>
    <row r="2476" spans="1:9">
      <c r="A2476" s="236" t="s">
        <v>3703</v>
      </c>
      <c r="B2476" s="236" t="s">
        <v>2796</v>
      </c>
      <c r="C2476" s="237">
        <v>0</v>
      </c>
      <c r="D2476" s="238">
        <v>0</v>
      </c>
      <c r="E2476" s="239">
        <v>0</v>
      </c>
      <c r="F2476" s="239">
        <v>0</v>
      </c>
      <c r="G2476" s="239">
        <v>0</v>
      </c>
      <c r="H2476" s="239">
        <v>0</v>
      </c>
      <c r="I2476" s="237">
        <v>34560</v>
      </c>
    </row>
    <row r="2477" spans="1:9">
      <c r="A2477" s="236" t="s">
        <v>3704</v>
      </c>
      <c r="B2477" s="236" t="s">
        <v>2761</v>
      </c>
      <c r="C2477" s="237">
        <v>0</v>
      </c>
      <c r="D2477" s="238">
        <v>0</v>
      </c>
      <c r="E2477" s="239">
        <v>0</v>
      </c>
      <c r="F2477" s="239">
        <v>0</v>
      </c>
      <c r="G2477" s="239">
        <v>0</v>
      </c>
      <c r="H2477" s="239">
        <v>0</v>
      </c>
      <c r="I2477" s="237">
        <v>34560</v>
      </c>
    </row>
    <row r="2478" spans="1:9">
      <c r="A2478" s="236" t="s">
        <v>3705</v>
      </c>
      <c r="B2478" s="236" t="s">
        <v>2117</v>
      </c>
      <c r="C2478" s="237">
        <v>0</v>
      </c>
      <c r="D2478" s="238">
        <v>0</v>
      </c>
      <c r="E2478" s="239">
        <v>0</v>
      </c>
      <c r="F2478" s="239">
        <v>0</v>
      </c>
      <c r="G2478" s="239">
        <v>0</v>
      </c>
      <c r="H2478" s="239">
        <v>0</v>
      </c>
      <c r="I2478" s="237">
        <v>30000</v>
      </c>
    </row>
    <row r="2479" spans="1:9">
      <c r="A2479" s="236" t="s">
        <v>3706</v>
      </c>
      <c r="B2479" s="236" t="s">
        <v>3234</v>
      </c>
      <c r="C2479" s="237">
        <v>0</v>
      </c>
      <c r="D2479" s="238">
        <v>0</v>
      </c>
      <c r="E2479" s="239">
        <v>0</v>
      </c>
      <c r="F2479" s="239">
        <v>0</v>
      </c>
      <c r="G2479" s="239">
        <v>0</v>
      </c>
      <c r="H2479" s="239">
        <v>0</v>
      </c>
      <c r="I2479" s="237">
        <v>50000</v>
      </c>
    </row>
    <row r="2480" spans="1:9">
      <c r="A2480" s="236" t="s">
        <v>894</v>
      </c>
      <c r="B2480" s="236" t="s">
        <v>3386</v>
      </c>
      <c r="C2480" s="237">
        <v>0</v>
      </c>
      <c r="D2480" s="238">
        <v>0</v>
      </c>
      <c r="E2480" s="239">
        <v>0</v>
      </c>
      <c r="F2480" s="239">
        <v>0</v>
      </c>
      <c r="G2480" s="239">
        <v>0</v>
      </c>
      <c r="H2480" s="239">
        <v>0</v>
      </c>
      <c r="I2480" s="237">
        <v>19200</v>
      </c>
    </row>
    <row r="2481" spans="1:9">
      <c r="A2481" s="236" t="s">
        <v>3707</v>
      </c>
      <c r="B2481" s="236" t="s">
        <v>3434</v>
      </c>
      <c r="C2481" s="237">
        <v>0</v>
      </c>
      <c r="D2481" s="238">
        <v>0</v>
      </c>
      <c r="E2481" s="239">
        <v>0</v>
      </c>
      <c r="F2481" s="239">
        <v>0</v>
      </c>
      <c r="G2481" s="239">
        <v>0</v>
      </c>
      <c r="H2481" s="239">
        <v>0</v>
      </c>
      <c r="I2481" s="237">
        <v>30000</v>
      </c>
    </row>
    <row r="2482" spans="1:9">
      <c r="A2482" s="236" t="s">
        <v>3708</v>
      </c>
      <c r="B2482" s="236" t="s">
        <v>1933</v>
      </c>
      <c r="C2482" s="237">
        <v>0</v>
      </c>
      <c r="D2482" s="238">
        <v>0</v>
      </c>
      <c r="E2482" s="239">
        <v>0</v>
      </c>
      <c r="F2482" s="239">
        <v>0</v>
      </c>
      <c r="G2482" s="239">
        <v>0</v>
      </c>
      <c r="H2482" s="239">
        <v>0</v>
      </c>
      <c r="I2482" s="237">
        <v>30000</v>
      </c>
    </row>
    <row r="2483" spans="1:9">
      <c r="A2483" s="236" t="s">
        <v>489</v>
      </c>
      <c r="B2483" s="236" t="s">
        <v>3019</v>
      </c>
      <c r="C2483" s="237">
        <v>0</v>
      </c>
      <c r="D2483" s="238">
        <v>0</v>
      </c>
      <c r="E2483" s="239">
        <v>0</v>
      </c>
      <c r="F2483" s="239">
        <v>0</v>
      </c>
      <c r="G2483" s="239">
        <v>0</v>
      </c>
      <c r="H2483" s="239">
        <v>0</v>
      </c>
      <c r="I2483" s="237">
        <v>30000</v>
      </c>
    </row>
    <row r="2484" spans="1:9">
      <c r="A2484" s="236" t="s">
        <v>3709</v>
      </c>
      <c r="B2484" s="236" t="s">
        <v>3133</v>
      </c>
      <c r="C2484" s="237">
        <v>0</v>
      </c>
      <c r="D2484" s="238">
        <v>0</v>
      </c>
      <c r="E2484" s="239">
        <v>0</v>
      </c>
      <c r="F2484" s="239">
        <v>0</v>
      </c>
      <c r="G2484" s="239">
        <v>0</v>
      </c>
      <c r="H2484" s="239">
        <v>0</v>
      </c>
      <c r="I2484" s="237">
        <v>28800</v>
      </c>
    </row>
    <row r="2485" spans="1:9">
      <c r="A2485" s="236" t="s">
        <v>3710</v>
      </c>
      <c r="B2485" s="236" t="s">
        <v>1742</v>
      </c>
      <c r="C2485" s="237">
        <v>0</v>
      </c>
      <c r="D2485" s="238">
        <v>0</v>
      </c>
      <c r="E2485" s="239">
        <v>0</v>
      </c>
      <c r="F2485" s="239">
        <v>0</v>
      </c>
      <c r="G2485" s="239">
        <v>0</v>
      </c>
      <c r="H2485" s="239">
        <v>0</v>
      </c>
      <c r="I2485" s="237">
        <v>24000</v>
      </c>
    </row>
    <row r="2486" spans="1:9">
      <c r="A2486" s="236" t="s">
        <v>3275</v>
      </c>
      <c r="B2486" s="236" t="s">
        <v>2691</v>
      </c>
      <c r="C2486" s="237">
        <v>0</v>
      </c>
      <c r="D2486" s="238">
        <v>0</v>
      </c>
      <c r="E2486" s="239">
        <v>0</v>
      </c>
      <c r="F2486" s="239">
        <v>0</v>
      </c>
      <c r="G2486" s="239">
        <v>0</v>
      </c>
      <c r="H2486" s="239">
        <v>0</v>
      </c>
      <c r="I2486" s="237">
        <v>96000</v>
      </c>
    </row>
    <row r="2487" spans="1:9">
      <c r="A2487" s="236" t="s">
        <v>3711</v>
      </c>
      <c r="B2487" s="236" t="s">
        <v>1764</v>
      </c>
      <c r="C2487" s="237">
        <v>0</v>
      </c>
      <c r="D2487" s="238">
        <v>0</v>
      </c>
      <c r="E2487" s="239">
        <v>0</v>
      </c>
      <c r="F2487" s="239">
        <v>0</v>
      </c>
      <c r="G2487" s="239">
        <v>0</v>
      </c>
      <c r="H2487" s="239">
        <v>0</v>
      </c>
      <c r="I2487" s="237">
        <v>50000</v>
      </c>
    </row>
    <row r="2488" spans="1:9">
      <c r="A2488" s="236" t="s">
        <v>3712</v>
      </c>
      <c r="B2488" s="236" t="s">
        <v>2039</v>
      </c>
      <c r="C2488" s="237">
        <v>0</v>
      </c>
      <c r="D2488" s="238">
        <v>0</v>
      </c>
      <c r="E2488" s="239">
        <v>0</v>
      </c>
      <c r="F2488" s="239">
        <v>0</v>
      </c>
      <c r="G2488" s="239">
        <v>0</v>
      </c>
      <c r="H2488" s="239">
        <v>0</v>
      </c>
      <c r="I2488" s="237">
        <v>40000</v>
      </c>
    </row>
    <row r="2489" spans="1:9">
      <c r="A2489" s="236" t="s">
        <v>3713</v>
      </c>
      <c r="B2489" s="236" t="s">
        <v>2256</v>
      </c>
      <c r="C2489" s="237">
        <v>0</v>
      </c>
      <c r="D2489" s="238">
        <v>0</v>
      </c>
      <c r="E2489" s="239">
        <v>0</v>
      </c>
      <c r="F2489" s="239">
        <v>0</v>
      </c>
      <c r="G2489" s="239">
        <v>0</v>
      </c>
      <c r="H2489" s="239">
        <v>0</v>
      </c>
      <c r="I2489" s="237">
        <v>50000</v>
      </c>
    </row>
    <row r="2490" spans="1:9">
      <c r="A2490" s="236" t="s">
        <v>3714</v>
      </c>
      <c r="B2490" s="236" t="s">
        <v>3185</v>
      </c>
      <c r="C2490" s="237">
        <v>0</v>
      </c>
      <c r="D2490" s="238">
        <v>0</v>
      </c>
      <c r="E2490" s="239">
        <v>0</v>
      </c>
      <c r="F2490" s="239">
        <v>0</v>
      </c>
      <c r="G2490" s="239">
        <v>0</v>
      </c>
      <c r="H2490" s="239">
        <v>0</v>
      </c>
      <c r="I2490" s="237">
        <v>28800</v>
      </c>
    </row>
    <row r="2491" spans="1:9">
      <c r="A2491" s="236" t="s">
        <v>3715</v>
      </c>
      <c r="B2491" s="236" t="s">
        <v>1883</v>
      </c>
      <c r="C2491" s="237">
        <v>0</v>
      </c>
      <c r="D2491" s="238">
        <v>0</v>
      </c>
      <c r="E2491" s="239">
        <v>0</v>
      </c>
      <c r="F2491" s="239">
        <v>0</v>
      </c>
      <c r="G2491" s="239">
        <v>0</v>
      </c>
      <c r="H2491" s="239">
        <v>0</v>
      </c>
      <c r="I2491" s="237">
        <v>30000</v>
      </c>
    </row>
    <row r="2492" spans="1:9">
      <c r="A2492" s="236" t="s">
        <v>3716</v>
      </c>
      <c r="B2492" s="236" t="s">
        <v>2221</v>
      </c>
      <c r="C2492" s="237">
        <v>0</v>
      </c>
      <c r="D2492" s="238">
        <v>0</v>
      </c>
      <c r="E2492" s="239">
        <v>0</v>
      </c>
      <c r="F2492" s="239">
        <v>0</v>
      </c>
      <c r="G2492" s="239">
        <v>0</v>
      </c>
      <c r="H2492" s="239">
        <v>0</v>
      </c>
      <c r="I2492" s="237">
        <v>30000</v>
      </c>
    </row>
    <row r="2493" spans="1:9">
      <c r="A2493" s="236" t="s">
        <v>848</v>
      </c>
      <c r="B2493" s="236" t="s">
        <v>3043</v>
      </c>
      <c r="C2493" s="237">
        <v>0</v>
      </c>
      <c r="D2493" s="238">
        <v>0</v>
      </c>
      <c r="E2493" s="239">
        <v>0</v>
      </c>
      <c r="F2493" s="239">
        <v>0</v>
      </c>
      <c r="G2493" s="239">
        <v>0</v>
      </c>
      <c r="H2493" s="239">
        <v>0</v>
      </c>
      <c r="I2493" s="237">
        <v>122880</v>
      </c>
    </row>
    <row r="2494" spans="1:9">
      <c r="A2494" s="236" t="s">
        <v>3717</v>
      </c>
      <c r="B2494" s="236" t="s">
        <v>2292</v>
      </c>
      <c r="C2494" s="237">
        <v>0</v>
      </c>
      <c r="D2494" s="238">
        <v>0</v>
      </c>
      <c r="E2494" s="239">
        <v>0</v>
      </c>
      <c r="F2494" s="239">
        <v>0</v>
      </c>
      <c r="G2494" s="239">
        <v>0</v>
      </c>
      <c r="H2494" s="239">
        <v>0</v>
      </c>
      <c r="I2494" s="237">
        <v>46080</v>
      </c>
    </row>
    <row r="2495" spans="1:9">
      <c r="A2495" s="236" t="s">
        <v>3718</v>
      </c>
      <c r="B2495" s="236" t="s">
        <v>3381</v>
      </c>
      <c r="C2495" s="237">
        <v>0</v>
      </c>
      <c r="D2495" s="238">
        <v>0</v>
      </c>
      <c r="E2495" s="239">
        <v>0</v>
      </c>
      <c r="F2495" s="239">
        <v>0</v>
      </c>
      <c r="G2495" s="239">
        <v>0</v>
      </c>
      <c r="H2495" s="239">
        <v>0</v>
      </c>
      <c r="I2495" s="237">
        <v>30000</v>
      </c>
    </row>
    <row r="2496" spans="1:9">
      <c r="A2496" s="236" t="s">
        <v>3719</v>
      </c>
      <c r="B2496" s="236" t="s">
        <v>1921</v>
      </c>
      <c r="C2496" s="237">
        <v>0</v>
      </c>
      <c r="D2496" s="238">
        <v>0</v>
      </c>
      <c r="E2496" s="239">
        <v>0</v>
      </c>
      <c r="F2496" s="239">
        <v>0</v>
      </c>
      <c r="G2496" s="239">
        <v>0</v>
      </c>
      <c r="H2496" s="239">
        <v>0</v>
      </c>
      <c r="I2496" s="237">
        <v>28800</v>
      </c>
    </row>
    <row r="2497" spans="1:9">
      <c r="A2497" s="236" t="s">
        <v>3720</v>
      </c>
      <c r="B2497" s="236" t="s">
        <v>3635</v>
      </c>
      <c r="C2497" s="237">
        <v>0</v>
      </c>
      <c r="D2497" s="238">
        <v>0</v>
      </c>
      <c r="E2497" s="239">
        <v>0</v>
      </c>
      <c r="F2497" s="239">
        <v>0</v>
      </c>
      <c r="G2497" s="239">
        <v>0</v>
      </c>
      <c r="H2497" s="239">
        <v>0</v>
      </c>
      <c r="I2497" s="237">
        <v>34560</v>
      </c>
    </row>
    <row r="2498" spans="1:9">
      <c r="A2498" s="236" t="s">
        <v>3721</v>
      </c>
      <c r="B2498" s="236" t="s">
        <v>2219</v>
      </c>
      <c r="C2498" s="237">
        <v>0</v>
      </c>
      <c r="D2498" s="238">
        <v>0</v>
      </c>
      <c r="E2498" s="239">
        <v>0</v>
      </c>
      <c r="F2498" s="239">
        <v>0</v>
      </c>
      <c r="G2498" s="239">
        <v>0</v>
      </c>
      <c r="H2498" s="239">
        <v>0</v>
      </c>
      <c r="I2498" s="237">
        <v>24000</v>
      </c>
    </row>
    <row r="2499" spans="1:9">
      <c r="A2499" s="236" t="s">
        <v>3722</v>
      </c>
      <c r="B2499" s="236" t="s">
        <v>3381</v>
      </c>
      <c r="C2499" s="237">
        <v>0</v>
      </c>
      <c r="D2499" s="238">
        <v>0</v>
      </c>
      <c r="E2499" s="239">
        <v>0</v>
      </c>
      <c r="F2499" s="239">
        <v>0</v>
      </c>
      <c r="G2499" s="239">
        <v>0</v>
      </c>
      <c r="H2499" s="239">
        <v>0</v>
      </c>
      <c r="I2499" s="237">
        <v>30000</v>
      </c>
    </row>
    <row r="2500" spans="1:9">
      <c r="A2500" s="236" t="s">
        <v>3723</v>
      </c>
      <c r="B2500" s="236" t="s">
        <v>2178</v>
      </c>
      <c r="C2500" s="237">
        <v>0</v>
      </c>
      <c r="D2500" s="238">
        <v>0</v>
      </c>
      <c r="E2500" s="239">
        <v>0</v>
      </c>
      <c r="F2500" s="239">
        <v>0</v>
      </c>
      <c r="G2500" s="239">
        <v>0</v>
      </c>
      <c r="H2500" s="239">
        <v>0</v>
      </c>
      <c r="I2500" s="237">
        <v>50000</v>
      </c>
    </row>
    <row r="2501" spans="1:9">
      <c r="A2501" s="236" t="s">
        <v>854</v>
      </c>
      <c r="B2501" s="236" t="s">
        <v>1668</v>
      </c>
      <c r="C2501" s="237">
        <v>0</v>
      </c>
      <c r="D2501" s="238">
        <v>0</v>
      </c>
      <c r="E2501" s="239">
        <v>0</v>
      </c>
      <c r="F2501" s="239">
        <v>0</v>
      </c>
      <c r="G2501" s="239">
        <v>0</v>
      </c>
      <c r="H2501" s="239">
        <v>0</v>
      </c>
      <c r="I2501" s="237">
        <v>160000</v>
      </c>
    </row>
    <row r="2502" spans="1:9">
      <c r="A2502" s="236" t="s">
        <v>3724</v>
      </c>
      <c r="B2502" s="236" t="s">
        <v>3381</v>
      </c>
      <c r="C2502" s="237">
        <v>0</v>
      </c>
      <c r="D2502" s="238">
        <v>0</v>
      </c>
      <c r="E2502" s="239">
        <v>0</v>
      </c>
      <c r="F2502" s="239">
        <v>0</v>
      </c>
      <c r="G2502" s="239">
        <v>0</v>
      </c>
      <c r="H2502" s="239">
        <v>0</v>
      </c>
      <c r="I2502" s="237">
        <v>30000</v>
      </c>
    </row>
    <row r="2503" spans="1:9">
      <c r="A2503" s="236" t="s">
        <v>3725</v>
      </c>
      <c r="B2503" s="236" t="s">
        <v>2796</v>
      </c>
      <c r="C2503" s="237">
        <v>0</v>
      </c>
      <c r="D2503" s="238">
        <v>0</v>
      </c>
      <c r="E2503" s="239">
        <v>0</v>
      </c>
      <c r="F2503" s="239">
        <v>0</v>
      </c>
      <c r="G2503" s="239">
        <v>0</v>
      </c>
      <c r="H2503" s="239">
        <v>0</v>
      </c>
      <c r="I2503" s="237">
        <v>34560</v>
      </c>
    </row>
    <row r="2504" spans="1:9">
      <c r="A2504" s="236" t="s">
        <v>3726</v>
      </c>
      <c r="B2504" s="236" t="s">
        <v>1784</v>
      </c>
      <c r="C2504" s="237">
        <v>0</v>
      </c>
      <c r="D2504" s="238">
        <v>0</v>
      </c>
      <c r="E2504" s="239">
        <v>0</v>
      </c>
      <c r="F2504" s="239">
        <v>0</v>
      </c>
      <c r="G2504" s="239">
        <v>0</v>
      </c>
      <c r="H2504" s="239">
        <v>0</v>
      </c>
      <c r="I2504" s="237">
        <v>30000</v>
      </c>
    </row>
    <row r="2505" spans="1:9">
      <c r="A2505" s="236" t="s">
        <v>3727</v>
      </c>
      <c r="B2505" s="236" t="s">
        <v>3264</v>
      </c>
      <c r="C2505" s="237">
        <v>0</v>
      </c>
      <c r="D2505" s="238">
        <v>0</v>
      </c>
      <c r="E2505" s="239">
        <v>0</v>
      </c>
      <c r="F2505" s="239">
        <v>0</v>
      </c>
      <c r="G2505" s="239">
        <v>0</v>
      </c>
      <c r="H2505" s="239">
        <v>0</v>
      </c>
      <c r="I2505" s="237">
        <v>24000</v>
      </c>
    </row>
    <row r="2506" spans="1:9">
      <c r="A2506" s="236" t="s">
        <v>3728</v>
      </c>
      <c r="B2506" s="236" t="s">
        <v>1794</v>
      </c>
      <c r="C2506" s="237">
        <v>0</v>
      </c>
      <c r="D2506" s="238">
        <v>0</v>
      </c>
      <c r="E2506" s="239">
        <v>0</v>
      </c>
      <c r="F2506" s="239">
        <v>0</v>
      </c>
      <c r="G2506" s="239">
        <v>0</v>
      </c>
      <c r="H2506" s="239">
        <v>0</v>
      </c>
      <c r="I2506" s="237">
        <v>50000</v>
      </c>
    </row>
    <row r="2507" spans="1:9">
      <c r="A2507" s="236" t="s">
        <v>3729</v>
      </c>
      <c r="B2507" s="236" t="s">
        <v>2046</v>
      </c>
      <c r="C2507" s="237">
        <v>0</v>
      </c>
      <c r="D2507" s="238">
        <v>0</v>
      </c>
      <c r="E2507" s="239">
        <v>0</v>
      </c>
      <c r="F2507" s="239">
        <v>0</v>
      </c>
      <c r="G2507" s="239">
        <v>0</v>
      </c>
      <c r="H2507" s="239">
        <v>0</v>
      </c>
      <c r="I2507" s="237">
        <v>50000</v>
      </c>
    </row>
    <row r="2508" spans="1:9">
      <c r="A2508" s="236" t="s">
        <v>3730</v>
      </c>
      <c r="B2508" s="236" t="s">
        <v>1895</v>
      </c>
      <c r="C2508" s="237">
        <v>0</v>
      </c>
      <c r="D2508" s="238">
        <v>0</v>
      </c>
      <c r="E2508" s="239">
        <v>0</v>
      </c>
      <c r="F2508" s="239">
        <v>0</v>
      </c>
      <c r="G2508" s="239">
        <v>0</v>
      </c>
      <c r="H2508" s="239">
        <v>0</v>
      </c>
      <c r="I2508" s="237">
        <v>50000</v>
      </c>
    </row>
    <row r="2509" spans="1:9">
      <c r="A2509" s="236" t="s">
        <v>795</v>
      </c>
      <c r="B2509" s="236" t="s">
        <v>1943</v>
      </c>
      <c r="C2509" s="237">
        <v>0</v>
      </c>
      <c r="D2509" s="238">
        <v>0</v>
      </c>
      <c r="E2509" s="239">
        <v>0</v>
      </c>
      <c r="F2509" s="239">
        <v>0</v>
      </c>
      <c r="G2509" s="239">
        <v>0</v>
      </c>
      <c r="H2509" s="239">
        <v>0</v>
      </c>
      <c r="I2509" s="237">
        <v>30000</v>
      </c>
    </row>
    <row r="2510" spans="1:9">
      <c r="A2510" s="236" t="s">
        <v>3731</v>
      </c>
      <c r="B2510" s="236" t="s">
        <v>3022</v>
      </c>
      <c r="C2510" s="237">
        <v>0</v>
      </c>
      <c r="D2510" s="238">
        <v>0</v>
      </c>
      <c r="E2510" s="239">
        <v>0</v>
      </c>
      <c r="F2510" s="239">
        <v>0</v>
      </c>
      <c r="G2510" s="239">
        <v>0</v>
      </c>
      <c r="H2510" s="239">
        <v>0</v>
      </c>
      <c r="I2510" s="237">
        <v>30000</v>
      </c>
    </row>
    <row r="2511" spans="1:9">
      <c r="A2511" s="236" t="s">
        <v>3732</v>
      </c>
      <c r="B2511" s="236" t="s">
        <v>3188</v>
      </c>
      <c r="C2511" s="237">
        <v>0</v>
      </c>
      <c r="D2511" s="238">
        <v>0</v>
      </c>
      <c r="E2511" s="239">
        <v>0</v>
      </c>
      <c r="F2511" s="239">
        <v>0</v>
      </c>
      <c r="G2511" s="239">
        <v>0</v>
      </c>
      <c r="H2511" s="239">
        <v>0</v>
      </c>
      <c r="I2511" s="237">
        <v>34560</v>
      </c>
    </row>
    <row r="2512" spans="1:9">
      <c r="A2512" s="236" t="s">
        <v>3733</v>
      </c>
      <c r="B2512" s="236" t="s">
        <v>3133</v>
      </c>
      <c r="C2512" s="237">
        <v>0</v>
      </c>
      <c r="D2512" s="238">
        <v>0</v>
      </c>
      <c r="E2512" s="239">
        <v>0</v>
      </c>
      <c r="F2512" s="239">
        <v>0</v>
      </c>
      <c r="G2512" s="239">
        <v>0</v>
      </c>
      <c r="H2512" s="239">
        <v>0</v>
      </c>
      <c r="I2512" s="237">
        <v>28800</v>
      </c>
    </row>
    <row r="2513" spans="1:9">
      <c r="A2513" s="236" t="s">
        <v>1299</v>
      </c>
      <c r="B2513" s="236" t="s">
        <v>1823</v>
      </c>
      <c r="C2513" s="237">
        <v>0</v>
      </c>
      <c r="D2513" s="238">
        <v>0</v>
      </c>
      <c r="E2513" s="239">
        <v>0</v>
      </c>
      <c r="F2513" s="239">
        <v>0</v>
      </c>
      <c r="G2513" s="239">
        <v>0</v>
      </c>
      <c r="H2513" s="239">
        <v>0</v>
      </c>
      <c r="I2513" s="237">
        <v>30000</v>
      </c>
    </row>
    <row r="2514" spans="1:9">
      <c r="A2514" s="236" t="s">
        <v>3734</v>
      </c>
      <c r="B2514" s="236" t="s">
        <v>3635</v>
      </c>
      <c r="C2514" s="237">
        <v>0</v>
      </c>
      <c r="D2514" s="238">
        <v>0</v>
      </c>
      <c r="E2514" s="239">
        <v>0</v>
      </c>
      <c r="F2514" s="239">
        <v>0</v>
      </c>
      <c r="G2514" s="239">
        <v>0</v>
      </c>
      <c r="H2514" s="239">
        <v>0</v>
      </c>
      <c r="I2514" s="237">
        <v>34560</v>
      </c>
    </row>
    <row r="2515" spans="1:9">
      <c r="A2515" s="236" t="s">
        <v>3735</v>
      </c>
      <c r="B2515" s="236" t="s">
        <v>3268</v>
      </c>
      <c r="C2515" s="237">
        <v>0</v>
      </c>
      <c r="D2515" s="238">
        <v>0</v>
      </c>
      <c r="E2515" s="239">
        <v>0</v>
      </c>
      <c r="F2515" s="239">
        <v>0</v>
      </c>
      <c r="G2515" s="239">
        <v>0</v>
      </c>
      <c r="H2515" s="239">
        <v>0</v>
      </c>
      <c r="I2515" s="237">
        <v>34560</v>
      </c>
    </row>
    <row r="2516" spans="1:9">
      <c r="A2516" s="236" t="s">
        <v>3736</v>
      </c>
      <c r="B2516" s="236" t="s">
        <v>2802</v>
      </c>
      <c r="C2516" s="237">
        <v>0</v>
      </c>
      <c r="D2516" s="238">
        <v>0</v>
      </c>
      <c r="E2516" s="239">
        <v>0</v>
      </c>
      <c r="F2516" s="239">
        <v>0</v>
      </c>
      <c r="G2516" s="239">
        <v>0</v>
      </c>
      <c r="H2516" s="239">
        <v>0</v>
      </c>
      <c r="I2516" s="237"/>
    </row>
    <row r="2517" spans="1:9">
      <c r="A2517" s="236" t="s">
        <v>3737</v>
      </c>
      <c r="B2517" s="236" t="s">
        <v>1703</v>
      </c>
      <c r="C2517" s="237">
        <v>0</v>
      </c>
      <c r="D2517" s="238">
        <v>0</v>
      </c>
      <c r="E2517" s="239">
        <v>0</v>
      </c>
      <c r="F2517" s="239">
        <v>0</v>
      </c>
      <c r="G2517" s="239">
        <v>0</v>
      </c>
      <c r="H2517" s="239">
        <v>0</v>
      </c>
      <c r="I2517" s="237">
        <v>30000</v>
      </c>
    </row>
    <row r="2518" spans="1:9">
      <c r="A2518" s="236" t="s">
        <v>3738</v>
      </c>
      <c r="B2518" s="236" t="s">
        <v>1699</v>
      </c>
      <c r="C2518" s="237">
        <v>0</v>
      </c>
      <c r="D2518" s="238">
        <v>0</v>
      </c>
      <c r="E2518" s="239">
        <v>0</v>
      </c>
      <c r="F2518" s="239">
        <v>0</v>
      </c>
      <c r="G2518" s="239">
        <v>0</v>
      </c>
      <c r="H2518" s="239">
        <v>0</v>
      </c>
      <c r="I2518" s="237">
        <v>30000</v>
      </c>
    </row>
    <row r="2519" spans="1:9">
      <c r="A2519" s="236" t="s">
        <v>3739</v>
      </c>
      <c r="B2519" s="236" t="s">
        <v>3437</v>
      </c>
      <c r="C2519" s="237">
        <v>0</v>
      </c>
      <c r="D2519" s="238">
        <v>0</v>
      </c>
      <c r="E2519" s="239">
        <v>0</v>
      </c>
      <c r="F2519" s="239">
        <v>0</v>
      </c>
      <c r="G2519" s="239">
        <v>0</v>
      </c>
      <c r="H2519" s="239">
        <v>0</v>
      </c>
      <c r="I2519" s="237">
        <v>30000</v>
      </c>
    </row>
    <row r="2520" spans="1:9">
      <c r="A2520" s="236" t="s">
        <v>3740</v>
      </c>
      <c r="B2520" s="236" t="s">
        <v>3178</v>
      </c>
      <c r="C2520" s="237">
        <v>0</v>
      </c>
      <c r="D2520" s="238">
        <v>0</v>
      </c>
      <c r="E2520" s="239">
        <v>0</v>
      </c>
      <c r="F2520" s="239">
        <v>0</v>
      </c>
      <c r="G2520" s="239">
        <v>0</v>
      </c>
      <c r="H2520" s="239">
        <v>0</v>
      </c>
      <c r="I2520" s="237">
        <v>27648</v>
      </c>
    </row>
    <row r="2521" spans="1:9">
      <c r="A2521" s="236" t="s">
        <v>3741</v>
      </c>
      <c r="B2521" s="236" t="s">
        <v>3196</v>
      </c>
      <c r="C2521" s="237">
        <v>0</v>
      </c>
      <c r="D2521" s="238">
        <v>0</v>
      </c>
      <c r="E2521" s="239">
        <v>0</v>
      </c>
      <c r="F2521" s="239">
        <v>0</v>
      </c>
      <c r="G2521" s="239">
        <v>0</v>
      </c>
      <c r="H2521" s="239">
        <v>0</v>
      </c>
      <c r="I2521" s="237">
        <v>30000</v>
      </c>
    </row>
    <row r="2522" spans="1:9">
      <c r="A2522" s="236" t="s">
        <v>3742</v>
      </c>
      <c r="B2522" s="236" t="s">
        <v>2727</v>
      </c>
      <c r="C2522" s="237">
        <v>0</v>
      </c>
      <c r="D2522" s="238">
        <v>0</v>
      </c>
      <c r="E2522" s="239">
        <v>0</v>
      </c>
      <c r="F2522" s="239">
        <v>0</v>
      </c>
      <c r="G2522" s="239">
        <v>0</v>
      </c>
      <c r="H2522" s="239">
        <v>0</v>
      </c>
      <c r="I2522" s="237">
        <v>34560</v>
      </c>
    </row>
    <row r="2523" spans="1:9">
      <c r="A2523" s="236" t="s">
        <v>3743</v>
      </c>
      <c r="B2523" s="236" t="s">
        <v>3340</v>
      </c>
      <c r="C2523" s="237">
        <v>0</v>
      </c>
      <c r="D2523" s="238">
        <v>0</v>
      </c>
      <c r="E2523" s="239">
        <v>0</v>
      </c>
      <c r="F2523" s="239">
        <v>0</v>
      </c>
      <c r="G2523" s="239">
        <v>0</v>
      </c>
      <c r="H2523" s="239">
        <v>0</v>
      </c>
      <c r="I2523" s="237">
        <v>30000</v>
      </c>
    </row>
    <row r="2524" spans="1:9">
      <c r="A2524" s="236" t="s">
        <v>455</v>
      </c>
      <c r="B2524" s="236" t="s">
        <v>1840</v>
      </c>
      <c r="C2524" s="237">
        <v>0</v>
      </c>
      <c r="D2524" s="238">
        <v>0</v>
      </c>
      <c r="E2524" s="239">
        <v>0</v>
      </c>
      <c r="F2524" s="239">
        <v>0</v>
      </c>
      <c r="G2524" s="239">
        <v>0</v>
      </c>
      <c r="H2524" s="239">
        <v>0</v>
      </c>
      <c r="I2524" s="237">
        <v>30000</v>
      </c>
    </row>
    <row r="2525" spans="1:9">
      <c r="A2525" s="236" t="s">
        <v>3744</v>
      </c>
      <c r="B2525" s="236" t="s">
        <v>1693</v>
      </c>
      <c r="C2525" s="237">
        <v>0</v>
      </c>
      <c r="D2525" s="238">
        <v>0</v>
      </c>
      <c r="E2525" s="239">
        <v>0</v>
      </c>
      <c r="F2525" s="239">
        <v>0</v>
      </c>
      <c r="G2525" s="239">
        <v>0</v>
      </c>
      <c r="H2525" s="239">
        <v>0</v>
      </c>
      <c r="I2525" s="237">
        <v>30000</v>
      </c>
    </row>
    <row r="2526" spans="1:9">
      <c r="A2526" s="236" t="s">
        <v>3745</v>
      </c>
      <c r="B2526" s="236" t="s">
        <v>3192</v>
      </c>
      <c r="C2526" s="237">
        <v>0</v>
      </c>
      <c r="D2526" s="238">
        <v>0</v>
      </c>
      <c r="E2526" s="239">
        <v>0</v>
      </c>
      <c r="F2526" s="239">
        <v>0</v>
      </c>
      <c r="G2526" s="239">
        <v>0</v>
      </c>
      <c r="H2526" s="239">
        <v>0</v>
      </c>
      <c r="I2526" s="237">
        <v>40000</v>
      </c>
    </row>
    <row r="2527" spans="1:9">
      <c r="A2527" s="236" t="s">
        <v>3746</v>
      </c>
      <c r="B2527" s="236" t="s">
        <v>1716</v>
      </c>
      <c r="C2527" s="237">
        <v>0</v>
      </c>
      <c r="D2527" s="238">
        <v>0</v>
      </c>
      <c r="E2527" s="239">
        <v>0</v>
      </c>
      <c r="F2527" s="239">
        <v>0</v>
      </c>
      <c r="G2527" s="239">
        <v>0</v>
      </c>
      <c r="H2527" s="239">
        <v>0</v>
      </c>
      <c r="I2527" s="237">
        <v>30000</v>
      </c>
    </row>
    <row r="2528" spans="1:9">
      <c r="A2528" s="236" t="s">
        <v>3747</v>
      </c>
      <c r="B2528" s="236" t="s">
        <v>2816</v>
      </c>
      <c r="C2528" s="237">
        <v>0</v>
      </c>
      <c r="D2528" s="238">
        <v>0</v>
      </c>
      <c r="E2528" s="239">
        <v>0</v>
      </c>
      <c r="F2528" s="239">
        <v>0</v>
      </c>
      <c r="G2528" s="239">
        <v>0</v>
      </c>
      <c r="H2528" s="239">
        <v>0</v>
      </c>
      <c r="I2528" s="237">
        <v>20000</v>
      </c>
    </row>
    <row r="2529" spans="1:9">
      <c r="A2529" s="236" t="s">
        <v>3748</v>
      </c>
      <c r="B2529" s="236" t="s">
        <v>2268</v>
      </c>
      <c r="C2529" s="237">
        <v>0</v>
      </c>
      <c r="D2529" s="238">
        <v>0</v>
      </c>
      <c r="E2529" s="239">
        <v>0</v>
      </c>
      <c r="F2529" s="239">
        <v>0</v>
      </c>
      <c r="G2529" s="239">
        <v>0</v>
      </c>
      <c r="H2529" s="239">
        <v>0</v>
      </c>
      <c r="I2529" s="237">
        <v>64000</v>
      </c>
    </row>
    <row r="2530" spans="1:9">
      <c r="A2530" s="236" t="s">
        <v>3749</v>
      </c>
      <c r="B2530" s="236" t="s">
        <v>3288</v>
      </c>
      <c r="C2530" s="237">
        <v>0</v>
      </c>
      <c r="D2530" s="238">
        <v>0</v>
      </c>
      <c r="E2530" s="239">
        <v>0</v>
      </c>
      <c r="F2530" s="239">
        <v>0</v>
      </c>
      <c r="G2530" s="239">
        <v>0</v>
      </c>
      <c r="H2530" s="239">
        <v>0</v>
      </c>
      <c r="I2530" s="237">
        <v>30000</v>
      </c>
    </row>
    <row r="2531" spans="1:9">
      <c r="A2531" s="236" t="s">
        <v>730</v>
      </c>
      <c r="B2531" s="236" t="s">
        <v>2034</v>
      </c>
      <c r="C2531" s="237">
        <v>0</v>
      </c>
      <c r="D2531" s="238">
        <v>0</v>
      </c>
      <c r="E2531" s="239">
        <v>0</v>
      </c>
      <c r="F2531" s="239">
        <v>0</v>
      </c>
      <c r="G2531" s="239">
        <v>0</v>
      </c>
      <c r="H2531" s="239">
        <v>0</v>
      </c>
      <c r="I2531" s="237">
        <v>30000</v>
      </c>
    </row>
    <row r="2532" spans="1:9">
      <c r="A2532" s="236" t="s">
        <v>3750</v>
      </c>
      <c r="B2532" s="236" t="s">
        <v>1719</v>
      </c>
      <c r="C2532" s="237">
        <v>0</v>
      </c>
      <c r="D2532" s="238">
        <v>0</v>
      </c>
      <c r="E2532" s="239">
        <v>0</v>
      </c>
      <c r="F2532" s="239">
        <v>0</v>
      </c>
      <c r="G2532" s="239">
        <v>0</v>
      </c>
      <c r="H2532" s="239">
        <v>0</v>
      </c>
      <c r="I2532" s="237">
        <v>30000</v>
      </c>
    </row>
    <row r="2533" spans="1:9">
      <c r="A2533" s="236" t="s">
        <v>3751</v>
      </c>
      <c r="B2533" s="236" t="s">
        <v>3125</v>
      </c>
      <c r="C2533" s="237">
        <v>0</v>
      </c>
      <c r="D2533" s="238">
        <v>0</v>
      </c>
      <c r="E2533" s="239">
        <v>0</v>
      </c>
      <c r="F2533" s="239">
        <v>0</v>
      </c>
      <c r="G2533" s="239">
        <v>0</v>
      </c>
      <c r="H2533" s="239">
        <v>0</v>
      </c>
      <c r="I2533" s="237">
        <v>30000</v>
      </c>
    </row>
    <row r="2534" spans="1:9">
      <c r="A2534" s="236" t="s">
        <v>3752</v>
      </c>
      <c r="B2534" s="236" t="s">
        <v>3181</v>
      </c>
      <c r="C2534" s="237">
        <v>0</v>
      </c>
      <c r="D2534" s="238">
        <v>0</v>
      </c>
      <c r="E2534" s="239">
        <v>0</v>
      </c>
      <c r="F2534" s="239">
        <v>0</v>
      </c>
      <c r="G2534" s="239">
        <v>0</v>
      </c>
      <c r="H2534" s="239">
        <v>0</v>
      </c>
      <c r="I2534" s="237">
        <v>10000</v>
      </c>
    </row>
    <row r="2535" spans="1:9">
      <c r="A2535" s="236" t="s">
        <v>3753</v>
      </c>
      <c r="B2535" s="236" t="s">
        <v>1927</v>
      </c>
      <c r="C2535" s="237">
        <v>0</v>
      </c>
      <c r="D2535" s="238">
        <v>0</v>
      </c>
      <c r="E2535" s="239">
        <v>0</v>
      </c>
      <c r="F2535" s="239">
        <v>0</v>
      </c>
      <c r="G2535" s="239">
        <v>0</v>
      </c>
      <c r="H2535" s="239">
        <v>0</v>
      </c>
      <c r="I2535" s="237">
        <v>30000</v>
      </c>
    </row>
    <row r="2536" spans="1:9">
      <c r="A2536" s="236" t="s">
        <v>3754</v>
      </c>
      <c r="B2536" s="236" t="s">
        <v>1801</v>
      </c>
      <c r="C2536" s="237">
        <v>0</v>
      </c>
      <c r="D2536" s="238">
        <v>0</v>
      </c>
      <c r="E2536" s="239">
        <v>0</v>
      </c>
      <c r="F2536" s="239">
        <v>0</v>
      </c>
      <c r="G2536" s="239">
        <v>0</v>
      </c>
      <c r="H2536" s="239">
        <v>0</v>
      </c>
      <c r="I2536" s="237">
        <v>34560</v>
      </c>
    </row>
    <row r="2537" spans="1:9">
      <c r="A2537" s="236" t="s">
        <v>3755</v>
      </c>
      <c r="B2537" s="236" t="s">
        <v>1942</v>
      </c>
      <c r="C2537" s="237">
        <v>0</v>
      </c>
      <c r="D2537" s="238">
        <v>0</v>
      </c>
      <c r="E2537" s="239">
        <v>0</v>
      </c>
      <c r="F2537" s="239">
        <v>0</v>
      </c>
      <c r="G2537" s="239">
        <v>0</v>
      </c>
      <c r="H2537" s="239">
        <v>0</v>
      </c>
      <c r="I2537" s="237">
        <v>34560</v>
      </c>
    </row>
    <row r="2538" spans="1:9">
      <c r="A2538" s="236" t="s">
        <v>3756</v>
      </c>
      <c r="B2538" s="236" t="s">
        <v>1870</v>
      </c>
      <c r="C2538" s="237">
        <v>0</v>
      </c>
      <c r="D2538" s="238">
        <v>0</v>
      </c>
      <c r="E2538" s="239">
        <v>0</v>
      </c>
      <c r="F2538" s="239">
        <v>0</v>
      </c>
      <c r="G2538" s="239">
        <v>0</v>
      </c>
      <c r="H2538" s="239">
        <v>0</v>
      </c>
      <c r="I2538" s="237">
        <v>30000</v>
      </c>
    </row>
    <row r="2539" spans="1:9">
      <c r="A2539" s="236" t="s">
        <v>3757</v>
      </c>
      <c r="B2539" s="236" t="s">
        <v>3258</v>
      </c>
      <c r="C2539" s="237">
        <v>0</v>
      </c>
      <c r="D2539" s="238">
        <v>0</v>
      </c>
      <c r="E2539" s="239">
        <v>0</v>
      </c>
      <c r="F2539" s="239">
        <v>0</v>
      </c>
      <c r="G2539" s="239">
        <v>0</v>
      </c>
      <c r="H2539" s="239">
        <v>0</v>
      </c>
      <c r="I2539" s="237">
        <v>34560</v>
      </c>
    </row>
    <row r="2540" spans="1:9">
      <c r="A2540" s="236" t="s">
        <v>3758</v>
      </c>
      <c r="B2540" s="236" t="s">
        <v>1913</v>
      </c>
      <c r="C2540" s="237">
        <v>0</v>
      </c>
      <c r="D2540" s="238">
        <v>0</v>
      </c>
      <c r="E2540" s="239">
        <v>0</v>
      </c>
      <c r="F2540" s="239">
        <v>0</v>
      </c>
      <c r="G2540" s="239">
        <v>0</v>
      </c>
      <c r="H2540" s="239">
        <v>0</v>
      </c>
      <c r="I2540" s="237">
        <v>24000</v>
      </c>
    </row>
    <row r="2541" spans="1:9">
      <c r="A2541" s="236" t="s">
        <v>3759</v>
      </c>
      <c r="B2541" s="236" t="s">
        <v>1875</v>
      </c>
      <c r="C2541" s="237">
        <v>0</v>
      </c>
      <c r="D2541" s="238">
        <v>0</v>
      </c>
      <c r="E2541" s="239">
        <v>0</v>
      </c>
      <c r="F2541" s="239">
        <v>0</v>
      </c>
      <c r="G2541" s="239">
        <v>0</v>
      </c>
      <c r="H2541" s="239">
        <v>0</v>
      </c>
      <c r="I2541" s="237">
        <v>30000</v>
      </c>
    </row>
    <row r="2542" spans="1:9">
      <c r="A2542" s="236" t="s">
        <v>3760</v>
      </c>
      <c r="B2542" s="236" t="s">
        <v>3207</v>
      </c>
      <c r="C2542" s="237">
        <v>0</v>
      </c>
      <c r="D2542" s="238">
        <v>0</v>
      </c>
      <c r="E2542" s="239">
        <v>0</v>
      </c>
      <c r="F2542" s="239">
        <v>0</v>
      </c>
      <c r="G2542" s="239">
        <v>0</v>
      </c>
      <c r="H2542" s="239">
        <v>0</v>
      </c>
      <c r="I2542" s="237">
        <v>30000</v>
      </c>
    </row>
    <row r="2543" spans="1:9">
      <c r="A2543" s="236" t="s">
        <v>3761</v>
      </c>
      <c r="B2543" s="236" t="s">
        <v>2800</v>
      </c>
      <c r="C2543" s="237">
        <v>0</v>
      </c>
      <c r="D2543" s="238">
        <v>0</v>
      </c>
      <c r="E2543" s="239">
        <v>0</v>
      </c>
      <c r="F2543" s="239">
        <v>0</v>
      </c>
      <c r="G2543" s="239">
        <v>0</v>
      </c>
      <c r="H2543" s="239">
        <v>0</v>
      </c>
      <c r="I2543" s="237">
        <v>30000</v>
      </c>
    </row>
    <row r="2544" spans="1:9">
      <c r="A2544" s="236" t="s">
        <v>3762</v>
      </c>
      <c r="B2544" s="236" t="s">
        <v>2268</v>
      </c>
      <c r="C2544" s="237">
        <v>0</v>
      </c>
      <c r="D2544" s="238">
        <v>0</v>
      </c>
      <c r="E2544" s="239">
        <v>0</v>
      </c>
      <c r="F2544" s="239">
        <v>0</v>
      </c>
      <c r="G2544" s="239">
        <v>0</v>
      </c>
      <c r="H2544" s="239">
        <v>0</v>
      </c>
      <c r="I2544" s="237">
        <v>64000</v>
      </c>
    </row>
    <row r="2545" spans="1:9">
      <c r="A2545" s="236" t="s">
        <v>3763</v>
      </c>
      <c r="B2545" s="236" t="s">
        <v>1808</v>
      </c>
      <c r="C2545" s="237">
        <v>0</v>
      </c>
      <c r="D2545" s="238">
        <v>0</v>
      </c>
      <c r="E2545" s="239">
        <v>0</v>
      </c>
      <c r="F2545" s="239">
        <v>0</v>
      </c>
      <c r="G2545" s="239">
        <v>0</v>
      </c>
      <c r="H2545" s="239">
        <v>0</v>
      </c>
      <c r="I2545" s="237">
        <v>50000</v>
      </c>
    </row>
    <row r="2546" spans="1:9">
      <c r="A2546" s="236" t="s">
        <v>3764</v>
      </c>
      <c r="B2546" s="236" t="s">
        <v>3185</v>
      </c>
      <c r="C2546" s="237">
        <v>0</v>
      </c>
      <c r="D2546" s="238">
        <v>0</v>
      </c>
      <c r="E2546" s="239">
        <v>0</v>
      </c>
      <c r="F2546" s="239">
        <v>0</v>
      </c>
      <c r="G2546" s="239">
        <v>0</v>
      </c>
      <c r="H2546" s="239">
        <v>0</v>
      </c>
      <c r="I2546" s="237">
        <v>28800</v>
      </c>
    </row>
    <row r="2547" spans="1:9">
      <c r="A2547" s="236" t="s">
        <v>3765</v>
      </c>
      <c r="B2547" s="236" t="s">
        <v>3248</v>
      </c>
      <c r="C2547" s="237">
        <v>0</v>
      </c>
      <c r="D2547" s="238">
        <v>0</v>
      </c>
      <c r="E2547" s="239">
        <v>0</v>
      </c>
      <c r="F2547" s="239">
        <v>0</v>
      </c>
      <c r="G2547" s="239">
        <v>0</v>
      </c>
      <c r="H2547" s="239">
        <v>0</v>
      </c>
      <c r="I2547" s="237">
        <v>30000</v>
      </c>
    </row>
    <row r="2548" spans="1:9">
      <c r="A2548" s="236" t="s">
        <v>3766</v>
      </c>
      <c r="B2548" s="236" t="s">
        <v>1775</v>
      </c>
      <c r="C2548" s="237">
        <v>0</v>
      </c>
      <c r="D2548" s="238">
        <v>0</v>
      </c>
      <c r="E2548" s="239">
        <v>0</v>
      </c>
      <c r="F2548" s="239">
        <v>0</v>
      </c>
      <c r="G2548" s="239">
        <v>0</v>
      </c>
      <c r="H2548" s="239">
        <v>0</v>
      </c>
      <c r="I2548" s="237">
        <v>34560</v>
      </c>
    </row>
    <row r="2549" spans="1:9">
      <c r="A2549" s="236" t="s">
        <v>3767</v>
      </c>
      <c r="B2549" s="236" t="s">
        <v>3340</v>
      </c>
      <c r="C2549" s="237">
        <v>0</v>
      </c>
      <c r="D2549" s="238">
        <v>0</v>
      </c>
      <c r="E2549" s="239">
        <v>0</v>
      </c>
      <c r="F2549" s="239">
        <v>0</v>
      </c>
      <c r="G2549" s="239">
        <v>0</v>
      </c>
      <c r="H2549" s="239">
        <v>0</v>
      </c>
      <c r="I2549" s="237">
        <v>30000</v>
      </c>
    </row>
    <row r="2550" spans="1:9">
      <c r="A2550" s="236" t="s">
        <v>3768</v>
      </c>
      <c r="B2550" s="236" t="s">
        <v>2077</v>
      </c>
      <c r="C2550" s="237">
        <v>0</v>
      </c>
      <c r="D2550" s="238">
        <v>0</v>
      </c>
      <c r="E2550" s="239">
        <v>0</v>
      </c>
      <c r="F2550" s="239">
        <v>0</v>
      </c>
      <c r="G2550" s="239">
        <v>0</v>
      </c>
      <c r="H2550" s="239">
        <v>0</v>
      </c>
      <c r="I2550" s="237">
        <v>43200</v>
      </c>
    </row>
    <row r="2551" spans="1:9">
      <c r="A2551" s="236" t="s">
        <v>3769</v>
      </c>
      <c r="B2551" s="236" t="s">
        <v>2518</v>
      </c>
      <c r="C2551" s="237">
        <v>0</v>
      </c>
      <c r="D2551" s="238">
        <v>0</v>
      </c>
      <c r="E2551" s="239">
        <v>0</v>
      </c>
      <c r="F2551" s="239">
        <v>0</v>
      </c>
      <c r="G2551" s="239">
        <v>0</v>
      </c>
      <c r="H2551" s="239">
        <v>0</v>
      </c>
      <c r="I2551" s="237">
        <v>43200</v>
      </c>
    </row>
    <row r="2552" spans="1:9">
      <c r="A2552" s="236" t="s">
        <v>3770</v>
      </c>
      <c r="B2552" s="236" t="s">
        <v>2816</v>
      </c>
      <c r="C2552" s="237">
        <v>0</v>
      </c>
      <c r="D2552" s="238">
        <v>0</v>
      </c>
      <c r="E2552" s="239">
        <v>0</v>
      </c>
      <c r="F2552" s="239">
        <v>0</v>
      </c>
      <c r="G2552" s="239">
        <v>0</v>
      </c>
      <c r="H2552" s="239">
        <v>0</v>
      </c>
      <c r="I2552" s="237">
        <v>20000</v>
      </c>
    </row>
    <row r="2553" spans="1:9">
      <c r="A2553" s="236" t="s">
        <v>3771</v>
      </c>
      <c r="B2553" s="236" t="s">
        <v>1963</v>
      </c>
      <c r="C2553" s="237">
        <v>0</v>
      </c>
      <c r="D2553" s="238">
        <v>0</v>
      </c>
      <c r="E2553" s="239">
        <v>0</v>
      </c>
      <c r="F2553" s="239">
        <v>0</v>
      </c>
      <c r="G2553" s="239">
        <v>0</v>
      </c>
      <c r="H2553" s="239">
        <v>0</v>
      </c>
      <c r="I2553" s="237">
        <v>30000</v>
      </c>
    </row>
    <row r="2554" spans="1:9">
      <c r="A2554" s="236" t="s">
        <v>3772</v>
      </c>
      <c r="B2554" s="236" t="s">
        <v>3116</v>
      </c>
      <c r="C2554" s="237">
        <v>0</v>
      </c>
      <c r="D2554" s="238">
        <v>0</v>
      </c>
      <c r="E2554" s="239">
        <v>0</v>
      </c>
      <c r="F2554" s="239">
        <v>0</v>
      </c>
      <c r="G2554" s="239">
        <v>0</v>
      </c>
      <c r="H2554" s="239">
        <v>0</v>
      </c>
      <c r="I2554" s="237">
        <v>28800</v>
      </c>
    </row>
    <row r="2555" spans="1:9">
      <c r="A2555" s="236" t="s">
        <v>1213</v>
      </c>
      <c r="B2555" s="236" t="s">
        <v>2216</v>
      </c>
      <c r="C2555" s="237">
        <v>0</v>
      </c>
      <c r="D2555" s="238">
        <v>0</v>
      </c>
      <c r="E2555" s="239">
        <v>0</v>
      </c>
      <c r="F2555" s="239">
        <v>0</v>
      </c>
      <c r="G2555" s="239">
        <v>0</v>
      </c>
      <c r="H2555" s="239">
        <v>0</v>
      </c>
      <c r="I2555" s="237">
        <v>30000</v>
      </c>
    </row>
    <row r="2556" spans="1:9">
      <c r="A2556" s="236" t="s">
        <v>3773</v>
      </c>
      <c r="B2556" s="236" t="s">
        <v>1810</v>
      </c>
      <c r="C2556" s="237">
        <v>0</v>
      </c>
      <c r="D2556" s="238">
        <v>0</v>
      </c>
      <c r="E2556" s="239">
        <v>0</v>
      </c>
      <c r="F2556" s="239">
        <v>0</v>
      </c>
      <c r="G2556" s="239">
        <v>0</v>
      </c>
      <c r="H2556" s="239">
        <v>0</v>
      </c>
      <c r="I2556" s="237">
        <v>30000</v>
      </c>
    </row>
    <row r="2557" spans="1:9">
      <c r="A2557" s="236" t="s">
        <v>3774</v>
      </c>
      <c r="B2557" s="236" t="s">
        <v>2313</v>
      </c>
      <c r="C2557" s="237">
        <v>0</v>
      </c>
      <c r="D2557" s="238">
        <v>0</v>
      </c>
      <c r="E2557" s="239">
        <v>0</v>
      </c>
      <c r="F2557" s="239">
        <v>0</v>
      </c>
      <c r="G2557" s="239">
        <v>0</v>
      </c>
      <c r="H2557" s="239">
        <v>0</v>
      </c>
      <c r="I2557" s="237">
        <v>30000</v>
      </c>
    </row>
    <row r="2558" spans="1:9">
      <c r="A2558" s="236" t="s">
        <v>700</v>
      </c>
      <c r="B2558" s="236" t="s">
        <v>2154</v>
      </c>
      <c r="C2558" s="237">
        <v>0</v>
      </c>
      <c r="D2558" s="238">
        <v>0</v>
      </c>
      <c r="E2558" s="239">
        <v>0</v>
      </c>
      <c r="F2558" s="239">
        <v>0</v>
      </c>
      <c r="G2558" s="239">
        <v>0</v>
      </c>
      <c r="H2558" s="239">
        <v>0</v>
      </c>
      <c r="I2558" s="237">
        <v>30000</v>
      </c>
    </row>
    <row r="2559" spans="1:9">
      <c r="A2559" s="236" t="s">
        <v>3560</v>
      </c>
      <c r="B2559" s="236" t="s">
        <v>1748</v>
      </c>
      <c r="C2559" s="237">
        <v>0</v>
      </c>
      <c r="D2559" s="238">
        <v>0</v>
      </c>
      <c r="E2559" s="239">
        <v>0</v>
      </c>
      <c r="F2559" s="239">
        <v>0</v>
      </c>
      <c r="G2559" s="239">
        <v>0</v>
      </c>
      <c r="H2559" s="239">
        <v>0</v>
      </c>
      <c r="I2559" s="237">
        <v>24000</v>
      </c>
    </row>
    <row r="2560" spans="1:9">
      <c r="A2560" s="236" t="s">
        <v>3775</v>
      </c>
      <c r="B2560" s="236" t="s">
        <v>2148</v>
      </c>
      <c r="C2560" s="237">
        <v>0</v>
      </c>
      <c r="D2560" s="238">
        <v>0</v>
      </c>
      <c r="E2560" s="239">
        <v>0</v>
      </c>
      <c r="F2560" s="239">
        <v>0</v>
      </c>
      <c r="G2560" s="239">
        <v>0</v>
      </c>
      <c r="H2560" s="239">
        <v>0</v>
      </c>
      <c r="I2560" s="237">
        <v>30000</v>
      </c>
    </row>
    <row r="2561" spans="1:9">
      <c r="A2561" s="236" t="s">
        <v>3314</v>
      </c>
      <c r="B2561" s="236" t="s">
        <v>1982</v>
      </c>
      <c r="C2561" s="237">
        <v>0</v>
      </c>
      <c r="D2561" s="238">
        <v>0</v>
      </c>
      <c r="E2561" s="239">
        <v>0</v>
      </c>
      <c r="F2561" s="239">
        <v>0</v>
      </c>
      <c r="G2561" s="239">
        <v>0</v>
      </c>
      <c r="H2561" s="239">
        <v>0</v>
      </c>
      <c r="I2561" s="237"/>
    </row>
    <row r="2562" spans="1:9">
      <c r="A2562" s="236" t="s">
        <v>864</v>
      </c>
      <c r="B2562" s="236" t="s">
        <v>1668</v>
      </c>
      <c r="C2562" s="237">
        <v>0</v>
      </c>
      <c r="D2562" s="238">
        <v>0</v>
      </c>
      <c r="E2562" s="239">
        <v>0</v>
      </c>
      <c r="F2562" s="239">
        <v>0</v>
      </c>
      <c r="G2562" s="239">
        <v>0</v>
      </c>
      <c r="H2562" s="239">
        <v>0</v>
      </c>
      <c r="I2562" s="237">
        <v>160000</v>
      </c>
    </row>
    <row r="2563" spans="1:9">
      <c r="A2563" s="236" t="s">
        <v>3776</v>
      </c>
      <c r="B2563" s="236" t="s">
        <v>2727</v>
      </c>
      <c r="C2563" s="237">
        <v>0</v>
      </c>
      <c r="D2563" s="238">
        <v>0</v>
      </c>
      <c r="E2563" s="239">
        <v>0</v>
      </c>
      <c r="F2563" s="239">
        <v>0</v>
      </c>
      <c r="G2563" s="239">
        <v>0</v>
      </c>
      <c r="H2563" s="239">
        <v>0</v>
      </c>
      <c r="I2563" s="237">
        <v>34560</v>
      </c>
    </row>
    <row r="2564" spans="1:9">
      <c r="A2564" s="236" t="s">
        <v>3777</v>
      </c>
      <c r="B2564" s="236" t="s">
        <v>2360</v>
      </c>
      <c r="C2564" s="237">
        <v>0</v>
      </c>
      <c r="D2564" s="238">
        <v>0</v>
      </c>
      <c r="E2564" s="239">
        <v>0</v>
      </c>
      <c r="F2564" s="239">
        <v>0</v>
      </c>
      <c r="G2564" s="239">
        <v>0</v>
      </c>
      <c r="H2564" s="239">
        <v>0</v>
      </c>
      <c r="I2564" s="237">
        <v>22118</v>
      </c>
    </row>
    <row r="2565" spans="1:9">
      <c r="A2565" s="236" t="s">
        <v>1096</v>
      </c>
      <c r="B2565" s="236" t="s">
        <v>1811</v>
      </c>
      <c r="C2565" s="237">
        <v>0</v>
      </c>
      <c r="D2565" s="238">
        <v>0</v>
      </c>
      <c r="E2565" s="239">
        <v>0</v>
      </c>
      <c r="F2565" s="239">
        <v>0</v>
      </c>
      <c r="G2565" s="239">
        <v>0</v>
      </c>
      <c r="H2565" s="239">
        <v>0</v>
      </c>
      <c r="I2565" s="237">
        <v>30000</v>
      </c>
    </row>
    <row r="2566" spans="1:9">
      <c r="A2566" s="236" t="s">
        <v>3778</v>
      </c>
      <c r="B2566" s="236" t="s">
        <v>2046</v>
      </c>
      <c r="C2566" s="237">
        <v>0</v>
      </c>
      <c r="D2566" s="238">
        <v>0</v>
      </c>
      <c r="E2566" s="239">
        <v>0</v>
      </c>
      <c r="F2566" s="239">
        <v>0</v>
      </c>
      <c r="G2566" s="239">
        <v>0</v>
      </c>
      <c r="H2566" s="239">
        <v>0</v>
      </c>
      <c r="I2566" s="237">
        <v>50000</v>
      </c>
    </row>
    <row r="2567" spans="1:9">
      <c r="A2567" s="236" t="s">
        <v>3779</v>
      </c>
      <c r="B2567" s="236" t="s">
        <v>2021</v>
      </c>
      <c r="C2567" s="237">
        <v>0</v>
      </c>
      <c r="D2567" s="238">
        <v>0</v>
      </c>
      <c r="E2567" s="239">
        <v>0</v>
      </c>
      <c r="F2567" s="239">
        <v>0</v>
      </c>
      <c r="G2567" s="239">
        <v>0</v>
      </c>
      <c r="H2567" s="239">
        <v>0</v>
      </c>
      <c r="I2567" s="237">
        <v>30000</v>
      </c>
    </row>
    <row r="2568" spans="1:9">
      <c r="A2568" s="236" t="s">
        <v>3780</v>
      </c>
      <c r="B2568" s="236" t="s">
        <v>1822</v>
      </c>
      <c r="C2568" s="237">
        <v>0</v>
      </c>
      <c r="D2568" s="238">
        <v>0</v>
      </c>
      <c r="E2568" s="239">
        <v>0</v>
      </c>
      <c r="F2568" s="239">
        <v>0</v>
      </c>
      <c r="G2568" s="239">
        <v>0</v>
      </c>
      <c r="H2568" s="239">
        <v>0</v>
      </c>
      <c r="I2568" s="237">
        <v>34560</v>
      </c>
    </row>
    <row r="2569" spans="1:9">
      <c r="A2569" s="236" t="s">
        <v>3781</v>
      </c>
      <c r="B2569" s="236" t="s">
        <v>2156</v>
      </c>
      <c r="C2569" s="237">
        <v>0</v>
      </c>
      <c r="D2569" s="238">
        <v>0</v>
      </c>
      <c r="E2569" s="239">
        <v>0</v>
      </c>
      <c r="F2569" s="239">
        <v>0</v>
      </c>
      <c r="G2569" s="239">
        <v>0</v>
      </c>
      <c r="H2569" s="239">
        <v>0</v>
      </c>
      <c r="I2569" s="237">
        <v>30000</v>
      </c>
    </row>
    <row r="2570" spans="1:9">
      <c r="A2570" s="236" t="s">
        <v>3782</v>
      </c>
      <c r="B2570" s="236" t="s">
        <v>3268</v>
      </c>
      <c r="C2570" s="237">
        <v>0</v>
      </c>
      <c r="D2570" s="238">
        <v>0</v>
      </c>
      <c r="E2570" s="239">
        <v>0</v>
      </c>
      <c r="F2570" s="239">
        <v>0</v>
      </c>
      <c r="G2570" s="239">
        <v>0</v>
      </c>
      <c r="H2570" s="239">
        <v>0</v>
      </c>
      <c r="I2570" s="237">
        <v>34560</v>
      </c>
    </row>
    <row r="2571" spans="1:9">
      <c r="A2571" s="236" t="s">
        <v>3783</v>
      </c>
      <c r="B2571" s="236" t="s">
        <v>3084</v>
      </c>
      <c r="C2571" s="237">
        <v>0</v>
      </c>
      <c r="D2571" s="238">
        <v>0</v>
      </c>
      <c r="E2571" s="239">
        <v>0</v>
      </c>
      <c r="F2571" s="239">
        <v>0</v>
      </c>
      <c r="G2571" s="239">
        <v>0</v>
      </c>
      <c r="H2571" s="239">
        <v>0</v>
      </c>
      <c r="I2571" s="237">
        <v>30000</v>
      </c>
    </row>
    <row r="2572" spans="1:9">
      <c r="A2572" s="236" t="s">
        <v>3784</v>
      </c>
      <c r="B2572" s="236" t="s">
        <v>3364</v>
      </c>
      <c r="C2572" s="237">
        <v>0</v>
      </c>
      <c r="D2572" s="238">
        <v>0</v>
      </c>
      <c r="E2572" s="239">
        <v>0</v>
      </c>
      <c r="F2572" s="239">
        <v>0</v>
      </c>
      <c r="G2572" s="239">
        <v>0</v>
      </c>
      <c r="H2572" s="239">
        <v>0</v>
      </c>
      <c r="I2572" s="237">
        <v>57600</v>
      </c>
    </row>
    <row r="2573" spans="1:9">
      <c r="A2573" s="236" t="s">
        <v>3736</v>
      </c>
      <c r="B2573" s="236" t="s">
        <v>2802</v>
      </c>
      <c r="C2573" s="237">
        <v>0</v>
      </c>
      <c r="D2573" s="238">
        <v>0</v>
      </c>
      <c r="E2573" s="239">
        <v>0</v>
      </c>
      <c r="F2573" s="239">
        <v>0</v>
      </c>
      <c r="G2573" s="239">
        <v>0</v>
      </c>
      <c r="H2573" s="239">
        <v>0</v>
      </c>
      <c r="I2573" s="237"/>
    </row>
    <row r="2574" spans="1:9">
      <c r="A2574" s="236" t="s">
        <v>3785</v>
      </c>
      <c r="B2574" s="236" t="s">
        <v>2300</v>
      </c>
      <c r="C2574" s="237">
        <v>0</v>
      </c>
      <c r="D2574" s="238">
        <v>0</v>
      </c>
      <c r="E2574" s="239">
        <v>0</v>
      </c>
      <c r="F2574" s="239">
        <v>0</v>
      </c>
      <c r="G2574" s="239">
        <v>0</v>
      </c>
      <c r="H2574" s="239">
        <v>0</v>
      </c>
      <c r="I2574" s="237">
        <v>34560</v>
      </c>
    </row>
    <row r="2575" spans="1:9">
      <c r="A2575" s="236" t="s">
        <v>3786</v>
      </c>
      <c r="B2575" s="236" t="s">
        <v>2163</v>
      </c>
      <c r="C2575" s="237">
        <v>0</v>
      </c>
      <c r="D2575" s="238">
        <v>0</v>
      </c>
      <c r="E2575" s="239">
        <v>0</v>
      </c>
      <c r="F2575" s="239">
        <v>0</v>
      </c>
      <c r="G2575" s="239">
        <v>0</v>
      </c>
      <c r="H2575" s="239">
        <v>0</v>
      </c>
      <c r="I2575" s="237">
        <v>30000</v>
      </c>
    </row>
    <row r="2576" spans="1:9">
      <c r="A2576" s="236" t="s">
        <v>3787</v>
      </c>
      <c r="B2576" s="236" t="s">
        <v>1729</v>
      </c>
      <c r="C2576" s="237">
        <v>0</v>
      </c>
      <c r="D2576" s="238">
        <v>0</v>
      </c>
      <c r="E2576" s="239">
        <v>0</v>
      </c>
      <c r="F2576" s="239">
        <v>0</v>
      </c>
      <c r="G2576" s="239">
        <v>0</v>
      </c>
      <c r="H2576" s="239">
        <v>0</v>
      </c>
      <c r="I2576" s="237">
        <v>30000</v>
      </c>
    </row>
    <row r="2577" spans="1:9">
      <c r="A2577" s="236" t="s">
        <v>3309</v>
      </c>
      <c r="B2577" s="236" t="s">
        <v>3303</v>
      </c>
      <c r="C2577" s="237">
        <v>0</v>
      </c>
      <c r="D2577" s="238">
        <v>0</v>
      </c>
      <c r="E2577" s="239">
        <v>0</v>
      </c>
      <c r="F2577" s="239">
        <v>0</v>
      </c>
      <c r="G2577" s="239">
        <v>0</v>
      </c>
      <c r="H2577" s="239">
        <v>0</v>
      </c>
      <c r="I2577" s="237">
        <v>20000</v>
      </c>
    </row>
    <row r="2578" spans="1:9">
      <c r="A2578" s="236" t="s">
        <v>3788</v>
      </c>
      <c r="B2578" s="236" t="s">
        <v>1810</v>
      </c>
      <c r="C2578" s="237">
        <v>0</v>
      </c>
      <c r="D2578" s="238">
        <v>0</v>
      </c>
      <c r="E2578" s="239">
        <v>0</v>
      </c>
      <c r="F2578" s="239">
        <v>0</v>
      </c>
      <c r="G2578" s="239">
        <v>0</v>
      </c>
      <c r="H2578" s="239">
        <v>0</v>
      </c>
      <c r="I2578" s="237">
        <v>30000</v>
      </c>
    </row>
    <row r="2579" spans="1:9">
      <c r="A2579" s="236" t="s">
        <v>3163</v>
      </c>
      <c r="B2579" s="236" t="s">
        <v>2802</v>
      </c>
      <c r="C2579" s="237">
        <v>0</v>
      </c>
      <c r="D2579" s="238">
        <v>0</v>
      </c>
      <c r="E2579" s="239">
        <v>0</v>
      </c>
      <c r="F2579" s="239">
        <v>0</v>
      </c>
      <c r="G2579" s="239">
        <v>0</v>
      </c>
      <c r="H2579" s="239">
        <v>0</v>
      </c>
      <c r="I2579" s="237"/>
    </row>
    <row r="2580" spans="1:9">
      <c r="A2580" s="236" t="s">
        <v>3789</v>
      </c>
      <c r="B2580" s="236" t="s">
        <v>2556</v>
      </c>
      <c r="C2580" s="237">
        <v>0</v>
      </c>
      <c r="D2580" s="238">
        <v>0</v>
      </c>
      <c r="E2580" s="239">
        <v>0</v>
      </c>
      <c r="F2580" s="239">
        <v>0</v>
      </c>
      <c r="G2580" s="239">
        <v>0</v>
      </c>
      <c r="H2580" s="239">
        <v>0</v>
      </c>
      <c r="I2580" s="237">
        <v>46080</v>
      </c>
    </row>
    <row r="2581" spans="1:9">
      <c r="A2581" s="236" t="s">
        <v>3790</v>
      </c>
      <c r="B2581" s="236" t="s">
        <v>1705</v>
      </c>
      <c r="C2581" s="237">
        <v>0</v>
      </c>
      <c r="D2581" s="238">
        <v>0</v>
      </c>
      <c r="E2581" s="239">
        <v>0</v>
      </c>
      <c r="F2581" s="239">
        <v>0</v>
      </c>
      <c r="G2581" s="239">
        <v>0</v>
      </c>
      <c r="H2581" s="239">
        <v>0</v>
      </c>
      <c r="I2581" s="237">
        <v>50000</v>
      </c>
    </row>
    <row r="2582" spans="1:9">
      <c r="A2582" s="236" t="s">
        <v>3791</v>
      </c>
      <c r="B2582" s="236" t="s">
        <v>1927</v>
      </c>
      <c r="C2582" s="237">
        <v>0</v>
      </c>
      <c r="D2582" s="238">
        <v>0</v>
      </c>
      <c r="E2582" s="239">
        <v>0</v>
      </c>
      <c r="F2582" s="239">
        <v>0</v>
      </c>
      <c r="G2582" s="239">
        <v>0</v>
      </c>
      <c r="H2582" s="239">
        <v>0</v>
      </c>
      <c r="I2582" s="237">
        <v>30000</v>
      </c>
    </row>
    <row r="2583" spans="1:9">
      <c r="A2583" s="236" t="s">
        <v>3792</v>
      </c>
      <c r="B2583" s="236" t="s">
        <v>3369</v>
      </c>
      <c r="C2583" s="237">
        <v>0</v>
      </c>
      <c r="D2583" s="238">
        <v>0</v>
      </c>
      <c r="E2583" s="239">
        <v>0</v>
      </c>
      <c r="F2583" s="239">
        <v>0</v>
      </c>
      <c r="G2583" s="239">
        <v>0</v>
      </c>
      <c r="H2583" s="239">
        <v>0</v>
      </c>
      <c r="I2583" s="237">
        <v>43200</v>
      </c>
    </row>
    <row r="2584" spans="1:9">
      <c r="A2584" s="236" t="s">
        <v>3793</v>
      </c>
      <c r="B2584" s="236" t="s">
        <v>1844</v>
      </c>
      <c r="C2584" s="237">
        <v>0</v>
      </c>
      <c r="D2584" s="238">
        <v>0</v>
      </c>
      <c r="E2584" s="239">
        <v>0</v>
      </c>
      <c r="F2584" s="239">
        <v>0</v>
      </c>
      <c r="G2584" s="239">
        <v>0</v>
      </c>
      <c r="H2584" s="239">
        <v>0</v>
      </c>
      <c r="I2584" s="237">
        <v>34560</v>
      </c>
    </row>
    <row r="2585" spans="1:9">
      <c r="A2585" s="236" t="s">
        <v>3794</v>
      </c>
      <c r="B2585" s="236" t="s">
        <v>2556</v>
      </c>
      <c r="C2585" s="237">
        <v>0</v>
      </c>
      <c r="D2585" s="238">
        <v>0</v>
      </c>
      <c r="E2585" s="239">
        <v>0</v>
      </c>
      <c r="F2585" s="239">
        <v>0</v>
      </c>
      <c r="G2585" s="239">
        <v>0</v>
      </c>
      <c r="H2585" s="239">
        <v>0</v>
      </c>
      <c r="I2585" s="237">
        <v>46080</v>
      </c>
    </row>
    <row r="2586" spans="1:9">
      <c r="A2586" s="236" t="s">
        <v>3795</v>
      </c>
      <c r="B2586" s="236" t="s">
        <v>1725</v>
      </c>
      <c r="C2586" s="237">
        <v>0</v>
      </c>
      <c r="D2586" s="238">
        <v>0</v>
      </c>
      <c r="E2586" s="239">
        <v>0</v>
      </c>
      <c r="F2586" s="239">
        <v>0</v>
      </c>
      <c r="G2586" s="239">
        <v>0</v>
      </c>
      <c r="H2586" s="239">
        <v>0</v>
      </c>
      <c r="I2586" s="237">
        <v>34560</v>
      </c>
    </row>
    <row r="2587" spans="1:9">
      <c r="A2587" s="236" t="s">
        <v>3796</v>
      </c>
      <c r="B2587" s="236" t="s">
        <v>1699</v>
      </c>
      <c r="C2587" s="237">
        <v>0</v>
      </c>
      <c r="D2587" s="238">
        <v>0</v>
      </c>
      <c r="E2587" s="239">
        <v>0</v>
      </c>
      <c r="F2587" s="239">
        <v>0</v>
      </c>
      <c r="G2587" s="239">
        <v>0</v>
      </c>
      <c r="H2587" s="239">
        <v>0</v>
      </c>
      <c r="I2587" s="237">
        <v>30000</v>
      </c>
    </row>
    <row r="2588" spans="1:9">
      <c r="A2588" s="236" t="s">
        <v>3797</v>
      </c>
      <c r="B2588" s="236" t="s">
        <v>2140</v>
      </c>
      <c r="C2588" s="237">
        <v>0</v>
      </c>
      <c r="D2588" s="238">
        <v>0</v>
      </c>
      <c r="E2588" s="239">
        <v>0</v>
      </c>
      <c r="F2588" s="239">
        <v>0</v>
      </c>
      <c r="G2588" s="239">
        <v>0</v>
      </c>
      <c r="H2588" s="239">
        <v>0</v>
      </c>
      <c r="I2588" s="237">
        <v>30000</v>
      </c>
    </row>
    <row r="2589" spans="1:9">
      <c r="A2589" s="236" t="s">
        <v>3798</v>
      </c>
      <c r="B2589" s="236" t="s">
        <v>2265</v>
      </c>
      <c r="C2589" s="237">
        <v>0</v>
      </c>
      <c r="D2589" s="238">
        <v>0</v>
      </c>
      <c r="E2589" s="239">
        <v>0</v>
      </c>
      <c r="F2589" s="239">
        <v>0</v>
      </c>
      <c r="G2589" s="239">
        <v>0</v>
      </c>
      <c r="H2589" s="239">
        <v>0</v>
      </c>
      <c r="I2589" s="237">
        <v>30000</v>
      </c>
    </row>
    <row r="2590" spans="1:9">
      <c r="A2590" s="236" t="s">
        <v>3799</v>
      </c>
      <c r="B2590" s="236" t="s">
        <v>2095</v>
      </c>
      <c r="C2590" s="237">
        <v>0</v>
      </c>
      <c r="D2590" s="238">
        <v>0</v>
      </c>
      <c r="E2590" s="239">
        <v>0</v>
      </c>
      <c r="F2590" s="239">
        <v>0</v>
      </c>
      <c r="G2590" s="239">
        <v>0</v>
      </c>
      <c r="H2590" s="239">
        <v>0</v>
      </c>
      <c r="I2590" s="237">
        <v>64000</v>
      </c>
    </row>
    <row r="2591" spans="1:9">
      <c r="A2591" s="236" t="s">
        <v>3800</v>
      </c>
      <c r="B2591" s="236" t="s">
        <v>2256</v>
      </c>
      <c r="C2591" s="237">
        <v>0</v>
      </c>
      <c r="D2591" s="238">
        <v>0</v>
      </c>
      <c r="E2591" s="239">
        <v>0</v>
      </c>
      <c r="F2591" s="239">
        <v>0</v>
      </c>
      <c r="G2591" s="239">
        <v>0</v>
      </c>
      <c r="H2591" s="239">
        <v>0</v>
      </c>
      <c r="I2591" s="237">
        <v>50000</v>
      </c>
    </row>
    <row r="2592" spans="1:9">
      <c r="A2592" s="236" t="s">
        <v>3801</v>
      </c>
      <c r="B2592" s="236" t="s">
        <v>1857</v>
      </c>
      <c r="C2592" s="237">
        <v>0</v>
      </c>
      <c r="D2592" s="238">
        <v>0</v>
      </c>
      <c r="E2592" s="239">
        <v>0</v>
      </c>
      <c r="F2592" s="239">
        <v>0</v>
      </c>
      <c r="G2592" s="239">
        <v>0</v>
      </c>
      <c r="H2592" s="239">
        <v>0</v>
      </c>
      <c r="I2592" s="237">
        <v>30000</v>
      </c>
    </row>
    <row r="2593" spans="1:9">
      <c r="A2593" s="236" t="s">
        <v>1027</v>
      </c>
      <c r="B2593" s="236" t="s">
        <v>1624</v>
      </c>
      <c r="C2593" s="237">
        <v>0</v>
      </c>
      <c r="D2593" s="238">
        <v>0</v>
      </c>
      <c r="E2593" s="239">
        <v>0</v>
      </c>
      <c r="F2593" s="239">
        <v>0</v>
      </c>
      <c r="G2593" s="239">
        <v>0</v>
      </c>
      <c r="H2593" s="239">
        <v>0</v>
      </c>
      <c r="I2593" s="237">
        <v>50000</v>
      </c>
    </row>
    <row r="2594" spans="1:9">
      <c r="A2594" s="236" t="s">
        <v>3802</v>
      </c>
      <c r="B2594" s="236" t="s">
        <v>1954</v>
      </c>
      <c r="C2594" s="237">
        <v>0</v>
      </c>
      <c r="D2594" s="238">
        <v>0</v>
      </c>
      <c r="E2594" s="239">
        <v>0</v>
      </c>
      <c r="F2594" s="239">
        <v>0</v>
      </c>
      <c r="G2594" s="239">
        <v>0</v>
      </c>
      <c r="H2594" s="239">
        <v>0</v>
      </c>
      <c r="I2594" s="237">
        <v>30000</v>
      </c>
    </row>
    <row r="2595" spans="1:9">
      <c r="A2595" s="236" t="s">
        <v>3803</v>
      </c>
      <c r="B2595" s="236" t="s">
        <v>1885</v>
      </c>
      <c r="C2595" s="237">
        <v>0</v>
      </c>
      <c r="D2595" s="238">
        <v>0</v>
      </c>
      <c r="E2595" s="239">
        <v>0</v>
      </c>
      <c r="F2595" s="239">
        <v>0</v>
      </c>
      <c r="G2595" s="239">
        <v>0</v>
      </c>
      <c r="H2595" s="239">
        <v>0</v>
      </c>
      <c r="I2595" s="237">
        <v>30000</v>
      </c>
    </row>
    <row r="2596" spans="1:9">
      <c r="A2596" s="236" t="s">
        <v>872</v>
      </c>
      <c r="B2596" s="236" t="s">
        <v>1802</v>
      </c>
      <c r="C2596" s="237">
        <v>0</v>
      </c>
      <c r="D2596" s="238">
        <v>0</v>
      </c>
      <c r="E2596" s="239">
        <v>0</v>
      </c>
      <c r="F2596" s="239">
        <v>0</v>
      </c>
      <c r="G2596" s="239">
        <v>0</v>
      </c>
      <c r="H2596" s="239">
        <v>0</v>
      </c>
      <c r="I2596" s="237">
        <v>24000</v>
      </c>
    </row>
    <row r="2597" spans="1:9">
      <c r="A2597" s="236" t="s">
        <v>1001</v>
      </c>
      <c r="B2597" s="236" t="s">
        <v>3010</v>
      </c>
      <c r="C2597" s="237">
        <v>0</v>
      </c>
      <c r="D2597" s="238">
        <v>0</v>
      </c>
      <c r="E2597" s="239">
        <v>0</v>
      </c>
      <c r="F2597" s="239">
        <v>0</v>
      </c>
      <c r="G2597" s="239">
        <v>0</v>
      </c>
      <c r="H2597" s="239">
        <v>0</v>
      </c>
      <c r="I2597" s="237">
        <v>30000</v>
      </c>
    </row>
    <row r="2598" spans="1:9">
      <c r="A2598" s="236" t="s">
        <v>3316</v>
      </c>
      <c r="B2598" s="236" t="s">
        <v>3303</v>
      </c>
      <c r="C2598" s="237">
        <v>0</v>
      </c>
      <c r="D2598" s="238">
        <v>0</v>
      </c>
      <c r="E2598" s="239">
        <v>0</v>
      </c>
      <c r="F2598" s="239">
        <v>0</v>
      </c>
      <c r="G2598" s="239">
        <v>0</v>
      </c>
      <c r="H2598" s="239">
        <v>0</v>
      </c>
      <c r="I2598" s="237"/>
    </row>
    <row r="2599" spans="1:9">
      <c r="A2599" s="236" t="s">
        <v>3804</v>
      </c>
      <c r="B2599" s="236" t="s">
        <v>1689</v>
      </c>
      <c r="C2599" s="237">
        <v>0</v>
      </c>
      <c r="D2599" s="238">
        <v>0</v>
      </c>
      <c r="E2599" s="239">
        <v>0</v>
      </c>
      <c r="F2599" s="239">
        <v>0</v>
      </c>
      <c r="G2599" s="239">
        <v>0</v>
      </c>
      <c r="H2599" s="239">
        <v>0</v>
      </c>
      <c r="I2599" s="237">
        <v>30000</v>
      </c>
    </row>
    <row r="2600" spans="1:9">
      <c r="A2600" s="265" t="s">
        <v>3805</v>
      </c>
      <c r="B2600" s="265" t="s">
        <v>2769</v>
      </c>
      <c r="C2600" s="265">
        <v>0</v>
      </c>
      <c r="D2600" s="267">
        <v>0</v>
      </c>
      <c r="E2600" s="268">
        <v>0</v>
      </c>
      <c r="F2600" s="268">
        <v>0</v>
      </c>
      <c r="G2600" s="268">
        <v>0</v>
      </c>
      <c r="H2600" s="268">
        <v>0</v>
      </c>
      <c r="I2600" s="265">
        <v>30000</v>
      </c>
    </row>
    <row r="2601" spans="1:9">
      <c r="A2601" s="265" t="s">
        <v>3806</v>
      </c>
      <c r="B2601" s="265" t="s">
        <v>1865</v>
      </c>
      <c r="C2601" s="265">
        <v>0</v>
      </c>
      <c r="D2601" s="267">
        <v>0</v>
      </c>
      <c r="E2601" s="268">
        <v>0</v>
      </c>
      <c r="F2601" s="268">
        <v>0</v>
      </c>
      <c r="G2601" s="268">
        <v>0</v>
      </c>
      <c r="H2601" s="268">
        <v>0</v>
      </c>
      <c r="I2601" s="265">
        <v>34560</v>
      </c>
    </row>
    <row r="2602" spans="1:9">
      <c r="A2602" s="218" t="s">
        <v>3807</v>
      </c>
      <c r="B2602" s="218" t="s">
        <v>2514</v>
      </c>
      <c r="C2602" s="218">
        <v>0</v>
      </c>
      <c r="D2602" s="218">
        <v>0</v>
      </c>
      <c r="E2602">
        <v>0</v>
      </c>
      <c r="F2602">
        <v>0</v>
      </c>
      <c r="G2602">
        <v>0</v>
      </c>
      <c r="H2602">
        <v>0</v>
      </c>
      <c r="I2602" s="218">
        <v>50000</v>
      </c>
    </row>
    <row r="2603" spans="1:9">
      <c r="A2603" s="218" t="s">
        <v>3808</v>
      </c>
      <c r="B2603" s="218" t="s">
        <v>2556</v>
      </c>
      <c r="C2603" s="218">
        <v>0</v>
      </c>
      <c r="D2603" s="218">
        <v>0</v>
      </c>
      <c r="E2603">
        <v>0</v>
      </c>
      <c r="F2603">
        <v>0</v>
      </c>
      <c r="G2603">
        <v>0</v>
      </c>
      <c r="H2603">
        <v>0</v>
      </c>
      <c r="I2603" s="218">
        <v>46080</v>
      </c>
    </row>
    <row r="2604" spans="1:9">
      <c r="A2604" s="218" t="s">
        <v>3809</v>
      </c>
      <c r="B2604" s="218" t="s">
        <v>2134</v>
      </c>
      <c r="C2604" s="218">
        <v>0</v>
      </c>
      <c r="D2604" s="218">
        <v>0</v>
      </c>
      <c r="E2604">
        <v>0</v>
      </c>
      <c r="F2604">
        <v>0</v>
      </c>
      <c r="G2604">
        <v>0</v>
      </c>
      <c r="H2604">
        <v>0</v>
      </c>
      <c r="I2604" s="218">
        <v>30000</v>
      </c>
    </row>
    <row r="2605" spans="1:9">
      <c r="A2605" s="218" t="s">
        <v>3810</v>
      </c>
      <c r="B2605" s="218" t="s">
        <v>1875</v>
      </c>
      <c r="C2605" s="218">
        <v>0</v>
      </c>
      <c r="D2605" s="218">
        <v>0</v>
      </c>
      <c r="E2605">
        <v>0</v>
      </c>
      <c r="F2605">
        <v>0</v>
      </c>
      <c r="G2605">
        <v>0</v>
      </c>
      <c r="H2605">
        <v>0</v>
      </c>
      <c r="I2605" s="218">
        <v>30000</v>
      </c>
    </row>
    <row r="2606" spans="1:9">
      <c r="A2606" s="218" t="s">
        <v>806</v>
      </c>
      <c r="B2606" s="218" t="s">
        <v>2279</v>
      </c>
      <c r="C2606" s="218">
        <v>0</v>
      </c>
      <c r="D2606" s="218">
        <v>0</v>
      </c>
      <c r="E2606">
        <v>0</v>
      </c>
      <c r="F2606">
        <v>0</v>
      </c>
      <c r="G2606">
        <v>0</v>
      </c>
      <c r="H2606">
        <v>0</v>
      </c>
      <c r="I2606" s="218">
        <v>120000</v>
      </c>
    </row>
    <row r="2607" spans="1:9">
      <c r="A2607" s="218" t="s">
        <v>3811</v>
      </c>
      <c r="B2607" s="218" t="s">
        <v>1729</v>
      </c>
      <c r="C2607" s="218">
        <v>0</v>
      </c>
      <c r="D2607" s="218">
        <v>0</v>
      </c>
      <c r="E2607">
        <v>0</v>
      </c>
      <c r="F2607">
        <v>0</v>
      </c>
      <c r="G2607">
        <v>0</v>
      </c>
      <c r="H2607">
        <v>0</v>
      </c>
      <c r="I2607" s="218">
        <v>30000</v>
      </c>
    </row>
    <row r="2608" spans="1:9">
      <c r="A2608" s="218" t="s">
        <v>3812</v>
      </c>
      <c r="B2608" s="218" t="s">
        <v>1750</v>
      </c>
      <c r="C2608" s="218">
        <v>0</v>
      </c>
      <c r="D2608" s="218">
        <v>0</v>
      </c>
      <c r="E2608">
        <v>0</v>
      </c>
      <c r="F2608">
        <v>0</v>
      </c>
      <c r="G2608">
        <v>0</v>
      </c>
      <c r="H2608">
        <v>0</v>
      </c>
      <c r="I2608" s="218">
        <v>30000</v>
      </c>
    </row>
    <row r="2609" spans="1:9">
      <c r="A2609" s="218" t="s">
        <v>696</v>
      </c>
      <c r="B2609" s="218" t="s">
        <v>2243</v>
      </c>
      <c r="C2609" s="218">
        <v>0</v>
      </c>
      <c r="D2609" s="218">
        <v>0</v>
      </c>
      <c r="E2609">
        <v>0</v>
      </c>
      <c r="F2609">
        <v>0</v>
      </c>
      <c r="G2609">
        <v>0</v>
      </c>
      <c r="H2609">
        <v>0</v>
      </c>
      <c r="I2609" s="218">
        <v>100000</v>
      </c>
    </row>
    <row r="2610" spans="1:9">
      <c r="A2610" s="218" t="s">
        <v>3813</v>
      </c>
      <c r="B2610" s="218" t="s">
        <v>3046</v>
      </c>
      <c r="C2610" s="218">
        <v>0</v>
      </c>
      <c r="D2610" s="218">
        <v>0</v>
      </c>
      <c r="E2610">
        <v>0</v>
      </c>
      <c r="F2610">
        <v>0</v>
      </c>
      <c r="G2610">
        <v>0</v>
      </c>
      <c r="H2610">
        <v>0</v>
      </c>
      <c r="I2610" s="218">
        <v>30000</v>
      </c>
    </row>
    <row r="2611" spans="1:9">
      <c r="A2611" s="218" t="s">
        <v>632</v>
      </c>
      <c r="B2611" s="218" t="s">
        <v>1984</v>
      </c>
      <c r="C2611" s="218">
        <v>0</v>
      </c>
      <c r="D2611" s="218">
        <v>0</v>
      </c>
      <c r="E2611">
        <v>0</v>
      </c>
      <c r="F2611">
        <v>0</v>
      </c>
      <c r="G2611">
        <v>0</v>
      </c>
      <c r="H2611">
        <v>0</v>
      </c>
      <c r="I2611" s="218">
        <v>50000</v>
      </c>
    </row>
    <row r="2612" spans="1:9">
      <c r="A2612" s="218" t="s">
        <v>947</v>
      </c>
      <c r="B2612" s="218" t="s">
        <v>1576</v>
      </c>
      <c r="C2612" s="218">
        <v>0</v>
      </c>
      <c r="D2612" s="218">
        <v>0</v>
      </c>
      <c r="E2612">
        <v>0</v>
      </c>
      <c r="F2612">
        <v>0</v>
      </c>
      <c r="G2612">
        <v>0</v>
      </c>
      <c r="H2612">
        <v>0</v>
      </c>
      <c r="I2612" s="218">
        <v>600000</v>
      </c>
    </row>
    <row r="2613" spans="1:9">
      <c r="A2613" s="218" t="s">
        <v>3814</v>
      </c>
      <c r="B2613" s="218" t="s">
        <v>3248</v>
      </c>
      <c r="C2613" s="218">
        <v>0</v>
      </c>
      <c r="D2613" s="218">
        <v>0</v>
      </c>
      <c r="E2613">
        <v>0</v>
      </c>
      <c r="F2613">
        <v>0</v>
      </c>
      <c r="G2613">
        <v>0</v>
      </c>
      <c r="H2613">
        <v>0</v>
      </c>
      <c r="I2613" s="218">
        <v>30000</v>
      </c>
    </row>
    <row r="2614" spans="1:9">
      <c r="A2614" s="218" t="s">
        <v>3815</v>
      </c>
      <c r="B2614" s="218" t="s">
        <v>3111</v>
      </c>
      <c r="C2614" s="218">
        <v>0</v>
      </c>
      <c r="D2614" s="218">
        <v>0</v>
      </c>
      <c r="E2614">
        <v>0</v>
      </c>
      <c r="F2614">
        <v>0</v>
      </c>
      <c r="G2614">
        <v>0</v>
      </c>
      <c r="H2614">
        <v>0</v>
      </c>
      <c r="I2614" s="218">
        <v>30000</v>
      </c>
    </row>
    <row r="2615" spans="1:9">
      <c r="A2615" s="218" t="s">
        <v>3816</v>
      </c>
      <c r="B2615" s="218" t="s">
        <v>1834</v>
      </c>
      <c r="C2615" s="218">
        <v>0</v>
      </c>
      <c r="D2615" s="218">
        <v>0</v>
      </c>
      <c r="E2615">
        <v>0</v>
      </c>
      <c r="F2615">
        <v>0</v>
      </c>
      <c r="G2615">
        <v>0</v>
      </c>
      <c r="H2615">
        <v>0</v>
      </c>
      <c r="I2615" s="218">
        <v>34560</v>
      </c>
    </row>
    <row r="2616" spans="1:9">
      <c r="A2616" s="218" t="s">
        <v>3817</v>
      </c>
      <c r="B2616" s="218" t="s">
        <v>1903</v>
      </c>
      <c r="C2616" s="218">
        <v>0</v>
      </c>
      <c r="D2616" s="218">
        <v>0</v>
      </c>
      <c r="E2616">
        <v>0</v>
      </c>
      <c r="F2616">
        <v>0</v>
      </c>
      <c r="G2616">
        <v>0</v>
      </c>
      <c r="H2616">
        <v>0</v>
      </c>
      <c r="I2616" s="218">
        <v>30000</v>
      </c>
    </row>
    <row r="2617" spans="1:9">
      <c r="A2617" s="218" t="s">
        <v>3818</v>
      </c>
      <c r="B2617" s="218" t="s">
        <v>2052</v>
      </c>
      <c r="C2617" s="218">
        <v>0</v>
      </c>
      <c r="D2617" s="218">
        <v>0</v>
      </c>
      <c r="E2617">
        <v>0</v>
      </c>
      <c r="F2617">
        <v>0</v>
      </c>
      <c r="G2617">
        <v>0</v>
      </c>
      <c r="H2617">
        <v>0</v>
      </c>
      <c r="I2617" s="218">
        <v>30000</v>
      </c>
    </row>
    <row r="2618" spans="1:9">
      <c r="A2618" s="218" t="s">
        <v>649</v>
      </c>
      <c r="B2618" s="218" t="s">
        <v>1622</v>
      </c>
      <c r="C2618" s="218">
        <v>0</v>
      </c>
      <c r="D2618" s="218">
        <v>0</v>
      </c>
      <c r="E2618">
        <v>0</v>
      </c>
      <c r="F2618">
        <v>0</v>
      </c>
      <c r="G2618">
        <v>0</v>
      </c>
      <c r="H2618">
        <v>0</v>
      </c>
      <c r="I2618" s="218">
        <v>80000</v>
      </c>
    </row>
    <row r="2619" spans="1:9">
      <c r="A2619" s="218" t="s">
        <v>858</v>
      </c>
      <c r="B2619" s="218" t="s">
        <v>1802</v>
      </c>
      <c r="C2619" s="218">
        <v>0</v>
      </c>
      <c r="D2619" s="218">
        <v>0</v>
      </c>
      <c r="E2619">
        <v>0</v>
      </c>
      <c r="F2619">
        <v>0</v>
      </c>
      <c r="G2619">
        <v>0</v>
      </c>
      <c r="H2619">
        <v>0</v>
      </c>
      <c r="I2619" s="218">
        <v>24000</v>
      </c>
    </row>
    <row r="2620" spans="1:9">
      <c r="A2620" s="218" t="s">
        <v>3819</v>
      </c>
      <c r="B2620" s="218" t="s">
        <v>3280</v>
      </c>
      <c r="C2620" s="218">
        <v>0</v>
      </c>
      <c r="D2620" s="218">
        <v>0</v>
      </c>
      <c r="E2620">
        <v>0</v>
      </c>
      <c r="F2620">
        <v>0</v>
      </c>
      <c r="G2620">
        <v>0</v>
      </c>
      <c r="H2620">
        <v>0</v>
      </c>
      <c r="I2620" s="218">
        <v>28800</v>
      </c>
    </row>
    <row r="2621" spans="1:9">
      <c r="A2621" s="218" t="s">
        <v>1267</v>
      </c>
      <c r="B2621" s="218" t="s">
        <v>1787</v>
      </c>
      <c r="C2621" s="218">
        <v>0</v>
      </c>
      <c r="D2621" s="218">
        <v>0</v>
      </c>
      <c r="E2621">
        <v>0</v>
      </c>
      <c r="F2621">
        <v>0</v>
      </c>
      <c r="G2621">
        <v>0</v>
      </c>
      <c r="H2621">
        <v>0</v>
      </c>
      <c r="I2621" s="218">
        <v>24000</v>
      </c>
    </row>
    <row r="2622" spans="1:9">
      <c r="A2622" s="218" t="s">
        <v>1227</v>
      </c>
      <c r="B2622" s="218" t="s">
        <v>1850</v>
      </c>
      <c r="C2622" s="218">
        <v>0</v>
      </c>
      <c r="D2622" s="218">
        <v>0</v>
      </c>
      <c r="E2622">
        <v>0</v>
      </c>
      <c r="F2622">
        <v>0</v>
      </c>
      <c r="G2622">
        <v>0</v>
      </c>
      <c r="H2622">
        <v>0</v>
      </c>
      <c r="I2622" s="218">
        <v>64000</v>
      </c>
    </row>
    <row r="2623" spans="1:9">
      <c r="A2623" s="218" t="s">
        <v>487</v>
      </c>
      <c r="B2623" s="218" t="s">
        <v>3019</v>
      </c>
      <c r="C2623" s="218">
        <v>0</v>
      </c>
      <c r="D2623" s="218">
        <v>0</v>
      </c>
      <c r="E2623">
        <v>0</v>
      </c>
      <c r="F2623">
        <v>0</v>
      </c>
      <c r="G2623">
        <v>0</v>
      </c>
      <c r="H2623">
        <v>0</v>
      </c>
      <c r="I2623" s="218">
        <v>30000</v>
      </c>
    </row>
    <row r="2624" spans="1:9">
      <c r="A2624" s="218" t="s">
        <v>3820</v>
      </c>
      <c r="B2624" s="218" t="s">
        <v>3371</v>
      </c>
      <c r="C2624" s="218">
        <v>0</v>
      </c>
      <c r="D2624" s="218">
        <v>0</v>
      </c>
      <c r="E2624">
        <v>0</v>
      </c>
      <c r="F2624">
        <v>0</v>
      </c>
      <c r="G2624">
        <v>0</v>
      </c>
      <c r="H2624">
        <v>0</v>
      </c>
      <c r="I2624" s="218">
        <v>24000</v>
      </c>
    </row>
    <row r="2625" spans="1:9">
      <c r="A2625" s="218" t="s">
        <v>622</v>
      </c>
      <c r="B2625" s="218" t="s">
        <v>1978</v>
      </c>
      <c r="C2625" s="218">
        <v>0</v>
      </c>
      <c r="D2625" s="218">
        <v>0</v>
      </c>
      <c r="E2625">
        <v>0</v>
      </c>
      <c r="F2625">
        <v>0</v>
      </c>
      <c r="G2625">
        <v>0</v>
      </c>
      <c r="H2625">
        <v>0</v>
      </c>
      <c r="I2625" s="218">
        <v>30000</v>
      </c>
    </row>
    <row r="2626" spans="1:9">
      <c r="A2626" s="218" t="s">
        <v>871</v>
      </c>
      <c r="B2626" s="218" t="s">
        <v>1668</v>
      </c>
      <c r="C2626" s="218">
        <v>0</v>
      </c>
      <c r="D2626" s="218">
        <v>0</v>
      </c>
      <c r="E2626">
        <v>0</v>
      </c>
      <c r="F2626">
        <v>0</v>
      </c>
      <c r="G2626">
        <v>0</v>
      </c>
      <c r="H2626">
        <v>0</v>
      </c>
      <c r="I2626" s="218">
        <v>160000</v>
      </c>
    </row>
    <row r="2627" spans="1:9">
      <c r="A2627" s="218" t="s">
        <v>3821</v>
      </c>
      <c r="B2627" s="218" t="s">
        <v>2061</v>
      </c>
      <c r="C2627" s="218">
        <v>0</v>
      </c>
      <c r="D2627" s="218">
        <v>0</v>
      </c>
      <c r="E2627">
        <v>0</v>
      </c>
      <c r="F2627">
        <v>0</v>
      </c>
      <c r="G2627">
        <v>0</v>
      </c>
      <c r="H2627">
        <v>0</v>
      </c>
      <c r="I2627" s="218">
        <v>24000</v>
      </c>
    </row>
    <row r="2628" spans="1:9">
      <c r="A2628" s="218" t="s">
        <v>3822</v>
      </c>
      <c r="B2628" s="218" t="s">
        <v>1769</v>
      </c>
      <c r="C2628" s="218">
        <v>0</v>
      </c>
      <c r="D2628" s="218">
        <v>0</v>
      </c>
      <c r="E2628">
        <v>0</v>
      </c>
      <c r="F2628">
        <v>0</v>
      </c>
      <c r="G2628">
        <v>0</v>
      </c>
      <c r="H2628">
        <v>0</v>
      </c>
      <c r="I2628" s="218">
        <v>30000</v>
      </c>
    </row>
    <row r="2629" spans="1:9">
      <c r="A2629" s="218" t="s">
        <v>3823</v>
      </c>
      <c r="B2629" s="218" t="s">
        <v>2198</v>
      </c>
      <c r="C2629" s="218">
        <v>0</v>
      </c>
      <c r="D2629" s="218">
        <v>0</v>
      </c>
      <c r="E2629">
        <v>0</v>
      </c>
      <c r="F2629">
        <v>0</v>
      </c>
      <c r="G2629">
        <v>0</v>
      </c>
      <c r="H2629">
        <v>0</v>
      </c>
      <c r="I2629" s="218">
        <v>30000</v>
      </c>
    </row>
    <row r="2630" spans="1:9">
      <c r="A2630" s="218" t="s">
        <v>3824</v>
      </c>
      <c r="B2630" s="218" t="s">
        <v>3118</v>
      </c>
      <c r="C2630" s="218">
        <v>0</v>
      </c>
      <c r="D2630" s="218">
        <v>0</v>
      </c>
      <c r="E2630">
        <v>0</v>
      </c>
      <c r="F2630">
        <v>0</v>
      </c>
      <c r="G2630">
        <v>0</v>
      </c>
      <c r="H2630">
        <v>0</v>
      </c>
      <c r="I2630" s="218">
        <v>30000</v>
      </c>
    </row>
    <row r="2631" spans="1:9">
      <c r="A2631" s="218" t="s">
        <v>996</v>
      </c>
      <c r="B2631" s="218" t="s">
        <v>3010</v>
      </c>
      <c r="C2631" s="218">
        <v>0</v>
      </c>
      <c r="D2631" s="218">
        <v>0</v>
      </c>
      <c r="E2631">
        <v>0</v>
      </c>
      <c r="F2631">
        <v>0</v>
      </c>
      <c r="G2631">
        <v>0</v>
      </c>
      <c r="H2631">
        <v>0</v>
      </c>
      <c r="I2631" s="218">
        <v>30000</v>
      </c>
    </row>
    <row r="2632" spans="1:9">
      <c r="A2632" s="218" t="s">
        <v>629</v>
      </c>
      <c r="B2632" s="218" t="s">
        <v>1984</v>
      </c>
      <c r="C2632" s="218">
        <v>0</v>
      </c>
      <c r="D2632" s="218">
        <v>0</v>
      </c>
      <c r="E2632">
        <v>0</v>
      </c>
      <c r="F2632">
        <v>0</v>
      </c>
      <c r="G2632">
        <v>0</v>
      </c>
      <c r="H2632">
        <v>0</v>
      </c>
      <c r="I2632" s="218">
        <v>50000</v>
      </c>
    </row>
    <row r="2633" spans="1:9">
      <c r="A2633" s="218" t="s">
        <v>492</v>
      </c>
      <c r="B2633" s="218" t="s">
        <v>2115</v>
      </c>
      <c r="C2633" s="218">
        <v>0</v>
      </c>
      <c r="D2633" s="218">
        <v>0</v>
      </c>
      <c r="E2633">
        <v>0</v>
      </c>
      <c r="F2633">
        <v>0</v>
      </c>
      <c r="G2633">
        <v>0</v>
      </c>
      <c r="H2633">
        <v>0</v>
      </c>
      <c r="I2633" s="218">
        <v>30000</v>
      </c>
    </row>
    <row r="2634" spans="1:9">
      <c r="A2634" s="218" t="s">
        <v>3825</v>
      </c>
      <c r="B2634" s="218" t="s">
        <v>1968</v>
      </c>
      <c r="C2634" s="218">
        <v>0</v>
      </c>
      <c r="D2634" s="218">
        <v>0</v>
      </c>
      <c r="E2634">
        <v>0</v>
      </c>
      <c r="F2634">
        <v>0</v>
      </c>
      <c r="G2634">
        <v>0</v>
      </c>
      <c r="H2634">
        <v>0</v>
      </c>
      <c r="I2634" s="218">
        <v>30000</v>
      </c>
    </row>
    <row r="2635" spans="1:9">
      <c r="A2635" s="218" t="s">
        <v>3826</v>
      </c>
      <c r="B2635" s="218" t="s">
        <v>2226</v>
      </c>
      <c r="C2635" s="218">
        <v>0</v>
      </c>
      <c r="D2635" s="218">
        <v>0</v>
      </c>
      <c r="E2635">
        <v>0</v>
      </c>
      <c r="F2635">
        <v>0</v>
      </c>
      <c r="G2635">
        <v>0</v>
      </c>
      <c r="H2635">
        <v>0</v>
      </c>
      <c r="I2635" s="218">
        <v>28800</v>
      </c>
    </row>
    <row r="2636" spans="1:9">
      <c r="A2636" s="218" t="s">
        <v>803</v>
      </c>
      <c r="B2636" s="218" t="s">
        <v>1949</v>
      </c>
      <c r="C2636" s="218">
        <v>0</v>
      </c>
      <c r="D2636" s="218">
        <v>0</v>
      </c>
      <c r="E2636">
        <v>0</v>
      </c>
      <c r="F2636">
        <v>0</v>
      </c>
      <c r="G2636">
        <v>0</v>
      </c>
      <c r="H2636">
        <v>0</v>
      </c>
      <c r="I2636" s="218">
        <v>30000</v>
      </c>
    </row>
    <row r="2637" spans="1:9">
      <c r="A2637" s="218" t="s">
        <v>1005</v>
      </c>
      <c r="B2637" s="218" t="s">
        <v>1005</v>
      </c>
      <c r="C2637" s="218">
        <v>0</v>
      </c>
      <c r="D2637" s="218">
        <v>0</v>
      </c>
      <c r="E2637">
        <v>0</v>
      </c>
      <c r="F2637">
        <v>0</v>
      </c>
      <c r="G2637">
        <v>0</v>
      </c>
      <c r="H2637">
        <v>0</v>
      </c>
      <c r="I2637" s="218">
        <v>40000</v>
      </c>
    </row>
    <row r="2638" spans="1:9">
      <c r="A2638" s="218" t="s">
        <v>1129</v>
      </c>
      <c r="B2638" s="218" t="s">
        <v>2331</v>
      </c>
      <c r="C2638" s="218">
        <v>0</v>
      </c>
      <c r="D2638" s="218">
        <v>0</v>
      </c>
      <c r="E2638">
        <v>0</v>
      </c>
      <c r="F2638">
        <v>0</v>
      </c>
      <c r="G2638">
        <v>0</v>
      </c>
      <c r="H2638">
        <v>0</v>
      </c>
      <c r="I2638" s="218">
        <v>30000</v>
      </c>
    </row>
    <row r="2639" spans="1:9">
      <c r="A2639" s="218" t="s">
        <v>3827</v>
      </c>
      <c r="B2639" s="218" t="s">
        <v>3075</v>
      </c>
      <c r="C2639" s="218">
        <v>0</v>
      </c>
      <c r="D2639" s="218">
        <v>0</v>
      </c>
      <c r="E2639">
        <v>0</v>
      </c>
      <c r="F2639">
        <v>0</v>
      </c>
      <c r="G2639">
        <v>0</v>
      </c>
      <c r="H2639">
        <v>0</v>
      </c>
      <c r="I2639" s="218">
        <v>30000</v>
      </c>
    </row>
    <row r="2640" spans="1:9">
      <c r="A2640" s="218" t="s">
        <v>3828</v>
      </c>
      <c r="B2640" s="218" t="s">
        <v>1965</v>
      </c>
      <c r="C2640" s="218">
        <v>0</v>
      </c>
      <c r="D2640" s="218">
        <v>0</v>
      </c>
      <c r="E2640">
        <v>0</v>
      </c>
      <c r="F2640">
        <v>0</v>
      </c>
      <c r="G2640">
        <v>0</v>
      </c>
      <c r="H2640">
        <v>0</v>
      </c>
      <c r="I2640" s="218">
        <v>34560</v>
      </c>
    </row>
    <row r="2641" spans="1:9">
      <c r="A2641" s="218" t="s">
        <v>3829</v>
      </c>
      <c r="B2641" s="218" t="s">
        <v>2019</v>
      </c>
      <c r="C2641" s="218">
        <v>0</v>
      </c>
      <c r="D2641" s="218">
        <v>0</v>
      </c>
      <c r="E2641">
        <v>0</v>
      </c>
      <c r="F2641">
        <v>0</v>
      </c>
      <c r="G2641">
        <v>0</v>
      </c>
      <c r="H2641">
        <v>0</v>
      </c>
      <c r="I2641" s="218">
        <v>50000</v>
      </c>
    </row>
    <row r="2642" spans="1:9">
      <c r="A2642" s="218" t="s">
        <v>3830</v>
      </c>
      <c r="B2642" s="218" t="s">
        <v>1796</v>
      </c>
      <c r="C2642" s="218">
        <v>0</v>
      </c>
      <c r="D2642" s="218">
        <v>0</v>
      </c>
      <c r="E2642">
        <v>0</v>
      </c>
      <c r="F2642">
        <v>0</v>
      </c>
      <c r="G2642">
        <v>0</v>
      </c>
      <c r="H2642">
        <v>0</v>
      </c>
      <c r="I2642" s="218">
        <v>30000</v>
      </c>
    </row>
    <row r="2643" spans="1:9">
      <c r="A2643" s="218" t="s">
        <v>3831</v>
      </c>
      <c r="B2643" s="218" t="s">
        <v>2198</v>
      </c>
      <c r="C2643" s="218">
        <v>0</v>
      </c>
      <c r="D2643" s="218">
        <v>0</v>
      </c>
      <c r="E2643">
        <v>0</v>
      </c>
      <c r="F2643">
        <v>0</v>
      </c>
      <c r="G2643">
        <v>0</v>
      </c>
      <c r="H2643">
        <v>0</v>
      </c>
      <c r="I2643" s="218">
        <v>30000</v>
      </c>
    </row>
    <row r="2644" spans="1:9">
      <c r="A2644" s="218" t="s">
        <v>1009</v>
      </c>
      <c r="B2644" s="218" t="s">
        <v>1911</v>
      </c>
      <c r="C2644" s="218">
        <v>0</v>
      </c>
      <c r="D2644" s="218">
        <v>0</v>
      </c>
      <c r="E2644">
        <v>0</v>
      </c>
      <c r="F2644">
        <v>0</v>
      </c>
      <c r="G2644">
        <v>0</v>
      </c>
      <c r="H2644">
        <v>0</v>
      </c>
      <c r="I2644" s="218">
        <v>64000</v>
      </c>
    </row>
    <row r="2645" spans="1:9">
      <c r="A2645" s="218" t="s">
        <v>1083</v>
      </c>
      <c r="B2645" s="218" t="s">
        <v>1619</v>
      </c>
      <c r="C2645" s="218">
        <v>0</v>
      </c>
      <c r="D2645" s="218">
        <v>0</v>
      </c>
      <c r="E2645">
        <v>0</v>
      </c>
      <c r="F2645">
        <v>0</v>
      </c>
      <c r="G2645">
        <v>0</v>
      </c>
      <c r="H2645">
        <v>0</v>
      </c>
      <c r="I2645" s="218">
        <v>30000</v>
      </c>
    </row>
    <row r="2646" spans="1:9">
      <c r="A2646" s="218" t="s">
        <v>3832</v>
      </c>
      <c r="B2646" s="218" t="s">
        <v>2354</v>
      </c>
      <c r="C2646" s="218">
        <v>0</v>
      </c>
      <c r="D2646" s="218">
        <v>0</v>
      </c>
      <c r="E2646">
        <v>0</v>
      </c>
      <c r="F2646">
        <v>0</v>
      </c>
      <c r="G2646">
        <v>0</v>
      </c>
      <c r="H2646">
        <v>0</v>
      </c>
      <c r="I2646" s="218">
        <v>30000</v>
      </c>
    </row>
    <row r="2647" spans="1:9">
      <c r="A2647" s="218" t="s">
        <v>3833</v>
      </c>
      <c r="B2647" s="218" t="s">
        <v>3131</v>
      </c>
      <c r="C2647" s="218">
        <v>0</v>
      </c>
      <c r="D2647" s="218">
        <v>0</v>
      </c>
      <c r="E2647">
        <v>0</v>
      </c>
      <c r="F2647">
        <v>0</v>
      </c>
      <c r="G2647">
        <v>0</v>
      </c>
      <c r="H2647">
        <v>0</v>
      </c>
      <c r="I2647" s="218">
        <v>24000</v>
      </c>
    </row>
    <row r="2648" spans="1:9">
      <c r="A2648" s="218" t="s">
        <v>1013</v>
      </c>
      <c r="B2648" s="218" t="s">
        <v>3127</v>
      </c>
      <c r="C2648" s="218">
        <v>0</v>
      </c>
      <c r="D2648" s="218">
        <v>0</v>
      </c>
      <c r="E2648">
        <v>0</v>
      </c>
      <c r="F2648">
        <v>0</v>
      </c>
      <c r="G2648">
        <v>0</v>
      </c>
      <c r="H2648">
        <v>0</v>
      </c>
      <c r="I2648" s="218">
        <v>50000</v>
      </c>
    </row>
    <row r="2649" spans="1:9">
      <c r="A2649" s="218" t="s">
        <v>685</v>
      </c>
      <c r="B2649" s="218" t="s">
        <v>2719</v>
      </c>
      <c r="C2649" s="218">
        <v>0</v>
      </c>
      <c r="D2649" s="218">
        <v>0</v>
      </c>
      <c r="E2649">
        <v>0</v>
      </c>
      <c r="F2649">
        <v>0</v>
      </c>
      <c r="G2649">
        <v>0</v>
      </c>
      <c r="H2649">
        <v>0</v>
      </c>
      <c r="I2649" s="218">
        <v>80000</v>
      </c>
    </row>
    <row r="2650" spans="1:9">
      <c r="A2650" s="218" t="s">
        <v>3834</v>
      </c>
      <c r="B2650" s="218" t="s">
        <v>2126</v>
      </c>
      <c r="C2650" s="218">
        <v>0</v>
      </c>
      <c r="D2650" s="218">
        <v>0</v>
      </c>
      <c r="E2650">
        <v>0</v>
      </c>
      <c r="F2650">
        <v>0</v>
      </c>
      <c r="G2650">
        <v>0</v>
      </c>
      <c r="H2650">
        <v>0</v>
      </c>
      <c r="I2650" s="218">
        <v>30000</v>
      </c>
    </row>
    <row r="2651" spans="1:9">
      <c r="A2651" s="218" t="s">
        <v>588</v>
      </c>
      <c r="B2651" s="218" t="s">
        <v>3006</v>
      </c>
      <c r="C2651" s="218">
        <v>0</v>
      </c>
      <c r="D2651" s="218">
        <v>0</v>
      </c>
      <c r="E2651">
        <v>0</v>
      </c>
      <c r="F2651">
        <v>0</v>
      </c>
      <c r="G2651">
        <v>0</v>
      </c>
      <c r="H2651">
        <v>0</v>
      </c>
      <c r="I2651" s="218">
        <v>30000</v>
      </c>
    </row>
    <row r="2652" spans="1:9">
      <c r="A2652" s="218" t="s">
        <v>3835</v>
      </c>
      <c r="B2652" s="218" t="s">
        <v>2529</v>
      </c>
      <c r="C2652" s="218">
        <v>0</v>
      </c>
      <c r="D2652" s="218">
        <v>0</v>
      </c>
      <c r="E2652">
        <v>0</v>
      </c>
      <c r="F2652">
        <v>0</v>
      </c>
      <c r="G2652">
        <v>0</v>
      </c>
      <c r="H2652">
        <v>0</v>
      </c>
      <c r="I2652" s="218">
        <v>40000</v>
      </c>
    </row>
    <row r="2653" spans="1:9">
      <c r="A2653" s="218" t="s">
        <v>3836</v>
      </c>
      <c r="B2653" s="218" t="s">
        <v>3567</v>
      </c>
      <c r="C2653" s="218">
        <v>0</v>
      </c>
      <c r="D2653" s="218">
        <v>0</v>
      </c>
      <c r="E2653">
        <v>0</v>
      </c>
      <c r="F2653">
        <v>0</v>
      </c>
      <c r="G2653">
        <v>0</v>
      </c>
      <c r="H2653">
        <v>0</v>
      </c>
      <c r="I2653" s="218">
        <v>30000</v>
      </c>
    </row>
    <row r="2654" spans="1:9">
      <c r="A2654" s="218" t="s">
        <v>1271</v>
      </c>
      <c r="B2654" s="218" t="s">
        <v>2328</v>
      </c>
      <c r="C2654" s="218">
        <v>0</v>
      </c>
      <c r="D2654" s="218">
        <v>0</v>
      </c>
      <c r="E2654">
        <v>0</v>
      </c>
      <c r="F2654">
        <v>0</v>
      </c>
      <c r="G2654">
        <v>0</v>
      </c>
      <c r="H2654">
        <v>0</v>
      </c>
      <c r="I2654" s="218">
        <v>50000</v>
      </c>
    </row>
    <row r="2655" spans="1:9">
      <c r="A2655" s="218" t="s">
        <v>608</v>
      </c>
      <c r="B2655" s="218" t="s">
        <v>2130</v>
      </c>
      <c r="C2655" s="218">
        <v>0</v>
      </c>
      <c r="D2655" s="218">
        <v>0</v>
      </c>
      <c r="E2655">
        <v>0</v>
      </c>
      <c r="F2655">
        <v>0</v>
      </c>
      <c r="G2655">
        <v>0</v>
      </c>
      <c r="H2655">
        <v>0</v>
      </c>
      <c r="I2655" s="218">
        <v>30000</v>
      </c>
    </row>
    <row r="2656" spans="1:9">
      <c r="A2656" s="218" t="s">
        <v>3837</v>
      </c>
      <c r="B2656" s="218" t="s">
        <v>1689</v>
      </c>
      <c r="C2656" s="218">
        <v>0</v>
      </c>
      <c r="D2656" s="218">
        <v>0</v>
      </c>
      <c r="E2656">
        <v>0</v>
      </c>
      <c r="F2656">
        <v>0</v>
      </c>
      <c r="G2656">
        <v>0</v>
      </c>
      <c r="H2656">
        <v>0</v>
      </c>
      <c r="I2656" s="218">
        <v>30000</v>
      </c>
    </row>
    <row r="2657" spans="1:9">
      <c r="A2657" s="218" t="s">
        <v>3838</v>
      </c>
      <c r="B2657" s="218" t="s">
        <v>3264</v>
      </c>
      <c r="C2657" s="218">
        <v>0</v>
      </c>
      <c r="D2657" s="218">
        <v>0</v>
      </c>
      <c r="E2657">
        <v>0</v>
      </c>
      <c r="F2657">
        <v>0</v>
      </c>
      <c r="G2657">
        <v>0</v>
      </c>
      <c r="H2657">
        <v>0</v>
      </c>
      <c r="I2657" s="218">
        <v>24000</v>
      </c>
    </row>
    <row r="2658" spans="1:9">
      <c r="A2658" s="218" t="s">
        <v>3839</v>
      </c>
      <c r="B2658" s="218" t="s">
        <v>3238</v>
      </c>
      <c r="C2658" s="218">
        <v>0</v>
      </c>
      <c r="D2658" s="218">
        <v>0</v>
      </c>
      <c r="E2658">
        <v>0</v>
      </c>
      <c r="F2658">
        <v>0</v>
      </c>
      <c r="G2658">
        <v>0</v>
      </c>
      <c r="H2658">
        <v>0</v>
      </c>
      <c r="I2658" s="218">
        <v>34560</v>
      </c>
    </row>
    <row r="2659" spans="1:9">
      <c r="A2659" s="218" t="s">
        <v>3840</v>
      </c>
      <c r="B2659" s="218" t="s">
        <v>3034</v>
      </c>
      <c r="C2659" s="218">
        <v>0</v>
      </c>
      <c r="D2659" s="218">
        <v>0</v>
      </c>
      <c r="E2659">
        <v>0</v>
      </c>
      <c r="F2659">
        <v>0</v>
      </c>
      <c r="G2659">
        <v>0</v>
      </c>
      <c r="H2659">
        <v>0</v>
      </c>
      <c r="I2659" s="218">
        <v>300000</v>
      </c>
    </row>
    <row r="2660" spans="1:9">
      <c r="A2660" s="218" t="s">
        <v>3841</v>
      </c>
      <c r="B2660" s="218" t="s">
        <v>1919</v>
      </c>
      <c r="C2660" s="218">
        <v>0</v>
      </c>
      <c r="D2660" s="218">
        <v>0</v>
      </c>
      <c r="E2660">
        <v>0</v>
      </c>
      <c r="F2660">
        <v>0</v>
      </c>
      <c r="G2660">
        <v>0</v>
      </c>
      <c r="H2660">
        <v>0</v>
      </c>
      <c r="I2660" s="218">
        <v>34560</v>
      </c>
    </row>
    <row r="2661" spans="1:9">
      <c r="A2661" s="218" t="s">
        <v>3842</v>
      </c>
      <c r="B2661" s="218" t="s">
        <v>1810</v>
      </c>
      <c r="C2661" s="218">
        <v>0</v>
      </c>
      <c r="D2661" s="218">
        <v>0</v>
      </c>
      <c r="E2661">
        <v>0</v>
      </c>
      <c r="F2661">
        <v>0</v>
      </c>
      <c r="G2661">
        <v>0</v>
      </c>
      <c r="H2661">
        <v>0</v>
      </c>
      <c r="I2661" s="218">
        <v>30000</v>
      </c>
    </row>
    <row r="2662" spans="1:9">
      <c r="A2662" s="218" t="s">
        <v>3843</v>
      </c>
      <c r="B2662" s="218" t="s">
        <v>2347</v>
      </c>
      <c r="C2662" s="218">
        <v>0</v>
      </c>
      <c r="D2662" s="218">
        <v>0</v>
      </c>
      <c r="E2662">
        <v>0</v>
      </c>
      <c r="F2662">
        <v>0</v>
      </c>
      <c r="G2662">
        <v>0</v>
      </c>
      <c r="H2662">
        <v>0</v>
      </c>
      <c r="I2662" s="218">
        <v>50000</v>
      </c>
    </row>
    <row r="2663" spans="1:9">
      <c r="A2663" s="218" t="s">
        <v>2323</v>
      </c>
      <c r="B2663" s="218" t="s">
        <v>1776</v>
      </c>
      <c r="C2663" s="218">
        <v>0</v>
      </c>
      <c r="D2663" s="218">
        <v>0</v>
      </c>
      <c r="E2663">
        <v>0</v>
      </c>
      <c r="F2663">
        <v>0</v>
      </c>
      <c r="G2663">
        <v>0</v>
      </c>
      <c r="H2663">
        <v>0</v>
      </c>
      <c r="I2663" s="218">
        <v>30000</v>
      </c>
    </row>
    <row r="2664" spans="1:9">
      <c r="A2664" s="218" t="s">
        <v>3844</v>
      </c>
      <c r="B2664" s="218" t="s">
        <v>2072</v>
      </c>
      <c r="C2664" s="218">
        <v>0</v>
      </c>
      <c r="D2664" s="218">
        <v>0</v>
      </c>
      <c r="E2664">
        <v>0</v>
      </c>
      <c r="F2664">
        <v>0</v>
      </c>
      <c r="G2664">
        <v>0</v>
      </c>
      <c r="H2664">
        <v>0</v>
      </c>
      <c r="I2664" s="218">
        <v>50000</v>
      </c>
    </row>
    <row r="2665" spans="1:9">
      <c r="A2665" s="218" t="s">
        <v>905</v>
      </c>
      <c r="B2665" s="218" t="s">
        <v>3099</v>
      </c>
      <c r="C2665" s="218">
        <v>0</v>
      </c>
      <c r="D2665" s="218">
        <v>0</v>
      </c>
      <c r="E2665">
        <v>0</v>
      </c>
      <c r="F2665">
        <v>0</v>
      </c>
      <c r="G2665">
        <v>0</v>
      </c>
      <c r="H2665">
        <v>0</v>
      </c>
      <c r="I2665" s="218">
        <v>30000</v>
      </c>
    </row>
    <row r="2666" spans="1:9">
      <c r="A2666" s="218" t="s">
        <v>501</v>
      </c>
      <c r="B2666" s="218" t="s">
        <v>1588</v>
      </c>
      <c r="C2666" s="218">
        <v>0</v>
      </c>
      <c r="D2666" s="218">
        <v>0</v>
      </c>
      <c r="E2666">
        <v>0</v>
      </c>
      <c r="F2666">
        <v>0</v>
      </c>
      <c r="G2666">
        <v>0</v>
      </c>
      <c r="H2666">
        <v>0</v>
      </c>
      <c r="I2666" s="218">
        <v>216000</v>
      </c>
    </row>
    <row r="2667" spans="1:9">
      <c r="A2667" s="218" t="s">
        <v>3845</v>
      </c>
      <c r="B2667" s="218" t="s">
        <v>3062</v>
      </c>
      <c r="C2667" s="218">
        <v>0</v>
      </c>
      <c r="D2667" s="218">
        <v>0</v>
      </c>
      <c r="E2667">
        <v>0</v>
      </c>
      <c r="F2667">
        <v>0</v>
      </c>
      <c r="G2667">
        <v>0</v>
      </c>
      <c r="H2667">
        <v>0</v>
      </c>
      <c r="I2667" s="218">
        <v>30000</v>
      </c>
    </row>
    <row r="2668" spans="1:9">
      <c r="A2668" s="218" t="s">
        <v>786</v>
      </c>
      <c r="B2668" s="218" t="s">
        <v>1845</v>
      </c>
      <c r="C2668" s="218">
        <v>0</v>
      </c>
      <c r="D2668" s="218">
        <v>0</v>
      </c>
      <c r="E2668">
        <v>0</v>
      </c>
      <c r="F2668">
        <v>0</v>
      </c>
      <c r="G2668">
        <v>0</v>
      </c>
      <c r="H2668">
        <v>0</v>
      </c>
      <c r="I2668" s="218">
        <v>30000</v>
      </c>
    </row>
    <row r="2669" spans="1:9">
      <c r="A2669" s="218" t="s">
        <v>3846</v>
      </c>
      <c r="B2669" s="218" t="s">
        <v>3015</v>
      </c>
      <c r="C2669" s="218">
        <v>0</v>
      </c>
      <c r="D2669" s="218">
        <v>0</v>
      </c>
      <c r="E2669">
        <v>0</v>
      </c>
      <c r="F2669">
        <v>0</v>
      </c>
      <c r="G2669">
        <v>0</v>
      </c>
      <c r="H2669">
        <v>0</v>
      </c>
      <c r="I2669" s="218">
        <v>30000</v>
      </c>
    </row>
    <row r="2670" spans="1:9">
      <c r="A2670" s="218" t="s">
        <v>3847</v>
      </c>
      <c r="B2670" s="218" t="s">
        <v>3360</v>
      </c>
      <c r="C2670" s="218">
        <v>0</v>
      </c>
      <c r="D2670" s="218">
        <v>0</v>
      </c>
      <c r="E2670">
        <v>0</v>
      </c>
      <c r="F2670">
        <v>0</v>
      </c>
      <c r="G2670">
        <v>0</v>
      </c>
      <c r="H2670">
        <v>0</v>
      </c>
      <c r="I2670" s="218">
        <v>50000</v>
      </c>
    </row>
    <row r="2671" spans="1:9">
      <c r="A2671" s="218" t="s">
        <v>1320</v>
      </c>
      <c r="B2671" s="218" t="s">
        <v>1625</v>
      </c>
      <c r="C2671" s="218">
        <v>0</v>
      </c>
      <c r="D2671" s="218">
        <v>0</v>
      </c>
      <c r="E2671">
        <v>0</v>
      </c>
      <c r="F2671">
        <v>0</v>
      </c>
      <c r="G2671">
        <v>0</v>
      </c>
      <c r="H2671">
        <v>0</v>
      </c>
      <c r="I2671" s="218">
        <v>80000</v>
      </c>
    </row>
    <row r="2672" spans="1:9">
      <c r="A2672" s="218" t="s">
        <v>3848</v>
      </c>
      <c r="B2672" s="218" t="s">
        <v>2114</v>
      </c>
      <c r="C2672" s="218">
        <v>0</v>
      </c>
      <c r="D2672" s="218">
        <v>0</v>
      </c>
      <c r="E2672">
        <v>0</v>
      </c>
      <c r="F2672">
        <v>0</v>
      </c>
      <c r="G2672">
        <v>0</v>
      </c>
      <c r="H2672">
        <v>0</v>
      </c>
      <c r="I2672" s="218">
        <v>34560</v>
      </c>
    </row>
    <row r="2673" spans="1:9">
      <c r="A2673" s="218" t="s">
        <v>3849</v>
      </c>
      <c r="B2673" s="218" t="s">
        <v>1872</v>
      </c>
      <c r="C2673" s="218">
        <v>0</v>
      </c>
      <c r="D2673" s="218">
        <v>0</v>
      </c>
      <c r="E2673">
        <v>0</v>
      </c>
      <c r="F2673">
        <v>0</v>
      </c>
      <c r="G2673">
        <v>0</v>
      </c>
      <c r="H2673">
        <v>0</v>
      </c>
      <c r="I2673" s="218">
        <v>150000</v>
      </c>
    </row>
    <row r="2674" spans="1:9">
      <c r="A2674" s="218" t="s">
        <v>847</v>
      </c>
      <c r="B2674" s="218" t="s">
        <v>3043</v>
      </c>
      <c r="C2674" s="218">
        <v>0</v>
      </c>
      <c r="D2674" s="218">
        <v>0</v>
      </c>
      <c r="E2674">
        <v>0</v>
      </c>
      <c r="F2674">
        <v>0</v>
      </c>
      <c r="G2674">
        <v>0</v>
      </c>
      <c r="H2674">
        <v>0</v>
      </c>
      <c r="I2674" s="218">
        <v>122880</v>
      </c>
    </row>
    <row r="2675" spans="1:9">
      <c r="A2675" s="218" t="s">
        <v>3850</v>
      </c>
      <c r="B2675" s="218" t="s">
        <v>3413</v>
      </c>
      <c r="C2675" s="218">
        <v>0</v>
      </c>
      <c r="D2675" s="218">
        <v>0</v>
      </c>
      <c r="E2675">
        <v>0</v>
      </c>
      <c r="F2675">
        <v>0</v>
      </c>
      <c r="G2675">
        <v>0</v>
      </c>
      <c r="H2675">
        <v>0</v>
      </c>
      <c r="I2675" s="218">
        <v>24000</v>
      </c>
    </row>
    <row r="2676" spans="1:9">
      <c r="A2676" s="218" t="s">
        <v>866</v>
      </c>
      <c r="B2676" s="218" t="s">
        <v>1802</v>
      </c>
      <c r="C2676" s="218">
        <v>0</v>
      </c>
      <c r="D2676" s="218">
        <v>0</v>
      </c>
      <c r="E2676">
        <v>0</v>
      </c>
      <c r="F2676">
        <v>0</v>
      </c>
      <c r="G2676">
        <v>0</v>
      </c>
      <c r="H2676">
        <v>0</v>
      </c>
      <c r="I2676" s="218">
        <v>24000</v>
      </c>
    </row>
    <row r="2677" spans="1:9">
      <c r="A2677" s="218" t="s">
        <v>861</v>
      </c>
      <c r="B2677" s="218" t="s">
        <v>1802</v>
      </c>
      <c r="C2677" s="218">
        <v>0</v>
      </c>
      <c r="D2677" s="218">
        <v>0</v>
      </c>
      <c r="E2677">
        <v>0</v>
      </c>
      <c r="F2677">
        <v>0</v>
      </c>
      <c r="G2677">
        <v>0</v>
      </c>
      <c r="H2677">
        <v>0</v>
      </c>
      <c r="I2677" s="218">
        <v>24000</v>
      </c>
    </row>
    <row r="2678" spans="1:9">
      <c r="A2678" s="218" t="s">
        <v>3851</v>
      </c>
      <c r="B2678" s="218" t="s">
        <v>2747</v>
      </c>
      <c r="C2678" s="218">
        <v>0</v>
      </c>
      <c r="D2678" s="218">
        <v>0</v>
      </c>
      <c r="E2678">
        <v>0</v>
      </c>
      <c r="F2678">
        <v>0</v>
      </c>
      <c r="G2678">
        <v>0</v>
      </c>
      <c r="H2678">
        <v>0</v>
      </c>
      <c r="I2678" s="218">
        <v>80000</v>
      </c>
    </row>
    <row r="2679" spans="1:9">
      <c r="A2679" s="218" t="s">
        <v>3852</v>
      </c>
      <c r="B2679" s="218" t="s">
        <v>1913</v>
      </c>
      <c r="C2679" s="218">
        <v>0</v>
      </c>
      <c r="D2679" s="218">
        <v>0</v>
      </c>
      <c r="E2679">
        <v>0</v>
      </c>
      <c r="F2679">
        <v>0</v>
      </c>
      <c r="G2679">
        <v>0</v>
      </c>
      <c r="H2679">
        <v>0</v>
      </c>
      <c r="I2679" s="218">
        <v>24000</v>
      </c>
    </row>
    <row r="2680" spans="1:9">
      <c r="A2680" s="218" t="s">
        <v>963</v>
      </c>
      <c r="B2680" s="218" t="s">
        <v>2311</v>
      </c>
      <c r="C2680" s="218">
        <v>0</v>
      </c>
      <c r="D2680" s="218">
        <v>0</v>
      </c>
      <c r="E2680">
        <v>0</v>
      </c>
      <c r="F2680">
        <v>0</v>
      </c>
      <c r="G2680">
        <v>0</v>
      </c>
      <c r="H2680">
        <v>0</v>
      </c>
      <c r="I2680" s="218">
        <v>24000</v>
      </c>
    </row>
    <row r="2681" spans="1:9">
      <c r="A2681" s="218" t="s">
        <v>3853</v>
      </c>
      <c r="B2681" s="218" t="s">
        <v>3185</v>
      </c>
      <c r="C2681" s="218">
        <v>0</v>
      </c>
      <c r="D2681" s="218">
        <v>0</v>
      </c>
      <c r="E2681">
        <v>0</v>
      </c>
      <c r="F2681">
        <v>0</v>
      </c>
      <c r="G2681">
        <v>0</v>
      </c>
      <c r="H2681">
        <v>0</v>
      </c>
      <c r="I2681" s="218">
        <v>28800</v>
      </c>
    </row>
    <row r="2682" spans="1:9">
      <c r="A2682" s="218" t="s">
        <v>3854</v>
      </c>
      <c r="B2682" s="218" t="s">
        <v>3550</v>
      </c>
      <c r="C2682" s="218">
        <v>0</v>
      </c>
      <c r="D2682" s="218">
        <v>0</v>
      </c>
      <c r="E2682">
        <v>0</v>
      </c>
      <c r="F2682">
        <v>0</v>
      </c>
      <c r="G2682">
        <v>0</v>
      </c>
      <c r="H2682">
        <v>0</v>
      </c>
      <c r="I2682" s="218">
        <v>50000</v>
      </c>
    </row>
    <row r="2683" spans="1:9">
      <c r="A2683" s="218" t="s">
        <v>3855</v>
      </c>
      <c r="B2683" s="218" t="s">
        <v>2347</v>
      </c>
      <c r="C2683" s="218">
        <v>0</v>
      </c>
      <c r="D2683" s="218">
        <v>0</v>
      </c>
      <c r="E2683">
        <v>0</v>
      </c>
      <c r="F2683">
        <v>0</v>
      </c>
      <c r="G2683">
        <v>0</v>
      </c>
      <c r="H2683">
        <v>0</v>
      </c>
      <c r="I2683" s="218">
        <v>50000</v>
      </c>
    </row>
    <row r="2684" spans="1:9">
      <c r="A2684" s="218" t="s">
        <v>3856</v>
      </c>
      <c r="B2684" s="218" t="s">
        <v>1842</v>
      </c>
      <c r="C2684" s="218">
        <v>0</v>
      </c>
      <c r="D2684" s="218">
        <v>0</v>
      </c>
      <c r="E2684">
        <v>0</v>
      </c>
      <c r="F2684">
        <v>0</v>
      </c>
      <c r="G2684">
        <v>0</v>
      </c>
      <c r="H2684">
        <v>0</v>
      </c>
      <c r="I2684" s="218">
        <v>34560</v>
      </c>
    </row>
    <row r="2685" spans="1:9">
      <c r="A2685" s="218" t="s">
        <v>591</v>
      </c>
      <c r="B2685" s="218" t="s">
        <v>3006</v>
      </c>
      <c r="C2685" s="218">
        <v>0</v>
      </c>
      <c r="D2685" s="218">
        <v>0</v>
      </c>
      <c r="E2685">
        <v>0</v>
      </c>
      <c r="F2685">
        <v>0</v>
      </c>
      <c r="G2685">
        <v>0</v>
      </c>
      <c r="H2685">
        <v>0</v>
      </c>
      <c r="I2685" s="218">
        <v>30000</v>
      </c>
    </row>
    <row r="2686" spans="1:9">
      <c r="A2686" s="218" t="s">
        <v>624</v>
      </c>
      <c r="B2686" s="218" t="s">
        <v>1978</v>
      </c>
      <c r="C2686" s="218">
        <v>0</v>
      </c>
      <c r="D2686" s="218">
        <v>0</v>
      </c>
      <c r="E2686">
        <v>0</v>
      </c>
      <c r="F2686">
        <v>0</v>
      </c>
      <c r="G2686">
        <v>0</v>
      </c>
      <c r="H2686">
        <v>0</v>
      </c>
      <c r="I2686" s="218">
        <v>30000</v>
      </c>
    </row>
    <row r="2687" spans="1:9">
      <c r="A2687" s="218" t="s">
        <v>3857</v>
      </c>
      <c r="B2687" s="218" t="s">
        <v>1954</v>
      </c>
      <c r="C2687" s="218">
        <v>0</v>
      </c>
      <c r="D2687" s="218">
        <v>0</v>
      </c>
      <c r="E2687">
        <v>0</v>
      </c>
      <c r="F2687">
        <v>0</v>
      </c>
      <c r="G2687">
        <v>0</v>
      </c>
      <c r="H2687">
        <v>0</v>
      </c>
      <c r="I2687" s="218">
        <v>30000</v>
      </c>
    </row>
    <row r="2688" spans="1:9">
      <c r="A2688" s="218" t="s">
        <v>3858</v>
      </c>
      <c r="B2688" s="218" t="s">
        <v>3490</v>
      </c>
      <c r="C2688" s="218">
        <v>0</v>
      </c>
      <c r="D2688" s="218">
        <v>0</v>
      </c>
      <c r="E2688">
        <v>0</v>
      </c>
      <c r="F2688">
        <v>0</v>
      </c>
      <c r="G2688">
        <v>0</v>
      </c>
      <c r="H2688">
        <v>0</v>
      </c>
      <c r="I2688" s="218">
        <v>34560</v>
      </c>
    </row>
    <row r="2689" spans="1:9">
      <c r="A2689" s="218" t="s">
        <v>3859</v>
      </c>
      <c r="B2689" s="218" t="s">
        <v>2185</v>
      </c>
      <c r="C2689" s="218">
        <v>0</v>
      </c>
      <c r="D2689" s="218">
        <v>0</v>
      </c>
      <c r="E2689">
        <v>0</v>
      </c>
      <c r="F2689">
        <v>0</v>
      </c>
      <c r="G2689">
        <v>0</v>
      </c>
      <c r="H2689">
        <v>0</v>
      </c>
      <c r="I2689" s="218">
        <v>30000</v>
      </c>
    </row>
    <row r="2690" spans="1:9">
      <c r="A2690" s="218" t="s">
        <v>593</v>
      </c>
      <c r="B2690" s="218" t="s">
        <v>3170</v>
      </c>
      <c r="C2690" s="218">
        <v>0</v>
      </c>
      <c r="D2690" s="218">
        <v>0</v>
      </c>
      <c r="E2690">
        <v>0</v>
      </c>
      <c r="F2690">
        <v>0</v>
      </c>
      <c r="G2690">
        <v>0</v>
      </c>
      <c r="H2690">
        <v>0</v>
      </c>
      <c r="I2690" s="218">
        <v>30000</v>
      </c>
    </row>
    <row r="2691" spans="1:9">
      <c r="A2691" s="218" t="s">
        <v>3860</v>
      </c>
      <c r="B2691" s="218" t="s">
        <v>3064</v>
      </c>
      <c r="C2691" s="218">
        <v>0</v>
      </c>
      <c r="D2691" s="218">
        <v>0</v>
      </c>
      <c r="E2691">
        <v>0</v>
      </c>
      <c r="F2691">
        <v>0</v>
      </c>
      <c r="G2691">
        <v>0</v>
      </c>
      <c r="H2691">
        <v>0</v>
      </c>
      <c r="I2691" s="218">
        <v>50000</v>
      </c>
    </row>
    <row r="2692" spans="1:9">
      <c r="A2692" s="218" t="s">
        <v>3861</v>
      </c>
      <c r="B2692" s="218" t="s">
        <v>2339</v>
      </c>
      <c r="C2692" s="218">
        <v>0</v>
      </c>
      <c r="D2692" s="218">
        <v>0</v>
      </c>
      <c r="E2692">
        <v>0</v>
      </c>
      <c r="F2692">
        <v>0</v>
      </c>
      <c r="G2692">
        <v>0</v>
      </c>
      <c r="H2692">
        <v>0</v>
      </c>
      <c r="I2692" s="218">
        <v>30000</v>
      </c>
    </row>
    <row r="2693" spans="1:9">
      <c r="A2693" s="218" t="s">
        <v>3862</v>
      </c>
      <c r="B2693" s="218" t="s">
        <v>1744</v>
      </c>
      <c r="C2693" s="218">
        <v>0</v>
      </c>
      <c r="D2693" s="218">
        <v>0</v>
      </c>
      <c r="E2693">
        <v>0</v>
      </c>
      <c r="F2693">
        <v>0</v>
      </c>
      <c r="G2693">
        <v>0</v>
      </c>
      <c r="H2693">
        <v>0</v>
      </c>
      <c r="I2693" s="218">
        <v>80000</v>
      </c>
    </row>
    <row r="2694" spans="1:9">
      <c r="A2694" s="218" t="s">
        <v>3863</v>
      </c>
      <c r="B2694" s="218" t="s">
        <v>1954</v>
      </c>
      <c r="C2694" s="218">
        <v>0</v>
      </c>
      <c r="D2694" s="218">
        <v>0</v>
      </c>
      <c r="E2694">
        <v>0</v>
      </c>
      <c r="F2694">
        <v>0</v>
      </c>
      <c r="G2694">
        <v>0</v>
      </c>
      <c r="H2694">
        <v>0</v>
      </c>
      <c r="I2694" s="218">
        <v>30000</v>
      </c>
    </row>
    <row r="2695" spans="1:9">
      <c r="A2695" s="218" t="s">
        <v>3864</v>
      </c>
      <c r="B2695" s="218" t="s">
        <v>1877</v>
      </c>
      <c r="C2695" s="218">
        <v>0</v>
      </c>
      <c r="D2695" s="218">
        <v>0</v>
      </c>
      <c r="E2695">
        <v>0</v>
      </c>
      <c r="F2695">
        <v>0</v>
      </c>
      <c r="G2695">
        <v>0</v>
      </c>
      <c r="H2695">
        <v>0</v>
      </c>
      <c r="I2695" s="218">
        <v>30000</v>
      </c>
    </row>
    <row r="2696" spans="1:9">
      <c r="A2696" s="218" t="s">
        <v>960</v>
      </c>
      <c r="B2696" s="218" t="s">
        <v>1603</v>
      </c>
      <c r="C2696" s="218">
        <v>0</v>
      </c>
      <c r="D2696" s="218">
        <v>0</v>
      </c>
      <c r="E2696">
        <v>0</v>
      </c>
      <c r="F2696">
        <v>0</v>
      </c>
      <c r="G2696">
        <v>0</v>
      </c>
      <c r="H2696">
        <v>0</v>
      </c>
      <c r="I2696" s="218">
        <v>30000</v>
      </c>
    </row>
    <row r="2697" spans="1:9">
      <c r="A2697" s="218" t="s">
        <v>3865</v>
      </c>
      <c r="B2697" s="218" t="s">
        <v>1744</v>
      </c>
      <c r="C2697" s="218">
        <v>0</v>
      </c>
      <c r="D2697" s="218">
        <v>0</v>
      </c>
      <c r="E2697">
        <v>0</v>
      </c>
      <c r="F2697">
        <v>0</v>
      </c>
      <c r="G2697">
        <v>0</v>
      </c>
      <c r="H2697">
        <v>0</v>
      </c>
      <c r="I2697" s="218">
        <v>80000</v>
      </c>
    </row>
    <row r="2698" spans="1:9">
      <c r="A2698" s="218" t="s">
        <v>3866</v>
      </c>
      <c r="B2698" s="218" t="s">
        <v>3097</v>
      </c>
      <c r="C2698" s="218">
        <v>0</v>
      </c>
      <c r="D2698" s="218">
        <v>0</v>
      </c>
      <c r="E2698">
        <v>0</v>
      </c>
      <c r="F2698">
        <v>0</v>
      </c>
      <c r="G2698">
        <v>0</v>
      </c>
      <c r="H2698">
        <v>0</v>
      </c>
      <c r="I2698" s="218">
        <v>96000</v>
      </c>
    </row>
    <row r="2699" spans="1:9">
      <c r="A2699" s="218" t="s">
        <v>1257</v>
      </c>
      <c r="B2699" s="218" t="s">
        <v>1778</v>
      </c>
      <c r="C2699" s="218">
        <v>0</v>
      </c>
      <c r="D2699" s="218">
        <v>0</v>
      </c>
      <c r="E2699">
        <v>0</v>
      </c>
      <c r="F2699">
        <v>0</v>
      </c>
      <c r="G2699">
        <v>0</v>
      </c>
      <c r="H2699">
        <v>0</v>
      </c>
      <c r="I2699" s="218">
        <v>30000</v>
      </c>
    </row>
    <row r="2700" spans="1:9">
      <c r="A2700" s="218" t="s">
        <v>513</v>
      </c>
      <c r="B2700" s="218" t="s">
        <v>2027</v>
      </c>
      <c r="C2700" s="218">
        <v>0</v>
      </c>
      <c r="D2700" s="218">
        <v>0</v>
      </c>
      <c r="E2700">
        <v>0</v>
      </c>
      <c r="F2700">
        <v>0</v>
      </c>
      <c r="G2700">
        <v>0</v>
      </c>
      <c r="H2700">
        <v>0</v>
      </c>
      <c r="I2700" s="218">
        <v>30000</v>
      </c>
    </row>
    <row r="2701" spans="1:9">
      <c r="A2701" s="218" t="s">
        <v>3867</v>
      </c>
      <c r="B2701" s="218" t="s">
        <v>1887</v>
      </c>
      <c r="C2701" s="218">
        <v>0</v>
      </c>
      <c r="D2701" s="218">
        <v>0</v>
      </c>
      <c r="E2701">
        <v>0</v>
      </c>
      <c r="F2701">
        <v>0</v>
      </c>
      <c r="G2701">
        <v>0</v>
      </c>
      <c r="H2701">
        <v>0</v>
      </c>
      <c r="I2701" s="218">
        <v>30000</v>
      </c>
    </row>
    <row r="2702" spans="1:9">
      <c r="A2702" s="218" t="s">
        <v>3868</v>
      </c>
      <c r="B2702" s="218" t="s">
        <v>1813</v>
      </c>
      <c r="C2702" s="218">
        <v>0</v>
      </c>
      <c r="D2702" s="218">
        <v>0</v>
      </c>
      <c r="E2702">
        <v>0</v>
      </c>
      <c r="F2702">
        <v>0</v>
      </c>
      <c r="G2702">
        <v>0</v>
      </c>
      <c r="H2702">
        <v>0</v>
      </c>
      <c r="I2702" s="218">
        <v>30000</v>
      </c>
    </row>
    <row r="2703" spans="1:9">
      <c r="A2703" s="218" t="s">
        <v>3869</v>
      </c>
      <c r="B2703" s="218" t="s">
        <v>1868</v>
      </c>
      <c r="C2703" s="218">
        <v>0</v>
      </c>
      <c r="D2703" s="218">
        <v>0</v>
      </c>
      <c r="E2703">
        <v>0</v>
      </c>
      <c r="F2703">
        <v>0</v>
      </c>
      <c r="G2703">
        <v>0</v>
      </c>
      <c r="H2703">
        <v>0</v>
      </c>
      <c r="I2703" s="218">
        <v>50000</v>
      </c>
    </row>
    <row r="2704" spans="1:9">
      <c r="A2704" s="218" t="s">
        <v>1244</v>
      </c>
      <c r="B2704" s="218" t="s">
        <v>2559</v>
      </c>
      <c r="C2704" s="218">
        <v>0</v>
      </c>
      <c r="D2704" s="218">
        <v>0</v>
      </c>
      <c r="E2704">
        <v>0</v>
      </c>
      <c r="F2704">
        <v>0</v>
      </c>
      <c r="G2704">
        <v>0</v>
      </c>
      <c r="H2704">
        <v>0</v>
      </c>
      <c r="I2704" s="218">
        <v>60000</v>
      </c>
    </row>
    <row r="2705" spans="1:9">
      <c r="A2705" s="218" t="s">
        <v>3870</v>
      </c>
      <c r="B2705" s="218" t="s">
        <v>2723</v>
      </c>
      <c r="C2705" s="218">
        <v>0</v>
      </c>
      <c r="D2705" s="218">
        <v>0</v>
      </c>
      <c r="E2705">
        <v>0</v>
      </c>
      <c r="F2705">
        <v>0</v>
      </c>
      <c r="G2705">
        <v>0</v>
      </c>
      <c r="H2705">
        <v>0</v>
      </c>
      <c r="I2705" s="218">
        <v>30000</v>
      </c>
    </row>
    <row r="2706" spans="1:9">
      <c r="A2706" s="218" t="s">
        <v>3871</v>
      </c>
      <c r="B2706" s="218" t="s">
        <v>2054</v>
      </c>
      <c r="C2706" s="218">
        <v>0</v>
      </c>
      <c r="D2706" s="218">
        <v>0</v>
      </c>
      <c r="E2706">
        <v>0</v>
      </c>
      <c r="F2706">
        <v>0</v>
      </c>
      <c r="G2706">
        <v>0</v>
      </c>
      <c r="H2706">
        <v>0</v>
      </c>
      <c r="I2706" s="218">
        <v>50000</v>
      </c>
    </row>
    <row r="2707" spans="1:9">
      <c r="A2707" s="218" t="s">
        <v>3872</v>
      </c>
      <c r="B2707" s="218" t="s">
        <v>2056</v>
      </c>
      <c r="C2707" s="218">
        <v>0</v>
      </c>
      <c r="D2707" s="218">
        <v>0</v>
      </c>
      <c r="E2707">
        <v>0</v>
      </c>
      <c r="F2707">
        <v>0</v>
      </c>
      <c r="G2707">
        <v>0</v>
      </c>
      <c r="H2707">
        <v>0</v>
      </c>
      <c r="I2707" s="218">
        <v>46080</v>
      </c>
    </row>
    <row r="2708" spans="1:9">
      <c r="A2708" s="218" t="s">
        <v>1110</v>
      </c>
      <c r="B2708" s="218" t="s">
        <v>2042</v>
      </c>
      <c r="C2708" s="218">
        <v>0</v>
      </c>
      <c r="D2708" s="218">
        <v>0</v>
      </c>
      <c r="E2708">
        <v>0</v>
      </c>
      <c r="F2708">
        <v>0</v>
      </c>
      <c r="G2708">
        <v>0</v>
      </c>
      <c r="H2708">
        <v>0</v>
      </c>
      <c r="I2708" s="218">
        <v>50000</v>
      </c>
    </row>
    <row r="2709" spans="1:9">
      <c r="A2709" s="218" t="s">
        <v>1263</v>
      </c>
      <c r="B2709" s="218" t="s">
        <v>2002</v>
      </c>
      <c r="C2709" s="218">
        <v>0</v>
      </c>
      <c r="D2709" s="218">
        <v>0</v>
      </c>
      <c r="E2709">
        <v>0</v>
      </c>
      <c r="F2709">
        <v>0</v>
      </c>
      <c r="G2709">
        <v>0</v>
      </c>
      <c r="H2709">
        <v>0</v>
      </c>
      <c r="I2709" s="218">
        <v>40000</v>
      </c>
    </row>
    <row r="2710" spans="1:9">
      <c r="A2710" s="218" t="s">
        <v>3873</v>
      </c>
      <c r="B2710" s="218" t="s">
        <v>2694</v>
      </c>
      <c r="C2710" s="218">
        <v>0</v>
      </c>
      <c r="D2710" s="218">
        <v>0</v>
      </c>
      <c r="E2710">
        <v>0</v>
      </c>
      <c r="F2710">
        <v>0</v>
      </c>
      <c r="G2710">
        <v>0</v>
      </c>
      <c r="H2710">
        <v>0</v>
      </c>
      <c r="I2710" s="218">
        <v>30000</v>
      </c>
    </row>
    <row r="2711" spans="1:9">
      <c r="A2711" s="218" t="s">
        <v>3874</v>
      </c>
      <c r="B2711" s="218" t="s">
        <v>3545</v>
      </c>
      <c r="C2711" s="218">
        <v>0</v>
      </c>
      <c r="D2711" s="218">
        <v>0</v>
      </c>
      <c r="E2711">
        <v>0</v>
      </c>
      <c r="F2711">
        <v>0</v>
      </c>
      <c r="G2711">
        <v>0</v>
      </c>
      <c r="H2711">
        <v>0</v>
      </c>
      <c r="I2711" s="218">
        <v>80000</v>
      </c>
    </row>
    <row r="2712" spans="1:9">
      <c r="A2712" s="218" t="s">
        <v>3875</v>
      </c>
      <c r="B2712" s="218" t="s">
        <v>2143</v>
      </c>
      <c r="C2712" s="218">
        <v>0</v>
      </c>
      <c r="D2712" s="218">
        <v>0</v>
      </c>
      <c r="E2712">
        <v>0</v>
      </c>
      <c r="F2712">
        <v>0</v>
      </c>
      <c r="G2712">
        <v>0</v>
      </c>
      <c r="H2712">
        <v>0</v>
      </c>
      <c r="I2712" s="218">
        <v>30000</v>
      </c>
    </row>
    <row r="2713" spans="1:9">
      <c r="A2713" s="218" t="s">
        <v>3876</v>
      </c>
      <c r="B2713" s="218" t="s">
        <v>1796</v>
      </c>
      <c r="C2713" s="218">
        <v>0</v>
      </c>
      <c r="D2713" s="218">
        <v>0</v>
      </c>
      <c r="E2713">
        <v>0</v>
      </c>
      <c r="F2713">
        <v>0</v>
      </c>
      <c r="G2713">
        <v>0</v>
      </c>
      <c r="H2713">
        <v>0</v>
      </c>
      <c r="I2713" s="218">
        <v>30000</v>
      </c>
    </row>
    <row r="2714" spans="1:9">
      <c r="A2714" s="218" t="s">
        <v>810</v>
      </c>
      <c r="B2714" s="218" t="s">
        <v>1697</v>
      </c>
      <c r="C2714" s="218">
        <v>0</v>
      </c>
      <c r="D2714" s="218">
        <v>0</v>
      </c>
      <c r="E2714">
        <v>0</v>
      </c>
      <c r="F2714">
        <v>0</v>
      </c>
      <c r="G2714">
        <v>0</v>
      </c>
      <c r="H2714">
        <v>0</v>
      </c>
      <c r="I2714" s="218">
        <v>30000</v>
      </c>
    </row>
    <row r="2715" spans="1:9">
      <c r="A2715" s="218" t="s">
        <v>3877</v>
      </c>
      <c r="B2715" s="218" t="s">
        <v>1716</v>
      </c>
      <c r="C2715" s="218">
        <v>0</v>
      </c>
      <c r="D2715" s="218">
        <v>0</v>
      </c>
      <c r="E2715">
        <v>0</v>
      </c>
      <c r="F2715">
        <v>0</v>
      </c>
      <c r="G2715">
        <v>0</v>
      </c>
      <c r="H2715">
        <v>0</v>
      </c>
      <c r="I2715" s="218">
        <v>30000</v>
      </c>
    </row>
    <row r="2716" spans="1:9">
      <c r="A2716" s="218" t="s">
        <v>3878</v>
      </c>
      <c r="B2716" s="218" t="s">
        <v>2100</v>
      </c>
      <c r="C2716" s="218">
        <v>0</v>
      </c>
      <c r="D2716" s="218">
        <v>0</v>
      </c>
      <c r="E2716">
        <v>0</v>
      </c>
      <c r="F2716">
        <v>0</v>
      </c>
      <c r="G2716">
        <v>0</v>
      </c>
      <c r="H2716">
        <v>0</v>
      </c>
      <c r="I2716" s="218">
        <v>28800</v>
      </c>
    </row>
    <row r="2717" spans="1:9">
      <c r="A2717" s="218" t="s">
        <v>714</v>
      </c>
      <c r="B2717" s="218" t="s">
        <v>3173</v>
      </c>
      <c r="C2717" s="218">
        <v>0</v>
      </c>
      <c r="D2717" s="218">
        <v>0</v>
      </c>
      <c r="E2717">
        <v>0</v>
      </c>
      <c r="F2717">
        <v>0</v>
      </c>
      <c r="G2717">
        <v>0</v>
      </c>
      <c r="H2717">
        <v>0</v>
      </c>
      <c r="I2717" s="218">
        <v>30000</v>
      </c>
    </row>
    <row r="2718" spans="1:9">
      <c r="A2718" s="218" t="s">
        <v>774</v>
      </c>
      <c r="B2718" s="218" t="s">
        <v>2011</v>
      </c>
      <c r="C2718" s="218">
        <v>0</v>
      </c>
      <c r="D2718" s="218">
        <v>0</v>
      </c>
      <c r="E2718">
        <v>0</v>
      </c>
      <c r="F2718">
        <v>0</v>
      </c>
      <c r="G2718">
        <v>0</v>
      </c>
      <c r="H2718">
        <v>0</v>
      </c>
      <c r="I2718" s="218">
        <v>40000</v>
      </c>
    </row>
    <row r="2719" spans="1:9">
      <c r="A2719" s="218" t="s">
        <v>3745</v>
      </c>
      <c r="B2719" s="218" t="s">
        <v>2233</v>
      </c>
      <c r="C2719" s="218">
        <v>0</v>
      </c>
      <c r="D2719" s="218">
        <v>0</v>
      </c>
      <c r="E2719">
        <v>0</v>
      </c>
      <c r="F2719">
        <v>0</v>
      </c>
      <c r="G2719">
        <v>0</v>
      </c>
      <c r="H2719">
        <v>0</v>
      </c>
      <c r="I2719" s="218">
        <v>30000</v>
      </c>
    </row>
    <row r="2720" spans="1:9">
      <c r="A2720" s="218" t="s">
        <v>3879</v>
      </c>
      <c r="B2720" s="218" t="s">
        <v>1862</v>
      </c>
      <c r="C2720" s="218">
        <v>0</v>
      </c>
      <c r="D2720" s="218">
        <v>0</v>
      </c>
      <c r="E2720">
        <v>0</v>
      </c>
      <c r="F2720">
        <v>0</v>
      </c>
      <c r="G2720">
        <v>0</v>
      </c>
      <c r="H2720">
        <v>0</v>
      </c>
      <c r="I2720" s="218">
        <v>34560</v>
      </c>
    </row>
    <row r="2721" spans="1:9">
      <c r="A2721" s="218" t="s">
        <v>3880</v>
      </c>
      <c r="B2721" s="218" t="s">
        <v>3022</v>
      </c>
      <c r="C2721" s="218">
        <v>0</v>
      </c>
      <c r="D2721" s="218">
        <v>0</v>
      </c>
      <c r="E2721">
        <v>0</v>
      </c>
      <c r="F2721">
        <v>0</v>
      </c>
      <c r="G2721">
        <v>0</v>
      </c>
      <c r="H2721">
        <v>0</v>
      </c>
      <c r="I2721" s="218">
        <v>30000</v>
      </c>
    </row>
    <row r="2722" spans="1:9">
      <c r="A2722" s="218" t="s">
        <v>627</v>
      </c>
      <c r="B2722" s="218" t="s">
        <v>1984</v>
      </c>
      <c r="C2722" s="218">
        <v>0</v>
      </c>
      <c r="D2722" s="218">
        <v>0</v>
      </c>
      <c r="E2722">
        <v>0</v>
      </c>
      <c r="F2722">
        <v>0</v>
      </c>
      <c r="G2722">
        <v>0</v>
      </c>
      <c r="H2722">
        <v>0</v>
      </c>
      <c r="I2722" s="218">
        <v>50000</v>
      </c>
    </row>
    <row r="2723" spans="1:9">
      <c r="A2723" s="218" t="s">
        <v>3881</v>
      </c>
      <c r="B2723" s="218" t="s">
        <v>1927</v>
      </c>
      <c r="C2723" s="218">
        <v>0</v>
      </c>
      <c r="D2723" s="218">
        <v>0</v>
      </c>
      <c r="E2723">
        <v>0</v>
      </c>
      <c r="F2723">
        <v>0</v>
      </c>
      <c r="G2723">
        <v>0</v>
      </c>
      <c r="H2723">
        <v>0</v>
      </c>
      <c r="I2723" s="218">
        <v>30000</v>
      </c>
    </row>
    <row r="2724" spans="1:9">
      <c r="A2724" s="218" t="s">
        <v>3882</v>
      </c>
      <c r="B2724" s="218" t="s">
        <v>3188</v>
      </c>
      <c r="C2724" s="218">
        <v>0</v>
      </c>
      <c r="D2724" s="218">
        <v>0</v>
      </c>
      <c r="E2724">
        <v>0</v>
      </c>
      <c r="F2724">
        <v>0</v>
      </c>
      <c r="G2724">
        <v>0</v>
      </c>
      <c r="H2724">
        <v>0</v>
      </c>
      <c r="I2724" s="218">
        <v>34560</v>
      </c>
    </row>
    <row r="2725" spans="1:9">
      <c r="A2725" s="218" t="s">
        <v>3883</v>
      </c>
      <c r="B2725" s="218" t="s">
        <v>3884</v>
      </c>
      <c r="C2725" s="218">
        <v>0</v>
      </c>
      <c r="D2725" s="218">
        <v>0</v>
      </c>
      <c r="E2725">
        <v>0</v>
      </c>
      <c r="F2725">
        <v>0</v>
      </c>
      <c r="G2725">
        <v>0</v>
      </c>
      <c r="H2725">
        <v>0</v>
      </c>
      <c r="I2725" s="218">
        <v>30000</v>
      </c>
    </row>
    <row r="2726" spans="1:9">
      <c r="A2726" s="264" t="s">
        <v>875</v>
      </c>
      <c r="B2726" s="264" t="s">
        <v>2532</v>
      </c>
      <c r="C2726" s="266">
        <v>0</v>
      </c>
      <c r="D2726" s="266">
        <v>0</v>
      </c>
      <c r="E2726" s="266">
        <v>0</v>
      </c>
      <c r="F2726" s="266">
        <v>0</v>
      </c>
      <c r="G2726" s="269">
        <v>0</v>
      </c>
      <c r="H2726" s="266">
        <v>0</v>
      </c>
      <c r="I2726" s="266">
        <v>76800</v>
      </c>
    </row>
    <row r="2727" spans="1:9">
      <c r="A2727" s="264" t="s">
        <v>3885</v>
      </c>
      <c r="B2727" s="264" t="s">
        <v>3097</v>
      </c>
      <c r="C2727" s="266">
        <v>0</v>
      </c>
      <c r="D2727" s="266">
        <v>0</v>
      </c>
      <c r="E2727" s="266">
        <v>0</v>
      </c>
      <c r="F2727" s="266">
        <v>0</v>
      </c>
      <c r="G2727" s="269">
        <v>0</v>
      </c>
      <c r="H2727" s="266">
        <v>0</v>
      </c>
      <c r="I2727" s="266">
        <v>96000</v>
      </c>
    </row>
    <row r="2728" spans="1:9">
      <c r="A2728" s="218" t="s">
        <v>3886</v>
      </c>
      <c r="B2728" s="218" t="s">
        <v>1954</v>
      </c>
      <c r="C2728" s="218">
        <v>0</v>
      </c>
      <c r="D2728" s="218">
        <v>0</v>
      </c>
      <c r="E2728">
        <v>0</v>
      </c>
      <c r="F2728">
        <v>0</v>
      </c>
      <c r="G2728">
        <v>0</v>
      </c>
      <c r="H2728">
        <v>0</v>
      </c>
      <c r="I2728" s="218">
        <v>30000</v>
      </c>
    </row>
    <row r="2729" spans="1:9">
      <c r="A2729" s="218" t="s">
        <v>856</v>
      </c>
      <c r="B2729" s="218" t="s">
        <v>1802</v>
      </c>
      <c r="C2729" s="218">
        <v>0</v>
      </c>
      <c r="D2729" s="218">
        <v>0</v>
      </c>
      <c r="E2729">
        <v>0</v>
      </c>
      <c r="F2729">
        <v>0</v>
      </c>
      <c r="G2729">
        <v>0</v>
      </c>
      <c r="H2729">
        <v>0</v>
      </c>
      <c r="I2729" s="218">
        <v>24000</v>
      </c>
    </row>
    <row r="2730" spans="1:9">
      <c r="A2730" s="218" t="s">
        <v>470</v>
      </c>
      <c r="B2730" s="218" t="s">
        <v>1677</v>
      </c>
      <c r="C2730" s="218">
        <v>0</v>
      </c>
      <c r="D2730" s="218">
        <v>0</v>
      </c>
      <c r="E2730">
        <v>0</v>
      </c>
      <c r="F2730">
        <v>0</v>
      </c>
      <c r="G2730">
        <v>0</v>
      </c>
      <c r="H2730">
        <v>0</v>
      </c>
      <c r="I2730" s="218">
        <v>30000</v>
      </c>
    </row>
    <row r="2731" spans="1:9">
      <c r="A2731" s="218" t="s">
        <v>3887</v>
      </c>
      <c r="B2731" s="218" t="s">
        <v>3413</v>
      </c>
      <c r="C2731" s="218">
        <v>0</v>
      </c>
      <c r="D2731" s="218">
        <v>0</v>
      </c>
      <c r="E2731">
        <v>0</v>
      </c>
      <c r="F2731">
        <v>0</v>
      </c>
      <c r="G2731">
        <v>0</v>
      </c>
      <c r="H2731">
        <v>0</v>
      </c>
      <c r="I2731" s="218">
        <v>24000</v>
      </c>
    </row>
    <row r="2732" spans="1:9">
      <c r="A2732" s="218" t="s">
        <v>1077</v>
      </c>
      <c r="B2732" s="218" t="s">
        <v>2040</v>
      </c>
      <c r="C2732" s="218">
        <v>0</v>
      </c>
      <c r="D2732" s="218">
        <v>0</v>
      </c>
      <c r="E2732">
        <v>0</v>
      </c>
      <c r="F2732">
        <v>0</v>
      </c>
      <c r="G2732">
        <v>0</v>
      </c>
      <c r="H2732">
        <v>0</v>
      </c>
      <c r="I2732" s="218">
        <v>30000</v>
      </c>
    </row>
    <row r="2733" spans="1:9">
      <c r="A2733" s="270" t="s">
        <v>3888</v>
      </c>
      <c r="B2733" s="270" t="s">
        <v>3889</v>
      </c>
      <c r="C2733" s="270">
        <v>0</v>
      </c>
      <c r="D2733" s="270">
        <v>0</v>
      </c>
      <c r="E2733">
        <v>0</v>
      </c>
      <c r="F2733">
        <v>0</v>
      </c>
      <c r="G2733">
        <v>0</v>
      </c>
      <c r="H2733">
        <v>0</v>
      </c>
      <c r="I2733" s="270">
        <v>10000</v>
      </c>
    </row>
    <row r="2734" spans="1:9">
      <c r="A2734" s="270" t="s">
        <v>3890</v>
      </c>
      <c r="B2734" s="270" t="s">
        <v>3891</v>
      </c>
      <c r="C2734" s="270">
        <v>0</v>
      </c>
      <c r="D2734" s="270">
        <v>0</v>
      </c>
      <c r="E2734">
        <v>0</v>
      </c>
      <c r="F2734">
        <v>0</v>
      </c>
      <c r="G2734">
        <v>0</v>
      </c>
      <c r="H2734">
        <v>0</v>
      </c>
      <c r="I2734" s="270">
        <v>10000</v>
      </c>
    </row>
    <row r="2735" spans="1:9">
      <c r="A2735" s="270" t="s">
        <v>3892</v>
      </c>
      <c r="B2735" s="270" t="s">
        <v>3891</v>
      </c>
      <c r="C2735" s="270">
        <v>0</v>
      </c>
      <c r="D2735" s="270">
        <v>0</v>
      </c>
      <c r="E2735">
        <v>0</v>
      </c>
      <c r="F2735">
        <v>0</v>
      </c>
      <c r="G2735">
        <v>0</v>
      </c>
      <c r="H2735">
        <v>0</v>
      </c>
      <c r="I2735" s="270">
        <v>10000</v>
      </c>
    </row>
    <row r="2736" spans="1:9">
      <c r="A2736" s="270" t="s">
        <v>3893</v>
      </c>
      <c r="B2736" s="270" t="s">
        <v>2400</v>
      </c>
      <c r="C2736" s="270">
        <v>0</v>
      </c>
      <c r="D2736" s="270">
        <v>0</v>
      </c>
      <c r="E2736">
        <v>0</v>
      </c>
      <c r="F2736">
        <v>0</v>
      </c>
      <c r="G2736">
        <v>0</v>
      </c>
      <c r="H2736">
        <v>0</v>
      </c>
      <c r="I2736" s="270">
        <v>50000</v>
      </c>
    </row>
    <row r="2737" spans="1:9">
      <c r="A2737" s="270" t="s">
        <v>3894</v>
      </c>
      <c r="B2737" s="270" t="s">
        <v>3891</v>
      </c>
      <c r="C2737" s="270">
        <v>0</v>
      </c>
      <c r="D2737" s="270">
        <v>0</v>
      </c>
      <c r="E2737">
        <v>0</v>
      </c>
      <c r="F2737">
        <v>0</v>
      </c>
      <c r="G2737">
        <v>0</v>
      </c>
      <c r="H2737">
        <v>0</v>
      </c>
      <c r="I2737" s="270">
        <v>10000</v>
      </c>
    </row>
    <row r="2738" spans="1:9">
      <c r="A2738" s="270" t="s">
        <v>3895</v>
      </c>
      <c r="B2738" s="270" t="s">
        <v>2400</v>
      </c>
      <c r="C2738" s="270">
        <v>0</v>
      </c>
      <c r="D2738" s="270">
        <v>0</v>
      </c>
      <c r="E2738">
        <v>0</v>
      </c>
      <c r="F2738">
        <v>0</v>
      </c>
      <c r="G2738">
        <v>0</v>
      </c>
      <c r="H2738">
        <v>0</v>
      </c>
      <c r="I2738" s="270">
        <v>50000</v>
      </c>
    </row>
    <row r="2739" spans="1:9">
      <c r="A2739" s="270" t="s">
        <v>3896</v>
      </c>
      <c r="B2739" s="270" t="s">
        <v>2506</v>
      </c>
      <c r="C2739" s="270">
        <v>0</v>
      </c>
      <c r="D2739" s="270">
        <v>0</v>
      </c>
      <c r="E2739">
        <v>0</v>
      </c>
      <c r="F2739">
        <v>0</v>
      </c>
      <c r="G2739">
        <v>0</v>
      </c>
      <c r="H2739">
        <v>0</v>
      </c>
      <c r="I2739" s="270">
        <v>50000</v>
      </c>
    </row>
    <row r="2740" spans="1:9">
      <c r="A2740" s="270" t="s">
        <v>3897</v>
      </c>
      <c r="B2740" s="270" t="s">
        <v>2869</v>
      </c>
      <c r="C2740" s="270">
        <v>0</v>
      </c>
      <c r="D2740" s="270">
        <v>0</v>
      </c>
      <c r="E2740">
        <v>0</v>
      </c>
      <c r="F2740">
        <v>0</v>
      </c>
      <c r="G2740">
        <v>0</v>
      </c>
      <c r="H2740">
        <v>0</v>
      </c>
      <c r="I2740" s="270">
        <v>50000</v>
      </c>
    </row>
    <row r="2741" spans="1:9">
      <c r="A2741" s="270" t="s">
        <v>3898</v>
      </c>
      <c r="B2741" s="270" t="s">
        <v>2400</v>
      </c>
      <c r="C2741" s="270">
        <v>0</v>
      </c>
      <c r="D2741" s="270">
        <v>0</v>
      </c>
      <c r="E2741">
        <v>0</v>
      </c>
      <c r="F2741">
        <v>0</v>
      </c>
      <c r="G2741">
        <v>0</v>
      </c>
      <c r="H2741">
        <v>0</v>
      </c>
      <c r="I2741" s="270">
        <v>50000</v>
      </c>
    </row>
    <row r="2742" spans="1:9">
      <c r="A2742" s="270" t="s">
        <v>3899</v>
      </c>
      <c r="B2742" s="270" t="s">
        <v>3891</v>
      </c>
      <c r="C2742" s="270">
        <v>0</v>
      </c>
      <c r="D2742" s="270">
        <v>0</v>
      </c>
      <c r="E2742">
        <v>0</v>
      </c>
      <c r="F2742">
        <v>0</v>
      </c>
      <c r="G2742">
        <v>0</v>
      </c>
      <c r="H2742">
        <v>0</v>
      </c>
      <c r="I2742" s="270">
        <v>10000</v>
      </c>
    </row>
    <row r="2743" spans="1:9">
      <c r="A2743" s="270" t="s">
        <v>3900</v>
      </c>
      <c r="B2743" s="270" t="s">
        <v>2400</v>
      </c>
      <c r="C2743" s="270">
        <v>0</v>
      </c>
      <c r="D2743" s="270">
        <v>0</v>
      </c>
      <c r="E2743">
        <v>0</v>
      </c>
      <c r="F2743">
        <v>0</v>
      </c>
      <c r="G2743">
        <v>0</v>
      </c>
      <c r="H2743">
        <v>0</v>
      </c>
      <c r="I2743" s="270">
        <v>50000</v>
      </c>
    </row>
    <row r="2744" spans="1:9">
      <c r="A2744" s="270" t="s">
        <v>3901</v>
      </c>
      <c r="B2744" s="270" t="s">
        <v>2869</v>
      </c>
      <c r="C2744" s="270">
        <v>0</v>
      </c>
      <c r="D2744" s="270">
        <v>0</v>
      </c>
      <c r="E2744">
        <v>0</v>
      </c>
      <c r="F2744">
        <v>0</v>
      </c>
      <c r="G2744">
        <v>0</v>
      </c>
      <c r="H2744">
        <v>0</v>
      </c>
      <c r="I2744" s="270">
        <v>50000</v>
      </c>
    </row>
    <row r="2745" spans="1:9">
      <c r="A2745" s="270" t="s">
        <v>3902</v>
      </c>
      <c r="B2745" s="270" t="s">
        <v>3889</v>
      </c>
      <c r="C2745" s="270">
        <v>0</v>
      </c>
      <c r="D2745" s="270">
        <v>0</v>
      </c>
      <c r="E2745">
        <v>0</v>
      </c>
      <c r="F2745">
        <v>0</v>
      </c>
      <c r="G2745">
        <v>0</v>
      </c>
      <c r="H2745">
        <v>0</v>
      </c>
      <c r="I2745" s="270">
        <v>10000</v>
      </c>
    </row>
    <row r="2746" spans="1:9">
      <c r="A2746" s="270" t="s">
        <v>3903</v>
      </c>
      <c r="B2746" s="270" t="s">
        <v>2506</v>
      </c>
      <c r="C2746" s="270">
        <v>0</v>
      </c>
      <c r="D2746" s="270">
        <v>0</v>
      </c>
      <c r="E2746">
        <v>0</v>
      </c>
      <c r="F2746">
        <v>0</v>
      </c>
      <c r="G2746">
        <v>0</v>
      </c>
      <c r="H2746">
        <v>0</v>
      </c>
      <c r="I2746" s="270">
        <v>50000</v>
      </c>
    </row>
    <row r="2747" spans="1:9">
      <c r="A2747" s="270" t="s">
        <v>3904</v>
      </c>
      <c r="B2747" s="270" t="s">
        <v>3891</v>
      </c>
      <c r="C2747" s="270">
        <v>0</v>
      </c>
      <c r="D2747" s="270">
        <v>0</v>
      </c>
      <c r="E2747">
        <v>0</v>
      </c>
      <c r="F2747">
        <v>0</v>
      </c>
      <c r="G2747">
        <v>0</v>
      </c>
      <c r="H2747">
        <v>0</v>
      </c>
      <c r="I2747" s="270">
        <v>10000</v>
      </c>
    </row>
    <row r="2748" spans="1:9">
      <c r="A2748" s="270" t="s">
        <v>3905</v>
      </c>
      <c r="B2748" s="270" t="s">
        <v>2400</v>
      </c>
      <c r="C2748" s="270">
        <v>0</v>
      </c>
      <c r="D2748" s="270">
        <v>0</v>
      </c>
      <c r="E2748">
        <v>0</v>
      </c>
      <c r="F2748">
        <v>0</v>
      </c>
      <c r="G2748">
        <v>0</v>
      </c>
      <c r="H2748">
        <v>0</v>
      </c>
      <c r="I2748" s="270">
        <v>50000</v>
      </c>
    </row>
    <row r="2749" spans="1:9">
      <c r="A2749" s="270" t="s">
        <v>3906</v>
      </c>
      <c r="B2749" s="270" t="s">
        <v>2400</v>
      </c>
      <c r="C2749" s="270">
        <v>0</v>
      </c>
      <c r="D2749" s="270">
        <v>0</v>
      </c>
      <c r="E2749">
        <v>0</v>
      </c>
      <c r="F2749">
        <v>0</v>
      </c>
      <c r="G2749">
        <v>0</v>
      </c>
      <c r="H2749">
        <v>0</v>
      </c>
      <c r="I2749" s="270">
        <v>50000</v>
      </c>
    </row>
    <row r="2750" spans="1:9">
      <c r="A2750" s="270" t="s">
        <v>3907</v>
      </c>
      <c r="B2750" s="270" t="s">
        <v>2400</v>
      </c>
      <c r="C2750" s="270">
        <v>0</v>
      </c>
      <c r="D2750" s="270">
        <v>0</v>
      </c>
      <c r="E2750">
        <v>0</v>
      </c>
      <c r="F2750">
        <v>0</v>
      </c>
      <c r="G2750">
        <v>0</v>
      </c>
      <c r="H2750">
        <v>0</v>
      </c>
      <c r="I2750" s="270">
        <v>50000</v>
      </c>
    </row>
    <row r="2751" spans="1:9">
      <c r="A2751" s="270" t="s">
        <v>3888</v>
      </c>
      <c r="B2751" s="270" t="s">
        <v>3891</v>
      </c>
      <c r="C2751" s="270">
        <v>0</v>
      </c>
      <c r="D2751" s="270">
        <v>0</v>
      </c>
      <c r="E2751">
        <v>0</v>
      </c>
      <c r="F2751">
        <v>0</v>
      </c>
      <c r="G2751">
        <v>0</v>
      </c>
      <c r="H2751">
        <v>0</v>
      </c>
      <c r="I2751" s="270">
        <v>10000</v>
      </c>
    </row>
    <row r="2752" spans="1:9">
      <c r="A2752" s="270" t="s">
        <v>3908</v>
      </c>
      <c r="B2752" s="270" t="s">
        <v>2400</v>
      </c>
      <c r="C2752" s="270">
        <v>0</v>
      </c>
      <c r="D2752" s="270">
        <v>0</v>
      </c>
      <c r="E2752">
        <v>0</v>
      </c>
      <c r="F2752">
        <v>0</v>
      </c>
      <c r="G2752">
        <v>0</v>
      </c>
      <c r="H2752">
        <v>0</v>
      </c>
      <c r="I2752" s="270">
        <v>50000</v>
      </c>
    </row>
    <row r="2753" spans="1:9">
      <c r="A2753" s="270" t="s">
        <v>3909</v>
      </c>
      <c r="B2753" s="270" t="s">
        <v>3891</v>
      </c>
      <c r="C2753" s="270">
        <v>0</v>
      </c>
      <c r="D2753" s="270">
        <v>0</v>
      </c>
      <c r="E2753">
        <v>0</v>
      </c>
      <c r="F2753">
        <v>0</v>
      </c>
      <c r="G2753">
        <v>0</v>
      </c>
      <c r="H2753">
        <v>0</v>
      </c>
      <c r="I2753" s="270">
        <v>10000</v>
      </c>
    </row>
    <row r="2754" spans="1:9">
      <c r="A2754" s="270" t="s">
        <v>3910</v>
      </c>
      <c r="B2754" s="270" t="s">
        <v>3891</v>
      </c>
      <c r="C2754" s="270">
        <v>0</v>
      </c>
      <c r="D2754" s="270">
        <v>0</v>
      </c>
      <c r="E2754">
        <v>0</v>
      </c>
      <c r="F2754">
        <v>0</v>
      </c>
      <c r="G2754">
        <v>0</v>
      </c>
      <c r="H2754">
        <v>0</v>
      </c>
      <c r="I2754" s="270">
        <v>10000</v>
      </c>
    </row>
    <row r="2755" spans="1:9">
      <c r="A2755" s="270" t="s">
        <v>3911</v>
      </c>
      <c r="B2755" s="270" t="s">
        <v>2400</v>
      </c>
      <c r="C2755" s="270">
        <v>0</v>
      </c>
      <c r="D2755" s="270">
        <v>0</v>
      </c>
      <c r="E2755">
        <v>0</v>
      </c>
      <c r="F2755">
        <v>0</v>
      </c>
      <c r="G2755">
        <v>0</v>
      </c>
      <c r="H2755">
        <v>0</v>
      </c>
      <c r="I2755" s="270">
        <v>50000</v>
      </c>
    </row>
    <row r="2756" spans="1:9">
      <c r="A2756" s="270" t="s">
        <v>3912</v>
      </c>
      <c r="B2756" s="270" t="s">
        <v>3891</v>
      </c>
      <c r="C2756" s="270">
        <v>0</v>
      </c>
      <c r="D2756" s="270">
        <v>0</v>
      </c>
      <c r="E2756">
        <v>0</v>
      </c>
      <c r="F2756">
        <v>0</v>
      </c>
      <c r="G2756">
        <v>0</v>
      </c>
      <c r="H2756">
        <v>0</v>
      </c>
      <c r="I2756" s="270">
        <v>10000</v>
      </c>
    </row>
    <row r="2757" spans="1:9">
      <c r="A2757" s="270" t="s">
        <v>3913</v>
      </c>
      <c r="B2757" s="270" t="s">
        <v>2410</v>
      </c>
      <c r="C2757" s="270">
        <v>0</v>
      </c>
      <c r="D2757" s="270">
        <v>0</v>
      </c>
      <c r="E2757">
        <v>0</v>
      </c>
      <c r="F2757">
        <v>0</v>
      </c>
      <c r="G2757">
        <v>0</v>
      </c>
      <c r="H2757">
        <v>0</v>
      </c>
      <c r="I2757" s="270">
        <v>200000</v>
      </c>
    </row>
    <row r="2758" spans="1:9">
      <c r="A2758" s="270" t="s">
        <v>3914</v>
      </c>
      <c r="B2758" s="270" t="s">
        <v>2400</v>
      </c>
      <c r="C2758" s="270">
        <v>0</v>
      </c>
      <c r="D2758" s="270">
        <v>0</v>
      </c>
      <c r="E2758">
        <v>0</v>
      </c>
      <c r="F2758">
        <v>0</v>
      </c>
      <c r="G2758">
        <v>0</v>
      </c>
      <c r="H2758">
        <v>0</v>
      </c>
      <c r="I2758" s="270">
        <v>50000</v>
      </c>
    </row>
    <row r="2759" spans="1:9">
      <c r="A2759" s="270" t="s">
        <v>3915</v>
      </c>
      <c r="B2759" s="270" t="s">
        <v>2400</v>
      </c>
      <c r="C2759" s="270">
        <v>0</v>
      </c>
      <c r="D2759" s="270">
        <v>0</v>
      </c>
      <c r="E2759">
        <v>0</v>
      </c>
      <c r="F2759">
        <v>0</v>
      </c>
      <c r="G2759">
        <v>0</v>
      </c>
      <c r="H2759">
        <v>0</v>
      </c>
      <c r="I2759" s="270">
        <v>50000</v>
      </c>
    </row>
    <row r="2760" spans="1:9">
      <c r="A2760" s="270" t="s">
        <v>3902</v>
      </c>
      <c r="B2760" s="270" t="s">
        <v>3916</v>
      </c>
      <c r="C2760" s="270">
        <v>0</v>
      </c>
      <c r="D2760" s="270">
        <v>0</v>
      </c>
      <c r="E2760">
        <v>0</v>
      </c>
      <c r="F2760">
        <v>0</v>
      </c>
      <c r="G2760">
        <v>0</v>
      </c>
      <c r="H2760">
        <v>0</v>
      </c>
      <c r="I2760" s="270">
        <v>10000</v>
      </c>
    </row>
    <row r="2761" spans="1:9">
      <c r="A2761" s="270" t="s">
        <v>3917</v>
      </c>
      <c r="B2761" s="270" t="s">
        <v>3889</v>
      </c>
      <c r="C2761" s="270">
        <v>0</v>
      </c>
      <c r="D2761" s="270">
        <v>0</v>
      </c>
      <c r="E2761">
        <v>0</v>
      </c>
      <c r="F2761">
        <v>0</v>
      </c>
      <c r="G2761">
        <v>0</v>
      </c>
      <c r="H2761">
        <v>0</v>
      </c>
      <c r="I2761" s="270">
        <v>10000</v>
      </c>
    </row>
    <row r="2762" spans="1:9">
      <c r="A2762" s="270" t="s">
        <v>3918</v>
      </c>
      <c r="B2762" s="270" t="s">
        <v>3891</v>
      </c>
      <c r="C2762" s="270">
        <v>0</v>
      </c>
      <c r="D2762" s="270">
        <v>0</v>
      </c>
      <c r="E2762">
        <v>0</v>
      </c>
      <c r="F2762">
        <v>0</v>
      </c>
      <c r="G2762">
        <v>0</v>
      </c>
      <c r="H2762">
        <v>0</v>
      </c>
      <c r="I2762" s="270">
        <v>10000</v>
      </c>
    </row>
    <row r="2763" spans="1:9">
      <c r="A2763" s="270" t="s">
        <v>3902</v>
      </c>
      <c r="B2763" s="270" t="s">
        <v>3891</v>
      </c>
      <c r="C2763" s="270">
        <v>0</v>
      </c>
      <c r="D2763" s="270">
        <v>0</v>
      </c>
      <c r="E2763">
        <v>0</v>
      </c>
      <c r="F2763">
        <v>0</v>
      </c>
      <c r="G2763">
        <v>0</v>
      </c>
      <c r="H2763">
        <v>0</v>
      </c>
      <c r="I2763" s="270">
        <v>10000</v>
      </c>
    </row>
    <row r="2764" spans="1:9">
      <c r="A2764" s="270" t="s">
        <v>3919</v>
      </c>
      <c r="B2764" s="270" t="s">
        <v>2410</v>
      </c>
      <c r="C2764" s="270">
        <v>0</v>
      </c>
      <c r="D2764" s="270">
        <v>0</v>
      </c>
      <c r="E2764">
        <v>0</v>
      </c>
      <c r="F2764">
        <v>0</v>
      </c>
      <c r="G2764">
        <v>0</v>
      </c>
      <c r="H2764">
        <v>0</v>
      </c>
      <c r="I2764" s="270">
        <v>200000</v>
      </c>
    </row>
    <row r="2765" spans="1:9">
      <c r="A2765" s="270" t="s">
        <v>3920</v>
      </c>
      <c r="B2765" s="270" t="s">
        <v>2400</v>
      </c>
      <c r="C2765" s="270">
        <v>0</v>
      </c>
      <c r="D2765" s="270">
        <v>0</v>
      </c>
      <c r="E2765">
        <v>0</v>
      </c>
      <c r="F2765">
        <v>0</v>
      </c>
      <c r="G2765">
        <v>0</v>
      </c>
      <c r="H2765">
        <v>0</v>
      </c>
      <c r="I2765" s="270">
        <v>50000</v>
      </c>
    </row>
    <row r="2766" spans="1:9">
      <c r="A2766" s="270" t="s">
        <v>3921</v>
      </c>
      <c r="B2766" s="270" t="s">
        <v>2410</v>
      </c>
      <c r="C2766" s="270">
        <v>0</v>
      </c>
      <c r="D2766" s="270">
        <v>0</v>
      </c>
      <c r="E2766">
        <v>0</v>
      </c>
      <c r="F2766">
        <v>0</v>
      </c>
      <c r="G2766">
        <v>0</v>
      </c>
      <c r="H2766">
        <v>0</v>
      </c>
      <c r="I2766" s="270">
        <v>200000</v>
      </c>
    </row>
    <row r="2767" spans="1:9">
      <c r="A2767" s="270" t="s">
        <v>3922</v>
      </c>
      <c r="B2767" s="270" t="s">
        <v>2400</v>
      </c>
      <c r="C2767" s="270">
        <v>0</v>
      </c>
      <c r="D2767" s="270">
        <v>0</v>
      </c>
      <c r="E2767">
        <v>0</v>
      </c>
      <c r="F2767">
        <v>0</v>
      </c>
      <c r="G2767">
        <v>0</v>
      </c>
      <c r="H2767">
        <v>0</v>
      </c>
      <c r="I2767" s="270">
        <v>50000</v>
      </c>
    </row>
    <row r="2768" spans="1:9">
      <c r="A2768" s="270" t="s">
        <v>3923</v>
      </c>
      <c r="B2768" s="270" t="s">
        <v>3889</v>
      </c>
      <c r="C2768" s="270">
        <v>0</v>
      </c>
      <c r="D2768" s="270">
        <v>0</v>
      </c>
      <c r="E2768">
        <v>0</v>
      </c>
      <c r="F2768">
        <v>0</v>
      </c>
      <c r="G2768">
        <v>0</v>
      </c>
      <c r="H2768">
        <v>0</v>
      </c>
      <c r="I2768" s="270">
        <v>10000</v>
      </c>
    </row>
    <row r="2769" spans="1:9">
      <c r="A2769" s="270" t="s">
        <v>3924</v>
      </c>
      <c r="B2769" s="270" t="s">
        <v>2400</v>
      </c>
      <c r="C2769" s="270">
        <v>0</v>
      </c>
      <c r="D2769" s="270">
        <v>0</v>
      </c>
      <c r="E2769">
        <v>0</v>
      </c>
      <c r="F2769">
        <v>0</v>
      </c>
      <c r="G2769">
        <v>0</v>
      </c>
      <c r="H2769">
        <v>0</v>
      </c>
      <c r="I2769" s="270">
        <v>50000</v>
      </c>
    </row>
    <row r="2770" spans="1:9">
      <c r="A2770" s="270" t="s">
        <v>3925</v>
      </c>
      <c r="B2770" s="270" t="s">
        <v>2400</v>
      </c>
      <c r="C2770" s="270">
        <v>0</v>
      </c>
      <c r="D2770" s="270">
        <v>0</v>
      </c>
      <c r="E2770">
        <v>0</v>
      </c>
      <c r="F2770">
        <v>0</v>
      </c>
      <c r="G2770">
        <v>0</v>
      </c>
      <c r="H2770">
        <v>0</v>
      </c>
      <c r="I2770" s="270">
        <v>50000</v>
      </c>
    </row>
    <row r="2771" spans="1:9">
      <c r="A2771" s="270" t="s">
        <v>3926</v>
      </c>
      <c r="B2771" s="270" t="s">
        <v>2410</v>
      </c>
      <c r="C2771" s="270">
        <v>0</v>
      </c>
      <c r="D2771" s="270">
        <v>0</v>
      </c>
      <c r="E2771">
        <v>0</v>
      </c>
      <c r="F2771">
        <v>0</v>
      </c>
      <c r="G2771">
        <v>0</v>
      </c>
      <c r="H2771">
        <v>0</v>
      </c>
      <c r="I2771" s="270">
        <v>200000</v>
      </c>
    </row>
    <row r="2772" spans="1:9">
      <c r="A2772" s="270" t="s">
        <v>3917</v>
      </c>
      <c r="B2772" s="270" t="s">
        <v>3891</v>
      </c>
      <c r="C2772" s="270">
        <v>0</v>
      </c>
      <c r="D2772" s="270">
        <v>0</v>
      </c>
      <c r="E2772">
        <v>0</v>
      </c>
      <c r="F2772">
        <v>0</v>
      </c>
      <c r="G2772">
        <v>0</v>
      </c>
      <c r="H2772">
        <v>0</v>
      </c>
      <c r="I2772" s="270">
        <v>10000</v>
      </c>
    </row>
    <row r="2773" spans="1:9">
      <c r="A2773" s="270" t="s">
        <v>3927</v>
      </c>
      <c r="B2773" s="270" t="s">
        <v>2400</v>
      </c>
      <c r="C2773" s="270">
        <v>0</v>
      </c>
      <c r="D2773" s="270">
        <v>0</v>
      </c>
      <c r="E2773">
        <v>0</v>
      </c>
      <c r="F2773">
        <v>0</v>
      </c>
      <c r="G2773">
        <v>0</v>
      </c>
      <c r="H2773">
        <v>0</v>
      </c>
      <c r="I2773" s="270">
        <v>50000</v>
      </c>
    </row>
    <row r="2774" spans="1:9">
      <c r="A2774" s="270" t="s">
        <v>3928</v>
      </c>
      <c r="B2774" s="270" t="s">
        <v>2400</v>
      </c>
      <c r="C2774" s="270">
        <v>0</v>
      </c>
      <c r="D2774" s="270">
        <v>0</v>
      </c>
      <c r="E2774">
        <v>0</v>
      </c>
      <c r="F2774">
        <v>0</v>
      </c>
      <c r="G2774">
        <v>0</v>
      </c>
      <c r="H2774">
        <v>0</v>
      </c>
      <c r="I2774" s="270">
        <v>50000</v>
      </c>
    </row>
    <row r="2775" spans="1:9">
      <c r="A2775" s="270" t="s">
        <v>3929</v>
      </c>
      <c r="B2775" s="270" t="s">
        <v>2400</v>
      </c>
      <c r="C2775" s="270">
        <v>0</v>
      </c>
      <c r="D2775" s="270">
        <v>0</v>
      </c>
      <c r="E2775">
        <v>0</v>
      </c>
      <c r="F2775">
        <v>0</v>
      </c>
      <c r="G2775">
        <v>0</v>
      </c>
      <c r="H2775">
        <v>0</v>
      </c>
      <c r="I2775" s="270">
        <v>50000</v>
      </c>
    </row>
    <row r="2776" spans="1:9">
      <c r="A2776" s="270" t="s">
        <v>3930</v>
      </c>
      <c r="B2776" s="270" t="s">
        <v>2869</v>
      </c>
      <c r="C2776" s="270">
        <v>0</v>
      </c>
      <c r="D2776" s="270">
        <v>0</v>
      </c>
      <c r="E2776">
        <v>0</v>
      </c>
      <c r="F2776">
        <v>0</v>
      </c>
      <c r="G2776">
        <v>0</v>
      </c>
      <c r="H2776">
        <v>0</v>
      </c>
      <c r="I2776" s="270">
        <v>50000</v>
      </c>
    </row>
    <row r="2777" spans="1:9">
      <c r="A2777" s="270" t="s">
        <v>3931</v>
      </c>
      <c r="B2777" s="270" t="s">
        <v>2506</v>
      </c>
      <c r="C2777" s="270">
        <v>0</v>
      </c>
      <c r="D2777" s="270">
        <v>0</v>
      </c>
      <c r="E2777">
        <v>0</v>
      </c>
      <c r="F2777">
        <v>0</v>
      </c>
      <c r="G2777">
        <v>0</v>
      </c>
      <c r="H2777">
        <v>0</v>
      </c>
      <c r="I2777" s="270">
        <v>50000</v>
      </c>
    </row>
    <row r="2778" spans="1:9">
      <c r="A2778" s="270" t="s">
        <v>3890</v>
      </c>
      <c r="B2778" s="270" t="s">
        <v>3889</v>
      </c>
      <c r="C2778" s="270">
        <v>0</v>
      </c>
      <c r="D2778" s="270">
        <v>0</v>
      </c>
      <c r="E2778">
        <v>0</v>
      </c>
      <c r="F2778">
        <v>0</v>
      </c>
      <c r="G2778">
        <v>0</v>
      </c>
      <c r="H2778">
        <v>0</v>
      </c>
      <c r="I2778" s="270">
        <v>10000</v>
      </c>
    </row>
    <row r="2779" spans="1:9">
      <c r="A2779" s="270" t="s">
        <v>3932</v>
      </c>
      <c r="B2779" s="270" t="s">
        <v>2869</v>
      </c>
      <c r="C2779" s="270">
        <v>0</v>
      </c>
      <c r="D2779" s="270">
        <v>0</v>
      </c>
      <c r="E2779">
        <v>0</v>
      </c>
      <c r="F2779">
        <v>0</v>
      </c>
      <c r="G2779">
        <v>0</v>
      </c>
      <c r="H2779">
        <v>0</v>
      </c>
      <c r="I2779" s="270">
        <v>50000</v>
      </c>
    </row>
    <row r="2780" spans="1:9">
      <c r="A2780" s="270" t="s">
        <v>3933</v>
      </c>
      <c r="B2780" s="270" t="s">
        <v>2400</v>
      </c>
      <c r="C2780" s="270">
        <v>0</v>
      </c>
      <c r="D2780" s="270">
        <v>0</v>
      </c>
      <c r="E2780">
        <v>0</v>
      </c>
      <c r="F2780">
        <v>0</v>
      </c>
      <c r="G2780">
        <v>0</v>
      </c>
      <c r="H2780">
        <v>0</v>
      </c>
      <c r="I2780" s="270">
        <v>50000</v>
      </c>
    </row>
    <row r="2781" spans="1:9">
      <c r="A2781" s="270" t="s">
        <v>3934</v>
      </c>
      <c r="B2781" s="270" t="s">
        <v>2400</v>
      </c>
      <c r="C2781" s="270">
        <v>0</v>
      </c>
      <c r="D2781" s="270">
        <v>0</v>
      </c>
      <c r="E2781">
        <v>0</v>
      </c>
      <c r="F2781">
        <v>0</v>
      </c>
      <c r="G2781">
        <v>0</v>
      </c>
      <c r="H2781">
        <v>0</v>
      </c>
      <c r="I2781" s="270">
        <v>50000</v>
      </c>
    </row>
    <row r="2782" spans="1:9">
      <c r="A2782" s="270" t="s">
        <v>3935</v>
      </c>
      <c r="B2782" s="270" t="s">
        <v>2400</v>
      </c>
      <c r="C2782" s="270">
        <v>0</v>
      </c>
      <c r="D2782" s="270">
        <v>0</v>
      </c>
      <c r="E2782">
        <v>0</v>
      </c>
      <c r="F2782">
        <v>0</v>
      </c>
      <c r="G2782">
        <v>0</v>
      </c>
      <c r="H2782">
        <v>0</v>
      </c>
      <c r="I2782" s="270">
        <v>50000</v>
      </c>
    </row>
    <row r="2783" spans="1:9">
      <c r="A2783" s="270" t="s">
        <v>3923</v>
      </c>
      <c r="B2783" s="270" t="s">
        <v>3891</v>
      </c>
      <c r="C2783" s="270">
        <v>0</v>
      </c>
      <c r="D2783" s="270">
        <v>0</v>
      </c>
      <c r="E2783">
        <v>0</v>
      </c>
      <c r="F2783">
        <v>0</v>
      </c>
      <c r="G2783">
        <v>0</v>
      </c>
      <c r="H2783">
        <v>0</v>
      </c>
      <c r="I2783" s="270">
        <v>10000</v>
      </c>
    </row>
    <row r="2784" spans="1:9">
      <c r="A2784" s="270" t="s">
        <v>3936</v>
      </c>
      <c r="B2784" s="270" t="s">
        <v>2400</v>
      </c>
      <c r="C2784" s="270">
        <v>0</v>
      </c>
      <c r="D2784" s="270">
        <v>0</v>
      </c>
      <c r="E2784">
        <v>0</v>
      </c>
      <c r="F2784">
        <v>0</v>
      </c>
      <c r="G2784">
        <v>0</v>
      </c>
      <c r="H2784">
        <v>0</v>
      </c>
      <c r="I2784" s="270">
        <v>50000</v>
      </c>
    </row>
    <row r="2785" spans="1:9">
      <c r="A2785" s="270" t="s">
        <v>3937</v>
      </c>
      <c r="B2785" s="270" t="s">
        <v>2400</v>
      </c>
      <c r="C2785" s="270">
        <v>0</v>
      </c>
      <c r="D2785" s="270">
        <v>0</v>
      </c>
      <c r="E2785">
        <v>0</v>
      </c>
      <c r="F2785">
        <v>0</v>
      </c>
      <c r="G2785">
        <v>0</v>
      </c>
      <c r="H2785">
        <v>0</v>
      </c>
      <c r="I2785" s="270">
        <v>50000</v>
      </c>
    </row>
    <row r="2786" spans="1:9">
      <c r="A2786" s="270" t="s">
        <v>3938</v>
      </c>
      <c r="B2786" s="270" t="s">
        <v>2410</v>
      </c>
      <c r="C2786" s="270">
        <v>0</v>
      </c>
      <c r="D2786" s="270">
        <v>0</v>
      </c>
      <c r="E2786">
        <v>0</v>
      </c>
      <c r="F2786">
        <v>0</v>
      </c>
      <c r="G2786">
        <v>0</v>
      </c>
      <c r="H2786">
        <v>0</v>
      </c>
      <c r="I2786" s="270">
        <v>200000</v>
      </c>
    </row>
    <row r="2787" spans="1:9">
      <c r="A2787" s="270" t="s">
        <v>3939</v>
      </c>
      <c r="B2787" s="270" t="s">
        <v>2400</v>
      </c>
      <c r="C2787" s="270">
        <v>0</v>
      </c>
      <c r="D2787" s="270">
        <v>0</v>
      </c>
      <c r="E2787">
        <v>0</v>
      </c>
      <c r="F2787">
        <v>0</v>
      </c>
      <c r="G2787">
        <v>0</v>
      </c>
      <c r="H2787">
        <v>0</v>
      </c>
      <c r="I2787" s="270">
        <v>50000</v>
      </c>
    </row>
    <row r="2788" spans="1:9">
      <c r="A2788" s="270" t="s">
        <v>3940</v>
      </c>
      <c r="B2788" s="270" t="s">
        <v>2410</v>
      </c>
      <c r="C2788" s="270">
        <v>0</v>
      </c>
      <c r="D2788" s="270">
        <v>0</v>
      </c>
      <c r="E2788">
        <v>0</v>
      </c>
      <c r="F2788">
        <v>0</v>
      </c>
      <c r="G2788">
        <v>0</v>
      </c>
      <c r="H2788">
        <v>0</v>
      </c>
      <c r="I2788" s="270">
        <v>200000</v>
      </c>
    </row>
  </sheetData>
  <phoneticPr fontId="2" type="noConversion"/>
  <conditionalFormatting sqref="A1:A2725 A2728:A1048576">
    <cfRule type="duplicateValues" dxfId="25" priority="2"/>
  </conditionalFormatting>
  <conditionalFormatting sqref="A2726:A2727">
    <cfRule type="duplicateValues" dxfId="24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74"/>
  <sheetViews>
    <sheetView workbookViewId="0">
      <selection activeCell="A3" sqref="A3"/>
    </sheetView>
  </sheetViews>
  <sheetFormatPr defaultColWidth="9" defaultRowHeight="16.5"/>
  <cols>
    <col min="1" max="1" width="40.875" style="218" bestFit="1" customWidth="1"/>
    <col min="2" max="2" width="33.25" style="218" bestFit="1" customWidth="1"/>
    <col min="3" max="3" width="21.125" style="218" bestFit="1" customWidth="1"/>
    <col min="4" max="4" width="10.25" style="218" bestFit="1" customWidth="1"/>
    <col min="5" max="5" width="14.875" style="218" bestFit="1" customWidth="1"/>
    <col min="6" max="6" width="10.25" style="218" bestFit="1" customWidth="1"/>
    <col min="7" max="7" width="13" style="221" bestFit="1" customWidth="1"/>
  </cols>
  <sheetData>
    <row r="1" spans="1:7" ht="16.5" customHeight="1">
      <c r="A1" s="21" t="s">
        <v>11</v>
      </c>
      <c r="B1" s="7">
        <f>커버링B2C요약!C2</f>
        <v>46133</v>
      </c>
      <c r="C1" s="7">
        <f>커버링B2C요약!D2</f>
        <v>46139</v>
      </c>
      <c r="D1"/>
      <c r="E1"/>
      <c r="F1"/>
      <c r="G1" s="2"/>
    </row>
    <row r="2" spans="1:7" ht="16.5" customHeight="1">
      <c r="A2" s="25" t="s">
        <v>3941</v>
      </c>
      <c r="B2" s="25" t="s">
        <v>3942</v>
      </c>
      <c r="C2" s="25" t="s">
        <v>3943</v>
      </c>
      <c r="D2" s="25" t="s">
        <v>3944</v>
      </c>
      <c r="E2" s="25" t="s">
        <v>3945</v>
      </c>
      <c r="F2" s="25" t="s">
        <v>3946</v>
      </c>
      <c r="G2" s="25" t="s">
        <v>3947</v>
      </c>
    </row>
    <row r="3" spans="1:7">
      <c r="A3" t="s">
        <v>3948</v>
      </c>
      <c r="B3" t="s">
        <v>1278</v>
      </c>
      <c r="C3">
        <v>385</v>
      </c>
      <c r="D3">
        <v>385</v>
      </c>
      <c r="E3">
        <v>4535033</v>
      </c>
      <c r="F3">
        <v>305</v>
      </c>
      <c r="G3">
        <v>58</v>
      </c>
    </row>
    <row r="4" spans="1:7">
      <c r="A4" t="s">
        <v>3949</v>
      </c>
      <c r="B4" t="s">
        <v>944</v>
      </c>
      <c r="C4">
        <v>226</v>
      </c>
      <c r="D4">
        <v>226</v>
      </c>
      <c r="E4">
        <v>4203751</v>
      </c>
      <c r="F4">
        <v>180</v>
      </c>
      <c r="G4">
        <v>52</v>
      </c>
    </row>
    <row r="5" spans="1:7">
      <c r="A5" t="s">
        <v>3950</v>
      </c>
      <c r="B5" t="s">
        <v>556</v>
      </c>
      <c r="C5">
        <v>306</v>
      </c>
      <c r="D5">
        <v>306</v>
      </c>
      <c r="E5">
        <v>1646697</v>
      </c>
      <c r="F5">
        <v>182</v>
      </c>
      <c r="G5">
        <v>30</v>
      </c>
    </row>
    <row r="6" spans="1:7">
      <c r="A6" t="s">
        <v>3951</v>
      </c>
      <c r="B6" t="s">
        <v>1341</v>
      </c>
      <c r="C6">
        <v>105</v>
      </c>
      <c r="D6">
        <v>105</v>
      </c>
      <c r="E6">
        <v>1641733</v>
      </c>
      <c r="F6">
        <v>77</v>
      </c>
      <c r="G6">
        <v>16</v>
      </c>
    </row>
    <row r="7" spans="1:7">
      <c r="A7" t="s">
        <v>3952</v>
      </c>
      <c r="B7" t="s">
        <v>722</v>
      </c>
      <c r="C7">
        <v>154</v>
      </c>
      <c r="D7">
        <v>154</v>
      </c>
      <c r="E7">
        <v>1407584</v>
      </c>
      <c r="F7">
        <v>104</v>
      </c>
      <c r="G7">
        <v>12</v>
      </c>
    </row>
    <row r="8" spans="1:7">
      <c r="A8" t="s">
        <v>3953</v>
      </c>
      <c r="B8" t="s">
        <v>1159</v>
      </c>
      <c r="C8">
        <v>128</v>
      </c>
      <c r="D8">
        <v>128</v>
      </c>
      <c r="E8">
        <v>1359973</v>
      </c>
      <c r="F8">
        <v>114</v>
      </c>
      <c r="G8">
        <v>22</v>
      </c>
    </row>
    <row r="9" spans="1:7">
      <c r="A9" t="s">
        <v>3954</v>
      </c>
      <c r="B9" t="s">
        <v>979</v>
      </c>
      <c r="C9">
        <v>83</v>
      </c>
      <c r="D9">
        <v>83</v>
      </c>
      <c r="E9">
        <v>1321328</v>
      </c>
      <c r="F9">
        <v>63</v>
      </c>
      <c r="G9">
        <v>13</v>
      </c>
    </row>
    <row r="10" spans="1:7">
      <c r="A10" t="s">
        <v>3955</v>
      </c>
      <c r="B10" t="s">
        <v>849</v>
      </c>
      <c r="C10">
        <v>62</v>
      </c>
      <c r="D10">
        <v>62</v>
      </c>
      <c r="E10">
        <v>1020736</v>
      </c>
      <c r="F10">
        <v>28</v>
      </c>
      <c r="G10">
        <v>13</v>
      </c>
    </row>
    <row r="11" spans="1:7">
      <c r="A11" t="s">
        <v>3956</v>
      </c>
      <c r="B11" t="s">
        <v>1031</v>
      </c>
      <c r="C11">
        <v>36</v>
      </c>
      <c r="D11">
        <v>36</v>
      </c>
      <c r="E11">
        <v>924149</v>
      </c>
      <c r="F11">
        <v>30</v>
      </c>
      <c r="G11">
        <v>7</v>
      </c>
    </row>
    <row r="12" spans="1:7">
      <c r="A12" t="s">
        <v>3949</v>
      </c>
      <c r="B12" t="s">
        <v>965</v>
      </c>
      <c r="C12">
        <v>64</v>
      </c>
      <c r="D12">
        <v>64</v>
      </c>
      <c r="E12">
        <v>867941</v>
      </c>
      <c r="F12">
        <v>53</v>
      </c>
      <c r="G12">
        <v>12</v>
      </c>
    </row>
    <row r="13" spans="1:7">
      <c r="A13" t="s">
        <v>3950</v>
      </c>
      <c r="B13" t="s">
        <v>520</v>
      </c>
      <c r="C13">
        <v>87</v>
      </c>
      <c r="D13">
        <v>87</v>
      </c>
      <c r="E13">
        <v>839344</v>
      </c>
      <c r="F13">
        <v>49</v>
      </c>
      <c r="G13">
        <v>9</v>
      </c>
    </row>
    <row r="14" spans="1:7">
      <c r="A14" t="s">
        <v>3950</v>
      </c>
      <c r="B14" t="s">
        <v>495</v>
      </c>
      <c r="C14">
        <v>140</v>
      </c>
      <c r="D14">
        <v>140</v>
      </c>
      <c r="E14">
        <v>837003</v>
      </c>
      <c r="F14">
        <v>68</v>
      </c>
      <c r="G14">
        <v>6</v>
      </c>
    </row>
    <row r="15" spans="1:7">
      <c r="A15" t="s">
        <v>3957</v>
      </c>
      <c r="B15" t="s">
        <v>969</v>
      </c>
      <c r="C15">
        <v>81</v>
      </c>
      <c r="D15">
        <v>81</v>
      </c>
      <c r="E15">
        <v>810231</v>
      </c>
      <c r="F15">
        <v>60</v>
      </c>
      <c r="G15">
        <v>10</v>
      </c>
    </row>
    <row r="16" spans="1:7">
      <c r="A16" t="s">
        <v>3955</v>
      </c>
      <c r="B16" t="s">
        <v>920</v>
      </c>
      <c r="C16">
        <v>28</v>
      </c>
      <c r="D16">
        <v>28</v>
      </c>
      <c r="E16">
        <v>727747</v>
      </c>
      <c r="F16">
        <v>12</v>
      </c>
      <c r="G16">
        <v>17</v>
      </c>
    </row>
    <row r="17" spans="1:7">
      <c r="A17" t="s">
        <v>3954</v>
      </c>
      <c r="B17" t="s">
        <v>983</v>
      </c>
      <c r="C17">
        <v>51</v>
      </c>
      <c r="D17">
        <v>51</v>
      </c>
      <c r="E17">
        <v>711087</v>
      </c>
      <c r="F17">
        <v>33</v>
      </c>
      <c r="G17">
        <v>6</v>
      </c>
    </row>
    <row r="18" spans="1:7">
      <c r="A18" t="s">
        <v>3958</v>
      </c>
      <c r="B18" t="s">
        <v>1037</v>
      </c>
      <c r="C18">
        <v>43</v>
      </c>
      <c r="D18">
        <v>43</v>
      </c>
      <c r="E18">
        <v>692967</v>
      </c>
      <c r="F18">
        <v>35</v>
      </c>
      <c r="G18">
        <v>8</v>
      </c>
    </row>
    <row r="19" spans="1:7">
      <c r="A19" t="s">
        <v>3950</v>
      </c>
      <c r="B19" t="s">
        <v>494</v>
      </c>
      <c r="C19">
        <v>53</v>
      </c>
      <c r="D19">
        <v>53</v>
      </c>
      <c r="E19">
        <v>644617</v>
      </c>
      <c r="F19">
        <v>22</v>
      </c>
      <c r="G19">
        <v>11</v>
      </c>
    </row>
    <row r="20" spans="1:7">
      <c r="A20" t="s">
        <v>3950</v>
      </c>
      <c r="B20" t="s">
        <v>461</v>
      </c>
      <c r="C20">
        <v>58</v>
      </c>
      <c r="D20">
        <v>58</v>
      </c>
      <c r="E20">
        <v>629177</v>
      </c>
      <c r="F20">
        <v>36</v>
      </c>
      <c r="G20">
        <v>4</v>
      </c>
    </row>
    <row r="21" spans="1:7">
      <c r="A21" t="s">
        <v>3959</v>
      </c>
      <c r="B21" t="s">
        <v>836</v>
      </c>
      <c r="C21">
        <v>115</v>
      </c>
      <c r="D21">
        <v>115</v>
      </c>
      <c r="E21">
        <v>615028</v>
      </c>
      <c r="F21">
        <v>50</v>
      </c>
      <c r="G21">
        <v>6</v>
      </c>
    </row>
    <row r="22" spans="1:7">
      <c r="A22" t="s">
        <v>3950</v>
      </c>
      <c r="B22" t="s">
        <v>505</v>
      </c>
      <c r="C22">
        <v>66</v>
      </c>
      <c r="D22">
        <v>66</v>
      </c>
      <c r="E22">
        <v>597090</v>
      </c>
      <c r="F22">
        <v>41</v>
      </c>
      <c r="G22">
        <v>5</v>
      </c>
    </row>
    <row r="23" spans="1:7">
      <c r="A23" t="s">
        <v>3950</v>
      </c>
      <c r="B23" t="s">
        <v>536</v>
      </c>
      <c r="C23">
        <v>88</v>
      </c>
      <c r="D23">
        <v>88</v>
      </c>
      <c r="E23">
        <v>510682</v>
      </c>
      <c r="F23">
        <v>60</v>
      </c>
      <c r="G23">
        <v>9</v>
      </c>
    </row>
    <row r="24" spans="1:7">
      <c r="A24" t="s">
        <v>3953</v>
      </c>
      <c r="B24" t="s">
        <v>1168</v>
      </c>
      <c r="C24">
        <v>10</v>
      </c>
      <c r="D24">
        <v>10</v>
      </c>
      <c r="E24">
        <v>494711</v>
      </c>
      <c r="F24">
        <v>9</v>
      </c>
      <c r="G24">
        <v>1</v>
      </c>
    </row>
    <row r="25" spans="1:7">
      <c r="A25" t="s">
        <v>3952</v>
      </c>
      <c r="B25" t="s">
        <v>726</v>
      </c>
      <c r="C25">
        <v>5</v>
      </c>
      <c r="D25">
        <v>5</v>
      </c>
      <c r="E25">
        <v>438903</v>
      </c>
      <c r="F25">
        <v>3</v>
      </c>
      <c r="G25">
        <v>3</v>
      </c>
    </row>
    <row r="26" spans="1:7">
      <c r="A26" t="s">
        <v>3960</v>
      </c>
      <c r="B26" t="s">
        <v>1204</v>
      </c>
      <c r="C26">
        <v>39</v>
      </c>
      <c r="D26">
        <v>39</v>
      </c>
      <c r="E26">
        <v>437848</v>
      </c>
      <c r="F26">
        <v>31</v>
      </c>
      <c r="G26">
        <v>5</v>
      </c>
    </row>
    <row r="27" spans="1:7">
      <c r="A27" t="s">
        <v>3950</v>
      </c>
      <c r="B27" t="s">
        <v>559</v>
      </c>
      <c r="C27">
        <v>31</v>
      </c>
      <c r="D27">
        <v>31</v>
      </c>
      <c r="E27">
        <v>437812</v>
      </c>
      <c r="F27">
        <v>20</v>
      </c>
      <c r="G27">
        <v>4</v>
      </c>
    </row>
    <row r="28" spans="1:7">
      <c r="A28" t="s">
        <v>3950</v>
      </c>
      <c r="B28" t="s">
        <v>539</v>
      </c>
      <c r="C28">
        <v>33</v>
      </c>
      <c r="D28">
        <v>33</v>
      </c>
      <c r="E28">
        <v>430150</v>
      </c>
      <c r="F28">
        <v>18</v>
      </c>
      <c r="G28">
        <v>3</v>
      </c>
    </row>
    <row r="29" spans="1:7">
      <c r="A29" t="s">
        <v>3950</v>
      </c>
      <c r="B29" t="s">
        <v>543</v>
      </c>
      <c r="C29">
        <v>43</v>
      </c>
      <c r="D29">
        <v>43</v>
      </c>
      <c r="E29">
        <v>428452</v>
      </c>
      <c r="F29">
        <v>21</v>
      </c>
      <c r="G29">
        <v>3</v>
      </c>
    </row>
    <row r="30" spans="1:7">
      <c r="A30" t="s">
        <v>3961</v>
      </c>
      <c r="B30" t="s">
        <v>1337</v>
      </c>
      <c r="C30">
        <v>30</v>
      </c>
      <c r="D30">
        <v>30</v>
      </c>
      <c r="E30">
        <v>397817</v>
      </c>
      <c r="F30">
        <v>23</v>
      </c>
      <c r="G30">
        <v>5</v>
      </c>
    </row>
    <row r="31" spans="1:7">
      <c r="A31" t="s">
        <v>3962</v>
      </c>
      <c r="B31" t="s">
        <v>1019</v>
      </c>
      <c r="C31">
        <v>34</v>
      </c>
      <c r="D31">
        <v>34</v>
      </c>
      <c r="E31">
        <v>382460</v>
      </c>
      <c r="F31">
        <v>24</v>
      </c>
      <c r="G31">
        <v>3</v>
      </c>
    </row>
    <row r="32" spans="1:7">
      <c r="A32" t="s">
        <v>3958</v>
      </c>
      <c r="B32" t="s">
        <v>1028</v>
      </c>
      <c r="C32">
        <v>10</v>
      </c>
      <c r="D32">
        <v>10</v>
      </c>
      <c r="E32">
        <v>381975</v>
      </c>
      <c r="F32">
        <v>8</v>
      </c>
      <c r="G32">
        <v>0</v>
      </c>
    </row>
    <row r="33" spans="1:7">
      <c r="A33" t="s">
        <v>3953</v>
      </c>
      <c r="B33" t="s">
        <v>1078</v>
      </c>
      <c r="C33">
        <v>17</v>
      </c>
      <c r="D33">
        <v>17</v>
      </c>
      <c r="E33">
        <v>363023</v>
      </c>
      <c r="F33">
        <v>13</v>
      </c>
      <c r="G33">
        <v>3</v>
      </c>
    </row>
    <row r="34" spans="1:7">
      <c r="A34" t="s">
        <v>3952</v>
      </c>
      <c r="B34" t="s">
        <v>681</v>
      </c>
      <c r="C34">
        <v>4</v>
      </c>
      <c r="D34">
        <v>4</v>
      </c>
      <c r="E34">
        <v>362004</v>
      </c>
      <c r="F34">
        <v>1</v>
      </c>
      <c r="G34">
        <v>2</v>
      </c>
    </row>
    <row r="35" spans="1:7">
      <c r="A35" t="s">
        <v>3963</v>
      </c>
      <c r="B35" t="s">
        <v>1306</v>
      </c>
      <c r="C35">
        <v>14</v>
      </c>
      <c r="D35">
        <v>14</v>
      </c>
      <c r="E35">
        <v>357772</v>
      </c>
      <c r="F35">
        <v>13</v>
      </c>
      <c r="G35">
        <v>4</v>
      </c>
    </row>
    <row r="36" spans="1:7">
      <c r="A36" t="s">
        <v>3964</v>
      </c>
      <c r="B36" t="s">
        <v>1348</v>
      </c>
      <c r="C36">
        <v>25</v>
      </c>
      <c r="D36">
        <v>25</v>
      </c>
      <c r="E36">
        <v>333721</v>
      </c>
      <c r="F36">
        <v>17</v>
      </c>
      <c r="G36">
        <v>2</v>
      </c>
    </row>
    <row r="37" spans="1:7">
      <c r="A37" t="s">
        <v>3958</v>
      </c>
      <c r="B37" t="s">
        <v>1022</v>
      </c>
      <c r="C37">
        <v>11</v>
      </c>
      <c r="D37">
        <v>11</v>
      </c>
      <c r="E37">
        <v>328812</v>
      </c>
      <c r="F37">
        <v>7</v>
      </c>
      <c r="G37">
        <v>3</v>
      </c>
    </row>
    <row r="38" spans="1:7">
      <c r="A38" t="s">
        <v>3953</v>
      </c>
      <c r="B38" t="s">
        <v>1165</v>
      </c>
      <c r="C38">
        <v>8</v>
      </c>
      <c r="D38">
        <v>8</v>
      </c>
      <c r="E38">
        <v>324385</v>
      </c>
      <c r="F38">
        <v>5</v>
      </c>
      <c r="G38">
        <v>3</v>
      </c>
    </row>
    <row r="39" spans="1:7">
      <c r="A39" t="s">
        <v>3956</v>
      </c>
      <c r="B39" t="s">
        <v>1035</v>
      </c>
      <c r="C39">
        <v>30</v>
      </c>
      <c r="D39">
        <v>30</v>
      </c>
      <c r="E39">
        <v>313198</v>
      </c>
      <c r="F39">
        <v>25</v>
      </c>
      <c r="G39">
        <v>7</v>
      </c>
    </row>
    <row r="40" spans="1:7">
      <c r="A40" t="s">
        <v>3965</v>
      </c>
      <c r="B40" t="s">
        <v>748</v>
      </c>
      <c r="C40">
        <v>7</v>
      </c>
      <c r="D40">
        <v>7</v>
      </c>
      <c r="E40">
        <v>307503</v>
      </c>
      <c r="F40">
        <v>2</v>
      </c>
      <c r="G40">
        <v>3</v>
      </c>
    </row>
    <row r="41" spans="1:7">
      <c r="A41" t="s">
        <v>3958</v>
      </c>
      <c r="B41" t="s">
        <v>1025</v>
      </c>
      <c r="C41">
        <v>20</v>
      </c>
      <c r="D41">
        <v>20</v>
      </c>
      <c r="E41">
        <v>305151</v>
      </c>
      <c r="F41">
        <v>19</v>
      </c>
      <c r="G41">
        <v>4</v>
      </c>
    </row>
    <row r="42" spans="1:7">
      <c r="A42" t="s">
        <v>3961</v>
      </c>
      <c r="B42" t="s">
        <v>1338</v>
      </c>
      <c r="C42">
        <v>14</v>
      </c>
      <c r="D42">
        <v>14</v>
      </c>
      <c r="E42">
        <v>291210</v>
      </c>
      <c r="F42">
        <v>9</v>
      </c>
      <c r="G42">
        <v>1</v>
      </c>
    </row>
    <row r="43" spans="1:7">
      <c r="A43" t="s">
        <v>3952</v>
      </c>
      <c r="B43" t="s">
        <v>731</v>
      </c>
      <c r="C43">
        <v>16</v>
      </c>
      <c r="D43">
        <v>16</v>
      </c>
      <c r="E43">
        <v>288990</v>
      </c>
      <c r="F43">
        <v>13</v>
      </c>
      <c r="G43">
        <v>7</v>
      </c>
    </row>
    <row r="44" spans="1:7">
      <c r="A44" t="s">
        <v>3950</v>
      </c>
      <c r="B44" t="s">
        <v>525</v>
      </c>
      <c r="C44">
        <v>58</v>
      </c>
      <c r="D44">
        <v>58</v>
      </c>
      <c r="E44">
        <v>282805</v>
      </c>
      <c r="F44">
        <v>29</v>
      </c>
      <c r="G44">
        <v>3</v>
      </c>
    </row>
    <row r="45" spans="1:7">
      <c r="A45" t="s">
        <v>3950</v>
      </c>
      <c r="B45" t="s">
        <v>473</v>
      </c>
      <c r="C45">
        <v>35</v>
      </c>
      <c r="D45">
        <v>35</v>
      </c>
      <c r="E45">
        <v>279890</v>
      </c>
      <c r="F45">
        <v>28</v>
      </c>
      <c r="G45">
        <v>2</v>
      </c>
    </row>
    <row r="46" spans="1:7">
      <c r="A46" t="s">
        <v>3953</v>
      </c>
      <c r="B46" t="s">
        <v>1119</v>
      </c>
      <c r="C46">
        <v>25</v>
      </c>
      <c r="D46">
        <v>25</v>
      </c>
      <c r="E46">
        <v>273035</v>
      </c>
      <c r="F46">
        <v>18</v>
      </c>
      <c r="G46">
        <v>2</v>
      </c>
    </row>
    <row r="47" spans="1:7">
      <c r="A47" t="s">
        <v>3952</v>
      </c>
      <c r="B47" t="s">
        <v>705</v>
      </c>
      <c r="C47">
        <v>9</v>
      </c>
      <c r="D47">
        <v>9</v>
      </c>
      <c r="E47">
        <v>264855</v>
      </c>
      <c r="F47">
        <v>5</v>
      </c>
      <c r="G47">
        <v>4</v>
      </c>
    </row>
    <row r="48" spans="1:7">
      <c r="A48" t="s">
        <v>3966</v>
      </c>
      <c r="B48" t="s">
        <v>1607</v>
      </c>
      <c r="C48">
        <v>0</v>
      </c>
      <c r="D48">
        <v>0</v>
      </c>
      <c r="E48">
        <v>259176</v>
      </c>
      <c r="F48">
        <v>0</v>
      </c>
      <c r="G48">
        <v>0</v>
      </c>
    </row>
    <row r="49" spans="1:7">
      <c r="A49" t="s">
        <v>3967</v>
      </c>
      <c r="B49" t="s">
        <v>3968</v>
      </c>
      <c r="C49">
        <v>44</v>
      </c>
      <c r="D49">
        <v>44</v>
      </c>
      <c r="E49">
        <v>258270</v>
      </c>
      <c r="F49">
        <v>38</v>
      </c>
      <c r="G49">
        <v>5</v>
      </c>
    </row>
    <row r="50" spans="1:7">
      <c r="A50" t="s">
        <v>3969</v>
      </c>
      <c r="B50" t="s">
        <v>1183</v>
      </c>
      <c r="C50">
        <v>2</v>
      </c>
      <c r="D50">
        <v>2</v>
      </c>
      <c r="E50">
        <v>246516</v>
      </c>
      <c r="F50">
        <v>1</v>
      </c>
      <c r="G50">
        <v>1</v>
      </c>
    </row>
    <row r="51" spans="1:7">
      <c r="A51" t="s">
        <v>3953</v>
      </c>
      <c r="B51" t="s">
        <v>1151</v>
      </c>
      <c r="C51">
        <v>5</v>
      </c>
      <c r="D51">
        <v>5</v>
      </c>
      <c r="E51">
        <v>245384</v>
      </c>
      <c r="F51">
        <v>3</v>
      </c>
      <c r="G51">
        <v>0</v>
      </c>
    </row>
    <row r="52" spans="1:7">
      <c r="A52" t="s">
        <v>3950</v>
      </c>
      <c r="B52" t="s">
        <v>547</v>
      </c>
      <c r="C52">
        <v>23</v>
      </c>
      <c r="D52">
        <v>23</v>
      </c>
      <c r="E52">
        <v>243370</v>
      </c>
      <c r="F52">
        <v>14</v>
      </c>
      <c r="G52">
        <v>3</v>
      </c>
    </row>
    <row r="53" spans="1:7">
      <c r="A53" t="s">
        <v>3965</v>
      </c>
      <c r="B53" t="s">
        <v>762</v>
      </c>
      <c r="C53">
        <v>3</v>
      </c>
      <c r="D53">
        <v>3</v>
      </c>
      <c r="E53">
        <v>243014</v>
      </c>
      <c r="F53">
        <v>1</v>
      </c>
      <c r="G53">
        <v>3</v>
      </c>
    </row>
    <row r="54" spans="1:7">
      <c r="A54" t="s">
        <v>3950</v>
      </c>
      <c r="B54" t="s">
        <v>444</v>
      </c>
      <c r="C54">
        <v>21</v>
      </c>
      <c r="D54">
        <v>21</v>
      </c>
      <c r="E54">
        <v>235214</v>
      </c>
      <c r="F54">
        <v>11</v>
      </c>
      <c r="G54">
        <v>3</v>
      </c>
    </row>
    <row r="55" spans="1:7">
      <c r="A55" t="s">
        <v>3970</v>
      </c>
      <c r="B55" t="s">
        <v>758</v>
      </c>
      <c r="C55">
        <v>1</v>
      </c>
      <c r="D55">
        <v>1</v>
      </c>
      <c r="E55">
        <v>233763</v>
      </c>
      <c r="F55">
        <v>0</v>
      </c>
      <c r="G55">
        <v>1</v>
      </c>
    </row>
    <row r="56" spans="1:7">
      <c r="A56" t="s">
        <v>3949</v>
      </c>
      <c r="B56" t="s">
        <v>945</v>
      </c>
      <c r="C56">
        <v>12</v>
      </c>
      <c r="D56">
        <v>12</v>
      </c>
      <c r="E56">
        <v>233592</v>
      </c>
      <c r="F56">
        <v>11</v>
      </c>
      <c r="G56">
        <v>1</v>
      </c>
    </row>
    <row r="57" spans="1:7">
      <c r="A57" t="s">
        <v>3969</v>
      </c>
      <c r="B57" t="s">
        <v>1180</v>
      </c>
      <c r="C57">
        <v>1</v>
      </c>
      <c r="D57">
        <v>1</v>
      </c>
      <c r="E57">
        <v>232522</v>
      </c>
      <c r="F57">
        <v>0</v>
      </c>
      <c r="G57">
        <v>0</v>
      </c>
    </row>
    <row r="58" spans="1:7">
      <c r="A58" t="s">
        <v>3970</v>
      </c>
      <c r="B58" t="s">
        <v>742</v>
      </c>
      <c r="C58">
        <v>1</v>
      </c>
      <c r="D58">
        <v>1</v>
      </c>
      <c r="E58">
        <v>232126</v>
      </c>
      <c r="F58">
        <v>1</v>
      </c>
      <c r="G58">
        <v>2</v>
      </c>
    </row>
    <row r="59" spans="1:7">
      <c r="A59" t="s">
        <v>3953</v>
      </c>
      <c r="B59" t="s">
        <v>1139</v>
      </c>
      <c r="C59">
        <v>5</v>
      </c>
      <c r="D59">
        <v>5</v>
      </c>
      <c r="E59">
        <v>225355</v>
      </c>
      <c r="F59">
        <v>5</v>
      </c>
      <c r="G59">
        <v>0</v>
      </c>
    </row>
    <row r="60" spans="1:7">
      <c r="A60" t="s">
        <v>3969</v>
      </c>
      <c r="B60" t="s">
        <v>1642</v>
      </c>
      <c r="C60">
        <v>0</v>
      </c>
      <c r="D60">
        <v>0</v>
      </c>
      <c r="E60">
        <v>224703</v>
      </c>
      <c r="F60">
        <v>0</v>
      </c>
      <c r="G60">
        <v>0</v>
      </c>
    </row>
    <row r="61" spans="1:7">
      <c r="A61" t="s">
        <v>3952</v>
      </c>
      <c r="B61" t="s">
        <v>646</v>
      </c>
      <c r="C61">
        <v>2</v>
      </c>
      <c r="D61">
        <v>2</v>
      </c>
      <c r="E61">
        <v>224659</v>
      </c>
      <c r="F61">
        <v>0</v>
      </c>
      <c r="G61">
        <v>2</v>
      </c>
    </row>
    <row r="62" spans="1:7">
      <c r="A62" t="s">
        <v>3970</v>
      </c>
      <c r="B62" t="s">
        <v>745</v>
      </c>
      <c r="C62">
        <v>1</v>
      </c>
      <c r="D62">
        <v>1</v>
      </c>
      <c r="E62">
        <v>215869</v>
      </c>
      <c r="F62">
        <v>0</v>
      </c>
      <c r="G62">
        <v>1</v>
      </c>
    </row>
    <row r="63" spans="1:7">
      <c r="A63" t="s">
        <v>3966</v>
      </c>
      <c r="B63" t="s">
        <v>1193</v>
      </c>
      <c r="C63">
        <v>1</v>
      </c>
      <c r="D63">
        <v>1</v>
      </c>
      <c r="E63">
        <v>213579</v>
      </c>
      <c r="F63">
        <v>0</v>
      </c>
      <c r="G63">
        <v>1</v>
      </c>
    </row>
    <row r="64" spans="1:7">
      <c r="A64" t="s">
        <v>3954</v>
      </c>
      <c r="B64" t="s">
        <v>982</v>
      </c>
      <c r="C64">
        <v>11</v>
      </c>
      <c r="D64">
        <v>11</v>
      </c>
      <c r="E64">
        <v>210379</v>
      </c>
      <c r="F64">
        <v>8</v>
      </c>
      <c r="G64">
        <v>1</v>
      </c>
    </row>
    <row r="65" spans="1:7">
      <c r="A65" t="s">
        <v>3955</v>
      </c>
      <c r="B65" t="s">
        <v>851</v>
      </c>
      <c r="C65">
        <v>13</v>
      </c>
      <c r="D65">
        <v>13</v>
      </c>
      <c r="E65">
        <v>210016</v>
      </c>
      <c r="F65">
        <v>5</v>
      </c>
      <c r="G65">
        <v>2</v>
      </c>
    </row>
    <row r="66" spans="1:7">
      <c r="A66" t="s">
        <v>3953</v>
      </c>
      <c r="B66" t="s">
        <v>1172</v>
      </c>
      <c r="C66">
        <v>8</v>
      </c>
      <c r="D66">
        <v>8</v>
      </c>
      <c r="E66">
        <v>199288</v>
      </c>
      <c r="F66">
        <v>7</v>
      </c>
      <c r="G66">
        <v>0</v>
      </c>
    </row>
    <row r="67" spans="1:7">
      <c r="A67" t="s">
        <v>3952</v>
      </c>
      <c r="B67" t="s">
        <v>724</v>
      </c>
      <c r="C67">
        <v>2</v>
      </c>
      <c r="D67">
        <v>2</v>
      </c>
      <c r="E67">
        <v>194034</v>
      </c>
      <c r="F67">
        <v>1</v>
      </c>
      <c r="G67">
        <v>0</v>
      </c>
    </row>
    <row r="68" spans="1:7">
      <c r="A68" t="s">
        <v>3949</v>
      </c>
      <c r="B68" t="s">
        <v>957</v>
      </c>
      <c r="C68">
        <v>16</v>
      </c>
      <c r="D68">
        <v>16</v>
      </c>
      <c r="E68">
        <v>186285</v>
      </c>
      <c r="F68">
        <v>15</v>
      </c>
      <c r="G68">
        <v>2</v>
      </c>
    </row>
    <row r="69" spans="1:7">
      <c r="A69" t="s">
        <v>3950</v>
      </c>
      <c r="B69" t="s">
        <v>441</v>
      </c>
      <c r="C69">
        <v>11</v>
      </c>
      <c r="D69">
        <v>11</v>
      </c>
      <c r="E69">
        <v>185171</v>
      </c>
      <c r="F69">
        <v>8</v>
      </c>
      <c r="G69">
        <v>3</v>
      </c>
    </row>
    <row r="70" spans="1:7">
      <c r="A70" t="s">
        <v>3949</v>
      </c>
      <c r="B70" t="s">
        <v>936</v>
      </c>
      <c r="C70">
        <v>7</v>
      </c>
      <c r="D70">
        <v>7</v>
      </c>
      <c r="E70">
        <v>185113</v>
      </c>
      <c r="F70">
        <v>7</v>
      </c>
      <c r="G70">
        <v>2</v>
      </c>
    </row>
    <row r="71" spans="1:7">
      <c r="A71" t="s">
        <v>3953</v>
      </c>
      <c r="B71" t="s">
        <v>1141</v>
      </c>
      <c r="C71">
        <v>6</v>
      </c>
      <c r="D71">
        <v>6</v>
      </c>
      <c r="E71">
        <v>176898</v>
      </c>
      <c r="F71">
        <v>5</v>
      </c>
      <c r="G71">
        <v>0</v>
      </c>
    </row>
    <row r="72" spans="1:7">
      <c r="A72" t="s">
        <v>3950</v>
      </c>
      <c r="B72" t="s">
        <v>531</v>
      </c>
      <c r="C72">
        <v>10</v>
      </c>
      <c r="D72">
        <v>10</v>
      </c>
      <c r="E72">
        <v>168277</v>
      </c>
      <c r="F72">
        <v>7</v>
      </c>
      <c r="G72">
        <v>1</v>
      </c>
    </row>
    <row r="73" spans="1:7">
      <c r="A73" t="s">
        <v>3958</v>
      </c>
      <c r="B73" t="s">
        <v>1024</v>
      </c>
      <c r="C73">
        <v>10</v>
      </c>
      <c r="D73">
        <v>10</v>
      </c>
      <c r="E73">
        <v>157878</v>
      </c>
      <c r="F73">
        <v>9</v>
      </c>
      <c r="G73">
        <v>3</v>
      </c>
    </row>
    <row r="74" spans="1:7">
      <c r="A74" t="s">
        <v>3959</v>
      </c>
      <c r="B74" t="s">
        <v>838</v>
      </c>
      <c r="C74">
        <v>39</v>
      </c>
      <c r="D74">
        <v>39</v>
      </c>
      <c r="E74">
        <v>152262</v>
      </c>
      <c r="F74">
        <v>19</v>
      </c>
      <c r="G74">
        <v>2</v>
      </c>
    </row>
    <row r="75" spans="1:7">
      <c r="A75" t="s">
        <v>3948</v>
      </c>
      <c r="B75" t="s">
        <v>1279</v>
      </c>
      <c r="C75">
        <v>3</v>
      </c>
      <c r="D75">
        <v>3</v>
      </c>
      <c r="E75">
        <v>144934</v>
      </c>
      <c r="F75">
        <v>3</v>
      </c>
      <c r="G75">
        <v>1</v>
      </c>
    </row>
    <row r="76" spans="1:7">
      <c r="A76" t="s">
        <v>3969</v>
      </c>
      <c r="B76" t="s">
        <v>1189</v>
      </c>
      <c r="C76">
        <v>0</v>
      </c>
      <c r="D76">
        <v>0</v>
      </c>
      <c r="E76">
        <v>141969</v>
      </c>
      <c r="F76">
        <v>0</v>
      </c>
      <c r="G76">
        <v>1</v>
      </c>
    </row>
    <row r="77" spans="1:7">
      <c r="A77" t="s">
        <v>3970</v>
      </c>
      <c r="B77" t="s">
        <v>754</v>
      </c>
      <c r="C77">
        <v>1</v>
      </c>
      <c r="D77">
        <v>1</v>
      </c>
      <c r="E77">
        <v>134406</v>
      </c>
      <c r="F77">
        <v>0</v>
      </c>
      <c r="G77">
        <v>0</v>
      </c>
    </row>
    <row r="78" spans="1:7">
      <c r="A78" t="s">
        <v>3950</v>
      </c>
      <c r="B78" t="s">
        <v>566</v>
      </c>
      <c r="C78">
        <v>55</v>
      </c>
      <c r="D78">
        <v>55</v>
      </c>
      <c r="E78">
        <v>133198</v>
      </c>
      <c r="F78">
        <v>37</v>
      </c>
      <c r="G78">
        <v>2</v>
      </c>
    </row>
    <row r="79" spans="1:7">
      <c r="A79" t="s">
        <v>3950</v>
      </c>
      <c r="B79" t="s">
        <v>569</v>
      </c>
      <c r="C79">
        <v>36</v>
      </c>
      <c r="D79">
        <v>36</v>
      </c>
      <c r="E79">
        <v>132197</v>
      </c>
      <c r="F79">
        <v>17</v>
      </c>
      <c r="G79">
        <v>0</v>
      </c>
    </row>
    <row r="80" spans="1:7">
      <c r="A80" t="s">
        <v>3954</v>
      </c>
      <c r="B80" t="s">
        <v>980</v>
      </c>
      <c r="C80">
        <v>5</v>
      </c>
      <c r="D80">
        <v>5</v>
      </c>
      <c r="E80">
        <v>121209</v>
      </c>
      <c r="F80">
        <v>5</v>
      </c>
      <c r="G80">
        <v>1</v>
      </c>
    </row>
    <row r="81" spans="1:7">
      <c r="A81" t="s">
        <v>3967</v>
      </c>
      <c r="B81" t="s">
        <v>1056</v>
      </c>
      <c r="C81">
        <v>37</v>
      </c>
      <c r="D81">
        <v>37</v>
      </c>
      <c r="E81">
        <v>120890</v>
      </c>
      <c r="F81">
        <v>32</v>
      </c>
      <c r="G81">
        <v>4</v>
      </c>
    </row>
    <row r="82" spans="1:7">
      <c r="A82" t="s">
        <v>3950</v>
      </c>
      <c r="B82" t="s">
        <v>572</v>
      </c>
      <c r="C82">
        <v>14</v>
      </c>
      <c r="D82">
        <v>14</v>
      </c>
      <c r="E82">
        <v>119814</v>
      </c>
      <c r="F82">
        <v>10</v>
      </c>
      <c r="G82">
        <v>0</v>
      </c>
    </row>
    <row r="83" spans="1:7">
      <c r="A83" t="s">
        <v>3969</v>
      </c>
      <c r="B83" t="s">
        <v>1186</v>
      </c>
      <c r="C83">
        <v>0</v>
      </c>
      <c r="D83">
        <v>0</v>
      </c>
      <c r="E83">
        <v>119136</v>
      </c>
      <c r="F83">
        <v>0</v>
      </c>
      <c r="G83">
        <v>0</v>
      </c>
    </row>
    <row r="84" spans="1:7">
      <c r="A84" t="s">
        <v>3950</v>
      </c>
      <c r="B84" t="s">
        <v>583</v>
      </c>
      <c r="C84">
        <v>30</v>
      </c>
      <c r="D84">
        <v>30</v>
      </c>
      <c r="E84">
        <v>112221</v>
      </c>
      <c r="F84">
        <v>18</v>
      </c>
      <c r="G84">
        <v>2</v>
      </c>
    </row>
    <row r="85" spans="1:7">
      <c r="A85" t="s">
        <v>3953</v>
      </c>
      <c r="B85" t="s">
        <v>1153</v>
      </c>
      <c r="C85">
        <v>3</v>
      </c>
      <c r="D85">
        <v>3</v>
      </c>
      <c r="E85">
        <v>111335</v>
      </c>
      <c r="F85">
        <v>2</v>
      </c>
      <c r="G85">
        <v>0</v>
      </c>
    </row>
    <row r="86" spans="1:7">
      <c r="A86" t="s">
        <v>3952</v>
      </c>
      <c r="B86" t="s">
        <v>645</v>
      </c>
      <c r="C86">
        <v>2</v>
      </c>
      <c r="D86">
        <v>2</v>
      </c>
      <c r="E86">
        <v>111249</v>
      </c>
      <c r="F86">
        <v>2</v>
      </c>
      <c r="G86">
        <v>2</v>
      </c>
    </row>
    <row r="87" spans="1:7">
      <c r="A87" t="s">
        <v>3967</v>
      </c>
      <c r="B87" t="s">
        <v>1061</v>
      </c>
      <c r="C87">
        <v>15</v>
      </c>
      <c r="D87">
        <v>15</v>
      </c>
      <c r="E87">
        <v>109228</v>
      </c>
      <c r="F87">
        <v>12</v>
      </c>
      <c r="G87">
        <v>1</v>
      </c>
    </row>
    <row r="88" spans="1:7">
      <c r="A88" t="s">
        <v>3970</v>
      </c>
      <c r="B88" t="s">
        <v>751</v>
      </c>
      <c r="C88">
        <v>1</v>
      </c>
      <c r="D88">
        <v>1</v>
      </c>
      <c r="E88">
        <v>103357</v>
      </c>
      <c r="F88">
        <v>0</v>
      </c>
      <c r="G88">
        <v>3</v>
      </c>
    </row>
    <row r="89" spans="1:7">
      <c r="A89" t="s">
        <v>3955</v>
      </c>
      <c r="B89" t="s">
        <v>913</v>
      </c>
      <c r="C89">
        <v>4</v>
      </c>
      <c r="D89">
        <v>4</v>
      </c>
      <c r="E89">
        <v>103264</v>
      </c>
      <c r="F89">
        <v>3</v>
      </c>
      <c r="G89">
        <v>0</v>
      </c>
    </row>
    <row r="90" spans="1:7">
      <c r="A90" t="s">
        <v>3955</v>
      </c>
      <c r="B90" t="s">
        <v>912</v>
      </c>
      <c r="C90">
        <v>12</v>
      </c>
      <c r="D90">
        <v>12</v>
      </c>
      <c r="E90">
        <v>102882</v>
      </c>
      <c r="F90">
        <v>6</v>
      </c>
      <c r="G90">
        <v>2</v>
      </c>
    </row>
    <row r="91" spans="1:7">
      <c r="A91" t="s">
        <v>3965</v>
      </c>
      <c r="B91" t="s">
        <v>749</v>
      </c>
      <c r="C91">
        <v>0</v>
      </c>
      <c r="D91">
        <v>0</v>
      </c>
      <c r="E91">
        <v>99801</v>
      </c>
      <c r="F91">
        <v>0</v>
      </c>
      <c r="G91">
        <v>1</v>
      </c>
    </row>
    <row r="92" spans="1:7">
      <c r="A92" t="s">
        <v>3955</v>
      </c>
      <c r="B92" t="s">
        <v>931</v>
      </c>
      <c r="C92">
        <v>0</v>
      </c>
      <c r="D92">
        <v>0</v>
      </c>
      <c r="E92">
        <v>98291</v>
      </c>
      <c r="F92">
        <v>0</v>
      </c>
      <c r="G92">
        <v>1</v>
      </c>
    </row>
    <row r="93" spans="1:7">
      <c r="A93" t="s">
        <v>3956</v>
      </c>
      <c r="B93" t="s">
        <v>1041</v>
      </c>
      <c r="C93">
        <v>3</v>
      </c>
      <c r="D93">
        <v>3</v>
      </c>
      <c r="E93">
        <v>98123</v>
      </c>
      <c r="F93">
        <v>2</v>
      </c>
      <c r="G93">
        <v>1</v>
      </c>
    </row>
    <row r="94" spans="1:7">
      <c r="A94" t="s">
        <v>3955</v>
      </c>
      <c r="B94" t="s">
        <v>921</v>
      </c>
      <c r="C94">
        <v>1</v>
      </c>
      <c r="D94">
        <v>1</v>
      </c>
      <c r="E94">
        <v>96110</v>
      </c>
      <c r="F94">
        <v>1</v>
      </c>
      <c r="G94">
        <v>3</v>
      </c>
    </row>
    <row r="95" spans="1:7">
      <c r="A95" t="s">
        <v>3950</v>
      </c>
      <c r="B95" t="s">
        <v>551</v>
      </c>
      <c r="C95">
        <v>10</v>
      </c>
      <c r="D95">
        <v>10</v>
      </c>
      <c r="E95">
        <v>95411</v>
      </c>
      <c r="F95">
        <v>6</v>
      </c>
      <c r="G95">
        <v>1</v>
      </c>
    </row>
    <row r="96" spans="1:7">
      <c r="A96" t="s">
        <v>3949</v>
      </c>
      <c r="B96" t="s">
        <v>949</v>
      </c>
      <c r="C96">
        <v>2</v>
      </c>
      <c r="D96">
        <v>2</v>
      </c>
      <c r="E96">
        <v>94850</v>
      </c>
      <c r="F96">
        <v>2</v>
      </c>
      <c r="G96">
        <v>0</v>
      </c>
    </row>
    <row r="97" spans="1:7">
      <c r="A97" t="s">
        <v>3971</v>
      </c>
      <c r="B97" t="s">
        <v>1353</v>
      </c>
      <c r="C97">
        <v>2</v>
      </c>
      <c r="D97">
        <v>2</v>
      </c>
      <c r="E97">
        <v>94737</v>
      </c>
      <c r="F97">
        <v>2</v>
      </c>
      <c r="G97">
        <v>1</v>
      </c>
    </row>
    <row r="98" spans="1:7">
      <c r="A98" t="s">
        <v>3950</v>
      </c>
      <c r="B98" t="s">
        <v>563</v>
      </c>
      <c r="C98">
        <v>21</v>
      </c>
      <c r="D98">
        <v>21</v>
      </c>
      <c r="E98">
        <v>91082</v>
      </c>
      <c r="F98">
        <v>14</v>
      </c>
      <c r="G98">
        <v>0</v>
      </c>
    </row>
    <row r="99" spans="1:7">
      <c r="A99" t="s">
        <v>3950</v>
      </c>
      <c r="B99" t="s">
        <v>575</v>
      </c>
      <c r="C99">
        <v>13</v>
      </c>
      <c r="D99">
        <v>13</v>
      </c>
      <c r="E99">
        <v>89128</v>
      </c>
      <c r="F99">
        <v>7</v>
      </c>
      <c r="G99">
        <v>0</v>
      </c>
    </row>
    <row r="100" spans="1:7">
      <c r="A100" t="s">
        <v>3950</v>
      </c>
      <c r="B100" t="s">
        <v>578</v>
      </c>
      <c r="C100">
        <v>26</v>
      </c>
      <c r="D100">
        <v>26</v>
      </c>
      <c r="E100">
        <v>87196</v>
      </c>
      <c r="F100">
        <v>17</v>
      </c>
      <c r="G100">
        <v>0</v>
      </c>
    </row>
    <row r="101" spans="1:7">
      <c r="A101" t="s">
        <v>3972</v>
      </c>
      <c r="B101" t="s">
        <v>1285</v>
      </c>
      <c r="C101">
        <v>14</v>
      </c>
      <c r="D101">
        <v>14</v>
      </c>
      <c r="E101">
        <v>82343</v>
      </c>
      <c r="F101">
        <v>11</v>
      </c>
      <c r="G101">
        <v>4</v>
      </c>
    </row>
    <row r="102" spans="1:7">
      <c r="A102" t="s">
        <v>3950</v>
      </c>
      <c r="B102" t="s">
        <v>555</v>
      </c>
      <c r="C102">
        <v>6</v>
      </c>
      <c r="D102">
        <v>6</v>
      </c>
      <c r="E102">
        <v>80084</v>
      </c>
      <c r="F102">
        <v>1</v>
      </c>
      <c r="G102">
        <v>1</v>
      </c>
    </row>
    <row r="103" spans="1:7">
      <c r="A103" t="s">
        <v>3961</v>
      </c>
      <c r="B103" t="s">
        <v>1340</v>
      </c>
      <c r="C103">
        <v>1</v>
      </c>
      <c r="D103">
        <v>1</v>
      </c>
      <c r="E103">
        <v>79042</v>
      </c>
      <c r="F103">
        <v>1</v>
      </c>
      <c r="G103">
        <v>0</v>
      </c>
    </row>
    <row r="104" spans="1:7">
      <c r="A104" t="s">
        <v>3972</v>
      </c>
      <c r="B104" t="s">
        <v>1290</v>
      </c>
      <c r="C104">
        <v>22</v>
      </c>
      <c r="D104">
        <v>22</v>
      </c>
      <c r="E104">
        <v>77505</v>
      </c>
      <c r="F104">
        <v>20</v>
      </c>
      <c r="G104">
        <v>2</v>
      </c>
    </row>
    <row r="105" spans="1:7">
      <c r="A105" t="s">
        <v>3956</v>
      </c>
      <c r="B105" t="s">
        <v>1050</v>
      </c>
      <c r="C105">
        <v>12</v>
      </c>
      <c r="D105">
        <v>12</v>
      </c>
      <c r="E105">
        <v>73126</v>
      </c>
      <c r="F105">
        <v>10</v>
      </c>
      <c r="G105">
        <v>0</v>
      </c>
    </row>
    <row r="106" spans="1:7">
      <c r="A106" t="s">
        <v>3970</v>
      </c>
      <c r="B106" t="s">
        <v>752</v>
      </c>
      <c r="C106">
        <v>2</v>
      </c>
      <c r="D106">
        <v>2</v>
      </c>
      <c r="E106">
        <v>71412</v>
      </c>
      <c r="F106">
        <v>0</v>
      </c>
      <c r="G106">
        <v>1</v>
      </c>
    </row>
    <row r="107" spans="1:7">
      <c r="A107" t="s">
        <v>3956</v>
      </c>
      <c r="B107" t="s">
        <v>1053</v>
      </c>
      <c r="C107">
        <v>0</v>
      </c>
      <c r="D107">
        <v>0</v>
      </c>
      <c r="E107">
        <v>71094</v>
      </c>
      <c r="F107">
        <v>0</v>
      </c>
      <c r="G107">
        <v>0</v>
      </c>
    </row>
    <row r="108" spans="1:7">
      <c r="A108" t="s">
        <v>3950</v>
      </c>
      <c r="B108" t="s">
        <v>546</v>
      </c>
      <c r="C108">
        <v>6</v>
      </c>
      <c r="D108">
        <v>6</v>
      </c>
      <c r="E108">
        <v>69801</v>
      </c>
      <c r="F108">
        <v>5</v>
      </c>
      <c r="G108">
        <v>1</v>
      </c>
    </row>
    <row r="109" spans="1:7">
      <c r="A109" t="s">
        <v>3958</v>
      </c>
      <c r="B109" t="s">
        <v>1029</v>
      </c>
      <c r="C109">
        <v>0</v>
      </c>
      <c r="D109">
        <v>0</v>
      </c>
      <c r="E109">
        <v>63143</v>
      </c>
      <c r="F109">
        <v>0</v>
      </c>
      <c r="G109">
        <v>0</v>
      </c>
    </row>
    <row r="110" spans="1:7">
      <c r="A110" t="s">
        <v>3953</v>
      </c>
      <c r="B110" t="s">
        <v>1140</v>
      </c>
      <c r="C110">
        <v>4</v>
      </c>
      <c r="D110">
        <v>4</v>
      </c>
      <c r="E110">
        <v>61615</v>
      </c>
      <c r="F110">
        <v>4</v>
      </c>
      <c r="G110">
        <v>0</v>
      </c>
    </row>
    <row r="111" spans="1:7">
      <c r="A111" t="s">
        <v>3970</v>
      </c>
      <c r="B111" t="s">
        <v>746</v>
      </c>
      <c r="C111">
        <v>0</v>
      </c>
      <c r="D111">
        <v>0</v>
      </c>
      <c r="E111">
        <v>55449</v>
      </c>
      <c r="F111">
        <v>0</v>
      </c>
      <c r="G111">
        <v>1</v>
      </c>
    </row>
    <row r="112" spans="1:7">
      <c r="A112" t="s">
        <v>3970</v>
      </c>
      <c r="B112" t="s">
        <v>753</v>
      </c>
      <c r="C112">
        <v>0</v>
      </c>
      <c r="D112">
        <v>0</v>
      </c>
      <c r="E112">
        <v>53157</v>
      </c>
      <c r="F112">
        <v>0</v>
      </c>
      <c r="G112">
        <v>1</v>
      </c>
    </row>
    <row r="113" spans="1:7">
      <c r="A113" t="s">
        <v>3965</v>
      </c>
      <c r="B113" t="s">
        <v>750</v>
      </c>
      <c r="C113">
        <v>1</v>
      </c>
      <c r="D113">
        <v>1</v>
      </c>
      <c r="E113">
        <v>52698</v>
      </c>
      <c r="F113">
        <v>1</v>
      </c>
      <c r="G113">
        <v>2</v>
      </c>
    </row>
    <row r="114" spans="1:7">
      <c r="A114" t="s">
        <v>3951</v>
      </c>
      <c r="B114" t="s">
        <v>1342</v>
      </c>
      <c r="C114">
        <v>0</v>
      </c>
      <c r="D114">
        <v>0</v>
      </c>
      <c r="E114">
        <v>52596</v>
      </c>
      <c r="F114">
        <v>0</v>
      </c>
      <c r="G114">
        <v>0</v>
      </c>
    </row>
    <row r="115" spans="1:7">
      <c r="A115" t="s">
        <v>3969</v>
      </c>
      <c r="B115" t="s">
        <v>1187</v>
      </c>
      <c r="C115">
        <v>1</v>
      </c>
      <c r="D115">
        <v>1</v>
      </c>
      <c r="E115">
        <v>50579</v>
      </c>
      <c r="F115">
        <v>1</v>
      </c>
      <c r="G115">
        <v>2</v>
      </c>
    </row>
    <row r="116" spans="1:7">
      <c r="A116" t="s">
        <v>3963</v>
      </c>
      <c r="B116" t="s">
        <v>1304</v>
      </c>
      <c r="C116">
        <v>1</v>
      </c>
      <c r="D116">
        <v>1</v>
      </c>
      <c r="E116">
        <v>50544</v>
      </c>
      <c r="F116">
        <v>1</v>
      </c>
      <c r="G116">
        <v>1</v>
      </c>
    </row>
    <row r="117" spans="1:7">
      <c r="A117" t="s">
        <v>3966</v>
      </c>
      <c r="B117" t="s">
        <v>1194</v>
      </c>
      <c r="C117">
        <v>0</v>
      </c>
      <c r="D117">
        <v>0</v>
      </c>
      <c r="E117">
        <v>49247</v>
      </c>
      <c r="F117">
        <v>0</v>
      </c>
      <c r="G117">
        <v>0</v>
      </c>
    </row>
    <row r="118" spans="1:7">
      <c r="A118" t="s">
        <v>3970</v>
      </c>
      <c r="B118" t="s">
        <v>759</v>
      </c>
      <c r="C118">
        <v>0</v>
      </c>
      <c r="D118">
        <v>0</v>
      </c>
      <c r="E118">
        <v>48250</v>
      </c>
      <c r="F118">
        <v>0</v>
      </c>
      <c r="G118">
        <v>0</v>
      </c>
    </row>
    <row r="119" spans="1:7">
      <c r="A119" t="s">
        <v>3970</v>
      </c>
      <c r="B119" t="s">
        <v>747</v>
      </c>
      <c r="C119">
        <v>0</v>
      </c>
      <c r="D119">
        <v>0</v>
      </c>
      <c r="E119">
        <v>48232</v>
      </c>
      <c r="F119">
        <v>0</v>
      </c>
      <c r="G119">
        <v>0</v>
      </c>
    </row>
    <row r="120" spans="1:7">
      <c r="A120" t="s">
        <v>3969</v>
      </c>
      <c r="B120" t="s">
        <v>1184</v>
      </c>
      <c r="C120">
        <v>0</v>
      </c>
      <c r="D120">
        <v>0</v>
      </c>
      <c r="E120">
        <v>46697</v>
      </c>
      <c r="F120">
        <v>0</v>
      </c>
      <c r="G120">
        <v>0</v>
      </c>
    </row>
    <row r="121" spans="1:7">
      <c r="A121" t="s">
        <v>3952</v>
      </c>
      <c r="B121" t="s">
        <v>647</v>
      </c>
      <c r="C121">
        <v>0</v>
      </c>
      <c r="D121">
        <v>0</v>
      </c>
      <c r="E121">
        <v>45675</v>
      </c>
      <c r="F121">
        <v>0</v>
      </c>
      <c r="G121">
        <v>1</v>
      </c>
    </row>
    <row r="122" spans="1:7">
      <c r="A122" t="s">
        <v>3970</v>
      </c>
      <c r="B122" t="s">
        <v>743</v>
      </c>
      <c r="C122">
        <v>2</v>
      </c>
      <c r="D122">
        <v>2</v>
      </c>
      <c r="E122">
        <v>45404</v>
      </c>
      <c r="F122">
        <v>0</v>
      </c>
      <c r="G122">
        <v>0</v>
      </c>
    </row>
    <row r="123" spans="1:7">
      <c r="A123" t="s">
        <v>3949</v>
      </c>
      <c r="B123" t="s">
        <v>946</v>
      </c>
      <c r="C123">
        <v>0</v>
      </c>
      <c r="D123">
        <v>0</v>
      </c>
      <c r="E123">
        <v>45043</v>
      </c>
      <c r="F123">
        <v>0</v>
      </c>
      <c r="G123">
        <v>0</v>
      </c>
    </row>
    <row r="124" spans="1:7">
      <c r="A124" t="s">
        <v>3952</v>
      </c>
      <c r="B124" t="s">
        <v>725</v>
      </c>
      <c r="C124">
        <v>1</v>
      </c>
      <c r="D124">
        <v>1</v>
      </c>
      <c r="E124">
        <v>44676</v>
      </c>
      <c r="F124">
        <v>1</v>
      </c>
      <c r="G124">
        <v>0</v>
      </c>
    </row>
    <row r="125" spans="1:7">
      <c r="A125" t="s">
        <v>3969</v>
      </c>
      <c r="B125" t="s">
        <v>1181</v>
      </c>
      <c r="C125">
        <v>0</v>
      </c>
      <c r="D125">
        <v>0</v>
      </c>
      <c r="E125">
        <v>42796</v>
      </c>
      <c r="F125">
        <v>0</v>
      </c>
      <c r="G125">
        <v>0</v>
      </c>
    </row>
    <row r="126" spans="1:7">
      <c r="A126" t="s">
        <v>3953</v>
      </c>
      <c r="B126" t="s">
        <v>1161</v>
      </c>
      <c r="C126">
        <v>1</v>
      </c>
      <c r="D126">
        <v>1</v>
      </c>
      <c r="E126">
        <v>42043</v>
      </c>
      <c r="F126">
        <v>1</v>
      </c>
      <c r="G126">
        <v>0</v>
      </c>
    </row>
    <row r="127" spans="1:7">
      <c r="A127" t="s">
        <v>3969</v>
      </c>
      <c r="B127" t="s">
        <v>1188</v>
      </c>
      <c r="C127">
        <v>1</v>
      </c>
      <c r="D127">
        <v>1</v>
      </c>
      <c r="E127">
        <v>40787</v>
      </c>
      <c r="F127">
        <v>0</v>
      </c>
      <c r="G127">
        <v>1</v>
      </c>
    </row>
    <row r="128" spans="1:7">
      <c r="A128" t="s">
        <v>3966</v>
      </c>
      <c r="B128" t="s">
        <v>1662</v>
      </c>
      <c r="C128">
        <v>0</v>
      </c>
      <c r="D128">
        <v>0</v>
      </c>
      <c r="E128">
        <v>40023</v>
      </c>
      <c r="F128">
        <v>0</v>
      </c>
      <c r="G128">
        <v>0</v>
      </c>
    </row>
    <row r="129" spans="1:7">
      <c r="A129" t="s">
        <v>3956</v>
      </c>
      <c r="B129" t="s">
        <v>1054</v>
      </c>
      <c r="C129">
        <v>1</v>
      </c>
      <c r="D129">
        <v>1</v>
      </c>
      <c r="E129">
        <v>39839</v>
      </c>
      <c r="F129">
        <v>1</v>
      </c>
      <c r="G129">
        <v>0</v>
      </c>
    </row>
    <row r="130" spans="1:7">
      <c r="A130" t="s">
        <v>3965</v>
      </c>
      <c r="B130" t="s">
        <v>763</v>
      </c>
      <c r="C130">
        <v>1</v>
      </c>
      <c r="D130">
        <v>1</v>
      </c>
      <c r="E130">
        <v>39612</v>
      </c>
      <c r="F130">
        <v>0</v>
      </c>
      <c r="G130">
        <v>0</v>
      </c>
    </row>
    <row r="131" spans="1:7">
      <c r="A131" t="s">
        <v>3972</v>
      </c>
      <c r="B131" t="s">
        <v>1286</v>
      </c>
      <c r="C131">
        <v>2</v>
      </c>
      <c r="D131">
        <v>2</v>
      </c>
      <c r="E131">
        <v>39289</v>
      </c>
      <c r="F131">
        <v>1</v>
      </c>
      <c r="G131">
        <v>0</v>
      </c>
    </row>
    <row r="132" spans="1:7">
      <c r="A132" t="s">
        <v>3970</v>
      </c>
      <c r="B132" t="s">
        <v>744</v>
      </c>
      <c r="C132">
        <v>0</v>
      </c>
      <c r="D132">
        <v>0</v>
      </c>
      <c r="E132">
        <v>39249</v>
      </c>
      <c r="F132">
        <v>0</v>
      </c>
      <c r="G132">
        <v>0</v>
      </c>
    </row>
    <row r="133" spans="1:7">
      <c r="A133" t="s">
        <v>3969</v>
      </c>
      <c r="B133" t="s">
        <v>1190</v>
      </c>
      <c r="C133">
        <v>1</v>
      </c>
      <c r="D133">
        <v>1</v>
      </c>
      <c r="E133">
        <v>39054</v>
      </c>
      <c r="F133">
        <v>0</v>
      </c>
      <c r="G133">
        <v>0</v>
      </c>
    </row>
    <row r="134" spans="1:7">
      <c r="A134" t="s">
        <v>3952</v>
      </c>
      <c r="B134" t="s">
        <v>704</v>
      </c>
      <c r="C134">
        <v>1</v>
      </c>
      <c r="D134">
        <v>1</v>
      </c>
      <c r="E134">
        <v>38879</v>
      </c>
      <c r="F134">
        <v>1</v>
      </c>
      <c r="G134">
        <v>1</v>
      </c>
    </row>
    <row r="135" spans="1:7">
      <c r="A135" t="s">
        <v>3972</v>
      </c>
      <c r="B135" t="s">
        <v>1291</v>
      </c>
      <c r="C135">
        <v>11</v>
      </c>
      <c r="D135">
        <v>11</v>
      </c>
      <c r="E135">
        <v>38802</v>
      </c>
      <c r="F135">
        <v>9</v>
      </c>
      <c r="G135">
        <v>1</v>
      </c>
    </row>
    <row r="136" spans="1:7">
      <c r="A136" t="s">
        <v>3970</v>
      </c>
      <c r="B136" t="s">
        <v>755</v>
      </c>
      <c r="C136">
        <v>0</v>
      </c>
      <c r="D136">
        <v>0</v>
      </c>
      <c r="E136">
        <v>38604</v>
      </c>
      <c r="F136">
        <v>0</v>
      </c>
      <c r="G136">
        <v>0</v>
      </c>
    </row>
    <row r="137" spans="1:7">
      <c r="A137" t="s">
        <v>3970</v>
      </c>
      <c r="B137" t="s">
        <v>756</v>
      </c>
      <c r="C137">
        <v>0</v>
      </c>
      <c r="D137">
        <v>0</v>
      </c>
      <c r="E137">
        <v>37795</v>
      </c>
      <c r="F137">
        <v>0</v>
      </c>
      <c r="G137">
        <v>0</v>
      </c>
    </row>
    <row r="138" spans="1:7">
      <c r="A138" t="s">
        <v>3969</v>
      </c>
      <c r="B138" t="s">
        <v>1671</v>
      </c>
      <c r="C138">
        <v>0</v>
      </c>
      <c r="D138">
        <v>0</v>
      </c>
      <c r="E138">
        <v>37012</v>
      </c>
      <c r="F138">
        <v>0</v>
      </c>
      <c r="G138">
        <v>0</v>
      </c>
    </row>
    <row r="139" spans="1:7">
      <c r="A139" t="s">
        <v>3969</v>
      </c>
      <c r="B139" t="s">
        <v>1182</v>
      </c>
      <c r="C139">
        <v>0</v>
      </c>
      <c r="D139">
        <v>0</v>
      </c>
      <c r="E139">
        <v>34209</v>
      </c>
      <c r="F139">
        <v>0</v>
      </c>
      <c r="G139">
        <v>0</v>
      </c>
    </row>
    <row r="140" spans="1:7">
      <c r="A140" t="s">
        <v>3969</v>
      </c>
      <c r="B140" t="s">
        <v>1191</v>
      </c>
      <c r="C140">
        <v>0</v>
      </c>
      <c r="D140">
        <v>0</v>
      </c>
      <c r="E140">
        <v>32303</v>
      </c>
      <c r="F140">
        <v>0</v>
      </c>
      <c r="G140">
        <v>0</v>
      </c>
    </row>
    <row r="141" spans="1:7">
      <c r="A141" t="s">
        <v>3950</v>
      </c>
      <c r="B141" t="s">
        <v>496</v>
      </c>
      <c r="C141">
        <v>2</v>
      </c>
      <c r="D141">
        <v>2</v>
      </c>
      <c r="E141">
        <v>31739</v>
      </c>
      <c r="F141">
        <v>1</v>
      </c>
      <c r="G141">
        <v>0</v>
      </c>
    </row>
    <row r="142" spans="1:7">
      <c r="A142" t="s">
        <v>3950</v>
      </c>
      <c r="B142" t="s">
        <v>576</v>
      </c>
      <c r="C142">
        <v>6</v>
      </c>
      <c r="D142">
        <v>6</v>
      </c>
      <c r="E142">
        <v>31684</v>
      </c>
      <c r="F142">
        <v>6</v>
      </c>
      <c r="G142">
        <v>0</v>
      </c>
    </row>
    <row r="143" spans="1:7">
      <c r="A143" t="s">
        <v>3950</v>
      </c>
      <c r="B143" t="s">
        <v>541</v>
      </c>
      <c r="C143">
        <v>1</v>
      </c>
      <c r="D143">
        <v>1</v>
      </c>
      <c r="E143">
        <v>30836</v>
      </c>
      <c r="F143">
        <v>0</v>
      </c>
      <c r="G143">
        <v>0</v>
      </c>
    </row>
    <row r="144" spans="1:7">
      <c r="A144" t="s">
        <v>3966</v>
      </c>
      <c r="B144" t="s">
        <v>1195</v>
      </c>
      <c r="C144">
        <v>0</v>
      </c>
      <c r="D144">
        <v>0</v>
      </c>
      <c r="E144">
        <v>29921</v>
      </c>
      <c r="F144">
        <v>0</v>
      </c>
      <c r="G144">
        <v>0</v>
      </c>
    </row>
    <row r="145" spans="1:7">
      <c r="A145" t="s">
        <v>3969</v>
      </c>
      <c r="B145" t="s">
        <v>1185</v>
      </c>
      <c r="C145">
        <v>0</v>
      </c>
      <c r="D145">
        <v>0</v>
      </c>
      <c r="E145">
        <v>29753</v>
      </c>
      <c r="F145">
        <v>0</v>
      </c>
      <c r="G145">
        <v>1</v>
      </c>
    </row>
    <row r="146" spans="1:7">
      <c r="A146" t="s">
        <v>3958</v>
      </c>
      <c r="B146" t="s">
        <v>1030</v>
      </c>
      <c r="C146">
        <v>1</v>
      </c>
      <c r="D146">
        <v>1</v>
      </c>
      <c r="E146">
        <v>29307</v>
      </c>
      <c r="F146">
        <v>1</v>
      </c>
      <c r="G146">
        <v>0</v>
      </c>
    </row>
    <row r="147" spans="1:7">
      <c r="A147" t="s">
        <v>3969</v>
      </c>
      <c r="B147" t="s">
        <v>1670</v>
      </c>
      <c r="C147">
        <v>0</v>
      </c>
      <c r="D147">
        <v>0</v>
      </c>
      <c r="E147">
        <v>28152</v>
      </c>
      <c r="F147">
        <v>0</v>
      </c>
      <c r="G147">
        <v>0</v>
      </c>
    </row>
    <row r="148" spans="1:7">
      <c r="A148" t="s">
        <v>3950</v>
      </c>
      <c r="B148" t="s">
        <v>540</v>
      </c>
      <c r="C148">
        <v>2</v>
      </c>
      <c r="D148">
        <v>2</v>
      </c>
      <c r="E148">
        <v>27844</v>
      </c>
      <c r="F148">
        <v>2</v>
      </c>
      <c r="G148">
        <v>0</v>
      </c>
    </row>
    <row r="149" spans="1:7">
      <c r="A149" t="s">
        <v>3955</v>
      </c>
      <c r="B149" t="s">
        <v>1667</v>
      </c>
      <c r="C149">
        <v>0</v>
      </c>
      <c r="D149">
        <v>0</v>
      </c>
      <c r="E149">
        <v>27037</v>
      </c>
      <c r="F149">
        <v>0</v>
      </c>
      <c r="G149">
        <v>0</v>
      </c>
    </row>
    <row r="150" spans="1:7">
      <c r="A150" t="s">
        <v>3971</v>
      </c>
      <c r="B150" t="s">
        <v>1354</v>
      </c>
      <c r="C150">
        <v>0</v>
      </c>
      <c r="D150">
        <v>0</v>
      </c>
      <c r="E150">
        <v>26540</v>
      </c>
      <c r="F150">
        <v>0</v>
      </c>
      <c r="G150">
        <v>0</v>
      </c>
    </row>
    <row r="151" spans="1:7">
      <c r="A151" t="s">
        <v>3956</v>
      </c>
      <c r="B151" t="s">
        <v>1033</v>
      </c>
      <c r="C151">
        <v>0</v>
      </c>
      <c r="D151">
        <v>0</v>
      </c>
      <c r="E151">
        <v>26217</v>
      </c>
      <c r="F151">
        <v>0</v>
      </c>
      <c r="G151">
        <v>0</v>
      </c>
    </row>
    <row r="152" spans="1:7">
      <c r="A152" t="s">
        <v>3950</v>
      </c>
      <c r="B152" t="s">
        <v>528</v>
      </c>
      <c r="C152">
        <v>3</v>
      </c>
      <c r="D152">
        <v>3</v>
      </c>
      <c r="E152">
        <v>25713</v>
      </c>
      <c r="F152">
        <v>2</v>
      </c>
      <c r="G152">
        <v>1</v>
      </c>
    </row>
    <row r="153" spans="1:7">
      <c r="A153" t="s">
        <v>3956</v>
      </c>
      <c r="B153" t="s">
        <v>1051</v>
      </c>
      <c r="C153">
        <v>3</v>
      </c>
      <c r="D153">
        <v>3</v>
      </c>
      <c r="E153">
        <v>25542</v>
      </c>
      <c r="F153">
        <v>3</v>
      </c>
      <c r="G153">
        <v>0</v>
      </c>
    </row>
    <row r="154" spans="1:7">
      <c r="A154" t="s">
        <v>3965</v>
      </c>
      <c r="B154" t="s">
        <v>764</v>
      </c>
      <c r="C154">
        <v>1</v>
      </c>
      <c r="D154">
        <v>1</v>
      </c>
      <c r="E154">
        <v>25229</v>
      </c>
      <c r="F154">
        <v>1</v>
      </c>
      <c r="G154">
        <v>0</v>
      </c>
    </row>
    <row r="155" spans="1:7">
      <c r="A155" t="s">
        <v>3950</v>
      </c>
      <c r="B155" t="s">
        <v>579</v>
      </c>
      <c r="C155">
        <v>10</v>
      </c>
      <c r="D155">
        <v>10</v>
      </c>
      <c r="E155">
        <v>25106</v>
      </c>
      <c r="F155">
        <v>5</v>
      </c>
      <c r="G155">
        <v>0</v>
      </c>
    </row>
    <row r="156" spans="1:7">
      <c r="A156" t="s">
        <v>3956</v>
      </c>
      <c r="B156" t="s">
        <v>1055</v>
      </c>
      <c r="C156">
        <v>0</v>
      </c>
      <c r="D156">
        <v>0</v>
      </c>
      <c r="E156">
        <v>24253</v>
      </c>
      <c r="F156">
        <v>0</v>
      </c>
      <c r="G156">
        <v>0</v>
      </c>
    </row>
    <row r="157" spans="1:7">
      <c r="A157" t="s">
        <v>3956</v>
      </c>
      <c r="B157" t="s">
        <v>1052</v>
      </c>
      <c r="C157">
        <v>1</v>
      </c>
      <c r="D157">
        <v>1</v>
      </c>
      <c r="E157">
        <v>23911</v>
      </c>
      <c r="F157">
        <v>1</v>
      </c>
      <c r="G157">
        <v>0</v>
      </c>
    </row>
    <row r="158" spans="1:7">
      <c r="A158" t="s">
        <v>3958</v>
      </c>
      <c r="B158" t="s">
        <v>1026</v>
      </c>
      <c r="C158">
        <v>1</v>
      </c>
      <c r="D158">
        <v>1</v>
      </c>
      <c r="E158">
        <v>23536</v>
      </c>
      <c r="F158">
        <v>1</v>
      </c>
      <c r="G158">
        <v>0</v>
      </c>
    </row>
    <row r="159" spans="1:7">
      <c r="A159" t="s">
        <v>3952</v>
      </c>
      <c r="B159" t="s">
        <v>648</v>
      </c>
      <c r="C159">
        <v>0</v>
      </c>
      <c r="D159">
        <v>0</v>
      </c>
      <c r="E159">
        <v>23518</v>
      </c>
      <c r="F159">
        <v>0</v>
      </c>
      <c r="G159">
        <v>0</v>
      </c>
    </row>
    <row r="160" spans="1:7">
      <c r="A160" t="s">
        <v>3953</v>
      </c>
      <c r="B160" t="s">
        <v>1152</v>
      </c>
      <c r="C160">
        <v>0</v>
      </c>
      <c r="D160">
        <v>0</v>
      </c>
      <c r="E160">
        <v>23092</v>
      </c>
      <c r="F160">
        <v>0</v>
      </c>
      <c r="G160">
        <v>0</v>
      </c>
    </row>
    <row r="161" spans="1:7">
      <c r="A161" t="s">
        <v>3955</v>
      </c>
      <c r="B161" t="s">
        <v>852</v>
      </c>
      <c r="C161">
        <v>0</v>
      </c>
      <c r="D161">
        <v>0</v>
      </c>
      <c r="E161">
        <v>23029</v>
      </c>
      <c r="F161">
        <v>0</v>
      </c>
      <c r="G161">
        <v>0</v>
      </c>
    </row>
    <row r="162" spans="1:7">
      <c r="A162" t="s">
        <v>3970</v>
      </c>
      <c r="B162" t="s">
        <v>757</v>
      </c>
      <c r="C162">
        <v>0</v>
      </c>
      <c r="D162">
        <v>0</v>
      </c>
      <c r="E162">
        <v>22887</v>
      </c>
      <c r="F162">
        <v>0</v>
      </c>
      <c r="G162">
        <v>1</v>
      </c>
    </row>
    <row r="163" spans="1:7">
      <c r="A163" t="s">
        <v>3969</v>
      </c>
      <c r="B163" t="s">
        <v>1674</v>
      </c>
      <c r="C163">
        <v>0</v>
      </c>
      <c r="D163">
        <v>0</v>
      </c>
      <c r="E163">
        <v>22301</v>
      </c>
      <c r="F163">
        <v>0</v>
      </c>
      <c r="G163">
        <v>0</v>
      </c>
    </row>
    <row r="164" spans="1:7">
      <c r="A164" t="s">
        <v>3952</v>
      </c>
      <c r="B164" t="s">
        <v>711</v>
      </c>
      <c r="C164">
        <v>0</v>
      </c>
      <c r="D164">
        <v>0</v>
      </c>
      <c r="E164">
        <v>22036</v>
      </c>
      <c r="F164">
        <v>0</v>
      </c>
      <c r="G164">
        <v>0</v>
      </c>
    </row>
    <row r="165" spans="1:7">
      <c r="A165" t="s">
        <v>3957</v>
      </c>
      <c r="B165" t="s">
        <v>970</v>
      </c>
      <c r="C165">
        <v>0</v>
      </c>
      <c r="D165">
        <v>0</v>
      </c>
      <c r="E165">
        <v>21956</v>
      </c>
      <c r="F165">
        <v>0</v>
      </c>
      <c r="G165">
        <v>0</v>
      </c>
    </row>
    <row r="166" spans="1:7">
      <c r="A166" t="s">
        <v>3949</v>
      </c>
      <c r="B166" t="s">
        <v>948</v>
      </c>
      <c r="C166">
        <v>3</v>
      </c>
      <c r="D166">
        <v>3</v>
      </c>
      <c r="E166">
        <v>21391</v>
      </c>
      <c r="F166">
        <v>2</v>
      </c>
      <c r="G166">
        <v>2</v>
      </c>
    </row>
    <row r="167" spans="1:7">
      <c r="A167" t="s">
        <v>3956</v>
      </c>
      <c r="B167" t="s">
        <v>1034</v>
      </c>
      <c r="C167">
        <v>0</v>
      </c>
      <c r="D167">
        <v>0</v>
      </c>
      <c r="E167">
        <v>21167</v>
      </c>
      <c r="F167">
        <v>0</v>
      </c>
      <c r="G167">
        <v>0</v>
      </c>
    </row>
    <row r="168" spans="1:7">
      <c r="A168" t="s">
        <v>3950</v>
      </c>
      <c r="B168" t="s">
        <v>580</v>
      </c>
      <c r="C168">
        <v>11</v>
      </c>
      <c r="D168">
        <v>11</v>
      </c>
      <c r="E168">
        <v>20448</v>
      </c>
      <c r="F168">
        <v>7</v>
      </c>
      <c r="G168">
        <v>0</v>
      </c>
    </row>
    <row r="169" spans="1:7">
      <c r="A169" t="s">
        <v>3950</v>
      </c>
      <c r="B169" t="s">
        <v>564</v>
      </c>
      <c r="C169">
        <v>7</v>
      </c>
      <c r="D169">
        <v>7</v>
      </c>
      <c r="E169">
        <v>20328</v>
      </c>
      <c r="F169">
        <v>5</v>
      </c>
      <c r="G169">
        <v>2</v>
      </c>
    </row>
    <row r="170" spans="1:7">
      <c r="A170" t="s">
        <v>3966</v>
      </c>
      <c r="B170" t="s">
        <v>1196</v>
      </c>
      <c r="C170">
        <v>0</v>
      </c>
      <c r="D170">
        <v>0</v>
      </c>
      <c r="E170">
        <v>20058</v>
      </c>
      <c r="F170">
        <v>0</v>
      </c>
      <c r="G170">
        <v>0</v>
      </c>
    </row>
    <row r="171" spans="1:7">
      <c r="A171" t="s">
        <v>3955</v>
      </c>
      <c r="B171" t="s">
        <v>932</v>
      </c>
      <c r="C171">
        <v>0</v>
      </c>
      <c r="D171">
        <v>0</v>
      </c>
      <c r="E171">
        <v>19998</v>
      </c>
      <c r="F171">
        <v>0</v>
      </c>
      <c r="G171">
        <v>0</v>
      </c>
    </row>
    <row r="172" spans="1:7">
      <c r="A172" t="s">
        <v>3953</v>
      </c>
      <c r="B172" t="s">
        <v>1143</v>
      </c>
      <c r="C172">
        <v>2</v>
      </c>
      <c r="D172">
        <v>2</v>
      </c>
      <c r="E172">
        <v>19780</v>
      </c>
      <c r="F172">
        <v>1</v>
      </c>
      <c r="G172">
        <v>0</v>
      </c>
    </row>
    <row r="173" spans="1:7">
      <c r="A173" t="s">
        <v>3950</v>
      </c>
      <c r="B173" t="s">
        <v>529</v>
      </c>
      <c r="C173">
        <v>0</v>
      </c>
      <c r="D173">
        <v>0</v>
      </c>
      <c r="E173">
        <v>18506</v>
      </c>
      <c r="F173">
        <v>0</v>
      </c>
      <c r="G173">
        <v>0</v>
      </c>
    </row>
    <row r="174" spans="1:7">
      <c r="A174" t="s">
        <v>3967</v>
      </c>
      <c r="B174" t="s">
        <v>1062</v>
      </c>
      <c r="C174">
        <v>2</v>
      </c>
      <c r="D174">
        <v>2</v>
      </c>
      <c r="E174">
        <v>18415</v>
      </c>
      <c r="F174">
        <v>2</v>
      </c>
      <c r="G174">
        <v>0</v>
      </c>
    </row>
    <row r="175" spans="1:7">
      <c r="A175" t="s">
        <v>3970</v>
      </c>
      <c r="B175" t="s">
        <v>761</v>
      </c>
      <c r="C175">
        <v>0</v>
      </c>
      <c r="D175">
        <v>0</v>
      </c>
      <c r="E175">
        <v>17951</v>
      </c>
      <c r="F175">
        <v>0</v>
      </c>
      <c r="G175">
        <v>0</v>
      </c>
    </row>
    <row r="176" spans="1:7">
      <c r="A176" t="s">
        <v>3963</v>
      </c>
      <c r="B176" t="s">
        <v>1308</v>
      </c>
      <c r="C176">
        <v>0</v>
      </c>
      <c r="D176">
        <v>0</v>
      </c>
      <c r="E176">
        <v>17686</v>
      </c>
      <c r="F176">
        <v>0</v>
      </c>
      <c r="G176">
        <v>0</v>
      </c>
    </row>
    <row r="177" spans="1:7">
      <c r="A177" t="s">
        <v>3953</v>
      </c>
      <c r="B177" t="s">
        <v>1171</v>
      </c>
      <c r="C177">
        <v>0</v>
      </c>
      <c r="D177">
        <v>0</v>
      </c>
      <c r="E177">
        <v>17330</v>
      </c>
      <c r="F177">
        <v>0</v>
      </c>
      <c r="G177">
        <v>0</v>
      </c>
    </row>
    <row r="178" spans="1:7">
      <c r="A178" t="s">
        <v>3953</v>
      </c>
      <c r="B178" t="s">
        <v>1169</v>
      </c>
      <c r="C178">
        <v>0</v>
      </c>
      <c r="D178">
        <v>0</v>
      </c>
      <c r="E178">
        <v>17081</v>
      </c>
      <c r="F178">
        <v>0</v>
      </c>
      <c r="G178">
        <v>0</v>
      </c>
    </row>
    <row r="179" spans="1:7">
      <c r="A179" t="s">
        <v>3963</v>
      </c>
      <c r="B179" t="s">
        <v>1307</v>
      </c>
      <c r="C179">
        <v>0</v>
      </c>
      <c r="D179">
        <v>0</v>
      </c>
      <c r="E179">
        <v>17029</v>
      </c>
      <c r="F179">
        <v>0</v>
      </c>
      <c r="G179">
        <v>0</v>
      </c>
    </row>
    <row r="180" spans="1:7">
      <c r="A180" t="s">
        <v>3956</v>
      </c>
      <c r="B180" t="s">
        <v>1042</v>
      </c>
      <c r="C180">
        <v>1</v>
      </c>
      <c r="D180">
        <v>1</v>
      </c>
      <c r="E180">
        <v>17012</v>
      </c>
      <c r="F180">
        <v>1</v>
      </c>
      <c r="G180">
        <v>0</v>
      </c>
    </row>
    <row r="181" spans="1:7">
      <c r="A181" t="s">
        <v>3950</v>
      </c>
      <c r="B181" t="s">
        <v>550</v>
      </c>
      <c r="C181">
        <v>1</v>
      </c>
      <c r="D181">
        <v>1</v>
      </c>
      <c r="E181">
        <v>16901</v>
      </c>
      <c r="F181">
        <v>1</v>
      </c>
      <c r="G181">
        <v>0</v>
      </c>
    </row>
    <row r="182" spans="1:7">
      <c r="A182" t="s">
        <v>3950</v>
      </c>
      <c r="B182" t="s">
        <v>542</v>
      </c>
      <c r="C182">
        <v>2</v>
      </c>
      <c r="D182">
        <v>2</v>
      </c>
      <c r="E182">
        <v>16352</v>
      </c>
      <c r="F182">
        <v>2</v>
      </c>
      <c r="G182">
        <v>0</v>
      </c>
    </row>
    <row r="183" spans="1:7">
      <c r="A183" t="s">
        <v>3953</v>
      </c>
      <c r="B183" t="s">
        <v>1142</v>
      </c>
      <c r="C183">
        <v>1</v>
      </c>
      <c r="D183">
        <v>1</v>
      </c>
      <c r="E183">
        <v>16346</v>
      </c>
      <c r="F183">
        <v>1</v>
      </c>
      <c r="G183">
        <v>0</v>
      </c>
    </row>
    <row r="184" spans="1:7">
      <c r="A184" t="s">
        <v>3956</v>
      </c>
      <c r="B184" t="s">
        <v>1032</v>
      </c>
      <c r="C184">
        <v>0</v>
      </c>
      <c r="D184">
        <v>0</v>
      </c>
      <c r="E184">
        <v>16252</v>
      </c>
      <c r="F184">
        <v>0</v>
      </c>
      <c r="G184">
        <v>0</v>
      </c>
    </row>
    <row r="185" spans="1:7">
      <c r="A185" t="s">
        <v>3949</v>
      </c>
      <c r="B185" t="s">
        <v>940</v>
      </c>
      <c r="C185">
        <v>0</v>
      </c>
      <c r="D185">
        <v>0</v>
      </c>
      <c r="E185">
        <v>15987</v>
      </c>
      <c r="F185">
        <v>0</v>
      </c>
      <c r="G185">
        <v>0</v>
      </c>
    </row>
    <row r="186" spans="1:7">
      <c r="A186" t="s">
        <v>3950</v>
      </c>
      <c r="B186" t="s">
        <v>584</v>
      </c>
      <c r="C186">
        <v>3</v>
      </c>
      <c r="D186">
        <v>3</v>
      </c>
      <c r="E186">
        <v>15779</v>
      </c>
      <c r="F186">
        <v>1</v>
      </c>
      <c r="G186">
        <v>0</v>
      </c>
    </row>
    <row r="187" spans="1:7">
      <c r="A187" t="s">
        <v>3952</v>
      </c>
      <c r="B187" t="s">
        <v>716</v>
      </c>
      <c r="C187">
        <v>2</v>
      </c>
      <c r="D187">
        <v>2</v>
      </c>
      <c r="E187">
        <v>15277</v>
      </c>
      <c r="F187">
        <v>1</v>
      </c>
      <c r="G187">
        <v>0</v>
      </c>
    </row>
    <row r="188" spans="1:7">
      <c r="A188" t="s">
        <v>3950</v>
      </c>
      <c r="B188" t="s">
        <v>554</v>
      </c>
      <c r="C188">
        <v>1</v>
      </c>
      <c r="D188">
        <v>1</v>
      </c>
      <c r="E188">
        <v>15203</v>
      </c>
      <c r="F188">
        <v>1</v>
      </c>
      <c r="G188">
        <v>1</v>
      </c>
    </row>
    <row r="189" spans="1:7">
      <c r="A189" t="s">
        <v>3949</v>
      </c>
      <c r="B189" t="s">
        <v>955</v>
      </c>
      <c r="C189">
        <v>4</v>
      </c>
      <c r="D189">
        <v>4</v>
      </c>
      <c r="E189">
        <v>15124</v>
      </c>
      <c r="F189">
        <v>4</v>
      </c>
      <c r="G189">
        <v>1</v>
      </c>
    </row>
    <row r="190" spans="1:7">
      <c r="A190" t="s">
        <v>3949</v>
      </c>
      <c r="B190" t="s">
        <v>938</v>
      </c>
      <c r="C190">
        <v>1</v>
      </c>
      <c r="D190">
        <v>1</v>
      </c>
      <c r="E190">
        <v>15095</v>
      </c>
      <c r="F190">
        <v>1</v>
      </c>
      <c r="G190">
        <v>0</v>
      </c>
    </row>
    <row r="191" spans="1:7">
      <c r="A191" t="s">
        <v>3966</v>
      </c>
      <c r="B191" t="s">
        <v>1665</v>
      </c>
      <c r="C191">
        <v>0</v>
      </c>
      <c r="D191">
        <v>0</v>
      </c>
      <c r="E191">
        <v>14968</v>
      </c>
      <c r="F191">
        <v>0</v>
      </c>
      <c r="G191">
        <v>0</v>
      </c>
    </row>
    <row r="192" spans="1:7">
      <c r="A192" t="s">
        <v>3961</v>
      </c>
      <c r="B192" t="s">
        <v>1339</v>
      </c>
      <c r="C192">
        <v>1</v>
      </c>
      <c r="D192">
        <v>1</v>
      </c>
      <c r="E192">
        <v>14959</v>
      </c>
      <c r="F192">
        <v>1</v>
      </c>
      <c r="G192">
        <v>0</v>
      </c>
    </row>
    <row r="193" spans="1:7">
      <c r="A193" t="s">
        <v>3970</v>
      </c>
      <c r="B193" t="s">
        <v>760</v>
      </c>
      <c r="C193">
        <v>0</v>
      </c>
      <c r="D193">
        <v>0</v>
      </c>
      <c r="E193">
        <v>14914</v>
      </c>
      <c r="F193">
        <v>0</v>
      </c>
      <c r="G193">
        <v>1</v>
      </c>
    </row>
    <row r="194" spans="1:7">
      <c r="A194" t="s">
        <v>3950</v>
      </c>
      <c r="B194" t="s">
        <v>553</v>
      </c>
      <c r="C194">
        <v>3</v>
      </c>
      <c r="D194">
        <v>3</v>
      </c>
      <c r="E194">
        <v>14456</v>
      </c>
      <c r="F194">
        <v>2</v>
      </c>
      <c r="G194">
        <v>0</v>
      </c>
    </row>
    <row r="195" spans="1:7">
      <c r="A195" t="s">
        <v>3953</v>
      </c>
      <c r="B195" t="s">
        <v>1164</v>
      </c>
      <c r="C195">
        <v>0</v>
      </c>
      <c r="D195">
        <v>0</v>
      </c>
      <c r="E195">
        <v>14177</v>
      </c>
      <c r="F195">
        <v>0</v>
      </c>
      <c r="G195">
        <v>0</v>
      </c>
    </row>
    <row r="196" spans="1:7">
      <c r="A196" t="s">
        <v>3955</v>
      </c>
      <c r="B196" t="s">
        <v>928</v>
      </c>
      <c r="C196">
        <v>1</v>
      </c>
      <c r="D196">
        <v>1</v>
      </c>
      <c r="E196">
        <v>13428</v>
      </c>
      <c r="F196">
        <v>0</v>
      </c>
      <c r="G196">
        <v>0</v>
      </c>
    </row>
    <row r="197" spans="1:7">
      <c r="A197" t="s">
        <v>3953</v>
      </c>
      <c r="B197" t="s">
        <v>1175</v>
      </c>
      <c r="C197">
        <v>0</v>
      </c>
      <c r="D197">
        <v>0</v>
      </c>
      <c r="E197">
        <v>12861</v>
      </c>
      <c r="F197">
        <v>0</v>
      </c>
      <c r="G197">
        <v>0</v>
      </c>
    </row>
    <row r="198" spans="1:7">
      <c r="A198" t="s">
        <v>3958</v>
      </c>
      <c r="B198" t="s">
        <v>1038</v>
      </c>
      <c r="C198">
        <v>0</v>
      </c>
      <c r="D198">
        <v>0</v>
      </c>
      <c r="E198">
        <v>12742</v>
      </c>
      <c r="F198">
        <v>0</v>
      </c>
      <c r="G198">
        <v>0</v>
      </c>
    </row>
    <row r="199" spans="1:7">
      <c r="A199" t="s">
        <v>3951</v>
      </c>
      <c r="B199" t="s">
        <v>1344</v>
      </c>
      <c r="C199">
        <v>1</v>
      </c>
      <c r="D199">
        <v>1</v>
      </c>
      <c r="E199">
        <v>12720</v>
      </c>
      <c r="F199">
        <v>0</v>
      </c>
      <c r="G199">
        <v>0</v>
      </c>
    </row>
    <row r="200" spans="1:7">
      <c r="A200" t="s">
        <v>3963</v>
      </c>
      <c r="B200" t="s">
        <v>1309</v>
      </c>
      <c r="C200">
        <v>0</v>
      </c>
      <c r="D200">
        <v>0</v>
      </c>
      <c r="E200">
        <v>12592</v>
      </c>
      <c r="F200">
        <v>0</v>
      </c>
      <c r="G200">
        <v>0</v>
      </c>
    </row>
    <row r="201" spans="1:7">
      <c r="A201" t="s">
        <v>3950</v>
      </c>
      <c r="B201" t="s">
        <v>565</v>
      </c>
      <c r="C201">
        <v>2</v>
      </c>
      <c r="D201">
        <v>2</v>
      </c>
      <c r="E201">
        <v>12564</v>
      </c>
      <c r="F201">
        <v>2</v>
      </c>
      <c r="G201">
        <v>0</v>
      </c>
    </row>
    <row r="202" spans="1:7">
      <c r="A202" t="s">
        <v>3955</v>
      </c>
      <c r="B202" t="s">
        <v>933</v>
      </c>
      <c r="C202">
        <v>1</v>
      </c>
      <c r="D202">
        <v>1</v>
      </c>
      <c r="E202">
        <v>12142</v>
      </c>
      <c r="F202">
        <v>0</v>
      </c>
      <c r="G202">
        <v>0</v>
      </c>
    </row>
    <row r="203" spans="1:7">
      <c r="A203" t="s">
        <v>3950</v>
      </c>
      <c r="B203" t="s">
        <v>577</v>
      </c>
      <c r="C203">
        <v>0</v>
      </c>
      <c r="D203">
        <v>0</v>
      </c>
      <c r="E203">
        <v>11273</v>
      </c>
      <c r="F203">
        <v>0</v>
      </c>
      <c r="G203">
        <v>0</v>
      </c>
    </row>
    <row r="204" spans="1:7">
      <c r="A204" t="s">
        <v>3951</v>
      </c>
      <c r="B204" t="s">
        <v>1343</v>
      </c>
      <c r="C204">
        <v>0</v>
      </c>
      <c r="D204">
        <v>0</v>
      </c>
      <c r="E204">
        <v>11034</v>
      </c>
      <c r="F204">
        <v>0</v>
      </c>
      <c r="G204">
        <v>0</v>
      </c>
    </row>
    <row r="205" spans="1:7">
      <c r="A205" t="s">
        <v>3954</v>
      </c>
      <c r="B205" t="s">
        <v>984</v>
      </c>
      <c r="C205">
        <v>0</v>
      </c>
      <c r="D205">
        <v>0</v>
      </c>
      <c r="E205">
        <v>10854</v>
      </c>
      <c r="F205">
        <v>0</v>
      </c>
      <c r="G205">
        <v>0</v>
      </c>
    </row>
    <row r="206" spans="1:7">
      <c r="A206" t="s">
        <v>3963</v>
      </c>
      <c r="B206" t="s">
        <v>1310</v>
      </c>
      <c r="C206">
        <v>0</v>
      </c>
      <c r="D206">
        <v>0</v>
      </c>
      <c r="E206">
        <v>10616</v>
      </c>
      <c r="F206">
        <v>0</v>
      </c>
      <c r="G206">
        <v>0</v>
      </c>
    </row>
    <row r="207" spans="1:7">
      <c r="A207" t="s">
        <v>3962</v>
      </c>
      <c r="B207" t="s">
        <v>1020</v>
      </c>
      <c r="C207">
        <v>0</v>
      </c>
      <c r="D207">
        <v>0</v>
      </c>
      <c r="E207">
        <v>9812</v>
      </c>
      <c r="F207">
        <v>0</v>
      </c>
      <c r="G207">
        <v>0</v>
      </c>
    </row>
    <row r="208" spans="1:7">
      <c r="A208" t="s">
        <v>3950</v>
      </c>
      <c r="B208" t="s">
        <v>573</v>
      </c>
      <c r="C208">
        <v>0</v>
      </c>
      <c r="D208">
        <v>0</v>
      </c>
      <c r="E208">
        <v>9709</v>
      </c>
      <c r="F208">
        <v>0</v>
      </c>
      <c r="G208">
        <v>0</v>
      </c>
    </row>
    <row r="209" spans="1:7">
      <c r="A209" t="s">
        <v>3960</v>
      </c>
      <c r="B209" t="s">
        <v>1205</v>
      </c>
      <c r="C209">
        <v>1</v>
      </c>
      <c r="D209">
        <v>1</v>
      </c>
      <c r="E209">
        <v>9699</v>
      </c>
      <c r="F209">
        <v>1</v>
      </c>
      <c r="G209">
        <v>2</v>
      </c>
    </row>
    <row r="210" spans="1:7">
      <c r="A210" t="s">
        <v>3950</v>
      </c>
      <c r="B210" t="s">
        <v>465</v>
      </c>
      <c r="C210">
        <v>4</v>
      </c>
      <c r="D210">
        <v>4</v>
      </c>
      <c r="E210">
        <v>9692</v>
      </c>
      <c r="F210">
        <v>1</v>
      </c>
      <c r="G210">
        <v>2</v>
      </c>
    </row>
    <row r="211" spans="1:7">
      <c r="A211" t="s">
        <v>3965</v>
      </c>
      <c r="B211" t="s">
        <v>765</v>
      </c>
      <c r="C211">
        <v>0</v>
      </c>
      <c r="D211">
        <v>0</v>
      </c>
      <c r="E211">
        <v>9611</v>
      </c>
      <c r="F211">
        <v>0</v>
      </c>
      <c r="G211">
        <v>0</v>
      </c>
    </row>
    <row r="212" spans="1:7">
      <c r="A212" t="s">
        <v>3949</v>
      </c>
      <c r="B212" t="s">
        <v>966</v>
      </c>
      <c r="C212">
        <v>0</v>
      </c>
      <c r="D212">
        <v>0</v>
      </c>
      <c r="E212">
        <v>9367</v>
      </c>
      <c r="F212">
        <v>0</v>
      </c>
      <c r="G212">
        <v>0</v>
      </c>
    </row>
    <row r="213" spans="1:7">
      <c r="A213" t="s">
        <v>3950</v>
      </c>
      <c r="B213" t="s">
        <v>549</v>
      </c>
      <c r="C213">
        <v>0</v>
      </c>
      <c r="D213">
        <v>0</v>
      </c>
      <c r="E213">
        <v>9208</v>
      </c>
      <c r="F213">
        <v>0</v>
      </c>
      <c r="G213">
        <v>0</v>
      </c>
    </row>
    <row r="214" spans="1:7">
      <c r="A214" t="s">
        <v>3952</v>
      </c>
      <c r="B214" t="s">
        <v>737</v>
      </c>
      <c r="C214">
        <v>0</v>
      </c>
      <c r="D214">
        <v>0</v>
      </c>
      <c r="E214">
        <v>8998</v>
      </c>
      <c r="F214">
        <v>0</v>
      </c>
      <c r="G214">
        <v>0</v>
      </c>
    </row>
    <row r="215" spans="1:7">
      <c r="A215" t="s">
        <v>3952</v>
      </c>
      <c r="B215" t="s">
        <v>740</v>
      </c>
      <c r="C215">
        <v>0</v>
      </c>
      <c r="D215">
        <v>0</v>
      </c>
      <c r="E215">
        <v>8841</v>
      </c>
      <c r="F215">
        <v>0</v>
      </c>
      <c r="G215">
        <v>0</v>
      </c>
    </row>
    <row r="216" spans="1:7">
      <c r="A216" t="s">
        <v>3969</v>
      </c>
      <c r="B216" t="s">
        <v>1192</v>
      </c>
      <c r="C216">
        <v>0</v>
      </c>
      <c r="D216">
        <v>0</v>
      </c>
      <c r="E216">
        <v>8686</v>
      </c>
      <c r="F216">
        <v>0</v>
      </c>
      <c r="G216">
        <v>0</v>
      </c>
    </row>
    <row r="217" spans="1:7">
      <c r="A217" t="s">
        <v>3952</v>
      </c>
      <c r="B217" t="s">
        <v>723</v>
      </c>
      <c r="C217">
        <v>0</v>
      </c>
      <c r="D217">
        <v>0</v>
      </c>
      <c r="E217">
        <v>8332</v>
      </c>
      <c r="F217">
        <v>0</v>
      </c>
      <c r="G217">
        <v>0</v>
      </c>
    </row>
    <row r="218" spans="1:7">
      <c r="A218" t="s">
        <v>3950</v>
      </c>
      <c r="B218" t="s">
        <v>548</v>
      </c>
      <c r="C218">
        <v>0</v>
      </c>
      <c r="D218">
        <v>0</v>
      </c>
      <c r="E218">
        <v>8236</v>
      </c>
      <c r="F218">
        <v>0</v>
      </c>
      <c r="G218">
        <v>0</v>
      </c>
    </row>
    <row r="219" spans="1:7">
      <c r="A219" t="s">
        <v>3958</v>
      </c>
      <c r="B219" t="s">
        <v>1039</v>
      </c>
      <c r="C219">
        <v>0</v>
      </c>
      <c r="D219">
        <v>0</v>
      </c>
      <c r="E219">
        <v>8202</v>
      </c>
      <c r="F219">
        <v>0</v>
      </c>
      <c r="G219">
        <v>0</v>
      </c>
    </row>
    <row r="220" spans="1:7">
      <c r="A220" t="s">
        <v>3949</v>
      </c>
      <c r="B220" t="s">
        <v>958</v>
      </c>
      <c r="C220">
        <v>0</v>
      </c>
      <c r="D220">
        <v>0</v>
      </c>
      <c r="E220">
        <v>8121</v>
      </c>
      <c r="F220">
        <v>0</v>
      </c>
      <c r="G220">
        <v>0</v>
      </c>
    </row>
    <row r="221" spans="1:7">
      <c r="A221" t="s">
        <v>3959</v>
      </c>
      <c r="B221" t="s">
        <v>839</v>
      </c>
      <c r="C221">
        <v>2</v>
      </c>
      <c r="D221">
        <v>2</v>
      </c>
      <c r="E221">
        <v>8111</v>
      </c>
      <c r="F221">
        <v>1</v>
      </c>
      <c r="G221">
        <v>0</v>
      </c>
    </row>
    <row r="222" spans="1:7">
      <c r="A222" t="s">
        <v>3948</v>
      </c>
      <c r="B222" t="s">
        <v>1280</v>
      </c>
      <c r="C222">
        <v>1</v>
      </c>
      <c r="D222">
        <v>1</v>
      </c>
      <c r="E222">
        <v>7922</v>
      </c>
      <c r="F222">
        <v>1</v>
      </c>
      <c r="G222">
        <v>0</v>
      </c>
    </row>
    <row r="223" spans="1:7">
      <c r="A223" t="s">
        <v>3953</v>
      </c>
      <c r="B223" t="s">
        <v>1160</v>
      </c>
      <c r="C223">
        <v>0</v>
      </c>
      <c r="D223">
        <v>0</v>
      </c>
      <c r="E223">
        <v>7516</v>
      </c>
      <c r="F223">
        <v>0</v>
      </c>
      <c r="G223">
        <v>0</v>
      </c>
    </row>
    <row r="224" spans="1:7">
      <c r="A224" t="s">
        <v>3955</v>
      </c>
      <c r="B224" t="s">
        <v>850</v>
      </c>
      <c r="C224">
        <v>0</v>
      </c>
      <c r="D224">
        <v>0</v>
      </c>
      <c r="E224">
        <v>6849</v>
      </c>
      <c r="F224">
        <v>0</v>
      </c>
      <c r="G224">
        <v>0</v>
      </c>
    </row>
    <row r="225" spans="1:7">
      <c r="A225" t="s">
        <v>3953</v>
      </c>
      <c r="B225" t="s">
        <v>1167</v>
      </c>
      <c r="C225">
        <v>0</v>
      </c>
      <c r="D225">
        <v>0</v>
      </c>
      <c r="E225">
        <v>6839</v>
      </c>
      <c r="F225">
        <v>0</v>
      </c>
      <c r="G225">
        <v>0</v>
      </c>
    </row>
    <row r="226" spans="1:7">
      <c r="A226" t="s">
        <v>3949</v>
      </c>
      <c r="B226" t="s">
        <v>937</v>
      </c>
      <c r="C226">
        <v>0</v>
      </c>
      <c r="D226">
        <v>0</v>
      </c>
      <c r="E226">
        <v>6300</v>
      </c>
      <c r="F226">
        <v>0</v>
      </c>
      <c r="G226">
        <v>0</v>
      </c>
    </row>
    <row r="227" spans="1:7">
      <c r="A227" t="s">
        <v>3955</v>
      </c>
      <c r="B227" t="s">
        <v>916</v>
      </c>
      <c r="C227">
        <v>1</v>
      </c>
      <c r="D227">
        <v>1</v>
      </c>
      <c r="E227">
        <v>6194</v>
      </c>
      <c r="F227">
        <v>0</v>
      </c>
      <c r="G227">
        <v>0</v>
      </c>
    </row>
    <row r="228" spans="1:7">
      <c r="A228" t="s">
        <v>3953</v>
      </c>
      <c r="B228" t="s">
        <v>1170</v>
      </c>
      <c r="C228">
        <v>0</v>
      </c>
      <c r="D228">
        <v>0</v>
      </c>
      <c r="E228">
        <v>5902</v>
      </c>
      <c r="F228">
        <v>0</v>
      </c>
      <c r="G228">
        <v>0</v>
      </c>
    </row>
    <row r="229" spans="1:7">
      <c r="A229" t="s">
        <v>3972</v>
      </c>
      <c r="B229" t="s">
        <v>1292</v>
      </c>
      <c r="C229">
        <v>0</v>
      </c>
      <c r="D229">
        <v>0</v>
      </c>
      <c r="E229">
        <v>5658</v>
      </c>
      <c r="F229">
        <v>0</v>
      </c>
      <c r="G229">
        <v>0</v>
      </c>
    </row>
    <row r="230" spans="1:7">
      <c r="A230" t="s">
        <v>3953</v>
      </c>
      <c r="B230" t="s">
        <v>1163</v>
      </c>
      <c r="C230">
        <v>0</v>
      </c>
      <c r="D230">
        <v>0</v>
      </c>
      <c r="E230">
        <v>5633</v>
      </c>
      <c r="F230">
        <v>0</v>
      </c>
      <c r="G230">
        <v>0</v>
      </c>
    </row>
    <row r="231" spans="1:7">
      <c r="A231" t="s">
        <v>3952</v>
      </c>
      <c r="B231" t="s">
        <v>733</v>
      </c>
      <c r="C231">
        <v>0</v>
      </c>
      <c r="D231">
        <v>0</v>
      </c>
      <c r="E231">
        <v>5621</v>
      </c>
      <c r="F231">
        <v>0</v>
      </c>
      <c r="G231">
        <v>0</v>
      </c>
    </row>
    <row r="232" spans="1:7">
      <c r="A232" t="s">
        <v>3950</v>
      </c>
      <c r="B232" t="s">
        <v>585</v>
      </c>
      <c r="C232">
        <v>1</v>
      </c>
      <c r="D232">
        <v>1</v>
      </c>
      <c r="E232">
        <v>5520</v>
      </c>
      <c r="F232">
        <v>1</v>
      </c>
      <c r="G232">
        <v>1</v>
      </c>
    </row>
    <row r="233" spans="1:7">
      <c r="A233" t="s">
        <v>3952</v>
      </c>
      <c r="B233" t="s">
        <v>680</v>
      </c>
      <c r="C233">
        <v>0</v>
      </c>
      <c r="D233">
        <v>0</v>
      </c>
      <c r="E233">
        <v>5481</v>
      </c>
      <c r="F233">
        <v>0</v>
      </c>
      <c r="G233">
        <v>0</v>
      </c>
    </row>
    <row r="234" spans="1:7">
      <c r="A234" t="s">
        <v>3955</v>
      </c>
      <c r="B234" t="s">
        <v>923</v>
      </c>
      <c r="C234">
        <v>0</v>
      </c>
      <c r="D234">
        <v>0</v>
      </c>
      <c r="E234">
        <v>5320</v>
      </c>
      <c r="F234">
        <v>0</v>
      </c>
      <c r="G234">
        <v>0</v>
      </c>
    </row>
    <row r="235" spans="1:7">
      <c r="A235" t="s">
        <v>3964</v>
      </c>
      <c r="B235" t="s">
        <v>1349</v>
      </c>
      <c r="C235">
        <v>0</v>
      </c>
      <c r="D235">
        <v>0</v>
      </c>
      <c r="E235">
        <v>5133</v>
      </c>
      <c r="F235">
        <v>0</v>
      </c>
      <c r="G235">
        <v>0</v>
      </c>
    </row>
    <row r="236" spans="1:7">
      <c r="A236" t="s">
        <v>3950</v>
      </c>
      <c r="B236" t="s">
        <v>497</v>
      </c>
      <c r="C236">
        <v>0</v>
      </c>
      <c r="D236">
        <v>0</v>
      </c>
      <c r="E236">
        <v>5081</v>
      </c>
      <c r="F236">
        <v>0</v>
      </c>
      <c r="G236">
        <v>0</v>
      </c>
    </row>
    <row r="237" spans="1:7">
      <c r="A237" t="s">
        <v>3952</v>
      </c>
      <c r="B237" t="s">
        <v>717</v>
      </c>
      <c r="C237">
        <v>0</v>
      </c>
      <c r="D237">
        <v>0</v>
      </c>
      <c r="E237">
        <v>4849</v>
      </c>
      <c r="F237">
        <v>0</v>
      </c>
      <c r="G237">
        <v>0</v>
      </c>
    </row>
    <row r="238" spans="1:7">
      <c r="A238" t="s">
        <v>3956</v>
      </c>
      <c r="B238" t="s">
        <v>1040</v>
      </c>
      <c r="C238">
        <v>0</v>
      </c>
      <c r="D238">
        <v>0</v>
      </c>
      <c r="E238">
        <v>4683</v>
      </c>
      <c r="F238">
        <v>0</v>
      </c>
      <c r="G238">
        <v>0</v>
      </c>
    </row>
    <row r="239" spans="1:7">
      <c r="A239" t="s">
        <v>3971</v>
      </c>
      <c r="B239" t="s">
        <v>1355</v>
      </c>
      <c r="C239">
        <v>0</v>
      </c>
      <c r="D239">
        <v>0</v>
      </c>
      <c r="E239">
        <v>4586</v>
      </c>
      <c r="F239">
        <v>0</v>
      </c>
      <c r="G239">
        <v>0</v>
      </c>
    </row>
    <row r="240" spans="1:7">
      <c r="A240" t="s">
        <v>3955</v>
      </c>
      <c r="B240" t="s">
        <v>917</v>
      </c>
      <c r="C240">
        <v>0</v>
      </c>
      <c r="D240">
        <v>0</v>
      </c>
      <c r="E240">
        <v>4071</v>
      </c>
      <c r="F240">
        <v>0</v>
      </c>
      <c r="G240">
        <v>0</v>
      </c>
    </row>
    <row r="241" spans="1:7">
      <c r="A241" t="s">
        <v>3955</v>
      </c>
      <c r="B241" t="s">
        <v>914</v>
      </c>
      <c r="C241">
        <v>0</v>
      </c>
      <c r="D241">
        <v>0</v>
      </c>
      <c r="E241">
        <v>4055</v>
      </c>
      <c r="F241">
        <v>0</v>
      </c>
      <c r="G241">
        <v>0</v>
      </c>
    </row>
    <row r="242" spans="1:7">
      <c r="A242" t="s">
        <v>3967</v>
      </c>
      <c r="B242" t="s">
        <v>1058</v>
      </c>
      <c r="C242">
        <v>0</v>
      </c>
      <c r="D242">
        <v>0</v>
      </c>
      <c r="E242">
        <v>3992</v>
      </c>
      <c r="F242">
        <v>0</v>
      </c>
      <c r="G242">
        <v>0</v>
      </c>
    </row>
    <row r="243" spans="1:7">
      <c r="A243" t="s">
        <v>3950</v>
      </c>
      <c r="B243" t="s">
        <v>581</v>
      </c>
      <c r="C243">
        <v>2</v>
      </c>
      <c r="D243">
        <v>2</v>
      </c>
      <c r="E243">
        <v>3946</v>
      </c>
      <c r="F243">
        <v>1</v>
      </c>
      <c r="G243">
        <v>0</v>
      </c>
    </row>
    <row r="244" spans="1:7">
      <c r="A244" t="s">
        <v>3950</v>
      </c>
      <c r="B244" t="s">
        <v>506</v>
      </c>
      <c r="C244">
        <v>0</v>
      </c>
      <c r="D244">
        <v>0</v>
      </c>
      <c r="E244">
        <v>3933</v>
      </c>
      <c r="F244">
        <v>0</v>
      </c>
      <c r="G244">
        <v>0</v>
      </c>
    </row>
    <row r="245" spans="1:7">
      <c r="A245" t="s">
        <v>3950</v>
      </c>
      <c r="B245" t="s">
        <v>466</v>
      </c>
      <c r="C245">
        <v>0</v>
      </c>
      <c r="D245">
        <v>0</v>
      </c>
      <c r="E245">
        <v>3680</v>
      </c>
      <c r="F245">
        <v>0</v>
      </c>
      <c r="G245">
        <v>0</v>
      </c>
    </row>
    <row r="246" spans="1:7">
      <c r="A246" t="s">
        <v>3967</v>
      </c>
      <c r="B246" t="s">
        <v>3973</v>
      </c>
      <c r="C246">
        <v>0</v>
      </c>
      <c r="D246">
        <v>0</v>
      </c>
      <c r="E246">
        <v>3532</v>
      </c>
      <c r="F246">
        <v>0</v>
      </c>
      <c r="G246">
        <v>0</v>
      </c>
    </row>
    <row r="247" spans="1:7">
      <c r="A247" t="s">
        <v>3952</v>
      </c>
      <c r="B247" t="s">
        <v>718</v>
      </c>
      <c r="C247">
        <v>0</v>
      </c>
      <c r="D247">
        <v>0</v>
      </c>
      <c r="E247">
        <v>3502</v>
      </c>
      <c r="F247">
        <v>0</v>
      </c>
      <c r="G247">
        <v>0</v>
      </c>
    </row>
    <row r="248" spans="1:7">
      <c r="A248" t="s">
        <v>3950</v>
      </c>
      <c r="B248" t="s">
        <v>530</v>
      </c>
      <c r="C248">
        <v>0</v>
      </c>
      <c r="D248">
        <v>0</v>
      </c>
      <c r="E248">
        <v>3462</v>
      </c>
      <c r="F248">
        <v>0</v>
      </c>
      <c r="G248">
        <v>0</v>
      </c>
    </row>
    <row r="249" spans="1:7">
      <c r="A249" t="s">
        <v>3967</v>
      </c>
      <c r="B249" t="s">
        <v>1063</v>
      </c>
      <c r="C249">
        <v>0</v>
      </c>
      <c r="D249">
        <v>0</v>
      </c>
      <c r="E249">
        <v>3435</v>
      </c>
      <c r="F249">
        <v>0</v>
      </c>
      <c r="G249">
        <v>0</v>
      </c>
    </row>
    <row r="250" spans="1:7">
      <c r="A250" t="s">
        <v>3962</v>
      </c>
      <c r="B250" t="s">
        <v>1021</v>
      </c>
      <c r="C250">
        <v>0</v>
      </c>
      <c r="D250">
        <v>0</v>
      </c>
      <c r="E250">
        <v>3363</v>
      </c>
      <c r="F250">
        <v>0</v>
      </c>
      <c r="G250">
        <v>0</v>
      </c>
    </row>
    <row r="251" spans="1:7">
      <c r="A251" t="s">
        <v>3967</v>
      </c>
      <c r="B251" t="s">
        <v>1057</v>
      </c>
      <c r="C251">
        <v>0</v>
      </c>
      <c r="D251">
        <v>0</v>
      </c>
      <c r="E251">
        <v>3296</v>
      </c>
      <c r="F251">
        <v>0</v>
      </c>
      <c r="G251">
        <v>0</v>
      </c>
    </row>
    <row r="252" spans="1:7">
      <c r="A252" t="s">
        <v>3963</v>
      </c>
      <c r="B252" t="s">
        <v>1305</v>
      </c>
      <c r="C252">
        <v>0</v>
      </c>
      <c r="D252">
        <v>0</v>
      </c>
      <c r="E252">
        <v>3120</v>
      </c>
      <c r="F252">
        <v>0</v>
      </c>
      <c r="G252">
        <v>0</v>
      </c>
    </row>
    <row r="253" spans="1:7">
      <c r="A253" t="s">
        <v>3952</v>
      </c>
      <c r="B253" t="s">
        <v>3974</v>
      </c>
      <c r="C253">
        <v>0</v>
      </c>
      <c r="D253">
        <v>0</v>
      </c>
      <c r="E253">
        <v>3094</v>
      </c>
      <c r="F253">
        <v>0</v>
      </c>
      <c r="G253">
        <v>0</v>
      </c>
    </row>
    <row r="254" spans="1:7">
      <c r="A254" t="s">
        <v>3957</v>
      </c>
      <c r="B254" t="s">
        <v>972</v>
      </c>
      <c r="C254">
        <v>0</v>
      </c>
      <c r="D254">
        <v>0</v>
      </c>
      <c r="E254">
        <v>3056</v>
      </c>
      <c r="F254">
        <v>0</v>
      </c>
      <c r="G254">
        <v>0</v>
      </c>
    </row>
    <row r="255" spans="1:7">
      <c r="A255" t="s">
        <v>3953</v>
      </c>
      <c r="B255" t="s">
        <v>1176</v>
      </c>
      <c r="C255">
        <v>0</v>
      </c>
      <c r="D255">
        <v>0</v>
      </c>
      <c r="E255">
        <v>2814</v>
      </c>
      <c r="F255">
        <v>0</v>
      </c>
      <c r="G255">
        <v>0</v>
      </c>
    </row>
    <row r="256" spans="1:7">
      <c r="A256" t="s">
        <v>3955</v>
      </c>
      <c r="B256" t="s">
        <v>915</v>
      </c>
      <c r="C256">
        <v>0</v>
      </c>
      <c r="D256">
        <v>0</v>
      </c>
      <c r="E256">
        <v>2652</v>
      </c>
      <c r="F256">
        <v>0</v>
      </c>
      <c r="G256">
        <v>0</v>
      </c>
    </row>
    <row r="257" spans="1:7">
      <c r="A257" t="s">
        <v>3949</v>
      </c>
      <c r="B257" t="s">
        <v>939</v>
      </c>
      <c r="C257">
        <v>0</v>
      </c>
      <c r="D257">
        <v>0</v>
      </c>
      <c r="E257">
        <v>2614</v>
      </c>
      <c r="F257">
        <v>0</v>
      </c>
      <c r="G257">
        <v>0</v>
      </c>
    </row>
    <row r="258" spans="1:7">
      <c r="A258" t="s">
        <v>3967</v>
      </c>
      <c r="B258" t="s">
        <v>1064</v>
      </c>
      <c r="C258">
        <v>0</v>
      </c>
      <c r="D258">
        <v>0</v>
      </c>
      <c r="E258">
        <v>2497</v>
      </c>
      <c r="F258">
        <v>0</v>
      </c>
      <c r="G258">
        <v>0</v>
      </c>
    </row>
    <row r="259" spans="1:7">
      <c r="A259" t="s">
        <v>3953</v>
      </c>
      <c r="B259" t="s">
        <v>1077</v>
      </c>
      <c r="C259">
        <v>0</v>
      </c>
      <c r="D259">
        <v>0</v>
      </c>
      <c r="E259">
        <v>2195</v>
      </c>
      <c r="F259">
        <v>0</v>
      </c>
      <c r="G259">
        <v>0</v>
      </c>
    </row>
    <row r="260" spans="1:7">
      <c r="A260" t="s">
        <v>3956</v>
      </c>
      <c r="B260" t="s">
        <v>1036</v>
      </c>
      <c r="C260">
        <v>0</v>
      </c>
      <c r="D260">
        <v>0</v>
      </c>
      <c r="E260">
        <v>2192</v>
      </c>
      <c r="F260">
        <v>0</v>
      </c>
      <c r="G260">
        <v>0</v>
      </c>
    </row>
    <row r="261" spans="1:7">
      <c r="A261" t="s">
        <v>3967</v>
      </c>
      <c r="B261" t="s">
        <v>1059</v>
      </c>
      <c r="C261">
        <v>0</v>
      </c>
      <c r="D261">
        <v>0</v>
      </c>
      <c r="E261">
        <v>2044</v>
      </c>
      <c r="F261">
        <v>0</v>
      </c>
      <c r="G261">
        <v>0</v>
      </c>
    </row>
    <row r="262" spans="1:7">
      <c r="A262" t="s">
        <v>3953</v>
      </c>
      <c r="B262" t="s">
        <v>1174</v>
      </c>
      <c r="C262">
        <v>0</v>
      </c>
      <c r="D262">
        <v>0</v>
      </c>
      <c r="E262">
        <v>1993</v>
      </c>
      <c r="F262">
        <v>0</v>
      </c>
      <c r="G262">
        <v>0</v>
      </c>
    </row>
    <row r="263" spans="1:7">
      <c r="A263" t="s">
        <v>3952</v>
      </c>
      <c r="B263" t="s">
        <v>710</v>
      </c>
      <c r="C263">
        <v>0</v>
      </c>
      <c r="D263">
        <v>0</v>
      </c>
      <c r="E263">
        <v>1963</v>
      </c>
      <c r="F263">
        <v>0</v>
      </c>
      <c r="G263">
        <v>0</v>
      </c>
    </row>
    <row r="264" spans="1:7">
      <c r="A264" t="s">
        <v>3950</v>
      </c>
      <c r="B264" t="s">
        <v>574</v>
      </c>
      <c r="C264">
        <v>0</v>
      </c>
      <c r="D264">
        <v>0</v>
      </c>
      <c r="E264">
        <v>1841</v>
      </c>
      <c r="F264">
        <v>0</v>
      </c>
      <c r="G264">
        <v>0</v>
      </c>
    </row>
    <row r="265" spans="1:7">
      <c r="A265" t="s">
        <v>3950</v>
      </c>
      <c r="B265" t="s">
        <v>521</v>
      </c>
      <c r="C265">
        <v>1</v>
      </c>
      <c r="D265">
        <v>1</v>
      </c>
      <c r="E265">
        <v>1582</v>
      </c>
      <c r="F265">
        <v>0</v>
      </c>
      <c r="G265">
        <v>0</v>
      </c>
    </row>
    <row r="266" spans="1:7">
      <c r="A266" t="s">
        <v>3964</v>
      </c>
      <c r="B266" t="s">
        <v>1352</v>
      </c>
      <c r="C266">
        <v>0</v>
      </c>
      <c r="D266">
        <v>0</v>
      </c>
      <c r="E266">
        <v>1505</v>
      </c>
      <c r="F266">
        <v>0</v>
      </c>
      <c r="G266">
        <v>0</v>
      </c>
    </row>
    <row r="267" spans="1:7">
      <c r="A267" t="s">
        <v>3949</v>
      </c>
      <c r="B267" t="s">
        <v>959</v>
      </c>
      <c r="C267">
        <v>0</v>
      </c>
      <c r="D267">
        <v>0</v>
      </c>
      <c r="E267">
        <v>1495</v>
      </c>
      <c r="F267">
        <v>0</v>
      </c>
      <c r="G267">
        <v>0</v>
      </c>
    </row>
    <row r="268" spans="1:7">
      <c r="A268" t="s">
        <v>3950</v>
      </c>
      <c r="B268" t="s">
        <v>560</v>
      </c>
      <c r="C268">
        <v>0</v>
      </c>
      <c r="D268">
        <v>0</v>
      </c>
      <c r="E268">
        <v>1488</v>
      </c>
      <c r="F268">
        <v>0</v>
      </c>
      <c r="G268">
        <v>0</v>
      </c>
    </row>
    <row r="269" spans="1:7">
      <c r="A269" t="s">
        <v>3950</v>
      </c>
      <c r="B269" t="s">
        <v>561</v>
      </c>
      <c r="C269">
        <v>0</v>
      </c>
      <c r="D269">
        <v>0</v>
      </c>
      <c r="E269">
        <v>1411</v>
      </c>
      <c r="F269">
        <v>0</v>
      </c>
      <c r="G269">
        <v>0</v>
      </c>
    </row>
    <row r="270" spans="1:7">
      <c r="A270" t="s">
        <v>3967</v>
      </c>
      <c r="B270" t="s">
        <v>1060</v>
      </c>
      <c r="C270">
        <v>0</v>
      </c>
      <c r="D270">
        <v>0</v>
      </c>
      <c r="E270">
        <v>1327</v>
      </c>
      <c r="F270">
        <v>0</v>
      </c>
      <c r="G270">
        <v>0</v>
      </c>
    </row>
    <row r="271" spans="1:7">
      <c r="A271" t="s">
        <v>3957</v>
      </c>
      <c r="B271" t="s">
        <v>971</v>
      </c>
      <c r="C271">
        <v>0</v>
      </c>
      <c r="D271">
        <v>0</v>
      </c>
      <c r="E271">
        <v>1321</v>
      </c>
      <c r="F271">
        <v>0</v>
      </c>
      <c r="G271">
        <v>0</v>
      </c>
    </row>
    <row r="272" spans="1:7">
      <c r="A272" t="s">
        <v>3949</v>
      </c>
      <c r="B272" t="s">
        <v>950</v>
      </c>
      <c r="C272">
        <v>0</v>
      </c>
      <c r="D272">
        <v>0</v>
      </c>
      <c r="E272">
        <v>1252</v>
      </c>
      <c r="F272">
        <v>0</v>
      </c>
      <c r="G272">
        <v>0</v>
      </c>
    </row>
    <row r="273" spans="1:7">
      <c r="A273" t="s">
        <v>3972</v>
      </c>
      <c r="B273" t="s">
        <v>1287</v>
      </c>
      <c r="C273">
        <v>2</v>
      </c>
      <c r="D273">
        <v>2</v>
      </c>
      <c r="E273">
        <v>1157</v>
      </c>
      <c r="F273">
        <v>2</v>
      </c>
      <c r="G273">
        <v>0</v>
      </c>
    </row>
    <row r="274" spans="1:7">
      <c r="A274" t="s">
        <v>3952</v>
      </c>
      <c r="B274" t="s">
        <v>739</v>
      </c>
      <c r="C274">
        <v>0</v>
      </c>
      <c r="D274">
        <v>0</v>
      </c>
      <c r="E274">
        <v>1152</v>
      </c>
      <c r="F274">
        <v>0</v>
      </c>
      <c r="G274">
        <v>0</v>
      </c>
    </row>
    <row r="275" spans="1:7">
      <c r="A275" t="s">
        <v>3964</v>
      </c>
      <c r="B275" t="s">
        <v>1350</v>
      </c>
      <c r="C275">
        <v>0</v>
      </c>
      <c r="D275">
        <v>0</v>
      </c>
      <c r="E275">
        <v>1027</v>
      </c>
      <c r="F275">
        <v>0</v>
      </c>
      <c r="G275">
        <v>0</v>
      </c>
    </row>
    <row r="276" spans="1:7">
      <c r="A276" t="s">
        <v>3954</v>
      </c>
      <c r="B276" t="s">
        <v>981</v>
      </c>
      <c r="C276">
        <v>0</v>
      </c>
      <c r="D276">
        <v>0</v>
      </c>
      <c r="E276">
        <v>1016</v>
      </c>
      <c r="F276">
        <v>0</v>
      </c>
      <c r="G276">
        <v>0</v>
      </c>
    </row>
    <row r="277" spans="1:7">
      <c r="A277" t="s">
        <v>3953</v>
      </c>
      <c r="B277" t="s">
        <v>1154</v>
      </c>
      <c r="C277">
        <v>0</v>
      </c>
      <c r="D277">
        <v>0</v>
      </c>
      <c r="E277">
        <v>887</v>
      </c>
      <c r="F277">
        <v>0</v>
      </c>
      <c r="G277">
        <v>0</v>
      </c>
    </row>
    <row r="278" spans="1:7">
      <c r="A278" t="s">
        <v>3950</v>
      </c>
      <c r="B278" t="s">
        <v>552</v>
      </c>
      <c r="C278">
        <v>0</v>
      </c>
      <c r="D278">
        <v>0</v>
      </c>
      <c r="E278">
        <v>868</v>
      </c>
      <c r="F278">
        <v>0</v>
      </c>
      <c r="G278">
        <v>0</v>
      </c>
    </row>
    <row r="279" spans="1:7">
      <c r="A279" t="s">
        <v>3958</v>
      </c>
      <c r="B279" t="s">
        <v>1023</v>
      </c>
      <c r="C279">
        <v>0</v>
      </c>
      <c r="D279">
        <v>0</v>
      </c>
      <c r="E279">
        <v>854</v>
      </c>
      <c r="F279">
        <v>0</v>
      </c>
      <c r="G279">
        <v>0</v>
      </c>
    </row>
    <row r="280" spans="1:7">
      <c r="A280" t="s">
        <v>3950</v>
      </c>
      <c r="B280" t="s">
        <v>445</v>
      </c>
      <c r="C280">
        <v>0</v>
      </c>
      <c r="D280">
        <v>0</v>
      </c>
      <c r="E280">
        <v>801</v>
      </c>
      <c r="F280">
        <v>0</v>
      </c>
      <c r="G280">
        <v>0</v>
      </c>
    </row>
    <row r="281" spans="1:7">
      <c r="A281" t="s">
        <v>3950</v>
      </c>
      <c r="B281" t="s">
        <v>544</v>
      </c>
      <c r="C281">
        <v>0</v>
      </c>
      <c r="D281">
        <v>0</v>
      </c>
      <c r="E281">
        <v>801</v>
      </c>
      <c r="F281">
        <v>0</v>
      </c>
      <c r="G281">
        <v>0</v>
      </c>
    </row>
    <row r="282" spans="1:7">
      <c r="A282" t="s">
        <v>3972</v>
      </c>
      <c r="B282" t="s">
        <v>1288</v>
      </c>
      <c r="C282">
        <v>0</v>
      </c>
      <c r="D282">
        <v>0</v>
      </c>
      <c r="E282">
        <v>800</v>
      </c>
      <c r="F282">
        <v>0</v>
      </c>
      <c r="G282">
        <v>0</v>
      </c>
    </row>
    <row r="283" spans="1:7">
      <c r="A283" t="s">
        <v>3953</v>
      </c>
      <c r="B283" t="s">
        <v>1155</v>
      </c>
      <c r="C283">
        <v>0</v>
      </c>
      <c r="D283">
        <v>0</v>
      </c>
      <c r="E283">
        <v>741</v>
      </c>
      <c r="F283">
        <v>0</v>
      </c>
      <c r="G283">
        <v>0</v>
      </c>
    </row>
    <row r="284" spans="1:7">
      <c r="A284" t="s">
        <v>3950</v>
      </c>
      <c r="B284" t="s">
        <v>545</v>
      </c>
      <c r="C284">
        <v>0</v>
      </c>
      <c r="D284">
        <v>0</v>
      </c>
      <c r="E284">
        <v>684</v>
      </c>
      <c r="F284">
        <v>0</v>
      </c>
      <c r="G284">
        <v>0</v>
      </c>
    </row>
    <row r="285" spans="1:7">
      <c r="A285" t="s">
        <v>3953</v>
      </c>
      <c r="B285" t="s">
        <v>1166</v>
      </c>
      <c r="C285">
        <v>0</v>
      </c>
      <c r="D285">
        <v>0</v>
      </c>
      <c r="E285">
        <v>655</v>
      </c>
      <c r="F285">
        <v>0</v>
      </c>
      <c r="G285">
        <v>0</v>
      </c>
    </row>
    <row r="286" spans="1:7">
      <c r="A286" t="s">
        <v>3952</v>
      </c>
      <c r="B286" t="s">
        <v>1679</v>
      </c>
      <c r="C286">
        <v>0</v>
      </c>
      <c r="D286">
        <v>0</v>
      </c>
      <c r="E286">
        <v>652</v>
      </c>
      <c r="F286">
        <v>0</v>
      </c>
      <c r="G286">
        <v>0</v>
      </c>
    </row>
    <row r="287" spans="1:7">
      <c r="A287" t="s">
        <v>3950</v>
      </c>
      <c r="B287" t="s">
        <v>582</v>
      </c>
      <c r="C287">
        <v>0</v>
      </c>
      <c r="D287">
        <v>0</v>
      </c>
      <c r="E287">
        <v>650</v>
      </c>
      <c r="F287">
        <v>0</v>
      </c>
      <c r="G287">
        <v>0</v>
      </c>
    </row>
    <row r="288" spans="1:7">
      <c r="A288" t="s">
        <v>3950</v>
      </c>
      <c r="B288" t="s">
        <v>522</v>
      </c>
      <c r="C288">
        <v>0</v>
      </c>
      <c r="D288">
        <v>0</v>
      </c>
      <c r="E288">
        <v>620</v>
      </c>
      <c r="F288">
        <v>0</v>
      </c>
      <c r="G288">
        <v>0</v>
      </c>
    </row>
    <row r="289" spans="1:7">
      <c r="A289" t="s">
        <v>3952</v>
      </c>
      <c r="B289" t="s">
        <v>1680</v>
      </c>
      <c r="C289">
        <v>0</v>
      </c>
      <c r="D289">
        <v>0</v>
      </c>
      <c r="E289">
        <v>574</v>
      </c>
      <c r="F289">
        <v>0</v>
      </c>
      <c r="G289">
        <v>0</v>
      </c>
    </row>
    <row r="290" spans="1:7">
      <c r="A290" t="s">
        <v>3953</v>
      </c>
      <c r="B290" t="s">
        <v>1120</v>
      </c>
      <c r="C290">
        <v>0</v>
      </c>
      <c r="D290">
        <v>0</v>
      </c>
      <c r="E290">
        <v>554</v>
      </c>
      <c r="F290">
        <v>0</v>
      </c>
      <c r="G290">
        <v>0</v>
      </c>
    </row>
    <row r="291" spans="1:7">
      <c r="A291" t="s">
        <v>3950</v>
      </c>
      <c r="B291" t="s">
        <v>499</v>
      </c>
      <c r="C291">
        <v>1</v>
      </c>
      <c r="D291">
        <v>1</v>
      </c>
      <c r="E291">
        <v>551</v>
      </c>
      <c r="F291">
        <v>0</v>
      </c>
      <c r="G291">
        <v>0</v>
      </c>
    </row>
    <row r="292" spans="1:7">
      <c r="A292" t="s">
        <v>3967</v>
      </c>
      <c r="B292" t="s">
        <v>1065</v>
      </c>
      <c r="C292">
        <v>0</v>
      </c>
      <c r="D292">
        <v>0</v>
      </c>
      <c r="E292">
        <v>545</v>
      </c>
      <c r="F292">
        <v>0</v>
      </c>
      <c r="G292">
        <v>0</v>
      </c>
    </row>
    <row r="293" spans="1:7">
      <c r="A293" t="s">
        <v>3950</v>
      </c>
      <c r="B293" t="s">
        <v>474</v>
      </c>
      <c r="C293">
        <v>1</v>
      </c>
      <c r="D293">
        <v>1</v>
      </c>
      <c r="E293">
        <v>486</v>
      </c>
      <c r="F293">
        <v>0</v>
      </c>
      <c r="G293">
        <v>0</v>
      </c>
    </row>
    <row r="294" spans="1:7">
      <c r="A294" t="s">
        <v>3950</v>
      </c>
      <c r="B294" t="s">
        <v>557</v>
      </c>
      <c r="C294">
        <v>0</v>
      </c>
      <c r="D294">
        <v>0</v>
      </c>
      <c r="E294">
        <v>482</v>
      </c>
      <c r="F294">
        <v>0</v>
      </c>
      <c r="G294">
        <v>0</v>
      </c>
    </row>
    <row r="295" spans="1:7">
      <c r="A295" t="s">
        <v>3967</v>
      </c>
      <c r="B295" t="s">
        <v>3975</v>
      </c>
      <c r="C295">
        <v>0</v>
      </c>
      <c r="D295">
        <v>0</v>
      </c>
      <c r="E295">
        <v>476</v>
      </c>
      <c r="F295">
        <v>0</v>
      </c>
      <c r="G295">
        <v>0</v>
      </c>
    </row>
    <row r="296" spans="1:7">
      <c r="A296" t="s">
        <v>3953</v>
      </c>
      <c r="B296" t="s">
        <v>1079</v>
      </c>
      <c r="C296">
        <v>0</v>
      </c>
      <c r="D296">
        <v>0</v>
      </c>
      <c r="E296">
        <v>456</v>
      </c>
      <c r="F296">
        <v>0</v>
      </c>
      <c r="G296">
        <v>0</v>
      </c>
    </row>
    <row r="297" spans="1:7">
      <c r="A297" t="s">
        <v>3953</v>
      </c>
      <c r="B297" t="s">
        <v>1178</v>
      </c>
      <c r="C297">
        <v>0</v>
      </c>
      <c r="D297">
        <v>0</v>
      </c>
      <c r="E297">
        <v>429</v>
      </c>
      <c r="F297">
        <v>0</v>
      </c>
      <c r="G297">
        <v>0</v>
      </c>
    </row>
    <row r="298" spans="1:7">
      <c r="A298" t="s">
        <v>3950</v>
      </c>
      <c r="B298" t="s">
        <v>523</v>
      </c>
      <c r="C298">
        <v>0</v>
      </c>
      <c r="D298">
        <v>0</v>
      </c>
      <c r="E298">
        <v>369</v>
      </c>
      <c r="F298">
        <v>0</v>
      </c>
      <c r="G298">
        <v>0</v>
      </c>
    </row>
    <row r="299" spans="1:7">
      <c r="A299" t="s">
        <v>3950</v>
      </c>
      <c r="B299" t="s">
        <v>570</v>
      </c>
      <c r="C299">
        <v>0</v>
      </c>
      <c r="D299">
        <v>0</v>
      </c>
      <c r="E299">
        <v>288</v>
      </c>
      <c r="F299">
        <v>0</v>
      </c>
      <c r="G299">
        <v>0</v>
      </c>
    </row>
    <row r="300" spans="1:7">
      <c r="A300" t="s">
        <v>3960</v>
      </c>
      <c r="B300" t="s">
        <v>1207</v>
      </c>
      <c r="C300">
        <v>1</v>
      </c>
      <c r="D300">
        <v>1</v>
      </c>
      <c r="E300">
        <v>271</v>
      </c>
      <c r="F300">
        <v>1</v>
      </c>
      <c r="G300">
        <v>0</v>
      </c>
    </row>
    <row r="301" spans="1:7">
      <c r="A301" t="s">
        <v>3950</v>
      </c>
      <c r="B301" t="s">
        <v>567</v>
      </c>
      <c r="C301">
        <v>0</v>
      </c>
      <c r="D301">
        <v>0</v>
      </c>
      <c r="E301">
        <v>270</v>
      </c>
      <c r="F301">
        <v>0</v>
      </c>
      <c r="G301">
        <v>0</v>
      </c>
    </row>
    <row r="302" spans="1:7">
      <c r="A302" t="s">
        <v>3950</v>
      </c>
      <c r="B302" t="s">
        <v>462</v>
      </c>
      <c r="C302">
        <v>0</v>
      </c>
      <c r="D302">
        <v>0</v>
      </c>
      <c r="E302">
        <v>266</v>
      </c>
      <c r="F302">
        <v>0</v>
      </c>
      <c r="G302">
        <v>0</v>
      </c>
    </row>
    <row r="303" spans="1:7">
      <c r="A303" t="s">
        <v>3950</v>
      </c>
      <c r="B303" t="s">
        <v>498</v>
      </c>
      <c r="C303">
        <v>0</v>
      </c>
      <c r="D303">
        <v>0</v>
      </c>
      <c r="E303">
        <v>261</v>
      </c>
      <c r="F303">
        <v>0</v>
      </c>
      <c r="G303">
        <v>0</v>
      </c>
    </row>
    <row r="304" spans="1:7">
      <c r="A304" t="s">
        <v>3950</v>
      </c>
      <c r="B304" t="s">
        <v>446</v>
      </c>
      <c r="C304">
        <v>0</v>
      </c>
      <c r="D304">
        <v>0</v>
      </c>
      <c r="E304">
        <v>260</v>
      </c>
      <c r="F304">
        <v>0</v>
      </c>
      <c r="G304">
        <v>0</v>
      </c>
    </row>
    <row r="305" spans="1:7">
      <c r="A305" t="s">
        <v>3950</v>
      </c>
      <c r="B305" t="s">
        <v>568</v>
      </c>
      <c r="C305">
        <v>0</v>
      </c>
      <c r="D305">
        <v>0</v>
      </c>
      <c r="E305">
        <v>220</v>
      </c>
      <c r="F305">
        <v>0</v>
      </c>
      <c r="G305">
        <v>0</v>
      </c>
    </row>
    <row r="306" spans="1:7">
      <c r="A306" t="s">
        <v>3972</v>
      </c>
      <c r="B306" t="s">
        <v>1293</v>
      </c>
      <c r="C306">
        <v>0</v>
      </c>
      <c r="D306">
        <v>0</v>
      </c>
      <c r="E306">
        <v>200</v>
      </c>
      <c r="F306">
        <v>0</v>
      </c>
      <c r="G306">
        <v>0</v>
      </c>
    </row>
    <row r="307" spans="1:7">
      <c r="A307" t="s">
        <v>3964</v>
      </c>
      <c r="B307" t="s">
        <v>1351</v>
      </c>
      <c r="C307">
        <v>0</v>
      </c>
      <c r="D307">
        <v>0</v>
      </c>
      <c r="E307">
        <v>199</v>
      </c>
      <c r="F307">
        <v>0</v>
      </c>
      <c r="G307">
        <v>0</v>
      </c>
    </row>
    <row r="308" spans="1:7">
      <c r="A308" s="219" t="s">
        <v>3950</v>
      </c>
      <c r="B308" s="219" t="s">
        <v>463</v>
      </c>
      <c r="C308" s="219">
        <v>0</v>
      </c>
      <c r="D308" s="219">
        <v>0</v>
      </c>
      <c r="E308" s="219">
        <v>172</v>
      </c>
      <c r="F308" s="219">
        <v>0</v>
      </c>
      <c r="G308" s="220">
        <v>0</v>
      </c>
    </row>
    <row r="309" spans="1:7">
      <c r="A309" s="219" t="s">
        <v>3950</v>
      </c>
      <c r="B309" s="219" t="s">
        <v>571</v>
      </c>
      <c r="C309" s="219">
        <v>0</v>
      </c>
      <c r="D309" s="219">
        <v>0</v>
      </c>
      <c r="E309" s="219">
        <v>143</v>
      </c>
      <c r="F309" s="219">
        <v>0</v>
      </c>
      <c r="G309" s="220">
        <v>0</v>
      </c>
    </row>
    <row r="310" spans="1:7">
      <c r="A310" s="219" t="s">
        <v>3949</v>
      </c>
      <c r="B310" s="219" t="s">
        <v>956</v>
      </c>
      <c r="C310" s="219">
        <v>0</v>
      </c>
      <c r="D310" s="219">
        <v>0</v>
      </c>
      <c r="E310" s="219">
        <v>138</v>
      </c>
      <c r="F310" s="219">
        <v>0</v>
      </c>
      <c r="G310" s="220">
        <v>0</v>
      </c>
    </row>
    <row r="311" spans="1:7">
      <c r="A311" s="219" t="s">
        <v>3950</v>
      </c>
      <c r="B311" s="219" t="s">
        <v>537</v>
      </c>
      <c r="C311" s="219">
        <v>0</v>
      </c>
      <c r="D311" s="219">
        <v>0</v>
      </c>
      <c r="E311" s="219">
        <v>133</v>
      </c>
      <c r="F311" s="219">
        <v>0</v>
      </c>
      <c r="G311" s="220">
        <v>0</v>
      </c>
    </row>
    <row r="312" spans="1:7">
      <c r="A312" s="219" t="s">
        <v>3959</v>
      </c>
      <c r="B312" s="219" t="s">
        <v>837</v>
      </c>
      <c r="C312" s="219">
        <v>0</v>
      </c>
      <c r="D312" s="219">
        <v>0</v>
      </c>
      <c r="E312" s="219">
        <v>114</v>
      </c>
      <c r="F312" s="219">
        <v>0</v>
      </c>
      <c r="G312" s="220">
        <v>0</v>
      </c>
    </row>
    <row r="313" spans="1:7">
      <c r="A313" s="219" t="s">
        <v>3950</v>
      </c>
      <c r="B313" s="219" t="s">
        <v>443</v>
      </c>
      <c r="C313" s="219">
        <v>0</v>
      </c>
      <c r="D313" s="219">
        <v>0</v>
      </c>
      <c r="E313" s="219">
        <v>112</v>
      </c>
      <c r="F313" s="219">
        <v>0</v>
      </c>
      <c r="G313" s="220">
        <v>0</v>
      </c>
    </row>
    <row r="314" spans="1:7">
      <c r="A314" s="219" t="s">
        <v>3953</v>
      </c>
      <c r="B314" s="219" t="s">
        <v>1179</v>
      </c>
      <c r="C314" s="219">
        <v>0</v>
      </c>
      <c r="D314" s="219">
        <v>0</v>
      </c>
      <c r="E314" s="219">
        <v>93</v>
      </c>
      <c r="F314" s="219">
        <v>0</v>
      </c>
      <c r="G314" s="220">
        <v>0</v>
      </c>
    </row>
    <row r="315" spans="1:7">
      <c r="A315" s="219" t="s">
        <v>3950</v>
      </c>
      <c r="B315" s="219" t="s">
        <v>558</v>
      </c>
      <c r="C315" s="219">
        <v>0</v>
      </c>
      <c r="D315" s="219">
        <v>0</v>
      </c>
      <c r="E315" s="219">
        <v>84</v>
      </c>
      <c r="F315" s="219">
        <v>0</v>
      </c>
      <c r="G315" s="220">
        <v>0</v>
      </c>
    </row>
    <row r="316" spans="1:7">
      <c r="A316" s="219" t="s">
        <v>3953</v>
      </c>
      <c r="B316" s="219" t="s">
        <v>1177</v>
      </c>
      <c r="C316" s="219">
        <v>0</v>
      </c>
      <c r="D316" s="219">
        <v>0</v>
      </c>
      <c r="E316" s="219">
        <v>53</v>
      </c>
      <c r="F316" s="219">
        <v>0</v>
      </c>
      <c r="G316" s="220">
        <v>0</v>
      </c>
    </row>
    <row r="317" spans="1:7">
      <c r="A317" s="219" t="s">
        <v>3950</v>
      </c>
      <c r="B317" s="219" t="s">
        <v>475</v>
      </c>
      <c r="C317" s="219">
        <v>0</v>
      </c>
      <c r="D317" s="219">
        <v>0</v>
      </c>
      <c r="E317" s="219">
        <v>47</v>
      </c>
      <c r="F317" s="219">
        <v>0</v>
      </c>
      <c r="G317" s="220">
        <v>0</v>
      </c>
    </row>
    <row r="318" spans="1:7">
      <c r="A318" s="219" t="s">
        <v>3959</v>
      </c>
      <c r="B318" s="219" t="s">
        <v>841</v>
      </c>
      <c r="C318" s="219">
        <v>0</v>
      </c>
      <c r="D318" s="219">
        <v>0</v>
      </c>
      <c r="E318" s="219">
        <v>23</v>
      </c>
      <c r="F318" s="219">
        <v>0</v>
      </c>
      <c r="G318" s="220">
        <v>0</v>
      </c>
    </row>
    <row r="319" spans="1:7">
      <c r="A319" s="219" t="s">
        <v>3950</v>
      </c>
      <c r="B319" s="219" t="s">
        <v>527</v>
      </c>
      <c r="C319" s="219">
        <v>0</v>
      </c>
      <c r="D319" s="219">
        <v>0</v>
      </c>
      <c r="E319" s="219">
        <v>18</v>
      </c>
      <c r="F319" s="219">
        <v>0</v>
      </c>
      <c r="G319" s="220">
        <v>0</v>
      </c>
    </row>
    <row r="320" spans="1:7">
      <c r="A320" s="219" t="s">
        <v>3950</v>
      </c>
      <c r="B320" s="219" t="s">
        <v>526</v>
      </c>
      <c r="C320" s="219">
        <v>0</v>
      </c>
      <c r="D320" s="219">
        <v>0</v>
      </c>
      <c r="E320" s="219">
        <v>10</v>
      </c>
      <c r="F320" s="219">
        <v>0</v>
      </c>
      <c r="G320" s="220">
        <v>0</v>
      </c>
    </row>
    <row r="321" spans="1:7">
      <c r="A321" s="219" t="s">
        <v>3969</v>
      </c>
      <c r="B321" s="219" t="s">
        <v>754</v>
      </c>
      <c r="C321" s="219">
        <v>1</v>
      </c>
      <c r="D321" s="219">
        <v>1</v>
      </c>
      <c r="E321" s="219">
        <v>0</v>
      </c>
      <c r="F321" s="219">
        <v>1</v>
      </c>
      <c r="G321" s="220">
        <v>0</v>
      </c>
    </row>
    <row r="322" spans="1:7">
      <c r="A322" s="219" t="s">
        <v>3950</v>
      </c>
      <c r="B322" s="219" t="s">
        <v>2744</v>
      </c>
      <c r="C322" s="219">
        <v>1</v>
      </c>
      <c r="D322" s="219">
        <v>1</v>
      </c>
      <c r="E322" s="219">
        <v>0</v>
      </c>
      <c r="F322" s="219">
        <v>1</v>
      </c>
      <c r="G322" s="220">
        <v>0</v>
      </c>
    </row>
    <row r="323" spans="1:7">
      <c r="A323" s="219" t="s">
        <v>3976</v>
      </c>
      <c r="B323" s="219" t="s">
        <v>1183</v>
      </c>
      <c r="C323" s="219">
        <v>2</v>
      </c>
      <c r="D323" s="219">
        <v>2</v>
      </c>
      <c r="E323" s="219">
        <v>0</v>
      </c>
      <c r="F323" s="219">
        <v>2</v>
      </c>
      <c r="G323" s="220">
        <v>0</v>
      </c>
    </row>
    <row r="324" spans="1:7">
      <c r="A324" s="219" t="s">
        <v>3977</v>
      </c>
      <c r="B324" s="219" t="s">
        <v>3978</v>
      </c>
      <c r="C324" s="219">
        <v>7</v>
      </c>
      <c r="D324" s="219">
        <v>7</v>
      </c>
      <c r="E324" s="219">
        <v>0</v>
      </c>
      <c r="F324" s="219">
        <v>6</v>
      </c>
      <c r="G324" s="220">
        <v>1</v>
      </c>
    </row>
    <row r="325" spans="1:7">
      <c r="A325" s="219" t="s">
        <v>3979</v>
      </c>
      <c r="B325" s="219" t="s">
        <v>3261</v>
      </c>
      <c r="C325" s="219">
        <v>1</v>
      </c>
      <c r="D325" s="219">
        <v>1</v>
      </c>
      <c r="E325" s="219">
        <v>0</v>
      </c>
      <c r="F325" s="219">
        <v>1</v>
      </c>
      <c r="G325" s="220">
        <v>0</v>
      </c>
    </row>
    <row r="326" spans="1:7">
      <c r="A326" s="219"/>
      <c r="B326" s="219"/>
      <c r="C326" s="219"/>
      <c r="D326" s="219"/>
      <c r="E326" s="219"/>
      <c r="F326" s="219"/>
      <c r="G326" s="220"/>
    </row>
    <row r="327" spans="1:7">
      <c r="A327" s="219"/>
      <c r="B327" s="219"/>
      <c r="C327" s="219"/>
      <c r="D327" s="219"/>
      <c r="E327" s="219"/>
      <c r="F327" s="219"/>
      <c r="G327" s="220"/>
    </row>
    <row r="328" spans="1:7">
      <c r="A328" s="219"/>
      <c r="B328" s="219"/>
      <c r="C328" s="219"/>
      <c r="D328" s="219"/>
      <c r="E328" s="219"/>
      <c r="F328" s="219"/>
      <c r="G328" s="220"/>
    </row>
    <row r="329" spans="1:7">
      <c r="A329" s="219"/>
      <c r="B329" s="219"/>
      <c r="C329" s="219"/>
      <c r="D329" s="219"/>
      <c r="E329" s="219"/>
      <c r="F329" s="219"/>
      <c r="G329" s="220"/>
    </row>
    <row r="330" spans="1:7">
      <c r="A330" s="219"/>
      <c r="B330" s="219"/>
      <c r="C330" s="219"/>
      <c r="D330" s="219"/>
      <c r="E330" s="219"/>
      <c r="F330" s="219"/>
      <c r="G330" s="220"/>
    </row>
    <row r="331" spans="1:7">
      <c r="A331" s="219"/>
      <c r="B331" s="219"/>
      <c r="C331" s="219"/>
      <c r="D331" s="219"/>
      <c r="E331" s="219"/>
      <c r="F331" s="219"/>
      <c r="G331" s="220"/>
    </row>
    <row r="332" spans="1:7">
      <c r="A332" s="219"/>
      <c r="B332" s="219"/>
      <c r="C332" s="219"/>
      <c r="D332" s="219"/>
      <c r="E332" s="219"/>
      <c r="F332" s="219"/>
      <c r="G332" s="220"/>
    </row>
    <row r="333" spans="1:7">
      <c r="A333" s="219"/>
      <c r="B333" s="219"/>
      <c r="C333" s="219"/>
      <c r="D333" s="219"/>
      <c r="E333" s="219"/>
      <c r="F333" s="219"/>
      <c r="G333" s="220"/>
    </row>
    <row r="334" spans="1:7">
      <c r="A334" s="219"/>
      <c r="B334" s="219"/>
      <c r="C334" s="219"/>
      <c r="D334" s="219"/>
      <c r="E334" s="219"/>
      <c r="F334" s="219"/>
      <c r="G334" s="220"/>
    </row>
    <row r="335" spans="1:7">
      <c r="A335" s="219"/>
      <c r="B335" s="219"/>
      <c r="C335" s="219"/>
      <c r="D335" s="219"/>
      <c r="E335" s="219"/>
      <c r="F335" s="219"/>
      <c r="G335" s="220"/>
    </row>
    <row r="336" spans="1:7">
      <c r="A336" s="219"/>
      <c r="B336" s="219"/>
      <c r="C336" s="219"/>
      <c r="D336" s="219"/>
      <c r="E336" s="219"/>
      <c r="F336" s="219"/>
      <c r="G336" s="220"/>
    </row>
    <row r="337" spans="1:7">
      <c r="A337" s="219"/>
      <c r="B337" s="219"/>
      <c r="C337" s="219"/>
      <c r="D337" s="219"/>
      <c r="E337" s="219"/>
      <c r="F337" s="219"/>
      <c r="G337" s="220"/>
    </row>
    <row r="338" spans="1:7">
      <c r="A338" s="219"/>
      <c r="B338" s="219"/>
      <c r="C338" s="219"/>
      <c r="D338" s="219"/>
      <c r="E338" s="219"/>
      <c r="F338" s="219"/>
      <c r="G338" s="220"/>
    </row>
    <row r="339" spans="1:7">
      <c r="A339" s="219"/>
      <c r="B339" s="219"/>
      <c r="C339" s="219"/>
      <c r="D339" s="219"/>
      <c r="E339" s="219"/>
      <c r="F339" s="219"/>
      <c r="G339" s="220"/>
    </row>
    <row r="340" spans="1:7">
      <c r="A340" s="219"/>
      <c r="B340" s="219"/>
      <c r="C340" s="219"/>
      <c r="D340" s="219"/>
      <c r="E340" s="219"/>
      <c r="F340" s="219"/>
      <c r="G340" s="220"/>
    </row>
    <row r="341" spans="1:7">
      <c r="A341" s="219"/>
      <c r="B341" s="219"/>
      <c r="C341" s="219"/>
      <c r="D341" s="219"/>
      <c r="E341" s="219"/>
      <c r="F341" s="219"/>
      <c r="G341" s="220"/>
    </row>
    <row r="342" spans="1:7">
      <c r="A342" s="219"/>
      <c r="B342" s="219"/>
      <c r="C342" s="219"/>
      <c r="D342" s="219"/>
      <c r="E342" s="219"/>
      <c r="F342" s="219"/>
      <c r="G342" s="220"/>
    </row>
    <row r="343" spans="1:7">
      <c r="A343" s="219"/>
      <c r="B343" s="219"/>
      <c r="C343" s="219"/>
      <c r="D343" s="219"/>
      <c r="E343" s="219"/>
      <c r="F343" s="219"/>
      <c r="G343" s="220"/>
    </row>
    <row r="344" spans="1:7">
      <c r="A344" s="219"/>
      <c r="B344" s="219"/>
      <c r="C344" s="219"/>
      <c r="D344" s="219"/>
      <c r="E344" s="219"/>
      <c r="F344" s="219"/>
      <c r="G344" s="220"/>
    </row>
    <row r="345" spans="1:7">
      <c r="A345" s="219"/>
      <c r="B345" s="219"/>
      <c r="C345" s="219"/>
      <c r="D345" s="219"/>
      <c r="E345" s="219"/>
      <c r="F345" s="219"/>
      <c r="G345" s="220"/>
    </row>
    <row r="346" spans="1:7">
      <c r="A346" s="219"/>
      <c r="B346" s="219"/>
      <c r="C346" s="219"/>
      <c r="D346" s="219"/>
      <c r="E346" s="219"/>
      <c r="F346" s="219"/>
      <c r="G346" s="220"/>
    </row>
    <row r="347" spans="1:7">
      <c r="A347" s="219"/>
      <c r="B347" s="219"/>
      <c r="C347" s="219"/>
      <c r="D347" s="219"/>
      <c r="E347" s="219"/>
      <c r="F347" s="219"/>
      <c r="G347" s="220"/>
    </row>
    <row r="348" spans="1:7">
      <c r="A348" s="219"/>
      <c r="B348" s="219"/>
      <c r="C348" s="219"/>
      <c r="D348" s="219"/>
      <c r="E348" s="219"/>
      <c r="F348" s="219"/>
      <c r="G348" s="220"/>
    </row>
    <row r="349" spans="1:7">
      <c r="A349" s="219"/>
      <c r="B349" s="219"/>
      <c r="C349" s="219"/>
      <c r="D349" s="219"/>
      <c r="E349" s="219"/>
      <c r="F349" s="219"/>
      <c r="G349" s="220"/>
    </row>
    <row r="350" spans="1:7">
      <c r="A350" s="219"/>
      <c r="B350" s="219"/>
      <c r="C350" s="219"/>
      <c r="D350" s="219"/>
      <c r="E350" s="219"/>
      <c r="F350" s="219"/>
      <c r="G350" s="220"/>
    </row>
    <row r="351" spans="1:7">
      <c r="A351" s="219"/>
      <c r="B351" s="219"/>
      <c r="C351" s="219"/>
      <c r="D351" s="219"/>
      <c r="E351" s="219"/>
      <c r="F351" s="219"/>
      <c r="G351" s="220"/>
    </row>
    <row r="352" spans="1:7">
      <c r="A352" s="219"/>
      <c r="B352" s="219"/>
      <c r="C352" s="219"/>
      <c r="D352" s="219"/>
      <c r="E352" s="219"/>
      <c r="F352" s="219"/>
      <c r="G352" s="220"/>
    </row>
    <row r="353" spans="1:7">
      <c r="A353" s="219"/>
      <c r="B353" s="219"/>
      <c r="C353" s="219"/>
      <c r="D353" s="219"/>
      <c r="E353" s="219"/>
      <c r="F353" s="219"/>
      <c r="G353" s="220"/>
    </row>
    <row r="354" spans="1:7">
      <c r="A354" s="219"/>
      <c r="B354" s="219"/>
      <c r="C354" s="219"/>
      <c r="D354" s="219"/>
      <c r="E354" s="219"/>
      <c r="F354" s="219"/>
      <c r="G354" s="220"/>
    </row>
    <row r="355" spans="1:7">
      <c r="A355" s="219"/>
      <c r="B355" s="219"/>
      <c r="C355" s="219"/>
      <c r="D355" s="219"/>
      <c r="E355" s="219"/>
      <c r="F355" s="219"/>
      <c r="G355" s="220"/>
    </row>
    <row r="356" spans="1:7">
      <c r="A356" s="219"/>
      <c r="B356" s="219"/>
      <c r="C356" s="219"/>
      <c r="D356" s="219"/>
      <c r="E356" s="219"/>
      <c r="F356" s="219"/>
      <c r="G356" s="220"/>
    </row>
    <row r="357" spans="1:7">
      <c r="A357" s="219"/>
      <c r="B357" s="219"/>
      <c r="C357" s="219"/>
      <c r="D357" s="219"/>
      <c r="E357" s="219"/>
      <c r="F357" s="219"/>
      <c r="G357" s="220"/>
    </row>
    <row r="358" spans="1:7">
      <c r="A358" s="219"/>
      <c r="B358" s="219"/>
      <c r="C358" s="219"/>
      <c r="D358" s="219"/>
      <c r="E358" s="219"/>
      <c r="F358" s="219"/>
      <c r="G358" s="220"/>
    </row>
    <row r="359" spans="1:7">
      <c r="A359" s="219"/>
      <c r="B359" s="219"/>
      <c r="C359" s="219"/>
      <c r="D359" s="219"/>
      <c r="E359" s="219"/>
      <c r="F359" s="219"/>
      <c r="G359" s="220"/>
    </row>
    <row r="360" spans="1:7">
      <c r="A360" s="219"/>
      <c r="B360" s="219"/>
      <c r="C360" s="219"/>
      <c r="D360" s="219"/>
      <c r="E360" s="219"/>
      <c r="F360" s="219"/>
      <c r="G360" s="220"/>
    </row>
    <row r="361" spans="1:7">
      <c r="A361" s="219"/>
      <c r="B361" s="219"/>
      <c r="C361" s="219"/>
      <c r="D361" s="219"/>
      <c r="E361" s="219"/>
      <c r="F361" s="219"/>
      <c r="G361" s="220"/>
    </row>
    <row r="362" spans="1:7">
      <c r="A362" s="219"/>
      <c r="B362" s="219"/>
      <c r="C362" s="219"/>
      <c r="D362" s="219"/>
      <c r="E362" s="219"/>
      <c r="F362" s="219"/>
      <c r="G362" s="220"/>
    </row>
    <row r="363" spans="1:7">
      <c r="A363" s="219"/>
      <c r="B363" s="219"/>
      <c r="C363" s="219"/>
      <c r="D363" s="219"/>
      <c r="E363" s="219"/>
      <c r="F363" s="219"/>
      <c r="G363" s="220"/>
    </row>
    <row r="364" spans="1:7">
      <c r="A364" s="219"/>
      <c r="B364" s="219"/>
      <c r="C364" s="219"/>
      <c r="D364" s="219"/>
      <c r="E364" s="219"/>
      <c r="F364" s="219"/>
      <c r="G364" s="220"/>
    </row>
    <row r="365" spans="1:7">
      <c r="A365" s="219"/>
      <c r="B365" s="219"/>
      <c r="C365" s="219"/>
      <c r="D365" s="219"/>
      <c r="E365" s="219"/>
      <c r="F365" s="219"/>
      <c r="G365" s="220"/>
    </row>
    <row r="366" spans="1:7">
      <c r="A366" s="219"/>
      <c r="B366" s="219"/>
      <c r="C366" s="219"/>
      <c r="D366" s="219"/>
      <c r="E366" s="219"/>
      <c r="F366" s="219"/>
      <c r="G366" s="220"/>
    </row>
    <row r="367" spans="1:7">
      <c r="A367" s="219"/>
      <c r="B367" s="219"/>
      <c r="C367" s="219"/>
      <c r="D367" s="219"/>
      <c r="E367" s="219"/>
      <c r="F367" s="219"/>
      <c r="G367" s="220"/>
    </row>
    <row r="368" spans="1:7">
      <c r="A368" s="219"/>
      <c r="B368" s="219"/>
      <c r="C368" s="219"/>
      <c r="D368" s="219"/>
      <c r="E368" s="219"/>
      <c r="F368" s="219"/>
      <c r="G368" s="220"/>
    </row>
    <row r="369" spans="1:7">
      <c r="A369" s="219"/>
      <c r="B369" s="219"/>
      <c r="C369" s="219"/>
      <c r="D369" s="219"/>
      <c r="E369" s="219"/>
      <c r="F369" s="219"/>
      <c r="G369" s="220"/>
    </row>
    <row r="370" spans="1:7">
      <c r="A370" s="219"/>
      <c r="B370" s="219"/>
      <c r="C370" s="219"/>
      <c r="D370" s="219"/>
      <c r="E370" s="219"/>
      <c r="F370" s="219"/>
      <c r="G370" s="220"/>
    </row>
    <row r="371" spans="1:7">
      <c r="A371" s="219"/>
      <c r="B371" s="219"/>
      <c r="C371" s="219"/>
      <c r="D371" s="219"/>
      <c r="E371" s="219"/>
      <c r="F371" s="219"/>
      <c r="G371" s="220"/>
    </row>
    <row r="372" spans="1:7">
      <c r="A372" s="219"/>
      <c r="B372" s="219"/>
      <c r="C372" s="219"/>
      <c r="D372" s="219"/>
      <c r="E372" s="219"/>
      <c r="F372" s="219"/>
      <c r="G372" s="220"/>
    </row>
    <row r="373" spans="1:7">
      <c r="A373" s="219"/>
      <c r="B373" s="219"/>
      <c r="C373" s="219"/>
      <c r="D373" s="219"/>
      <c r="E373" s="219"/>
      <c r="F373" s="219"/>
      <c r="G373" s="220"/>
    </row>
    <row r="374" spans="1:7">
      <c r="A374" s="219"/>
      <c r="B374" s="219"/>
      <c r="C374" s="219"/>
      <c r="D374" s="219"/>
      <c r="E374" s="219"/>
      <c r="F374" s="219"/>
      <c r="G374" s="220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0"/>
  <sheetViews>
    <sheetView zoomScaleNormal="100" workbookViewId="0"/>
  </sheetViews>
  <sheetFormatPr defaultRowHeight="16.5"/>
  <cols>
    <col min="1" max="1" width="35.75" style="242" bestFit="1" customWidth="1"/>
    <col min="2" max="2" width="26.375" style="242" bestFit="1" customWidth="1"/>
    <col min="3" max="3" width="13.5" style="242" bestFit="1" customWidth="1"/>
    <col min="4" max="4" width="26.375" style="242" bestFit="1" customWidth="1"/>
    <col min="5" max="5" width="23" style="242" bestFit="1" customWidth="1"/>
    <col min="6" max="6" width="11.625" style="242" bestFit="1" customWidth="1"/>
    <col min="7" max="7" width="7.875" style="242" bestFit="1" customWidth="1"/>
    <col min="8" max="8" width="7.125" style="242" bestFit="1" customWidth="1"/>
    <col min="9" max="9" width="4.875" style="2" bestFit="1" customWidth="1"/>
    <col min="10" max="10" width="5.25" style="242" bestFit="1" customWidth="1"/>
  </cols>
  <sheetData>
    <row r="1" spans="1:10" ht="16.5" customHeight="1">
      <c r="A1" s="21" t="s">
        <v>11</v>
      </c>
      <c r="B1" s="7">
        <f>커버링B2C요약!C2</f>
        <v>46133</v>
      </c>
      <c r="C1" s="7">
        <f>커버링B2C요약!D2</f>
        <v>46139</v>
      </c>
    </row>
    <row r="2" spans="1:10" ht="16.5" customHeight="1">
      <c r="A2" s="27" t="s">
        <v>3980</v>
      </c>
      <c r="B2" s="27" t="s">
        <v>3981</v>
      </c>
      <c r="C2" s="25" t="s">
        <v>1363</v>
      </c>
      <c r="D2" s="25" t="s">
        <v>3982</v>
      </c>
      <c r="E2" s="25" t="s">
        <v>3983</v>
      </c>
      <c r="F2" s="25" t="s">
        <v>3984</v>
      </c>
      <c r="G2" s="25" t="s">
        <v>3985</v>
      </c>
      <c r="H2" s="25" t="s">
        <v>24</v>
      </c>
      <c r="I2" s="27" t="s">
        <v>3986</v>
      </c>
      <c r="J2" s="27" t="s">
        <v>3987</v>
      </c>
    </row>
    <row r="3" spans="1:10">
      <c r="A3" t="str">
        <f t="shared" ref="A3:A40" si="0">B3&amp;"_"&amp;C3</f>
        <v>(직접)경쟁사_Exact_25.10.29_오늘 수거</v>
      </c>
      <c r="B3" t="s">
        <v>3994</v>
      </c>
      <c r="C3" t="s">
        <v>3995</v>
      </c>
      <c r="D3" t="s">
        <v>3994</v>
      </c>
      <c r="E3">
        <v>50</v>
      </c>
      <c r="F3" t="s">
        <v>3991</v>
      </c>
      <c r="G3">
        <v>961.89</v>
      </c>
      <c r="H3">
        <v>826</v>
      </c>
      <c r="I3" s="2">
        <v>128</v>
      </c>
      <c r="J3">
        <v>116</v>
      </c>
    </row>
    <row r="4" spans="1:10">
      <c r="A4" t="str">
        <f t="shared" si="0"/>
        <v>탐색_Broad_25.10.29_Automated</v>
      </c>
      <c r="B4" t="s">
        <v>3988</v>
      </c>
      <c r="C4" t="s">
        <v>3989</v>
      </c>
      <c r="D4" t="s">
        <v>3989</v>
      </c>
      <c r="E4" t="s">
        <v>3989</v>
      </c>
      <c r="F4" t="s">
        <v>3991</v>
      </c>
      <c r="G4">
        <v>297.33</v>
      </c>
      <c r="H4">
        <v>3796</v>
      </c>
      <c r="I4" s="2">
        <v>185</v>
      </c>
      <c r="J4">
        <v>95</v>
      </c>
    </row>
    <row r="5" spans="1:10">
      <c r="A5" t="str">
        <f t="shared" si="0"/>
        <v>카테고리_Exact_25.10.29_쓰레기수거</v>
      </c>
      <c r="B5" t="s">
        <v>3999</v>
      </c>
      <c r="C5" t="s">
        <v>4000</v>
      </c>
      <c r="D5" t="s">
        <v>3999</v>
      </c>
      <c r="E5">
        <v>900</v>
      </c>
      <c r="F5" t="s">
        <v>3991</v>
      </c>
      <c r="G5">
        <v>251</v>
      </c>
      <c r="H5">
        <v>411</v>
      </c>
      <c r="I5" s="2">
        <v>43</v>
      </c>
      <c r="J5">
        <v>202</v>
      </c>
    </row>
    <row r="6" spans="1:10">
      <c r="A6" t="str">
        <f t="shared" si="0"/>
        <v>카테고리_Exact_25.10.29_쓰레기</v>
      </c>
      <c r="B6" t="s">
        <v>3999</v>
      </c>
      <c r="C6" t="s">
        <v>4001</v>
      </c>
      <c r="D6" t="s">
        <v>3999</v>
      </c>
      <c r="E6">
        <v>1000</v>
      </c>
      <c r="F6" t="s">
        <v>3991</v>
      </c>
      <c r="G6">
        <v>126.95</v>
      </c>
      <c r="H6">
        <v>272</v>
      </c>
      <c r="I6" s="2">
        <v>26</v>
      </c>
      <c r="J6">
        <v>126</v>
      </c>
    </row>
    <row r="7" spans="1:10">
      <c r="A7" t="str">
        <f t="shared" si="0"/>
        <v>브랜드_Exact_25.10.29_커버링</v>
      </c>
      <c r="B7" t="s">
        <v>3992</v>
      </c>
      <c r="C7" t="s">
        <v>3993</v>
      </c>
      <c r="D7" t="s">
        <v>3992</v>
      </c>
      <c r="E7">
        <v>1</v>
      </c>
      <c r="F7" t="s">
        <v>3991</v>
      </c>
      <c r="G7">
        <v>119.21</v>
      </c>
      <c r="H7">
        <v>873</v>
      </c>
      <c r="I7" s="2">
        <v>249</v>
      </c>
      <c r="J7">
        <v>431</v>
      </c>
    </row>
    <row r="8" spans="1:10">
      <c r="A8" t="str">
        <f t="shared" si="0"/>
        <v>카테고리_Exact_25.10.29_폐기물 수거</v>
      </c>
      <c r="B8" t="s">
        <v>3999</v>
      </c>
      <c r="C8" t="s">
        <v>4003</v>
      </c>
      <c r="D8" t="s">
        <v>3999</v>
      </c>
      <c r="E8">
        <v>400</v>
      </c>
      <c r="F8" t="s">
        <v>3991</v>
      </c>
      <c r="G8">
        <v>83.36</v>
      </c>
      <c r="H8">
        <v>197</v>
      </c>
      <c r="I8" s="2">
        <v>24</v>
      </c>
      <c r="J8">
        <v>24</v>
      </c>
    </row>
    <row r="9" spans="1:10">
      <c r="A9" t="str">
        <f t="shared" si="0"/>
        <v>카테고리_Exact_25.10.29_수거</v>
      </c>
      <c r="B9" t="s">
        <v>3999</v>
      </c>
      <c r="C9" t="s">
        <v>4005</v>
      </c>
      <c r="D9" t="s">
        <v>3999</v>
      </c>
      <c r="E9" s="243">
        <v>1000</v>
      </c>
      <c r="F9" t="s">
        <v>3991</v>
      </c>
      <c r="G9" s="244">
        <v>78</v>
      </c>
      <c r="H9" s="245">
        <v>153</v>
      </c>
      <c r="I9" s="245">
        <v>47</v>
      </c>
      <c r="J9" s="245">
        <v>50</v>
      </c>
    </row>
    <row r="10" spans="1:10">
      <c r="A10" t="str">
        <f t="shared" si="0"/>
        <v>카테고리_Exact_25.10.29_폐기물</v>
      </c>
      <c r="B10" t="s">
        <v>3999</v>
      </c>
      <c r="C10" t="s">
        <v>4002</v>
      </c>
      <c r="D10" t="s">
        <v>3999</v>
      </c>
      <c r="E10">
        <v>90</v>
      </c>
      <c r="F10" t="s">
        <v>3991</v>
      </c>
      <c r="G10">
        <v>74.02</v>
      </c>
      <c r="H10">
        <v>257</v>
      </c>
      <c r="I10" s="2">
        <v>22</v>
      </c>
      <c r="J10">
        <v>25</v>
      </c>
    </row>
    <row r="11" spans="1:10">
      <c r="A11" t="str">
        <f t="shared" si="0"/>
        <v>(직접)경쟁사_Exact_25.10.29_여기로</v>
      </c>
      <c r="B11" t="s">
        <v>3994</v>
      </c>
      <c r="C11" t="s">
        <v>3996</v>
      </c>
      <c r="D11" t="s">
        <v>3994</v>
      </c>
      <c r="E11">
        <v>5</v>
      </c>
      <c r="F11" t="s">
        <v>3991</v>
      </c>
      <c r="G11">
        <v>71.55</v>
      </c>
      <c r="H11">
        <v>797</v>
      </c>
      <c r="I11" s="2">
        <v>42</v>
      </c>
      <c r="J11">
        <v>24</v>
      </c>
    </row>
    <row r="12" spans="1:10">
      <c r="A12" t="str">
        <f t="shared" si="0"/>
        <v>카테고리_Exact_25.10.29_쓰레기배출</v>
      </c>
      <c r="B12" t="s">
        <v>3999</v>
      </c>
      <c r="C12" t="s">
        <v>4014</v>
      </c>
      <c r="D12" t="s">
        <v>3999</v>
      </c>
      <c r="E12">
        <v>300</v>
      </c>
      <c r="F12" t="s">
        <v>3991</v>
      </c>
      <c r="G12">
        <v>37.659999999999997</v>
      </c>
      <c r="H12">
        <v>38</v>
      </c>
      <c r="I12" s="2">
        <v>9</v>
      </c>
      <c r="J12">
        <v>11</v>
      </c>
    </row>
    <row r="13" spans="1:10">
      <c r="A13" t="str">
        <f t="shared" si="0"/>
        <v>카테고리_Exact_25.10.29_옷 수거</v>
      </c>
      <c r="B13" t="s">
        <v>3999</v>
      </c>
      <c r="C13" t="s">
        <v>4008</v>
      </c>
      <c r="D13" t="s">
        <v>3999</v>
      </c>
      <c r="E13">
        <v>2</v>
      </c>
      <c r="F13" t="s">
        <v>3991</v>
      </c>
      <c r="G13">
        <v>36.32</v>
      </c>
      <c r="H13">
        <v>80</v>
      </c>
      <c r="I13" s="2">
        <v>23</v>
      </c>
      <c r="J13">
        <v>4</v>
      </c>
    </row>
    <row r="14" spans="1:10">
      <c r="A14" t="str">
        <f t="shared" si="0"/>
        <v>카테고리_Exact_25.10.29_분리수거</v>
      </c>
      <c r="B14" t="s">
        <v>3999</v>
      </c>
      <c r="C14" t="s">
        <v>4006</v>
      </c>
      <c r="D14" t="s">
        <v>3999</v>
      </c>
      <c r="E14">
        <v>1000</v>
      </c>
      <c r="F14" t="s">
        <v>3991</v>
      </c>
      <c r="G14">
        <v>26.62</v>
      </c>
      <c r="H14">
        <v>109</v>
      </c>
      <c r="I14" s="2">
        <v>6</v>
      </c>
      <c r="J14">
        <v>34</v>
      </c>
    </row>
    <row r="15" spans="1:10">
      <c r="A15" t="str">
        <f t="shared" si="0"/>
        <v>카테고리_Exact_25.10.29_재활용</v>
      </c>
      <c r="B15" t="s">
        <v>3999</v>
      </c>
      <c r="C15" t="s">
        <v>4011</v>
      </c>
      <c r="D15" t="s">
        <v>3999</v>
      </c>
      <c r="E15">
        <v>550</v>
      </c>
      <c r="F15" t="s">
        <v>3991</v>
      </c>
      <c r="G15">
        <v>26.44</v>
      </c>
      <c r="H15">
        <v>51</v>
      </c>
      <c r="I15" s="2">
        <v>13</v>
      </c>
      <c r="J15">
        <v>7</v>
      </c>
    </row>
    <row r="16" spans="1:10">
      <c r="A16" t="str">
        <f t="shared" si="0"/>
        <v>카테고리_Exact_25.10.29_음식물쓰레기</v>
      </c>
      <c r="B16" t="s">
        <v>3999</v>
      </c>
      <c r="C16" t="s">
        <v>4015</v>
      </c>
      <c r="D16" t="s">
        <v>3999</v>
      </c>
      <c r="E16">
        <v>500</v>
      </c>
      <c r="F16" t="s">
        <v>3991</v>
      </c>
      <c r="G16">
        <v>19.11</v>
      </c>
      <c r="H16">
        <v>20</v>
      </c>
      <c r="I16" s="2">
        <v>3</v>
      </c>
      <c r="J16">
        <v>6</v>
      </c>
    </row>
    <row r="17" spans="1:10">
      <c r="A17" t="str">
        <f t="shared" si="0"/>
        <v>카테고리_Exact_25.10.29_지구하다</v>
      </c>
      <c r="B17" t="s">
        <v>3999</v>
      </c>
      <c r="C17" t="s">
        <v>4004</v>
      </c>
      <c r="D17" t="s">
        <v>3999</v>
      </c>
      <c r="E17">
        <v>5</v>
      </c>
      <c r="F17" t="s">
        <v>3991</v>
      </c>
      <c r="G17">
        <v>18.07</v>
      </c>
      <c r="H17">
        <v>177</v>
      </c>
      <c r="I17" s="2">
        <v>12</v>
      </c>
      <c r="J17">
        <v>4</v>
      </c>
    </row>
    <row r="18" spans="1:10">
      <c r="A18" t="str">
        <f t="shared" si="0"/>
        <v>브랜드_Exact_25.10.29_커버링 - 생활 쓰레기 수거 서비스</v>
      </c>
      <c r="B18" t="s">
        <v>3992</v>
      </c>
      <c r="C18" t="s">
        <v>4009</v>
      </c>
      <c r="D18" t="s">
        <v>3992</v>
      </c>
      <c r="E18">
        <v>40</v>
      </c>
      <c r="F18" t="s">
        <v>3991</v>
      </c>
      <c r="G18">
        <v>17.79</v>
      </c>
      <c r="H18">
        <v>62</v>
      </c>
      <c r="I18" s="2">
        <v>24</v>
      </c>
      <c r="J18">
        <v>48</v>
      </c>
    </row>
    <row r="19" spans="1:10">
      <c r="A19" t="str">
        <f t="shared" si="0"/>
        <v>카테고리_Exact_25.10.29_쓰레기수거어플</v>
      </c>
      <c r="B19" t="s">
        <v>3999</v>
      </c>
      <c r="C19" t="s">
        <v>4029</v>
      </c>
      <c r="D19" t="s">
        <v>3999</v>
      </c>
      <c r="E19">
        <v>20</v>
      </c>
      <c r="F19" t="s">
        <v>3991</v>
      </c>
      <c r="G19">
        <v>13.76</v>
      </c>
      <c r="H19">
        <v>1</v>
      </c>
      <c r="I19" s="2">
        <v>1</v>
      </c>
      <c r="J19">
        <v>1</v>
      </c>
    </row>
    <row r="20" spans="1:10">
      <c r="A20" t="str">
        <f t="shared" si="0"/>
        <v>카테고리_Exact_25.10.29_이사짐버리기</v>
      </c>
      <c r="B20" t="s">
        <v>3999</v>
      </c>
      <c r="C20" t="s">
        <v>4028</v>
      </c>
      <c r="D20" t="s">
        <v>3999</v>
      </c>
      <c r="E20">
        <v>50</v>
      </c>
      <c r="F20" t="s">
        <v>3991</v>
      </c>
      <c r="G20">
        <v>9.51</v>
      </c>
      <c r="H20">
        <v>1</v>
      </c>
      <c r="I20" s="2">
        <v>1</v>
      </c>
      <c r="J20">
        <v>1</v>
      </c>
    </row>
    <row r="21" spans="1:10">
      <c r="A21" t="str">
        <f t="shared" si="0"/>
        <v>카테고리_Exact_25.10.29_생활쓰레기</v>
      </c>
      <c r="B21" t="s">
        <v>3999</v>
      </c>
      <c r="C21" t="s">
        <v>4022</v>
      </c>
      <c r="D21" t="s">
        <v>3999</v>
      </c>
      <c r="E21">
        <v>500</v>
      </c>
      <c r="F21" t="s">
        <v>3991</v>
      </c>
      <c r="G21">
        <v>7.8</v>
      </c>
      <c r="H21">
        <v>4</v>
      </c>
      <c r="I21" s="2">
        <v>2</v>
      </c>
      <c r="J21">
        <v>2</v>
      </c>
    </row>
    <row r="22" spans="1:10">
      <c r="A22" t="str">
        <f t="shared" si="0"/>
        <v>카테고리_Exact_25.10.29_폐가전</v>
      </c>
      <c r="B22" t="s">
        <v>3999</v>
      </c>
      <c r="C22" t="s">
        <v>4012</v>
      </c>
      <c r="D22" t="s">
        <v>3999</v>
      </c>
      <c r="E22">
        <v>450</v>
      </c>
      <c r="F22" t="s">
        <v>3991</v>
      </c>
      <c r="G22">
        <v>7.59</v>
      </c>
      <c r="H22">
        <v>47</v>
      </c>
      <c r="I22" s="2">
        <v>5</v>
      </c>
      <c r="J22">
        <v>5</v>
      </c>
    </row>
    <row r="23" spans="1:10">
      <c r="A23" t="str">
        <f t="shared" si="0"/>
        <v>탐색_Broad_25.10.29_Search Match</v>
      </c>
      <c r="B23" t="s">
        <v>3988</v>
      </c>
      <c r="C23" t="s">
        <v>3997</v>
      </c>
      <c r="D23" t="s">
        <v>3988</v>
      </c>
      <c r="E23" t="s">
        <v>3990</v>
      </c>
      <c r="F23" t="s">
        <v>3998</v>
      </c>
      <c r="G23">
        <v>5.75</v>
      </c>
      <c r="H23">
        <v>499</v>
      </c>
      <c r="I23" s="2">
        <v>8</v>
      </c>
      <c r="J23">
        <v>8</v>
      </c>
    </row>
    <row r="24" spans="1:10">
      <c r="A24" t="str">
        <f t="shared" si="0"/>
        <v>(직접)경쟁사_Exact_25.10.29_런드리고</v>
      </c>
      <c r="B24" t="s">
        <v>3994</v>
      </c>
      <c r="C24" t="s">
        <v>1357</v>
      </c>
      <c r="D24" t="s">
        <v>3994</v>
      </c>
      <c r="E24">
        <v>5</v>
      </c>
      <c r="F24" t="s">
        <v>3991</v>
      </c>
      <c r="G24">
        <v>4.5599999999999996</v>
      </c>
      <c r="H24">
        <v>38</v>
      </c>
      <c r="I24" s="2">
        <v>1</v>
      </c>
      <c r="J24">
        <v>1</v>
      </c>
    </row>
    <row r="25" spans="1:10">
      <c r="A25" t="str">
        <f t="shared" si="0"/>
        <v>(직접)경쟁사_Exact_25.10.29_세탁</v>
      </c>
      <c r="B25" t="s">
        <v>3994</v>
      </c>
      <c r="C25" t="s">
        <v>1358</v>
      </c>
      <c r="D25" t="s">
        <v>3994</v>
      </c>
      <c r="E25">
        <v>5</v>
      </c>
      <c r="F25" t="s">
        <v>3991</v>
      </c>
      <c r="G25">
        <v>4.21</v>
      </c>
      <c r="H25">
        <v>15</v>
      </c>
      <c r="I25" s="2">
        <v>1</v>
      </c>
      <c r="J25">
        <v>0</v>
      </c>
    </row>
    <row r="26" spans="1:10">
      <c r="A26" t="str">
        <f t="shared" si="0"/>
        <v>카테고리_Exact_25.10.29_분리배출</v>
      </c>
      <c r="B26" t="s">
        <v>3999</v>
      </c>
      <c r="C26" t="s">
        <v>4016</v>
      </c>
      <c r="D26" t="s">
        <v>3999</v>
      </c>
      <c r="E26">
        <v>180</v>
      </c>
      <c r="F26" t="s">
        <v>3991</v>
      </c>
      <c r="G26">
        <v>3.28</v>
      </c>
      <c r="H26">
        <v>18</v>
      </c>
      <c r="I26" s="2">
        <v>2</v>
      </c>
      <c r="J26">
        <v>1</v>
      </c>
    </row>
    <row r="27" spans="1:10">
      <c r="A27" t="str">
        <f t="shared" si="0"/>
        <v>브랜드_Exact_25.10.29_covering</v>
      </c>
      <c r="B27" t="s">
        <v>3992</v>
      </c>
      <c r="C27" t="s">
        <v>4019</v>
      </c>
      <c r="D27" t="s">
        <v>3992</v>
      </c>
      <c r="E27">
        <v>30</v>
      </c>
      <c r="F27" t="s">
        <v>3991</v>
      </c>
      <c r="G27">
        <v>3.21</v>
      </c>
      <c r="H27">
        <v>7</v>
      </c>
      <c r="I27" s="2">
        <v>3</v>
      </c>
      <c r="J27">
        <v>5</v>
      </c>
    </row>
    <row r="28" spans="1:10">
      <c r="A28" t="str">
        <f t="shared" si="0"/>
        <v>카테고리_Exact_25.10.29_폐기물 처리</v>
      </c>
      <c r="B28" t="s">
        <v>3999</v>
      </c>
      <c r="C28" t="s">
        <v>4018</v>
      </c>
      <c r="D28" t="s">
        <v>3999</v>
      </c>
      <c r="E28">
        <v>120</v>
      </c>
      <c r="F28" t="s">
        <v>3991</v>
      </c>
      <c r="G28">
        <v>2.11</v>
      </c>
      <c r="H28">
        <v>12</v>
      </c>
      <c r="I28" s="2">
        <v>1</v>
      </c>
      <c r="J28">
        <v>0</v>
      </c>
    </row>
    <row r="29" spans="1:10">
      <c r="A29" t="str">
        <f t="shared" si="0"/>
        <v>(직접)경쟁사_Exact_25.10.29_빼기앱</v>
      </c>
      <c r="B29" t="s">
        <v>3994</v>
      </c>
      <c r="C29" t="s">
        <v>4023</v>
      </c>
      <c r="D29" t="s">
        <v>3994</v>
      </c>
      <c r="E29" s="243">
        <v>0.5</v>
      </c>
      <c r="F29" t="s">
        <v>3991</v>
      </c>
      <c r="G29" s="244">
        <v>0.5</v>
      </c>
      <c r="H29" s="245">
        <v>4</v>
      </c>
      <c r="I29" s="245">
        <v>1</v>
      </c>
      <c r="J29" s="245">
        <v>0</v>
      </c>
    </row>
    <row r="30" spans="1:10">
      <c r="A30" t="str">
        <f t="shared" si="0"/>
        <v>카테고리_Exact_25.10.29_쓰레기처리</v>
      </c>
      <c r="B30" t="s">
        <v>3999</v>
      </c>
      <c r="C30" t="s">
        <v>4030</v>
      </c>
      <c r="D30" t="s">
        <v>3999</v>
      </c>
      <c r="E30">
        <v>500</v>
      </c>
      <c r="F30" t="s">
        <v>3991</v>
      </c>
      <c r="G30">
        <v>0.39</v>
      </c>
      <c r="H30">
        <v>1</v>
      </c>
      <c r="I30" s="2">
        <v>1</v>
      </c>
      <c r="J30">
        <v>1</v>
      </c>
    </row>
    <row r="31" spans="1:10">
      <c r="A31" t="str">
        <f t="shared" si="0"/>
        <v>(직접)경쟁사_Exact_25.10.29_아파트너</v>
      </c>
      <c r="B31" t="s">
        <v>3994</v>
      </c>
      <c r="C31" t="s">
        <v>4007</v>
      </c>
      <c r="D31" t="s">
        <v>3994</v>
      </c>
      <c r="E31">
        <v>2</v>
      </c>
      <c r="F31" t="s">
        <v>3991</v>
      </c>
      <c r="G31">
        <v>0</v>
      </c>
      <c r="H31">
        <v>94</v>
      </c>
      <c r="I31" s="2">
        <v>0</v>
      </c>
      <c r="J31">
        <v>0</v>
      </c>
    </row>
    <row r="32" spans="1:10">
      <c r="A32" t="str">
        <f t="shared" si="0"/>
        <v>(직접)경쟁사_Exact_25.10.29_bbq 치킨</v>
      </c>
      <c r="B32" t="s">
        <v>3994</v>
      </c>
      <c r="C32" t="s">
        <v>4010</v>
      </c>
      <c r="D32" t="s">
        <v>3994</v>
      </c>
      <c r="E32">
        <v>0.5</v>
      </c>
      <c r="F32" t="s">
        <v>3991</v>
      </c>
      <c r="G32">
        <v>0</v>
      </c>
      <c r="H32">
        <v>52</v>
      </c>
      <c r="I32" s="2">
        <v>0</v>
      </c>
      <c r="J32">
        <v>0</v>
      </c>
    </row>
    <row r="33" spans="1:10">
      <c r="A33" t="str">
        <f t="shared" si="0"/>
        <v>(직접)경쟁사_Exact_25.10.29_비비큐</v>
      </c>
      <c r="B33" t="s">
        <v>3994</v>
      </c>
      <c r="C33" t="s">
        <v>4013</v>
      </c>
      <c r="D33" t="s">
        <v>3994</v>
      </c>
      <c r="E33">
        <v>0.5</v>
      </c>
      <c r="F33" t="s">
        <v>3991</v>
      </c>
      <c r="G33">
        <v>0</v>
      </c>
      <c r="H33">
        <v>46</v>
      </c>
      <c r="I33" s="2">
        <v>0</v>
      </c>
      <c r="J33">
        <v>0</v>
      </c>
    </row>
    <row r="34" spans="1:10">
      <c r="A34" t="str">
        <f t="shared" si="0"/>
        <v>카테고리_Exact_25.10.29_가구 수거</v>
      </c>
      <c r="B34" t="s">
        <v>3999</v>
      </c>
      <c r="C34" t="s">
        <v>4017</v>
      </c>
      <c r="D34" t="s">
        <v>3999</v>
      </c>
      <c r="E34">
        <v>100</v>
      </c>
      <c r="F34" t="s">
        <v>3991</v>
      </c>
      <c r="G34">
        <v>0</v>
      </c>
      <c r="H34">
        <v>12</v>
      </c>
      <c r="I34" s="2">
        <v>0</v>
      </c>
      <c r="J34">
        <v>0</v>
      </c>
    </row>
    <row r="35" spans="1:10">
      <c r="A35" t="str">
        <f t="shared" si="0"/>
        <v>(직접)경쟁사_Exact_25.10.29_배달의민족</v>
      </c>
      <c r="B35" t="s">
        <v>3994</v>
      </c>
      <c r="C35" t="s">
        <v>4020</v>
      </c>
      <c r="D35" t="s">
        <v>3994</v>
      </c>
      <c r="E35">
        <v>0.5</v>
      </c>
      <c r="F35" t="s">
        <v>3991</v>
      </c>
      <c r="G35">
        <v>0</v>
      </c>
      <c r="H35">
        <v>5</v>
      </c>
      <c r="I35" s="2">
        <v>0</v>
      </c>
      <c r="J35">
        <v>0</v>
      </c>
    </row>
    <row r="36" spans="1:10">
      <c r="A36" t="str">
        <f t="shared" si="0"/>
        <v>카테고리_Exact_25.10.29_생활폐기물</v>
      </c>
      <c r="B36" t="s">
        <v>3999</v>
      </c>
      <c r="C36" t="s">
        <v>4021</v>
      </c>
      <c r="D36" t="s">
        <v>3999</v>
      </c>
      <c r="E36" s="243">
        <v>600</v>
      </c>
      <c r="F36" t="s">
        <v>3991</v>
      </c>
      <c r="G36" s="244">
        <v>0</v>
      </c>
      <c r="H36" s="245">
        <v>5</v>
      </c>
      <c r="I36" s="245">
        <v>0</v>
      </c>
      <c r="J36" s="245">
        <v>0</v>
      </c>
    </row>
    <row r="37" spans="1:10">
      <c r="A37" t="str">
        <f t="shared" si="0"/>
        <v>카테고리_Exact_25.10.29_이사</v>
      </c>
      <c r="B37" t="s">
        <v>3999</v>
      </c>
      <c r="C37" t="s">
        <v>4024</v>
      </c>
      <c r="D37" t="s">
        <v>3999</v>
      </c>
      <c r="E37">
        <v>2</v>
      </c>
      <c r="F37" t="s">
        <v>3991</v>
      </c>
      <c r="G37">
        <v>0</v>
      </c>
      <c r="H37">
        <v>2</v>
      </c>
      <c r="I37" s="2">
        <v>0</v>
      </c>
      <c r="J37">
        <v>0</v>
      </c>
    </row>
    <row r="38" spans="1:10">
      <c r="A38" t="str">
        <f t="shared" si="0"/>
        <v>(직접)경쟁사_Exact_25.10.29_오늘수거</v>
      </c>
      <c r="B38" t="s">
        <v>3994</v>
      </c>
      <c r="C38" t="s">
        <v>4025</v>
      </c>
      <c r="D38" t="s">
        <v>3994</v>
      </c>
      <c r="E38">
        <v>30</v>
      </c>
      <c r="F38" t="s">
        <v>3991</v>
      </c>
      <c r="G38">
        <v>0</v>
      </c>
      <c r="H38">
        <v>2</v>
      </c>
      <c r="I38" s="2">
        <v>0</v>
      </c>
      <c r="J38">
        <v>0</v>
      </c>
    </row>
    <row r="39" spans="1:10">
      <c r="A39" t="str">
        <f t="shared" si="0"/>
        <v>카테고리_Exact_25.10.29_잔반</v>
      </c>
      <c r="B39" t="s">
        <v>3999</v>
      </c>
      <c r="C39" t="s">
        <v>4026</v>
      </c>
      <c r="D39" t="s">
        <v>3999</v>
      </c>
      <c r="E39">
        <v>20</v>
      </c>
      <c r="F39" t="s">
        <v>3991</v>
      </c>
      <c r="G39">
        <v>0</v>
      </c>
      <c r="H39">
        <v>2</v>
      </c>
      <c r="I39" s="2">
        <v>0</v>
      </c>
      <c r="J39">
        <v>0</v>
      </c>
    </row>
    <row r="40" spans="1:10">
      <c r="A40" t="str">
        <f t="shared" si="0"/>
        <v>(직접)경쟁사_Exact_25.10.29_쓰레기 빼기</v>
      </c>
      <c r="B40" t="s">
        <v>3994</v>
      </c>
      <c r="C40" t="s">
        <v>4027</v>
      </c>
      <c r="D40" t="s">
        <v>3994</v>
      </c>
      <c r="E40">
        <v>3</v>
      </c>
      <c r="F40" t="s">
        <v>3991</v>
      </c>
      <c r="G40">
        <v>0</v>
      </c>
      <c r="H40">
        <v>1</v>
      </c>
      <c r="I40" s="2">
        <v>0</v>
      </c>
      <c r="J40">
        <v>0</v>
      </c>
    </row>
  </sheetData>
  <phoneticPr fontId="2" type="noConversion"/>
  <conditionalFormatting sqref="A3:A40">
    <cfRule type="duplicateValues" dxfId="23" priority="6349"/>
    <cfRule type="duplicateValues" dxfId="22" priority="6350"/>
  </conditionalFormatting>
  <conditionalFormatting sqref="A41:A1048576">
    <cfRule type="duplicateValues" dxfId="21" priority="3483"/>
  </conditionalFormatting>
  <conditionalFormatting sqref="A1:B2 A41:B1048576 B3:B40">
    <cfRule type="duplicateValues" dxfId="20" priority="3485"/>
  </conditionalFormatting>
  <conditionalFormatting sqref="A1:C1 C2:I1048576 F1:I1">
    <cfRule type="duplicateValues" dxfId="19" priority="10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9"/>
  <sheetViews>
    <sheetView workbookViewId="0">
      <selection activeCell="C3" sqref="C3"/>
    </sheetView>
  </sheetViews>
  <sheetFormatPr defaultRowHeight="16.5"/>
  <cols>
    <col min="1" max="1" width="35.75" style="242" bestFit="1" customWidth="1"/>
    <col min="2" max="2" width="26.375" style="242" bestFit="1" customWidth="1"/>
    <col min="3" max="3" width="13" style="242" bestFit="1" customWidth="1"/>
    <col min="4" max="4" width="12.875" style="242" bestFit="1" customWidth="1"/>
    <col min="5" max="5" width="19.75" style="242" bestFit="1" customWidth="1"/>
    <col min="6" max="6" width="14.75" style="242" bestFit="1" customWidth="1"/>
    <col min="7" max="7" width="14.875" style="242" bestFit="1" customWidth="1"/>
    <col min="8" max="8" width="23.125" style="242" bestFit="1" customWidth="1"/>
  </cols>
  <sheetData>
    <row r="1" spans="1:8">
      <c r="A1" s="175" t="s">
        <v>3980</v>
      </c>
      <c r="B1" s="175" t="s">
        <v>3941</v>
      </c>
      <c r="C1" s="175" t="s">
        <v>4031</v>
      </c>
      <c r="D1" s="175" t="s">
        <v>4032</v>
      </c>
      <c r="E1" s="175" t="s">
        <v>4033</v>
      </c>
      <c r="F1" s="175" t="s">
        <v>4034</v>
      </c>
      <c r="G1" s="175" t="s">
        <v>4035</v>
      </c>
      <c r="H1" s="175" t="s">
        <v>4036</v>
      </c>
    </row>
    <row r="2" spans="1:8">
      <c r="A2" t="str">
        <f t="shared" ref="A2:A39" si="0">B2&amp;"_"&amp;C2</f>
        <v>(직접)경쟁사_Exact_25.10.29_오늘 수거</v>
      </c>
      <c r="B2" t="s">
        <v>3994</v>
      </c>
      <c r="C2" t="s">
        <v>3995</v>
      </c>
      <c r="D2">
        <v>104</v>
      </c>
      <c r="E2">
        <v>104</v>
      </c>
      <c r="F2">
        <v>1446771</v>
      </c>
      <c r="G2">
        <v>77</v>
      </c>
      <c r="H2">
        <v>27</v>
      </c>
    </row>
    <row r="3" spans="1:8">
      <c r="A3" t="str">
        <f t="shared" si="0"/>
        <v>탐색_Broad_25.10.29_Automated</v>
      </c>
      <c r="B3" t="s">
        <v>3988</v>
      </c>
      <c r="C3" s="242" t="s">
        <v>3989</v>
      </c>
      <c r="D3">
        <v>83</v>
      </c>
      <c r="E3">
        <v>83</v>
      </c>
      <c r="F3">
        <v>432791.21</v>
      </c>
      <c r="G3">
        <v>60</v>
      </c>
      <c r="H3">
        <v>17</v>
      </c>
    </row>
    <row r="4" spans="1:8">
      <c r="A4" t="str">
        <f t="shared" si="0"/>
        <v>카테고리_Exact_25.10.29_쓰레기수거</v>
      </c>
      <c r="B4" t="s">
        <v>3999</v>
      </c>
      <c r="C4" t="s">
        <v>4000</v>
      </c>
      <c r="D4">
        <v>164</v>
      </c>
      <c r="E4">
        <v>164</v>
      </c>
      <c r="F4">
        <v>360611.86</v>
      </c>
      <c r="G4">
        <v>132</v>
      </c>
      <c r="H4">
        <v>37</v>
      </c>
    </row>
    <row r="5" spans="1:8">
      <c r="A5" t="str">
        <f t="shared" si="0"/>
        <v>카테고리_Exact_25.10.29_쓰레기</v>
      </c>
      <c r="B5" t="s">
        <v>3999</v>
      </c>
      <c r="C5" t="s">
        <v>4001</v>
      </c>
      <c r="D5">
        <v>96</v>
      </c>
      <c r="E5">
        <v>96</v>
      </c>
      <c r="F5">
        <v>198998.72</v>
      </c>
      <c r="G5">
        <v>68</v>
      </c>
      <c r="H5">
        <v>33</v>
      </c>
    </row>
    <row r="6" spans="1:8">
      <c r="A6" t="str">
        <f t="shared" si="0"/>
        <v>브랜드_Exact_25.10.29_커버링</v>
      </c>
      <c r="B6" t="s">
        <v>3992</v>
      </c>
      <c r="C6" t="s">
        <v>3993</v>
      </c>
      <c r="D6">
        <v>452</v>
      </c>
      <c r="E6">
        <v>452</v>
      </c>
      <c r="F6">
        <v>176056.2</v>
      </c>
      <c r="G6">
        <v>327</v>
      </c>
      <c r="H6">
        <v>148</v>
      </c>
    </row>
    <row r="7" spans="1:8">
      <c r="A7" t="str">
        <f t="shared" si="0"/>
        <v>카테고리_Exact_25.10.29_폐기물 수거</v>
      </c>
      <c r="B7" t="s">
        <v>3999</v>
      </c>
      <c r="C7" t="s">
        <v>4003</v>
      </c>
      <c r="D7">
        <v>27</v>
      </c>
      <c r="E7">
        <v>27</v>
      </c>
      <c r="F7">
        <v>127604.34</v>
      </c>
      <c r="G7">
        <v>20</v>
      </c>
      <c r="H7">
        <v>6</v>
      </c>
    </row>
    <row r="8" spans="1:8">
      <c r="A8" t="str">
        <f t="shared" si="0"/>
        <v>카테고리_Exact_25.10.29_수거</v>
      </c>
      <c r="B8" t="s">
        <v>3999</v>
      </c>
      <c r="C8" t="s">
        <v>4005</v>
      </c>
      <c r="D8">
        <v>45</v>
      </c>
      <c r="E8">
        <v>45</v>
      </c>
      <c r="F8">
        <v>120113.49</v>
      </c>
      <c r="G8">
        <v>33</v>
      </c>
      <c r="H8">
        <v>12</v>
      </c>
    </row>
    <row r="9" spans="1:8">
      <c r="A9" t="str">
        <f t="shared" si="0"/>
        <v>(직접)경쟁사_Exact_25.10.29_여기로</v>
      </c>
      <c r="B9" t="s">
        <v>3994</v>
      </c>
      <c r="C9" t="s">
        <v>3996</v>
      </c>
      <c r="D9">
        <v>20</v>
      </c>
      <c r="E9">
        <v>20</v>
      </c>
      <c r="F9">
        <v>112548.04</v>
      </c>
      <c r="G9">
        <v>17</v>
      </c>
      <c r="H9">
        <v>2</v>
      </c>
    </row>
    <row r="10" spans="1:8">
      <c r="A10" t="str">
        <f t="shared" si="0"/>
        <v>카테고리_Exact_25.10.29_폐기물</v>
      </c>
      <c r="B10" t="s">
        <v>3999</v>
      </c>
      <c r="C10" t="s">
        <v>4002</v>
      </c>
      <c r="D10">
        <v>21</v>
      </c>
      <c r="E10">
        <v>21</v>
      </c>
      <c r="F10">
        <v>100916.45</v>
      </c>
      <c r="G10">
        <v>16</v>
      </c>
      <c r="H10">
        <v>3</v>
      </c>
    </row>
    <row r="11" spans="1:8">
      <c r="A11" t="str">
        <f t="shared" si="0"/>
        <v>카테고리_Exact_25.10.29_쓰레기배출</v>
      </c>
      <c r="B11" t="s">
        <v>3999</v>
      </c>
      <c r="C11" t="s">
        <v>4014</v>
      </c>
      <c r="D11">
        <v>9</v>
      </c>
      <c r="E11">
        <v>9</v>
      </c>
      <c r="F11">
        <v>55758.74</v>
      </c>
      <c r="G11">
        <v>7</v>
      </c>
      <c r="H11">
        <v>0</v>
      </c>
    </row>
    <row r="12" spans="1:8">
      <c r="A12" t="str">
        <f t="shared" si="0"/>
        <v>카테고리_Exact_25.10.29_옷 수거</v>
      </c>
      <c r="B12" t="s">
        <v>3999</v>
      </c>
      <c r="C12" t="s">
        <v>4008</v>
      </c>
      <c r="D12">
        <v>4</v>
      </c>
      <c r="E12">
        <v>4</v>
      </c>
      <c r="F12">
        <v>53615.61</v>
      </c>
      <c r="G12">
        <v>4</v>
      </c>
      <c r="H12">
        <v>1</v>
      </c>
    </row>
    <row r="13" spans="1:8">
      <c r="A13" t="str">
        <f t="shared" si="0"/>
        <v>카테고리_Exact_25.10.29_분리수거</v>
      </c>
      <c r="B13" t="s">
        <v>3999</v>
      </c>
      <c r="C13" t="s">
        <v>4006</v>
      </c>
      <c r="D13">
        <v>27</v>
      </c>
      <c r="E13">
        <v>27</v>
      </c>
      <c r="F13">
        <v>39235.519999999997</v>
      </c>
      <c r="G13">
        <v>23</v>
      </c>
      <c r="H13">
        <v>9</v>
      </c>
    </row>
    <row r="14" spans="1:8">
      <c r="A14" t="str">
        <f t="shared" si="0"/>
        <v>카테고리_Exact_25.10.29_재활용</v>
      </c>
      <c r="B14" t="s">
        <v>3999</v>
      </c>
      <c r="C14" t="s">
        <v>4011</v>
      </c>
      <c r="D14">
        <v>6</v>
      </c>
      <c r="E14">
        <v>6</v>
      </c>
      <c r="F14">
        <v>39066.300000000003</v>
      </c>
      <c r="G14">
        <v>5</v>
      </c>
      <c r="H14">
        <v>1</v>
      </c>
    </row>
    <row r="15" spans="1:8">
      <c r="A15" t="str">
        <f t="shared" si="0"/>
        <v>카테고리_Exact_25.10.29_지구하다</v>
      </c>
      <c r="B15" t="s">
        <v>3999</v>
      </c>
      <c r="C15" t="s">
        <v>4004</v>
      </c>
      <c r="D15">
        <v>3</v>
      </c>
      <c r="E15">
        <v>3</v>
      </c>
      <c r="F15">
        <v>25983.88</v>
      </c>
      <c r="G15">
        <v>1</v>
      </c>
      <c r="H15">
        <v>0</v>
      </c>
    </row>
    <row r="16" spans="1:8">
      <c r="A16" t="str">
        <f t="shared" si="0"/>
        <v>브랜드_Exact_25.10.29_커버링 - 생활 쓰레기 수거 서비스</v>
      </c>
      <c r="B16" t="s">
        <v>3992</v>
      </c>
      <c r="C16" t="s">
        <v>4009</v>
      </c>
      <c r="D16">
        <v>42</v>
      </c>
      <c r="E16">
        <v>42</v>
      </c>
      <c r="F16">
        <v>25438.240000000002</v>
      </c>
      <c r="G16">
        <v>33</v>
      </c>
      <c r="H16">
        <v>9</v>
      </c>
    </row>
    <row r="17" spans="1:8">
      <c r="A17" t="str">
        <f t="shared" si="0"/>
        <v>카테고리_Exact_25.10.29_쓰레기수거어플</v>
      </c>
      <c r="B17" t="s">
        <v>3999</v>
      </c>
      <c r="C17" t="s">
        <v>4029</v>
      </c>
      <c r="D17">
        <v>1</v>
      </c>
      <c r="E17">
        <v>1</v>
      </c>
      <c r="F17">
        <v>20237.88</v>
      </c>
      <c r="G17">
        <v>1</v>
      </c>
      <c r="H17">
        <v>0</v>
      </c>
    </row>
    <row r="18" spans="1:8">
      <c r="A18" t="str">
        <f t="shared" si="0"/>
        <v>카테고리_Exact_25.10.29_음식물쓰레기</v>
      </c>
      <c r="B18" t="s">
        <v>3999</v>
      </c>
      <c r="C18" t="s">
        <v>4015</v>
      </c>
      <c r="D18">
        <v>5</v>
      </c>
      <c r="E18">
        <v>5</v>
      </c>
      <c r="F18">
        <v>15329.76</v>
      </c>
      <c r="G18">
        <v>3</v>
      </c>
      <c r="H18">
        <v>0</v>
      </c>
    </row>
    <row r="19" spans="1:8">
      <c r="A19" t="str">
        <f t="shared" si="0"/>
        <v>카테고리_Exact_25.10.29_이사짐버리기</v>
      </c>
      <c r="B19" t="s">
        <v>3999</v>
      </c>
      <c r="C19" t="s">
        <v>4028</v>
      </c>
      <c r="D19">
        <v>1</v>
      </c>
      <c r="E19">
        <v>1</v>
      </c>
      <c r="F19">
        <v>13995.25</v>
      </c>
      <c r="G19">
        <v>1</v>
      </c>
      <c r="H19">
        <v>0</v>
      </c>
    </row>
    <row r="20" spans="1:8">
      <c r="A20" t="str">
        <f t="shared" si="0"/>
        <v>카테고리_Exact_25.10.29_생활쓰레기</v>
      </c>
      <c r="B20" t="s">
        <v>3999</v>
      </c>
      <c r="C20" t="s">
        <v>4022</v>
      </c>
      <c r="D20">
        <v>2</v>
      </c>
      <c r="E20">
        <v>2</v>
      </c>
      <c r="F20">
        <v>11558.37</v>
      </c>
      <c r="G20">
        <v>2</v>
      </c>
      <c r="H20">
        <v>0</v>
      </c>
    </row>
    <row r="21" spans="1:8">
      <c r="A21" t="str">
        <f t="shared" si="0"/>
        <v>카테고리_Exact_25.10.29_폐가전</v>
      </c>
      <c r="B21" t="s">
        <v>3999</v>
      </c>
      <c r="C21" t="s">
        <v>4012</v>
      </c>
      <c r="D21">
        <v>4</v>
      </c>
      <c r="E21">
        <v>4</v>
      </c>
      <c r="F21">
        <v>11216.48</v>
      </c>
      <c r="G21">
        <v>3</v>
      </c>
      <c r="H21">
        <v>1</v>
      </c>
    </row>
    <row r="22" spans="1:8">
      <c r="A22" t="str">
        <f t="shared" si="0"/>
        <v>(직접)경쟁사_Exact_25.10.29_런드리고</v>
      </c>
      <c r="B22" t="s">
        <v>3994</v>
      </c>
      <c r="C22" t="s">
        <v>1357</v>
      </c>
      <c r="D22">
        <v>1</v>
      </c>
      <c r="E22">
        <v>1</v>
      </c>
      <c r="F22">
        <v>6703.23</v>
      </c>
      <c r="G22">
        <v>1</v>
      </c>
      <c r="H22">
        <v>0</v>
      </c>
    </row>
    <row r="23" spans="1:8">
      <c r="A23" t="str">
        <f t="shared" si="0"/>
        <v>(직접)경쟁사_Exact_25.10.29_세탁</v>
      </c>
      <c r="B23" t="s">
        <v>3994</v>
      </c>
      <c r="C23" t="s">
        <v>1358</v>
      </c>
      <c r="D23">
        <v>0</v>
      </c>
      <c r="E23">
        <v>0</v>
      </c>
      <c r="F23">
        <v>6190.43</v>
      </c>
      <c r="G23">
        <v>0</v>
      </c>
      <c r="H23">
        <v>0</v>
      </c>
    </row>
    <row r="24" spans="1:8">
      <c r="A24" t="str">
        <f t="shared" si="0"/>
        <v>브랜드_Exact_25.10.29_covering</v>
      </c>
      <c r="B24" t="s">
        <v>3992</v>
      </c>
      <c r="C24" t="s">
        <v>4019</v>
      </c>
      <c r="D24">
        <v>6</v>
      </c>
      <c r="E24">
        <v>6</v>
      </c>
      <c r="F24">
        <v>5981.37</v>
      </c>
      <c r="G24">
        <v>5</v>
      </c>
      <c r="H24">
        <v>3</v>
      </c>
    </row>
    <row r="25" spans="1:8">
      <c r="A25" t="str">
        <f t="shared" si="0"/>
        <v>카테고리_Exact_25.10.29_분리배출</v>
      </c>
      <c r="B25" t="s">
        <v>3999</v>
      </c>
      <c r="C25" t="s">
        <v>4016</v>
      </c>
      <c r="D25">
        <v>1</v>
      </c>
      <c r="E25">
        <v>1</v>
      </c>
      <c r="F25">
        <v>4860.22</v>
      </c>
      <c r="G25">
        <v>0</v>
      </c>
      <c r="H25">
        <v>0</v>
      </c>
    </row>
    <row r="26" spans="1:8">
      <c r="A26" t="str">
        <f t="shared" si="0"/>
        <v>카테고리_Exact_25.10.29_폐기물 처리</v>
      </c>
      <c r="B26" t="s">
        <v>3999</v>
      </c>
      <c r="C26" t="s">
        <v>4018</v>
      </c>
      <c r="D26">
        <v>0</v>
      </c>
      <c r="E26">
        <v>0</v>
      </c>
      <c r="F26">
        <v>3109.43</v>
      </c>
      <c r="G26">
        <v>0</v>
      </c>
      <c r="H26">
        <v>0</v>
      </c>
    </row>
    <row r="27" spans="1:8">
      <c r="A27" t="str">
        <f t="shared" si="0"/>
        <v>(직접)경쟁사_Exact_25.10.29_빼기앱</v>
      </c>
      <c r="B27" t="s">
        <v>3994</v>
      </c>
      <c r="C27" t="s">
        <v>4023</v>
      </c>
      <c r="D27">
        <v>0</v>
      </c>
      <c r="E27">
        <v>0</v>
      </c>
      <c r="F27">
        <v>741.23</v>
      </c>
      <c r="G27">
        <v>0</v>
      </c>
      <c r="H27">
        <v>0</v>
      </c>
    </row>
    <row r="28" spans="1:8">
      <c r="A28" t="str">
        <f t="shared" si="0"/>
        <v>카테고리_Exact_25.10.29_쓰레기처리</v>
      </c>
      <c r="B28" t="s">
        <v>3999</v>
      </c>
      <c r="C28" t="s">
        <v>4030</v>
      </c>
      <c r="D28">
        <v>1</v>
      </c>
      <c r="E28">
        <v>1</v>
      </c>
      <c r="F28">
        <v>575.89</v>
      </c>
      <c r="G28">
        <v>1</v>
      </c>
      <c r="H28">
        <v>0</v>
      </c>
    </row>
    <row r="29" spans="1:8">
      <c r="A29" t="str">
        <f t="shared" si="0"/>
        <v>_</v>
      </c>
    </row>
    <row r="30" spans="1:8">
      <c r="A30" t="str">
        <f t="shared" si="0"/>
        <v>_</v>
      </c>
    </row>
    <row r="31" spans="1:8">
      <c r="A31" t="str">
        <f t="shared" si="0"/>
        <v>_</v>
      </c>
    </row>
    <row r="32" spans="1:8">
      <c r="A32" t="str">
        <f t="shared" si="0"/>
        <v>_</v>
      </c>
    </row>
    <row r="33" spans="1:1">
      <c r="A33" t="str">
        <f t="shared" si="0"/>
        <v>_</v>
      </c>
    </row>
    <row r="34" spans="1:1">
      <c r="A34" t="str">
        <f t="shared" si="0"/>
        <v>_</v>
      </c>
    </row>
    <row r="35" spans="1:1">
      <c r="A35" t="str">
        <f t="shared" si="0"/>
        <v>_</v>
      </c>
    </row>
    <row r="36" spans="1:1">
      <c r="A36" t="str">
        <f t="shared" si="0"/>
        <v>_</v>
      </c>
    </row>
    <row r="37" spans="1:1">
      <c r="A37" t="str">
        <f t="shared" si="0"/>
        <v>_</v>
      </c>
    </row>
    <row r="38" spans="1:1">
      <c r="A38" t="str">
        <f t="shared" si="0"/>
        <v>_</v>
      </c>
    </row>
    <row r="39" spans="1:1">
      <c r="A39" t="str">
        <f t="shared" si="0"/>
        <v>_</v>
      </c>
    </row>
  </sheetData>
  <phoneticPr fontId="2" type="noConversion"/>
  <conditionalFormatting sqref="A1 A40:A1048576">
    <cfRule type="duplicateValues" dxfId="18" priority="3"/>
  </conditionalFormatting>
  <conditionalFormatting sqref="A2:A39">
    <cfRule type="duplicateValues" dxfId="17" priority="2939"/>
    <cfRule type="duplicateValues" dxfId="16" priority="2940"/>
  </conditionalFormatting>
  <conditionalFormatting sqref="A1:H1 B2:B1048576">
    <cfRule type="duplicateValues" dxfId="15" priority="5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629"/>
  <sheetViews>
    <sheetView topLeftCell="A599" workbookViewId="0">
      <selection activeCell="I615" sqref="I615"/>
    </sheetView>
  </sheetViews>
  <sheetFormatPr defaultRowHeight="16.5"/>
  <cols>
    <col min="1" max="1" width="11.125" style="7" bestFit="1" customWidth="1"/>
    <col min="2" max="2" width="11.125" style="242" bestFit="1" customWidth="1"/>
    <col min="4" max="4" width="10.75" style="242" bestFit="1" customWidth="1"/>
  </cols>
  <sheetData>
    <row r="1" spans="1:2" ht="17.25" customHeight="1" thickBot="1">
      <c r="A1" s="31" t="s">
        <v>4037</v>
      </c>
      <c r="B1" s="31" t="s">
        <v>4038</v>
      </c>
    </row>
    <row r="2" spans="1:2" ht="17.25" hidden="1" customHeight="1" thickBot="1">
      <c r="A2" s="7">
        <v>45434</v>
      </c>
      <c r="B2" s="32">
        <v>1380.3</v>
      </c>
    </row>
    <row r="3" spans="1:2" ht="17.25" hidden="1" customHeight="1" thickBot="1">
      <c r="A3" s="7">
        <v>45435</v>
      </c>
      <c r="B3" s="32">
        <v>1381.9</v>
      </c>
    </row>
    <row r="4" spans="1:2" ht="17.25" hidden="1" customHeight="1" thickBot="1">
      <c r="A4" s="7">
        <v>45436</v>
      </c>
      <c r="B4" s="32">
        <v>1381.4</v>
      </c>
    </row>
    <row r="5" spans="1:2" ht="17.25" hidden="1" customHeight="1" thickBot="1">
      <c r="A5" s="7">
        <v>45437</v>
      </c>
      <c r="B5" s="32">
        <v>1381.4</v>
      </c>
    </row>
    <row r="6" spans="1:2" ht="17.25" hidden="1" customHeight="1" thickBot="1">
      <c r="A6" s="7">
        <v>45438</v>
      </c>
      <c r="B6" s="32">
        <v>1381.4</v>
      </c>
    </row>
    <row r="7" spans="1:2" ht="17.25" hidden="1" customHeight="1" thickBot="1">
      <c r="A7" s="7">
        <v>45439</v>
      </c>
      <c r="B7" s="32">
        <v>1376.8</v>
      </c>
    </row>
    <row r="8" spans="1:2" ht="17.25" hidden="1" customHeight="1" thickBot="1">
      <c r="A8" s="7">
        <v>45440</v>
      </c>
      <c r="B8" s="32">
        <v>1377.3</v>
      </c>
    </row>
    <row r="9" spans="1:2" ht="17.25" hidden="1" customHeight="1" thickBot="1">
      <c r="A9" s="7">
        <v>45441</v>
      </c>
      <c r="B9" s="32">
        <v>1384.4</v>
      </c>
    </row>
    <row r="10" spans="1:2" ht="17.25" hidden="1" customHeight="1" thickBot="1">
      <c r="A10" s="7">
        <v>45442</v>
      </c>
      <c r="B10" s="32">
        <v>1390.4</v>
      </c>
    </row>
    <row r="11" spans="1:2" hidden="1">
      <c r="A11" s="7">
        <v>45443</v>
      </c>
      <c r="B11">
        <v>1398.5</v>
      </c>
    </row>
    <row r="12" spans="1:2" hidden="1">
      <c r="A12" s="7">
        <v>45444</v>
      </c>
      <c r="B12">
        <v>1398.5</v>
      </c>
    </row>
    <row r="13" spans="1:2" hidden="1">
      <c r="A13" s="7">
        <v>45445</v>
      </c>
      <c r="B13">
        <v>1392.2</v>
      </c>
    </row>
    <row r="14" spans="1:2" hidden="1">
      <c r="A14" s="7">
        <v>45446</v>
      </c>
      <c r="B14">
        <v>1387.4</v>
      </c>
    </row>
    <row r="15" spans="1:2" hidden="1">
      <c r="A15" s="7">
        <v>45447</v>
      </c>
      <c r="B15">
        <v>1388.4</v>
      </c>
    </row>
    <row r="16" spans="1:2" hidden="1">
      <c r="A16" s="7">
        <v>45448</v>
      </c>
      <c r="B16">
        <v>1388.9</v>
      </c>
    </row>
    <row r="17" spans="1:2" hidden="1">
      <c r="A17" s="7">
        <v>45449</v>
      </c>
      <c r="B17">
        <v>1388.9</v>
      </c>
    </row>
    <row r="18" spans="1:2" hidden="1">
      <c r="A18" s="7">
        <v>45450</v>
      </c>
      <c r="B18">
        <v>1394.5</v>
      </c>
    </row>
    <row r="19" spans="1:2" hidden="1">
      <c r="A19" s="7">
        <v>45451</v>
      </c>
      <c r="B19">
        <v>1394.5</v>
      </c>
    </row>
    <row r="20" spans="1:2" hidden="1">
      <c r="A20" s="7">
        <v>45452</v>
      </c>
      <c r="B20">
        <v>1394.5</v>
      </c>
    </row>
    <row r="21" spans="1:2" hidden="1">
      <c r="A21" s="7">
        <v>45453</v>
      </c>
      <c r="B21">
        <v>1389.4</v>
      </c>
    </row>
    <row r="22" spans="1:2" hidden="1">
      <c r="A22" s="7">
        <v>45454</v>
      </c>
      <c r="B22">
        <v>1393.5</v>
      </c>
    </row>
    <row r="23" spans="1:2" hidden="1">
      <c r="A23" s="7">
        <v>45455</v>
      </c>
      <c r="B23">
        <v>1386.4</v>
      </c>
    </row>
    <row r="24" spans="1:2" hidden="1">
      <c r="A24" s="7">
        <v>45456</v>
      </c>
      <c r="B24">
        <v>1391.5</v>
      </c>
    </row>
    <row r="25" spans="1:2" hidden="1">
      <c r="A25" s="68">
        <v>45457</v>
      </c>
      <c r="B25">
        <v>1392.3</v>
      </c>
    </row>
    <row r="26" spans="1:2" hidden="1">
      <c r="A26" s="68">
        <v>45458</v>
      </c>
      <c r="B26">
        <v>1392.3</v>
      </c>
    </row>
    <row r="27" spans="1:2" hidden="1">
      <c r="A27" s="68">
        <v>45459</v>
      </c>
      <c r="B27">
        <v>1392.3</v>
      </c>
    </row>
    <row r="28" spans="1:2" hidden="1">
      <c r="A28" s="68">
        <v>45460</v>
      </c>
      <c r="B28">
        <v>1392.3</v>
      </c>
    </row>
    <row r="29" spans="1:2" hidden="1">
      <c r="A29" s="68">
        <v>45461</v>
      </c>
      <c r="B29">
        <v>1392.3</v>
      </c>
    </row>
    <row r="30" spans="1:2" hidden="1">
      <c r="A30" s="68">
        <v>45462</v>
      </c>
      <c r="B30">
        <v>1392.3</v>
      </c>
    </row>
    <row r="31" spans="1:2" hidden="1">
      <c r="A31" s="68">
        <v>45463</v>
      </c>
      <c r="B31">
        <v>1392.3</v>
      </c>
    </row>
    <row r="32" spans="1:2" hidden="1">
      <c r="A32" s="68">
        <v>45464</v>
      </c>
      <c r="B32">
        <v>1392.3</v>
      </c>
    </row>
    <row r="33" spans="1:2" hidden="1">
      <c r="A33" s="68">
        <v>45465</v>
      </c>
      <c r="B33">
        <v>1392.3</v>
      </c>
    </row>
    <row r="34" spans="1:2" hidden="1">
      <c r="A34" s="68">
        <v>45466</v>
      </c>
      <c r="B34">
        <v>1392.3</v>
      </c>
    </row>
    <row r="35" spans="1:2" hidden="1">
      <c r="A35" s="68">
        <v>45467</v>
      </c>
      <c r="B35">
        <v>1392.3</v>
      </c>
    </row>
    <row r="36" spans="1:2" hidden="1">
      <c r="A36" s="68">
        <v>45468</v>
      </c>
      <c r="B36">
        <v>1392.3</v>
      </c>
    </row>
    <row r="37" spans="1:2" hidden="1">
      <c r="A37" s="68">
        <v>45469</v>
      </c>
      <c r="B37">
        <v>1392.3</v>
      </c>
    </row>
    <row r="38" spans="1:2" hidden="1">
      <c r="A38" s="68">
        <v>45470</v>
      </c>
      <c r="B38">
        <v>1392.3</v>
      </c>
    </row>
    <row r="39" spans="1:2" hidden="1">
      <c r="A39" s="68">
        <v>45471</v>
      </c>
      <c r="B39">
        <v>1392.3</v>
      </c>
    </row>
    <row r="40" spans="1:2" hidden="1">
      <c r="A40" s="68">
        <v>45472</v>
      </c>
      <c r="B40">
        <v>1392.3</v>
      </c>
    </row>
    <row r="41" spans="1:2" hidden="1">
      <c r="A41" s="68">
        <v>45473</v>
      </c>
      <c r="B41">
        <v>1392.3</v>
      </c>
    </row>
    <row r="42" spans="1:2" hidden="1">
      <c r="A42" s="68">
        <v>45474</v>
      </c>
      <c r="B42">
        <v>1392.3</v>
      </c>
    </row>
    <row r="43" spans="1:2" hidden="1">
      <c r="A43" s="68">
        <v>45475</v>
      </c>
      <c r="B43">
        <v>1392.3</v>
      </c>
    </row>
    <row r="44" spans="1:2" hidden="1">
      <c r="A44" s="68">
        <v>45476</v>
      </c>
      <c r="B44">
        <v>1392.3</v>
      </c>
    </row>
    <row r="45" spans="1:2" hidden="1">
      <c r="A45" s="68">
        <v>45477</v>
      </c>
      <c r="B45">
        <v>1392.3</v>
      </c>
    </row>
    <row r="46" spans="1:2" hidden="1">
      <c r="A46" s="68">
        <v>45478</v>
      </c>
      <c r="B46">
        <v>1392.3</v>
      </c>
    </row>
    <row r="47" spans="1:2" hidden="1">
      <c r="A47" s="68">
        <v>45479</v>
      </c>
      <c r="B47">
        <v>1392.3</v>
      </c>
    </row>
    <row r="48" spans="1:2" hidden="1">
      <c r="A48" s="68">
        <v>45480</v>
      </c>
      <c r="B48">
        <v>1392.3</v>
      </c>
    </row>
    <row r="49" spans="1:2" hidden="1">
      <c r="A49" s="68">
        <v>45481</v>
      </c>
      <c r="B49">
        <v>1392.3</v>
      </c>
    </row>
    <row r="50" spans="1:2" hidden="1">
      <c r="A50" s="68">
        <v>45482</v>
      </c>
      <c r="B50">
        <v>1392.3</v>
      </c>
    </row>
    <row r="51" spans="1:2" hidden="1">
      <c r="A51" s="68">
        <v>45483</v>
      </c>
      <c r="B51">
        <v>1392.3</v>
      </c>
    </row>
    <row r="52" spans="1:2" hidden="1">
      <c r="A52" s="68">
        <v>45484</v>
      </c>
      <c r="B52">
        <v>1392.3</v>
      </c>
    </row>
    <row r="53" spans="1:2" hidden="1">
      <c r="A53" s="68">
        <v>45485</v>
      </c>
      <c r="B53">
        <v>1392.3</v>
      </c>
    </row>
    <row r="54" spans="1:2" hidden="1">
      <c r="A54" s="68">
        <v>45486</v>
      </c>
      <c r="B54">
        <v>1392.3</v>
      </c>
    </row>
    <row r="55" spans="1:2" hidden="1">
      <c r="A55" s="68">
        <v>45487</v>
      </c>
      <c r="B55">
        <v>1392.3</v>
      </c>
    </row>
    <row r="56" spans="1:2" hidden="1">
      <c r="A56" s="68">
        <v>45488</v>
      </c>
      <c r="B56">
        <v>1392.3</v>
      </c>
    </row>
    <row r="57" spans="1:2" hidden="1">
      <c r="A57" s="68">
        <v>45489</v>
      </c>
      <c r="B57">
        <v>1392.3</v>
      </c>
    </row>
    <row r="58" spans="1:2" hidden="1">
      <c r="A58" s="68">
        <v>45490</v>
      </c>
      <c r="B58">
        <v>1392.3</v>
      </c>
    </row>
    <row r="59" spans="1:2" hidden="1">
      <c r="A59" s="68">
        <v>45491</v>
      </c>
      <c r="B59">
        <v>1392.3</v>
      </c>
    </row>
    <row r="60" spans="1:2" hidden="1">
      <c r="A60" s="68">
        <v>45492</v>
      </c>
      <c r="B60">
        <v>1392.3</v>
      </c>
    </row>
    <row r="61" spans="1:2" hidden="1">
      <c r="A61" s="68">
        <v>45493</v>
      </c>
      <c r="B61">
        <v>1392.3</v>
      </c>
    </row>
    <row r="62" spans="1:2" hidden="1">
      <c r="A62" s="68">
        <v>45494</v>
      </c>
      <c r="B62">
        <v>1392.3</v>
      </c>
    </row>
    <row r="63" spans="1:2" hidden="1">
      <c r="A63" s="68">
        <v>45495</v>
      </c>
      <c r="B63">
        <v>1392.3</v>
      </c>
    </row>
    <row r="64" spans="1:2" hidden="1">
      <c r="A64" s="68">
        <v>45496</v>
      </c>
      <c r="B64">
        <v>1392.3</v>
      </c>
    </row>
    <row r="65" spans="1:3">
      <c r="A65" s="7">
        <v>45617</v>
      </c>
      <c r="B65" s="94">
        <v>1400</v>
      </c>
      <c r="C65" s="94"/>
    </row>
    <row r="66" spans="1:3">
      <c r="A66" s="7">
        <f t="shared" ref="A66:A97" si="0">A65+1</f>
        <v>45618</v>
      </c>
      <c r="B66" s="94">
        <v>1405.5</v>
      </c>
      <c r="C66" s="94"/>
    </row>
    <row r="67" spans="1:3">
      <c r="A67" s="7">
        <f t="shared" si="0"/>
        <v>45619</v>
      </c>
      <c r="B67" s="94">
        <v>1405.5</v>
      </c>
      <c r="C67" s="94"/>
    </row>
    <row r="68" spans="1:3">
      <c r="A68" s="7">
        <f t="shared" si="0"/>
        <v>45620</v>
      </c>
      <c r="B68" s="94">
        <v>1405.5</v>
      </c>
      <c r="C68" s="94"/>
    </row>
    <row r="69" spans="1:3">
      <c r="A69" s="7">
        <f t="shared" si="0"/>
        <v>45621</v>
      </c>
      <c r="B69" s="94">
        <v>1398</v>
      </c>
      <c r="C69" s="94"/>
    </row>
    <row r="70" spans="1:3">
      <c r="A70" s="7">
        <f t="shared" si="0"/>
        <v>45622</v>
      </c>
      <c r="B70" s="94">
        <v>1397.5</v>
      </c>
      <c r="C70" s="94"/>
    </row>
    <row r="71" spans="1:3">
      <c r="A71" s="7">
        <f t="shared" si="0"/>
        <v>45623</v>
      </c>
      <c r="B71" s="94">
        <v>1393</v>
      </c>
      <c r="C71" s="94"/>
    </row>
    <row r="72" spans="1:3">
      <c r="A72" s="7">
        <f t="shared" si="0"/>
        <v>45624</v>
      </c>
      <c r="B72" s="94">
        <v>1396.5</v>
      </c>
      <c r="C72" s="94"/>
    </row>
    <row r="73" spans="1:3">
      <c r="A73" s="7">
        <f t="shared" si="0"/>
        <v>45625</v>
      </c>
      <c r="B73" s="94">
        <v>1396.5</v>
      </c>
      <c r="C73" s="94"/>
    </row>
    <row r="74" spans="1:3">
      <c r="A74" s="7">
        <f t="shared" si="0"/>
        <v>45626</v>
      </c>
      <c r="B74" s="94">
        <v>1396.5</v>
      </c>
      <c r="C74" s="94"/>
    </row>
    <row r="75" spans="1:3">
      <c r="A75" s="7">
        <f t="shared" si="0"/>
        <v>45627</v>
      </c>
      <c r="B75" s="94">
        <v>1396.5</v>
      </c>
      <c r="C75" s="94"/>
    </row>
    <row r="76" spans="1:3">
      <c r="A76" s="7">
        <f t="shared" si="0"/>
        <v>45628</v>
      </c>
      <c r="B76" s="94">
        <v>1399.4</v>
      </c>
      <c r="C76" s="94"/>
    </row>
    <row r="77" spans="1:3">
      <c r="A77" s="7">
        <f t="shared" si="0"/>
        <v>45629</v>
      </c>
      <c r="B77" s="94">
        <v>1414.3</v>
      </c>
      <c r="C77" s="94"/>
    </row>
    <row r="78" spans="1:3">
      <c r="A78" s="7">
        <f t="shared" si="0"/>
        <v>45630</v>
      </c>
      <c r="B78" s="94">
        <v>1413.5</v>
      </c>
      <c r="C78" s="94"/>
    </row>
    <row r="79" spans="1:3">
      <c r="A79" s="7">
        <f t="shared" si="0"/>
        <v>45631</v>
      </c>
      <c r="B79" s="94">
        <v>1414.7</v>
      </c>
      <c r="C79" s="94"/>
    </row>
    <row r="80" spans="1:3">
      <c r="A80" s="7">
        <f t="shared" si="0"/>
        <v>45632</v>
      </c>
      <c r="B80" s="94">
        <v>1424</v>
      </c>
      <c r="C80" s="94"/>
    </row>
    <row r="81" spans="1:3">
      <c r="A81" s="7">
        <f t="shared" si="0"/>
        <v>45633</v>
      </c>
      <c r="B81" s="94">
        <v>1424</v>
      </c>
      <c r="C81" s="94"/>
    </row>
    <row r="82" spans="1:3">
      <c r="A82" s="7">
        <f t="shared" si="0"/>
        <v>45634</v>
      </c>
      <c r="B82" s="94">
        <v>1424</v>
      </c>
      <c r="C82" s="94"/>
    </row>
    <row r="83" spans="1:3">
      <c r="A83" s="7">
        <f t="shared" si="0"/>
        <v>45635</v>
      </c>
      <c r="B83" s="94">
        <v>1432</v>
      </c>
      <c r="C83" s="94"/>
    </row>
    <row r="84" spans="1:3">
      <c r="A84" s="7">
        <f t="shared" si="0"/>
        <v>45636</v>
      </c>
      <c r="B84" s="94">
        <v>1435.5</v>
      </c>
      <c r="C84" s="94"/>
    </row>
    <row r="85" spans="1:3">
      <c r="A85" s="7">
        <f t="shared" si="0"/>
        <v>45637</v>
      </c>
      <c r="B85" s="94">
        <v>1430.5</v>
      </c>
      <c r="C85" s="94"/>
    </row>
    <row r="86" spans="1:3">
      <c r="A86" s="7">
        <f t="shared" si="0"/>
        <v>45638</v>
      </c>
      <c r="B86" s="94">
        <v>1431.8</v>
      </c>
      <c r="C86" s="94"/>
    </row>
    <row r="87" spans="1:3">
      <c r="A87" s="7">
        <f t="shared" si="0"/>
        <v>45639</v>
      </c>
      <c r="B87" s="94">
        <v>1436.2</v>
      </c>
    </row>
    <row r="88" spans="1:3">
      <c r="A88" s="7">
        <f t="shared" si="0"/>
        <v>45640</v>
      </c>
      <c r="B88" s="94">
        <v>1436.2</v>
      </c>
    </row>
    <row r="89" spans="1:3">
      <c r="A89" s="7">
        <f t="shared" si="0"/>
        <v>45641</v>
      </c>
      <c r="B89" s="94">
        <v>1436.2</v>
      </c>
    </row>
    <row r="90" spans="1:3">
      <c r="A90" s="7">
        <f t="shared" si="0"/>
        <v>45642</v>
      </c>
      <c r="B90" s="94">
        <v>1438.5</v>
      </c>
    </row>
    <row r="91" spans="1:3">
      <c r="A91" s="7">
        <f t="shared" si="0"/>
        <v>45643</v>
      </c>
      <c r="B91" s="94">
        <v>1438.2</v>
      </c>
    </row>
    <row r="92" spans="1:3">
      <c r="A92" s="7">
        <f t="shared" si="0"/>
        <v>45644</v>
      </c>
      <c r="B92" s="94">
        <v>1451.7</v>
      </c>
    </row>
    <row r="93" spans="1:3">
      <c r="A93" s="7">
        <f t="shared" si="0"/>
        <v>45645</v>
      </c>
      <c r="B93" s="94">
        <v>1448</v>
      </c>
    </row>
    <row r="94" spans="1:3">
      <c r="A94" s="7">
        <f t="shared" si="0"/>
        <v>45646</v>
      </c>
      <c r="B94" s="94">
        <v>1449.5</v>
      </c>
    </row>
    <row r="95" spans="1:3">
      <c r="A95" s="7">
        <f t="shared" si="0"/>
        <v>45647</v>
      </c>
      <c r="B95" s="94">
        <v>1449.5</v>
      </c>
    </row>
    <row r="96" spans="1:3">
      <c r="A96" s="7">
        <f t="shared" si="0"/>
        <v>45648</v>
      </c>
      <c r="B96" s="94">
        <v>1449.5</v>
      </c>
    </row>
    <row r="97" spans="1:2">
      <c r="A97" s="7">
        <f t="shared" si="0"/>
        <v>45649</v>
      </c>
      <c r="B97" s="94">
        <v>1452.6</v>
      </c>
    </row>
    <row r="98" spans="1:2">
      <c r="A98" s="7">
        <f t="shared" ref="A98:A129" si="1">A97+1</f>
        <v>45650</v>
      </c>
      <c r="B98" s="94">
        <v>1459.2</v>
      </c>
    </row>
    <row r="99" spans="1:2">
      <c r="A99" s="7">
        <f t="shared" si="1"/>
        <v>45651</v>
      </c>
      <c r="B99" s="94">
        <v>1459.2</v>
      </c>
    </row>
    <row r="100" spans="1:2">
      <c r="A100" s="7">
        <f t="shared" si="1"/>
        <v>45652</v>
      </c>
      <c r="B100" s="94">
        <v>1469.2</v>
      </c>
    </row>
    <row r="101" spans="1:2">
      <c r="A101" s="7">
        <f t="shared" si="1"/>
        <v>45653</v>
      </c>
      <c r="B101" s="94">
        <v>1476</v>
      </c>
    </row>
    <row r="102" spans="1:2">
      <c r="A102" s="7">
        <f t="shared" si="1"/>
        <v>45654</v>
      </c>
      <c r="B102" s="94">
        <v>1476</v>
      </c>
    </row>
    <row r="103" spans="1:2">
      <c r="A103" s="7">
        <f t="shared" si="1"/>
        <v>45655</v>
      </c>
      <c r="B103" s="94">
        <v>1476</v>
      </c>
    </row>
    <row r="104" spans="1:2">
      <c r="A104" s="7">
        <f t="shared" si="1"/>
        <v>45656</v>
      </c>
      <c r="B104" s="94">
        <v>1471.8</v>
      </c>
    </row>
    <row r="105" spans="1:2">
      <c r="A105" s="7">
        <f t="shared" si="1"/>
        <v>45657</v>
      </c>
      <c r="B105" s="94">
        <v>1471.8</v>
      </c>
    </row>
    <row r="106" spans="1:2">
      <c r="A106" s="7">
        <f t="shared" si="1"/>
        <v>45658</v>
      </c>
      <c r="B106" s="94">
        <v>1471.8</v>
      </c>
    </row>
    <row r="107" spans="1:2">
      <c r="A107" s="7">
        <f t="shared" si="1"/>
        <v>45659</v>
      </c>
      <c r="B107" s="94">
        <v>1471.5</v>
      </c>
    </row>
    <row r="108" spans="1:2">
      <c r="A108" s="7">
        <f t="shared" si="1"/>
        <v>45660</v>
      </c>
      <c r="B108" s="94">
        <v>1471</v>
      </c>
    </row>
    <row r="109" spans="1:2">
      <c r="A109" s="7">
        <f t="shared" si="1"/>
        <v>45661</v>
      </c>
      <c r="B109" s="94">
        <v>1471</v>
      </c>
    </row>
    <row r="110" spans="1:2">
      <c r="A110" s="7">
        <f t="shared" si="1"/>
        <v>45662</v>
      </c>
      <c r="B110" s="94">
        <v>1471</v>
      </c>
    </row>
    <row r="111" spans="1:2">
      <c r="A111" s="7">
        <f t="shared" si="1"/>
        <v>45663</v>
      </c>
      <c r="B111" s="94">
        <v>1462.9</v>
      </c>
    </row>
    <row r="112" spans="1:2">
      <c r="A112" s="7">
        <f t="shared" si="1"/>
        <v>45664</v>
      </c>
      <c r="B112" s="94">
        <v>1454.5</v>
      </c>
    </row>
    <row r="113" spans="1:2">
      <c r="A113" s="7">
        <f t="shared" si="1"/>
        <v>45665</v>
      </c>
      <c r="B113" s="94">
        <v>1461</v>
      </c>
    </row>
    <row r="114" spans="1:2">
      <c r="A114" s="7">
        <f t="shared" si="1"/>
        <v>45666</v>
      </c>
      <c r="B114" s="94">
        <v>1460.7</v>
      </c>
    </row>
    <row r="115" spans="1:2">
      <c r="A115" s="7">
        <f t="shared" si="1"/>
        <v>45667</v>
      </c>
      <c r="B115">
        <v>1474.8</v>
      </c>
    </row>
    <row r="116" spans="1:2">
      <c r="A116" s="7">
        <f t="shared" si="1"/>
        <v>45668</v>
      </c>
      <c r="B116">
        <v>1474.8</v>
      </c>
    </row>
    <row r="117" spans="1:2">
      <c r="A117" s="7">
        <f t="shared" si="1"/>
        <v>45669</v>
      </c>
      <c r="B117">
        <v>1474.8</v>
      </c>
    </row>
    <row r="118" spans="1:2">
      <c r="A118" s="7">
        <f t="shared" si="1"/>
        <v>45670</v>
      </c>
      <c r="B118">
        <v>1468</v>
      </c>
    </row>
    <row r="119" spans="1:2">
      <c r="A119" s="7">
        <f t="shared" si="1"/>
        <v>45671</v>
      </c>
      <c r="B119">
        <v>1461</v>
      </c>
    </row>
    <row r="120" spans="1:2">
      <c r="A120" s="7">
        <f t="shared" si="1"/>
        <v>45672</v>
      </c>
      <c r="B120">
        <v>1456</v>
      </c>
    </row>
    <row r="121" spans="1:2">
      <c r="A121" s="7">
        <f t="shared" si="1"/>
        <v>45673</v>
      </c>
      <c r="B121">
        <v>1457.5</v>
      </c>
    </row>
    <row r="122" spans="1:2">
      <c r="A122" s="7">
        <f t="shared" si="1"/>
        <v>45674</v>
      </c>
      <c r="B122">
        <v>1459.5</v>
      </c>
    </row>
    <row r="123" spans="1:2">
      <c r="A123" s="7">
        <f t="shared" si="1"/>
        <v>45675</v>
      </c>
      <c r="B123">
        <v>1459.5</v>
      </c>
    </row>
    <row r="124" spans="1:2">
      <c r="A124" s="7">
        <f t="shared" si="1"/>
        <v>45676</v>
      </c>
      <c r="B124">
        <v>1459.5</v>
      </c>
    </row>
    <row r="125" spans="1:2">
      <c r="A125" s="7">
        <f t="shared" si="1"/>
        <v>45677</v>
      </c>
      <c r="B125">
        <v>1441</v>
      </c>
    </row>
    <row r="126" spans="1:2">
      <c r="A126" s="7">
        <f t="shared" si="1"/>
        <v>45678</v>
      </c>
      <c r="B126">
        <v>1436.5</v>
      </c>
    </row>
    <row r="127" spans="1:2">
      <c r="A127" s="7">
        <f t="shared" si="1"/>
        <v>45679</v>
      </c>
      <c r="B127">
        <v>1437</v>
      </c>
    </row>
    <row r="128" spans="1:2">
      <c r="A128" s="7">
        <f t="shared" si="1"/>
        <v>45680</v>
      </c>
      <c r="B128">
        <v>1436.5</v>
      </c>
    </row>
    <row r="129" spans="1:2">
      <c r="A129" s="7">
        <f t="shared" si="1"/>
        <v>45681</v>
      </c>
      <c r="B129">
        <v>1446</v>
      </c>
    </row>
    <row r="130" spans="1:2">
      <c r="A130" s="7">
        <f t="shared" ref="A130:A135" si="2">A129+1</f>
        <v>45682</v>
      </c>
      <c r="B130">
        <v>1446</v>
      </c>
    </row>
    <row r="131" spans="1:2">
      <c r="A131" s="7">
        <f t="shared" si="2"/>
        <v>45683</v>
      </c>
      <c r="B131">
        <v>1446</v>
      </c>
    </row>
    <row r="132" spans="1:2">
      <c r="A132" s="7">
        <f t="shared" si="2"/>
        <v>45684</v>
      </c>
      <c r="B132">
        <v>1446</v>
      </c>
    </row>
    <row r="133" spans="1:2">
      <c r="A133" s="7">
        <f t="shared" si="2"/>
        <v>45685</v>
      </c>
      <c r="B133">
        <v>1446</v>
      </c>
    </row>
    <row r="134" spans="1:2">
      <c r="A134" s="7">
        <f t="shared" si="2"/>
        <v>45686</v>
      </c>
      <c r="B134">
        <v>1446</v>
      </c>
    </row>
    <row r="135" spans="1:2">
      <c r="A135" s="7">
        <f t="shared" si="2"/>
        <v>45687</v>
      </c>
      <c r="B135">
        <v>1446</v>
      </c>
    </row>
    <row r="136" spans="1:2">
      <c r="A136" s="7">
        <f>'전체 일별'!B1323</f>
        <v>45688</v>
      </c>
      <c r="B136">
        <v>1459</v>
      </c>
    </row>
    <row r="137" spans="1:2">
      <c r="A137" s="7">
        <f>'전체 일별'!B1324</f>
        <v>45689</v>
      </c>
      <c r="B137">
        <v>1459</v>
      </c>
    </row>
    <row r="138" spans="1:2">
      <c r="A138" s="7">
        <f>'전체 일별'!B1325</f>
        <v>45690</v>
      </c>
      <c r="B138">
        <v>1459</v>
      </c>
    </row>
    <row r="139" spans="1:2">
      <c r="A139" s="7">
        <f>'전체 일별'!B1326</f>
        <v>45691</v>
      </c>
      <c r="B139">
        <v>1458</v>
      </c>
    </row>
    <row r="140" spans="1:2">
      <c r="A140" s="7">
        <f>'전체 일별'!B1327</f>
        <v>45692</v>
      </c>
      <c r="B140">
        <v>1453.5</v>
      </c>
    </row>
    <row r="141" spans="1:2">
      <c r="A141" s="7">
        <f>'전체 일별'!B1328</f>
        <v>45693</v>
      </c>
      <c r="B141">
        <v>1445.5</v>
      </c>
    </row>
    <row r="142" spans="1:2">
      <c r="A142" s="7">
        <f>'전체 일별'!B1329</f>
        <v>45694</v>
      </c>
      <c r="B142">
        <v>1447</v>
      </c>
    </row>
    <row r="143" spans="1:2">
      <c r="A143" s="7">
        <f>'전체 일별'!B1330</f>
        <v>45695</v>
      </c>
      <c r="B143">
        <f>VLOOKUP(A143,'전체 일별'!B:BE,56,0)</f>
        <v>1457.8</v>
      </c>
    </row>
    <row r="144" spans="1:2">
      <c r="A144" s="7">
        <f>'전체 일별'!B1331</f>
        <v>45696</v>
      </c>
      <c r="B144">
        <f>VLOOKUP(A144,'전체 일별'!B:BE,56,0)</f>
        <v>1457.8</v>
      </c>
    </row>
    <row r="145" spans="1:2">
      <c r="A145" s="7">
        <f>'전체 일별'!B1332</f>
        <v>45697</v>
      </c>
      <c r="B145">
        <f>VLOOKUP(A145,'전체 일별'!B:BE,56,0)</f>
        <v>1457.8</v>
      </c>
    </row>
    <row r="146" spans="1:2">
      <c r="A146" s="7">
        <f>'전체 일별'!B1333</f>
        <v>45698</v>
      </c>
      <c r="B146">
        <f>VLOOKUP(A146,'전체 일별'!B:BE,56,0)</f>
        <v>1452.2</v>
      </c>
    </row>
    <row r="147" spans="1:2">
      <c r="A147" s="7">
        <f>'전체 일별'!B1334</f>
        <v>45699</v>
      </c>
      <c r="B147">
        <f>VLOOKUP(A147,'전체 일별'!B:BE,56,0)</f>
        <v>1452.5</v>
      </c>
    </row>
    <row r="148" spans="1:2">
      <c r="A148" s="7">
        <f>'전체 일별'!B1335</f>
        <v>45700</v>
      </c>
      <c r="B148">
        <f>VLOOKUP(A148,'전체 일별'!B:BE,56,0)</f>
        <v>1453.5</v>
      </c>
    </row>
    <row r="149" spans="1:2">
      <c r="A149" s="7">
        <f>'전체 일별'!B1336</f>
        <v>45701</v>
      </c>
      <c r="B149">
        <f>VLOOKUP(A149,'전체 일별'!B:BE,56,0)</f>
        <v>1443</v>
      </c>
    </row>
    <row r="150" spans="1:2">
      <c r="A150" s="7">
        <f>'전체 일별'!B1337</f>
        <v>45702</v>
      </c>
      <c r="B150">
        <f>VLOOKUP(A150,'전체 일별'!B:BE,56,0)</f>
        <v>1443.8</v>
      </c>
    </row>
    <row r="151" spans="1:2">
      <c r="A151" s="7">
        <f>'전체 일별'!B1338</f>
        <v>45703</v>
      </c>
      <c r="B151">
        <f>VLOOKUP(A151,'전체 일별'!B:BE,56,0)</f>
        <v>1443.8</v>
      </c>
    </row>
    <row r="152" spans="1:2">
      <c r="A152" s="7">
        <f>'전체 일별'!B1339</f>
        <v>45704</v>
      </c>
      <c r="B152">
        <f>VLOOKUP(A152,'전체 일별'!B:BE,56,0)</f>
        <v>1443.8</v>
      </c>
    </row>
    <row r="153" spans="1:2">
      <c r="A153" s="7">
        <f>'전체 일별'!B1340</f>
        <v>45705</v>
      </c>
      <c r="B153">
        <f>VLOOKUP(A153,'전체 일별'!B:BE,56,0)</f>
        <v>1443</v>
      </c>
    </row>
    <row r="154" spans="1:2">
      <c r="A154" s="7">
        <f>'전체 일별'!B1341</f>
        <v>45706</v>
      </c>
      <c r="B154">
        <f>VLOOKUP(A154,'전체 일별'!B:BE,56,0)</f>
        <v>1442.5</v>
      </c>
    </row>
    <row r="155" spans="1:2">
      <c r="A155" s="7">
        <f>'전체 일별'!B1342</f>
        <v>45707</v>
      </c>
      <c r="B155">
        <f>VLOOKUP(A155,'전체 일별'!B:BE,56,0)</f>
        <v>1443.5</v>
      </c>
    </row>
    <row r="156" spans="1:2">
      <c r="A156" s="7">
        <f>'전체 일별'!B1343</f>
        <v>45708</v>
      </c>
      <c r="B156">
        <f>VLOOKUP(A156,'전체 일별'!B:BE,56,0)</f>
        <v>1434.7</v>
      </c>
    </row>
    <row r="157" spans="1:2">
      <c r="A157" s="7">
        <f>'전체 일별'!B1344</f>
        <v>45709</v>
      </c>
      <c r="B157">
        <f>VLOOKUP(A157,'전체 일별'!B:BE,56,0)</f>
        <v>1438.3</v>
      </c>
    </row>
    <row r="158" spans="1:2">
      <c r="A158" s="7">
        <f>'전체 일별'!B1345</f>
        <v>45710</v>
      </c>
      <c r="B158">
        <f>VLOOKUP(A158,'전체 일별'!B:BE,56,0)</f>
        <v>1438.3</v>
      </c>
    </row>
    <row r="159" spans="1:2">
      <c r="A159" s="7">
        <f>'전체 일별'!B1346</f>
        <v>45711</v>
      </c>
      <c r="B159">
        <f>VLOOKUP(A159,'전체 일별'!B:BE,56,0)</f>
        <v>1438.3</v>
      </c>
    </row>
    <row r="160" spans="1:2">
      <c r="A160" s="7">
        <f>'전체 일별'!B1347</f>
        <v>45712</v>
      </c>
      <c r="B160">
        <f>VLOOKUP(A160,'전체 일별'!B:BE,56,0)</f>
        <v>1430.2</v>
      </c>
    </row>
    <row r="161" spans="1:2">
      <c r="A161" s="7">
        <f>'전체 일별'!B1348</f>
        <v>45713</v>
      </c>
      <c r="B161">
        <f>VLOOKUP(A161,'전체 일별'!B:BE,56,0)</f>
        <v>1432.8</v>
      </c>
    </row>
    <row r="162" spans="1:2">
      <c r="A162" s="7">
        <f>'전체 일별'!B1349</f>
        <v>45714</v>
      </c>
      <c r="B162">
        <f>VLOOKUP(A162,'전체 일별'!B:BE,56,0)</f>
        <v>1435.5</v>
      </c>
    </row>
    <row r="163" spans="1:2">
      <c r="A163" s="7">
        <f>'전체 일별'!B1350</f>
        <v>45715</v>
      </c>
      <c r="B163">
        <f>VLOOKUP(A163,'전체 일별'!B:BE,56,0)</f>
        <v>1449.5</v>
      </c>
    </row>
    <row r="164" spans="1:2">
      <c r="A164" s="7">
        <f>'전체 일별'!B1351</f>
        <v>45716</v>
      </c>
      <c r="B164">
        <f>VLOOKUP(A164,'전체 일별'!B:BE,56,0)</f>
        <v>1462</v>
      </c>
    </row>
    <row r="165" spans="1:2">
      <c r="A165" s="7">
        <f>'전체 일별'!B1352</f>
        <v>45717</v>
      </c>
      <c r="B165">
        <f>VLOOKUP(A165,'전체 일별'!B:BE,56,0)</f>
        <v>1462</v>
      </c>
    </row>
    <row r="166" spans="1:2">
      <c r="A166" s="7">
        <f>'전체 일별'!B1353</f>
        <v>45718</v>
      </c>
      <c r="B166">
        <f>VLOOKUP(A166,'전체 일별'!B:BE,56,0)</f>
        <v>1462</v>
      </c>
    </row>
    <row r="167" spans="1:2">
      <c r="A167" s="7">
        <f>'전체 일별'!B1354</f>
        <v>45719</v>
      </c>
      <c r="B167">
        <f>VLOOKUP(A167,'전체 일별'!B:BE,56,0)</f>
        <v>1462</v>
      </c>
    </row>
    <row r="168" spans="1:2">
      <c r="A168" s="7">
        <f>'전체 일별'!B1355</f>
        <v>45720</v>
      </c>
      <c r="B168">
        <f>VLOOKUP(A168,'전체 일별'!B:BE,56,0)</f>
        <v>1455.5</v>
      </c>
    </row>
    <row r="169" spans="1:2">
      <c r="A169" s="7">
        <f>'전체 일별'!B1356</f>
        <v>45721</v>
      </c>
      <c r="B169">
        <f>VLOOKUP(A169,'전체 일별'!B:BE,56,0)</f>
        <v>1446</v>
      </c>
    </row>
    <row r="170" spans="1:2">
      <c r="A170" s="7">
        <f>'전체 일별'!B1357</f>
        <v>45722</v>
      </c>
      <c r="B170">
        <f>VLOOKUP(A170,'전체 일별'!B:BE,56,0)</f>
        <v>1448.5</v>
      </c>
    </row>
    <row r="171" spans="1:2">
      <c r="A171" s="7">
        <f>'전체 일별'!B1358</f>
        <v>45723</v>
      </c>
      <c r="B171">
        <f>VLOOKUP(A171,'전체 일별'!B:BE,56,0)</f>
        <v>1449.8</v>
      </c>
    </row>
    <row r="172" spans="1:2">
      <c r="A172" s="7">
        <f>'전체 일별'!B1359</f>
        <v>45724</v>
      </c>
      <c r="B172">
        <f>VLOOKUP(A172,'전체 일별'!B:BE,56,0)</f>
        <v>1449.8</v>
      </c>
    </row>
    <row r="173" spans="1:2">
      <c r="A173" s="7">
        <f>'전체 일별'!B1360</f>
        <v>45725</v>
      </c>
      <c r="B173">
        <f>VLOOKUP(A173,'전체 일별'!B:BE,56,0)</f>
        <v>1449.8</v>
      </c>
    </row>
    <row r="174" spans="1:2">
      <c r="A174" s="7">
        <f>'전체 일별'!B1361</f>
        <v>45726</v>
      </c>
      <c r="B174">
        <f>VLOOKUP(A174,'전체 일별'!B:BE,56,0)</f>
        <v>1459</v>
      </c>
    </row>
    <row r="175" spans="1:2">
      <c r="A175" s="7">
        <f>'전체 일별'!B1362</f>
        <v>45727</v>
      </c>
      <c r="B175">
        <f>VLOOKUP(A175,'전체 일별'!B:BE,56,0)</f>
        <v>1453</v>
      </c>
    </row>
    <row r="176" spans="1:2">
      <c r="A176" s="7">
        <f>'전체 일별'!B1363</f>
        <v>45728</v>
      </c>
      <c r="B176">
        <f>VLOOKUP(A176,'전체 일별'!B:BE,56,0)</f>
        <v>1452</v>
      </c>
    </row>
    <row r="177" spans="1:2">
      <c r="A177" s="7">
        <f>'전체 일별'!B1364</f>
        <v>45729</v>
      </c>
      <c r="B177">
        <f>VLOOKUP(A177,'전체 일별'!B:BE,56,0)</f>
        <v>1455</v>
      </c>
    </row>
    <row r="178" spans="1:2">
      <c r="A178" s="7">
        <f>'전체 일별'!B1365</f>
        <v>45730</v>
      </c>
      <c r="B178">
        <f>VLOOKUP(A178,'전체 일별'!B:BE,56,0)</f>
        <v>1454.5</v>
      </c>
    </row>
    <row r="179" spans="1:2">
      <c r="A179" s="7">
        <f>'전체 일별'!B1366</f>
        <v>45731</v>
      </c>
      <c r="B179">
        <f>VLOOKUP(A179,'전체 일별'!B:BE,56,0)</f>
        <v>1454.5</v>
      </c>
    </row>
    <row r="180" spans="1:2">
      <c r="A180" s="7">
        <f>'전체 일별'!B1367</f>
        <v>45732</v>
      </c>
      <c r="B180">
        <f>VLOOKUP(A180,'전체 일별'!B:BE,56,0)</f>
        <v>1454.5</v>
      </c>
    </row>
    <row r="181" spans="1:2">
      <c r="A181" s="7">
        <f>'전체 일별'!B1368</f>
        <v>45733</v>
      </c>
      <c r="B181">
        <f>VLOOKUP(A181,'전체 일별'!B:BE,56,0)</f>
        <v>1445</v>
      </c>
    </row>
    <row r="182" spans="1:2">
      <c r="A182" s="7">
        <f>'전체 일별'!B1369</f>
        <v>45734</v>
      </c>
      <c r="B182">
        <f>VLOOKUP(A182,'전체 일별'!B:BE,56,0)</f>
        <v>1451.8</v>
      </c>
    </row>
    <row r="183" spans="1:2">
      <c r="A183" s="7">
        <f>'전체 일별'!B1370</f>
        <v>45735</v>
      </c>
      <c r="B183">
        <f>VLOOKUP(A183,'전체 일별'!B:BE,56,0)</f>
        <v>1458.3</v>
      </c>
    </row>
    <row r="184" spans="1:2">
      <c r="A184" s="7">
        <f>'전체 일별'!B1371</f>
        <v>45736</v>
      </c>
      <c r="B184">
        <f>VLOOKUP(A184,'전체 일별'!B:BE,56,0)</f>
        <v>1466.5</v>
      </c>
    </row>
    <row r="185" spans="1:2">
      <c r="A185" s="7">
        <f>'전체 일별'!B1372</f>
        <v>45737</v>
      </c>
      <c r="B185">
        <f>VLOOKUP(A185,'전체 일별'!B:BE,56,0)</f>
        <v>1465.5</v>
      </c>
    </row>
    <row r="186" spans="1:2">
      <c r="A186" s="7">
        <f>'전체 일별'!B1373</f>
        <v>45738</v>
      </c>
      <c r="B186">
        <f>VLOOKUP(A186,'전체 일별'!B:BE,56,0)</f>
        <v>1465.5</v>
      </c>
    </row>
    <row r="187" spans="1:2">
      <c r="A187" s="7">
        <f>'전체 일별'!B1374</f>
        <v>45739</v>
      </c>
      <c r="B187">
        <f>VLOOKUP(A187,'전체 일별'!B:BE,56,0)</f>
        <v>1465.5</v>
      </c>
    </row>
    <row r="188" spans="1:2">
      <c r="A188" s="7">
        <f>'전체 일별'!B1375</f>
        <v>45740</v>
      </c>
      <c r="B188">
        <f>VLOOKUP(A188,'전체 일별'!B:BE,56,0)</f>
        <v>1467.7</v>
      </c>
    </row>
    <row r="189" spans="1:2">
      <c r="A189" s="7">
        <f>'전체 일별'!B1376</f>
        <v>45741</v>
      </c>
      <c r="B189">
        <f>VLOOKUP(A189,'전체 일별'!B:BE,56,0)</f>
        <v>1464.6</v>
      </c>
    </row>
    <row r="190" spans="1:2">
      <c r="A190" s="7">
        <f>'전체 일별'!B1377</f>
        <v>45742</v>
      </c>
      <c r="B190">
        <f>VLOOKUP(A190,'전체 일별'!B:BE,56,0)</f>
        <v>1469</v>
      </c>
    </row>
    <row r="191" spans="1:2">
      <c r="A191" s="7">
        <f>'전체 일별'!B1378</f>
        <v>45743</v>
      </c>
      <c r="B191">
        <f>VLOOKUP(A191,'전체 일별'!B:BE,56,0)</f>
        <v>1466</v>
      </c>
    </row>
    <row r="192" spans="1:2">
      <c r="A192" s="7">
        <f>'전체 일별'!B1379</f>
        <v>45744</v>
      </c>
      <c r="B192">
        <f>VLOOKUP(A192,'전체 일별'!B:BE,56,0)</f>
        <v>1471</v>
      </c>
    </row>
    <row r="193" spans="1:2">
      <c r="A193" s="7">
        <f>'전체 일별'!B1380</f>
        <v>45745</v>
      </c>
      <c r="B193">
        <f>VLOOKUP(A193,'전체 일별'!B:BE,56,0)</f>
        <v>1471</v>
      </c>
    </row>
    <row r="194" spans="1:2">
      <c r="A194" s="7">
        <f>'전체 일별'!B1381</f>
        <v>45746</v>
      </c>
      <c r="B194">
        <f>VLOOKUP(A194,'전체 일별'!B:BE,56,0)</f>
        <v>1471</v>
      </c>
    </row>
    <row r="195" spans="1:2">
      <c r="A195" s="7">
        <f>'전체 일별'!B1382</f>
        <v>45747</v>
      </c>
      <c r="B195">
        <f>VLOOKUP(A195,'전체 일별'!B:BE,56,0)</f>
        <v>1474</v>
      </c>
    </row>
    <row r="196" spans="1:2">
      <c r="A196" s="7">
        <f>'전체 일별'!B1383</f>
        <v>45748</v>
      </c>
      <c r="B196">
        <f>VLOOKUP(A196,'전체 일별'!B:BE,56,0)</f>
        <v>1471.5</v>
      </c>
    </row>
    <row r="197" spans="1:2">
      <c r="A197" s="7">
        <f>'전체 일별'!B1384</f>
        <v>45749</v>
      </c>
      <c r="B197">
        <f>VLOOKUP(A197,'전체 일별'!B:BE,56,0)</f>
        <v>1467.5</v>
      </c>
    </row>
    <row r="198" spans="1:2">
      <c r="A198" s="7">
        <f>'전체 일별'!B1385</f>
        <v>45750</v>
      </c>
      <c r="B198">
        <f>VLOOKUP(A198,'전체 일별'!B:BE,56,0)</f>
        <v>1452.2</v>
      </c>
    </row>
    <row r="199" spans="1:2">
      <c r="A199" s="7">
        <f>'전체 일별'!B1386</f>
        <v>45751</v>
      </c>
      <c r="B199">
        <f>VLOOKUP(A199,'전체 일별'!B:BE,56,0)</f>
        <v>1461.5</v>
      </c>
    </row>
    <row r="200" spans="1:2">
      <c r="A200" s="7">
        <f>'전체 일별'!B1387</f>
        <v>45752</v>
      </c>
      <c r="B200">
        <f>VLOOKUP(A200,'전체 일별'!B:BE,56,0)</f>
        <v>1461.5</v>
      </c>
    </row>
    <row r="201" spans="1:2">
      <c r="A201" s="7">
        <f>'전체 일별'!B1388</f>
        <v>45753</v>
      </c>
      <c r="B201">
        <f>VLOOKUP(A201,'전체 일별'!B:BE,56,0)</f>
        <v>1461.5</v>
      </c>
    </row>
    <row r="202" spans="1:2">
      <c r="A202" s="7">
        <f>'전체 일별'!B1389</f>
        <v>45754</v>
      </c>
      <c r="B202">
        <f>VLOOKUP(A202,'전체 일별'!B:BE,56,0)</f>
        <v>1470.5</v>
      </c>
    </row>
    <row r="203" spans="1:2">
      <c r="A203" s="7">
        <f>'전체 일별'!B1390</f>
        <v>45755</v>
      </c>
      <c r="B203">
        <f>VLOOKUP(A203,'전체 일별'!B:BE,56,0)</f>
        <v>1486.5</v>
      </c>
    </row>
    <row r="204" spans="1:2">
      <c r="A204" s="7">
        <f>'전체 일별'!B1391</f>
        <v>45756</v>
      </c>
      <c r="B204">
        <f>VLOOKUP(A204,'전체 일별'!B:BE,56,0)</f>
        <v>1454.5</v>
      </c>
    </row>
    <row r="205" spans="1:2">
      <c r="A205" s="7">
        <f>'전체 일별'!B1392</f>
        <v>45757</v>
      </c>
      <c r="B205">
        <f>VLOOKUP(A205,'전체 일별'!B:BE,56,0)</f>
        <v>1454</v>
      </c>
    </row>
    <row r="206" spans="1:2">
      <c r="A206" s="7">
        <f>'전체 일별'!B1393</f>
        <v>45758</v>
      </c>
      <c r="B206">
        <f>VLOOKUP(A206,'전체 일별'!B:BE,56,0)</f>
        <v>1427.2</v>
      </c>
    </row>
    <row r="207" spans="1:2">
      <c r="A207" s="7">
        <f>'전체 일별'!B1394</f>
        <v>45759</v>
      </c>
      <c r="B207">
        <f>VLOOKUP(A207,'전체 일별'!B:BE,56,0)</f>
        <v>1427.2</v>
      </c>
    </row>
    <row r="208" spans="1:2">
      <c r="A208" s="7">
        <f>'전체 일별'!B1395</f>
        <v>45760</v>
      </c>
      <c r="B208">
        <f>VLOOKUP(A208,'전체 일별'!B:BE,56,0)</f>
        <v>1427.2</v>
      </c>
    </row>
    <row r="209" spans="1:2">
      <c r="A209" s="7">
        <f>'전체 일별'!B1396</f>
        <v>45761</v>
      </c>
      <c r="B209">
        <f>VLOOKUP(A209,'전체 일별'!B:BE,56,0)</f>
        <v>1422</v>
      </c>
    </row>
    <row r="210" spans="1:2">
      <c r="A210" s="7">
        <f>'전체 일별'!B1397</f>
        <v>45762</v>
      </c>
      <c r="B210">
        <f>VLOOKUP(A210,'전체 일별'!B:BE,56,0)</f>
        <v>1428.5</v>
      </c>
    </row>
    <row r="211" spans="1:2">
      <c r="A211" s="7">
        <f>'전체 일별'!B1398</f>
        <v>45763</v>
      </c>
      <c r="B211">
        <f>VLOOKUP(A211,'전체 일별'!B:BE,56,0)</f>
        <v>1417</v>
      </c>
    </row>
    <row r="212" spans="1:2">
      <c r="A212" s="7">
        <f>'전체 일별'!B1399</f>
        <v>45764</v>
      </c>
      <c r="B212">
        <f>VLOOKUP(A212,'전체 일별'!B:BE,56,0)</f>
        <v>1419.5</v>
      </c>
    </row>
    <row r="213" spans="1:2">
      <c r="A213" s="7">
        <f>'전체 일별'!B1400</f>
        <v>45765</v>
      </c>
      <c r="B213">
        <f>VLOOKUP(A213,'전체 일별'!B:BE,56,0)</f>
        <v>1423.8</v>
      </c>
    </row>
    <row r="214" spans="1:2">
      <c r="A214" s="7">
        <f>'전체 일별'!B1401</f>
        <v>45766</v>
      </c>
      <c r="B214">
        <f>VLOOKUP(A214,'전체 일별'!B:BE,56,0)</f>
        <v>1423.8</v>
      </c>
    </row>
    <row r="215" spans="1:2">
      <c r="A215" s="7">
        <f>'전체 일별'!B1402</f>
        <v>45767</v>
      </c>
      <c r="B215">
        <f>VLOOKUP(A215,'전체 일별'!B:BE,56,0)</f>
        <v>1423.8</v>
      </c>
    </row>
    <row r="216" spans="1:2">
      <c r="A216" s="7">
        <f>'전체 일별'!B1403</f>
        <v>45768</v>
      </c>
      <c r="B216">
        <f>VLOOKUP(A216,'전체 일별'!B:BE,56,0)</f>
        <v>1421.5</v>
      </c>
    </row>
    <row r="217" spans="1:2">
      <c r="A217" s="7">
        <f>'전체 일별'!B1404</f>
        <v>45769</v>
      </c>
      <c r="B217">
        <f>VLOOKUP(A217,'전체 일별'!B:BE,56,0)</f>
        <v>1432.5</v>
      </c>
    </row>
    <row r="218" spans="1:2">
      <c r="A218" s="7">
        <f>'전체 일별'!B1405</f>
        <v>45770</v>
      </c>
      <c r="B218">
        <f>VLOOKUP(A218,'전체 일별'!B:BE,56,0)</f>
        <v>1429.7</v>
      </c>
    </row>
    <row r="219" spans="1:2">
      <c r="A219" s="7">
        <f>'전체 일별'!B1406</f>
        <v>45771</v>
      </c>
      <c r="B219">
        <f>VLOOKUP(A219,'전체 일별'!B:BE,56,0)</f>
        <v>1432</v>
      </c>
    </row>
    <row r="220" spans="1:2">
      <c r="A220" s="7">
        <f>'전체 일별'!B1407</f>
        <v>45772</v>
      </c>
      <c r="B220">
        <f>VLOOKUP(A220,'전체 일별'!B:BE,56,0)</f>
        <v>1439.5</v>
      </c>
    </row>
    <row r="221" spans="1:2">
      <c r="A221" s="7">
        <f>'전체 일별'!B1408</f>
        <v>45773</v>
      </c>
      <c r="B221">
        <f>VLOOKUP(A221,'전체 일별'!B:BE,56,0)</f>
        <v>1439.5</v>
      </c>
    </row>
    <row r="222" spans="1:2">
      <c r="A222" s="7">
        <f>'전체 일별'!B1409</f>
        <v>45774</v>
      </c>
      <c r="B222">
        <f>VLOOKUP(A222,'전체 일별'!B:BE,56,0)</f>
        <v>1439.5</v>
      </c>
    </row>
    <row r="223" spans="1:2">
      <c r="A223" s="7">
        <f>'전체 일별'!B1410</f>
        <v>45775</v>
      </c>
      <c r="B223">
        <f>VLOOKUP(A223,'전체 일별'!B:BE,56,0)</f>
        <v>1437</v>
      </c>
    </row>
    <row r="224" spans="1:2">
      <c r="A224" s="7">
        <f>'전체 일별'!B1411</f>
        <v>45776</v>
      </c>
      <c r="B224">
        <f>VLOOKUP(A224,'전체 일별'!B:BE,56,0)</f>
        <v>1434</v>
      </c>
    </row>
    <row r="225" spans="1:2">
      <c r="A225" s="7">
        <f>'전체 일별'!B1412</f>
        <v>45777</v>
      </c>
      <c r="B225">
        <f>VLOOKUP(A225,'전체 일별'!B:BE,56,0)</f>
        <v>1437.5</v>
      </c>
    </row>
    <row r="226" spans="1:2">
      <c r="A226" s="7">
        <f>'전체 일별'!B1413</f>
        <v>45778</v>
      </c>
      <c r="B226">
        <f>VLOOKUP(A226,'전체 일별'!B:BE,56,0)</f>
        <v>1437.5</v>
      </c>
    </row>
    <row r="227" spans="1:2">
      <c r="A227" s="7">
        <f>'전체 일별'!B1414</f>
        <v>45779</v>
      </c>
      <c r="B227">
        <f>VLOOKUP(A227,'전체 일별'!B:BE,56,0)</f>
        <v>1382</v>
      </c>
    </row>
    <row r="228" spans="1:2">
      <c r="A228" s="7">
        <f>'전체 일별'!B1415</f>
        <v>45780</v>
      </c>
      <c r="B228">
        <f>VLOOKUP(A228,'전체 일별'!B:BE,56,0)</f>
        <v>1382</v>
      </c>
    </row>
    <row r="229" spans="1:2">
      <c r="A229" s="7">
        <f>'전체 일별'!B1416</f>
        <v>45781</v>
      </c>
      <c r="B229">
        <f>VLOOKUP(A229,'전체 일별'!B:BE,56,0)</f>
        <v>1382</v>
      </c>
    </row>
    <row r="230" spans="1:2">
      <c r="A230" s="7">
        <f>'전체 일별'!B1417</f>
        <v>45782</v>
      </c>
      <c r="B230">
        <f>VLOOKUP(A230,'전체 일별'!B:BE,56,0)</f>
        <v>1382</v>
      </c>
    </row>
    <row r="231" spans="1:2">
      <c r="A231" s="7">
        <f>'전체 일별'!B1418</f>
        <v>45783</v>
      </c>
      <c r="B231">
        <f>VLOOKUP(A231,'전체 일별'!B:BE,56,0)</f>
        <v>1382</v>
      </c>
    </row>
    <row r="232" spans="1:2">
      <c r="A232" s="7">
        <f>'전체 일별'!B1419</f>
        <v>45784</v>
      </c>
      <c r="B232">
        <f>VLOOKUP(A232,'전체 일별'!B:BE,56,0)</f>
        <v>1398.5</v>
      </c>
    </row>
    <row r="233" spans="1:2">
      <c r="A233" s="7">
        <f>'전체 일별'!B1420</f>
        <v>45785</v>
      </c>
      <c r="B233">
        <f>VLOOKUP(A233,'전체 일별'!B:BE,56,0)</f>
        <v>1405.3</v>
      </c>
    </row>
    <row r="234" spans="1:2">
      <c r="A234" s="7">
        <f>'전체 일별'!B1421</f>
        <v>45786</v>
      </c>
      <c r="B234">
        <f>VLOOKUP(A234,'전체 일별'!B:BE,56,0)</f>
        <v>1399.5</v>
      </c>
    </row>
    <row r="235" spans="1:2">
      <c r="A235" s="7">
        <f>'전체 일별'!B1422</f>
        <v>45787</v>
      </c>
      <c r="B235">
        <f>VLOOKUP(A235,'전체 일별'!B:BE,56,0)</f>
        <v>1399.5</v>
      </c>
    </row>
    <row r="236" spans="1:2">
      <c r="A236" s="7">
        <f>'전체 일별'!B1423</f>
        <v>45788</v>
      </c>
      <c r="B236">
        <f>VLOOKUP(A236,'전체 일별'!B:BE,56,0)</f>
        <v>1399.5</v>
      </c>
    </row>
    <row r="237" spans="1:2">
      <c r="A237" s="7">
        <f>'전체 일별'!B1424</f>
        <v>45789</v>
      </c>
      <c r="B237">
        <f>VLOOKUP(A237,'전체 일별'!B:BE,56,0)</f>
        <v>1420.5</v>
      </c>
    </row>
    <row r="238" spans="1:2">
      <c r="A238" s="7">
        <f>'전체 일별'!B1425</f>
        <v>45790</v>
      </c>
      <c r="B238">
        <f>VLOOKUP(A238,'전체 일별'!B:BE,56,0)</f>
        <v>1417.5</v>
      </c>
    </row>
    <row r="239" spans="1:2">
      <c r="A239" s="7">
        <f>'전체 일별'!B1426</f>
        <v>45791</v>
      </c>
      <c r="B239">
        <f>VLOOKUP(A239,'전체 일별'!B:BE,56,0)</f>
        <v>1409</v>
      </c>
    </row>
    <row r="240" spans="1:2">
      <c r="A240" s="7">
        <f>'전체 일별'!B1427</f>
        <v>45792</v>
      </c>
      <c r="B240">
        <f>VLOOKUP(A240,'전체 일별'!B:BE,56,0)</f>
        <v>1400</v>
      </c>
    </row>
    <row r="241" spans="1:2">
      <c r="A241" s="7">
        <f>'전체 일별'!B1428</f>
        <v>45793</v>
      </c>
      <c r="B241">
        <f>VLOOKUP(A241,'전체 일별'!B:BE,56,0)</f>
        <v>1399</v>
      </c>
    </row>
    <row r="242" spans="1:2">
      <c r="A242" s="7">
        <f>'전체 일별'!B1429</f>
        <v>45794</v>
      </c>
      <c r="B242">
        <f>VLOOKUP(A242,'전체 일별'!B:BE,56,0)</f>
        <v>1399</v>
      </c>
    </row>
    <row r="243" spans="1:2">
      <c r="A243" s="7">
        <f>'전체 일별'!B1430</f>
        <v>45795</v>
      </c>
      <c r="B243">
        <f>VLOOKUP(A243,'전체 일별'!B:BE,56,0)</f>
        <v>1399</v>
      </c>
    </row>
    <row r="244" spans="1:2">
      <c r="A244" s="7">
        <f>'전체 일별'!B1431</f>
        <v>45796</v>
      </c>
      <c r="B244">
        <f>VLOOKUP(A244,'전체 일별'!B:BE,56,0)</f>
        <v>1390.1</v>
      </c>
    </row>
    <row r="245" spans="1:2">
      <c r="A245" s="7">
        <f>'전체 일별'!B1432</f>
        <v>45797</v>
      </c>
      <c r="B245">
        <f>VLOOKUP(A245,'전체 일별'!B:BE,56,0)</f>
        <v>1394.8</v>
      </c>
    </row>
    <row r="246" spans="1:2">
      <c r="A246" s="7">
        <f>'전체 일별'!B1433</f>
        <v>45798</v>
      </c>
      <c r="B246">
        <f>VLOOKUP(A246,'전체 일별'!B:BE,56,0)</f>
        <v>1377</v>
      </c>
    </row>
    <row r="247" spans="1:2">
      <c r="A247" s="7">
        <f>'전체 일별'!B1434</f>
        <v>45799</v>
      </c>
      <c r="B247">
        <f>VLOOKUP(A247,'전체 일별'!B:BE,56,0)</f>
        <v>1383</v>
      </c>
    </row>
    <row r="248" spans="1:2">
      <c r="A248" s="7">
        <f>'전체 일별'!B1435</f>
        <v>45800</v>
      </c>
      <c r="B248">
        <f>VLOOKUP(A248,'전체 일별'!B:BE,56,0)</f>
        <v>1368</v>
      </c>
    </row>
    <row r="249" spans="1:2">
      <c r="A249" s="7">
        <f>'전체 일별'!B1436</f>
        <v>45801</v>
      </c>
      <c r="B249">
        <f>VLOOKUP(A249,'전체 일별'!B:BE,56,0)</f>
        <v>1368</v>
      </c>
    </row>
    <row r="250" spans="1:2">
      <c r="A250" s="7">
        <f>'전체 일별'!B1437</f>
        <v>45802</v>
      </c>
      <c r="B250">
        <f>VLOOKUP(A250,'전체 일별'!B:BE,56,0)</f>
        <v>1368</v>
      </c>
    </row>
    <row r="251" spans="1:2">
      <c r="A251" s="7">
        <f>'전체 일별'!B1438</f>
        <v>45803</v>
      </c>
      <c r="B251">
        <f>VLOOKUP(A251,'전체 일별'!B:BE,56,0)</f>
        <v>1370</v>
      </c>
    </row>
    <row r="252" spans="1:2">
      <c r="A252" s="7">
        <f>'전체 일별'!B1439</f>
        <v>45804</v>
      </c>
      <c r="B252">
        <f>VLOOKUP(A252,'전체 일별'!B:BE,56,0)</f>
        <v>1376</v>
      </c>
    </row>
    <row r="253" spans="1:2">
      <c r="A253" s="7">
        <f>'전체 일별'!B1440</f>
        <v>45805</v>
      </c>
      <c r="B253">
        <f>VLOOKUP(A253,'전체 일별'!B:BE,56,0)</f>
        <v>1375</v>
      </c>
    </row>
    <row r="254" spans="1:2">
      <c r="A254" s="7">
        <f>'전체 일별'!B1441</f>
        <v>45806</v>
      </c>
      <c r="B254">
        <f>VLOOKUP(A254,'전체 일별'!B:BE,56,0)</f>
        <v>1372</v>
      </c>
    </row>
    <row r="255" spans="1:2">
      <c r="A255" s="7">
        <f>'전체 일별'!B1442</f>
        <v>45807</v>
      </c>
      <c r="B255">
        <f>VLOOKUP(A255,'전체 일별'!B:BE,56,0)</f>
        <v>1383.6</v>
      </c>
    </row>
    <row r="256" spans="1:2">
      <c r="A256" s="7">
        <f>'전체 일별'!B1443</f>
        <v>45808</v>
      </c>
      <c r="B256">
        <f>VLOOKUP(A256,'전체 일별'!B:BE,56,0)</f>
        <v>1383.6</v>
      </c>
    </row>
    <row r="257" spans="1:2">
      <c r="A257" s="7">
        <f>'전체 일별'!B1444</f>
        <v>45809</v>
      </c>
      <c r="B257">
        <f>VLOOKUP(A257,'전체 일별'!B:BE,56,0)</f>
        <v>1383.6</v>
      </c>
    </row>
    <row r="258" spans="1:2">
      <c r="A258" s="7">
        <f>'전체 일별'!B1445</f>
        <v>45810</v>
      </c>
      <c r="B258">
        <f>VLOOKUP(A258,'전체 일별'!B:BE,56,0)</f>
        <v>1379</v>
      </c>
    </row>
    <row r="259" spans="1:2">
      <c r="A259" s="7">
        <f>'전체 일별'!B1446</f>
        <v>45811</v>
      </c>
      <c r="B259">
        <f>VLOOKUP(A259,'전체 일별'!B:BE,56,0)</f>
        <v>1379</v>
      </c>
    </row>
    <row r="260" spans="1:2">
      <c r="A260" s="7">
        <f>'전체 일별'!B1447</f>
        <v>45812</v>
      </c>
      <c r="B260">
        <f>VLOOKUP(A260,'전체 일별'!B:BE,56,0)</f>
        <v>1363.5</v>
      </c>
    </row>
    <row r="261" spans="1:2">
      <c r="A261" s="7">
        <f>'전체 일별'!B1448</f>
        <v>45813</v>
      </c>
      <c r="B261">
        <f>VLOOKUP(A261,'전체 일별'!B:BE,56,0)</f>
        <v>1362.7</v>
      </c>
    </row>
    <row r="262" spans="1:2">
      <c r="A262" s="7">
        <f>'전체 일별'!B1449</f>
        <v>45814</v>
      </c>
      <c r="B262">
        <f>VLOOKUP(A262,'전체 일별'!B:BE,56,0)</f>
        <v>1362.7</v>
      </c>
    </row>
    <row r="263" spans="1:2">
      <c r="A263" s="7">
        <f>'전체 일별'!B1450</f>
        <v>45815</v>
      </c>
      <c r="B263">
        <f>VLOOKUP(A263,'전체 일별'!B:BE,56,0)</f>
        <v>1362.7</v>
      </c>
    </row>
    <row r="264" spans="1:2">
      <c r="A264" s="7">
        <f>'전체 일별'!B1451</f>
        <v>45816</v>
      </c>
      <c r="B264">
        <f>VLOOKUP(A264,'전체 일별'!B:BE,56,0)</f>
        <v>1362.7</v>
      </c>
    </row>
    <row r="265" spans="1:2">
      <c r="A265" s="7">
        <f>'전체 일별'!B1452</f>
        <v>45817</v>
      </c>
      <c r="B265">
        <f>VLOOKUP(A265,'전체 일별'!B:BE,56,0)</f>
        <v>1355.2</v>
      </c>
    </row>
    <row r="266" spans="1:2">
      <c r="A266" s="7">
        <f>'전체 일별'!B1453</f>
        <v>45818</v>
      </c>
      <c r="B266">
        <f>VLOOKUP(A266,'전체 일별'!B:BE,56,0)</f>
        <v>1367.3</v>
      </c>
    </row>
    <row r="267" spans="1:2">
      <c r="A267" s="7">
        <f>'전체 일별'!B1454</f>
        <v>45819</v>
      </c>
      <c r="B267">
        <f>VLOOKUP(A267,'전체 일별'!B:BE,56,0)</f>
        <v>1370.5</v>
      </c>
    </row>
    <row r="268" spans="1:2">
      <c r="A268" s="7">
        <f>'전체 일별'!B1455</f>
        <v>45820</v>
      </c>
      <c r="B268">
        <f>VLOOKUP(A268,'전체 일별'!B:BE,56,0)</f>
        <v>1356.4</v>
      </c>
    </row>
    <row r="269" spans="1:2">
      <c r="A269" s="7">
        <f>'전체 일별'!B1456</f>
        <v>45821</v>
      </c>
      <c r="B269">
        <f>VLOOKUP(A269,'전체 일별'!B:BE,56,0)</f>
        <v>1368.5</v>
      </c>
    </row>
    <row r="270" spans="1:2">
      <c r="A270" s="7">
        <f>'전체 일별'!B1457</f>
        <v>45822</v>
      </c>
      <c r="B270">
        <f>VLOOKUP(A270,'전체 일별'!B:BE,56,0)</f>
        <v>1368.5</v>
      </c>
    </row>
    <row r="271" spans="1:2">
      <c r="A271" s="7">
        <f>'전체 일별'!B1458</f>
        <v>45823</v>
      </c>
      <c r="B271">
        <f>VLOOKUP(A271,'전체 일별'!B:BE,56,0)</f>
        <v>1368.5</v>
      </c>
    </row>
    <row r="272" spans="1:2">
      <c r="A272" s="7">
        <f>'전체 일별'!B1459</f>
        <v>45824</v>
      </c>
      <c r="B272">
        <f>VLOOKUP(A272,'전체 일별'!B:BE,56,0)</f>
        <v>1359</v>
      </c>
    </row>
    <row r="273" spans="1:2">
      <c r="A273" s="7">
        <f>'전체 일별'!B1460</f>
        <v>45825</v>
      </c>
      <c r="B273">
        <f>VLOOKUP(A273,'전체 일별'!B:BE,56,0)</f>
        <v>1379.5</v>
      </c>
    </row>
    <row r="274" spans="1:2">
      <c r="A274" s="7">
        <f>'전체 일별'!B1461</f>
        <v>45826</v>
      </c>
      <c r="B274">
        <f>VLOOKUP(A274,'전체 일별'!B:BE,56,0)</f>
        <v>1374.5</v>
      </c>
    </row>
    <row r="275" spans="1:2">
      <c r="A275" s="7">
        <f>'전체 일별'!B1462</f>
        <v>45827</v>
      </c>
      <c r="B275">
        <f>VLOOKUP(A275,'전체 일별'!B:BE,56,0)</f>
        <v>1377.8</v>
      </c>
    </row>
    <row r="276" spans="1:2">
      <c r="A276" s="7">
        <f>'전체 일별'!B1463</f>
        <v>45828</v>
      </c>
      <c r="B276">
        <f>VLOOKUP(A276,'전체 일별'!B:BE,56,0)</f>
        <v>1376.5</v>
      </c>
    </row>
    <row r="277" spans="1:2">
      <c r="A277" s="7">
        <f>'전체 일별'!B1464</f>
        <v>45829</v>
      </c>
      <c r="B277">
        <f>VLOOKUP(A277,'전체 일별'!B:BE,56,0)</f>
        <v>1376.5</v>
      </c>
    </row>
    <row r="278" spans="1:2">
      <c r="A278" s="7">
        <f>'전체 일별'!B1465</f>
        <v>45830</v>
      </c>
      <c r="B278">
        <f>VLOOKUP(A278,'전체 일별'!B:BE,56,0)</f>
        <v>1376.5</v>
      </c>
    </row>
    <row r="279" spans="1:2">
      <c r="A279" s="7">
        <f>'전체 일별'!B1466</f>
        <v>45831</v>
      </c>
      <c r="B279">
        <f>VLOOKUP(A279,'전체 일별'!B:BE,56,0)</f>
        <v>1372.5</v>
      </c>
    </row>
    <row r="280" spans="1:2">
      <c r="A280" s="7">
        <f>'전체 일별'!B1467</f>
        <v>45832</v>
      </c>
      <c r="B280">
        <f>VLOOKUP(A280,'전체 일별'!B:BE,56,0)</f>
        <v>1359</v>
      </c>
    </row>
    <row r="281" spans="1:2">
      <c r="A281" s="7">
        <f>'전체 일별'!B1468</f>
        <v>45833</v>
      </c>
      <c r="B281">
        <f>VLOOKUP(A281,'전체 일별'!B:BE,56,0)</f>
        <v>1361</v>
      </c>
    </row>
    <row r="282" spans="1:2">
      <c r="A282" s="7">
        <f>'전체 일별'!B1469</f>
        <v>45834</v>
      </c>
      <c r="B282">
        <f>VLOOKUP(A282,'전체 일별'!B:BE,56,0)</f>
        <v>1358.5</v>
      </c>
    </row>
    <row r="283" spans="1:2">
      <c r="A283" s="7">
        <f>'전체 일별'!B1470</f>
        <v>45835</v>
      </c>
      <c r="B283">
        <f>VLOOKUP(A283,'전체 일별'!B:BE,56,0)</f>
        <v>1364</v>
      </c>
    </row>
    <row r="284" spans="1:2">
      <c r="A284" s="7">
        <f>'전체 일별'!B1471</f>
        <v>45836</v>
      </c>
      <c r="B284">
        <f>VLOOKUP(A284,'전체 일별'!B:BE,56,0)</f>
        <v>1364</v>
      </c>
    </row>
    <row r="285" spans="1:2">
      <c r="A285" s="7">
        <f>'전체 일별'!B1472</f>
        <v>45837</v>
      </c>
      <c r="B285">
        <f>VLOOKUP(A285,'전체 일별'!B:BE,56,0)</f>
        <v>1364</v>
      </c>
    </row>
    <row r="286" spans="1:2">
      <c r="A286" s="7">
        <f>'전체 일별'!B1473</f>
        <v>45838</v>
      </c>
      <c r="B286">
        <f>VLOOKUP(A286,'전체 일별'!B:BE,56,0)</f>
        <v>1354</v>
      </c>
    </row>
    <row r="287" spans="1:2">
      <c r="A287" s="7">
        <f>'전체 일별'!B1474</f>
        <v>45839</v>
      </c>
      <c r="B287">
        <f>VLOOKUP(A287,'전체 일별'!B:BE,56,0)</f>
        <v>1358</v>
      </c>
    </row>
    <row r="288" spans="1:2">
      <c r="A288" s="7">
        <f>'전체 일별'!B1475</f>
        <v>45840</v>
      </c>
      <c r="B288">
        <f>VLOOKUP(A288,'전체 일별'!B:BE,56,0)</f>
        <v>1356</v>
      </c>
    </row>
    <row r="289" spans="1:2">
      <c r="A289" s="7">
        <f>'전체 일별'!B1476</f>
        <v>45841</v>
      </c>
      <c r="B289">
        <f>VLOOKUP(A289,'전체 일별'!B:BE,56,0)</f>
        <v>1363.5</v>
      </c>
    </row>
    <row r="290" spans="1:2">
      <c r="A290" s="7">
        <f>'전체 일별'!B1477</f>
        <v>45842</v>
      </c>
      <c r="B290">
        <f>VLOOKUP(A290,'전체 일별'!B:BE,56,0)</f>
        <v>1366.5</v>
      </c>
    </row>
    <row r="291" spans="1:2">
      <c r="A291" s="7">
        <f>'전체 일별'!B1478</f>
        <v>45843</v>
      </c>
      <c r="B291">
        <f>VLOOKUP(A291,'전체 일별'!B:BE,56,0)</f>
        <v>1366.5</v>
      </c>
    </row>
    <row r="292" spans="1:2">
      <c r="A292" s="7">
        <f>'전체 일별'!B1479</f>
        <v>45844</v>
      </c>
      <c r="B292">
        <f>VLOOKUP(A292,'전체 일별'!B:BE,56,0)</f>
        <v>1366.5</v>
      </c>
    </row>
    <row r="293" spans="1:2">
      <c r="A293" s="7">
        <f>'전체 일별'!B1480</f>
        <v>45845</v>
      </c>
      <c r="B293">
        <f>VLOOKUP(A293,'전체 일별'!B:BE,56,0)</f>
        <v>1376</v>
      </c>
    </row>
    <row r="294" spans="1:2">
      <c r="A294" s="7">
        <f>'전체 일별'!B1481</f>
        <v>45846</v>
      </c>
      <c r="B294">
        <f>VLOOKUP(A294,'전체 일별'!B:BE,56,0)</f>
        <v>1371.5</v>
      </c>
    </row>
    <row r="295" spans="1:2">
      <c r="A295" s="7">
        <f>'전체 일별'!B1482</f>
        <v>45847</v>
      </c>
      <c r="B295">
        <f>VLOOKUP(A295,'전체 일별'!B:BE,56,0)</f>
        <v>1374.8</v>
      </c>
    </row>
    <row r="296" spans="1:2">
      <c r="A296" s="7">
        <f>'전체 일별'!B1483</f>
        <v>45848</v>
      </c>
      <c r="B296">
        <f>VLOOKUP(A296,'전체 일별'!B:BE,56,0)</f>
        <v>1372.5</v>
      </c>
    </row>
    <row r="297" spans="1:2">
      <c r="A297" s="7">
        <f>'전체 일별'!B1484</f>
        <v>45849</v>
      </c>
      <c r="B297">
        <f>VLOOKUP(A297,'전체 일별'!B:BE,56,0)</f>
        <v>1379.2</v>
      </c>
    </row>
    <row r="298" spans="1:2">
      <c r="A298" s="7">
        <f>'전체 일별'!B1485</f>
        <v>45850</v>
      </c>
      <c r="B298">
        <f>VLOOKUP(A298,'전체 일별'!B:BE,56,0)</f>
        <v>1379.2</v>
      </c>
    </row>
    <row r="299" spans="1:2">
      <c r="A299" s="7">
        <f>'전체 일별'!B1486</f>
        <v>45851</v>
      </c>
      <c r="B299">
        <f>VLOOKUP(A299,'전체 일별'!B:BE,56,0)</f>
        <v>1379.2</v>
      </c>
    </row>
    <row r="300" spans="1:2">
      <c r="A300" s="7">
        <f>'전체 일별'!B1487</f>
        <v>45852</v>
      </c>
      <c r="B300">
        <f>VLOOKUP(A300,'전체 일별'!B:BE,56,0)</f>
        <v>1383.2</v>
      </c>
    </row>
    <row r="301" spans="1:2">
      <c r="A301" s="7">
        <f>'전체 일별'!B1488</f>
        <v>45853</v>
      </c>
      <c r="B301">
        <f>VLOOKUP(A301,'전체 일별'!B:BE,56,0)</f>
        <v>1387.5</v>
      </c>
    </row>
    <row r="302" spans="1:2">
      <c r="A302" s="7">
        <f>'전체 일별'!B1489</f>
        <v>45854</v>
      </c>
      <c r="B302">
        <f>VLOOKUP(A302,'전체 일별'!B:BE,56,0)</f>
        <v>1387</v>
      </c>
    </row>
    <row r="303" spans="1:2">
      <c r="A303" s="7">
        <f>'전체 일별'!B1490</f>
        <v>45855</v>
      </c>
      <c r="B303">
        <f>VLOOKUP(A303,'전체 일별'!B:BE,56,0)</f>
        <v>1391.5</v>
      </c>
    </row>
    <row r="304" spans="1:2">
      <c r="A304" s="7">
        <f>'전체 일별'!B1491</f>
        <v>45856</v>
      </c>
      <c r="B304">
        <f>VLOOKUP(A304,'전체 일별'!B:BE,56,0)</f>
        <v>1392.1</v>
      </c>
    </row>
    <row r="305" spans="1:2">
      <c r="A305" s="7">
        <f>'전체 일별'!B1492</f>
        <v>45857</v>
      </c>
      <c r="B305">
        <f>VLOOKUP(A305,'전체 일별'!B:BE,56,0)</f>
        <v>1392.1</v>
      </c>
    </row>
    <row r="306" spans="1:2">
      <c r="A306" s="7">
        <f>'전체 일별'!B1493</f>
        <v>45858</v>
      </c>
      <c r="B306">
        <f>VLOOKUP(A306,'전체 일별'!B:BE,56,0)</f>
        <v>1392.1</v>
      </c>
    </row>
    <row r="307" spans="1:2">
      <c r="A307" s="7">
        <f>'전체 일별'!B1494</f>
        <v>45859</v>
      </c>
      <c r="B307">
        <f>VLOOKUP(A307,'전체 일별'!B:BE,56,0)</f>
        <v>1383.3</v>
      </c>
    </row>
    <row r="308" spans="1:2">
      <c r="A308" s="7">
        <f>'전체 일별'!B1495</f>
        <v>45860</v>
      </c>
      <c r="B308">
        <f>VLOOKUP(A308,'전체 일별'!B:BE,56,0)</f>
        <v>1381.5</v>
      </c>
    </row>
    <row r="309" spans="1:2">
      <c r="A309" s="7">
        <f>'전체 일별'!B1496</f>
        <v>45861</v>
      </c>
      <c r="B309">
        <f>VLOOKUP(A309,'전체 일별'!B:BE,56,0)</f>
        <v>1376.5</v>
      </c>
    </row>
    <row r="310" spans="1:2">
      <c r="A310" s="7">
        <f>'전체 일별'!B1497</f>
        <v>45862</v>
      </c>
      <c r="B310">
        <f>VLOOKUP(A310,'전체 일별'!B:BE,56,0)</f>
        <v>1373.7</v>
      </c>
    </row>
    <row r="311" spans="1:2">
      <c r="A311" s="7">
        <f>'전체 일별'!B1498</f>
        <v>45863</v>
      </c>
      <c r="B311">
        <f>VLOOKUP(A311,'전체 일별'!B:BE,56,0)</f>
        <v>1384.5</v>
      </c>
    </row>
    <row r="312" spans="1:2">
      <c r="A312" s="7">
        <f>'전체 일별'!B1499</f>
        <v>45864</v>
      </c>
      <c r="B312">
        <f>VLOOKUP(A312,'전체 일별'!B:BE,56,0)</f>
        <v>1384.5</v>
      </c>
    </row>
    <row r="313" spans="1:2">
      <c r="A313" s="7">
        <f>'전체 일별'!B1500</f>
        <v>45865</v>
      </c>
      <c r="B313">
        <f>VLOOKUP(A313,'전체 일별'!B:BE,56,0)</f>
        <v>1384.5</v>
      </c>
    </row>
    <row r="314" spans="1:2">
      <c r="A314" s="7">
        <f>'전체 일별'!B1501</f>
        <v>45866</v>
      </c>
      <c r="B314">
        <f>VLOOKUP(A314,'전체 일별'!B:BE,56,0)</f>
        <v>1390</v>
      </c>
    </row>
    <row r="315" spans="1:2">
      <c r="A315" s="7">
        <f>'전체 일별'!B1502</f>
        <v>45867</v>
      </c>
      <c r="B315">
        <f>VLOOKUP(A315,'전체 일별'!B:BE,56,0)</f>
        <v>1389</v>
      </c>
    </row>
    <row r="316" spans="1:2">
      <c r="A316" s="7">
        <f>'전체 일별'!B1503</f>
        <v>45868</v>
      </c>
      <c r="B316">
        <f>VLOOKUP(A316,'전체 일별'!B:BE,56,0)</f>
        <v>1393</v>
      </c>
    </row>
    <row r="317" spans="1:2">
      <c r="A317" s="7">
        <f>'전체 일별'!B1504</f>
        <v>45869</v>
      </c>
      <c r="B317">
        <f>VLOOKUP(A317,'전체 일별'!B:BE,56,0)</f>
        <v>1395</v>
      </c>
    </row>
    <row r="318" spans="1:2">
      <c r="A318" s="7">
        <f>'전체 일별'!B1505</f>
        <v>45870</v>
      </c>
      <c r="B318">
        <f>VLOOKUP(A318,'전체 일별'!B:BE,56,0)</f>
        <v>1391</v>
      </c>
    </row>
    <row r="319" spans="1:2">
      <c r="A319" s="7">
        <f>'전체 일별'!B1506</f>
        <v>45871</v>
      </c>
      <c r="B319">
        <f>VLOOKUP(A319,'전체 일별'!B:BE,56,0)</f>
        <v>1391</v>
      </c>
    </row>
    <row r="320" spans="1:2">
      <c r="A320" s="7">
        <f>'전체 일별'!B1507</f>
        <v>45872</v>
      </c>
      <c r="B320">
        <f>VLOOKUP(A320,'전체 일별'!B:BE,56,0)</f>
        <v>1391</v>
      </c>
    </row>
    <row r="321" spans="1:2">
      <c r="A321" s="7">
        <f>'전체 일별'!B1508</f>
        <v>45873</v>
      </c>
      <c r="B321">
        <f>VLOOKUP(A321,'전체 일별'!B:BE,56,0)</f>
        <v>1386</v>
      </c>
    </row>
    <row r="322" spans="1:2">
      <c r="A322" s="7">
        <f>'전체 일별'!B1509</f>
        <v>45874</v>
      </c>
      <c r="B322">
        <f>VLOOKUP(A322,'전체 일별'!B:BE,56,0)</f>
        <v>1387.7</v>
      </c>
    </row>
    <row r="323" spans="1:2">
      <c r="A323" s="7">
        <f>'전체 일별'!B1510</f>
        <v>45875</v>
      </c>
      <c r="B323">
        <f>VLOOKUP(A323,'전체 일별'!B:BE,56,0)</f>
        <v>1385.5</v>
      </c>
    </row>
    <row r="324" spans="1:2">
      <c r="A324" s="7">
        <f>'전체 일별'!B1511</f>
        <v>45876</v>
      </c>
      <c r="B324">
        <f>VLOOKUP(A324,'전체 일별'!B:BE,56,0)</f>
        <v>1385</v>
      </c>
    </row>
    <row r="325" spans="1:2">
      <c r="A325" s="7">
        <f>'전체 일별'!B1512</f>
        <v>45877</v>
      </c>
      <c r="B325">
        <f>VLOOKUP(A325,'전체 일별'!B:BE,56,0)</f>
        <v>1391.5</v>
      </c>
    </row>
    <row r="326" spans="1:2">
      <c r="A326" s="7">
        <f>'전체 일별'!B1513</f>
        <v>45878</v>
      </c>
      <c r="B326">
        <f>VLOOKUP(A326,'전체 일별'!B:BE,56,0)</f>
        <v>1391.5</v>
      </c>
    </row>
    <row r="327" spans="1:2">
      <c r="A327" s="7">
        <f>'전체 일별'!B1514</f>
        <v>45879</v>
      </c>
      <c r="B327">
        <f>VLOOKUP(A327,'전체 일별'!B:BE,56,0)</f>
        <v>1391.5</v>
      </c>
    </row>
    <row r="328" spans="1:2">
      <c r="A328" s="7">
        <f>'전체 일별'!B1515</f>
        <v>45880</v>
      </c>
      <c r="B328">
        <f>VLOOKUP(A328,'전체 일별'!B:BE,56,0)</f>
        <v>1392.5</v>
      </c>
    </row>
    <row r="329" spans="1:2">
      <c r="A329" s="7">
        <f>'전체 일별'!B1516</f>
        <v>45881</v>
      </c>
      <c r="B329">
        <f>VLOOKUP(A329,'전체 일별'!B:BE,56,0)</f>
        <v>1385.5</v>
      </c>
    </row>
    <row r="330" spans="1:2">
      <c r="A330" s="7">
        <f>'전체 일별'!B1517</f>
        <v>45882</v>
      </c>
      <c r="B330">
        <f>VLOOKUP(A330,'전체 일별'!B:BE,56,0)</f>
        <v>1380</v>
      </c>
    </row>
    <row r="331" spans="1:2">
      <c r="A331" s="7">
        <f>'전체 일별'!B1518</f>
        <v>45883</v>
      </c>
      <c r="B331">
        <f>VLOOKUP(A331,'전체 일별'!B:BE,56,0)</f>
        <v>1390</v>
      </c>
    </row>
    <row r="332" spans="1:2">
      <c r="A332" s="7">
        <f>'전체 일별'!B1519</f>
        <v>45884</v>
      </c>
      <c r="B332">
        <f>VLOOKUP(A332,'전체 일별'!B:BE,56,0)</f>
        <v>1390</v>
      </c>
    </row>
    <row r="333" spans="1:2">
      <c r="A333" s="7">
        <f>'전체 일별'!B1520</f>
        <v>45885</v>
      </c>
      <c r="B333">
        <f>VLOOKUP(A333,'전체 일별'!B:BE,56,0)</f>
        <v>1390</v>
      </c>
    </row>
    <row r="334" spans="1:2">
      <c r="A334" s="7">
        <f>'전체 일별'!B1521</f>
        <v>45886</v>
      </c>
      <c r="B334">
        <f>VLOOKUP(A334,'전체 일별'!B:BE,56,0)</f>
        <v>1390</v>
      </c>
    </row>
    <row r="335" spans="1:2">
      <c r="A335" s="7">
        <f>'전체 일별'!B1522</f>
        <v>45887</v>
      </c>
      <c r="B335">
        <f>VLOOKUP(A335,'전체 일별'!B:BE,56,0)</f>
        <v>1388.8</v>
      </c>
    </row>
    <row r="336" spans="1:2">
      <c r="A336" s="7">
        <f>'전체 일별'!B1523</f>
        <v>45888</v>
      </c>
      <c r="B336">
        <f>IFERROR(VLOOKUP(A336,'전체 일별'!B:BE,56,0),0)</f>
        <v>1393.2</v>
      </c>
    </row>
    <row r="337" spans="1:2">
      <c r="A337" s="7">
        <f>'전체 일별'!B1524</f>
        <v>45889</v>
      </c>
      <c r="B337">
        <f>IFERROR(VLOOKUP(A337,'전체 일별'!B:BE,56,0),0)</f>
        <v>1397.5</v>
      </c>
    </row>
    <row r="338" spans="1:2">
      <c r="A338" s="7">
        <f>'전체 일별'!B1525</f>
        <v>45890</v>
      </c>
      <c r="B338">
        <f>IFERROR(VLOOKUP(A338,'전체 일별'!B:BE,56,0),0)</f>
        <v>1401.5</v>
      </c>
    </row>
    <row r="339" spans="1:2">
      <c r="A339" s="7">
        <f>'전체 일별'!B1526</f>
        <v>45891</v>
      </c>
      <c r="B339">
        <f>IFERROR(VLOOKUP(A339,'전체 일별'!B:BE,56,0),0)</f>
        <v>1385.9</v>
      </c>
    </row>
    <row r="340" spans="1:2">
      <c r="A340" s="7">
        <f>'전체 일별'!B1527</f>
        <v>45892</v>
      </c>
      <c r="B340">
        <f>IFERROR(VLOOKUP(A340,'전체 일별'!B:BE,56,0),0)</f>
        <v>1385.9</v>
      </c>
    </row>
    <row r="341" spans="1:2">
      <c r="A341" s="7">
        <f>'전체 일별'!B1528</f>
        <v>45893</v>
      </c>
      <c r="B341">
        <f>IFERROR(VLOOKUP(A341,'전체 일별'!B:BE,56,0),0)</f>
        <v>1385.9</v>
      </c>
    </row>
    <row r="342" spans="1:2">
      <c r="A342" s="7">
        <f>'전체 일별'!B1529</f>
        <v>45894</v>
      </c>
      <c r="B342">
        <f>IFERROR(VLOOKUP(A342,'전체 일별'!B:BE,56,0),0)</f>
        <v>1391.5</v>
      </c>
    </row>
    <row r="343" spans="1:2">
      <c r="A343" s="7">
        <f>'전체 일별'!B1530</f>
        <v>45895</v>
      </c>
      <c r="B343">
        <f>IFERROR(VLOOKUP(A343,'전체 일별'!B:BE,56,0),0)</f>
        <v>1395</v>
      </c>
    </row>
    <row r="344" spans="1:2">
      <c r="A344" s="7">
        <f>'전체 일별'!B1531</f>
        <v>45896</v>
      </c>
      <c r="B344">
        <f>IFERROR(VLOOKUP(A344,'전체 일별'!B:BE,56,0),0)</f>
        <v>1394</v>
      </c>
    </row>
    <row r="345" spans="1:2">
      <c r="A345" s="7">
        <f>'전체 일별'!B1532</f>
        <v>45897</v>
      </c>
      <c r="B345">
        <f>IFERROR(VLOOKUP(A345,'전체 일별'!B:BE,56,0),0)</f>
        <v>1385.5</v>
      </c>
    </row>
    <row r="346" spans="1:2">
      <c r="A346" s="7">
        <f>'전체 일별'!B1533</f>
        <v>45898</v>
      </c>
      <c r="B346">
        <f>IFERROR(VLOOKUP(A346,'전체 일별'!B:BE,56,0),0)</f>
        <v>1391.5</v>
      </c>
    </row>
    <row r="347" spans="1:2">
      <c r="A347" s="7">
        <f>'전체 일별'!B1534</f>
        <v>45899</v>
      </c>
      <c r="B347">
        <f>IFERROR(VLOOKUP(A347,'전체 일별'!B:BE,56,0),0)</f>
        <v>1391.5</v>
      </c>
    </row>
    <row r="348" spans="1:2">
      <c r="A348" s="7">
        <f>'전체 일별'!B1535</f>
        <v>45900</v>
      </c>
      <c r="B348">
        <f>IFERROR(VLOOKUP(A348,'전체 일별'!B:BE,56,0),0)</f>
        <v>1391.5</v>
      </c>
    </row>
    <row r="349" spans="1:2">
      <c r="A349" s="7">
        <f>'전체 일별'!B1536</f>
        <v>45901</v>
      </c>
      <c r="B349">
        <f>IFERROR(VLOOKUP(A349,'전체 일별'!B:BE,56,0),0)</f>
        <v>1393.5</v>
      </c>
    </row>
    <row r="350" spans="1:2">
      <c r="A350" s="7">
        <f>'전체 일별'!B1537</f>
        <v>45902</v>
      </c>
      <c r="B350">
        <f>IFERROR(VLOOKUP(A350,'전체 일별'!B:BE,56,0),0)</f>
        <v>1396</v>
      </c>
    </row>
    <row r="351" spans="1:2">
      <c r="A351" s="7">
        <f>'전체 일별'!B1538</f>
        <v>45903</v>
      </c>
      <c r="B351">
        <f>IFERROR(VLOOKUP(A351,'전체 일별'!B:BE,56,0),0)</f>
        <v>1391</v>
      </c>
    </row>
    <row r="352" spans="1:2">
      <c r="A352" s="7">
        <f>'전체 일별'!B1539</f>
        <v>45904</v>
      </c>
      <c r="B352">
        <f>IFERROR(VLOOKUP(A352,'전체 일별'!B:BE,56,0),0)</f>
        <v>1394</v>
      </c>
    </row>
    <row r="353" spans="1:2">
      <c r="A353" s="7">
        <f>'전체 일별'!B1540</f>
        <v>45905</v>
      </c>
      <c r="B353">
        <f>IFERROR(VLOOKUP(A353,'전체 일별'!B:BE,56,0),0)</f>
        <v>1391</v>
      </c>
    </row>
    <row r="354" spans="1:2">
      <c r="A354" s="7">
        <f>'전체 일별'!B1541</f>
        <v>45906</v>
      </c>
      <c r="B354">
        <f>IFERROR(VLOOKUP(A354,'전체 일별'!B:BE,56,0),0)</f>
        <v>1391</v>
      </c>
    </row>
    <row r="355" spans="1:2">
      <c r="A355" s="7">
        <f>'전체 일별'!B1542</f>
        <v>45907</v>
      </c>
      <c r="B355">
        <f>IFERROR(VLOOKUP(A355,'전체 일별'!B:BE,56,0),0)</f>
        <v>1391</v>
      </c>
    </row>
    <row r="356" spans="1:2">
      <c r="A356" s="7">
        <f>'전체 일별'!B1543</f>
        <v>45908</v>
      </c>
      <c r="B356">
        <f>IFERROR(VLOOKUP(A356,'전체 일별'!B:BE,56,0),0)</f>
        <v>1386.5</v>
      </c>
    </row>
    <row r="357" spans="1:2">
      <c r="A357" s="7">
        <f>'전체 일별'!B1544</f>
        <v>45909</v>
      </c>
      <c r="B357">
        <f>IFERROR(VLOOKUP(A357,'전체 일별'!B:BE,56,0),0)</f>
        <v>1390</v>
      </c>
    </row>
    <row r="358" spans="1:2">
      <c r="A358" s="7">
        <f>'전체 일별'!B1545</f>
        <v>45910</v>
      </c>
      <c r="B358">
        <f>IFERROR(VLOOKUP(A358,'전체 일별'!B:BE,56,0),0)</f>
        <v>1389.9</v>
      </c>
    </row>
    <row r="359" spans="1:2">
      <c r="A359" s="7">
        <f>'전체 일별'!B1546</f>
        <v>45911</v>
      </c>
      <c r="B359">
        <f>IFERROR(VLOOKUP(A359,'전체 일별'!B:BE,56,0),0)</f>
        <v>1390.4</v>
      </c>
    </row>
    <row r="360" spans="1:2">
      <c r="A360" s="7">
        <f>'전체 일별'!B1547</f>
        <v>45912</v>
      </c>
      <c r="B360">
        <f>IFERROR(VLOOKUP(A360,'전체 일별'!B:BE,56,0),0)</f>
        <v>1394</v>
      </c>
    </row>
    <row r="361" spans="1:2">
      <c r="A361" s="7">
        <f>'전체 일별'!B1548</f>
        <v>45913</v>
      </c>
      <c r="B361">
        <f>IFERROR(VLOOKUP(A361,'전체 일별'!B:BE,56,0),0)</f>
        <v>1394</v>
      </c>
    </row>
    <row r="362" spans="1:2">
      <c r="A362" s="7">
        <f>'전체 일별'!B1549</f>
        <v>45914</v>
      </c>
      <c r="B362">
        <f>IFERROR(VLOOKUP(A362,'전체 일별'!B:BE,56,0),0)</f>
        <v>1394</v>
      </c>
    </row>
    <row r="363" spans="1:2">
      <c r="A363" s="7">
        <f>'전체 일별'!B1550</f>
        <v>45915</v>
      </c>
      <c r="B363">
        <f>IFERROR(VLOOKUP(A363,'전체 일별'!B:BE,56,0),0)</f>
        <v>1386.5</v>
      </c>
    </row>
    <row r="364" spans="1:2">
      <c r="A364" s="7">
        <f>'전체 일별'!B1551</f>
        <v>45916</v>
      </c>
      <c r="B364">
        <f>IFERROR(VLOOKUP(A364,'전체 일별'!B:BE,56,0),0)</f>
        <v>1379.8</v>
      </c>
    </row>
    <row r="365" spans="1:2">
      <c r="A365" s="7">
        <f>'전체 일별'!B1552</f>
        <v>45917</v>
      </c>
      <c r="B365">
        <f>IFERROR(VLOOKUP(A365,'전체 일별'!B:BE,56,0),0)</f>
        <v>1381</v>
      </c>
    </row>
    <row r="366" spans="1:2">
      <c r="A366" s="7">
        <f>'전체 일별'!B1553</f>
        <v>45918</v>
      </c>
      <c r="B366">
        <f>IFERROR(VLOOKUP(A366,'전체 일별'!B:BE,56,0),0)</f>
        <v>1388.5</v>
      </c>
    </row>
    <row r="367" spans="1:2">
      <c r="A367" s="7">
        <f>'전체 일별'!B1554</f>
        <v>45919</v>
      </c>
      <c r="B367">
        <f>IFERROR(VLOOKUP(A367,'전체 일별'!B:BE,56,0),0)</f>
        <v>1399</v>
      </c>
    </row>
    <row r="368" spans="1:2">
      <c r="A368" s="7">
        <f>'전체 일별'!B1555</f>
        <v>45920</v>
      </c>
      <c r="B368">
        <f>IFERROR(VLOOKUP(A368,'전체 일별'!B:BE,56,0),0)</f>
        <v>1399</v>
      </c>
    </row>
    <row r="369" spans="1:2">
      <c r="A369" s="7">
        <f>'전체 일별'!B1556</f>
        <v>45921</v>
      </c>
      <c r="B369">
        <f>IFERROR(VLOOKUP(A369,'전체 일별'!B:BE,56,0),0)</f>
        <v>1399</v>
      </c>
    </row>
    <row r="370" spans="1:2">
      <c r="A370" s="7">
        <f>'전체 일별'!B1557</f>
        <v>45922</v>
      </c>
      <c r="B370">
        <f>IFERROR(VLOOKUP(A370,'전체 일별'!B:BE,56,0),0)</f>
        <v>1392</v>
      </c>
    </row>
    <row r="371" spans="1:2">
      <c r="A371" s="7">
        <f>'전체 일별'!B1558</f>
        <v>45923</v>
      </c>
      <c r="B371">
        <f>IFERROR(VLOOKUP(A371,'전체 일별'!B:BE,56,0),0)</f>
        <v>1395.5</v>
      </c>
    </row>
    <row r="372" spans="1:2">
      <c r="A372" s="7">
        <f>'전체 일별'!B1559</f>
        <v>45924</v>
      </c>
      <c r="B372">
        <f>IFERROR(VLOOKUP(A372,'전체 일별'!B:BE,56,0),0)</f>
        <v>1405</v>
      </c>
    </row>
    <row r="373" spans="1:2">
      <c r="A373" s="7">
        <f>'전체 일별'!B1560</f>
        <v>45925</v>
      </c>
      <c r="B373">
        <f>IFERROR(VLOOKUP(A373,'전체 일별'!B:BE,56,0),0)</f>
        <v>1409</v>
      </c>
    </row>
    <row r="374" spans="1:2">
      <c r="A374" s="7">
        <f>'전체 일별'!B1561</f>
        <v>45926</v>
      </c>
      <c r="B374">
        <f>IFERROR(VLOOKUP(A374,'전체 일별'!B:BE,56,0),0)</f>
        <v>1410.5</v>
      </c>
    </row>
    <row r="375" spans="1:2">
      <c r="A375" s="7">
        <f>'전체 일별'!B1562</f>
        <v>45927</v>
      </c>
      <c r="B375">
        <f>IFERROR(VLOOKUP(A375,'전체 일별'!B:BE,56,0),0)</f>
        <v>1410.5</v>
      </c>
    </row>
    <row r="376" spans="1:2">
      <c r="A376" s="7">
        <f>'전체 일별'!B1563</f>
        <v>45928</v>
      </c>
      <c r="B376">
        <f>IFERROR(VLOOKUP(A376,'전체 일별'!B:BE,56,0),0)</f>
        <v>1410.5</v>
      </c>
    </row>
    <row r="377" spans="1:2">
      <c r="A377" s="7">
        <f>'전체 일별'!B1564</f>
        <v>45929</v>
      </c>
      <c r="B377">
        <f>IFERROR(VLOOKUP(A377,'전체 일별'!B:BE,56,0),0)</f>
        <v>1400.5</v>
      </c>
    </row>
    <row r="378" spans="1:2">
      <c r="A378" s="7">
        <f>'전체 일별'!B1565</f>
        <v>45930</v>
      </c>
      <c r="B378">
        <f>IFERROR(VLOOKUP(A378,'전체 일별'!B:BE,56,0),0)</f>
        <v>1406</v>
      </c>
    </row>
    <row r="379" spans="1:2">
      <c r="A379" s="7">
        <f>'전체 일별'!B1566</f>
        <v>45931</v>
      </c>
      <c r="B379">
        <f>IFERROR(VLOOKUP(A379,'전체 일별'!B:BE,56,0),0)</f>
        <v>1403.5</v>
      </c>
    </row>
    <row r="380" spans="1:2">
      <c r="A380" s="7">
        <f>'전체 일별'!B1567</f>
        <v>45932</v>
      </c>
      <c r="B380">
        <f>IFERROR(VLOOKUP(A380,'전체 일별'!B:BE,56,0),0)</f>
        <v>1424.7</v>
      </c>
    </row>
    <row r="381" spans="1:2">
      <c r="A381" s="7">
        <f>'전체 일별'!B1568</f>
        <v>45933</v>
      </c>
      <c r="B381">
        <f>IFERROR(VLOOKUP(A381,'전체 일별'!B:BE,56,0),0)</f>
        <v>1424.7</v>
      </c>
    </row>
    <row r="382" spans="1:2">
      <c r="A382" s="7">
        <f>'전체 일별'!B1569</f>
        <v>45934</v>
      </c>
      <c r="B382">
        <f>IFERROR(VLOOKUP(A382,'전체 일별'!B:BE,56,0),0)</f>
        <v>1424.7</v>
      </c>
    </row>
    <row r="383" spans="1:2">
      <c r="A383" s="7">
        <f>'전체 일별'!B1570</f>
        <v>45935</v>
      </c>
      <c r="B383">
        <f>IFERROR(VLOOKUP(A383,'전체 일별'!B:BE,56,0),0)</f>
        <v>1424.7</v>
      </c>
    </row>
    <row r="384" spans="1:2">
      <c r="A384" s="7">
        <f>'전체 일별'!B1571</f>
        <v>45936</v>
      </c>
      <c r="B384">
        <f>IFERROR(VLOOKUP(A384,'전체 일별'!B:BE,56,0),0)</f>
        <v>1424.7</v>
      </c>
    </row>
    <row r="385" spans="1:2">
      <c r="A385" s="7">
        <f>'전체 일별'!B1572</f>
        <v>45937</v>
      </c>
      <c r="B385">
        <f>IFERROR(VLOOKUP(A385,'전체 일별'!B:BE,56,0),0)</f>
        <v>1424.7</v>
      </c>
    </row>
    <row r="386" spans="1:2">
      <c r="A386" s="7">
        <f>'전체 일별'!B1573</f>
        <v>45938</v>
      </c>
      <c r="B386">
        <f>IFERROR(VLOOKUP(A386,'전체 일별'!B:BE,56,0),0)</f>
        <v>1424.7</v>
      </c>
    </row>
    <row r="387" spans="1:2">
      <c r="A387" s="7">
        <f>'전체 일별'!B1574</f>
        <v>45939</v>
      </c>
      <c r="B387">
        <f>IFERROR(VLOOKUP(A387,'전체 일별'!B:BE,56,0),0)</f>
        <v>1424.7</v>
      </c>
    </row>
    <row r="388" spans="1:2">
      <c r="A388" s="7">
        <f>'전체 일별'!B1575</f>
        <v>45940</v>
      </c>
      <c r="B388">
        <f>IFERROR(VLOOKUP(A388,'전체 일별'!B:BE,56,0),0)</f>
        <v>1436</v>
      </c>
    </row>
    <row r="389" spans="1:2">
      <c r="A389" s="7">
        <f>'전체 일별'!B1576</f>
        <v>45941</v>
      </c>
      <c r="B389">
        <f>IFERROR(VLOOKUP(A389,'전체 일별'!B:BE,56,0),0)</f>
        <v>1436</v>
      </c>
    </row>
    <row r="390" spans="1:2">
      <c r="A390" s="7">
        <f>'전체 일별'!B1577</f>
        <v>45942</v>
      </c>
      <c r="B390">
        <f>IFERROR(VLOOKUP(A390,'전체 일별'!B:BE,56,0),0)</f>
        <v>1436</v>
      </c>
    </row>
    <row r="391" spans="1:2">
      <c r="A391" s="7">
        <f>'전체 일별'!B1578</f>
        <v>45943</v>
      </c>
      <c r="B391">
        <f>IFERROR(VLOOKUP(A391,'전체 일별'!B:BE,56,0),0)</f>
        <v>1427</v>
      </c>
    </row>
    <row r="392" spans="1:2">
      <c r="A392" s="7">
        <f>'전체 일별'!B1579</f>
        <v>45944</v>
      </c>
      <c r="B392">
        <f>IFERROR(VLOOKUP(A392,'전체 일별'!B:BE,56,0),0)</f>
        <v>1430.5</v>
      </c>
    </row>
    <row r="393" spans="1:2">
      <c r="A393" s="7">
        <f>'전체 일별'!B1580</f>
        <v>45945</v>
      </c>
      <c r="B393">
        <f>IFERROR(VLOOKUP(A393,'전체 일별'!B:BE,56,0),0)</f>
        <v>1422.5</v>
      </c>
    </row>
    <row r="394" spans="1:2">
      <c r="A394" s="7">
        <f>'전체 일별'!B1581</f>
        <v>45946</v>
      </c>
      <c r="B394">
        <f>IFERROR(VLOOKUP(A394,'전체 일별'!B:BE,56,0),0)</f>
        <v>1418.5</v>
      </c>
    </row>
    <row r="395" spans="1:2">
      <c r="A395" s="7">
        <f>'전체 일별'!B1582</f>
        <v>45947</v>
      </c>
      <c r="B395">
        <f>IFERROR(VLOOKUP(A395,'전체 일별'!B:BE,56,0),0)</f>
        <v>1423.8</v>
      </c>
    </row>
    <row r="396" spans="1:2">
      <c r="A396" s="7">
        <f>'전체 일별'!B1583</f>
        <v>45948</v>
      </c>
      <c r="B396">
        <f>IFERROR(VLOOKUP(A396,'전체 일별'!B:BE,56,0),0)</f>
        <v>1423.8</v>
      </c>
    </row>
    <row r="397" spans="1:2">
      <c r="A397" s="7">
        <f>'전체 일별'!B1584</f>
        <v>45949</v>
      </c>
      <c r="B397">
        <f>IFERROR(VLOOKUP(A397,'전체 일별'!B:BE,56,0),0)</f>
        <v>1423.8</v>
      </c>
    </row>
    <row r="398" spans="1:2">
      <c r="A398" s="7">
        <f>'전체 일별'!B1585</f>
        <v>45950</v>
      </c>
      <c r="B398">
        <f>IFERROR(VLOOKUP(A398,'전체 일별'!B:BE,56,0),0)</f>
        <v>1422</v>
      </c>
    </row>
    <row r="399" spans="1:2">
      <c r="A399" s="7">
        <f>'전체 일별'!B1586</f>
        <v>45951</v>
      </c>
      <c r="B399">
        <f>IFERROR(VLOOKUP(A399,'전체 일별'!B:BE,56,0),0)</f>
        <v>1432</v>
      </c>
    </row>
    <row r="400" spans="1:2">
      <c r="A400" s="7">
        <f>'전체 일별'!B1587</f>
        <v>45952</v>
      </c>
      <c r="B400">
        <f>IFERROR(VLOOKUP(A400,'전체 일별'!B:BE,56,0),0)</f>
        <v>1432.8</v>
      </c>
    </row>
    <row r="401" spans="1:2">
      <c r="A401" s="7">
        <f>'전체 일별'!B1588</f>
        <v>45953</v>
      </c>
      <c r="B401">
        <f>IFERROR(VLOOKUP(A401,'전체 일별'!B:BE,56,0),0)</f>
        <v>1437.5</v>
      </c>
    </row>
    <row r="402" spans="1:2">
      <c r="A402" s="7">
        <f>'전체 일별'!B1589</f>
        <v>45954</v>
      </c>
      <c r="B402">
        <f>IFERROR(VLOOKUP(A402,'전체 일별'!B:BE,56,0),0)</f>
        <v>1439.7</v>
      </c>
    </row>
    <row r="403" spans="1:2">
      <c r="A403" s="7">
        <f>'전체 일별'!B1590</f>
        <v>45955</v>
      </c>
      <c r="B403">
        <f>IFERROR(VLOOKUP(A403,'전체 일별'!B:BE,56,0),0)</f>
        <v>1439.7</v>
      </c>
    </row>
    <row r="404" spans="1:2">
      <c r="A404" s="7">
        <f>'전체 일별'!B1591</f>
        <v>45956</v>
      </c>
      <c r="B404">
        <f>IFERROR(VLOOKUP(A404,'전체 일별'!B:BE,56,0),0)</f>
        <v>1439.7</v>
      </c>
    </row>
    <row r="405" spans="1:2">
      <c r="A405" s="7">
        <f>'전체 일별'!B1592</f>
        <v>45957</v>
      </c>
      <c r="B405">
        <f>IFERROR(VLOOKUP(A405,'전체 일별'!B:BE,56,0),0)</f>
        <v>1433.5</v>
      </c>
    </row>
    <row r="406" spans="1:2">
      <c r="A406" s="7">
        <f>'전체 일별'!B1593</f>
        <v>45958</v>
      </c>
      <c r="B406">
        <f>IFERROR(VLOOKUP(A406,'전체 일별'!B:BE,56,0),0)</f>
        <v>1434.5</v>
      </c>
    </row>
    <row r="407" spans="1:2">
      <c r="A407" s="7">
        <f>'전체 일별'!B1594</f>
        <v>45959</v>
      </c>
      <c r="B407">
        <f>IFERROR(VLOOKUP(A407,'전체 일별'!B:BE,56,0),0)</f>
        <v>1427.5</v>
      </c>
    </row>
    <row r="408" spans="1:2">
      <c r="A408" s="7">
        <f>'전체 일별'!B1595</f>
        <v>45960</v>
      </c>
      <c r="B408">
        <f>IFERROR(VLOOKUP(A408,'전체 일별'!B:BE,56,0),0)</f>
        <v>1430.5</v>
      </c>
    </row>
    <row r="409" spans="1:2">
      <c r="A409" s="7">
        <f>'전체 일별'!B1596</f>
        <v>45961</v>
      </c>
      <c r="B409">
        <f>IFERROR(VLOOKUP(A409,'전체 일별'!B:BE,56,0),0)</f>
        <v>1431.2</v>
      </c>
    </row>
    <row r="410" spans="1:2">
      <c r="A410" s="7">
        <f>'전체 일별'!B1597</f>
        <v>45962</v>
      </c>
      <c r="B410">
        <f>IFERROR(VLOOKUP(A410,'전체 일별'!B:BE,56,0),0)</f>
        <v>1431.2</v>
      </c>
    </row>
    <row r="411" spans="1:2">
      <c r="A411" s="7">
        <f>'전체 일별'!B1598</f>
        <v>45963</v>
      </c>
      <c r="B411">
        <f>IFERROR(VLOOKUP(A411,'전체 일별'!B:BE,56,0),0)</f>
        <v>1431.2</v>
      </c>
    </row>
    <row r="412" spans="1:2">
      <c r="A412" s="7">
        <f>'전체 일별'!B1599</f>
        <v>45964</v>
      </c>
      <c r="B412">
        <f>IFERROR(VLOOKUP(A412,'전체 일별'!B:BE,56,0),0)</f>
        <v>1431</v>
      </c>
    </row>
    <row r="413" spans="1:2">
      <c r="A413" s="7">
        <f>'전체 일별'!B1600</f>
        <v>45965</v>
      </c>
      <c r="B413">
        <f>IFERROR(VLOOKUP(A413,'전체 일별'!B:BE,56,0),0)</f>
        <v>1444</v>
      </c>
    </row>
    <row r="414" spans="1:2">
      <c r="A414" s="7">
        <f>'전체 일별'!B1601</f>
        <v>45966</v>
      </c>
      <c r="B414">
        <f>IFERROR(VLOOKUP(A414,'전체 일별'!B:BE,56,0),0)</f>
        <v>1441</v>
      </c>
    </row>
    <row r="415" spans="1:2">
      <c r="A415" s="7">
        <f>'전체 일별'!B1602</f>
        <v>45967</v>
      </c>
      <c r="B415">
        <f>IFERROR(VLOOKUP(A415,'전체 일별'!B:BE,56,0),0)</f>
        <v>1449</v>
      </c>
    </row>
    <row r="416" spans="1:2">
      <c r="A416" s="7">
        <f>'전체 일별'!B1603</f>
        <v>45968</v>
      </c>
      <c r="B416">
        <f>IFERROR(VLOOKUP(A416,'전체 일별'!B:BE,56,0),0)</f>
        <v>1460</v>
      </c>
    </row>
    <row r="417" spans="1:2">
      <c r="A417" s="7">
        <f>'전체 일별'!B1604</f>
        <v>45969</v>
      </c>
      <c r="B417">
        <f>IFERROR(VLOOKUP(A417,'전체 일별'!B:BE,56,0),0)</f>
        <v>1460</v>
      </c>
    </row>
    <row r="418" spans="1:2">
      <c r="A418" s="7">
        <f>'전체 일별'!B1605</f>
        <v>45970</v>
      </c>
      <c r="B418">
        <f>IFERROR(VLOOKUP(A418,'전체 일별'!B:BE,56,0),0)</f>
        <v>1460</v>
      </c>
    </row>
    <row r="419" spans="1:2">
      <c r="A419" s="7">
        <f>'전체 일별'!B1606</f>
        <v>45971</v>
      </c>
      <c r="B419">
        <f>IFERROR(VLOOKUP(A419,'전체 일별'!B:BE,56,0),0)</f>
        <v>1456.8</v>
      </c>
    </row>
    <row r="420" spans="1:2">
      <c r="A420" s="7">
        <f>'전체 일별'!B1607</f>
        <v>45972</v>
      </c>
      <c r="B420">
        <f>IFERROR(VLOOKUP(A420,'전체 일별'!B:BE,56,0),0)</f>
        <v>1461.8</v>
      </c>
    </row>
    <row r="421" spans="1:2">
      <c r="A421" s="7">
        <f>'전체 일별'!B1608</f>
        <v>45973</v>
      </c>
      <c r="B421">
        <f>IFERROR(VLOOKUP(A421,'전체 일별'!B:BE,56,0),0)</f>
        <v>1469.5</v>
      </c>
    </row>
    <row r="422" spans="1:2">
      <c r="A422" s="7">
        <f>'전체 일별'!B1609</f>
        <v>45974</v>
      </c>
      <c r="B422">
        <f>IFERROR(VLOOKUP(A422,'전체 일별'!B:BE,56,0),0)</f>
        <v>1471</v>
      </c>
    </row>
    <row r="423" spans="1:2">
      <c r="A423" s="7">
        <f>'전체 일별'!B1610</f>
        <v>45975</v>
      </c>
      <c r="B423">
        <f>IFERROR(VLOOKUP(A423,'전체 일별'!B:BE,56,0),0)</f>
        <v>1455.5</v>
      </c>
    </row>
    <row r="424" spans="1:2">
      <c r="A424" s="7">
        <f>'전체 일별'!B1611</f>
        <v>45976</v>
      </c>
      <c r="B424">
        <f>IFERROR(VLOOKUP(A424,'전체 일별'!B:BE,56,0),0)</f>
        <v>1455.5</v>
      </c>
    </row>
    <row r="425" spans="1:2">
      <c r="A425" s="7">
        <f>'전체 일별'!B1612</f>
        <v>45977</v>
      </c>
      <c r="B425">
        <f>IFERROR(VLOOKUP(A425,'전체 일별'!B:BE,56,0),0)</f>
        <v>1455.5</v>
      </c>
    </row>
    <row r="426" spans="1:2">
      <c r="A426" s="7">
        <f>'전체 일별'!B1613</f>
        <v>45978</v>
      </c>
      <c r="B426">
        <f>IFERROR(VLOOKUP(A426,'전체 일별'!B:BE,56,0),0)</f>
        <v>1462.5</v>
      </c>
    </row>
    <row r="427" spans="1:2">
      <c r="A427" s="7">
        <f>'전체 일별'!B1614</f>
        <v>45979</v>
      </c>
      <c r="B427">
        <f>IFERROR(VLOOKUP(A427,'전체 일별'!B:BE,56,0),0)</f>
        <v>1461</v>
      </c>
    </row>
    <row r="428" spans="1:2">
      <c r="A428" s="7">
        <f>'전체 일별'!B1615</f>
        <v>45980</v>
      </c>
      <c r="B428">
        <f>IFERROR(VLOOKUP(A428,'전체 일별'!B:BE,56,0),0)</f>
        <v>1469.5</v>
      </c>
    </row>
    <row r="429" spans="1:2">
      <c r="A429" s="7">
        <f>'전체 일별'!B1616</f>
        <v>45981</v>
      </c>
      <c r="B429">
        <f>IFERROR(VLOOKUP(A429,'전체 일별'!B:BE,56,0),0)</f>
        <v>1475</v>
      </c>
    </row>
    <row r="430" spans="1:2">
      <c r="A430" s="7">
        <f>'전체 일별'!B1617</f>
        <v>45982</v>
      </c>
      <c r="B430">
        <f>IFERROR(VLOOKUP(A430,'전체 일별'!B:BE,56,0),0)</f>
        <v>1472</v>
      </c>
    </row>
    <row r="431" spans="1:2">
      <c r="A431" s="7">
        <f>'전체 일별'!B1618</f>
        <v>45983</v>
      </c>
      <c r="B431">
        <f>IFERROR(VLOOKUP(A431,'전체 일별'!B:BE,56,0),0)</f>
        <v>1472</v>
      </c>
    </row>
    <row r="432" spans="1:2">
      <c r="A432" s="7">
        <f>'전체 일별'!B1619</f>
        <v>45984</v>
      </c>
      <c r="B432">
        <f>IFERROR(VLOOKUP(A432,'전체 일별'!B:BE,56,0),0)</f>
        <v>1472</v>
      </c>
    </row>
    <row r="433" spans="1:2">
      <c r="A433" s="7">
        <f>'전체 일별'!B1620</f>
        <v>45985</v>
      </c>
      <c r="B433">
        <f>IFERROR(VLOOKUP(A433,'전체 일별'!B:BE,56,0),0)</f>
        <v>1475.2</v>
      </c>
    </row>
    <row r="434" spans="1:2">
      <c r="A434" s="7">
        <f>'전체 일별'!B1621</f>
        <v>45986</v>
      </c>
      <c r="B434">
        <f>IFERROR(VLOOKUP(A434,'전체 일별'!B:BE,56,0),0)</f>
        <v>1466.2</v>
      </c>
    </row>
    <row r="435" spans="1:2">
      <c r="A435" s="7">
        <f>'전체 일별'!B1622</f>
        <v>45987</v>
      </c>
      <c r="B435">
        <f>IFERROR(VLOOKUP(A435,'전체 일별'!B:BE,56,0),0)</f>
        <v>1470.5</v>
      </c>
    </row>
    <row r="436" spans="1:2">
      <c r="A436" s="7">
        <f>'전체 일별'!B1623</f>
        <v>45988</v>
      </c>
      <c r="B436">
        <f>IFERROR(VLOOKUP(A436,'전체 일별'!B:BE,56,0),0)</f>
        <v>1463</v>
      </c>
    </row>
    <row r="437" spans="1:2">
      <c r="A437" s="7">
        <f>'전체 일별'!B1624</f>
        <v>45989</v>
      </c>
      <c r="B437">
        <f>IFERROR(VLOOKUP(A437,'전체 일별'!B:BE,56,0),0)</f>
        <v>1470.5</v>
      </c>
    </row>
    <row r="438" spans="1:2">
      <c r="A438" s="7">
        <f>'전체 일별'!B1625</f>
        <v>45990</v>
      </c>
      <c r="B438">
        <f>IFERROR(VLOOKUP(A438,'전체 일별'!B:BE,56,0),0)</f>
        <v>1470.5</v>
      </c>
    </row>
    <row r="439" spans="1:2">
      <c r="A439" s="7">
        <f>'전체 일별'!B1626</f>
        <v>45991</v>
      </c>
      <c r="B439">
        <f>IFERROR(VLOOKUP(A439,'전체 일별'!B:BE,56,0),0)</f>
        <v>1470.5</v>
      </c>
    </row>
    <row r="440" spans="1:2">
      <c r="A440" s="7">
        <f>'전체 일별'!B1627</f>
        <v>45992</v>
      </c>
      <c r="B440">
        <f>IFERROR(VLOOKUP(A440,'전체 일별'!B:BE,56,0),0)</f>
        <v>1470.9</v>
      </c>
    </row>
    <row r="441" spans="1:2">
      <c r="A441" s="7">
        <f>'전체 일별'!B1628</f>
        <v>45993</v>
      </c>
      <c r="B441">
        <f>IFERROR(VLOOKUP(A441,'전체 일별'!B:BE,56,0),0)</f>
        <v>1469.5</v>
      </c>
    </row>
    <row r="442" spans="1:2">
      <c r="A442" s="7">
        <f>'전체 일별'!B1629</f>
        <v>45994</v>
      </c>
      <c r="B442">
        <f>IFERROR(VLOOKUP(A442,'전체 일별'!B:BE,56,0),0)</f>
        <v>1467</v>
      </c>
    </row>
    <row r="443" spans="1:2">
      <c r="A443" s="7">
        <f>'전체 일별'!B1630</f>
        <v>45995</v>
      </c>
      <c r="B443">
        <f>IFERROR(VLOOKUP(A443,'전체 일별'!B:BE,56,0),0)</f>
        <v>1475</v>
      </c>
    </row>
    <row r="444" spans="1:2">
      <c r="A444" s="7">
        <f>'전체 일별'!B1631</f>
        <v>45996</v>
      </c>
      <c r="B444">
        <f>IFERROR(VLOOKUP(A444,'전체 일별'!B:BE,56,0),0)</f>
        <v>1475</v>
      </c>
    </row>
    <row r="445" spans="1:2">
      <c r="A445" s="7">
        <f>'전체 일별'!B1632</f>
        <v>45997</v>
      </c>
      <c r="B445">
        <f>IFERROR(VLOOKUP(A445,'전체 일별'!B:BE,56,0),0)</f>
        <v>1475</v>
      </c>
    </row>
    <row r="446" spans="1:2">
      <c r="A446" s="7">
        <f>'전체 일별'!B1633</f>
        <v>45998</v>
      </c>
      <c r="B446">
        <f>IFERROR(VLOOKUP(A446,'전체 일별'!B:BE,56,0),0)</f>
        <v>1475</v>
      </c>
    </row>
    <row r="447" spans="1:2">
      <c r="A447" s="7">
        <f>'전체 일별'!B1634</f>
        <v>45999</v>
      </c>
      <c r="B447">
        <f>IFERROR(VLOOKUP(A447,'전체 일별'!B:BE,56,0),0)</f>
        <v>1469.5</v>
      </c>
    </row>
    <row r="448" spans="1:2">
      <c r="A448" s="7">
        <f>'전체 일별'!B1635</f>
        <v>46000</v>
      </c>
      <c r="B448">
        <f>IFERROR(VLOOKUP(A448,'전체 일별'!B:BE,56,0),0)</f>
        <v>1470.8</v>
      </c>
    </row>
    <row r="449" spans="1:2">
      <c r="A449" s="7">
        <f>'전체 일별'!B1636</f>
        <v>46001</v>
      </c>
      <c r="B449">
        <f>IFERROR(VLOOKUP(A449,'전체 일별'!B:BE,56,0),0)</f>
        <v>1466.6</v>
      </c>
    </row>
    <row r="450" spans="1:2">
      <c r="A450" s="7">
        <f>'전체 일별'!B1637</f>
        <v>46002</v>
      </c>
      <c r="B450">
        <f>IFERROR(VLOOKUP(A450,'전체 일별'!B:BE,56,0),0)</f>
        <v>1472.5</v>
      </c>
    </row>
    <row r="451" spans="1:2">
      <c r="A451" s="7">
        <f>'전체 일별'!B1638</f>
        <v>46003</v>
      </c>
      <c r="B451">
        <f>IFERROR(VLOOKUP(A451,'전체 일별'!B:BE,56,0),0)</f>
        <v>1477.5</v>
      </c>
    </row>
    <row r="452" spans="1:2">
      <c r="A452" s="7">
        <f>'전체 일별'!B1639</f>
        <v>46004</v>
      </c>
      <c r="B452">
        <f>IFERROR(VLOOKUP(A452,'전체 일별'!B:BE,56,0),0)</f>
        <v>1477.5</v>
      </c>
    </row>
    <row r="453" spans="1:2">
      <c r="A453" s="7">
        <f>'전체 일별'!B1640</f>
        <v>46005</v>
      </c>
      <c r="B453">
        <f>IFERROR(VLOOKUP(A453,'전체 일별'!B:BE,56,0),0)</f>
        <v>1477.5</v>
      </c>
    </row>
    <row r="454" spans="1:2">
      <c r="A454" s="7">
        <f>'전체 일별'!B1641</f>
        <v>46006</v>
      </c>
      <c r="B454">
        <f>IFERROR(VLOOKUP(A454,'전체 일별'!B:BE,56,0),0)</f>
        <v>1470.8</v>
      </c>
    </row>
    <row r="455" spans="1:2">
      <c r="A455" s="7">
        <f>'전체 일별'!B1642</f>
        <v>46007</v>
      </c>
      <c r="B455">
        <f>IFERROR(VLOOKUP(A455,'전체 일별'!B:BE,56,0),0)</f>
        <v>1474.5</v>
      </c>
    </row>
    <row r="456" spans="1:2">
      <c r="A456" s="7">
        <f>'전체 일별'!B1643</f>
        <v>46008</v>
      </c>
      <c r="B456">
        <f>IFERROR(VLOOKUP(A456,'전체 일별'!B:BE,56,0),0)</f>
        <v>1478.5</v>
      </c>
    </row>
    <row r="457" spans="1:2">
      <c r="A457" s="7">
        <f>'전체 일별'!B1644</f>
        <v>46009</v>
      </c>
      <c r="B457">
        <f>IFERROR(VLOOKUP(A457,'전체 일별'!B:BE,56,0),0)</f>
        <v>1476.5</v>
      </c>
    </row>
    <row r="458" spans="1:2">
      <c r="A458" s="7">
        <f>'전체 일별'!B1645</f>
        <v>46010</v>
      </c>
      <c r="B458">
        <f>IFERROR(VLOOKUP(A458,'전체 일별'!B:BE,56,0),0)</f>
        <v>1481</v>
      </c>
    </row>
    <row r="459" spans="1:2">
      <c r="A459" s="7">
        <f>'전체 일별'!B1646</f>
        <v>46011</v>
      </c>
      <c r="B459">
        <f>IFERROR(VLOOKUP(A459,'전체 일별'!B:BE,56,0),0)</f>
        <v>1481</v>
      </c>
    </row>
    <row r="460" spans="1:2">
      <c r="A460" s="7">
        <f>'전체 일별'!B1647</f>
        <v>46012</v>
      </c>
      <c r="B460">
        <f>IFERROR(VLOOKUP(A460,'전체 일별'!B:BE,56,0),0)</f>
        <v>1481</v>
      </c>
    </row>
    <row r="461" spans="1:2">
      <c r="A461" s="7">
        <f>'전체 일별'!B1648</f>
        <v>46013</v>
      </c>
      <c r="B461">
        <f>IFERROR(VLOOKUP(A461,'전체 일별'!B:BE,56,0),0)</f>
        <v>1480.8</v>
      </c>
    </row>
    <row r="462" spans="1:2">
      <c r="A462" s="7">
        <f>'전체 일별'!B1649</f>
        <v>46014</v>
      </c>
      <c r="B462">
        <f>IFERROR(VLOOKUP(A462,'전체 일별'!B:BE,56,0),0)</f>
        <v>1482</v>
      </c>
    </row>
    <row r="463" spans="1:2">
      <c r="A463" s="7">
        <f>'전체 일별'!B1650</f>
        <v>46015</v>
      </c>
      <c r="B463">
        <f>IFERROR(VLOOKUP(A463,'전체 일별'!B:BE,56,0),0)</f>
        <v>1450</v>
      </c>
    </row>
    <row r="464" spans="1:2">
      <c r="A464" s="7">
        <f>'전체 일별'!B1651</f>
        <v>46016</v>
      </c>
      <c r="B464">
        <f>IFERROR(VLOOKUP(A464,'전체 일별'!B:BE,56,0),0)</f>
        <v>1450</v>
      </c>
    </row>
    <row r="465" spans="1:2">
      <c r="A465" s="7">
        <f>'전체 일별'!B1652</f>
        <v>46017</v>
      </c>
      <c r="B465">
        <f>IFERROR(VLOOKUP(A465,'전체 일별'!B:BE,56,0),0)</f>
        <v>1445</v>
      </c>
    </row>
    <row r="466" spans="1:2">
      <c r="A466" s="7">
        <f>'전체 일별'!B1653</f>
        <v>46018</v>
      </c>
      <c r="B466">
        <f>IFERROR(VLOOKUP(A466,'전체 일별'!B:BE,56,0),0)</f>
        <v>1445</v>
      </c>
    </row>
    <row r="467" spans="1:2">
      <c r="A467" s="7">
        <f>'전체 일별'!B1654</f>
        <v>46019</v>
      </c>
      <c r="B467">
        <f>IFERROR(VLOOKUP(A467,'전체 일별'!B:BE,56,0),0)</f>
        <v>1445</v>
      </c>
    </row>
    <row r="468" spans="1:2">
      <c r="A468" s="7">
        <f>'전체 일별'!B1655</f>
        <v>46020</v>
      </c>
      <c r="B468">
        <f>IFERROR(VLOOKUP(A468,'전체 일별'!B:BE,56,0),0)</f>
        <v>1434.5</v>
      </c>
    </row>
    <row r="469" spans="1:2">
      <c r="A469" s="7">
        <f>'전체 일별'!B1656</f>
        <v>46021</v>
      </c>
      <c r="B469">
        <f>IFERROR(VLOOKUP(A469,'전체 일별'!B:BE,56,0),0)</f>
        <v>1441</v>
      </c>
    </row>
    <row r="470" spans="1:2">
      <c r="A470" s="7">
        <f>'전체 일별'!B1657</f>
        <v>46022</v>
      </c>
      <c r="B470">
        <f>IFERROR(VLOOKUP(A470,'전체 일별'!B:BE,56,0),0)</f>
        <v>1447</v>
      </c>
    </row>
    <row r="471" spans="1:2">
      <c r="A471" s="7">
        <f>'전체 일별'!B1658</f>
        <v>46023</v>
      </c>
      <c r="B471">
        <f>IFERROR(VLOOKUP(A471,'전체 일별'!B:BE,56,0),0)</f>
        <v>1447</v>
      </c>
    </row>
    <row r="472" spans="1:2">
      <c r="A472" s="7">
        <f>'전체 일별'!B1659</f>
        <v>46024</v>
      </c>
      <c r="B472">
        <f>IFERROR(VLOOKUP(A472,'전체 일별'!B:BE,56,0),0)</f>
        <v>1446.7</v>
      </c>
    </row>
    <row r="473" spans="1:2">
      <c r="A473" s="7">
        <f>'전체 일별'!B1660</f>
        <v>46025</v>
      </c>
      <c r="B473">
        <f>IFERROR(VLOOKUP(A473,'전체 일별'!B:BE,56,0),0)</f>
        <v>1446.7</v>
      </c>
    </row>
    <row r="474" spans="1:2">
      <c r="A474" s="7">
        <f>'전체 일별'!B1661</f>
        <v>46026</v>
      </c>
      <c r="B474">
        <f>IFERROR(VLOOKUP(A474,'전체 일별'!B:BE,56,0),0)</f>
        <v>1446.7</v>
      </c>
    </row>
    <row r="475" spans="1:2">
      <c r="A475" s="7">
        <f>'전체 일별'!B1662</f>
        <v>46027</v>
      </c>
      <c r="B475">
        <f>IFERROR(VLOOKUP(A475,'전체 일별'!B:BE,56,0),0)</f>
        <v>1446.8</v>
      </c>
    </row>
    <row r="476" spans="1:2">
      <c r="A476" s="7">
        <f>'전체 일별'!B1663</f>
        <v>46028</v>
      </c>
      <c r="B476">
        <f>IFERROR(VLOOKUP(A476,'전체 일별'!B:BE,56,0),0)</f>
        <v>1449</v>
      </c>
    </row>
    <row r="477" spans="1:2">
      <c r="A477" s="7">
        <f>'전체 일별'!B1664</f>
        <v>46029</v>
      </c>
      <c r="B477">
        <f>IFERROR(VLOOKUP(A477,'전체 일별'!B:BE,56,0),0)</f>
        <v>1450.5</v>
      </c>
    </row>
    <row r="478" spans="1:2">
      <c r="A478" s="7">
        <f>'전체 일별'!B1665</f>
        <v>46030</v>
      </c>
      <c r="B478">
        <f>IFERROR(VLOOKUP(A478,'전체 일별'!B:BE,56,0),0)</f>
        <v>1453</v>
      </c>
    </row>
    <row r="479" spans="1:2">
      <c r="A479" s="7">
        <f>'전체 일별'!B1666</f>
        <v>46031</v>
      </c>
      <c r="B479">
        <f>IFERROR(VLOOKUP(A479,'전체 일별'!B:BE,56,0),0)</f>
        <v>1459.9</v>
      </c>
    </row>
    <row r="480" spans="1:2">
      <c r="A480" s="7">
        <f>'전체 일별'!B1667</f>
        <v>46032</v>
      </c>
      <c r="B480">
        <f>IFERROR(VLOOKUP(A480,'전체 일별'!B:BE,56,0),0)</f>
        <v>1459.9</v>
      </c>
    </row>
    <row r="481" spans="1:2">
      <c r="A481" s="7">
        <f>'전체 일별'!B1668</f>
        <v>46033</v>
      </c>
      <c r="B481">
        <f>IFERROR(VLOOKUP(A481,'전체 일별'!B:BE,56,0),0)</f>
        <v>1459.9</v>
      </c>
    </row>
    <row r="482" spans="1:2">
      <c r="A482" s="7">
        <f>'전체 일별'!B1669</f>
        <v>46034</v>
      </c>
      <c r="B482">
        <f>IFERROR(VLOOKUP(A482,'전체 일별'!B:BE,56,0),0)</f>
        <v>1470.3</v>
      </c>
    </row>
    <row r="483" spans="1:2">
      <c r="A483" s="7">
        <f>'전체 일별'!B1670</f>
        <v>46035</v>
      </c>
      <c r="B483">
        <f>IFERROR(VLOOKUP(A483,'전체 일별'!B:BE,56,0),0)</f>
        <v>1478.5</v>
      </c>
    </row>
    <row r="484" spans="1:2">
      <c r="A484" s="7">
        <f>'전체 일별'!B1671</f>
        <v>46036</v>
      </c>
      <c r="B484">
        <f>IFERROR(VLOOKUP(A484,'전체 일별'!B:BE,56,0),0)</f>
        <v>1466.5</v>
      </c>
    </row>
    <row r="485" spans="1:2">
      <c r="A485" s="7">
        <f>'전체 일별'!B1672</f>
        <v>46037</v>
      </c>
      <c r="B485">
        <f>IFERROR(VLOOKUP(A485,'전체 일별'!B:BE,56,0),0)</f>
        <v>1470.3</v>
      </c>
    </row>
    <row r="486" spans="1:2">
      <c r="A486" s="7">
        <f>'전체 일별'!B1673</f>
        <v>46038</v>
      </c>
      <c r="B486">
        <f>IFERROR(VLOOKUP(A486,'전체 일별'!B:BE,56,0),0)</f>
        <v>1475.5</v>
      </c>
    </row>
    <row r="487" spans="1:2">
      <c r="A487" s="7">
        <f>'전체 일별'!B1674</f>
        <v>46039</v>
      </c>
      <c r="B487">
        <f>IFERROR(VLOOKUP(A487,'전체 일별'!B:BE,56,0),0)</f>
        <v>1475.5</v>
      </c>
    </row>
    <row r="488" spans="1:2">
      <c r="A488" s="7">
        <f>'전체 일별'!B1675</f>
        <v>46040</v>
      </c>
      <c r="B488">
        <f>IFERROR(VLOOKUP(A488,'전체 일별'!B:BE,56,0),0)</f>
        <v>1475.5</v>
      </c>
    </row>
    <row r="489" spans="1:2">
      <c r="A489" s="7">
        <f>'전체 일별'!B1676</f>
        <v>46041</v>
      </c>
      <c r="B489">
        <f>IFERROR(VLOOKUP(A489,'전체 일별'!B:BE,56,0),0)</f>
        <v>1474.5</v>
      </c>
    </row>
    <row r="490" spans="1:2">
      <c r="A490" s="7">
        <f>'전체 일별'!B1677</f>
        <v>46042</v>
      </c>
      <c r="B490">
        <f>IFERROR(VLOOKUP(A490,'전체 일별'!B:BE,56,0),0)</f>
        <v>1479.8</v>
      </c>
    </row>
    <row r="491" spans="1:2">
      <c r="A491" s="7">
        <f>'전체 일별'!B1678</f>
        <v>46043</v>
      </c>
      <c r="B491">
        <f>IFERROR(VLOOKUP(A491,'전체 일별'!B:BE,56,0),0)</f>
        <v>1467.7</v>
      </c>
    </row>
    <row r="492" spans="1:2">
      <c r="A492" s="7">
        <f>'전체 일별'!B1679</f>
        <v>46044</v>
      </c>
      <c r="B492">
        <f>IFERROR(VLOOKUP(A492,'전체 일별'!B:BE,56,0),0)</f>
        <v>1465</v>
      </c>
    </row>
    <row r="493" spans="1:2">
      <c r="A493" s="7">
        <f>'전체 일별'!B1680</f>
        <v>46045</v>
      </c>
      <c r="B493">
        <f>IFERROR(VLOOKUP(A493,'전체 일별'!B:BE,56,0),0)</f>
        <v>1455.3</v>
      </c>
    </row>
    <row r="494" spans="1:2">
      <c r="A494" s="7">
        <f>'전체 일별'!B1681</f>
        <v>46046</v>
      </c>
      <c r="B494">
        <f>IFERROR(VLOOKUP(A494,'전체 일별'!B:BE,56,0),0)</f>
        <v>1455.3</v>
      </c>
    </row>
    <row r="495" spans="1:2">
      <c r="A495" s="7">
        <f>'전체 일별'!B1682</f>
        <v>46047</v>
      </c>
      <c r="B495">
        <f>IFERROR(VLOOKUP(A495,'전체 일별'!B:BE,56,0),0)</f>
        <v>1455.3</v>
      </c>
    </row>
    <row r="496" spans="1:2">
      <c r="A496" s="7">
        <f>'전체 일별'!B1683</f>
        <v>46048</v>
      </c>
      <c r="B496">
        <f>IFERROR(VLOOKUP(A496,'전체 일별'!B:BE,56,0),0)</f>
        <v>1448</v>
      </c>
    </row>
    <row r="497" spans="1:2">
      <c r="A497" s="7">
        <f>'전체 일별'!B1684</f>
        <v>46049</v>
      </c>
      <c r="B497">
        <f>IFERROR(VLOOKUP(A497,'전체 일별'!B:BE,56,0),0)</f>
        <v>1435.5</v>
      </c>
    </row>
    <row r="498" spans="1:2">
      <c r="A498" s="7">
        <f>'전체 일별'!B1685</f>
        <v>46050</v>
      </c>
      <c r="B498">
        <f>IFERROR(VLOOKUP(A498,'전체 일별'!B:BE,56,0),0)</f>
        <v>1433.5</v>
      </c>
    </row>
    <row r="499" spans="1:2">
      <c r="A499" s="7">
        <f>'전체 일별'!B1686</f>
        <v>46051</v>
      </c>
      <c r="B499">
        <f>IFERROR(VLOOKUP(A499,'전체 일별'!B:BE,56,0),0)</f>
        <v>1435</v>
      </c>
    </row>
    <row r="500" spans="1:2">
      <c r="A500" s="7">
        <f>'전체 일별'!B1687</f>
        <v>46052</v>
      </c>
      <c r="B500">
        <f>IFERROR(VLOOKUP(A500,'전체 일별'!B:BE,56,0),0)</f>
        <v>1452</v>
      </c>
    </row>
    <row r="501" spans="1:2">
      <c r="A501" s="7">
        <f>'전체 일별'!B1688</f>
        <v>46053</v>
      </c>
      <c r="B501">
        <f>IFERROR(VLOOKUP(A501,'전체 일별'!B:BE,56,0),0)</f>
        <v>1452</v>
      </c>
    </row>
    <row r="502" spans="1:2">
      <c r="A502" s="7">
        <f>'전체 일별'!B1689</f>
        <v>46054</v>
      </c>
      <c r="B502">
        <f>IFERROR(VLOOKUP(A502,'전체 일별'!B:BE,56,0),0)</f>
        <v>1452</v>
      </c>
    </row>
    <row r="503" spans="1:2">
      <c r="A503" s="7">
        <f>'전체 일별'!B1690</f>
        <v>46055</v>
      </c>
      <c r="B503">
        <f>IFERROR(VLOOKUP(A503,'전체 일별'!B:BE,56,0),0)</f>
        <v>1453.5</v>
      </c>
    </row>
    <row r="504" spans="1:2">
      <c r="A504" s="7">
        <f>'전체 일별'!B1691</f>
        <v>46056</v>
      </c>
      <c r="B504">
        <f>IFERROR(VLOOKUP(A504,'전체 일별'!B:BE,56,0),0)</f>
        <v>1451</v>
      </c>
    </row>
    <row r="505" spans="1:2">
      <c r="A505" s="7">
        <f>'전체 일별'!B1692</f>
        <v>46057</v>
      </c>
      <c r="B505">
        <f>IFERROR(VLOOKUP(A505,'전체 일별'!B:BE,56,0),0)</f>
        <v>1460.5</v>
      </c>
    </row>
    <row r="506" spans="1:2">
      <c r="A506" s="7">
        <f>'전체 일별'!B1693</f>
        <v>46058</v>
      </c>
      <c r="B506">
        <f>IFERROR(VLOOKUP(A506,'전체 일별'!B:BE,56,0),0)</f>
        <v>1469</v>
      </c>
    </row>
    <row r="507" spans="1:2">
      <c r="A507" s="7">
        <f>'전체 일별'!B1694</f>
        <v>46059</v>
      </c>
      <c r="B507">
        <f>IFERROR(VLOOKUP(A507,'전체 일별'!B:BE,56,0),0)</f>
        <v>1465.5</v>
      </c>
    </row>
    <row r="508" spans="1:2">
      <c r="A508" s="7">
        <f>'전체 일별'!B1695</f>
        <v>46060</v>
      </c>
      <c r="B508">
        <f>IFERROR(VLOOKUP(A508,'전체 일별'!B:BE,56,0),0)</f>
        <v>1465.5</v>
      </c>
    </row>
    <row r="509" spans="1:2">
      <c r="A509" s="7">
        <f>'전체 일별'!B1696</f>
        <v>46061</v>
      </c>
      <c r="B509">
        <f>IFERROR(VLOOKUP(A509,'전체 일별'!B:BE,56,0),0)</f>
        <v>1465.5</v>
      </c>
    </row>
    <row r="510" spans="1:2">
      <c r="A510" s="7">
        <f>'전체 일별'!B1697</f>
        <v>46062</v>
      </c>
      <c r="B510">
        <f>IFERROR(VLOOKUP(A510,'전체 일별'!B:BE,56,0),0)</f>
        <v>1459.5</v>
      </c>
    </row>
    <row r="511" spans="1:2">
      <c r="A511" s="7">
        <f>'전체 일별'!B1698</f>
        <v>46063</v>
      </c>
      <c r="B511">
        <f>IFERROR(VLOOKUP(A511,'전체 일별'!B:BE,56,0),0)</f>
        <v>1459</v>
      </c>
    </row>
    <row r="512" spans="1:2">
      <c r="A512" s="7">
        <f>'전체 일별'!B1699</f>
        <v>46064</v>
      </c>
      <c r="B512">
        <f>IFERROR(VLOOKUP(A512,'전체 일별'!B:BE,56,0),0)</f>
        <v>1448</v>
      </c>
    </row>
    <row r="513" spans="1:2">
      <c r="A513" s="7">
        <f>'전체 일별'!B1700</f>
        <v>46065</v>
      </c>
      <c r="B513">
        <f>IFERROR(VLOOKUP(A513,'전체 일별'!B:BE,56,0),0)</f>
        <v>1442.5</v>
      </c>
    </row>
    <row r="514" spans="1:2">
      <c r="A514" s="7">
        <f>'전체 일별'!B1701</f>
        <v>46066</v>
      </c>
      <c r="B514">
        <f>IFERROR(VLOOKUP(A514,'전체 일별'!B:BE,56,0),0)</f>
        <v>1453</v>
      </c>
    </row>
    <row r="515" spans="1:2">
      <c r="A515" s="7">
        <f>'전체 일별'!B1702</f>
        <v>46067</v>
      </c>
      <c r="B515">
        <f>IFERROR(VLOOKUP(A515,'전체 일별'!B:BE,56,0),0)</f>
        <v>1453</v>
      </c>
    </row>
    <row r="516" spans="1:2">
      <c r="A516" s="7">
        <f>'전체 일별'!B1703</f>
        <v>46068</v>
      </c>
      <c r="B516">
        <f>IFERROR(VLOOKUP(A516,'전체 일별'!B:BE,56,0),0)</f>
        <v>1453</v>
      </c>
    </row>
    <row r="517" spans="1:2">
      <c r="A517" s="7">
        <f>'전체 일별'!B1704</f>
        <v>46069</v>
      </c>
      <c r="B517">
        <f>IFERROR(VLOOKUP(A517,'전체 일별'!B:BE,56,0),0)</f>
        <v>1453</v>
      </c>
    </row>
    <row r="518" spans="1:2">
      <c r="A518" s="7">
        <f>'전체 일별'!B1705</f>
        <v>46070</v>
      </c>
      <c r="B518">
        <f>IFERROR(VLOOKUP(A518,'전체 일별'!B:BE,56,0),0)</f>
        <v>1453</v>
      </c>
    </row>
    <row r="519" spans="1:2">
      <c r="A519" s="7">
        <f>'전체 일별'!B1706</f>
        <v>46071</v>
      </c>
      <c r="B519">
        <f>IFERROR(VLOOKUP(A519,'전체 일별'!B:BE,56,0),0)</f>
        <v>1453</v>
      </c>
    </row>
    <row r="520" spans="1:2">
      <c r="A520" s="7">
        <f>'전체 일별'!B1707</f>
        <v>46072</v>
      </c>
      <c r="B520">
        <f>IFERROR(VLOOKUP(A520,'전체 일별'!B:BE,56,0),0)</f>
        <v>1451</v>
      </c>
    </row>
    <row r="521" spans="1:2">
      <c r="A521" s="7">
        <f>'전체 일별'!B1708</f>
        <v>46073</v>
      </c>
      <c r="B521">
        <f>IFERROR(VLOOKUP(A521,'전체 일별'!B:BE,56,0),0)</f>
        <v>1448</v>
      </c>
    </row>
    <row r="522" spans="1:2">
      <c r="A522" s="7">
        <f>'전체 일별'!B1709</f>
        <v>46074</v>
      </c>
      <c r="B522">
        <f>IFERROR(VLOOKUP(A522,'전체 일별'!B:BE,56,0),0)</f>
        <v>1448</v>
      </c>
    </row>
    <row r="523" spans="1:2">
      <c r="A523" s="7">
        <f>'전체 일별'!B1710</f>
        <v>46075</v>
      </c>
      <c r="B523">
        <f>IFERROR(VLOOKUP(A523,'전체 일별'!B:BE,56,0),0)</f>
        <v>1448</v>
      </c>
    </row>
    <row r="524" spans="1:2">
      <c r="A524" s="7">
        <f>'전체 일별'!B1711</f>
        <v>46076</v>
      </c>
      <c r="B524">
        <f>IFERROR(VLOOKUP(A524,'전체 일별'!B:BE,56,0),0)</f>
        <v>1446</v>
      </c>
    </row>
    <row r="525" spans="1:2">
      <c r="A525" s="7">
        <f>'전체 일별'!B1712</f>
        <v>46077</v>
      </c>
      <c r="B525">
        <f>IFERROR(VLOOKUP(A525,'전체 일별'!B:BE,56,0),0)</f>
        <v>1442.5</v>
      </c>
    </row>
    <row r="526" spans="1:2">
      <c r="A526" s="7">
        <f>'전체 일별'!B1713</f>
        <v>46078</v>
      </c>
      <c r="B526">
        <f>IFERROR(VLOOKUP(A526,'전체 일별'!B:BE,56,0),0)</f>
        <v>1427.5</v>
      </c>
    </row>
    <row r="527" spans="1:2">
      <c r="A527" s="7">
        <f>'전체 일별'!B1714</f>
        <v>46079</v>
      </c>
      <c r="B527">
        <f>IFERROR(VLOOKUP(A527,'전체 일별'!B:BE,56,0),0)</f>
        <v>1432.5</v>
      </c>
    </row>
    <row r="528" spans="1:2">
      <c r="A528" s="7">
        <f>'전체 일별'!B1715</f>
        <v>46080</v>
      </c>
      <c r="B528">
        <f>IFERROR(VLOOKUP(A528,'전체 일별'!B:BE,56,0),0)</f>
        <v>1466.5</v>
      </c>
    </row>
    <row r="529" spans="1:2">
      <c r="A529" s="7">
        <f>'전체 일별'!B1716</f>
        <v>46081</v>
      </c>
      <c r="B529">
        <f>IFERROR(VLOOKUP(A529,'전체 일별'!B:BE,56,0),0)</f>
        <v>1466.5</v>
      </c>
    </row>
    <row r="530" spans="1:2">
      <c r="A530" s="7">
        <f>'전체 일별'!B1717</f>
        <v>46082</v>
      </c>
      <c r="B530">
        <f>IFERROR(VLOOKUP(A530,'전체 일별'!B:BE,56,0),0)</f>
        <v>1466.5</v>
      </c>
    </row>
    <row r="531" spans="1:2">
      <c r="A531" s="7">
        <f>'전체 일별'!B1718</f>
        <v>46083</v>
      </c>
      <c r="B531">
        <f>IFERROR(VLOOKUP(A531,'전체 일별'!B:BE,56,0),0)</f>
        <v>1466.5</v>
      </c>
    </row>
    <row r="532" spans="1:2">
      <c r="A532" s="7">
        <f>'전체 일별'!B1719</f>
        <v>46084</v>
      </c>
      <c r="B532">
        <f>IFERROR(VLOOKUP(A532,'전체 일별'!B:BE,56,0),0)</f>
        <v>1480</v>
      </c>
    </row>
    <row r="533" spans="1:2">
      <c r="A533" s="7">
        <f>'전체 일별'!B1720</f>
        <v>46085</v>
      </c>
      <c r="B533">
        <f>IFERROR(VLOOKUP(A533,'전체 일별'!B:BE,56,0),0)</f>
        <v>1463.5</v>
      </c>
    </row>
    <row r="534" spans="1:2">
      <c r="A534" s="7">
        <f>'전체 일별'!B1721</f>
        <v>46086</v>
      </c>
      <c r="B534">
        <f>IFERROR(VLOOKUP(A534,'전체 일별'!B:BE,56,0),0)</f>
        <v>1479</v>
      </c>
    </row>
    <row r="535" spans="1:2">
      <c r="A535" s="7">
        <f>'전체 일별'!B1722</f>
        <v>46087</v>
      </c>
      <c r="B535">
        <f>IFERROR(VLOOKUP(A535,'전체 일별'!B:BE,56,0),0)</f>
        <v>1485</v>
      </c>
    </row>
    <row r="536" spans="1:2">
      <c r="A536" s="7">
        <f>'전체 일별'!B1723</f>
        <v>46088</v>
      </c>
      <c r="B536">
        <f>IFERROR(VLOOKUP(A536,'전체 일별'!B:BE,56,0),0)</f>
        <v>1485</v>
      </c>
    </row>
    <row r="537" spans="1:2">
      <c r="A537" s="7">
        <f>'전체 일별'!B1724</f>
        <v>46089</v>
      </c>
      <c r="B537">
        <f>IFERROR(VLOOKUP(A537,'전체 일별'!B:BE,56,0),0)</f>
        <v>1485</v>
      </c>
    </row>
    <row r="538" spans="1:2">
      <c r="A538" s="7">
        <f>'전체 일별'!B1725</f>
        <v>46090</v>
      </c>
      <c r="B538">
        <f>IFERROR(VLOOKUP(A538,'전체 일별'!B:BE,56,0),0)</f>
        <v>1467.5</v>
      </c>
    </row>
    <row r="539" spans="1:2">
      <c r="A539" s="7">
        <f>'전체 일별'!B1726</f>
        <v>46091</v>
      </c>
      <c r="B539">
        <f>IFERROR(VLOOKUP(A539,'전체 일별'!B:BE,56,0),0)</f>
        <v>1475.5</v>
      </c>
    </row>
    <row r="540" spans="1:2">
      <c r="A540" s="7">
        <f>'전체 일별'!B1727</f>
        <v>46092</v>
      </c>
      <c r="B540">
        <f>IFERROR(VLOOKUP(A540,'전체 일별'!B:BE,56,0),0)</f>
        <v>1479</v>
      </c>
    </row>
    <row r="541" spans="1:2">
      <c r="A541" s="7">
        <f>'전체 일별'!B1728</f>
        <v>46093</v>
      </c>
      <c r="B541">
        <f>IFERROR(VLOOKUP(A541,'전체 일별'!B:BE,56,0),0)</f>
        <v>1491</v>
      </c>
    </row>
    <row r="542" spans="1:2">
      <c r="A542" s="7">
        <f>'전체 일별'!B1729</f>
        <v>46094</v>
      </c>
      <c r="B542">
        <f>IFERROR(VLOOKUP(A542,'전체 일별'!B:BE,56,0),0)</f>
        <v>1499</v>
      </c>
    </row>
    <row r="543" spans="1:2">
      <c r="A543" s="7">
        <f>'전체 일별'!B1730</f>
        <v>46095</v>
      </c>
      <c r="B543">
        <f>IFERROR(VLOOKUP(A543,'전체 일별'!B:BE,56,0),0)</f>
        <v>1499</v>
      </c>
    </row>
    <row r="544" spans="1:2">
      <c r="A544" s="7">
        <f>'전체 일별'!B1731</f>
        <v>46096</v>
      </c>
      <c r="B544">
        <f>IFERROR(VLOOKUP(A544,'전체 일별'!B:BE,56,0),0)</f>
        <v>1499</v>
      </c>
    </row>
    <row r="545" spans="1:2">
      <c r="A545" s="7">
        <f>'전체 일별'!B1732</f>
        <v>46097</v>
      </c>
      <c r="B545">
        <f>IFERROR(VLOOKUP(A545,'전체 일별'!B:BE,56,0),0)</f>
        <v>1491.5</v>
      </c>
    </row>
    <row r="546" spans="1:2">
      <c r="A546" s="7">
        <f>'전체 일별'!B1733</f>
        <v>46098</v>
      </c>
      <c r="B546">
        <f>IFERROR(VLOOKUP(A546,'전체 일별'!B:BE,56,0),0)</f>
        <v>1488</v>
      </c>
    </row>
    <row r="547" spans="1:2">
      <c r="A547" s="7">
        <f>'전체 일별'!B1734</f>
        <v>46099</v>
      </c>
      <c r="B547">
        <f>IFERROR(VLOOKUP(A547,'전체 일별'!B:BE,56,0),0)</f>
        <v>1505</v>
      </c>
    </row>
    <row r="548" spans="1:2">
      <c r="A548" s="7">
        <f>'전체 일별'!B1735</f>
        <v>46100</v>
      </c>
      <c r="B548">
        <f>IFERROR(VLOOKUP(A548,'전체 일별'!B:BE,56,0),0)</f>
        <v>1491</v>
      </c>
    </row>
    <row r="549" spans="1:2">
      <c r="A549" s="7">
        <f>'전체 일별'!B1736</f>
        <v>46101</v>
      </c>
      <c r="B549">
        <f>IFERROR(VLOOKUP(A549,'전체 일별'!B:BE,56,0),0)</f>
        <v>1506.5</v>
      </c>
    </row>
    <row r="550" spans="1:2">
      <c r="A550" s="7">
        <f>'전체 일별'!B1737</f>
        <v>46102</v>
      </c>
      <c r="B550">
        <f>IFERROR(VLOOKUP(A550,'전체 일별'!B:BE,56,0),0)</f>
        <v>1506.5</v>
      </c>
    </row>
    <row r="551" spans="1:2">
      <c r="A551" s="7">
        <f>'전체 일별'!B1738</f>
        <v>46103</v>
      </c>
      <c r="B551">
        <f>IFERROR(VLOOKUP(A551,'전체 일별'!B:BE,56,0),0)</f>
        <v>1506.5</v>
      </c>
    </row>
    <row r="552" spans="1:2">
      <c r="A552" s="7">
        <f>'전체 일별'!B1739</f>
        <v>46104</v>
      </c>
      <c r="B552">
        <f>IFERROR(VLOOKUP(A552,'전체 일별'!B:BE,56,0),0)</f>
        <v>1489.5</v>
      </c>
    </row>
    <row r="553" spans="1:2">
      <c r="A553" s="7">
        <f>'전체 일별'!B1740</f>
        <v>46105</v>
      </c>
      <c r="B553">
        <f>IFERROR(VLOOKUP(A553,'전체 일별'!B:BE,56,0),0)</f>
        <v>1497</v>
      </c>
    </row>
    <row r="554" spans="1:2">
      <c r="A554" s="7">
        <f>'전체 일별'!B1741</f>
        <v>46106</v>
      </c>
      <c r="B554">
        <f>IFERROR(VLOOKUP(A554,'전체 일별'!B:BE,56,0),0)</f>
        <v>1504.5</v>
      </c>
    </row>
    <row r="555" spans="1:2">
      <c r="A555" s="7">
        <f>'전체 일별'!B1742</f>
        <v>46107</v>
      </c>
      <c r="B555">
        <f>IFERROR(VLOOKUP(A555,'전체 일별'!B:BE,56,0),0)</f>
        <v>228.39</v>
      </c>
    </row>
    <row r="556" spans="1:2">
      <c r="A556" s="7">
        <f>'전체 일별'!B1743</f>
        <v>46108</v>
      </c>
      <c r="B556">
        <f>IFERROR(VLOOKUP(A556,'전체 일별'!B:BE,56,0),0)</f>
        <v>267.37</v>
      </c>
    </row>
    <row r="557" spans="1:2">
      <c r="A557" s="7">
        <f>'전체 일별'!B1744</f>
        <v>46109</v>
      </c>
      <c r="B557">
        <f>IFERROR(VLOOKUP(A557,'전체 일별'!B:BE,56,0),0)</f>
        <v>232.4</v>
      </c>
    </row>
    <row r="558" spans="1:2">
      <c r="A558" s="7">
        <f>'전체 일별'!B1745</f>
        <v>46110</v>
      </c>
      <c r="B558">
        <f>IFERROR(VLOOKUP(A558,'전체 일별'!B:BE,56,0),0)</f>
        <v>249.79</v>
      </c>
    </row>
    <row r="559" spans="1:2">
      <c r="A559" s="7">
        <f>'전체 일별'!B1746</f>
        <v>46111</v>
      </c>
      <c r="B559">
        <f>IFERROR(VLOOKUP(A559,'전체 일별'!B:BE,56,0),0)</f>
        <v>244.3</v>
      </c>
    </row>
    <row r="560" spans="1:2">
      <c r="A560" s="7">
        <f>'전체 일별'!B1747</f>
        <v>46112</v>
      </c>
      <c r="B560">
        <f>IFERROR(VLOOKUP(A560,'전체 일별'!B:BE,56,0),0)</f>
        <v>173.66</v>
      </c>
    </row>
    <row r="561" spans="1:2">
      <c r="A561" s="7">
        <f>'전체 일별'!B1748</f>
        <v>46113</v>
      </c>
      <c r="B561">
        <f>IFERROR(VLOOKUP(A561,'전체 일별'!B:BE,56,0),0)</f>
        <v>284.70999999999998</v>
      </c>
    </row>
    <row r="562" spans="1:2">
      <c r="A562" s="7">
        <f>'전체 일별'!B1749</f>
        <v>46114</v>
      </c>
      <c r="B562">
        <f>IFERROR(VLOOKUP(A562,'전체 일별'!B:BE,56,0),0)</f>
        <v>1512.5</v>
      </c>
    </row>
    <row r="563" spans="1:2">
      <c r="A563" s="7">
        <f>'전체 일별'!B1750</f>
        <v>46115</v>
      </c>
      <c r="B563">
        <f>IFERROR(VLOOKUP(A563,'전체 일별'!B:BE,56,0),0)</f>
        <v>1510.1</v>
      </c>
    </row>
    <row r="564" spans="1:2">
      <c r="A564" s="7">
        <f>'전체 일별'!B1751</f>
        <v>46116</v>
      </c>
      <c r="B564">
        <f>IFERROR(VLOOKUP(A564,'전체 일별'!B:BE,56,0),0)</f>
        <v>1510.1</v>
      </c>
    </row>
    <row r="565" spans="1:2">
      <c r="A565" s="7">
        <f>'전체 일별'!B1752</f>
        <v>46117</v>
      </c>
      <c r="B565">
        <f>IFERROR(VLOOKUP(A565,'전체 일별'!B:BE,56,0),0)</f>
        <v>1510.1</v>
      </c>
    </row>
    <row r="566" spans="1:2">
      <c r="A566" s="7">
        <f>'전체 일별'!B1753</f>
        <v>46118</v>
      </c>
      <c r="B566">
        <f>IFERROR(VLOOKUP(A566,'전체 일별'!B:BE,56,0),0)</f>
        <v>1508.5</v>
      </c>
    </row>
    <row r="567" spans="1:2">
      <c r="A567" s="7">
        <f>'전체 일별'!B1754</f>
        <v>46119</v>
      </c>
      <c r="B567">
        <f>IFERROR(VLOOKUP(A567,'전체 일별'!B:BE,56,0),0)</f>
        <v>1497</v>
      </c>
    </row>
    <row r="568" spans="1:2">
      <c r="A568" s="7">
        <f>'전체 일별'!B1755</f>
        <v>46120</v>
      </c>
      <c r="B568">
        <f>IFERROR(VLOOKUP(A568,'전체 일별'!B:BE,56,0),0)</f>
        <v>1481</v>
      </c>
    </row>
    <row r="569" spans="1:2">
      <c r="A569" s="7">
        <f>'전체 일별'!B1756</f>
        <v>46121</v>
      </c>
      <c r="B569">
        <f>IFERROR(VLOOKUP(A569,'전체 일별'!B:BE,56,0),0)</f>
        <v>1476</v>
      </c>
    </row>
    <row r="570" spans="1:2">
      <c r="A570" s="7">
        <f>'전체 일별'!B1757</f>
        <v>46122</v>
      </c>
      <c r="B570">
        <f>IFERROR(VLOOKUP(A570,'전체 일별'!B:BE,56,0),0)</f>
        <v>1485.5</v>
      </c>
    </row>
    <row r="571" spans="1:2">
      <c r="A571" s="7">
        <f>'전체 일별'!B1758</f>
        <v>46123</v>
      </c>
      <c r="B571">
        <f>IFERROR(VLOOKUP(A571,'전체 일별'!B:BE,56,0),0)</f>
        <v>1485.5</v>
      </c>
    </row>
    <row r="572" spans="1:2">
      <c r="A572" s="7">
        <f>'전체 일별'!B1759</f>
        <v>46124</v>
      </c>
      <c r="B572">
        <f>IFERROR(VLOOKUP(A572,'전체 일별'!B:BE,56,0),0)</f>
        <v>1485.5</v>
      </c>
    </row>
    <row r="573" spans="1:2">
      <c r="A573" s="7">
        <f>'전체 일별'!B1760</f>
        <v>46125</v>
      </c>
      <c r="B573">
        <f>IFERROR(VLOOKUP(A573,'전체 일별'!B:BE,56,0),0)</f>
        <v>1480.5</v>
      </c>
    </row>
    <row r="574" spans="1:2">
      <c r="A574" s="7">
        <f>'전체 일별'!B1761</f>
        <v>46126</v>
      </c>
      <c r="B574">
        <f>IFERROR(VLOOKUP(A574,'전체 일별'!B:BE,56,0),0)</f>
        <v>1473.5</v>
      </c>
    </row>
    <row r="575" spans="1:2">
      <c r="A575" s="7">
        <f>'전체 일별'!B1762</f>
        <v>46127</v>
      </c>
      <c r="B575">
        <f>IFERROR(VLOOKUP(A575,'전체 일별'!B:BE,56,0),0)</f>
        <v>1476.5</v>
      </c>
    </row>
    <row r="576" spans="1:2">
      <c r="A576" s="7">
        <f>'전체 일별'!B1763</f>
        <v>46128</v>
      </c>
      <c r="B576">
        <f>IFERROR(VLOOKUP(A576,'전체 일별'!B:BE,56,0),0)</f>
        <v>1480</v>
      </c>
    </row>
    <row r="577" spans="1:2">
      <c r="A577" s="7">
        <f>'전체 일별'!B1764</f>
        <v>46129</v>
      </c>
      <c r="B577">
        <f>IFERROR(VLOOKUP(A577,'전체 일별'!B:BE,56,0),0)</f>
        <v>1467.8</v>
      </c>
    </row>
    <row r="578" spans="1:2">
      <c r="A578" s="7">
        <f>'전체 일별'!B1765</f>
        <v>46130</v>
      </c>
      <c r="B578">
        <f>IFERROR(VLOOKUP(A578,'전체 일별'!B:BE,56,0),0)</f>
        <v>1467.8</v>
      </c>
    </row>
    <row r="579" spans="1:2">
      <c r="A579" s="7">
        <f>'전체 일별'!B1766</f>
        <v>46131</v>
      </c>
      <c r="B579">
        <f>IFERROR(VLOOKUP(A579,'전체 일별'!B:BE,56,0),0)</f>
        <v>1467.8</v>
      </c>
    </row>
    <row r="580" spans="1:2">
      <c r="A580" s="7">
        <f>'전체 일별'!B1767</f>
        <v>46132</v>
      </c>
      <c r="B580">
        <f>IFERROR(VLOOKUP(A580,'전체 일별'!B:BE,56,0),0)</f>
        <v>1472.3</v>
      </c>
    </row>
    <row r="581" spans="1:2">
      <c r="A581" s="7">
        <f>'전체 일별'!B1768</f>
        <v>46133</v>
      </c>
      <c r="B581">
        <f>IFERROR(VLOOKUP(A581,'전체 일별'!B:BE,56,0),0)</f>
        <v>1482</v>
      </c>
    </row>
    <row r="582" spans="1:2">
      <c r="A582" s="7">
        <f>'전체 일별'!B1769</f>
        <v>46134</v>
      </c>
      <c r="B582">
        <f>IFERROR(VLOOKUP(A582,'전체 일별'!B:BE,56,0),0)</f>
        <v>1479.5</v>
      </c>
    </row>
    <row r="583" spans="1:2">
      <c r="A583" s="7">
        <f>'전체 일별'!B1770</f>
        <v>46135</v>
      </c>
      <c r="B583">
        <f>IFERROR(VLOOKUP(A583,'전체 일별'!B:BE,56,0),0)</f>
        <v>1484</v>
      </c>
    </row>
    <row r="584" spans="1:2">
      <c r="A584" s="7">
        <f>'전체 일별'!B1771</f>
        <v>46136</v>
      </c>
      <c r="B584">
        <f>IFERROR(VLOOKUP(A584,'전체 일별'!B:BE,56,0),0)</f>
        <v>1477.5</v>
      </c>
    </row>
    <row r="585" spans="1:2">
      <c r="A585" s="7">
        <f>'전체 일별'!B1772</f>
        <v>46137</v>
      </c>
      <c r="B585">
        <f>IFERROR(VLOOKUP(A585,'전체 일별'!B:BE,56,0),0)</f>
        <v>1477.5</v>
      </c>
    </row>
    <row r="586" spans="1:2">
      <c r="A586" s="7">
        <f>'전체 일별'!B1773</f>
        <v>46138</v>
      </c>
      <c r="B586">
        <f>IFERROR(VLOOKUP(A586,'전체 일별'!B:BE,56,0),0)</f>
        <v>1477.5</v>
      </c>
    </row>
    <row r="587" spans="1:2">
      <c r="A587" s="7">
        <f>'전체 일별'!B1774</f>
        <v>46139</v>
      </c>
      <c r="B587">
        <f>IFERROR(VLOOKUP(A587,'전체 일별'!B:BE,56,0),0)</f>
        <v>1475</v>
      </c>
    </row>
    <row r="588" spans="1:2">
      <c r="A588" s="7">
        <f>'전체 일별'!B1775</f>
        <v>46140</v>
      </c>
      <c r="B588">
        <f>IFERROR(VLOOKUP(A588,'전체 일별'!B:BE,56,0),0)</f>
        <v>1474.5</v>
      </c>
    </row>
    <row r="589" spans="1:2">
      <c r="A589" s="7">
        <f>'전체 일별'!B1776</f>
        <v>46141</v>
      </c>
      <c r="B589">
        <f>IFERROR(VLOOKUP(A589,'전체 일별'!B:BE,56,0),0)</f>
        <v>1488</v>
      </c>
    </row>
    <row r="590" spans="1:2">
      <c r="A590" s="7">
        <f>'전체 일별'!B1777</f>
        <v>46142</v>
      </c>
      <c r="B590">
        <f>IFERROR(VLOOKUP(A590,'전체 일별'!B:BE,56,0),0)</f>
        <v>1475</v>
      </c>
    </row>
    <row r="591" spans="1:2">
      <c r="A591" s="7">
        <f>'전체 일별'!B1778</f>
        <v>46143</v>
      </c>
      <c r="B591">
        <f>IFERROR(VLOOKUP(A591,'전체 일별'!B:BE,56,0),0)</f>
        <v>1475</v>
      </c>
    </row>
    <row r="592" spans="1:2">
      <c r="A592" s="7">
        <f>'전체 일별'!B1779</f>
        <v>46144</v>
      </c>
      <c r="B592">
        <f>IFERROR(VLOOKUP(A592,'전체 일별'!B:BE,56,0),0)</f>
        <v>0</v>
      </c>
    </row>
    <row r="593" spans="1:2">
      <c r="A593" s="7">
        <f>'전체 일별'!B1780</f>
        <v>46145</v>
      </c>
      <c r="B593">
        <f>IFERROR(VLOOKUP(A593,'전체 일별'!B:BE,56,0),0)</f>
        <v>0</v>
      </c>
    </row>
    <row r="594" spans="1:2">
      <c r="A594" s="7">
        <f>'전체 일별'!B1781</f>
        <v>46146</v>
      </c>
      <c r="B594">
        <f>IFERROR(VLOOKUP(A594,'전체 일별'!B:BE,56,0),0)</f>
        <v>0</v>
      </c>
    </row>
    <row r="595" spans="1:2">
      <c r="A595" s="7">
        <f>'전체 일별'!B1782</f>
        <v>46147</v>
      </c>
      <c r="B595">
        <f>IFERROR(VLOOKUP(A595,'전체 일별'!B:BE,56,0),0)</f>
        <v>0</v>
      </c>
    </row>
    <row r="596" spans="1:2">
      <c r="A596" s="7">
        <f>'전체 일별'!B1783</f>
        <v>46148</v>
      </c>
      <c r="B596">
        <f>IFERROR(VLOOKUP(A596,'전체 일별'!B:BE,56,0),0)</f>
        <v>0</v>
      </c>
    </row>
    <row r="597" spans="1:2">
      <c r="A597" s="7">
        <f>'전체 일별'!B1784</f>
        <v>46149</v>
      </c>
      <c r="B597">
        <f>IFERROR(VLOOKUP(A597,'전체 일별'!B:BE,56,0),0)</f>
        <v>0</v>
      </c>
    </row>
    <row r="598" spans="1:2">
      <c r="A598" s="7">
        <f>'전체 일별'!B1785</f>
        <v>46150</v>
      </c>
      <c r="B598">
        <f>IFERROR(VLOOKUP(A598,'전체 일별'!B:BE,56,0),0)</f>
        <v>0</v>
      </c>
    </row>
    <row r="599" spans="1:2">
      <c r="A599" s="7">
        <f>'전체 일별'!B1786</f>
        <v>46151</v>
      </c>
      <c r="B599">
        <f>IFERROR(VLOOKUP(A599,'전체 일별'!B:BE,56,0),0)</f>
        <v>0</v>
      </c>
    </row>
    <row r="600" spans="1:2">
      <c r="A600" s="7">
        <f>'전체 일별'!B1787</f>
        <v>46152</v>
      </c>
      <c r="B600">
        <f>IFERROR(VLOOKUP(A600,'전체 일별'!B:BE,56,0),0)</f>
        <v>0</v>
      </c>
    </row>
    <row r="601" spans="1:2">
      <c r="A601" s="7">
        <f>'전체 일별'!B1788</f>
        <v>46153</v>
      </c>
      <c r="B601">
        <f>IFERROR(VLOOKUP(A601,'전체 일별'!B:BE,56,0),0)</f>
        <v>0</v>
      </c>
    </row>
    <row r="602" spans="1:2">
      <c r="A602" s="7">
        <f>'전체 일별'!B1789</f>
        <v>46154</v>
      </c>
      <c r="B602">
        <f>IFERROR(VLOOKUP(A602,'전체 일별'!B:BE,56,0),0)</f>
        <v>0</v>
      </c>
    </row>
    <row r="603" spans="1:2">
      <c r="A603" s="7">
        <f>'전체 일별'!B1790</f>
        <v>46155</v>
      </c>
      <c r="B603">
        <f>IFERROR(VLOOKUP(A603,'전체 일별'!B:BE,56,0),0)</f>
        <v>0</v>
      </c>
    </row>
    <row r="604" spans="1:2">
      <c r="A604" s="7">
        <f>'전체 일별'!B1791</f>
        <v>46156</v>
      </c>
      <c r="B604">
        <f>IFERROR(VLOOKUP(A604,'전체 일별'!B:BE,56,0),0)</f>
        <v>0</v>
      </c>
    </row>
    <row r="605" spans="1:2">
      <c r="A605" s="7">
        <f>'전체 일별'!B1792</f>
        <v>46157</v>
      </c>
      <c r="B605">
        <f>IFERROR(VLOOKUP(A605,'전체 일별'!B:BE,56,0),0)</f>
        <v>0</v>
      </c>
    </row>
    <row r="606" spans="1:2">
      <c r="A606" s="7">
        <f>'전체 일별'!B1793</f>
        <v>46158</v>
      </c>
      <c r="B606">
        <f>IFERROR(VLOOKUP(A606,'전체 일별'!B:BE,56,0),0)</f>
        <v>0</v>
      </c>
    </row>
    <row r="607" spans="1:2">
      <c r="A607" s="7">
        <f>'전체 일별'!B1794</f>
        <v>46159</v>
      </c>
      <c r="B607">
        <f>IFERROR(VLOOKUP(A607,'전체 일별'!B:BE,56,0),0)</f>
        <v>0</v>
      </c>
    </row>
    <row r="608" spans="1:2">
      <c r="A608" s="7">
        <f>'전체 일별'!B1795</f>
        <v>46160</v>
      </c>
      <c r="B608">
        <f>IFERROR(VLOOKUP(A608,'전체 일별'!B:BE,56,0),0)</f>
        <v>0</v>
      </c>
    </row>
    <row r="609" spans="1:2">
      <c r="A609" s="7">
        <f>'전체 일별'!B1796</f>
        <v>46161</v>
      </c>
      <c r="B609">
        <f>IFERROR(VLOOKUP(A609,'전체 일별'!B:BE,56,0),0)</f>
        <v>0</v>
      </c>
    </row>
    <row r="610" spans="1:2">
      <c r="A610" s="7">
        <f>'전체 일별'!B1797</f>
        <v>46162</v>
      </c>
      <c r="B610">
        <f>IFERROR(VLOOKUP(A610,'전체 일별'!B:BE,56,0),0)</f>
        <v>0</v>
      </c>
    </row>
    <row r="611" spans="1:2">
      <c r="A611" s="7">
        <f>'전체 일별'!B1798</f>
        <v>46163</v>
      </c>
      <c r="B611">
        <f>IFERROR(VLOOKUP(A611,'전체 일별'!B:BE,56,0),0)</f>
        <v>0</v>
      </c>
    </row>
    <row r="612" spans="1:2">
      <c r="A612" s="7">
        <f>'전체 일별'!B1799</f>
        <v>46164</v>
      </c>
      <c r="B612">
        <f>IFERROR(VLOOKUP(A612,'전체 일별'!B:BE,56,0),0)</f>
        <v>0</v>
      </c>
    </row>
    <row r="613" spans="1:2">
      <c r="A613" s="7">
        <f>'전체 일별'!B1800</f>
        <v>46165</v>
      </c>
      <c r="B613">
        <f>IFERROR(VLOOKUP(A613,'전체 일별'!B:BE,56,0),0)</f>
        <v>0</v>
      </c>
    </row>
    <row r="614" spans="1:2">
      <c r="A614" s="7">
        <f>'전체 일별'!B1801</f>
        <v>46166</v>
      </c>
      <c r="B614">
        <f>IFERROR(VLOOKUP(A614,'전체 일별'!B:BE,56,0),0)</f>
        <v>0</v>
      </c>
    </row>
    <row r="615" spans="1:2">
      <c r="A615" s="7">
        <f>'전체 일별'!B1802</f>
        <v>46167</v>
      </c>
      <c r="B615">
        <f>IFERROR(VLOOKUP(A615,'전체 일별'!B:BE,56,0),0)</f>
        <v>0</v>
      </c>
    </row>
    <row r="616" spans="1:2">
      <c r="A616" s="7">
        <f>'전체 일별'!B1803</f>
        <v>46168</v>
      </c>
      <c r="B616">
        <f>IFERROR(VLOOKUP(A616,'전체 일별'!B:BE,56,0),0)</f>
        <v>0</v>
      </c>
    </row>
    <row r="617" spans="1:2">
      <c r="A617" s="7">
        <f>'전체 일별'!B1804</f>
        <v>46169</v>
      </c>
      <c r="B617">
        <f>IFERROR(VLOOKUP(A617,'전체 일별'!B:BE,56,0),0)</f>
        <v>0</v>
      </c>
    </row>
    <row r="618" spans="1:2">
      <c r="A618" s="7">
        <f>'전체 일별'!B1805</f>
        <v>46170</v>
      </c>
      <c r="B618">
        <f>IFERROR(VLOOKUP(A618,'전체 일별'!B:BE,56,0),0)</f>
        <v>0</v>
      </c>
    </row>
    <row r="619" spans="1:2">
      <c r="A619" s="7">
        <f>'전체 일별'!B1806</f>
        <v>46171</v>
      </c>
      <c r="B619">
        <f>IFERROR(VLOOKUP(A619,'전체 일별'!B:BE,56,0),0)</f>
        <v>0</v>
      </c>
    </row>
    <row r="620" spans="1:2">
      <c r="A620" s="7">
        <f>'전체 일별'!B1807</f>
        <v>46172</v>
      </c>
      <c r="B620">
        <f>IFERROR(VLOOKUP(A620,'전체 일별'!B:BE,56,0),0)</f>
        <v>0</v>
      </c>
    </row>
    <row r="621" spans="1:2">
      <c r="A621" s="7">
        <f>'전체 일별'!B1808</f>
        <v>46173</v>
      </c>
      <c r="B621">
        <f>IFERROR(VLOOKUP(A621,'전체 일별'!B:BE,56,0),0)</f>
        <v>0</v>
      </c>
    </row>
    <row r="622" spans="1:2">
      <c r="A622" s="7">
        <f>'전체 일별'!B1809</f>
        <v>46174</v>
      </c>
      <c r="B622">
        <f>IFERROR(VLOOKUP(A622,'전체 일별'!B:BE,56,0),0)</f>
        <v>0</v>
      </c>
    </row>
    <row r="623" spans="1:2">
      <c r="A623" s="7">
        <f>'전체 일별'!B1810</f>
        <v>46175</v>
      </c>
      <c r="B623">
        <f>IFERROR(VLOOKUP(A623,'전체 일별'!B:BE,56,0),0)</f>
        <v>0</v>
      </c>
    </row>
    <row r="624" spans="1:2">
      <c r="A624" s="7">
        <f>'전체 일별'!B1811</f>
        <v>46176</v>
      </c>
      <c r="B624">
        <f>IFERROR(VLOOKUP(A624,'전체 일별'!B:BE,56,0),0)</f>
        <v>0</v>
      </c>
    </row>
    <row r="625" spans="1:2">
      <c r="A625" s="7">
        <f>'전체 일별'!B1812</f>
        <v>46177</v>
      </c>
      <c r="B625">
        <f>IFERROR(VLOOKUP(A625,'전체 일별'!B:BE,56,0),0)</f>
        <v>0</v>
      </c>
    </row>
    <row r="626" spans="1:2">
      <c r="A626" s="7">
        <f>'전체 일별'!B1813</f>
        <v>46178</v>
      </c>
      <c r="B626">
        <f>IFERROR(VLOOKUP(A626,'전체 일별'!B:BE,56,0),0)</f>
        <v>0</v>
      </c>
    </row>
    <row r="627" spans="1:2">
      <c r="A627" s="7">
        <f>'전체 일별'!B1814</f>
        <v>46179</v>
      </c>
      <c r="B627">
        <f>IFERROR(VLOOKUP(A627,'전체 일별'!B:BE,56,0),0)</f>
        <v>0</v>
      </c>
    </row>
    <row r="628" spans="1:2">
      <c r="A628" s="7">
        <f>'전체 일별'!B1815</f>
        <v>46180</v>
      </c>
      <c r="B628">
        <f>IFERROR(VLOOKUP(A628,'전체 일별'!B:BE,56,0),0)</f>
        <v>0</v>
      </c>
    </row>
    <row r="629" spans="1:2">
      <c r="A629" s="7">
        <f>'전체 일별'!B1816</f>
        <v>46181</v>
      </c>
      <c r="B629">
        <f>IFERROR(VLOOKUP(A629,'전체 일별'!B:BE,56,0),0)</f>
        <v>0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23"/>
  <sheetViews>
    <sheetView workbookViewId="0">
      <selection activeCell="A12" sqref="A12"/>
    </sheetView>
  </sheetViews>
  <sheetFormatPr defaultRowHeight="16.5"/>
  <cols>
    <col min="1" max="1" width="23.375" style="242" bestFit="1" customWidth="1"/>
    <col min="2" max="2" width="10.75" style="242" bestFit="1" customWidth="1"/>
    <col min="3" max="3" width="27.875" style="242" bestFit="1" customWidth="1"/>
    <col min="4" max="4" width="252.375" style="242" bestFit="1" customWidth="1"/>
    <col min="5" max="5" width="9.625" style="242" bestFit="1" customWidth="1"/>
    <col min="6" max="6" width="11.875" style="242" bestFit="1" customWidth="1"/>
    <col min="7" max="7" width="9.125" style="2" bestFit="1" customWidth="1"/>
    <col min="8" max="8" width="13.75" style="242" bestFit="1" customWidth="1"/>
    <col min="9" max="9" width="24.375" style="242" bestFit="1" customWidth="1"/>
    <col min="10" max="10" width="15.75" style="242" bestFit="1" customWidth="1"/>
    <col min="11" max="11" width="19.625" style="242" bestFit="1" customWidth="1"/>
    <col min="12" max="12" width="23.625" style="242" bestFit="1" customWidth="1"/>
    <col min="13" max="13" width="13.125" style="242" bestFit="1" customWidth="1"/>
    <col min="14" max="14" width="9.125" style="242" bestFit="1" customWidth="1"/>
    <col min="15" max="15" width="21.75" style="242" bestFit="1" customWidth="1"/>
    <col min="16" max="16" width="13.875" style="242" bestFit="1" customWidth="1"/>
    <col min="17" max="17" width="13.5" style="242" bestFit="1" customWidth="1"/>
    <col min="18" max="19" width="9.625" style="3" bestFit="1" customWidth="1"/>
    <col min="20" max="20" width="11.125" style="242" bestFit="1" customWidth="1"/>
    <col min="21" max="21" width="19.625" style="242" bestFit="1" customWidth="1"/>
  </cols>
  <sheetData>
    <row r="1" spans="1:26" ht="16.5" customHeight="1">
      <c r="A1" s="21" t="s">
        <v>11</v>
      </c>
      <c r="B1" s="7">
        <f>커버링B2C요약!C2</f>
        <v>46133</v>
      </c>
      <c r="C1" s="7">
        <f>커버링B2C요약!D2</f>
        <v>46139</v>
      </c>
    </row>
    <row r="2" spans="1:26">
      <c r="A2" s="36" t="s">
        <v>11</v>
      </c>
      <c r="B2" s="36" t="s">
        <v>4039</v>
      </c>
      <c r="C2" s="36" t="s">
        <v>1569</v>
      </c>
      <c r="D2" s="36" t="s">
        <v>4040</v>
      </c>
      <c r="E2" s="36" t="s">
        <v>4041</v>
      </c>
      <c r="F2" s="36" t="s">
        <v>4042</v>
      </c>
      <c r="G2" s="36" t="s">
        <v>4043</v>
      </c>
      <c r="H2" s="36" t="s">
        <v>4044</v>
      </c>
      <c r="I2" s="36" t="s">
        <v>4045</v>
      </c>
      <c r="J2" s="36" t="s">
        <v>4046</v>
      </c>
      <c r="K2" s="36" t="s">
        <v>4047</v>
      </c>
      <c r="L2" s="36" t="s">
        <v>4048</v>
      </c>
      <c r="M2" s="36" t="s">
        <v>4049</v>
      </c>
      <c r="N2" s="36" t="s">
        <v>4050</v>
      </c>
      <c r="O2" s="36" t="s">
        <v>3982</v>
      </c>
      <c r="P2" s="36" t="s">
        <v>4051</v>
      </c>
      <c r="Q2" s="36" t="s">
        <v>3981</v>
      </c>
      <c r="R2" s="36" t="s">
        <v>309</v>
      </c>
      <c r="S2" s="36" t="s">
        <v>24</v>
      </c>
      <c r="T2" s="36" t="s">
        <v>4052</v>
      </c>
      <c r="U2" s="36" t="s">
        <v>4053</v>
      </c>
      <c r="V2" s="36" t="s">
        <v>4054</v>
      </c>
      <c r="W2" s="36" t="s">
        <v>4055</v>
      </c>
      <c r="X2" s="36" t="s">
        <v>28</v>
      </c>
      <c r="Y2" s="36" t="s">
        <v>4056</v>
      </c>
      <c r="Z2" s="36" t="s">
        <v>3980</v>
      </c>
    </row>
    <row r="3" spans="1:26">
      <c r="G3"/>
      <c r="R3" s="37"/>
      <c r="S3" s="37"/>
      <c r="T3" s="37"/>
      <c r="U3" s="37"/>
      <c r="V3" s="37"/>
      <c r="W3" s="37"/>
      <c r="Y3" t="s">
        <v>48</v>
      </c>
    </row>
    <row r="4" spans="1:26">
      <c r="G4"/>
      <c r="R4" s="37"/>
      <c r="S4" s="37"/>
      <c r="T4" s="37"/>
      <c r="U4" s="37"/>
      <c r="V4" s="37"/>
      <c r="W4" s="37"/>
      <c r="Y4" t="s">
        <v>48</v>
      </c>
    </row>
    <row r="5" spans="1:26">
      <c r="G5"/>
      <c r="R5" s="37"/>
      <c r="S5" s="37"/>
      <c r="T5" s="37"/>
      <c r="U5" s="37"/>
      <c r="V5" s="37"/>
      <c r="W5" s="37"/>
      <c r="Y5" t="s">
        <v>48</v>
      </c>
    </row>
    <row r="6" spans="1:26">
      <c r="G6"/>
      <c r="R6" s="37"/>
      <c r="S6" s="37"/>
      <c r="T6" s="37"/>
      <c r="U6" s="37"/>
      <c r="V6" s="37"/>
      <c r="W6" s="37"/>
      <c r="Y6" t="s">
        <v>48</v>
      </c>
    </row>
    <row r="7" spans="1:26">
      <c r="G7"/>
      <c r="R7" s="37"/>
      <c r="S7" s="37"/>
      <c r="T7" s="37"/>
      <c r="U7" s="37"/>
      <c r="V7" s="37"/>
      <c r="W7" s="37"/>
      <c r="Y7" t="s">
        <v>48</v>
      </c>
    </row>
    <row r="8" spans="1:26">
      <c r="G8"/>
      <c r="R8" s="37"/>
      <c r="S8" s="37"/>
      <c r="T8" s="37"/>
      <c r="U8" s="37"/>
      <c r="V8" s="37"/>
      <c r="W8" s="37"/>
      <c r="Y8" t="s">
        <v>48</v>
      </c>
    </row>
    <row r="9" spans="1:26">
      <c r="G9"/>
      <c r="R9" s="37"/>
      <c r="S9" s="37"/>
      <c r="T9" s="37"/>
      <c r="U9" s="37"/>
      <c r="V9" s="37"/>
      <c r="W9" s="37"/>
      <c r="Y9" t="s">
        <v>48</v>
      </c>
    </row>
    <row r="10" spans="1:26">
      <c r="G10"/>
      <c r="R10" s="37"/>
      <c r="S10" s="37"/>
      <c r="T10" s="37"/>
      <c r="U10" s="37"/>
      <c r="V10" s="37"/>
      <c r="W10" s="37"/>
      <c r="Y10" t="s">
        <v>48</v>
      </c>
    </row>
    <row r="11" spans="1:26">
      <c r="G11"/>
      <c r="R11" s="37"/>
      <c r="S11" s="37"/>
      <c r="T11" s="37"/>
      <c r="U11" s="37"/>
      <c r="V11" s="37"/>
      <c r="W11" s="37"/>
      <c r="Y11" t="s">
        <v>48</v>
      </c>
    </row>
    <row r="12" spans="1:26">
      <c r="G12"/>
      <c r="R12" s="37"/>
      <c r="S12" s="37"/>
      <c r="T12" s="37"/>
      <c r="U12" s="37"/>
      <c r="V12" s="37"/>
      <c r="W12" s="37"/>
      <c r="Y12" t="s">
        <v>48</v>
      </c>
    </row>
    <row r="13" spans="1:26">
      <c r="Y13" t="s">
        <v>48</v>
      </c>
      <c r="Z13" t="str">
        <f t="shared" ref="Z13:Z23" si="0">R13&amp;"@"&amp;D13</f>
        <v>@</v>
      </c>
    </row>
    <row r="14" spans="1:26">
      <c r="Y14" t="s">
        <v>48</v>
      </c>
      <c r="Z14" t="str">
        <f t="shared" si="0"/>
        <v>@</v>
      </c>
    </row>
    <row r="15" spans="1:26">
      <c r="Y15" t="s">
        <v>48</v>
      </c>
      <c r="Z15" t="str">
        <f t="shared" si="0"/>
        <v>@</v>
      </c>
    </row>
    <row r="16" spans="1:26">
      <c r="Y16" t="s">
        <v>48</v>
      </c>
      <c r="Z16" t="str">
        <f t="shared" si="0"/>
        <v>@</v>
      </c>
    </row>
    <row r="17" spans="25:26">
      <c r="Y17" t="s">
        <v>48</v>
      </c>
      <c r="Z17" t="str">
        <f t="shared" si="0"/>
        <v>@</v>
      </c>
    </row>
    <row r="18" spans="25:26">
      <c r="Y18" t="s">
        <v>48</v>
      </c>
      <c r="Z18" t="str">
        <f t="shared" si="0"/>
        <v>@</v>
      </c>
    </row>
    <row r="19" spans="25:26">
      <c r="Y19" t="s">
        <v>48</v>
      </c>
      <c r="Z19" t="str">
        <f t="shared" si="0"/>
        <v>@</v>
      </c>
    </row>
    <row r="20" spans="25:26">
      <c r="Y20" t="s">
        <v>48</v>
      </c>
      <c r="Z20" t="str">
        <f t="shared" si="0"/>
        <v>@</v>
      </c>
    </row>
    <row r="21" spans="25:26">
      <c r="Y21" t="s">
        <v>48</v>
      </c>
      <c r="Z21" t="str">
        <f t="shared" si="0"/>
        <v>@</v>
      </c>
    </row>
    <row r="22" spans="25:26">
      <c r="Y22" t="s">
        <v>48</v>
      </c>
      <c r="Z22" t="str">
        <f t="shared" si="0"/>
        <v>@</v>
      </c>
    </row>
    <row r="23" spans="25:26">
      <c r="Y23" t="s">
        <v>48</v>
      </c>
      <c r="Z23" t="str">
        <f t="shared" si="0"/>
        <v>@</v>
      </c>
    </row>
  </sheetData>
  <phoneticPr fontId="2" type="noConversion"/>
  <conditionalFormatting sqref="C1:C1048576">
    <cfRule type="duplicateValues" dxfId="14" priority="1"/>
    <cfRule type="duplicateValues" dxfId="13" priority="4"/>
  </conditionalFormatting>
  <conditionalFormatting sqref="Y1:Y1048576">
    <cfRule type="duplicateValues" dxfId="12" priority="3"/>
  </conditionalFormatting>
  <conditionalFormatting sqref="Z1:Z1048576">
    <cfRule type="duplicateValues" dxfId="11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11"/>
  <sheetViews>
    <sheetView topLeftCell="A3" workbookViewId="0">
      <selection activeCell="E3" sqref="E3"/>
    </sheetView>
  </sheetViews>
  <sheetFormatPr defaultRowHeight="16.5"/>
  <cols>
    <col min="1" max="1" width="63" style="242" bestFit="1" customWidth="1"/>
    <col min="2" max="2" width="44.625" style="242" bestFit="1" customWidth="1"/>
    <col min="3" max="3" width="21.125" style="242" bestFit="1" customWidth="1"/>
    <col min="4" max="4" width="10.875" style="242" bestFit="1" customWidth="1"/>
    <col min="5" max="5" width="15" style="242" bestFit="1" customWidth="1"/>
    <col min="6" max="6" width="10.375" style="242" bestFit="1" customWidth="1"/>
    <col min="7" max="7" width="13.125" style="242" bestFit="1" customWidth="1"/>
    <col min="8" max="8" width="9.125" style="242" bestFit="1" customWidth="1"/>
  </cols>
  <sheetData>
    <row r="1" spans="1:8" ht="16.5" customHeight="1">
      <c r="A1" s="21" t="s">
        <v>11</v>
      </c>
      <c r="B1" s="7">
        <f>커버링B2C요약!C2</f>
        <v>46133</v>
      </c>
      <c r="C1" s="7">
        <f>커버링B2C요약!D2</f>
        <v>46139</v>
      </c>
      <c r="G1" s="2"/>
    </row>
    <row r="2" spans="1:8" ht="16.5" customHeight="1">
      <c r="A2" s="25" t="s">
        <v>4057</v>
      </c>
      <c r="B2" s="25" t="s">
        <v>1565</v>
      </c>
      <c r="C2" s="25" t="s">
        <v>4058</v>
      </c>
      <c r="D2" s="25" t="s">
        <v>309</v>
      </c>
      <c r="E2" s="25" t="s">
        <v>24</v>
      </c>
      <c r="F2" s="25" t="s">
        <v>25</v>
      </c>
      <c r="G2" s="25" t="s">
        <v>3987</v>
      </c>
      <c r="H2" s="25" t="s">
        <v>4059</v>
      </c>
    </row>
    <row r="3" spans="1:8">
      <c r="A3" t="s">
        <v>1492</v>
      </c>
      <c r="B3" t="s">
        <v>1500</v>
      </c>
      <c r="C3" t="s">
        <v>4060</v>
      </c>
      <c r="D3">
        <v>23689603</v>
      </c>
      <c r="E3" s="2">
        <v>4264525</v>
      </c>
      <c r="F3" s="2">
        <v>18014</v>
      </c>
      <c r="G3" s="232">
        <v>3072</v>
      </c>
      <c r="H3">
        <v>482</v>
      </c>
    </row>
    <row r="4" spans="1:8">
      <c r="A4" t="s">
        <v>1493</v>
      </c>
      <c r="B4" t="s">
        <v>1500</v>
      </c>
      <c r="C4" t="s">
        <v>4060</v>
      </c>
      <c r="D4">
        <v>8338674</v>
      </c>
      <c r="E4" s="2">
        <v>1717699</v>
      </c>
      <c r="F4" s="2">
        <v>8921</v>
      </c>
      <c r="G4" s="232">
        <v>917</v>
      </c>
      <c r="H4">
        <v>71</v>
      </c>
    </row>
    <row r="5" spans="1:8">
      <c r="A5" t="s">
        <v>1528</v>
      </c>
      <c r="B5" t="s">
        <v>4061</v>
      </c>
      <c r="C5" t="s">
        <v>4060</v>
      </c>
      <c r="D5">
        <v>4402265</v>
      </c>
      <c r="E5" s="2">
        <v>1277105</v>
      </c>
      <c r="F5" s="2">
        <v>5545</v>
      </c>
      <c r="G5">
        <v>741</v>
      </c>
      <c r="H5">
        <v>0</v>
      </c>
    </row>
    <row r="6" spans="1:8">
      <c r="A6" t="s">
        <v>1504</v>
      </c>
      <c r="B6" t="s">
        <v>1503</v>
      </c>
      <c r="C6" t="s">
        <v>4060</v>
      </c>
      <c r="D6">
        <v>3564915</v>
      </c>
      <c r="E6" s="2">
        <v>293643</v>
      </c>
      <c r="F6" s="2">
        <v>14861</v>
      </c>
      <c r="G6">
        <v>1276</v>
      </c>
      <c r="H6">
        <v>17</v>
      </c>
    </row>
    <row r="7" spans="1:8">
      <c r="A7" t="s">
        <v>1526</v>
      </c>
      <c r="B7" t="s">
        <v>4061</v>
      </c>
      <c r="C7" t="s">
        <v>4060</v>
      </c>
      <c r="D7">
        <v>2053499</v>
      </c>
      <c r="E7" s="2">
        <v>872747</v>
      </c>
      <c r="F7">
        <v>1542</v>
      </c>
      <c r="G7">
        <v>301</v>
      </c>
      <c r="H7">
        <v>0</v>
      </c>
    </row>
    <row r="8" spans="1:8">
      <c r="A8" t="s">
        <v>1502</v>
      </c>
      <c r="B8" t="s">
        <v>1503</v>
      </c>
      <c r="C8" t="s">
        <v>4060</v>
      </c>
      <c r="D8">
        <v>1499378</v>
      </c>
      <c r="E8" s="2">
        <v>107860</v>
      </c>
      <c r="F8">
        <v>3321</v>
      </c>
      <c r="G8">
        <v>716</v>
      </c>
      <c r="H8">
        <v>20</v>
      </c>
    </row>
    <row r="9" spans="1:8">
      <c r="A9" t="s">
        <v>1505</v>
      </c>
      <c r="B9" t="s">
        <v>1503</v>
      </c>
      <c r="C9" t="s">
        <v>4060</v>
      </c>
      <c r="D9">
        <v>1393222</v>
      </c>
      <c r="E9">
        <v>194667</v>
      </c>
      <c r="F9">
        <v>3902</v>
      </c>
      <c r="G9">
        <v>805</v>
      </c>
      <c r="H9">
        <v>17</v>
      </c>
    </row>
    <row r="10" spans="1:8">
      <c r="A10" t="s">
        <v>1503</v>
      </c>
      <c r="B10" t="s">
        <v>1503</v>
      </c>
      <c r="C10" t="s">
        <v>4060</v>
      </c>
      <c r="D10">
        <v>1152843</v>
      </c>
      <c r="E10">
        <v>127387</v>
      </c>
      <c r="F10">
        <v>1731</v>
      </c>
      <c r="G10">
        <v>621</v>
      </c>
      <c r="H10">
        <v>24</v>
      </c>
    </row>
    <row r="11" spans="1:8">
      <c r="A11" t="s">
        <v>1527</v>
      </c>
      <c r="B11" t="s">
        <v>4061</v>
      </c>
      <c r="C11" t="s">
        <v>4060</v>
      </c>
      <c r="D11">
        <v>223405</v>
      </c>
      <c r="E11">
        <v>39535</v>
      </c>
      <c r="F11">
        <v>357</v>
      </c>
      <c r="G11">
        <v>35</v>
      </c>
      <c r="H11">
        <v>0</v>
      </c>
    </row>
    <row r="12" spans="1:8">
      <c r="A12" t="s">
        <v>1530</v>
      </c>
      <c r="B12" t="s">
        <v>1530</v>
      </c>
      <c r="C12" t="s">
        <v>4060</v>
      </c>
      <c r="D12">
        <v>6919789</v>
      </c>
      <c r="E12">
        <v>2719779</v>
      </c>
      <c r="F12">
        <v>37144</v>
      </c>
      <c r="G12">
        <v>37</v>
      </c>
      <c r="H12">
        <v>10865.9</v>
      </c>
    </row>
    <row r="13" spans="1:8">
      <c r="A13" t="s">
        <v>4062</v>
      </c>
      <c r="B13" t="s">
        <v>4063</v>
      </c>
      <c r="C13" t="s">
        <v>4060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4064</v>
      </c>
      <c r="B14" t="s">
        <v>4065</v>
      </c>
      <c r="C14" t="s">
        <v>4060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4066</v>
      </c>
      <c r="B15" t="s">
        <v>4067</v>
      </c>
      <c r="C15" t="s">
        <v>4060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4068</v>
      </c>
      <c r="B16" t="s">
        <v>4069</v>
      </c>
      <c r="C16" t="s">
        <v>4060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29</v>
      </c>
      <c r="B17" t="s">
        <v>4070</v>
      </c>
      <c r="C17" t="s">
        <v>4060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4071</v>
      </c>
      <c r="B18" t="s">
        <v>4072</v>
      </c>
      <c r="C18" t="s">
        <v>4060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4073</v>
      </c>
      <c r="B19" t="s">
        <v>4074</v>
      </c>
      <c r="C19" t="s">
        <v>4060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4075</v>
      </c>
      <c r="B20" t="s">
        <v>4076</v>
      </c>
      <c r="C20" t="s">
        <v>4060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4077</v>
      </c>
      <c r="B21" t="s">
        <v>4078</v>
      </c>
      <c r="C21" t="s">
        <v>4060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4077</v>
      </c>
      <c r="B22" t="s">
        <v>4079</v>
      </c>
      <c r="C22" t="s">
        <v>4060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4080</v>
      </c>
      <c r="B23" t="s">
        <v>4081</v>
      </c>
      <c r="C23" t="s">
        <v>4060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4077</v>
      </c>
      <c r="B24" t="s">
        <v>4082</v>
      </c>
      <c r="C24" t="s">
        <v>4060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4083</v>
      </c>
      <c r="B25" t="s">
        <v>4083</v>
      </c>
      <c r="C25" t="s">
        <v>4060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4084</v>
      </c>
      <c r="B26" t="s">
        <v>4084</v>
      </c>
      <c r="C26" t="s">
        <v>4060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4085</v>
      </c>
      <c r="B27" t="s">
        <v>4085</v>
      </c>
      <c r="C27" t="s">
        <v>4060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4084</v>
      </c>
      <c r="B28" t="s">
        <v>4086</v>
      </c>
      <c r="C28" t="s">
        <v>4060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4085</v>
      </c>
      <c r="B29" t="s">
        <v>4087</v>
      </c>
      <c r="C29" t="s">
        <v>4060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4088</v>
      </c>
      <c r="B30" t="s">
        <v>4089</v>
      </c>
      <c r="C30" t="s">
        <v>4060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4090</v>
      </c>
      <c r="B31" t="s">
        <v>4089</v>
      </c>
      <c r="C31" t="s">
        <v>4060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4091</v>
      </c>
      <c r="B32" t="s">
        <v>4092</v>
      </c>
      <c r="C32" t="s">
        <v>4060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4093</v>
      </c>
      <c r="B33" t="s">
        <v>4092</v>
      </c>
      <c r="C33" t="s">
        <v>4060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4090</v>
      </c>
      <c r="B34" t="s">
        <v>4094</v>
      </c>
      <c r="C34" t="s">
        <v>4060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4088</v>
      </c>
      <c r="B35" t="s">
        <v>4094</v>
      </c>
      <c r="C35" t="s">
        <v>4060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4088</v>
      </c>
      <c r="B36" t="s">
        <v>4095</v>
      </c>
      <c r="C36" t="s">
        <v>4060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4090</v>
      </c>
      <c r="B37" t="s">
        <v>4095</v>
      </c>
      <c r="C37" t="s">
        <v>4060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4096</v>
      </c>
      <c r="B38" t="s">
        <v>4096</v>
      </c>
      <c r="C38" t="s">
        <v>4060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4097</v>
      </c>
      <c r="B39" t="s">
        <v>4098</v>
      </c>
      <c r="C39" t="s">
        <v>4060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4099</v>
      </c>
      <c r="B40" t="s">
        <v>4098</v>
      </c>
      <c r="C40" t="s">
        <v>4060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4100</v>
      </c>
      <c r="B41" t="s">
        <v>4101</v>
      </c>
      <c r="C41" t="s">
        <v>4060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4099</v>
      </c>
      <c r="B42" t="s">
        <v>4101</v>
      </c>
      <c r="C42" t="s">
        <v>4060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4099</v>
      </c>
      <c r="B43" t="s">
        <v>4102</v>
      </c>
      <c r="C43" t="s">
        <v>4060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4102</v>
      </c>
      <c r="B44" t="s">
        <v>4102</v>
      </c>
      <c r="C44" t="s">
        <v>4060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4103</v>
      </c>
      <c r="B45" t="s">
        <v>4103</v>
      </c>
      <c r="C45" t="s">
        <v>4060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4104</v>
      </c>
      <c r="B46" t="s">
        <v>4104</v>
      </c>
      <c r="C46" t="s">
        <v>4060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4105</v>
      </c>
      <c r="B47" t="s">
        <v>4105</v>
      </c>
      <c r="C47" t="s">
        <v>4060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4097</v>
      </c>
      <c r="B48" t="s">
        <v>4106</v>
      </c>
      <c r="C48" t="s">
        <v>4060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4099</v>
      </c>
      <c r="B49" t="s">
        <v>4106</v>
      </c>
      <c r="C49" t="s">
        <v>4060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4097</v>
      </c>
      <c r="B50" t="s">
        <v>4107</v>
      </c>
      <c r="C50" t="s">
        <v>4060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4099</v>
      </c>
      <c r="B51" t="s">
        <v>4107</v>
      </c>
      <c r="C51" t="s">
        <v>4060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4097</v>
      </c>
      <c r="B52" t="s">
        <v>4108</v>
      </c>
      <c r="C52" t="s">
        <v>4060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4099</v>
      </c>
      <c r="B53" t="s">
        <v>4108</v>
      </c>
      <c r="C53" t="s">
        <v>4060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4109</v>
      </c>
      <c r="B54" t="s">
        <v>4109</v>
      </c>
      <c r="C54" t="s">
        <v>4060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4110</v>
      </c>
      <c r="B55" t="s">
        <v>4110</v>
      </c>
      <c r="C55" t="s">
        <v>4060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4111</v>
      </c>
      <c r="B56" t="s">
        <v>4111</v>
      </c>
      <c r="C56" t="s">
        <v>4060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1491</v>
      </c>
      <c r="B57" t="s">
        <v>1491</v>
      </c>
      <c r="C57" t="s">
        <v>4060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1487</v>
      </c>
      <c r="B58" t="s">
        <v>1491</v>
      </c>
      <c r="C58" t="s">
        <v>4060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1488</v>
      </c>
      <c r="B59" t="s">
        <v>1491</v>
      </c>
      <c r="C59" t="s">
        <v>4060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1489</v>
      </c>
      <c r="B60" t="s">
        <v>1491</v>
      </c>
      <c r="C60" t="s">
        <v>4060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1485</v>
      </c>
      <c r="B61" t="s">
        <v>1491</v>
      </c>
      <c r="C61" t="s">
        <v>4060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1486</v>
      </c>
      <c r="B62" t="s">
        <v>1491</v>
      </c>
      <c r="C62" t="s">
        <v>4060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1490</v>
      </c>
      <c r="B63" t="s">
        <v>1491</v>
      </c>
      <c r="C63" t="s">
        <v>4060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1500</v>
      </c>
      <c r="B64" t="s">
        <v>1500</v>
      </c>
      <c r="C64" t="s">
        <v>4060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1497</v>
      </c>
      <c r="B65" t="s">
        <v>1500</v>
      </c>
      <c r="C65" t="s">
        <v>4060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1499</v>
      </c>
      <c r="B66" t="s">
        <v>1500</v>
      </c>
      <c r="C66" t="s">
        <v>4060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1498</v>
      </c>
      <c r="B67" t="s">
        <v>1500</v>
      </c>
      <c r="C67" t="s">
        <v>4060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1495</v>
      </c>
      <c r="B68" t="s">
        <v>1500</v>
      </c>
      <c r="C68" t="s">
        <v>4060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1494</v>
      </c>
      <c r="B69" t="s">
        <v>1500</v>
      </c>
      <c r="C69" t="s">
        <v>4060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1496</v>
      </c>
      <c r="B70" t="s">
        <v>1500</v>
      </c>
      <c r="C70" t="s">
        <v>4060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1507</v>
      </c>
      <c r="B71" t="s">
        <v>1507</v>
      </c>
      <c r="C71" t="s">
        <v>4060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4112</v>
      </c>
      <c r="B72" t="s">
        <v>4112</v>
      </c>
      <c r="C72" t="s">
        <v>4060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218" t="s">
        <v>1508</v>
      </c>
      <c r="B73" s="218" t="s">
        <v>1510</v>
      </c>
      <c r="C73" s="218" t="s">
        <v>4060</v>
      </c>
      <c r="D73" s="218">
        <v>0</v>
      </c>
      <c r="E73" s="218">
        <v>0</v>
      </c>
      <c r="F73" s="218">
        <v>0</v>
      </c>
      <c r="G73" s="218">
        <v>0</v>
      </c>
      <c r="H73" s="218">
        <v>0</v>
      </c>
    </row>
    <row r="74" spans="1:8">
      <c r="A74" s="218" t="s">
        <v>1509</v>
      </c>
      <c r="B74" s="218" t="s">
        <v>1510</v>
      </c>
      <c r="C74" s="218" t="s">
        <v>4060</v>
      </c>
      <c r="D74" s="218">
        <v>0</v>
      </c>
      <c r="E74" s="218">
        <v>0</v>
      </c>
      <c r="F74" s="218">
        <v>0</v>
      </c>
      <c r="G74" s="218">
        <v>0</v>
      </c>
      <c r="H74" s="218">
        <v>0</v>
      </c>
    </row>
    <row r="75" spans="1:8">
      <c r="A75" s="218" t="s">
        <v>1510</v>
      </c>
      <c r="B75" s="218" t="s">
        <v>1510</v>
      </c>
      <c r="C75" s="218" t="s">
        <v>4060</v>
      </c>
      <c r="D75" s="218">
        <v>0</v>
      </c>
      <c r="E75" s="218">
        <v>0</v>
      </c>
      <c r="F75" s="218">
        <v>0</v>
      </c>
      <c r="G75" s="218">
        <v>0</v>
      </c>
      <c r="H75" s="218">
        <v>0</v>
      </c>
    </row>
    <row r="76" spans="1:8">
      <c r="A76" s="218" t="s">
        <v>1511</v>
      </c>
      <c r="B76" s="218" t="s">
        <v>1511</v>
      </c>
      <c r="C76" s="218" t="s">
        <v>4060</v>
      </c>
      <c r="D76" s="218">
        <v>0</v>
      </c>
      <c r="E76" s="218">
        <v>0</v>
      </c>
      <c r="F76" s="218">
        <v>0</v>
      </c>
      <c r="G76" s="218">
        <v>0</v>
      </c>
      <c r="H76" s="218">
        <v>0</v>
      </c>
    </row>
    <row r="77" spans="1:8">
      <c r="A77" t="s">
        <v>1517</v>
      </c>
      <c r="B77" t="s">
        <v>4113</v>
      </c>
      <c r="C77" t="s">
        <v>4060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1519</v>
      </c>
      <c r="B78" t="s">
        <v>4113</v>
      </c>
      <c r="C78" t="s">
        <v>4060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1518</v>
      </c>
      <c r="B79" t="s">
        <v>4113</v>
      </c>
      <c r="C79" t="s">
        <v>4060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1516</v>
      </c>
      <c r="B80" t="s">
        <v>4113</v>
      </c>
      <c r="C80" t="s">
        <v>4060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1520</v>
      </c>
      <c r="B81" t="s">
        <v>4113</v>
      </c>
      <c r="C81" t="s">
        <v>4060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4114</v>
      </c>
      <c r="B82" t="s">
        <v>4115</v>
      </c>
      <c r="C82" t="s">
        <v>4060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t="s">
        <v>4116</v>
      </c>
      <c r="B83" t="s">
        <v>4117</v>
      </c>
      <c r="C83" t="s">
        <v>4060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t="s">
        <v>4118</v>
      </c>
      <c r="B84" t="s">
        <v>4117</v>
      </c>
      <c r="C84" t="s">
        <v>4060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4119</v>
      </c>
      <c r="B85" t="s">
        <v>4117</v>
      </c>
      <c r="C85" t="s">
        <v>4060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4120</v>
      </c>
      <c r="B86" t="s">
        <v>4117</v>
      </c>
      <c r="C86" t="s">
        <v>4060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4121</v>
      </c>
      <c r="B87" t="s">
        <v>4117</v>
      </c>
      <c r="C87" t="s">
        <v>4060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4122</v>
      </c>
      <c r="B88" t="s">
        <v>4117</v>
      </c>
      <c r="C88" t="s">
        <v>4060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4123</v>
      </c>
      <c r="B89" t="s">
        <v>4117</v>
      </c>
      <c r="C89" t="s">
        <v>4060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4124</v>
      </c>
      <c r="B90" t="s">
        <v>4117</v>
      </c>
      <c r="C90" t="s">
        <v>4060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1529</v>
      </c>
      <c r="B91" t="s">
        <v>4061</v>
      </c>
      <c r="C91" t="s">
        <v>4060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1524</v>
      </c>
      <c r="B92" t="s">
        <v>1521</v>
      </c>
      <c r="C92" t="s">
        <v>4060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1525</v>
      </c>
      <c r="B93" t="s">
        <v>1521</v>
      </c>
      <c r="C93" t="s">
        <v>4060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1522</v>
      </c>
      <c r="B94" t="s">
        <v>1521</v>
      </c>
      <c r="C94" t="s">
        <v>4060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1523</v>
      </c>
      <c r="B95" t="s">
        <v>1521</v>
      </c>
      <c r="C95" t="s">
        <v>4060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1522</v>
      </c>
      <c r="B96" t="s">
        <v>4125</v>
      </c>
      <c r="C96" t="s">
        <v>4060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1522</v>
      </c>
      <c r="B97" t="s">
        <v>4126</v>
      </c>
      <c r="C97" t="s">
        <v>4060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t="s">
        <v>1525</v>
      </c>
      <c r="B98" t="s">
        <v>4126</v>
      </c>
      <c r="C98" t="s">
        <v>4060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1524</v>
      </c>
      <c r="B99" t="s">
        <v>4126</v>
      </c>
      <c r="C99" t="s">
        <v>4060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t="s">
        <v>1523</v>
      </c>
      <c r="B100" t="s">
        <v>4126</v>
      </c>
      <c r="C100" t="s">
        <v>4060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t="s">
        <v>4127</v>
      </c>
      <c r="B101" t="s">
        <v>4128</v>
      </c>
      <c r="C101" t="s">
        <v>4060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1523</v>
      </c>
      <c r="B102" t="s">
        <v>4128</v>
      </c>
      <c r="C102" t="s">
        <v>4060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1525</v>
      </c>
      <c r="B103" t="s">
        <v>4128</v>
      </c>
      <c r="C103" t="s">
        <v>4060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1522</v>
      </c>
      <c r="B104" t="s">
        <v>4128</v>
      </c>
      <c r="C104" t="s">
        <v>4060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4127</v>
      </c>
      <c r="B105" t="s">
        <v>1503</v>
      </c>
      <c r="C105" t="s">
        <v>4060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1491</v>
      </c>
      <c r="B106" t="s">
        <v>1503</v>
      </c>
      <c r="C106" t="s">
        <v>4060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1488</v>
      </c>
      <c r="B107" t="s">
        <v>1503</v>
      </c>
      <c r="C107" t="s">
        <v>4060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1489</v>
      </c>
      <c r="B108" t="s">
        <v>1503</v>
      </c>
      <c r="C108" t="s">
        <v>4060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1487</v>
      </c>
      <c r="B109" t="s">
        <v>1503</v>
      </c>
      <c r="C109" t="s">
        <v>4060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1485</v>
      </c>
      <c r="B110" t="s">
        <v>1503</v>
      </c>
      <c r="C110" t="s">
        <v>4060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1486</v>
      </c>
      <c r="B111" t="s">
        <v>1503</v>
      </c>
      <c r="C111" t="s">
        <v>4060</v>
      </c>
      <c r="D111">
        <v>0</v>
      </c>
      <c r="E111">
        <v>0</v>
      </c>
      <c r="F111">
        <v>0</v>
      </c>
      <c r="G111">
        <v>0</v>
      </c>
      <c r="H111">
        <v>0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33"/>
  <sheetViews>
    <sheetView workbookViewId="0"/>
  </sheetViews>
  <sheetFormatPr defaultRowHeight="16.5"/>
  <cols>
    <col min="1" max="1" width="40.875" style="242" bestFit="1" customWidth="1"/>
    <col min="2" max="2" width="33.25" style="242" bestFit="1" customWidth="1"/>
    <col min="3" max="3" width="21.125" style="242" bestFit="1" customWidth="1"/>
    <col min="4" max="4" width="10.25" style="242" bestFit="1" customWidth="1"/>
    <col min="5" max="5" width="14.875" style="242" bestFit="1" customWidth="1"/>
    <col min="6" max="6" width="10.25" style="242" bestFit="1" customWidth="1"/>
  </cols>
  <sheetData>
    <row r="1" spans="1:6" ht="16.5" customHeight="1">
      <c r="A1" s="21" t="s">
        <v>11</v>
      </c>
      <c r="B1" s="7">
        <f>커버링B2C요약!C2</f>
        <v>46133</v>
      </c>
      <c r="C1" s="7">
        <f>커버링B2C요약!D2</f>
        <v>46139</v>
      </c>
    </row>
    <row r="2" spans="1:6" ht="16.5" customHeight="1">
      <c r="A2" s="25" t="s">
        <v>4129</v>
      </c>
      <c r="B2" s="25" t="s">
        <v>3943</v>
      </c>
      <c r="C2" s="25" t="s">
        <v>3944</v>
      </c>
      <c r="D2" s="25" t="s">
        <v>3945</v>
      </c>
      <c r="E2" s="25" t="s">
        <v>3946</v>
      </c>
      <c r="F2" s="25" t="s">
        <v>3947</v>
      </c>
    </row>
    <row r="3" spans="1:6">
      <c r="A3" t="s">
        <v>1527</v>
      </c>
      <c r="B3">
        <v>6</v>
      </c>
      <c r="C3">
        <v>6</v>
      </c>
      <c r="D3">
        <v>223405.19</v>
      </c>
      <c r="E3">
        <v>2</v>
      </c>
      <c r="F3">
        <v>1</v>
      </c>
    </row>
    <row r="4" spans="1:6">
      <c r="A4" t="s">
        <v>1526</v>
      </c>
      <c r="B4">
        <v>97</v>
      </c>
      <c r="C4">
        <v>97</v>
      </c>
      <c r="D4">
        <v>2053511.08</v>
      </c>
      <c r="E4">
        <v>66</v>
      </c>
      <c r="F4">
        <v>10</v>
      </c>
    </row>
    <row r="5" spans="1:6">
      <c r="A5" t="s">
        <v>1528</v>
      </c>
      <c r="B5">
        <v>186</v>
      </c>
      <c r="C5">
        <v>186</v>
      </c>
      <c r="D5">
        <v>4402310</v>
      </c>
      <c r="E5">
        <v>124</v>
      </c>
      <c r="F5">
        <v>16</v>
      </c>
    </row>
    <row r="6" spans="1:6">
      <c r="A6" t="s">
        <v>1504</v>
      </c>
      <c r="B6">
        <v>1360</v>
      </c>
      <c r="C6">
        <v>1360</v>
      </c>
      <c r="D6">
        <v>3564697.6000000001</v>
      </c>
      <c r="E6">
        <v>346</v>
      </c>
      <c r="F6">
        <v>15</v>
      </c>
    </row>
    <row r="7" spans="1:6">
      <c r="A7" t="s">
        <v>1502</v>
      </c>
      <c r="B7">
        <v>790</v>
      </c>
      <c r="C7">
        <v>790</v>
      </c>
      <c r="D7">
        <v>1499377.71</v>
      </c>
      <c r="E7">
        <v>155</v>
      </c>
      <c r="F7">
        <v>18</v>
      </c>
    </row>
    <row r="8" spans="1:6">
      <c r="A8" t="s">
        <v>1503</v>
      </c>
      <c r="B8">
        <v>607</v>
      </c>
      <c r="C8">
        <v>607</v>
      </c>
      <c r="D8">
        <v>1152836.07</v>
      </c>
      <c r="E8">
        <v>128</v>
      </c>
      <c r="F8">
        <v>9</v>
      </c>
    </row>
    <row r="9" spans="1:6">
      <c r="A9" s="64" t="s">
        <v>1505</v>
      </c>
      <c r="B9" s="64">
        <v>858</v>
      </c>
      <c r="C9" s="64">
        <v>858</v>
      </c>
      <c r="D9" s="64">
        <v>1393184.37</v>
      </c>
      <c r="E9" s="64">
        <v>142</v>
      </c>
      <c r="F9" s="64">
        <v>12</v>
      </c>
    </row>
    <row r="10" spans="1:6">
      <c r="A10" s="64" t="s">
        <v>1493</v>
      </c>
      <c r="B10" s="64">
        <v>875</v>
      </c>
      <c r="C10" s="64">
        <v>875</v>
      </c>
      <c r="D10" s="64">
        <v>8338460.7699999996</v>
      </c>
      <c r="E10" s="64">
        <v>490</v>
      </c>
      <c r="F10" s="64">
        <v>61</v>
      </c>
    </row>
    <row r="11" spans="1:6">
      <c r="A11" s="64" t="s">
        <v>1492</v>
      </c>
      <c r="B11" s="64">
        <v>3036</v>
      </c>
      <c r="C11" s="64">
        <v>3036</v>
      </c>
      <c r="D11" s="64">
        <v>23689494.75</v>
      </c>
      <c r="E11" s="64">
        <v>1653</v>
      </c>
      <c r="F11" s="64">
        <v>332</v>
      </c>
    </row>
    <row r="12" spans="1:6">
      <c r="A12" s="64" t="s">
        <v>1530</v>
      </c>
      <c r="B12" s="64">
        <v>45</v>
      </c>
      <c r="C12" s="64">
        <v>45</v>
      </c>
      <c r="D12" s="64">
        <v>6919788.75</v>
      </c>
      <c r="E12" s="64">
        <v>28</v>
      </c>
      <c r="F12" s="64">
        <v>2</v>
      </c>
    </row>
    <row r="13" spans="1:6">
      <c r="A13" s="64" t="s">
        <v>1503</v>
      </c>
      <c r="B13" s="64">
        <v>20</v>
      </c>
      <c r="C13" s="64">
        <v>20</v>
      </c>
      <c r="D13" s="64">
        <v>0</v>
      </c>
      <c r="E13" s="64">
        <v>7</v>
      </c>
      <c r="F13" s="64">
        <v>2</v>
      </c>
    </row>
    <row r="14" spans="1:6">
      <c r="A14" s="64" t="s">
        <v>4061</v>
      </c>
      <c r="B14" s="64">
        <v>585</v>
      </c>
      <c r="C14" s="64">
        <v>585</v>
      </c>
      <c r="D14" s="64">
        <v>0</v>
      </c>
      <c r="E14" s="64">
        <v>404</v>
      </c>
      <c r="F14" s="64">
        <v>68</v>
      </c>
    </row>
    <row r="15" spans="1:6">
      <c r="A15" s="64" t="s">
        <v>1500</v>
      </c>
      <c r="B15" s="64">
        <v>22</v>
      </c>
      <c r="C15" s="64">
        <v>22</v>
      </c>
      <c r="D15" s="64">
        <v>0</v>
      </c>
      <c r="E15" s="64">
        <v>4</v>
      </c>
      <c r="F15" s="64">
        <v>3</v>
      </c>
    </row>
    <row r="16" spans="1:6">
      <c r="A16" s="64"/>
      <c r="B16" s="64"/>
      <c r="C16" s="64"/>
      <c r="D16" s="64"/>
      <c r="E16" s="64"/>
      <c r="F16" s="64"/>
    </row>
    <row r="17" spans="1:6">
      <c r="A17" s="64"/>
      <c r="B17" s="64"/>
      <c r="C17" s="64"/>
      <c r="D17" s="64"/>
      <c r="E17" s="64"/>
      <c r="F17" s="64"/>
    </row>
    <row r="18" spans="1:6">
      <c r="A18" s="64"/>
      <c r="B18" s="64"/>
      <c r="C18" s="64"/>
      <c r="D18" s="64"/>
      <c r="E18" s="64"/>
      <c r="F18" s="64"/>
    </row>
    <row r="19" spans="1:6">
      <c r="A19" s="64"/>
      <c r="B19" s="64"/>
      <c r="C19" s="64"/>
      <c r="D19" s="64"/>
      <c r="E19" s="64"/>
      <c r="F19" s="64"/>
    </row>
    <row r="20" spans="1:6">
      <c r="A20" s="64"/>
      <c r="B20" s="64"/>
      <c r="C20" s="64"/>
      <c r="D20" s="64"/>
      <c r="E20" s="64"/>
      <c r="F20" s="64"/>
    </row>
    <row r="21" spans="1:6">
      <c r="A21" s="64"/>
      <c r="B21" s="64"/>
      <c r="C21" s="64"/>
      <c r="D21" s="64"/>
      <c r="E21" s="64"/>
      <c r="F21" s="64"/>
    </row>
    <row r="22" spans="1:6">
      <c r="A22" s="64"/>
      <c r="B22" s="64"/>
      <c r="C22" s="64"/>
      <c r="D22" s="64"/>
      <c r="E22" s="64"/>
      <c r="F22" s="64"/>
    </row>
    <row r="23" spans="1:6">
      <c r="A23" s="64"/>
      <c r="B23" s="64"/>
      <c r="C23" s="64"/>
      <c r="D23" s="64"/>
      <c r="E23" s="64"/>
      <c r="F23" s="64"/>
    </row>
    <row r="24" spans="1:6">
      <c r="A24" s="64"/>
      <c r="B24" s="64"/>
      <c r="C24" s="64"/>
      <c r="D24" s="64"/>
      <c r="E24" s="64"/>
      <c r="F24" s="64"/>
    </row>
    <row r="25" spans="1:6">
      <c r="A25" s="64"/>
      <c r="B25" s="64"/>
      <c r="C25" s="64"/>
      <c r="D25" s="64"/>
      <c r="E25" s="64"/>
      <c r="F25" s="64"/>
    </row>
    <row r="26" spans="1:6">
      <c r="A26" s="64"/>
      <c r="B26" s="64"/>
      <c r="C26" s="64"/>
      <c r="D26" s="64"/>
      <c r="E26" s="64"/>
      <c r="F26" s="64"/>
    </row>
    <row r="27" spans="1:6">
      <c r="A27" s="64"/>
      <c r="B27" s="64"/>
      <c r="C27" s="64"/>
      <c r="D27" s="64"/>
      <c r="E27" s="64"/>
      <c r="F27" s="64"/>
    </row>
    <row r="28" spans="1:6">
      <c r="A28" s="64"/>
      <c r="B28" s="64"/>
      <c r="C28" s="64"/>
      <c r="D28" s="64"/>
      <c r="E28" s="64"/>
      <c r="F28" s="64"/>
    </row>
    <row r="29" spans="1:6">
      <c r="A29" s="64"/>
      <c r="B29" s="64"/>
      <c r="C29" s="64"/>
      <c r="D29" s="64"/>
      <c r="E29" s="64"/>
      <c r="F29" s="64"/>
    </row>
    <row r="30" spans="1:6">
      <c r="A30" s="64"/>
      <c r="B30" s="64"/>
      <c r="C30" s="64"/>
      <c r="D30" s="64"/>
      <c r="E30" s="64"/>
      <c r="F30" s="64"/>
    </row>
    <row r="31" spans="1:6">
      <c r="A31" s="64"/>
      <c r="B31" s="64"/>
      <c r="C31" s="64"/>
      <c r="D31" s="64"/>
      <c r="E31" s="64"/>
      <c r="F31" s="64"/>
    </row>
    <row r="32" spans="1:6">
      <c r="A32" s="64"/>
      <c r="B32" s="64"/>
      <c r="C32" s="64"/>
      <c r="D32" s="64"/>
      <c r="E32" s="64"/>
      <c r="F32" s="64"/>
    </row>
    <row r="33" spans="1:6">
      <c r="A33" s="64"/>
      <c r="B33" s="64"/>
      <c r="C33" s="64"/>
      <c r="D33" s="64"/>
      <c r="E33" s="64"/>
      <c r="F33" s="64"/>
    </row>
    <row r="34" spans="1:6">
      <c r="A34" s="64"/>
      <c r="B34" s="64"/>
      <c r="C34" s="64"/>
      <c r="D34" s="64"/>
      <c r="E34" s="64"/>
      <c r="F34" s="64"/>
    </row>
    <row r="35" spans="1:6">
      <c r="A35" s="64"/>
      <c r="B35" s="64"/>
      <c r="C35" s="64"/>
      <c r="D35" s="64"/>
      <c r="E35" s="64"/>
      <c r="F35" s="64"/>
    </row>
    <row r="36" spans="1:6">
      <c r="A36" s="64"/>
      <c r="B36" s="64"/>
      <c r="C36" s="64"/>
      <c r="D36" s="64"/>
      <c r="E36" s="64"/>
      <c r="F36" s="64"/>
    </row>
    <row r="37" spans="1:6">
      <c r="A37" s="64"/>
      <c r="B37" s="64"/>
      <c r="C37" s="64"/>
      <c r="D37" s="64"/>
      <c r="E37" s="64"/>
      <c r="F37" s="64"/>
    </row>
    <row r="38" spans="1:6">
      <c r="A38" s="64"/>
      <c r="B38" s="64"/>
      <c r="C38" s="64"/>
      <c r="D38" s="64"/>
      <c r="E38" s="64"/>
      <c r="F38" s="64"/>
    </row>
    <row r="39" spans="1:6">
      <c r="A39" s="64"/>
      <c r="B39" s="64"/>
      <c r="C39" s="64"/>
      <c r="D39" s="64"/>
      <c r="E39" s="64"/>
      <c r="F39" s="64"/>
    </row>
    <row r="40" spans="1:6">
      <c r="A40" s="64"/>
      <c r="B40" s="64"/>
      <c r="C40" s="64"/>
      <c r="D40" s="64"/>
      <c r="E40" s="64"/>
      <c r="F40" s="64"/>
    </row>
    <row r="41" spans="1:6">
      <c r="A41" s="64"/>
      <c r="B41" s="64"/>
      <c r="C41" s="64"/>
      <c r="D41" s="64"/>
      <c r="E41" s="64"/>
      <c r="F41" s="64"/>
    </row>
    <row r="42" spans="1:6">
      <c r="A42" s="64"/>
      <c r="B42" s="64"/>
      <c r="C42" s="64"/>
      <c r="D42" s="64"/>
      <c r="E42" s="64"/>
      <c r="F42" s="64"/>
    </row>
    <row r="43" spans="1:6">
      <c r="A43" s="64"/>
      <c r="B43" s="64"/>
      <c r="C43" s="64"/>
      <c r="D43" s="64"/>
      <c r="E43" s="64"/>
      <c r="F43" s="64"/>
    </row>
    <row r="44" spans="1:6">
      <c r="A44" s="64"/>
      <c r="B44" s="64"/>
      <c r="C44" s="64"/>
      <c r="D44" s="64"/>
      <c r="E44" s="64"/>
      <c r="F44" s="64"/>
    </row>
    <row r="45" spans="1:6">
      <c r="A45" s="64"/>
      <c r="B45" s="64"/>
      <c r="C45" s="64"/>
      <c r="D45" s="64"/>
      <c r="E45" s="64"/>
      <c r="F45" s="64"/>
    </row>
    <row r="46" spans="1:6">
      <c r="A46" s="64"/>
      <c r="B46" s="64"/>
      <c r="C46" s="64"/>
      <c r="D46" s="64"/>
      <c r="E46" s="64"/>
      <c r="F46" s="64"/>
    </row>
    <row r="47" spans="1:6">
      <c r="A47" s="64"/>
      <c r="B47" s="64"/>
      <c r="C47" s="64"/>
      <c r="D47" s="64"/>
      <c r="E47" s="64"/>
      <c r="F47" s="64"/>
    </row>
    <row r="48" spans="1:6">
      <c r="A48" s="64"/>
      <c r="B48" s="64"/>
      <c r="C48" s="64"/>
      <c r="D48" s="64"/>
      <c r="E48" s="64"/>
      <c r="F48" s="64"/>
    </row>
    <row r="49" spans="1:6">
      <c r="A49" s="64"/>
      <c r="B49" s="64"/>
      <c r="C49" s="64"/>
      <c r="D49" s="64"/>
      <c r="E49" s="64"/>
      <c r="F49" s="64"/>
    </row>
    <row r="50" spans="1:6">
      <c r="A50" s="64"/>
      <c r="B50" s="64"/>
      <c r="C50" s="64"/>
      <c r="D50" s="64"/>
      <c r="E50" s="64"/>
      <c r="F50" s="64"/>
    </row>
    <row r="51" spans="1:6">
      <c r="A51" s="64"/>
      <c r="B51" s="64"/>
      <c r="C51" s="64"/>
      <c r="D51" s="64"/>
      <c r="E51" s="64"/>
      <c r="F51" s="64"/>
    </row>
    <row r="52" spans="1:6">
      <c r="A52" s="64"/>
      <c r="B52" s="64"/>
      <c r="C52" s="64"/>
      <c r="D52" s="64"/>
      <c r="E52" s="64"/>
      <c r="F52" s="64"/>
    </row>
    <row r="53" spans="1:6">
      <c r="A53" s="64"/>
      <c r="B53" s="64"/>
      <c r="C53" s="64"/>
      <c r="D53" s="64"/>
      <c r="E53" s="64"/>
      <c r="F53" s="64"/>
    </row>
    <row r="54" spans="1:6">
      <c r="A54" s="64"/>
      <c r="B54" s="64"/>
      <c r="C54" s="64"/>
      <c r="D54" s="64"/>
      <c r="E54" s="64"/>
      <c r="F54" s="64"/>
    </row>
    <row r="55" spans="1:6">
      <c r="A55" s="64"/>
      <c r="B55" s="64"/>
      <c r="C55" s="64"/>
      <c r="D55" s="64"/>
      <c r="E55" s="64"/>
      <c r="F55" s="64"/>
    </row>
    <row r="56" spans="1:6">
      <c r="A56" s="64"/>
      <c r="B56" s="64"/>
      <c r="C56" s="64"/>
      <c r="D56" s="64"/>
      <c r="E56" s="64"/>
      <c r="F56" s="64"/>
    </row>
    <row r="57" spans="1:6">
      <c r="A57" s="64"/>
      <c r="B57" s="64"/>
      <c r="C57" s="64"/>
      <c r="D57" s="64"/>
      <c r="E57" s="64"/>
      <c r="F57" s="64"/>
    </row>
    <row r="58" spans="1:6">
      <c r="A58" s="64"/>
      <c r="B58" s="64"/>
      <c r="C58" s="64"/>
      <c r="D58" s="64"/>
      <c r="E58" s="64"/>
      <c r="F58" s="64"/>
    </row>
    <row r="59" spans="1:6">
      <c r="A59" s="64"/>
      <c r="B59" s="64"/>
      <c r="C59" s="64"/>
      <c r="D59" s="64"/>
      <c r="E59" s="64"/>
      <c r="F59" s="64"/>
    </row>
    <row r="60" spans="1:6">
      <c r="A60" s="64"/>
      <c r="B60" s="64"/>
      <c r="C60" s="64"/>
      <c r="D60" s="64"/>
      <c r="E60" s="64"/>
      <c r="F60" s="64"/>
    </row>
    <row r="61" spans="1:6">
      <c r="A61" s="64"/>
      <c r="B61" s="64"/>
      <c r="C61" s="64"/>
      <c r="D61" s="64"/>
      <c r="E61" s="64"/>
      <c r="F61" s="64"/>
    </row>
    <row r="62" spans="1:6">
      <c r="A62" s="64"/>
      <c r="B62" s="64"/>
      <c r="C62" s="64"/>
      <c r="D62" s="64"/>
      <c r="E62" s="64"/>
      <c r="F62" s="64"/>
    </row>
    <row r="63" spans="1:6">
      <c r="A63" s="64"/>
      <c r="B63" s="64"/>
      <c r="C63" s="64"/>
      <c r="D63" s="64"/>
      <c r="E63" s="64"/>
      <c r="F63" s="64"/>
    </row>
    <row r="64" spans="1:6">
      <c r="A64" s="64"/>
      <c r="B64" s="64"/>
      <c r="C64" s="64"/>
      <c r="D64" s="64"/>
      <c r="E64" s="64"/>
      <c r="F64" s="64"/>
    </row>
    <row r="65" spans="1:6">
      <c r="A65" s="64"/>
      <c r="B65" s="64"/>
      <c r="C65" s="64"/>
      <c r="D65" s="64"/>
      <c r="E65" s="64"/>
      <c r="F65" s="64"/>
    </row>
    <row r="66" spans="1:6">
      <c r="A66" s="64"/>
      <c r="B66" s="64"/>
      <c r="C66" s="64"/>
      <c r="D66" s="64"/>
      <c r="E66" s="64"/>
      <c r="F66" s="64"/>
    </row>
    <row r="67" spans="1:6">
      <c r="A67" s="64"/>
      <c r="B67" s="64"/>
      <c r="C67" s="64"/>
      <c r="D67" s="64"/>
      <c r="E67" s="64"/>
      <c r="F67" s="64"/>
    </row>
    <row r="68" spans="1:6">
      <c r="A68" s="64"/>
      <c r="B68" s="64"/>
      <c r="C68" s="64"/>
      <c r="D68" s="64"/>
      <c r="E68" s="64"/>
      <c r="F68" s="64"/>
    </row>
    <row r="69" spans="1:6">
      <c r="A69" s="64"/>
      <c r="B69" s="64"/>
      <c r="C69" s="64"/>
      <c r="D69" s="64"/>
      <c r="E69" s="64"/>
      <c r="F69" s="64"/>
    </row>
    <row r="70" spans="1:6">
      <c r="A70" s="64"/>
      <c r="B70" s="64"/>
      <c r="C70" s="64"/>
      <c r="D70" s="64"/>
      <c r="E70" s="64"/>
      <c r="F70" s="64"/>
    </row>
    <row r="71" spans="1:6">
      <c r="A71" s="64"/>
      <c r="B71" s="64"/>
      <c r="C71" s="64"/>
      <c r="D71" s="64"/>
      <c r="E71" s="64"/>
      <c r="F71" s="64"/>
    </row>
    <row r="72" spans="1:6">
      <c r="A72" s="64"/>
      <c r="B72" s="64"/>
      <c r="C72" s="64"/>
      <c r="D72" s="64"/>
      <c r="E72" s="64"/>
      <c r="F72" s="64"/>
    </row>
    <row r="73" spans="1:6">
      <c r="A73" s="64"/>
      <c r="B73" s="64"/>
      <c r="C73" s="64"/>
      <c r="D73" s="64"/>
      <c r="E73" s="64"/>
      <c r="F73" s="64"/>
    </row>
    <row r="74" spans="1:6">
      <c r="A74" s="64"/>
      <c r="B74" s="64"/>
      <c r="C74" s="64"/>
      <c r="D74" s="64"/>
      <c r="E74" s="64"/>
      <c r="F74" s="64"/>
    </row>
    <row r="75" spans="1:6">
      <c r="A75" s="64"/>
      <c r="B75" s="64"/>
      <c r="C75" s="64"/>
      <c r="D75" s="64"/>
      <c r="E75" s="64"/>
      <c r="F75" s="64"/>
    </row>
    <row r="76" spans="1:6">
      <c r="A76" s="64"/>
      <c r="B76" s="64"/>
      <c r="C76" s="64"/>
      <c r="D76" s="64"/>
      <c r="E76" s="64"/>
      <c r="F76" s="64"/>
    </row>
    <row r="77" spans="1:6">
      <c r="A77" s="64"/>
      <c r="B77" s="64"/>
      <c r="C77" s="64"/>
      <c r="D77" s="64"/>
      <c r="E77" s="64"/>
      <c r="F77" s="64"/>
    </row>
    <row r="78" spans="1:6">
      <c r="A78" s="64"/>
      <c r="B78" s="64"/>
      <c r="C78" s="64"/>
      <c r="D78" s="64"/>
      <c r="E78" s="64"/>
      <c r="F78" s="64"/>
    </row>
    <row r="79" spans="1:6">
      <c r="A79" s="64"/>
      <c r="B79" s="64"/>
      <c r="C79" s="64"/>
      <c r="D79" s="64"/>
      <c r="E79" s="64"/>
      <c r="F79" s="64"/>
    </row>
    <row r="80" spans="1:6">
      <c r="A80" s="64"/>
      <c r="B80" s="64"/>
      <c r="C80" s="64"/>
      <c r="D80" s="64"/>
      <c r="E80" s="64"/>
      <c r="F80" s="64"/>
    </row>
    <row r="81" spans="1:6">
      <c r="A81" s="64"/>
      <c r="B81" s="64"/>
      <c r="C81" s="64"/>
      <c r="D81" s="64"/>
      <c r="E81" s="64"/>
      <c r="F81" s="64"/>
    </row>
    <row r="82" spans="1:6">
      <c r="A82" s="64"/>
      <c r="B82" s="64"/>
      <c r="C82" s="64"/>
      <c r="D82" s="64"/>
      <c r="E82" s="64"/>
      <c r="F82" s="64"/>
    </row>
    <row r="83" spans="1:6">
      <c r="A83" s="64"/>
      <c r="B83" s="64"/>
      <c r="C83" s="64"/>
      <c r="D83" s="64"/>
      <c r="E83" s="64"/>
      <c r="F83" s="64"/>
    </row>
    <row r="84" spans="1:6">
      <c r="A84" s="64"/>
      <c r="B84" s="64"/>
      <c r="C84" s="64"/>
      <c r="D84" s="64"/>
      <c r="E84" s="64"/>
      <c r="F84" s="64"/>
    </row>
    <row r="85" spans="1:6">
      <c r="A85" s="64"/>
      <c r="B85" s="64"/>
      <c r="C85" s="64"/>
      <c r="D85" s="64"/>
      <c r="E85" s="64"/>
      <c r="F85" s="64"/>
    </row>
    <row r="86" spans="1:6">
      <c r="A86" s="64"/>
      <c r="B86" s="64"/>
      <c r="C86" s="64"/>
      <c r="D86" s="64"/>
      <c r="E86" s="64"/>
      <c r="F86" s="64"/>
    </row>
    <row r="87" spans="1:6">
      <c r="A87" s="64"/>
      <c r="B87" s="64"/>
      <c r="C87" s="64"/>
      <c r="D87" s="64"/>
      <c r="E87" s="64"/>
      <c r="F87" s="64"/>
    </row>
    <row r="88" spans="1:6">
      <c r="A88" s="64"/>
      <c r="B88" s="64"/>
      <c r="C88" s="64"/>
      <c r="D88" s="64"/>
      <c r="E88" s="64"/>
      <c r="F88" s="64"/>
    </row>
    <row r="89" spans="1:6">
      <c r="A89" s="64"/>
      <c r="B89" s="64"/>
      <c r="C89" s="64"/>
      <c r="D89" s="64"/>
      <c r="E89" s="64"/>
      <c r="F89" s="64"/>
    </row>
    <row r="90" spans="1:6">
      <c r="A90" s="64"/>
      <c r="B90" s="64"/>
      <c r="C90" s="64"/>
      <c r="D90" s="64"/>
      <c r="E90" s="64"/>
      <c r="F90" s="64"/>
    </row>
    <row r="91" spans="1:6">
      <c r="A91" s="64"/>
      <c r="B91" s="64"/>
      <c r="C91" s="64"/>
      <c r="D91" s="64"/>
      <c r="E91" s="64"/>
      <c r="F91" s="64"/>
    </row>
    <row r="92" spans="1:6">
      <c r="A92" s="64"/>
      <c r="B92" s="64"/>
      <c r="C92" s="64"/>
      <c r="D92" s="64"/>
      <c r="E92" s="64"/>
      <c r="F92" s="64"/>
    </row>
    <row r="93" spans="1:6">
      <c r="A93" s="64"/>
      <c r="B93" s="64"/>
      <c r="C93" s="64"/>
      <c r="D93" s="64"/>
      <c r="E93" s="64"/>
      <c r="F93" s="64"/>
    </row>
    <row r="94" spans="1:6">
      <c r="A94" s="64"/>
      <c r="B94" s="64"/>
      <c r="C94" s="64"/>
      <c r="D94" s="64"/>
      <c r="E94" s="64"/>
      <c r="F94" s="64"/>
    </row>
    <row r="95" spans="1:6">
      <c r="A95" s="64"/>
      <c r="B95" s="64"/>
      <c r="C95" s="64"/>
      <c r="D95" s="64"/>
      <c r="E95" s="64"/>
      <c r="F95" s="64"/>
    </row>
    <row r="96" spans="1:6">
      <c r="A96" s="64"/>
      <c r="B96" s="64"/>
      <c r="C96" s="64"/>
      <c r="D96" s="64"/>
      <c r="E96" s="64"/>
      <c r="F96" s="64"/>
    </row>
    <row r="97" spans="1:6">
      <c r="A97" s="64"/>
      <c r="B97" s="64"/>
      <c r="C97" s="64"/>
      <c r="D97" s="64"/>
      <c r="E97" s="64"/>
      <c r="F97" s="64"/>
    </row>
    <row r="98" spans="1:6">
      <c r="A98" s="64"/>
      <c r="B98" s="64"/>
      <c r="C98" s="64"/>
      <c r="D98" s="64"/>
      <c r="E98" s="64"/>
      <c r="F98" s="64"/>
    </row>
    <row r="99" spans="1:6">
      <c r="A99" s="64"/>
      <c r="B99" s="64"/>
      <c r="C99" s="64"/>
      <c r="D99" s="64"/>
      <c r="E99" s="64"/>
      <c r="F99" s="64"/>
    </row>
    <row r="100" spans="1:6">
      <c r="A100" s="64"/>
      <c r="B100" s="64"/>
      <c r="C100" s="64"/>
      <c r="D100" s="64"/>
      <c r="E100" s="64"/>
      <c r="F100" s="64"/>
    </row>
    <row r="101" spans="1:6">
      <c r="A101" s="64"/>
      <c r="B101" s="64"/>
      <c r="C101" s="64"/>
      <c r="D101" s="64"/>
      <c r="E101" s="64"/>
      <c r="F101" s="64"/>
    </row>
    <row r="102" spans="1:6">
      <c r="A102" s="64"/>
      <c r="B102" s="64"/>
      <c r="C102" s="64"/>
      <c r="D102" s="64"/>
      <c r="E102" s="64"/>
      <c r="F102" s="64"/>
    </row>
    <row r="103" spans="1:6">
      <c r="A103" s="64"/>
      <c r="B103" s="64"/>
      <c r="C103" s="64"/>
      <c r="D103" s="64"/>
      <c r="E103" s="64"/>
      <c r="F103" s="64"/>
    </row>
    <row r="104" spans="1:6">
      <c r="A104" s="64"/>
      <c r="B104" s="64"/>
      <c r="C104" s="64"/>
      <c r="D104" s="64"/>
      <c r="E104" s="64"/>
      <c r="F104" s="64"/>
    </row>
    <row r="105" spans="1:6">
      <c r="A105" s="64"/>
      <c r="B105" s="64"/>
      <c r="C105" s="64"/>
      <c r="D105" s="64"/>
      <c r="E105" s="64"/>
      <c r="F105" s="64"/>
    </row>
    <row r="106" spans="1:6">
      <c r="A106" s="64"/>
      <c r="B106" s="64"/>
      <c r="C106" s="64"/>
      <c r="D106" s="64"/>
      <c r="E106" s="64"/>
      <c r="F106" s="64"/>
    </row>
    <row r="107" spans="1:6">
      <c r="A107" s="64"/>
      <c r="B107" s="64"/>
      <c r="C107" s="64"/>
      <c r="D107" s="64"/>
      <c r="E107" s="64"/>
      <c r="F107" s="64"/>
    </row>
    <row r="108" spans="1:6">
      <c r="A108" s="64"/>
      <c r="B108" s="64"/>
      <c r="C108" s="64"/>
      <c r="D108" s="64"/>
      <c r="E108" s="64"/>
      <c r="F108" s="64"/>
    </row>
    <row r="109" spans="1:6">
      <c r="A109" s="64"/>
      <c r="B109" s="64"/>
      <c r="C109" s="64"/>
      <c r="D109" s="64"/>
      <c r="E109" s="64"/>
      <c r="F109" s="64"/>
    </row>
    <row r="110" spans="1:6">
      <c r="A110" s="64"/>
      <c r="B110" s="64"/>
      <c r="C110" s="64"/>
      <c r="D110" s="64"/>
      <c r="E110" s="64"/>
      <c r="F110" s="64"/>
    </row>
    <row r="111" spans="1:6">
      <c r="A111" s="64"/>
      <c r="B111" s="64"/>
      <c r="C111" s="64"/>
      <c r="D111" s="64"/>
      <c r="E111" s="64"/>
      <c r="F111" s="64"/>
    </row>
    <row r="112" spans="1:6">
      <c r="A112" s="64"/>
      <c r="B112" s="64"/>
      <c r="C112" s="64"/>
      <c r="D112" s="64"/>
      <c r="E112" s="64"/>
      <c r="F112" s="64"/>
    </row>
    <row r="113" spans="1:6">
      <c r="A113" s="64"/>
      <c r="B113" s="64"/>
      <c r="C113" s="64"/>
      <c r="D113" s="64"/>
      <c r="E113" s="64"/>
      <c r="F113" s="64"/>
    </row>
    <row r="114" spans="1:6">
      <c r="A114" s="64"/>
      <c r="B114" s="64"/>
      <c r="C114" s="64"/>
      <c r="D114" s="64"/>
      <c r="E114" s="64"/>
      <c r="F114" s="64"/>
    </row>
    <row r="115" spans="1:6">
      <c r="A115" s="64"/>
      <c r="B115" s="64"/>
      <c r="C115" s="64"/>
      <c r="D115" s="64"/>
      <c r="E115" s="64"/>
      <c r="F115" s="64"/>
    </row>
    <row r="116" spans="1:6">
      <c r="A116" s="64"/>
      <c r="B116" s="64"/>
      <c r="C116" s="64"/>
      <c r="D116" s="64"/>
      <c r="E116" s="64"/>
      <c r="F116" s="64"/>
    </row>
    <row r="117" spans="1:6">
      <c r="A117" s="64"/>
      <c r="B117" s="64"/>
      <c r="C117" s="64"/>
      <c r="D117" s="64"/>
      <c r="E117" s="64"/>
      <c r="F117" s="64"/>
    </row>
    <row r="118" spans="1:6">
      <c r="A118" s="64"/>
      <c r="B118" s="64"/>
      <c r="C118" s="64"/>
      <c r="D118" s="64"/>
      <c r="E118" s="64"/>
      <c r="F118" s="64"/>
    </row>
    <row r="119" spans="1:6">
      <c r="A119" s="64"/>
      <c r="B119" s="64"/>
      <c r="C119" s="64"/>
      <c r="D119" s="64"/>
      <c r="E119" s="64"/>
      <c r="F119" s="64"/>
    </row>
    <row r="120" spans="1:6">
      <c r="A120" s="64"/>
      <c r="B120" s="64"/>
      <c r="C120" s="64"/>
      <c r="D120" s="64"/>
      <c r="E120" s="64"/>
      <c r="F120" s="64"/>
    </row>
    <row r="121" spans="1:6">
      <c r="A121" s="64"/>
      <c r="B121" s="64"/>
      <c r="C121" s="64"/>
      <c r="D121" s="64"/>
      <c r="E121" s="64"/>
      <c r="F121" s="64"/>
    </row>
    <row r="122" spans="1:6">
      <c r="A122" s="64"/>
      <c r="B122" s="64"/>
      <c r="C122" s="64"/>
      <c r="D122" s="64"/>
      <c r="E122" s="64"/>
      <c r="F122" s="64"/>
    </row>
    <row r="123" spans="1:6">
      <c r="A123" s="64"/>
      <c r="B123" s="64"/>
      <c r="C123" s="64"/>
      <c r="D123" s="64"/>
      <c r="E123" s="64"/>
      <c r="F123" s="64"/>
    </row>
    <row r="124" spans="1:6">
      <c r="A124" s="64"/>
      <c r="B124" s="64"/>
      <c r="C124" s="64"/>
      <c r="D124" s="64"/>
      <c r="E124" s="64"/>
      <c r="F124" s="64"/>
    </row>
    <row r="125" spans="1:6">
      <c r="A125" s="64"/>
      <c r="B125" s="64"/>
      <c r="C125" s="64"/>
      <c r="D125" s="64"/>
      <c r="E125" s="64"/>
      <c r="F125" s="64"/>
    </row>
    <row r="126" spans="1:6">
      <c r="A126" s="64"/>
      <c r="B126" s="64"/>
      <c r="C126" s="64"/>
      <c r="D126" s="64"/>
      <c r="E126" s="64"/>
      <c r="F126" s="64"/>
    </row>
    <row r="127" spans="1:6">
      <c r="A127" s="64"/>
      <c r="B127" s="64"/>
      <c r="C127" s="64"/>
      <c r="D127" s="64"/>
      <c r="E127" s="64"/>
      <c r="F127" s="64"/>
    </row>
    <row r="128" spans="1:6">
      <c r="A128" s="64"/>
      <c r="B128" s="64"/>
      <c r="C128" s="64"/>
      <c r="D128" s="64"/>
      <c r="E128" s="64"/>
      <c r="F128" s="64"/>
    </row>
    <row r="129" spans="1:6">
      <c r="A129" s="64"/>
      <c r="B129" s="64"/>
      <c r="C129" s="64"/>
      <c r="D129" s="64"/>
      <c r="E129" s="64"/>
      <c r="F129" s="64"/>
    </row>
    <row r="130" spans="1:6">
      <c r="A130" s="64"/>
      <c r="B130" s="64"/>
      <c r="C130" s="64"/>
      <c r="D130" s="64"/>
      <c r="E130" s="64"/>
      <c r="F130" s="64"/>
    </row>
    <row r="131" spans="1:6">
      <c r="A131" s="64"/>
      <c r="B131" s="64"/>
      <c r="C131" s="64"/>
      <c r="D131" s="64"/>
      <c r="E131" s="64"/>
      <c r="F131" s="64"/>
    </row>
    <row r="132" spans="1:6">
      <c r="A132" s="64"/>
      <c r="B132" s="64"/>
      <c r="C132" s="64"/>
      <c r="D132" s="64"/>
      <c r="E132" s="64"/>
      <c r="F132" s="64"/>
    </row>
    <row r="133" spans="1:6">
      <c r="A133" s="64"/>
      <c r="B133" s="64"/>
      <c r="C133" s="64"/>
      <c r="D133" s="64"/>
      <c r="E133" s="64"/>
      <c r="F133" s="64"/>
    </row>
    <row r="134" spans="1:6">
      <c r="A134" s="64"/>
      <c r="B134" s="64"/>
      <c r="C134" s="64"/>
      <c r="D134" s="64"/>
      <c r="E134" s="64"/>
      <c r="F134" s="64"/>
    </row>
    <row r="135" spans="1:6">
      <c r="A135" s="64"/>
      <c r="B135" s="64"/>
      <c r="C135" s="64"/>
      <c r="D135" s="64"/>
      <c r="E135" s="64"/>
      <c r="F135" s="64"/>
    </row>
    <row r="136" spans="1:6">
      <c r="A136" s="64"/>
      <c r="B136" s="64"/>
      <c r="C136" s="64"/>
      <c r="D136" s="64"/>
      <c r="E136" s="64"/>
      <c r="F136" s="64"/>
    </row>
    <row r="137" spans="1:6">
      <c r="A137" s="64"/>
      <c r="B137" s="64"/>
      <c r="C137" s="64"/>
      <c r="D137" s="64"/>
      <c r="E137" s="64"/>
      <c r="F137" s="64"/>
    </row>
    <row r="138" spans="1:6">
      <c r="A138" s="64"/>
      <c r="B138" s="64"/>
      <c r="C138" s="64"/>
      <c r="D138" s="64"/>
      <c r="E138" s="64"/>
      <c r="F138" s="64"/>
    </row>
    <row r="139" spans="1:6">
      <c r="A139" s="64"/>
      <c r="B139" s="64"/>
      <c r="C139" s="64"/>
      <c r="D139" s="64"/>
      <c r="E139" s="64"/>
      <c r="F139" s="64"/>
    </row>
    <row r="140" spans="1:6">
      <c r="A140" s="64"/>
      <c r="B140" s="64"/>
      <c r="C140" s="64"/>
      <c r="D140" s="64"/>
      <c r="E140" s="64"/>
      <c r="F140" s="64"/>
    </row>
    <row r="141" spans="1:6">
      <c r="A141" s="64"/>
      <c r="B141" s="64"/>
      <c r="C141" s="64"/>
      <c r="D141" s="64"/>
      <c r="E141" s="64"/>
      <c r="F141" s="64"/>
    </row>
    <row r="142" spans="1:6">
      <c r="A142" s="64"/>
      <c r="B142" s="64"/>
      <c r="C142" s="64"/>
      <c r="D142" s="64"/>
      <c r="E142" s="64"/>
      <c r="F142" s="64"/>
    </row>
    <row r="143" spans="1:6">
      <c r="A143" s="64"/>
      <c r="B143" s="64"/>
      <c r="C143" s="64"/>
      <c r="D143" s="64"/>
      <c r="E143" s="64"/>
      <c r="F143" s="64"/>
    </row>
    <row r="144" spans="1:6">
      <c r="A144" s="64"/>
      <c r="B144" s="64"/>
      <c r="C144" s="64"/>
      <c r="D144" s="64"/>
      <c r="E144" s="64"/>
      <c r="F144" s="64"/>
    </row>
    <row r="145" spans="1:6">
      <c r="A145" s="64"/>
      <c r="B145" s="64"/>
      <c r="C145" s="64"/>
      <c r="D145" s="64"/>
      <c r="E145" s="64"/>
      <c r="F145" s="64"/>
    </row>
    <row r="146" spans="1:6">
      <c r="A146" s="64"/>
      <c r="B146" s="64"/>
      <c r="C146" s="64"/>
      <c r="D146" s="64"/>
      <c r="E146" s="64"/>
      <c r="F146" s="64"/>
    </row>
    <row r="147" spans="1:6">
      <c r="A147" s="64"/>
      <c r="B147" s="64"/>
      <c r="C147" s="64"/>
      <c r="D147" s="64"/>
      <c r="E147" s="64"/>
      <c r="F147" s="64"/>
    </row>
    <row r="148" spans="1:6">
      <c r="A148" s="64"/>
      <c r="B148" s="64"/>
      <c r="C148" s="64"/>
      <c r="D148" s="64"/>
      <c r="E148" s="64"/>
      <c r="F148" s="64"/>
    </row>
    <row r="149" spans="1:6">
      <c r="A149" s="64"/>
      <c r="B149" s="64"/>
      <c r="C149" s="64"/>
      <c r="D149" s="64"/>
      <c r="E149" s="64"/>
      <c r="F149" s="64"/>
    </row>
    <row r="150" spans="1:6">
      <c r="A150" s="64"/>
      <c r="B150" s="64"/>
      <c r="C150" s="64"/>
      <c r="D150" s="64"/>
      <c r="E150" s="64"/>
      <c r="F150" s="64"/>
    </row>
    <row r="151" spans="1:6">
      <c r="A151" s="64"/>
      <c r="B151" s="64"/>
      <c r="C151" s="64"/>
      <c r="D151" s="64"/>
      <c r="E151" s="64"/>
      <c r="F151" s="64"/>
    </row>
    <row r="152" spans="1:6">
      <c r="A152" s="64"/>
      <c r="B152" s="64"/>
      <c r="C152" s="64"/>
      <c r="D152" s="64"/>
      <c r="E152" s="64"/>
      <c r="F152" s="64"/>
    </row>
    <row r="153" spans="1:6">
      <c r="A153" s="64"/>
      <c r="B153" s="64"/>
      <c r="C153" s="64"/>
      <c r="D153" s="64"/>
      <c r="E153" s="64"/>
      <c r="F153" s="64"/>
    </row>
    <row r="154" spans="1:6">
      <c r="A154" s="64"/>
      <c r="B154" s="64"/>
      <c r="C154" s="64"/>
      <c r="D154" s="64"/>
      <c r="E154" s="64"/>
      <c r="F154" s="64"/>
    </row>
    <row r="155" spans="1:6">
      <c r="A155" s="64"/>
      <c r="B155" s="64"/>
      <c r="C155" s="64"/>
      <c r="D155" s="64"/>
      <c r="E155" s="64"/>
      <c r="F155" s="64"/>
    </row>
    <row r="156" spans="1:6">
      <c r="A156" s="64"/>
      <c r="B156" s="64"/>
      <c r="C156" s="64"/>
      <c r="D156" s="64"/>
      <c r="E156" s="64"/>
      <c r="F156" s="64"/>
    </row>
    <row r="157" spans="1:6">
      <c r="A157" s="64"/>
      <c r="B157" s="64"/>
      <c r="C157" s="64"/>
      <c r="D157" s="64"/>
      <c r="E157" s="64"/>
      <c r="F157" s="64"/>
    </row>
    <row r="158" spans="1:6">
      <c r="A158" s="64"/>
      <c r="B158" s="64"/>
      <c r="C158" s="64"/>
      <c r="D158" s="64"/>
      <c r="E158" s="64"/>
      <c r="F158" s="64"/>
    </row>
    <row r="159" spans="1:6">
      <c r="A159" s="64"/>
      <c r="B159" s="64"/>
      <c r="C159" s="64"/>
      <c r="D159" s="64"/>
      <c r="E159" s="64"/>
      <c r="F159" s="64"/>
    </row>
    <row r="160" spans="1:6">
      <c r="A160" s="64"/>
      <c r="B160" s="64"/>
      <c r="C160" s="64"/>
      <c r="D160" s="64"/>
      <c r="E160" s="64"/>
      <c r="F160" s="64"/>
    </row>
    <row r="161" spans="1:6">
      <c r="A161" s="64"/>
      <c r="B161" s="64"/>
      <c r="C161" s="64"/>
      <c r="D161" s="64"/>
      <c r="E161" s="64"/>
      <c r="F161" s="64"/>
    </row>
    <row r="162" spans="1:6">
      <c r="A162" s="64"/>
      <c r="B162" s="64"/>
      <c r="C162" s="64"/>
      <c r="D162" s="64"/>
      <c r="E162" s="64"/>
      <c r="F162" s="64"/>
    </row>
    <row r="163" spans="1:6">
      <c r="A163" s="64"/>
      <c r="B163" s="64"/>
      <c r="C163" s="64"/>
      <c r="D163" s="64"/>
      <c r="E163" s="64"/>
      <c r="F163" s="64"/>
    </row>
    <row r="164" spans="1:6">
      <c r="A164" s="64"/>
      <c r="B164" s="64"/>
      <c r="C164" s="64"/>
      <c r="D164" s="64"/>
      <c r="E164" s="64"/>
      <c r="F164" s="64"/>
    </row>
    <row r="165" spans="1:6">
      <c r="A165" s="64"/>
      <c r="B165" s="64"/>
      <c r="C165" s="64"/>
      <c r="D165" s="64"/>
      <c r="E165" s="64"/>
      <c r="F165" s="64"/>
    </row>
    <row r="166" spans="1:6">
      <c r="A166" s="64"/>
      <c r="B166" s="64"/>
      <c r="C166" s="64"/>
      <c r="D166" s="64"/>
      <c r="E166" s="64"/>
      <c r="F166" s="64"/>
    </row>
    <row r="167" spans="1:6">
      <c r="A167" s="64"/>
      <c r="B167" s="64"/>
      <c r="C167" s="64"/>
      <c r="D167" s="64"/>
      <c r="E167" s="64"/>
      <c r="F167" s="64"/>
    </row>
    <row r="168" spans="1:6">
      <c r="A168" s="64"/>
      <c r="B168" s="64"/>
      <c r="C168" s="64"/>
      <c r="D168" s="64"/>
      <c r="E168" s="64"/>
      <c r="F168" s="64"/>
    </row>
    <row r="169" spans="1:6">
      <c r="A169" s="64"/>
      <c r="B169" s="64"/>
      <c r="C169" s="64"/>
      <c r="D169" s="64"/>
      <c r="E169" s="64"/>
      <c r="F169" s="64"/>
    </row>
    <row r="170" spans="1:6">
      <c r="A170" s="64"/>
      <c r="B170" s="64"/>
      <c r="C170" s="64"/>
      <c r="D170" s="64"/>
      <c r="E170" s="64"/>
      <c r="F170" s="64"/>
    </row>
    <row r="171" spans="1:6">
      <c r="A171" s="64"/>
      <c r="B171" s="64"/>
      <c r="C171" s="64"/>
      <c r="D171" s="64"/>
      <c r="E171" s="64"/>
      <c r="F171" s="64"/>
    </row>
    <row r="172" spans="1:6">
      <c r="A172" s="64"/>
      <c r="B172" s="64"/>
      <c r="C172" s="64"/>
      <c r="D172" s="64"/>
      <c r="E172" s="64"/>
      <c r="F172" s="64"/>
    </row>
    <row r="173" spans="1:6">
      <c r="A173" s="64"/>
      <c r="B173" s="64"/>
      <c r="C173" s="64"/>
      <c r="D173" s="64"/>
      <c r="E173" s="64"/>
      <c r="F173" s="64"/>
    </row>
    <row r="174" spans="1:6">
      <c r="A174" s="64"/>
      <c r="B174" s="64"/>
      <c r="C174" s="64"/>
      <c r="D174" s="64"/>
      <c r="E174" s="64"/>
      <c r="F174" s="64"/>
    </row>
    <row r="175" spans="1:6">
      <c r="A175" s="64"/>
      <c r="B175" s="64"/>
      <c r="C175" s="64"/>
      <c r="D175" s="64"/>
      <c r="E175" s="64"/>
      <c r="F175" s="64"/>
    </row>
    <row r="176" spans="1:6">
      <c r="A176" s="64"/>
      <c r="B176" s="64"/>
      <c r="C176" s="64"/>
      <c r="D176" s="64"/>
      <c r="E176" s="64"/>
      <c r="F176" s="64"/>
    </row>
    <row r="177" spans="1:6">
      <c r="A177" s="64"/>
      <c r="B177" s="64"/>
      <c r="C177" s="64"/>
      <c r="D177" s="64"/>
      <c r="E177" s="64"/>
      <c r="F177" s="64"/>
    </row>
    <row r="178" spans="1:6">
      <c r="A178" s="64"/>
      <c r="B178" s="64"/>
      <c r="C178" s="64"/>
      <c r="D178" s="64"/>
      <c r="E178" s="64"/>
      <c r="F178" s="64"/>
    </row>
    <row r="179" spans="1:6">
      <c r="A179" s="64"/>
      <c r="B179" s="64"/>
      <c r="C179" s="64"/>
      <c r="D179" s="64"/>
      <c r="E179" s="64"/>
      <c r="F179" s="64"/>
    </row>
    <row r="180" spans="1:6">
      <c r="A180" s="64"/>
      <c r="B180" s="64"/>
      <c r="C180" s="64"/>
      <c r="D180" s="64"/>
      <c r="E180" s="64"/>
      <c r="F180" s="64"/>
    </row>
    <row r="181" spans="1:6">
      <c r="A181" s="64"/>
      <c r="B181" s="64"/>
      <c r="C181" s="64"/>
      <c r="D181" s="64"/>
      <c r="E181" s="64"/>
      <c r="F181" s="64"/>
    </row>
    <row r="182" spans="1:6">
      <c r="A182" s="64"/>
      <c r="B182" s="64"/>
      <c r="C182" s="64"/>
      <c r="D182" s="64"/>
      <c r="E182" s="64"/>
      <c r="F182" s="64"/>
    </row>
    <row r="183" spans="1:6">
      <c r="A183" s="64"/>
      <c r="B183" s="64"/>
      <c r="C183" s="64"/>
      <c r="D183" s="64"/>
      <c r="E183" s="64"/>
      <c r="F183" s="64"/>
    </row>
    <row r="184" spans="1:6">
      <c r="A184" s="64"/>
      <c r="B184" s="64"/>
      <c r="C184" s="64"/>
      <c r="D184" s="64"/>
      <c r="E184" s="64"/>
      <c r="F184" s="64"/>
    </row>
    <row r="185" spans="1:6">
      <c r="A185" s="64"/>
      <c r="B185" s="64"/>
      <c r="C185" s="64"/>
      <c r="D185" s="64"/>
      <c r="E185" s="64"/>
      <c r="F185" s="64"/>
    </row>
    <row r="186" spans="1:6">
      <c r="A186" s="64"/>
      <c r="B186" s="64"/>
      <c r="C186" s="64"/>
      <c r="D186" s="64"/>
      <c r="E186" s="64"/>
      <c r="F186" s="64"/>
    </row>
    <row r="187" spans="1:6">
      <c r="A187" s="64"/>
      <c r="B187" s="64"/>
      <c r="C187" s="64"/>
      <c r="D187" s="64"/>
      <c r="E187" s="64"/>
      <c r="F187" s="64"/>
    </row>
    <row r="188" spans="1:6">
      <c r="A188" s="64"/>
      <c r="B188" s="64"/>
      <c r="C188" s="64"/>
      <c r="D188" s="64"/>
      <c r="E188" s="64"/>
      <c r="F188" s="64"/>
    </row>
    <row r="189" spans="1:6">
      <c r="A189" s="64"/>
      <c r="B189" s="64"/>
      <c r="C189" s="64"/>
      <c r="D189" s="64"/>
      <c r="E189" s="64"/>
      <c r="F189" s="64"/>
    </row>
    <row r="190" spans="1:6">
      <c r="A190" s="64"/>
      <c r="B190" s="64"/>
      <c r="C190" s="64"/>
      <c r="D190" s="64"/>
      <c r="E190" s="64"/>
      <c r="F190" s="64"/>
    </row>
    <row r="191" spans="1:6">
      <c r="A191" s="64"/>
      <c r="B191" s="64"/>
      <c r="C191" s="64"/>
      <c r="D191" s="64"/>
      <c r="E191" s="64"/>
      <c r="F191" s="64"/>
    </row>
    <row r="192" spans="1:6">
      <c r="A192" s="64"/>
      <c r="B192" s="64"/>
      <c r="C192" s="64"/>
      <c r="D192" s="64"/>
      <c r="E192" s="64"/>
      <c r="F192" s="64"/>
    </row>
    <row r="193" spans="1:6">
      <c r="A193" s="64"/>
      <c r="B193" s="64"/>
      <c r="C193" s="64"/>
      <c r="D193" s="64"/>
      <c r="E193" s="64"/>
      <c r="F193" s="64"/>
    </row>
    <row r="194" spans="1:6">
      <c r="A194" s="64"/>
      <c r="B194" s="64"/>
      <c r="C194" s="64"/>
      <c r="D194" s="64"/>
      <c r="E194" s="64"/>
      <c r="F194" s="64"/>
    </row>
    <row r="195" spans="1:6">
      <c r="A195" s="64"/>
      <c r="B195" s="64"/>
      <c r="C195" s="64"/>
      <c r="D195" s="64"/>
      <c r="E195" s="64"/>
      <c r="F195" s="64"/>
    </row>
    <row r="196" spans="1:6">
      <c r="A196" s="64"/>
      <c r="B196" s="64"/>
      <c r="C196" s="64"/>
      <c r="D196" s="64"/>
      <c r="E196" s="64"/>
      <c r="F196" s="64"/>
    </row>
    <row r="197" spans="1:6">
      <c r="A197" s="64"/>
      <c r="B197" s="64"/>
      <c r="C197" s="64"/>
      <c r="D197" s="64"/>
      <c r="E197" s="64"/>
      <c r="F197" s="64"/>
    </row>
    <row r="198" spans="1:6">
      <c r="A198" s="64"/>
      <c r="B198" s="64"/>
      <c r="C198" s="64"/>
      <c r="D198" s="64"/>
      <c r="E198" s="64"/>
      <c r="F198" s="64"/>
    </row>
    <row r="199" spans="1:6">
      <c r="A199" s="64"/>
      <c r="B199" s="64"/>
      <c r="C199" s="64"/>
      <c r="D199" s="64"/>
      <c r="E199" s="64"/>
      <c r="F199" s="64"/>
    </row>
    <row r="200" spans="1:6">
      <c r="A200" s="64"/>
      <c r="B200" s="64"/>
      <c r="C200" s="64"/>
      <c r="D200" s="64"/>
      <c r="E200" s="64"/>
      <c r="F200" s="64"/>
    </row>
    <row r="201" spans="1:6">
      <c r="A201" s="64"/>
      <c r="B201" s="64"/>
      <c r="C201" s="64"/>
      <c r="D201" s="64"/>
      <c r="E201" s="64"/>
      <c r="F201" s="64"/>
    </row>
    <row r="202" spans="1:6">
      <c r="A202" s="64"/>
      <c r="B202" s="64"/>
      <c r="C202" s="64"/>
      <c r="D202" s="64"/>
      <c r="E202" s="64"/>
      <c r="F202" s="64"/>
    </row>
    <row r="203" spans="1:6">
      <c r="A203" s="64"/>
      <c r="B203" s="64"/>
      <c r="C203" s="64"/>
      <c r="D203" s="64"/>
      <c r="E203" s="64"/>
      <c r="F203" s="64"/>
    </row>
    <row r="204" spans="1:6">
      <c r="A204" s="64"/>
      <c r="B204" s="64"/>
      <c r="C204" s="64"/>
      <c r="D204" s="64"/>
      <c r="E204" s="64"/>
      <c r="F204" s="64"/>
    </row>
    <row r="205" spans="1:6">
      <c r="A205" s="64"/>
      <c r="B205" s="64"/>
      <c r="C205" s="64"/>
      <c r="D205" s="64"/>
      <c r="E205" s="64"/>
      <c r="F205" s="64"/>
    </row>
    <row r="206" spans="1:6">
      <c r="A206" s="64"/>
      <c r="B206" s="64"/>
      <c r="C206" s="64"/>
      <c r="D206" s="64"/>
      <c r="E206" s="64"/>
      <c r="F206" s="64"/>
    </row>
    <row r="207" spans="1:6">
      <c r="A207" s="64"/>
      <c r="B207" s="64"/>
      <c r="C207" s="64"/>
      <c r="D207" s="64"/>
      <c r="E207" s="64"/>
      <c r="F207" s="64"/>
    </row>
    <row r="208" spans="1:6">
      <c r="A208" s="64"/>
      <c r="B208" s="64"/>
      <c r="C208" s="64"/>
      <c r="D208" s="64"/>
      <c r="E208" s="64"/>
      <c r="F208" s="64"/>
    </row>
    <row r="209" spans="1:6">
      <c r="A209" s="64"/>
      <c r="B209" s="64"/>
      <c r="C209" s="64"/>
      <c r="D209" s="64"/>
      <c r="E209" s="64"/>
      <c r="F209" s="64"/>
    </row>
    <row r="210" spans="1:6">
      <c r="A210" s="64"/>
      <c r="B210" s="64"/>
      <c r="C210" s="64"/>
      <c r="D210" s="64"/>
      <c r="E210" s="64"/>
      <c r="F210" s="64"/>
    </row>
    <row r="211" spans="1:6">
      <c r="A211" s="64"/>
      <c r="B211" s="64"/>
      <c r="C211" s="64"/>
      <c r="D211" s="64"/>
      <c r="E211" s="64"/>
      <c r="F211" s="64"/>
    </row>
    <row r="212" spans="1:6">
      <c r="A212" s="64"/>
      <c r="B212" s="64"/>
      <c r="C212" s="64"/>
      <c r="D212" s="64"/>
      <c r="E212" s="64"/>
      <c r="F212" s="64"/>
    </row>
    <row r="213" spans="1:6">
      <c r="A213" s="64"/>
      <c r="B213" s="64"/>
      <c r="C213" s="64"/>
      <c r="D213" s="64"/>
      <c r="E213" s="64"/>
      <c r="F213" s="64"/>
    </row>
    <row r="214" spans="1:6">
      <c r="A214" s="64"/>
      <c r="B214" s="64"/>
      <c r="C214" s="64"/>
      <c r="D214" s="64"/>
      <c r="E214" s="64"/>
      <c r="F214" s="64"/>
    </row>
    <row r="215" spans="1:6">
      <c r="A215" s="64"/>
      <c r="B215" s="64"/>
      <c r="C215" s="64"/>
      <c r="D215" s="64"/>
      <c r="E215" s="64"/>
      <c r="F215" s="64"/>
    </row>
    <row r="216" spans="1:6">
      <c r="A216" s="64"/>
      <c r="B216" s="64"/>
      <c r="C216" s="64"/>
      <c r="D216" s="64"/>
      <c r="E216" s="64"/>
      <c r="F216" s="64"/>
    </row>
    <row r="217" spans="1:6">
      <c r="A217" s="64"/>
      <c r="B217" s="64"/>
      <c r="C217" s="64"/>
      <c r="D217" s="64"/>
      <c r="E217" s="64"/>
      <c r="F217" s="64"/>
    </row>
    <row r="218" spans="1:6">
      <c r="A218" s="64"/>
      <c r="B218" s="64"/>
      <c r="C218" s="64"/>
      <c r="D218" s="64"/>
      <c r="E218" s="64"/>
      <c r="F218" s="64"/>
    </row>
    <row r="219" spans="1:6">
      <c r="A219" s="64"/>
      <c r="B219" s="64"/>
      <c r="C219" s="64"/>
      <c r="D219" s="64"/>
      <c r="E219" s="64"/>
      <c r="F219" s="64"/>
    </row>
    <row r="220" spans="1:6">
      <c r="A220" s="64"/>
      <c r="B220" s="64"/>
      <c r="C220" s="64"/>
      <c r="D220" s="64"/>
      <c r="E220" s="64"/>
      <c r="F220" s="64"/>
    </row>
    <row r="221" spans="1:6">
      <c r="A221" s="64"/>
      <c r="B221" s="64"/>
      <c r="C221" s="64"/>
      <c r="D221" s="64"/>
      <c r="E221" s="64"/>
      <c r="F221" s="64"/>
    </row>
    <row r="222" spans="1:6">
      <c r="A222" s="64"/>
      <c r="B222" s="64"/>
      <c r="C222" s="64"/>
      <c r="D222" s="64"/>
      <c r="E222" s="64"/>
      <c r="F222" s="64"/>
    </row>
    <row r="223" spans="1:6">
      <c r="A223" s="64"/>
      <c r="B223" s="64"/>
      <c r="C223" s="64"/>
      <c r="D223" s="64"/>
      <c r="E223" s="64"/>
      <c r="F223" s="64"/>
    </row>
    <row r="224" spans="1:6">
      <c r="A224" s="64"/>
      <c r="B224" s="64"/>
      <c r="C224" s="64"/>
      <c r="D224" s="64"/>
      <c r="E224" s="64"/>
      <c r="F224" s="64"/>
    </row>
    <row r="225" spans="1:6">
      <c r="A225" s="64"/>
      <c r="B225" s="64"/>
      <c r="C225" s="64"/>
      <c r="D225" s="64"/>
      <c r="E225" s="64"/>
      <c r="F225" s="64"/>
    </row>
    <row r="226" spans="1:6">
      <c r="A226" s="64"/>
      <c r="B226" s="64"/>
      <c r="C226" s="64"/>
      <c r="D226" s="64"/>
      <c r="E226" s="64"/>
      <c r="F226" s="64"/>
    </row>
    <row r="227" spans="1:6">
      <c r="A227" s="64"/>
      <c r="B227" s="64"/>
      <c r="C227" s="64"/>
      <c r="D227" s="64"/>
      <c r="E227" s="64"/>
      <c r="F227" s="64"/>
    </row>
    <row r="228" spans="1:6">
      <c r="A228" s="64"/>
      <c r="B228" s="64"/>
      <c r="C228" s="64"/>
      <c r="D228" s="64"/>
      <c r="E228" s="64"/>
      <c r="F228" s="64"/>
    </row>
    <row r="229" spans="1:6">
      <c r="A229" s="64"/>
      <c r="B229" s="64"/>
      <c r="C229" s="64"/>
      <c r="D229" s="64"/>
      <c r="E229" s="64"/>
      <c r="F229" s="64"/>
    </row>
    <row r="230" spans="1:6">
      <c r="A230" s="64"/>
      <c r="B230" s="64"/>
      <c r="C230" s="64"/>
      <c r="D230" s="64"/>
      <c r="E230" s="64"/>
      <c r="F230" s="64"/>
    </row>
    <row r="231" spans="1:6">
      <c r="A231" s="64"/>
      <c r="B231" s="64"/>
      <c r="C231" s="64"/>
      <c r="D231" s="64"/>
      <c r="E231" s="64"/>
      <c r="F231" s="64"/>
    </row>
    <row r="232" spans="1:6">
      <c r="A232" s="64"/>
      <c r="B232" s="64"/>
      <c r="C232" s="64"/>
      <c r="D232" s="64"/>
      <c r="E232" s="64"/>
      <c r="F232" s="64"/>
    </row>
    <row r="233" spans="1:6">
      <c r="A233" s="64"/>
      <c r="B233" s="64"/>
      <c r="C233" s="64"/>
      <c r="D233" s="64"/>
      <c r="E233" s="64"/>
      <c r="F233" s="64"/>
    </row>
    <row r="234" spans="1:6">
      <c r="A234" s="64"/>
      <c r="B234" s="64"/>
      <c r="C234" s="64"/>
      <c r="D234" s="64"/>
      <c r="E234" s="64"/>
      <c r="F234" s="64"/>
    </row>
    <row r="235" spans="1:6">
      <c r="A235" s="64"/>
      <c r="B235" s="64"/>
      <c r="C235" s="64"/>
      <c r="D235" s="64"/>
      <c r="E235" s="64"/>
      <c r="F235" s="64"/>
    </row>
    <row r="236" spans="1:6">
      <c r="A236" s="64"/>
      <c r="B236" s="64"/>
      <c r="C236" s="64"/>
      <c r="D236" s="64"/>
      <c r="E236" s="64"/>
      <c r="F236" s="64"/>
    </row>
    <row r="237" spans="1:6">
      <c r="A237" s="64"/>
      <c r="B237" s="64"/>
      <c r="C237" s="64"/>
      <c r="D237" s="64"/>
      <c r="E237" s="64"/>
      <c r="F237" s="64"/>
    </row>
    <row r="238" spans="1:6">
      <c r="A238" s="64"/>
      <c r="B238" s="64"/>
      <c r="C238" s="64"/>
      <c r="D238" s="64"/>
      <c r="E238" s="64"/>
      <c r="F238" s="64"/>
    </row>
    <row r="239" spans="1:6">
      <c r="A239" s="64"/>
      <c r="B239" s="64"/>
      <c r="C239" s="64"/>
      <c r="D239" s="64"/>
      <c r="E239" s="64"/>
      <c r="F239" s="64"/>
    </row>
    <row r="240" spans="1:6">
      <c r="A240" s="64"/>
      <c r="B240" s="64"/>
      <c r="C240" s="64"/>
      <c r="D240" s="64"/>
      <c r="E240" s="64"/>
      <c r="F240" s="64"/>
    </row>
    <row r="241" spans="1:6">
      <c r="A241" s="64"/>
      <c r="B241" s="64"/>
      <c r="C241" s="64"/>
      <c r="D241" s="64"/>
      <c r="E241" s="64"/>
      <c r="F241" s="64"/>
    </row>
    <row r="242" spans="1:6">
      <c r="A242" s="64"/>
      <c r="B242" s="64"/>
      <c r="C242" s="64"/>
      <c r="D242" s="64"/>
      <c r="E242" s="64"/>
      <c r="F242" s="64"/>
    </row>
    <row r="243" spans="1:6">
      <c r="A243" s="64"/>
      <c r="B243" s="64"/>
      <c r="C243" s="64"/>
      <c r="D243" s="64"/>
      <c r="E243" s="64"/>
      <c r="F243" s="64"/>
    </row>
    <row r="244" spans="1:6">
      <c r="A244" s="64"/>
      <c r="B244" s="64"/>
      <c r="C244" s="64"/>
      <c r="D244" s="64"/>
      <c r="E244" s="64"/>
      <c r="F244" s="64"/>
    </row>
    <row r="245" spans="1:6">
      <c r="A245" s="64"/>
      <c r="B245" s="64"/>
      <c r="C245" s="64"/>
      <c r="D245" s="64"/>
      <c r="E245" s="64"/>
      <c r="F245" s="64"/>
    </row>
    <row r="246" spans="1:6">
      <c r="A246" s="64"/>
      <c r="B246" s="64"/>
      <c r="C246" s="64"/>
      <c r="D246" s="64"/>
      <c r="E246" s="64"/>
      <c r="F246" s="64"/>
    </row>
    <row r="247" spans="1:6">
      <c r="A247" s="64"/>
      <c r="B247" s="64"/>
      <c r="C247" s="64"/>
      <c r="D247" s="64"/>
      <c r="E247" s="64"/>
      <c r="F247" s="64"/>
    </row>
    <row r="248" spans="1:6">
      <c r="A248" s="64"/>
      <c r="B248" s="64"/>
      <c r="C248" s="64"/>
      <c r="D248" s="64"/>
      <c r="E248" s="64"/>
      <c r="F248" s="64"/>
    </row>
    <row r="249" spans="1:6">
      <c r="A249" s="64"/>
      <c r="B249" s="64"/>
      <c r="C249" s="64"/>
      <c r="D249" s="64"/>
      <c r="E249" s="64"/>
      <c r="F249" s="64"/>
    </row>
    <row r="250" spans="1:6">
      <c r="A250" s="64"/>
      <c r="B250" s="64"/>
      <c r="C250" s="64"/>
      <c r="D250" s="64"/>
      <c r="E250" s="64"/>
      <c r="F250" s="64"/>
    </row>
    <row r="251" spans="1:6">
      <c r="A251" s="64"/>
      <c r="B251" s="64"/>
      <c r="C251" s="64"/>
      <c r="D251" s="64"/>
      <c r="E251" s="64"/>
      <c r="F251" s="64"/>
    </row>
    <row r="252" spans="1:6">
      <c r="A252" s="64"/>
      <c r="B252" s="64"/>
      <c r="C252" s="64"/>
      <c r="D252" s="64"/>
      <c r="E252" s="64"/>
      <c r="F252" s="64"/>
    </row>
    <row r="253" spans="1:6">
      <c r="A253" s="64"/>
      <c r="B253" s="64"/>
      <c r="C253" s="64"/>
      <c r="D253" s="64"/>
      <c r="E253" s="64"/>
      <c r="F253" s="64"/>
    </row>
    <row r="254" spans="1:6">
      <c r="A254" s="64"/>
      <c r="B254" s="64"/>
      <c r="C254" s="64"/>
      <c r="D254" s="64"/>
      <c r="E254" s="64"/>
      <c r="F254" s="64"/>
    </row>
    <row r="255" spans="1:6">
      <c r="A255" s="64"/>
      <c r="B255" s="64"/>
      <c r="C255" s="64"/>
      <c r="D255" s="64"/>
      <c r="E255" s="64"/>
      <c r="F255" s="64"/>
    </row>
    <row r="256" spans="1:6">
      <c r="A256" s="64"/>
      <c r="B256" s="64"/>
      <c r="C256" s="64"/>
      <c r="D256" s="64"/>
      <c r="E256" s="64"/>
      <c r="F256" s="64"/>
    </row>
    <row r="257" spans="1:6">
      <c r="A257" s="64"/>
      <c r="B257" s="64"/>
      <c r="C257" s="64"/>
      <c r="D257" s="64"/>
      <c r="E257" s="64"/>
      <c r="F257" s="64"/>
    </row>
    <row r="258" spans="1:6">
      <c r="A258" s="64"/>
      <c r="B258" s="64"/>
      <c r="C258" s="64"/>
      <c r="D258" s="64"/>
      <c r="E258" s="64"/>
      <c r="F258" s="64"/>
    </row>
    <row r="259" spans="1:6">
      <c r="A259" s="64"/>
      <c r="B259" s="64"/>
      <c r="C259" s="64"/>
      <c r="D259" s="64"/>
      <c r="E259" s="64"/>
      <c r="F259" s="64"/>
    </row>
    <row r="260" spans="1:6">
      <c r="A260" s="64"/>
      <c r="B260" s="64"/>
      <c r="C260" s="64"/>
      <c r="D260" s="64"/>
      <c r="E260" s="64"/>
      <c r="F260" s="64"/>
    </row>
    <row r="261" spans="1:6">
      <c r="A261" s="64"/>
      <c r="B261" s="64"/>
      <c r="C261" s="64"/>
      <c r="D261" s="64"/>
      <c r="E261" s="64"/>
      <c r="F261" s="64"/>
    </row>
    <row r="262" spans="1:6">
      <c r="A262" s="64"/>
      <c r="B262" s="64"/>
      <c r="C262" s="64"/>
      <c r="D262" s="64"/>
      <c r="E262" s="64"/>
      <c r="F262" s="64"/>
    </row>
    <row r="263" spans="1:6">
      <c r="A263" s="64"/>
      <c r="B263" s="64"/>
      <c r="C263" s="64"/>
      <c r="D263" s="64"/>
      <c r="E263" s="64"/>
      <c r="F263" s="64"/>
    </row>
    <row r="264" spans="1:6">
      <c r="A264" s="64"/>
      <c r="B264" s="64"/>
      <c r="C264" s="64"/>
      <c r="D264" s="64"/>
      <c r="E264" s="64"/>
      <c r="F264" s="64"/>
    </row>
    <row r="265" spans="1:6">
      <c r="A265" s="64"/>
      <c r="B265" s="64"/>
      <c r="C265" s="64"/>
      <c r="D265" s="64"/>
      <c r="E265" s="64"/>
      <c r="F265" s="64"/>
    </row>
    <row r="266" spans="1:6">
      <c r="A266" s="64"/>
      <c r="B266" s="64"/>
      <c r="C266" s="64"/>
      <c r="D266" s="64"/>
      <c r="E266" s="64"/>
      <c r="F266" s="64"/>
    </row>
    <row r="267" spans="1:6">
      <c r="A267" s="64"/>
      <c r="B267" s="64"/>
      <c r="C267" s="64"/>
      <c r="D267" s="64"/>
      <c r="E267" s="64"/>
      <c r="F267" s="64"/>
    </row>
    <row r="268" spans="1:6">
      <c r="A268" s="64"/>
      <c r="B268" s="64"/>
      <c r="C268" s="64"/>
      <c r="D268" s="64"/>
      <c r="E268" s="64"/>
      <c r="F268" s="64"/>
    </row>
    <row r="269" spans="1:6">
      <c r="A269" s="64"/>
      <c r="B269" s="64"/>
      <c r="C269" s="64"/>
      <c r="D269" s="64"/>
      <c r="E269" s="64"/>
      <c r="F269" s="64"/>
    </row>
    <row r="270" spans="1:6">
      <c r="A270" s="64"/>
      <c r="B270" s="64"/>
      <c r="C270" s="64"/>
      <c r="D270" s="64"/>
      <c r="E270" s="64"/>
      <c r="F270" s="64"/>
    </row>
    <row r="271" spans="1:6">
      <c r="A271" s="64"/>
      <c r="B271" s="64"/>
      <c r="C271" s="64"/>
      <c r="D271" s="64"/>
      <c r="E271" s="64"/>
      <c r="F271" s="64"/>
    </row>
    <row r="272" spans="1:6">
      <c r="A272" s="64"/>
      <c r="B272" s="64"/>
      <c r="C272" s="64"/>
      <c r="D272" s="64"/>
      <c r="E272" s="64"/>
      <c r="F272" s="64"/>
    </row>
    <row r="273" spans="1:6">
      <c r="A273" s="64"/>
      <c r="B273" s="64"/>
      <c r="C273" s="64"/>
      <c r="D273" s="64"/>
      <c r="E273" s="64"/>
      <c r="F273" s="64"/>
    </row>
    <row r="274" spans="1:6">
      <c r="A274" s="64"/>
      <c r="B274" s="64"/>
      <c r="C274" s="64"/>
      <c r="D274" s="64"/>
      <c r="E274" s="64"/>
      <c r="F274" s="64"/>
    </row>
    <row r="275" spans="1:6">
      <c r="A275" s="64"/>
      <c r="B275" s="64"/>
      <c r="C275" s="64"/>
      <c r="D275" s="64"/>
      <c r="E275" s="64"/>
      <c r="F275" s="64"/>
    </row>
    <row r="276" spans="1:6">
      <c r="A276" s="64"/>
      <c r="B276" s="64"/>
      <c r="C276" s="64"/>
      <c r="D276" s="64"/>
      <c r="E276" s="64"/>
      <c r="F276" s="64"/>
    </row>
    <row r="277" spans="1:6">
      <c r="A277" s="64"/>
      <c r="B277" s="64"/>
      <c r="C277" s="64"/>
      <c r="D277" s="64"/>
      <c r="E277" s="64"/>
      <c r="F277" s="64"/>
    </row>
    <row r="278" spans="1:6">
      <c r="A278" s="64"/>
      <c r="B278" s="64"/>
      <c r="C278" s="64"/>
      <c r="D278" s="64"/>
      <c r="E278" s="64"/>
      <c r="F278" s="64"/>
    </row>
    <row r="279" spans="1:6">
      <c r="A279" s="64"/>
      <c r="B279" s="64"/>
      <c r="C279" s="64"/>
      <c r="D279" s="64"/>
      <c r="E279" s="64"/>
      <c r="F279" s="64"/>
    </row>
    <row r="280" spans="1:6">
      <c r="A280" s="64"/>
      <c r="B280" s="64"/>
      <c r="C280" s="64"/>
      <c r="D280" s="64"/>
      <c r="E280" s="64"/>
      <c r="F280" s="64"/>
    </row>
    <row r="281" spans="1:6">
      <c r="A281" s="64"/>
      <c r="B281" s="64"/>
      <c r="C281" s="64"/>
      <c r="D281" s="64"/>
      <c r="E281" s="64"/>
      <c r="F281" s="64"/>
    </row>
    <row r="282" spans="1:6">
      <c r="A282" s="64"/>
      <c r="B282" s="64"/>
      <c r="C282" s="64"/>
      <c r="D282" s="64"/>
      <c r="E282" s="64"/>
      <c r="F282" s="64"/>
    </row>
    <row r="283" spans="1:6">
      <c r="A283" s="64"/>
      <c r="B283" s="64"/>
      <c r="C283" s="64"/>
      <c r="D283" s="64"/>
      <c r="E283" s="64"/>
      <c r="F283" s="64"/>
    </row>
    <row r="284" spans="1:6">
      <c r="A284" s="64"/>
      <c r="B284" s="64"/>
      <c r="C284" s="64"/>
      <c r="D284" s="64"/>
      <c r="E284" s="64"/>
      <c r="F284" s="64"/>
    </row>
    <row r="285" spans="1:6">
      <c r="A285" s="64"/>
      <c r="B285" s="64"/>
      <c r="C285" s="64"/>
      <c r="D285" s="64"/>
      <c r="E285" s="64"/>
      <c r="F285" s="64"/>
    </row>
    <row r="286" spans="1:6">
      <c r="A286" s="64"/>
      <c r="B286" s="64"/>
      <c r="C286" s="64"/>
      <c r="D286" s="64"/>
      <c r="E286" s="64"/>
      <c r="F286" s="64"/>
    </row>
    <row r="287" spans="1:6">
      <c r="A287" s="64"/>
      <c r="B287" s="64"/>
      <c r="C287" s="64"/>
      <c r="D287" s="64"/>
      <c r="E287" s="64"/>
      <c r="F287" s="64"/>
    </row>
    <row r="288" spans="1:6">
      <c r="A288" s="64"/>
      <c r="B288" s="64"/>
      <c r="C288" s="64"/>
      <c r="D288" s="64"/>
      <c r="E288" s="64"/>
      <c r="F288" s="64"/>
    </row>
    <row r="289" spans="1:6">
      <c r="A289" s="64"/>
      <c r="B289" s="64"/>
      <c r="C289" s="64"/>
      <c r="D289" s="64"/>
      <c r="E289" s="64"/>
      <c r="F289" s="64"/>
    </row>
    <row r="290" spans="1:6">
      <c r="A290" s="64"/>
      <c r="B290" s="64"/>
      <c r="C290" s="64"/>
      <c r="D290" s="64"/>
      <c r="E290" s="64"/>
      <c r="F290" s="64"/>
    </row>
    <row r="291" spans="1:6">
      <c r="A291" s="64"/>
      <c r="B291" s="64"/>
      <c r="C291" s="64"/>
      <c r="D291" s="64"/>
      <c r="E291" s="64"/>
      <c r="F291" s="64"/>
    </row>
    <row r="292" spans="1:6">
      <c r="A292" s="64"/>
      <c r="B292" s="64"/>
      <c r="C292" s="64"/>
      <c r="D292" s="64"/>
      <c r="E292" s="64"/>
      <c r="F292" s="64"/>
    </row>
    <row r="293" spans="1:6">
      <c r="A293" s="64"/>
      <c r="B293" s="64"/>
      <c r="C293" s="64"/>
      <c r="D293" s="64"/>
      <c r="E293" s="64"/>
      <c r="F293" s="64"/>
    </row>
    <row r="294" spans="1:6">
      <c r="A294" s="64"/>
      <c r="B294" s="64"/>
      <c r="C294" s="64"/>
      <c r="D294" s="64"/>
      <c r="E294" s="64"/>
      <c r="F294" s="64"/>
    </row>
    <row r="295" spans="1:6">
      <c r="A295" s="64"/>
      <c r="B295" s="64"/>
      <c r="C295" s="64"/>
      <c r="D295" s="64"/>
      <c r="E295" s="64"/>
      <c r="F295" s="64"/>
    </row>
    <row r="296" spans="1:6">
      <c r="A296" s="64"/>
      <c r="B296" s="64"/>
      <c r="C296" s="64"/>
      <c r="D296" s="64"/>
      <c r="E296" s="64"/>
      <c r="F296" s="64"/>
    </row>
    <row r="297" spans="1:6">
      <c r="A297" s="64"/>
      <c r="B297" s="64"/>
      <c r="C297" s="64"/>
      <c r="D297" s="64"/>
      <c r="E297" s="64"/>
      <c r="F297" s="64"/>
    </row>
    <row r="298" spans="1:6">
      <c r="A298" s="64"/>
      <c r="B298" s="64"/>
      <c r="C298" s="64"/>
      <c r="D298" s="64"/>
      <c r="E298" s="64"/>
      <c r="F298" s="64"/>
    </row>
    <row r="299" spans="1:6">
      <c r="A299" s="64"/>
      <c r="B299" s="64"/>
      <c r="C299" s="64"/>
      <c r="D299" s="64"/>
      <c r="E299" s="64"/>
      <c r="F299" s="64"/>
    </row>
    <row r="300" spans="1:6">
      <c r="A300" s="64"/>
      <c r="B300" s="64"/>
      <c r="C300" s="64"/>
      <c r="D300" s="64"/>
      <c r="E300" s="64"/>
      <c r="F300" s="64"/>
    </row>
    <row r="301" spans="1:6">
      <c r="A301" s="64"/>
      <c r="B301" s="64"/>
      <c r="C301" s="64"/>
      <c r="D301" s="64"/>
      <c r="E301" s="64"/>
      <c r="F301" s="64"/>
    </row>
    <row r="302" spans="1:6">
      <c r="A302" s="64"/>
      <c r="B302" s="64"/>
      <c r="C302" s="64"/>
      <c r="D302" s="64"/>
      <c r="E302" s="64"/>
      <c r="F302" s="64"/>
    </row>
    <row r="303" spans="1:6">
      <c r="A303" s="64"/>
      <c r="B303" s="64"/>
      <c r="C303" s="64"/>
      <c r="D303" s="64"/>
      <c r="E303" s="64"/>
      <c r="F303" s="64"/>
    </row>
    <row r="304" spans="1:6">
      <c r="A304" s="64"/>
      <c r="B304" s="64"/>
      <c r="C304" s="64"/>
      <c r="D304" s="64"/>
      <c r="E304" s="64"/>
      <c r="F304" s="64"/>
    </row>
    <row r="305" spans="1:6">
      <c r="A305" s="64"/>
      <c r="B305" s="64"/>
      <c r="C305" s="64"/>
      <c r="D305" s="64"/>
      <c r="E305" s="64"/>
      <c r="F305" s="64"/>
    </row>
    <row r="306" spans="1:6">
      <c r="A306" s="64"/>
      <c r="B306" s="64"/>
      <c r="C306" s="64"/>
      <c r="D306" s="64"/>
      <c r="E306" s="64"/>
      <c r="F306" s="64"/>
    </row>
    <row r="307" spans="1:6">
      <c r="A307" s="64"/>
      <c r="B307" s="64"/>
      <c r="C307" s="64"/>
      <c r="D307" s="64"/>
      <c r="E307" s="64"/>
      <c r="F307" s="64"/>
    </row>
    <row r="308" spans="1:6">
      <c r="A308" s="64"/>
      <c r="B308" s="64"/>
      <c r="C308" s="64"/>
      <c r="D308" s="64"/>
      <c r="E308" s="64"/>
      <c r="F308" s="64"/>
    </row>
    <row r="309" spans="1:6">
      <c r="A309" s="64"/>
      <c r="B309" s="64"/>
      <c r="C309" s="64"/>
      <c r="D309" s="64"/>
      <c r="E309" s="64"/>
      <c r="F309" s="64"/>
    </row>
    <row r="310" spans="1:6">
      <c r="A310" s="64"/>
      <c r="B310" s="64"/>
      <c r="C310" s="64"/>
      <c r="D310" s="64"/>
      <c r="E310" s="64"/>
      <c r="F310" s="64"/>
    </row>
    <row r="311" spans="1:6">
      <c r="A311" s="64"/>
      <c r="B311" s="64"/>
      <c r="C311" s="64"/>
      <c r="D311" s="64"/>
      <c r="E311" s="64"/>
      <c r="F311" s="64"/>
    </row>
    <row r="312" spans="1:6">
      <c r="A312" s="64"/>
      <c r="B312" s="64"/>
      <c r="C312" s="64"/>
      <c r="D312" s="64"/>
      <c r="E312" s="64"/>
      <c r="F312" s="64"/>
    </row>
    <row r="313" spans="1:6">
      <c r="A313" s="64"/>
      <c r="B313" s="64"/>
      <c r="C313" s="64"/>
      <c r="D313" s="64"/>
      <c r="E313" s="64"/>
      <c r="F313" s="64"/>
    </row>
    <row r="314" spans="1:6">
      <c r="A314" s="64"/>
      <c r="B314" s="64"/>
      <c r="C314" s="64"/>
      <c r="D314" s="64"/>
      <c r="E314" s="64"/>
      <c r="F314" s="64"/>
    </row>
    <row r="315" spans="1:6">
      <c r="A315" s="64"/>
      <c r="B315" s="64"/>
      <c r="C315" s="64"/>
      <c r="D315" s="64"/>
      <c r="E315" s="64"/>
      <c r="F315" s="64"/>
    </row>
    <row r="316" spans="1:6">
      <c r="A316" s="64"/>
      <c r="B316" s="64"/>
      <c r="C316" s="64"/>
      <c r="D316" s="64"/>
      <c r="E316" s="64"/>
      <c r="F316" s="64"/>
    </row>
    <row r="317" spans="1:6">
      <c r="A317" s="64"/>
      <c r="B317" s="64"/>
      <c r="C317" s="64"/>
      <c r="D317" s="64"/>
      <c r="E317" s="64"/>
      <c r="F317" s="64"/>
    </row>
    <row r="318" spans="1:6">
      <c r="A318" s="64"/>
      <c r="B318" s="64"/>
      <c r="C318" s="64"/>
      <c r="D318" s="64"/>
      <c r="E318" s="64"/>
      <c r="F318" s="64"/>
    </row>
    <row r="319" spans="1:6">
      <c r="A319" s="64"/>
      <c r="B319" s="64"/>
      <c r="C319" s="64"/>
      <c r="D319" s="64"/>
      <c r="E319" s="64"/>
      <c r="F319" s="64"/>
    </row>
    <row r="320" spans="1:6">
      <c r="A320" s="64"/>
      <c r="B320" s="64"/>
      <c r="C320" s="64"/>
      <c r="D320" s="64"/>
      <c r="E320" s="64"/>
      <c r="F320" s="64"/>
    </row>
    <row r="321" spans="1:6">
      <c r="A321" s="64"/>
      <c r="B321" s="64"/>
      <c r="C321" s="64"/>
      <c r="D321" s="64"/>
      <c r="E321" s="64"/>
      <c r="F321" s="64"/>
    </row>
    <row r="322" spans="1:6">
      <c r="A322" s="64"/>
      <c r="B322" s="64"/>
      <c r="C322" s="64"/>
      <c r="D322" s="64"/>
      <c r="E322" s="64"/>
      <c r="F322" s="64"/>
    </row>
    <row r="323" spans="1:6">
      <c r="A323" s="64"/>
      <c r="B323" s="64"/>
      <c r="C323" s="64"/>
      <c r="D323" s="64"/>
      <c r="E323" s="64"/>
      <c r="F323" s="64"/>
    </row>
    <row r="324" spans="1:6">
      <c r="A324" s="64"/>
      <c r="B324" s="64"/>
      <c r="C324" s="64"/>
      <c r="D324" s="64"/>
      <c r="E324" s="64"/>
      <c r="F324" s="64"/>
    </row>
    <row r="325" spans="1:6">
      <c r="A325" s="64"/>
      <c r="B325" s="64"/>
      <c r="C325" s="64"/>
      <c r="D325" s="64"/>
      <c r="E325" s="64"/>
      <c r="F325" s="64"/>
    </row>
    <row r="326" spans="1:6">
      <c r="A326" s="64"/>
      <c r="B326" s="64"/>
      <c r="C326" s="64"/>
      <c r="D326" s="64"/>
      <c r="E326" s="64"/>
      <c r="F326" s="64"/>
    </row>
    <row r="327" spans="1:6">
      <c r="A327" s="64"/>
      <c r="B327" s="64"/>
      <c r="C327" s="64"/>
      <c r="D327" s="64"/>
      <c r="E327" s="64"/>
      <c r="F327" s="64"/>
    </row>
    <row r="328" spans="1:6">
      <c r="A328" s="64"/>
      <c r="B328" s="64"/>
      <c r="C328" s="64"/>
      <c r="D328" s="64"/>
      <c r="E328" s="64"/>
      <c r="F328" s="64"/>
    </row>
    <row r="329" spans="1:6">
      <c r="A329" s="64"/>
      <c r="B329" s="64"/>
      <c r="C329" s="64"/>
      <c r="D329" s="64"/>
      <c r="E329" s="64"/>
      <c r="F329" s="64"/>
    </row>
    <row r="330" spans="1:6">
      <c r="A330" s="64"/>
      <c r="B330" s="64"/>
      <c r="C330" s="64"/>
      <c r="D330" s="64"/>
      <c r="E330" s="64"/>
      <c r="F330" s="64"/>
    </row>
    <row r="331" spans="1:6">
      <c r="A331" s="64"/>
      <c r="B331" s="64"/>
      <c r="C331" s="64"/>
      <c r="D331" s="64"/>
      <c r="E331" s="64"/>
      <c r="F331" s="64"/>
    </row>
    <row r="332" spans="1:6">
      <c r="A332" s="64"/>
      <c r="B332" s="64"/>
      <c r="C332" s="64"/>
      <c r="D332" s="64"/>
      <c r="E332" s="64"/>
      <c r="F332" s="64"/>
    </row>
    <row r="333" spans="1:6">
      <c r="A333" s="64"/>
      <c r="B333" s="64"/>
      <c r="C333" s="64"/>
      <c r="D333" s="64"/>
      <c r="E333" s="64"/>
      <c r="F333" s="64"/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6"/>
  <sheetViews>
    <sheetView workbookViewId="0">
      <selection activeCell="A3" sqref="A3"/>
    </sheetView>
  </sheetViews>
  <sheetFormatPr defaultRowHeight="16.5"/>
  <cols>
    <col min="1" max="1" width="40.875" style="242" bestFit="1" customWidth="1"/>
    <col min="2" max="2" width="33.25" style="242" bestFit="1" customWidth="1"/>
    <col min="3" max="3" width="21.125" style="242" bestFit="1" customWidth="1"/>
    <col min="4" max="4" width="10.25" style="242" bestFit="1" customWidth="1"/>
    <col min="5" max="5" width="14.875" style="242" bestFit="1" customWidth="1"/>
    <col min="6" max="6" width="10.25" style="242" bestFit="1" customWidth="1"/>
    <col min="7" max="7" width="13" style="242" bestFit="1" customWidth="1"/>
  </cols>
  <sheetData>
    <row r="1" spans="1:18" ht="16.5" customHeight="1">
      <c r="A1" s="21" t="s">
        <v>11</v>
      </c>
      <c r="B1" s="7">
        <f>커버링B2C요약!C2</f>
        <v>46133</v>
      </c>
      <c r="C1" s="7">
        <f>커버링B2C요약!D2</f>
        <v>46139</v>
      </c>
      <c r="G1" s="2"/>
    </row>
    <row r="2" spans="1:18" ht="16.5" customHeight="1">
      <c r="A2" s="25" t="s">
        <v>4130</v>
      </c>
      <c r="B2" s="25" t="s">
        <v>4131</v>
      </c>
      <c r="C2" s="25" t="s">
        <v>4132</v>
      </c>
      <c r="D2" s="25" t="s">
        <v>4133</v>
      </c>
      <c r="E2" s="25" t="s">
        <v>4134</v>
      </c>
      <c r="F2" s="25" t="s">
        <v>4135</v>
      </c>
      <c r="G2" s="25" t="s">
        <v>4136</v>
      </c>
      <c r="H2" s="25" t="s">
        <v>4137</v>
      </c>
      <c r="I2" s="25" t="s">
        <v>4138</v>
      </c>
      <c r="J2" s="25" t="s">
        <v>4139</v>
      </c>
      <c r="K2" s="25" t="s">
        <v>4140</v>
      </c>
      <c r="L2" s="25" t="s">
        <v>4141</v>
      </c>
      <c r="M2" s="25" t="s">
        <v>4142</v>
      </c>
      <c r="N2" s="25" t="s">
        <v>4143</v>
      </c>
      <c r="O2" s="25" t="s">
        <v>4144</v>
      </c>
      <c r="P2" s="25" t="s">
        <v>4145</v>
      </c>
      <c r="Q2" s="25" t="s">
        <v>4146</v>
      </c>
      <c r="R2" s="25" t="s">
        <v>4147</v>
      </c>
    </row>
    <row r="3" spans="1:18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</row>
    <row r="4" spans="1:18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</row>
    <row r="5" spans="1:18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</row>
    <row r="6" spans="1:18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</row>
    <row r="7" spans="1:18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</row>
    <row r="8" spans="1:18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</row>
    <row r="9" spans="1:18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</row>
    <row r="10" spans="1:18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</row>
    <row r="11" spans="1:18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</row>
    <row r="12" spans="1:18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</row>
    <row r="13" spans="1:18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</row>
    <row r="14" spans="1:18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</row>
    <row r="15" spans="1:18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</row>
    <row r="16" spans="1:18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</row>
  </sheetData>
  <phoneticPr fontId="2" type="noConversion"/>
  <conditionalFormatting sqref="A1:A1048576">
    <cfRule type="duplicateValues" dxfId="1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23"/>
  <sheetViews>
    <sheetView workbookViewId="0"/>
  </sheetViews>
  <sheetFormatPr defaultRowHeight="16.5"/>
  <cols>
    <col min="1" max="1" width="18.375" style="242" bestFit="1" customWidth="1"/>
    <col min="2" max="2" width="58.375" style="242" bestFit="1" customWidth="1"/>
    <col min="3" max="3" width="44.5" style="242" bestFit="1" customWidth="1"/>
    <col min="4" max="4" width="50.125" style="242" bestFit="1" customWidth="1"/>
    <col min="5" max="5" width="11.125" style="242" bestFit="1" customWidth="1"/>
    <col min="6" max="6" width="27.25" style="242" bestFit="1" customWidth="1"/>
    <col min="7" max="7" width="31.5" style="242" bestFit="1" customWidth="1"/>
    <col min="8" max="8" width="18.375" style="242" bestFit="1" customWidth="1"/>
    <col min="9" max="9" width="8.125" style="2" bestFit="1" customWidth="1"/>
    <col min="10" max="10" width="8.125" style="242" bestFit="1" customWidth="1"/>
    <col min="11" max="11" width="16.5" style="242" bestFit="1" customWidth="1"/>
  </cols>
  <sheetData>
    <row r="1" spans="1:15" ht="16.5" customHeight="1">
      <c r="B1" t="s">
        <v>11</v>
      </c>
      <c r="C1" s="7">
        <f>커버링B2C요약!C2</f>
        <v>46133</v>
      </c>
      <c r="D1" s="7">
        <f>커버링B2C요약!D2</f>
        <v>46139</v>
      </c>
      <c r="E1" s="178" t="s">
        <v>4148</v>
      </c>
    </row>
    <row r="2" spans="1:15" ht="16.5" customHeight="1">
      <c r="A2" s="25" t="s">
        <v>4149</v>
      </c>
      <c r="B2" s="25" t="s">
        <v>3981</v>
      </c>
      <c r="C2" s="25" t="s">
        <v>3982</v>
      </c>
      <c r="D2" s="25" t="s">
        <v>1569</v>
      </c>
      <c r="E2" s="25" t="s">
        <v>4149</v>
      </c>
      <c r="F2" s="25" t="s">
        <v>309</v>
      </c>
      <c r="G2" s="25" t="s">
        <v>24</v>
      </c>
      <c r="H2" s="25" t="s">
        <v>4150</v>
      </c>
      <c r="I2" s="25" t="s">
        <v>4151</v>
      </c>
      <c r="J2" s="25" t="s">
        <v>4152</v>
      </c>
      <c r="K2" s="25" t="s">
        <v>4153</v>
      </c>
      <c r="L2" s="25" t="s">
        <v>4151</v>
      </c>
      <c r="M2" s="25" t="s">
        <v>4152</v>
      </c>
      <c r="N2" s="25" t="s">
        <v>4153</v>
      </c>
    </row>
    <row r="3" spans="1:15">
      <c r="A3">
        <f t="shared" ref="A3:A34" si="0">E3</f>
        <v>1858903620289900</v>
      </c>
      <c r="B3" t="s">
        <v>4154</v>
      </c>
      <c r="C3" s="64" t="s">
        <v>4155</v>
      </c>
      <c r="D3" s="64" t="s">
        <v>4156</v>
      </c>
      <c r="E3" s="64">
        <v>1858903620289900</v>
      </c>
      <c r="F3" s="64">
        <v>1268084</v>
      </c>
      <c r="G3" s="64">
        <v>247225</v>
      </c>
      <c r="H3" s="64">
        <v>5258</v>
      </c>
      <c r="I3" s="65">
        <v>0</v>
      </c>
      <c r="J3" s="64">
        <v>0</v>
      </c>
      <c r="K3" s="64">
        <v>0</v>
      </c>
      <c r="L3">
        <v>70</v>
      </c>
      <c r="M3">
        <v>33</v>
      </c>
      <c r="N3">
        <v>3</v>
      </c>
      <c r="O3" t="s">
        <v>4060</v>
      </c>
    </row>
    <row r="4" spans="1:15">
      <c r="A4">
        <f t="shared" si="0"/>
        <v>1854284717000860</v>
      </c>
      <c r="B4" t="s">
        <v>4157</v>
      </c>
      <c r="C4" s="64" t="s">
        <v>4158</v>
      </c>
      <c r="D4" s="64" t="s">
        <v>4159</v>
      </c>
      <c r="E4" s="64">
        <v>1854284717000860</v>
      </c>
      <c r="F4" s="64">
        <v>1028720</v>
      </c>
      <c r="G4" s="64">
        <v>755696</v>
      </c>
      <c r="H4" s="64">
        <v>9094</v>
      </c>
      <c r="I4" s="65">
        <v>18</v>
      </c>
      <c r="J4" s="64">
        <v>12</v>
      </c>
      <c r="K4" s="64">
        <v>14</v>
      </c>
      <c r="L4">
        <v>0</v>
      </c>
      <c r="M4">
        <v>0</v>
      </c>
      <c r="N4">
        <v>0</v>
      </c>
      <c r="O4" t="s">
        <v>4060</v>
      </c>
    </row>
    <row r="5" spans="1:15">
      <c r="A5">
        <f t="shared" si="0"/>
        <v>1861174837384520</v>
      </c>
      <c r="B5" t="s">
        <v>4160</v>
      </c>
      <c r="C5" s="64" t="s">
        <v>4161</v>
      </c>
      <c r="D5" s="64" t="s">
        <v>4162</v>
      </c>
      <c r="E5" s="64">
        <v>1861174837384520</v>
      </c>
      <c r="F5" s="64">
        <v>707323</v>
      </c>
      <c r="G5" s="64">
        <v>120025</v>
      </c>
      <c r="H5" s="64">
        <v>928</v>
      </c>
      <c r="I5" s="65">
        <v>0</v>
      </c>
      <c r="J5" s="64">
        <v>0</v>
      </c>
      <c r="K5" s="64">
        <v>0</v>
      </c>
      <c r="L5">
        <v>93</v>
      </c>
      <c r="M5">
        <v>63</v>
      </c>
      <c r="N5">
        <v>3</v>
      </c>
      <c r="O5" t="s">
        <v>4060</v>
      </c>
    </row>
    <row r="6" spans="1:15">
      <c r="A6">
        <f t="shared" si="0"/>
        <v>1860617251455180</v>
      </c>
      <c r="B6" t="s">
        <v>4154</v>
      </c>
      <c r="C6" s="64" t="s">
        <v>4155</v>
      </c>
      <c r="D6" s="64" t="s">
        <v>4163</v>
      </c>
      <c r="E6" s="64">
        <v>1860617251455180</v>
      </c>
      <c r="F6" s="64">
        <v>528154</v>
      </c>
      <c r="G6" s="64">
        <v>138009</v>
      </c>
      <c r="H6" s="64">
        <v>1584</v>
      </c>
      <c r="I6" s="65">
        <v>0</v>
      </c>
      <c r="J6" s="64">
        <v>0</v>
      </c>
      <c r="K6" s="64">
        <v>0</v>
      </c>
      <c r="L6">
        <v>50</v>
      </c>
      <c r="M6">
        <v>28</v>
      </c>
      <c r="N6">
        <v>0</v>
      </c>
      <c r="O6" t="s">
        <v>4060</v>
      </c>
    </row>
    <row r="7" spans="1:15">
      <c r="A7">
        <f t="shared" si="0"/>
        <v>1858903620289890</v>
      </c>
      <c r="B7" t="s">
        <v>4154</v>
      </c>
      <c r="C7" s="64" t="s">
        <v>4155</v>
      </c>
      <c r="D7" s="64" t="s">
        <v>4156</v>
      </c>
      <c r="E7" s="64">
        <v>1858903620289890</v>
      </c>
      <c r="F7" s="64">
        <v>348964</v>
      </c>
      <c r="G7" s="64">
        <v>62053</v>
      </c>
      <c r="H7" s="64">
        <v>1052</v>
      </c>
      <c r="I7" s="65">
        <v>0</v>
      </c>
      <c r="J7" s="64">
        <v>0</v>
      </c>
      <c r="K7" s="64">
        <v>0</v>
      </c>
      <c r="L7">
        <v>30</v>
      </c>
      <c r="M7">
        <v>17</v>
      </c>
      <c r="N7">
        <v>1</v>
      </c>
      <c r="O7" t="s">
        <v>4060</v>
      </c>
    </row>
    <row r="8" spans="1:15">
      <c r="A8">
        <f t="shared" si="0"/>
        <v>1863237910047050</v>
      </c>
      <c r="B8" t="s">
        <v>4160</v>
      </c>
      <c r="C8" s="64" t="s">
        <v>4161</v>
      </c>
      <c r="D8" s="64" t="s">
        <v>4164</v>
      </c>
      <c r="E8" s="64">
        <v>1863237910047050</v>
      </c>
      <c r="F8" s="64">
        <v>338569</v>
      </c>
      <c r="G8" s="64">
        <v>53401</v>
      </c>
      <c r="H8" s="64">
        <v>311</v>
      </c>
      <c r="I8" s="65">
        <v>0</v>
      </c>
      <c r="J8" s="64">
        <v>0</v>
      </c>
      <c r="K8" s="64">
        <v>0</v>
      </c>
      <c r="L8">
        <v>13</v>
      </c>
      <c r="M8">
        <v>10</v>
      </c>
      <c r="N8">
        <v>1</v>
      </c>
      <c r="O8" t="s">
        <v>4060</v>
      </c>
    </row>
    <row r="9" spans="1:15">
      <c r="A9">
        <f t="shared" si="0"/>
        <v>1860616935202810</v>
      </c>
      <c r="B9" t="s">
        <v>4165</v>
      </c>
      <c r="C9" s="64" t="s">
        <v>4158</v>
      </c>
      <c r="D9" s="64" t="s">
        <v>4159</v>
      </c>
      <c r="E9" s="64">
        <v>1860616935202810</v>
      </c>
      <c r="F9" s="64">
        <v>310567</v>
      </c>
      <c r="G9" s="64">
        <v>46684</v>
      </c>
      <c r="H9" s="64">
        <v>418</v>
      </c>
      <c r="I9" s="65">
        <v>108</v>
      </c>
      <c r="J9" s="64">
        <v>68</v>
      </c>
      <c r="K9" s="64">
        <v>5</v>
      </c>
      <c r="L9">
        <v>0</v>
      </c>
      <c r="M9">
        <v>0</v>
      </c>
      <c r="N9">
        <v>0</v>
      </c>
      <c r="O9" t="s">
        <v>4060</v>
      </c>
    </row>
    <row r="10" spans="1:15">
      <c r="A10">
        <f t="shared" si="0"/>
        <v>1861175525714990</v>
      </c>
      <c r="B10" t="s">
        <v>4160</v>
      </c>
      <c r="C10" t="s">
        <v>4161</v>
      </c>
      <c r="D10" t="s">
        <v>4166</v>
      </c>
      <c r="E10">
        <v>1861175525714990</v>
      </c>
      <c r="F10">
        <v>298179</v>
      </c>
      <c r="G10">
        <v>46441</v>
      </c>
      <c r="H10">
        <v>335</v>
      </c>
      <c r="I10" s="2">
        <v>0</v>
      </c>
      <c r="J10">
        <v>0</v>
      </c>
      <c r="K10">
        <v>0</v>
      </c>
      <c r="L10">
        <v>43</v>
      </c>
      <c r="M10">
        <v>28</v>
      </c>
      <c r="N10">
        <v>6</v>
      </c>
      <c r="O10" t="s">
        <v>4060</v>
      </c>
    </row>
    <row r="11" spans="1:15">
      <c r="A11">
        <f t="shared" si="0"/>
        <v>1862709262660670</v>
      </c>
      <c r="B11" t="s">
        <v>4157</v>
      </c>
      <c r="C11" t="s">
        <v>4158</v>
      </c>
      <c r="D11" t="s">
        <v>4159</v>
      </c>
      <c r="E11">
        <v>1862709262660670</v>
      </c>
      <c r="F11">
        <v>282618</v>
      </c>
      <c r="G11">
        <v>172402</v>
      </c>
      <c r="H11">
        <v>1300</v>
      </c>
      <c r="I11" s="2">
        <v>19</v>
      </c>
      <c r="J11">
        <v>7</v>
      </c>
      <c r="K11">
        <v>3</v>
      </c>
      <c r="L11">
        <v>0</v>
      </c>
      <c r="M11">
        <v>0</v>
      </c>
      <c r="N11">
        <v>0</v>
      </c>
      <c r="O11" t="s">
        <v>4060</v>
      </c>
    </row>
    <row r="12" spans="1:15">
      <c r="A12">
        <f t="shared" si="0"/>
        <v>1860617109979530</v>
      </c>
      <c r="B12" t="s">
        <v>4154</v>
      </c>
      <c r="C12" t="s">
        <v>4155</v>
      </c>
      <c r="D12" t="s">
        <v>4167</v>
      </c>
      <c r="E12">
        <v>1860617109979530</v>
      </c>
      <c r="F12">
        <v>200310</v>
      </c>
      <c r="G12">
        <v>37654</v>
      </c>
      <c r="H12">
        <v>955</v>
      </c>
      <c r="I12" s="2">
        <v>0</v>
      </c>
      <c r="J12">
        <v>0</v>
      </c>
      <c r="K12">
        <v>0</v>
      </c>
      <c r="L12">
        <v>16</v>
      </c>
      <c r="M12">
        <v>6</v>
      </c>
      <c r="N12">
        <v>0</v>
      </c>
      <c r="O12" t="s">
        <v>4060</v>
      </c>
    </row>
    <row r="13" spans="1:15">
      <c r="A13">
        <f t="shared" si="0"/>
        <v>1854284717002960</v>
      </c>
      <c r="B13" t="s">
        <v>4157</v>
      </c>
      <c r="C13" t="s">
        <v>4158</v>
      </c>
      <c r="D13" t="s">
        <v>4159</v>
      </c>
      <c r="E13">
        <v>1854284717002960</v>
      </c>
      <c r="F13">
        <v>124923</v>
      </c>
      <c r="G13">
        <v>69550</v>
      </c>
      <c r="H13">
        <v>1090</v>
      </c>
      <c r="I13" s="2">
        <v>9</v>
      </c>
      <c r="J13">
        <v>8</v>
      </c>
      <c r="K13">
        <v>25</v>
      </c>
      <c r="L13">
        <v>0</v>
      </c>
      <c r="M13">
        <v>0</v>
      </c>
      <c r="N13">
        <v>0</v>
      </c>
      <c r="O13" t="s">
        <v>4060</v>
      </c>
    </row>
    <row r="14" spans="1:15">
      <c r="A14">
        <f t="shared" si="0"/>
        <v>1860617384664160</v>
      </c>
      <c r="B14" t="s">
        <v>4154</v>
      </c>
      <c r="C14" t="s">
        <v>4155</v>
      </c>
      <c r="D14" t="s">
        <v>4168</v>
      </c>
      <c r="E14">
        <v>1860617384664160</v>
      </c>
      <c r="F14">
        <v>117853</v>
      </c>
      <c r="G14">
        <v>18188</v>
      </c>
      <c r="H14">
        <v>181</v>
      </c>
      <c r="I14" s="2">
        <v>0</v>
      </c>
      <c r="J14">
        <v>0</v>
      </c>
      <c r="K14">
        <v>0</v>
      </c>
      <c r="L14">
        <v>29</v>
      </c>
      <c r="M14">
        <v>12</v>
      </c>
      <c r="N14">
        <v>1</v>
      </c>
      <c r="O14" t="s">
        <v>4060</v>
      </c>
    </row>
    <row r="15" spans="1:15">
      <c r="A15">
        <f t="shared" si="0"/>
        <v>1863237878367360</v>
      </c>
      <c r="B15" t="s">
        <v>4160</v>
      </c>
      <c r="C15" t="s">
        <v>4161</v>
      </c>
      <c r="D15" t="s">
        <v>4169</v>
      </c>
      <c r="E15">
        <v>1863237878367360</v>
      </c>
      <c r="F15">
        <v>91331</v>
      </c>
      <c r="G15">
        <v>13498</v>
      </c>
      <c r="H15">
        <v>74</v>
      </c>
      <c r="I15" s="2">
        <v>0</v>
      </c>
      <c r="J15">
        <v>0</v>
      </c>
      <c r="K15">
        <v>0</v>
      </c>
      <c r="L15">
        <v>1</v>
      </c>
      <c r="M15">
        <v>0</v>
      </c>
      <c r="N15">
        <v>0</v>
      </c>
      <c r="O15" t="s">
        <v>4060</v>
      </c>
    </row>
    <row r="16" spans="1:15">
      <c r="A16">
        <f t="shared" si="0"/>
        <v>1863237679403170</v>
      </c>
      <c r="B16" t="s">
        <v>4160</v>
      </c>
      <c r="C16" t="s">
        <v>4161</v>
      </c>
      <c r="D16" t="s">
        <v>4170</v>
      </c>
      <c r="E16">
        <v>1863237679403170</v>
      </c>
      <c r="F16">
        <v>73949</v>
      </c>
      <c r="G16">
        <v>12189</v>
      </c>
      <c r="H16">
        <v>51</v>
      </c>
      <c r="I16" s="2">
        <v>0</v>
      </c>
      <c r="J16">
        <v>0</v>
      </c>
      <c r="K16">
        <v>0</v>
      </c>
      <c r="L16">
        <v>3</v>
      </c>
      <c r="M16">
        <v>2</v>
      </c>
      <c r="N16">
        <v>0</v>
      </c>
      <c r="O16" t="s">
        <v>4060</v>
      </c>
    </row>
    <row r="17" spans="1:15">
      <c r="A17">
        <f t="shared" si="0"/>
        <v>1863238060494840</v>
      </c>
      <c r="B17" t="s">
        <v>4160</v>
      </c>
      <c r="C17" t="s">
        <v>4161</v>
      </c>
      <c r="D17" t="s">
        <v>4171</v>
      </c>
      <c r="E17">
        <v>1863238060494840</v>
      </c>
      <c r="F17">
        <v>66925</v>
      </c>
      <c r="G17">
        <v>11991</v>
      </c>
      <c r="H17">
        <v>60</v>
      </c>
      <c r="I17" s="2">
        <v>0</v>
      </c>
      <c r="J17">
        <v>0</v>
      </c>
      <c r="K17">
        <v>0</v>
      </c>
      <c r="L17">
        <v>4</v>
      </c>
      <c r="M17">
        <v>2</v>
      </c>
      <c r="N17">
        <v>0</v>
      </c>
      <c r="O17" t="s">
        <v>4060</v>
      </c>
    </row>
    <row r="18" spans="1:15">
      <c r="A18">
        <f t="shared" si="0"/>
        <v>1863239497139210</v>
      </c>
      <c r="B18" t="s">
        <v>4165</v>
      </c>
      <c r="C18" t="s">
        <v>4158</v>
      </c>
      <c r="D18" t="s">
        <v>4159</v>
      </c>
      <c r="E18">
        <v>1863239497139210</v>
      </c>
      <c r="F18">
        <v>39160</v>
      </c>
      <c r="G18">
        <v>5546</v>
      </c>
      <c r="H18">
        <v>27</v>
      </c>
      <c r="I18" s="2">
        <v>8</v>
      </c>
      <c r="J18">
        <v>4</v>
      </c>
      <c r="K18">
        <v>1</v>
      </c>
      <c r="L18">
        <v>0</v>
      </c>
      <c r="M18">
        <v>0</v>
      </c>
      <c r="N18">
        <v>0</v>
      </c>
      <c r="O18" t="s">
        <v>4060</v>
      </c>
    </row>
    <row r="19" spans="1:15">
      <c r="A19">
        <f t="shared" si="0"/>
        <v>1863239497139230</v>
      </c>
      <c r="B19" t="s">
        <v>4165</v>
      </c>
      <c r="C19" t="s">
        <v>4158</v>
      </c>
      <c r="D19" t="s">
        <v>4159</v>
      </c>
      <c r="E19">
        <v>1863239497139230</v>
      </c>
      <c r="F19">
        <v>38751</v>
      </c>
      <c r="G19">
        <v>5402</v>
      </c>
      <c r="H19">
        <v>20</v>
      </c>
      <c r="I19" s="2">
        <v>7</v>
      </c>
      <c r="J19">
        <v>4</v>
      </c>
      <c r="K19">
        <v>0</v>
      </c>
      <c r="L19">
        <v>0</v>
      </c>
      <c r="M19">
        <v>0</v>
      </c>
      <c r="N19">
        <v>0</v>
      </c>
      <c r="O19" t="s">
        <v>4060</v>
      </c>
    </row>
    <row r="20" spans="1:15">
      <c r="A20">
        <f t="shared" si="0"/>
        <v>1863237980217420</v>
      </c>
      <c r="B20" t="s">
        <v>4160</v>
      </c>
      <c r="C20" t="s">
        <v>4161</v>
      </c>
      <c r="D20" t="s">
        <v>4172</v>
      </c>
      <c r="E20">
        <v>1863237980217420</v>
      </c>
      <c r="F20">
        <v>26082</v>
      </c>
      <c r="G20">
        <v>3747</v>
      </c>
      <c r="H20">
        <v>24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4060</v>
      </c>
    </row>
    <row r="21" spans="1:15">
      <c r="A21">
        <f t="shared" si="0"/>
        <v>1863239497138220</v>
      </c>
      <c r="B21" t="s">
        <v>4165</v>
      </c>
      <c r="C21" t="s">
        <v>4158</v>
      </c>
      <c r="D21" t="s">
        <v>4159</v>
      </c>
      <c r="E21">
        <v>1863239497138220</v>
      </c>
      <c r="F21">
        <v>23196</v>
      </c>
      <c r="G21">
        <v>3425</v>
      </c>
      <c r="H21">
        <v>21</v>
      </c>
      <c r="I21" s="2">
        <v>3</v>
      </c>
      <c r="J21">
        <v>3</v>
      </c>
      <c r="K21">
        <v>1</v>
      </c>
      <c r="L21">
        <v>0</v>
      </c>
      <c r="M21">
        <v>0</v>
      </c>
      <c r="N21">
        <v>0</v>
      </c>
      <c r="O21" t="s">
        <v>4060</v>
      </c>
    </row>
    <row r="22" spans="1:15">
      <c r="A22">
        <f t="shared" si="0"/>
        <v>1858904908742780</v>
      </c>
      <c r="B22" t="s">
        <v>4165</v>
      </c>
      <c r="C22" t="s">
        <v>4158</v>
      </c>
      <c r="D22" t="s">
        <v>4159</v>
      </c>
      <c r="E22">
        <v>1858904908742780</v>
      </c>
      <c r="F22">
        <v>22026</v>
      </c>
      <c r="G22">
        <v>4384</v>
      </c>
      <c r="H22">
        <v>17</v>
      </c>
      <c r="I22" s="2">
        <v>3</v>
      </c>
      <c r="J22">
        <v>1</v>
      </c>
      <c r="K22">
        <v>0</v>
      </c>
      <c r="L22">
        <v>0</v>
      </c>
      <c r="M22">
        <v>0</v>
      </c>
      <c r="N22">
        <v>0</v>
      </c>
      <c r="O22" t="s">
        <v>4060</v>
      </c>
    </row>
    <row r="23" spans="1:15">
      <c r="A23">
        <f t="shared" si="0"/>
        <v>1851105435341960</v>
      </c>
      <c r="B23" t="s">
        <v>4157</v>
      </c>
      <c r="C23" t="s">
        <v>4158</v>
      </c>
      <c r="D23" t="s">
        <v>4159</v>
      </c>
      <c r="E23">
        <v>1851105435341960</v>
      </c>
      <c r="F23">
        <v>18327</v>
      </c>
      <c r="G23">
        <v>19624</v>
      </c>
      <c r="H23">
        <v>53</v>
      </c>
      <c r="I23" s="2">
        <v>0</v>
      </c>
      <c r="J23">
        <v>1</v>
      </c>
      <c r="K23">
        <v>14</v>
      </c>
      <c r="L23">
        <v>0</v>
      </c>
      <c r="M23">
        <v>0</v>
      </c>
      <c r="N23">
        <v>0</v>
      </c>
      <c r="O23" t="s">
        <v>4060</v>
      </c>
    </row>
    <row r="24" spans="1:15">
      <c r="A24">
        <f t="shared" si="0"/>
        <v>1858904908742810</v>
      </c>
      <c r="B24" t="s">
        <v>4165</v>
      </c>
      <c r="C24" t="s">
        <v>4158</v>
      </c>
      <c r="D24" t="s">
        <v>4159</v>
      </c>
      <c r="E24">
        <v>1858904908742810</v>
      </c>
      <c r="F24">
        <v>16831</v>
      </c>
      <c r="G24">
        <v>3070</v>
      </c>
      <c r="H24">
        <v>68</v>
      </c>
      <c r="I24" s="2">
        <v>3</v>
      </c>
      <c r="J24">
        <v>1</v>
      </c>
      <c r="K24">
        <v>5</v>
      </c>
      <c r="L24">
        <v>0</v>
      </c>
      <c r="M24">
        <v>0</v>
      </c>
      <c r="N24">
        <v>0</v>
      </c>
      <c r="O24" t="s">
        <v>4060</v>
      </c>
    </row>
    <row r="25" spans="1:15">
      <c r="A25">
        <f t="shared" si="0"/>
        <v>1863239497138200</v>
      </c>
      <c r="B25" t="s">
        <v>4165</v>
      </c>
      <c r="C25" t="s">
        <v>4158</v>
      </c>
      <c r="D25" t="s">
        <v>4159</v>
      </c>
      <c r="E25">
        <v>1863239497138200</v>
      </c>
      <c r="F25">
        <v>10651</v>
      </c>
      <c r="G25">
        <v>1739</v>
      </c>
      <c r="H25">
        <v>7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4060</v>
      </c>
    </row>
    <row r="26" spans="1:15">
      <c r="A26">
        <f t="shared" si="0"/>
        <v>1857907483242910</v>
      </c>
      <c r="B26" t="s">
        <v>4157</v>
      </c>
      <c r="C26" t="s">
        <v>4158</v>
      </c>
      <c r="D26" t="s">
        <v>4159</v>
      </c>
      <c r="E26">
        <v>1857907483242910</v>
      </c>
      <c r="F26">
        <v>7288</v>
      </c>
      <c r="G26">
        <v>5243</v>
      </c>
      <c r="H26">
        <v>9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4060</v>
      </c>
    </row>
    <row r="27" spans="1:15">
      <c r="A27">
        <f t="shared" si="0"/>
        <v>1863239497139200</v>
      </c>
      <c r="B27" t="s">
        <v>4165</v>
      </c>
      <c r="C27" t="s">
        <v>4158</v>
      </c>
      <c r="D27" t="s">
        <v>4159</v>
      </c>
      <c r="E27">
        <v>1863239497139200</v>
      </c>
      <c r="F27">
        <v>5905</v>
      </c>
      <c r="G27">
        <v>796</v>
      </c>
      <c r="H27">
        <v>3</v>
      </c>
      <c r="I27" s="2">
        <v>1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4060</v>
      </c>
    </row>
    <row r="28" spans="1:15">
      <c r="A28">
        <f t="shared" si="0"/>
        <v>1860616935202050</v>
      </c>
      <c r="B28" t="s">
        <v>4165</v>
      </c>
      <c r="C28" t="s">
        <v>4158</v>
      </c>
      <c r="D28" t="s">
        <v>4159</v>
      </c>
      <c r="E28">
        <v>1860616935202050</v>
      </c>
      <c r="F28">
        <v>5161</v>
      </c>
      <c r="G28">
        <v>774</v>
      </c>
      <c r="H28">
        <v>8</v>
      </c>
      <c r="I28" s="2">
        <v>1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4060</v>
      </c>
    </row>
    <row r="29" spans="1:15">
      <c r="A29">
        <f t="shared" si="0"/>
        <v>1863239497138190</v>
      </c>
      <c r="B29" t="s">
        <v>4165</v>
      </c>
      <c r="C29" t="s">
        <v>4158</v>
      </c>
      <c r="D29" t="s">
        <v>4159</v>
      </c>
      <c r="E29">
        <v>1863239497138190</v>
      </c>
      <c r="F29">
        <v>4490</v>
      </c>
      <c r="G29">
        <v>506</v>
      </c>
      <c r="H29">
        <v>1</v>
      </c>
      <c r="I29" s="2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4060</v>
      </c>
    </row>
    <row r="30" spans="1:15">
      <c r="A30">
        <f t="shared" si="0"/>
        <v>1860616935202090</v>
      </c>
      <c r="B30" t="s">
        <v>4165</v>
      </c>
      <c r="C30" t="s">
        <v>4158</v>
      </c>
      <c r="D30" t="s">
        <v>4159</v>
      </c>
      <c r="E30">
        <v>1860616935202090</v>
      </c>
      <c r="F30">
        <v>4159</v>
      </c>
      <c r="G30">
        <v>665</v>
      </c>
      <c r="H30">
        <v>2</v>
      </c>
      <c r="I30" s="2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4060</v>
      </c>
    </row>
    <row r="31" spans="1:15">
      <c r="A31">
        <f t="shared" si="0"/>
        <v>1858904908742800</v>
      </c>
      <c r="B31" t="s">
        <v>4165</v>
      </c>
      <c r="C31" s="151" t="s">
        <v>4158</v>
      </c>
      <c r="D31" s="151" t="s">
        <v>4159</v>
      </c>
      <c r="E31" s="263">
        <v>1858904908742800</v>
      </c>
      <c r="F31" s="152">
        <v>0</v>
      </c>
      <c r="G31">
        <v>0</v>
      </c>
      <c r="H31" s="151">
        <v>0</v>
      </c>
      <c r="I31" s="151">
        <v>2</v>
      </c>
      <c r="J31">
        <v>2</v>
      </c>
      <c r="K31">
        <v>24</v>
      </c>
      <c r="L31">
        <v>0</v>
      </c>
      <c r="M31">
        <v>0</v>
      </c>
      <c r="N31">
        <v>0</v>
      </c>
      <c r="O31" t="s">
        <v>4060</v>
      </c>
    </row>
    <row r="32" spans="1:15">
      <c r="A32">
        <f t="shared" si="0"/>
        <v>1846014624890190</v>
      </c>
      <c r="B32" t="s">
        <v>4173</v>
      </c>
      <c r="C32" t="s">
        <v>4174</v>
      </c>
      <c r="D32" t="s">
        <v>4159</v>
      </c>
      <c r="E32">
        <v>1846014624890190</v>
      </c>
      <c r="F32">
        <v>0</v>
      </c>
      <c r="G32">
        <v>0</v>
      </c>
      <c r="H32">
        <v>0</v>
      </c>
      <c r="I32" s="2">
        <v>1</v>
      </c>
      <c r="J32">
        <v>0</v>
      </c>
      <c r="K32">
        <v>15</v>
      </c>
      <c r="L32">
        <v>0</v>
      </c>
      <c r="M32">
        <v>0</v>
      </c>
      <c r="N32">
        <v>0</v>
      </c>
      <c r="O32" t="s">
        <v>4060</v>
      </c>
    </row>
    <row r="33" spans="1:15">
      <c r="A33">
        <f t="shared" si="0"/>
        <v>1854284717004080</v>
      </c>
      <c r="B33" t="s">
        <v>4157</v>
      </c>
      <c r="C33" t="s">
        <v>4158</v>
      </c>
      <c r="D33" t="s">
        <v>4159</v>
      </c>
      <c r="E33">
        <v>1854284717004080</v>
      </c>
      <c r="F33">
        <v>0</v>
      </c>
      <c r="G33">
        <v>0</v>
      </c>
      <c r="H33">
        <v>0</v>
      </c>
      <c r="I33" s="2">
        <v>2</v>
      </c>
      <c r="J33">
        <v>0</v>
      </c>
      <c r="K33">
        <v>12</v>
      </c>
      <c r="L33">
        <v>0</v>
      </c>
      <c r="M33">
        <v>0</v>
      </c>
      <c r="N33">
        <v>0</v>
      </c>
      <c r="O33" t="s">
        <v>4060</v>
      </c>
    </row>
    <row r="34" spans="1:15">
      <c r="A34">
        <f t="shared" si="0"/>
        <v>1854297239925840</v>
      </c>
      <c r="B34" t="s">
        <v>4175</v>
      </c>
      <c r="C34" s="151" t="s">
        <v>4176</v>
      </c>
      <c r="D34" s="151" t="s">
        <v>4177</v>
      </c>
      <c r="E34" s="263">
        <v>1854297239925840</v>
      </c>
      <c r="F34" s="152">
        <v>0</v>
      </c>
      <c r="G34">
        <v>0</v>
      </c>
      <c r="H34" s="151">
        <v>0</v>
      </c>
      <c r="I34" s="151">
        <v>0</v>
      </c>
      <c r="J34">
        <v>0</v>
      </c>
      <c r="K34">
        <v>10</v>
      </c>
      <c r="L34">
        <v>0</v>
      </c>
      <c r="M34">
        <v>0</v>
      </c>
      <c r="N34">
        <v>0</v>
      </c>
      <c r="O34" t="s">
        <v>4060</v>
      </c>
    </row>
    <row r="35" spans="1:15">
      <c r="A35">
        <f t="shared" ref="A35:A66" si="1">E35</f>
        <v>1859156897324380</v>
      </c>
      <c r="B35" t="s">
        <v>4157</v>
      </c>
      <c r="C35" t="s">
        <v>4158</v>
      </c>
      <c r="D35" t="s">
        <v>4159</v>
      </c>
      <c r="E35">
        <v>1859156897324380</v>
      </c>
      <c r="F35">
        <v>0</v>
      </c>
      <c r="G35">
        <v>0</v>
      </c>
      <c r="H35">
        <v>0</v>
      </c>
      <c r="I35" s="2">
        <v>0</v>
      </c>
      <c r="J35">
        <v>1</v>
      </c>
      <c r="K35">
        <v>8</v>
      </c>
      <c r="L35">
        <v>0</v>
      </c>
      <c r="M35">
        <v>0</v>
      </c>
      <c r="N35">
        <v>0</v>
      </c>
      <c r="O35" t="s">
        <v>4060</v>
      </c>
    </row>
    <row r="36" spans="1:15">
      <c r="A36">
        <f t="shared" si="1"/>
        <v>1849767374144830</v>
      </c>
      <c r="B36" t="s">
        <v>4173</v>
      </c>
      <c r="C36" t="s">
        <v>4174</v>
      </c>
      <c r="D36" t="s">
        <v>4159</v>
      </c>
      <c r="E36">
        <v>1849767374144830</v>
      </c>
      <c r="F36">
        <v>0</v>
      </c>
      <c r="G36">
        <v>0</v>
      </c>
      <c r="H36">
        <v>0</v>
      </c>
      <c r="I36" s="2">
        <v>0</v>
      </c>
      <c r="J36">
        <v>0</v>
      </c>
      <c r="K36">
        <v>7</v>
      </c>
      <c r="L36">
        <v>0</v>
      </c>
      <c r="M36">
        <v>0</v>
      </c>
      <c r="N36">
        <v>0</v>
      </c>
      <c r="O36" t="s">
        <v>4060</v>
      </c>
    </row>
    <row r="37" spans="1:15">
      <c r="A37">
        <f t="shared" si="1"/>
        <v>1817578938826760</v>
      </c>
      <c r="B37" t="s">
        <v>4178</v>
      </c>
      <c r="C37" t="s">
        <v>4179</v>
      </c>
      <c r="D37" t="s">
        <v>4180</v>
      </c>
      <c r="E37">
        <v>1817578938826760</v>
      </c>
      <c r="F37">
        <v>0</v>
      </c>
      <c r="G37">
        <v>0</v>
      </c>
      <c r="H37">
        <v>0</v>
      </c>
      <c r="I37" s="2">
        <v>0</v>
      </c>
      <c r="J37">
        <v>0</v>
      </c>
      <c r="K37">
        <v>5</v>
      </c>
      <c r="L37">
        <v>0</v>
      </c>
      <c r="M37">
        <v>0</v>
      </c>
      <c r="N37">
        <v>0</v>
      </c>
      <c r="O37" t="s">
        <v>4060</v>
      </c>
    </row>
    <row r="38" spans="1:15">
      <c r="A38">
        <f t="shared" si="1"/>
        <v>1851748809530430</v>
      </c>
      <c r="B38" t="s">
        <v>4181</v>
      </c>
      <c r="C38" t="s">
        <v>4182</v>
      </c>
      <c r="D38" t="s">
        <v>4183</v>
      </c>
      <c r="E38">
        <v>1851748809530430</v>
      </c>
      <c r="F38">
        <v>0</v>
      </c>
      <c r="G38">
        <v>0</v>
      </c>
      <c r="H38">
        <v>0</v>
      </c>
      <c r="I38" s="2">
        <v>0</v>
      </c>
      <c r="J38">
        <v>0</v>
      </c>
      <c r="K38">
        <v>5</v>
      </c>
      <c r="L38">
        <v>0</v>
      </c>
      <c r="M38">
        <v>0</v>
      </c>
      <c r="N38">
        <v>0</v>
      </c>
      <c r="O38" t="s">
        <v>4060</v>
      </c>
    </row>
    <row r="39" spans="1:15">
      <c r="A39">
        <f t="shared" si="1"/>
        <v>1854297239926860</v>
      </c>
      <c r="B39" t="s">
        <v>4175</v>
      </c>
      <c r="C39" t="s">
        <v>4176</v>
      </c>
      <c r="D39" t="s">
        <v>4184</v>
      </c>
      <c r="E39">
        <v>1854297239926860</v>
      </c>
      <c r="F39">
        <v>0</v>
      </c>
      <c r="G39">
        <v>0</v>
      </c>
      <c r="H39">
        <v>0</v>
      </c>
      <c r="I39" s="2">
        <v>0</v>
      </c>
      <c r="J39">
        <v>0</v>
      </c>
      <c r="K39">
        <v>4</v>
      </c>
      <c r="L39">
        <v>0</v>
      </c>
      <c r="M39">
        <v>0</v>
      </c>
      <c r="N39">
        <v>0</v>
      </c>
      <c r="O39" t="s">
        <v>4060</v>
      </c>
    </row>
    <row r="40" spans="1:15">
      <c r="A40">
        <f t="shared" si="1"/>
        <v>1816955066650640</v>
      </c>
      <c r="B40" t="s">
        <v>4185</v>
      </c>
      <c r="C40" t="s">
        <v>4186</v>
      </c>
      <c r="D40" t="s">
        <v>4187</v>
      </c>
      <c r="E40">
        <v>1816955066650640</v>
      </c>
      <c r="F40">
        <v>0</v>
      </c>
      <c r="G40">
        <v>0</v>
      </c>
      <c r="H40">
        <v>0</v>
      </c>
      <c r="I40" s="2">
        <v>0</v>
      </c>
      <c r="J40">
        <v>0</v>
      </c>
      <c r="K40">
        <v>4</v>
      </c>
      <c r="L40">
        <v>0</v>
      </c>
      <c r="M40">
        <v>0</v>
      </c>
      <c r="N40">
        <v>0</v>
      </c>
      <c r="O40" t="s">
        <v>4060</v>
      </c>
    </row>
    <row r="41" spans="1:15">
      <c r="A41">
        <f t="shared" si="1"/>
        <v>1851397238406140</v>
      </c>
      <c r="B41" t="s">
        <v>4157</v>
      </c>
      <c r="C41" t="s">
        <v>4158</v>
      </c>
      <c r="D41" t="s">
        <v>4159</v>
      </c>
      <c r="E41">
        <v>1851397238406140</v>
      </c>
      <c r="F41">
        <v>0</v>
      </c>
      <c r="G41">
        <v>0</v>
      </c>
      <c r="H41">
        <v>0</v>
      </c>
      <c r="I41" s="2">
        <v>0</v>
      </c>
      <c r="J41">
        <v>0</v>
      </c>
      <c r="K41">
        <v>4</v>
      </c>
      <c r="L41">
        <v>0</v>
      </c>
      <c r="M41">
        <v>0</v>
      </c>
      <c r="N41">
        <v>0</v>
      </c>
      <c r="O41" t="s">
        <v>4060</v>
      </c>
    </row>
    <row r="42" spans="1:15">
      <c r="A42">
        <f t="shared" si="1"/>
        <v>1854297239924800</v>
      </c>
      <c r="B42" t="s">
        <v>4175</v>
      </c>
      <c r="C42" s="151" t="s">
        <v>4176</v>
      </c>
      <c r="D42" s="151" t="s">
        <v>4188</v>
      </c>
      <c r="E42" s="263">
        <v>1854297239924800</v>
      </c>
      <c r="F42" s="152">
        <v>0</v>
      </c>
      <c r="G42">
        <v>0</v>
      </c>
      <c r="H42" s="151">
        <v>0</v>
      </c>
      <c r="I42" s="151">
        <v>0</v>
      </c>
      <c r="J42">
        <v>0</v>
      </c>
      <c r="K42">
        <v>2</v>
      </c>
      <c r="L42">
        <v>0</v>
      </c>
      <c r="M42">
        <v>0</v>
      </c>
      <c r="N42">
        <v>0</v>
      </c>
      <c r="O42" t="s">
        <v>4060</v>
      </c>
    </row>
    <row r="43" spans="1:15">
      <c r="A43">
        <f t="shared" si="1"/>
        <v>1851107069006890</v>
      </c>
      <c r="B43" t="s">
        <v>4189</v>
      </c>
      <c r="C43" t="s">
        <v>4158</v>
      </c>
      <c r="D43" t="s">
        <v>4159</v>
      </c>
      <c r="E43">
        <v>1851107069006890</v>
      </c>
      <c r="F43">
        <v>0</v>
      </c>
      <c r="G43">
        <v>0</v>
      </c>
      <c r="H43">
        <v>0</v>
      </c>
      <c r="I43" s="2">
        <v>0</v>
      </c>
      <c r="J43">
        <v>0</v>
      </c>
      <c r="K43">
        <v>2</v>
      </c>
      <c r="L43">
        <v>0</v>
      </c>
      <c r="M43">
        <v>0</v>
      </c>
      <c r="N43">
        <v>0</v>
      </c>
      <c r="O43" t="s">
        <v>4060</v>
      </c>
    </row>
    <row r="44" spans="1:15">
      <c r="A44">
        <f t="shared" si="1"/>
        <v>1854297239923800</v>
      </c>
      <c r="B44" t="s">
        <v>4175</v>
      </c>
      <c r="C44" t="s">
        <v>4176</v>
      </c>
      <c r="D44" t="s">
        <v>4190</v>
      </c>
      <c r="E44">
        <v>1854297239923800</v>
      </c>
      <c r="F44">
        <v>0</v>
      </c>
      <c r="G44">
        <v>0</v>
      </c>
      <c r="H44">
        <v>0</v>
      </c>
      <c r="I44" s="2">
        <v>0</v>
      </c>
      <c r="J44">
        <v>0</v>
      </c>
      <c r="K44">
        <v>2</v>
      </c>
      <c r="L44">
        <v>0</v>
      </c>
      <c r="M44">
        <v>0</v>
      </c>
      <c r="N44">
        <v>0</v>
      </c>
      <c r="O44" t="s">
        <v>4060</v>
      </c>
    </row>
    <row r="45" spans="1:15">
      <c r="A45">
        <f t="shared" si="1"/>
        <v>1849767374145530</v>
      </c>
      <c r="B45" t="s">
        <v>4173</v>
      </c>
      <c r="C45" t="s">
        <v>4174</v>
      </c>
      <c r="D45" t="s">
        <v>4159</v>
      </c>
      <c r="E45">
        <v>1849767374145530</v>
      </c>
      <c r="F45">
        <v>0</v>
      </c>
      <c r="G45">
        <v>0</v>
      </c>
      <c r="H45">
        <v>0</v>
      </c>
      <c r="I45" s="2">
        <v>0</v>
      </c>
      <c r="J45">
        <v>0</v>
      </c>
      <c r="K45">
        <v>2</v>
      </c>
      <c r="L45">
        <v>0</v>
      </c>
      <c r="M45">
        <v>0</v>
      </c>
      <c r="N45">
        <v>0</v>
      </c>
      <c r="O45" t="s">
        <v>4060</v>
      </c>
    </row>
    <row r="46" spans="1:15">
      <c r="A46">
        <f t="shared" si="1"/>
        <v>1854297239926840</v>
      </c>
      <c r="B46" t="s">
        <v>4175</v>
      </c>
      <c r="C46" t="s">
        <v>4176</v>
      </c>
      <c r="D46" t="s">
        <v>4191</v>
      </c>
      <c r="E46">
        <v>1854297239926840</v>
      </c>
      <c r="F46">
        <v>0</v>
      </c>
      <c r="G46">
        <v>0</v>
      </c>
      <c r="H46">
        <v>0</v>
      </c>
      <c r="I46" s="2">
        <v>0</v>
      </c>
      <c r="J46">
        <v>0</v>
      </c>
      <c r="K46">
        <v>2</v>
      </c>
      <c r="L46">
        <v>0</v>
      </c>
      <c r="M46">
        <v>0</v>
      </c>
      <c r="N46">
        <v>0</v>
      </c>
      <c r="O46" t="s">
        <v>4060</v>
      </c>
    </row>
    <row r="47" spans="1:15">
      <c r="A47">
        <f t="shared" si="1"/>
        <v>1854297239925870</v>
      </c>
      <c r="B47" t="s">
        <v>4175</v>
      </c>
      <c r="C47" t="s">
        <v>4176</v>
      </c>
      <c r="D47" t="s">
        <v>4192</v>
      </c>
      <c r="E47">
        <v>1854297239925870</v>
      </c>
      <c r="F47">
        <v>0</v>
      </c>
      <c r="G47">
        <v>0</v>
      </c>
      <c r="H47">
        <v>0</v>
      </c>
      <c r="I47" s="2">
        <v>0</v>
      </c>
      <c r="J47">
        <v>0</v>
      </c>
      <c r="K47">
        <v>2</v>
      </c>
      <c r="L47">
        <v>0</v>
      </c>
      <c r="M47">
        <v>0</v>
      </c>
      <c r="N47">
        <v>0</v>
      </c>
      <c r="O47" t="s">
        <v>4060</v>
      </c>
    </row>
    <row r="48" spans="1:15">
      <c r="A48">
        <f t="shared" si="1"/>
        <v>1854284717002990</v>
      </c>
      <c r="B48" t="s">
        <v>4157</v>
      </c>
      <c r="C48" t="s">
        <v>4158</v>
      </c>
      <c r="D48" t="s">
        <v>4159</v>
      </c>
      <c r="E48">
        <v>1854284717002990</v>
      </c>
      <c r="F48">
        <v>0</v>
      </c>
      <c r="G48">
        <v>0</v>
      </c>
      <c r="H48">
        <v>0</v>
      </c>
      <c r="I48" s="2">
        <v>2</v>
      </c>
      <c r="J48">
        <v>1</v>
      </c>
      <c r="K48">
        <v>2</v>
      </c>
      <c r="L48">
        <v>0</v>
      </c>
      <c r="M48">
        <v>0</v>
      </c>
      <c r="N48">
        <v>0</v>
      </c>
      <c r="O48" t="s">
        <v>4060</v>
      </c>
    </row>
    <row r="49" spans="1:15">
      <c r="A49">
        <f t="shared" si="1"/>
        <v>1848505889112110</v>
      </c>
      <c r="B49" t="s">
        <v>4173</v>
      </c>
      <c r="C49" t="s">
        <v>4174</v>
      </c>
      <c r="D49" t="s">
        <v>4159</v>
      </c>
      <c r="E49">
        <v>1848505889112110</v>
      </c>
      <c r="F49">
        <v>0</v>
      </c>
      <c r="G49">
        <v>0</v>
      </c>
      <c r="H49">
        <v>0</v>
      </c>
      <c r="I49" s="2">
        <v>0</v>
      </c>
      <c r="J49">
        <v>0</v>
      </c>
      <c r="K49">
        <v>1</v>
      </c>
      <c r="L49">
        <v>0</v>
      </c>
      <c r="M49">
        <v>0</v>
      </c>
      <c r="N49">
        <v>0</v>
      </c>
      <c r="O49" t="s">
        <v>4060</v>
      </c>
    </row>
    <row r="50" spans="1:15">
      <c r="A50">
        <f t="shared" si="1"/>
        <v>1850016764668970</v>
      </c>
      <c r="B50" t="s">
        <v>4157</v>
      </c>
      <c r="C50" t="s">
        <v>4158</v>
      </c>
      <c r="D50" t="s">
        <v>4159</v>
      </c>
      <c r="E50">
        <v>1850016764668970</v>
      </c>
      <c r="F50">
        <v>0</v>
      </c>
      <c r="G50">
        <v>0</v>
      </c>
      <c r="H50">
        <v>0</v>
      </c>
      <c r="I50" s="2">
        <v>0</v>
      </c>
      <c r="J50">
        <v>0</v>
      </c>
      <c r="K50">
        <v>1</v>
      </c>
      <c r="L50">
        <v>0</v>
      </c>
      <c r="M50">
        <v>0</v>
      </c>
      <c r="N50">
        <v>0</v>
      </c>
      <c r="O50" t="s">
        <v>4060</v>
      </c>
    </row>
    <row r="51" spans="1:15">
      <c r="A51">
        <f t="shared" si="1"/>
        <v>1849767374147690</v>
      </c>
      <c r="B51" t="s">
        <v>4173</v>
      </c>
      <c r="C51" t="s">
        <v>4174</v>
      </c>
      <c r="D51" t="s">
        <v>4159</v>
      </c>
      <c r="E51">
        <v>1849767374147690</v>
      </c>
      <c r="F51">
        <v>0</v>
      </c>
      <c r="G51">
        <v>0</v>
      </c>
      <c r="H51">
        <v>0</v>
      </c>
      <c r="I51" s="2">
        <v>0</v>
      </c>
      <c r="J51">
        <v>0</v>
      </c>
      <c r="K51">
        <v>1</v>
      </c>
      <c r="L51">
        <v>0</v>
      </c>
      <c r="M51">
        <v>0</v>
      </c>
      <c r="N51">
        <v>0</v>
      </c>
      <c r="O51" t="s">
        <v>4060</v>
      </c>
    </row>
    <row r="52" spans="1:15">
      <c r="A52">
        <f t="shared" si="1"/>
        <v>1857907483242890</v>
      </c>
      <c r="B52" t="s">
        <v>4157</v>
      </c>
      <c r="C52" t="s">
        <v>4158</v>
      </c>
      <c r="D52" t="s">
        <v>4159</v>
      </c>
      <c r="E52">
        <v>1857907483242890</v>
      </c>
      <c r="F52">
        <v>0</v>
      </c>
      <c r="G52">
        <v>0</v>
      </c>
      <c r="H52">
        <v>0</v>
      </c>
      <c r="I52" s="2">
        <v>0</v>
      </c>
      <c r="J52">
        <v>0</v>
      </c>
      <c r="K52">
        <v>1</v>
      </c>
      <c r="L52">
        <v>0</v>
      </c>
      <c r="M52">
        <v>0</v>
      </c>
      <c r="N52">
        <v>0</v>
      </c>
      <c r="O52" t="s">
        <v>4060</v>
      </c>
    </row>
    <row r="53" spans="1:15">
      <c r="A53">
        <f t="shared" si="1"/>
        <v>1854297239925850</v>
      </c>
      <c r="B53" t="s">
        <v>4175</v>
      </c>
      <c r="C53" t="s">
        <v>4176</v>
      </c>
      <c r="D53" t="s">
        <v>4193</v>
      </c>
      <c r="E53">
        <v>1854297239925850</v>
      </c>
      <c r="F53">
        <v>0</v>
      </c>
      <c r="G53">
        <v>0</v>
      </c>
      <c r="H53">
        <v>0</v>
      </c>
      <c r="I53" s="2">
        <v>0</v>
      </c>
      <c r="J53">
        <v>0</v>
      </c>
      <c r="K53">
        <v>1</v>
      </c>
      <c r="L53">
        <v>0</v>
      </c>
      <c r="M53">
        <v>0</v>
      </c>
      <c r="N53">
        <v>0</v>
      </c>
      <c r="O53" t="s">
        <v>4060</v>
      </c>
    </row>
    <row r="54" spans="1:15">
      <c r="A54">
        <f t="shared" si="1"/>
        <v>1857907483242930</v>
      </c>
      <c r="B54" t="s">
        <v>4157</v>
      </c>
      <c r="C54" t="s">
        <v>4158</v>
      </c>
      <c r="D54" t="s">
        <v>4159</v>
      </c>
      <c r="E54">
        <v>1857907483242930</v>
      </c>
      <c r="F54">
        <v>0</v>
      </c>
      <c r="G54">
        <v>0</v>
      </c>
      <c r="H54">
        <v>0</v>
      </c>
      <c r="I54" s="2">
        <v>0</v>
      </c>
      <c r="J54">
        <v>0</v>
      </c>
      <c r="K54">
        <v>1</v>
      </c>
      <c r="L54">
        <v>0</v>
      </c>
      <c r="M54">
        <v>0</v>
      </c>
      <c r="N54">
        <v>0</v>
      </c>
      <c r="O54" t="s">
        <v>4060</v>
      </c>
    </row>
    <row r="55" spans="1:15">
      <c r="A55">
        <f t="shared" si="1"/>
        <v>1859156897325200</v>
      </c>
      <c r="B55" t="s">
        <v>4157</v>
      </c>
      <c r="C55" t="s">
        <v>4158</v>
      </c>
      <c r="D55" t="s">
        <v>4159</v>
      </c>
      <c r="E55">
        <v>1859156897325200</v>
      </c>
      <c r="F55">
        <v>0</v>
      </c>
      <c r="G55">
        <v>0</v>
      </c>
      <c r="H55">
        <v>0</v>
      </c>
      <c r="I55" s="2">
        <v>0</v>
      </c>
      <c r="J55">
        <v>0</v>
      </c>
      <c r="K55">
        <v>1</v>
      </c>
      <c r="L55">
        <v>0</v>
      </c>
      <c r="M55">
        <v>0</v>
      </c>
      <c r="N55">
        <v>0</v>
      </c>
      <c r="O55" t="s">
        <v>4060</v>
      </c>
    </row>
    <row r="56" spans="1:15">
      <c r="A56">
        <f t="shared" si="1"/>
        <v>1859156897325180</v>
      </c>
      <c r="B56" t="s">
        <v>4157</v>
      </c>
      <c r="C56" t="s">
        <v>4158</v>
      </c>
      <c r="D56" t="s">
        <v>4159</v>
      </c>
      <c r="E56">
        <v>1859156897325180</v>
      </c>
      <c r="F56">
        <v>0</v>
      </c>
      <c r="G56">
        <v>0</v>
      </c>
      <c r="H56">
        <v>0</v>
      </c>
      <c r="I56" s="2">
        <v>0</v>
      </c>
      <c r="J56">
        <v>1</v>
      </c>
      <c r="K56">
        <v>1</v>
      </c>
      <c r="L56">
        <v>0</v>
      </c>
      <c r="M56">
        <v>0</v>
      </c>
      <c r="N56">
        <v>0</v>
      </c>
      <c r="O56" t="s">
        <v>4060</v>
      </c>
    </row>
    <row r="57" spans="1:15">
      <c r="A57">
        <f t="shared" si="1"/>
        <v>1854284717004040</v>
      </c>
      <c r="B57" t="s">
        <v>4157</v>
      </c>
      <c r="C57" t="s">
        <v>4158</v>
      </c>
      <c r="D57" t="s">
        <v>4159</v>
      </c>
      <c r="E57">
        <v>1854284717004040</v>
      </c>
      <c r="F57">
        <v>0</v>
      </c>
      <c r="G57">
        <v>0</v>
      </c>
      <c r="H57">
        <v>0</v>
      </c>
      <c r="I57" s="2">
        <v>0</v>
      </c>
      <c r="J57">
        <v>0</v>
      </c>
      <c r="K57">
        <v>1</v>
      </c>
      <c r="L57">
        <v>0</v>
      </c>
      <c r="M57">
        <v>0</v>
      </c>
      <c r="N57">
        <v>0</v>
      </c>
      <c r="O57" t="s">
        <v>4060</v>
      </c>
    </row>
    <row r="58" spans="1:15">
      <c r="A58">
        <f t="shared" si="1"/>
        <v>1821858167696570</v>
      </c>
      <c r="B58" t="s">
        <v>4194</v>
      </c>
      <c r="C58" t="s">
        <v>4179</v>
      </c>
      <c r="D58" t="s">
        <v>4195</v>
      </c>
      <c r="E58">
        <v>1821858167696570</v>
      </c>
      <c r="F58">
        <v>0</v>
      </c>
      <c r="G58">
        <v>0</v>
      </c>
      <c r="H58">
        <v>0</v>
      </c>
      <c r="I58" s="2">
        <v>0</v>
      </c>
      <c r="J58">
        <v>0</v>
      </c>
      <c r="K58">
        <v>1</v>
      </c>
      <c r="L58">
        <v>0</v>
      </c>
      <c r="M58">
        <v>0</v>
      </c>
      <c r="N58">
        <v>0</v>
      </c>
      <c r="O58" t="s">
        <v>4060</v>
      </c>
    </row>
    <row r="59" spans="1:15">
      <c r="A59">
        <f t="shared" si="1"/>
        <v>1854297239926880</v>
      </c>
      <c r="B59" t="s">
        <v>4175</v>
      </c>
      <c r="C59" t="s">
        <v>4176</v>
      </c>
      <c r="D59" t="s">
        <v>4196</v>
      </c>
      <c r="E59">
        <v>1854297239926880</v>
      </c>
      <c r="F59">
        <v>0</v>
      </c>
      <c r="G59">
        <v>0</v>
      </c>
      <c r="H59">
        <v>0</v>
      </c>
      <c r="I59" s="2">
        <v>0</v>
      </c>
      <c r="J59">
        <v>0</v>
      </c>
      <c r="K59">
        <v>1</v>
      </c>
      <c r="L59">
        <v>0</v>
      </c>
      <c r="M59">
        <v>0</v>
      </c>
      <c r="N59">
        <v>0</v>
      </c>
      <c r="O59" t="s">
        <v>4060</v>
      </c>
    </row>
    <row r="60" spans="1:15">
      <c r="A60">
        <f t="shared" si="1"/>
        <v>1849767374145550</v>
      </c>
      <c r="B60" t="s">
        <v>4173</v>
      </c>
      <c r="C60" t="s">
        <v>4174</v>
      </c>
      <c r="D60" t="s">
        <v>4159</v>
      </c>
      <c r="E60">
        <v>1849767374145550</v>
      </c>
      <c r="F60">
        <v>0</v>
      </c>
      <c r="G60">
        <v>0</v>
      </c>
      <c r="H60">
        <v>0</v>
      </c>
      <c r="I60" s="2">
        <v>0</v>
      </c>
      <c r="J60">
        <v>0</v>
      </c>
      <c r="K60">
        <v>1</v>
      </c>
      <c r="L60">
        <v>0</v>
      </c>
      <c r="M60">
        <v>0</v>
      </c>
      <c r="N60">
        <v>0</v>
      </c>
      <c r="O60" t="s">
        <v>4060</v>
      </c>
    </row>
    <row r="61" spans="1:15">
      <c r="A61">
        <f t="shared" si="1"/>
        <v>1849767374149760</v>
      </c>
      <c r="B61" t="s">
        <v>4173</v>
      </c>
      <c r="C61" t="s">
        <v>4174</v>
      </c>
      <c r="D61" t="s">
        <v>4159</v>
      </c>
      <c r="E61">
        <v>1849767374149760</v>
      </c>
      <c r="F61">
        <v>0</v>
      </c>
      <c r="G61">
        <v>0</v>
      </c>
      <c r="H61">
        <v>0</v>
      </c>
      <c r="I61" s="2">
        <v>0</v>
      </c>
      <c r="J61">
        <v>0</v>
      </c>
      <c r="K61">
        <v>1</v>
      </c>
      <c r="L61">
        <v>0</v>
      </c>
      <c r="M61">
        <v>0</v>
      </c>
      <c r="N61">
        <v>0</v>
      </c>
      <c r="O61" t="s">
        <v>4060</v>
      </c>
    </row>
    <row r="62" spans="1:15">
      <c r="A62">
        <f t="shared" si="1"/>
        <v>1854297239924810</v>
      </c>
      <c r="B62" t="s">
        <v>4175</v>
      </c>
      <c r="C62" t="s">
        <v>4176</v>
      </c>
      <c r="D62" t="s">
        <v>4197</v>
      </c>
      <c r="E62">
        <v>1854297239924810</v>
      </c>
      <c r="F62">
        <v>0</v>
      </c>
      <c r="G62">
        <v>0</v>
      </c>
      <c r="H62">
        <v>0</v>
      </c>
      <c r="I62" s="2">
        <v>0</v>
      </c>
      <c r="J62">
        <v>0</v>
      </c>
      <c r="K62">
        <v>1</v>
      </c>
      <c r="L62">
        <v>0</v>
      </c>
      <c r="M62">
        <v>0</v>
      </c>
      <c r="N62">
        <v>0</v>
      </c>
      <c r="O62" t="s">
        <v>4060</v>
      </c>
    </row>
    <row r="63" spans="1:15">
      <c r="A63">
        <f t="shared" si="1"/>
        <v>1854284717004030</v>
      </c>
      <c r="B63" t="s">
        <v>4157</v>
      </c>
      <c r="C63" t="s">
        <v>4158</v>
      </c>
      <c r="D63" t="s">
        <v>4159</v>
      </c>
      <c r="E63">
        <v>1854284717004030</v>
      </c>
      <c r="F63">
        <v>0</v>
      </c>
      <c r="G63">
        <v>0</v>
      </c>
      <c r="H63">
        <v>0</v>
      </c>
      <c r="I63" s="2">
        <v>0</v>
      </c>
      <c r="J63">
        <v>0</v>
      </c>
      <c r="K63">
        <v>1</v>
      </c>
      <c r="L63">
        <v>0</v>
      </c>
      <c r="M63">
        <v>0</v>
      </c>
      <c r="N63">
        <v>0</v>
      </c>
      <c r="O63" t="s">
        <v>4060</v>
      </c>
    </row>
    <row r="64" spans="1:15">
      <c r="A64">
        <f t="shared" si="1"/>
        <v>1853623250367690</v>
      </c>
      <c r="B64" t="s">
        <v>4157</v>
      </c>
      <c r="C64" t="s">
        <v>4158</v>
      </c>
      <c r="D64" t="s">
        <v>4159</v>
      </c>
      <c r="E64">
        <v>1853623250367690</v>
      </c>
      <c r="F64">
        <v>0</v>
      </c>
      <c r="G64">
        <v>0</v>
      </c>
      <c r="H64">
        <v>0</v>
      </c>
      <c r="I64" s="2">
        <v>0</v>
      </c>
      <c r="J64">
        <v>0</v>
      </c>
      <c r="K64">
        <v>1</v>
      </c>
      <c r="L64">
        <v>0</v>
      </c>
      <c r="M64">
        <v>0</v>
      </c>
      <c r="N64">
        <v>0</v>
      </c>
      <c r="O64" t="s">
        <v>4060</v>
      </c>
    </row>
    <row r="65" spans="1:15">
      <c r="A65">
        <f t="shared" si="1"/>
        <v>1853623250367710</v>
      </c>
      <c r="B65" t="s">
        <v>4157</v>
      </c>
      <c r="C65" t="s">
        <v>4158</v>
      </c>
      <c r="D65" t="s">
        <v>4159</v>
      </c>
      <c r="E65">
        <v>1853623250367710</v>
      </c>
      <c r="F65">
        <v>0</v>
      </c>
      <c r="G65">
        <v>0</v>
      </c>
      <c r="H65">
        <v>0</v>
      </c>
      <c r="I65" s="2">
        <v>0</v>
      </c>
      <c r="J65">
        <v>0</v>
      </c>
      <c r="K65">
        <v>1</v>
      </c>
      <c r="L65">
        <v>0</v>
      </c>
      <c r="M65">
        <v>0</v>
      </c>
      <c r="N65">
        <v>0</v>
      </c>
      <c r="O65" t="s">
        <v>4060</v>
      </c>
    </row>
    <row r="66" spans="1:15">
      <c r="A66">
        <f t="shared" si="1"/>
        <v>1854297239923770</v>
      </c>
      <c r="B66" t="s">
        <v>4175</v>
      </c>
      <c r="C66" t="s">
        <v>4176</v>
      </c>
      <c r="D66" t="s">
        <v>4198</v>
      </c>
      <c r="E66">
        <v>1854297239923770</v>
      </c>
      <c r="F66">
        <v>0</v>
      </c>
      <c r="G66">
        <v>0</v>
      </c>
      <c r="H66">
        <v>0</v>
      </c>
      <c r="I66" s="2">
        <v>0</v>
      </c>
      <c r="J66">
        <v>0</v>
      </c>
      <c r="K66">
        <v>1</v>
      </c>
      <c r="L66">
        <v>0</v>
      </c>
      <c r="M66">
        <v>0</v>
      </c>
      <c r="N66">
        <v>0</v>
      </c>
      <c r="O66" t="s">
        <v>4060</v>
      </c>
    </row>
    <row r="67" spans="1:15">
      <c r="A67">
        <f t="shared" ref="A67:A98" si="2">E67</f>
        <v>1850481613569280</v>
      </c>
      <c r="B67" t="s">
        <v>4173</v>
      </c>
      <c r="C67" t="s">
        <v>4174</v>
      </c>
      <c r="D67" t="s">
        <v>4159</v>
      </c>
      <c r="E67">
        <v>1850481613569280</v>
      </c>
      <c r="F67">
        <v>0</v>
      </c>
      <c r="G67">
        <v>0</v>
      </c>
      <c r="H67">
        <v>0</v>
      </c>
      <c r="I67" s="2">
        <v>0</v>
      </c>
      <c r="J67">
        <v>0</v>
      </c>
      <c r="K67">
        <v>1</v>
      </c>
      <c r="L67">
        <v>0</v>
      </c>
      <c r="M67">
        <v>0</v>
      </c>
      <c r="N67">
        <v>0</v>
      </c>
      <c r="O67" t="s">
        <v>4060</v>
      </c>
    </row>
    <row r="68" spans="1:15">
      <c r="A68">
        <f t="shared" si="2"/>
        <v>1859157056289880</v>
      </c>
      <c r="B68" t="s">
        <v>4154</v>
      </c>
      <c r="C68" t="s">
        <v>4199</v>
      </c>
      <c r="D68" t="s">
        <v>4200</v>
      </c>
      <c r="E68">
        <v>1859157056289880</v>
      </c>
      <c r="F68">
        <v>0</v>
      </c>
      <c r="G68">
        <v>0</v>
      </c>
      <c r="H68">
        <v>0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4060</v>
      </c>
    </row>
    <row r="69" spans="1:15">
      <c r="A69">
        <f t="shared" si="2"/>
        <v>1851105032976690</v>
      </c>
      <c r="B69" t="s">
        <v>4154</v>
      </c>
      <c r="C69" t="s">
        <v>4199</v>
      </c>
      <c r="D69" t="s">
        <v>4201</v>
      </c>
      <c r="E69">
        <v>1851105032976690</v>
      </c>
      <c r="F69">
        <v>0</v>
      </c>
      <c r="G69">
        <v>0</v>
      </c>
      <c r="H69">
        <v>0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4060</v>
      </c>
    </row>
    <row r="70" spans="1:15">
      <c r="A70">
        <f t="shared" si="2"/>
        <v>1857907808710890</v>
      </c>
      <c r="B70" t="s">
        <v>4154</v>
      </c>
      <c r="C70" t="s">
        <v>4199</v>
      </c>
      <c r="D70" t="s">
        <v>4202</v>
      </c>
      <c r="E70">
        <v>1857907808710890</v>
      </c>
      <c r="F70">
        <v>0</v>
      </c>
      <c r="G70">
        <v>0</v>
      </c>
      <c r="H70">
        <v>0</v>
      </c>
      <c r="I70" s="2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4060</v>
      </c>
    </row>
    <row r="71" spans="1:15">
      <c r="A71">
        <f t="shared" si="2"/>
        <v>1851748809530450</v>
      </c>
      <c r="B71" t="s">
        <v>4181</v>
      </c>
      <c r="C71" t="s">
        <v>4182</v>
      </c>
      <c r="D71" t="s">
        <v>4203</v>
      </c>
      <c r="E71">
        <v>1851748809530450</v>
      </c>
      <c r="F71">
        <v>0</v>
      </c>
      <c r="G71">
        <v>0</v>
      </c>
      <c r="H71">
        <v>0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4060</v>
      </c>
    </row>
    <row r="72" spans="1:15">
      <c r="A72">
        <f t="shared" si="2"/>
        <v>1819032311585790</v>
      </c>
      <c r="B72" t="s">
        <v>4204</v>
      </c>
      <c r="C72" t="s">
        <v>4205</v>
      </c>
      <c r="D72" t="s">
        <v>4206</v>
      </c>
      <c r="E72">
        <v>1819032311585790</v>
      </c>
      <c r="F72">
        <v>0</v>
      </c>
      <c r="G72">
        <v>0</v>
      </c>
      <c r="H72">
        <v>0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4060</v>
      </c>
    </row>
    <row r="73" spans="1:15">
      <c r="A73">
        <f t="shared" si="2"/>
        <v>1851720961644590</v>
      </c>
      <c r="B73" t="s">
        <v>4189</v>
      </c>
      <c r="C73" t="s">
        <v>4158</v>
      </c>
      <c r="D73" t="s">
        <v>4159</v>
      </c>
      <c r="E73">
        <v>1851720961644590</v>
      </c>
      <c r="F73">
        <v>0</v>
      </c>
      <c r="G73">
        <v>0</v>
      </c>
      <c r="H73">
        <v>0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4060</v>
      </c>
    </row>
    <row r="74" spans="1:15">
      <c r="A74">
        <f t="shared" si="2"/>
        <v>1821125419357180</v>
      </c>
      <c r="B74" t="s">
        <v>4204</v>
      </c>
      <c r="C74" t="s">
        <v>4205</v>
      </c>
      <c r="D74" t="s">
        <v>4207</v>
      </c>
      <c r="E74">
        <v>1821125419357180</v>
      </c>
      <c r="F74">
        <v>0</v>
      </c>
      <c r="G74">
        <v>0</v>
      </c>
      <c r="H74">
        <v>0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4060</v>
      </c>
    </row>
    <row r="75" spans="1:15">
      <c r="A75">
        <f t="shared" si="2"/>
        <v>1853623250367720</v>
      </c>
      <c r="B75" t="s">
        <v>4157</v>
      </c>
      <c r="C75" t="s">
        <v>4158</v>
      </c>
      <c r="D75" t="s">
        <v>4159</v>
      </c>
      <c r="E75">
        <v>1853623250367720</v>
      </c>
      <c r="F75">
        <v>0</v>
      </c>
      <c r="G75">
        <v>0</v>
      </c>
      <c r="H75">
        <v>0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4060</v>
      </c>
    </row>
    <row r="76" spans="1:15">
      <c r="A76">
        <f t="shared" si="2"/>
        <v>1819950684839970</v>
      </c>
      <c r="B76" t="s">
        <v>4204</v>
      </c>
      <c r="C76" t="s">
        <v>4205</v>
      </c>
      <c r="D76" t="s">
        <v>4208</v>
      </c>
      <c r="E76">
        <v>1819950684839970</v>
      </c>
      <c r="F76">
        <v>0</v>
      </c>
      <c r="G76">
        <v>0</v>
      </c>
      <c r="H76">
        <v>0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4060</v>
      </c>
    </row>
    <row r="77" spans="1:15">
      <c r="A77">
        <f t="shared" si="2"/>
        <v>1851397414599950</v>
      </c>
      <c r="B77" t="s">
        <v>4154</v>
      </c>
      <c r="C77" t="s">
        <v>4209</v>
      </c>
      <c r="D77" t="s">
        <v>4210</v>
      </c>
      <c r="E77">
        <v>1851397414599950</v>
      </c>
      <c r="F77">
        <v>0</v>
      </c>
      <c r="G77">
        <v>0</v>
      </c>
      <c r="H77">
        <v>0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4060</v>
      </c>
    </row>
    <row r="78" spans="1:15">
      <c r="A78">
        <f t="shared" si="2"/>
        <v>1857907483242880</v>
      </c>
      <c r="B78" t="s">
        <v>4157</v>
      </c>
      <c r="C78" t="s">
        <v>4158</v>
      </c>
      <c r="D78" t="s">
        <v>4159</v>
      </c>
      <c r="E78">
        <v>1857907483242880</v>
      </c>
      <c r="F78">
        <v>0</v>
      </c>
      <c r="G78">
        <v>0</v>
      </c>
      <c r="H78">
        <v>0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4060</v>
      </c>
    </row>
    <row r="79" spans="1:15">
      <c r="A79">
        <f t="shared" si="2"/>
        <v>1841590100224430</v>
      </c>
      <c r="B79" t="s">
        <v>4211</v>
      </c>
      <c r="C79" t="s">
        <v>4212</v>
      </c>
      <c r="D79" t="s">
        <v>4159</v>
      </c>
      <c r="E79">
        <v>1841590100224430</v>
      </c>
      <c r="F79">
        <v>0</v>
      </c>
      <c r="G79">
        <v>0</v>
      </c>
      <c r="H79">
        <v>0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4060</v>
      </c>
    </row>
    <row r="80" spans="1:15">
      <c r="A80">
        <f t="shared" si="2"/>
        <v>1849767374149770</v>
      </c>
      <c r="B80" t="s">
        <v>4173</v>
      </c>
      <c r="C80" t="s">
        <v>4174</v>
      </c>
      <c r="D80" t="s">
        <v>4159</v>
      </c>
      <c r="E80">
        <v>1849767374149770</v>
      </c>
      <c r="F80">
        <v>0</v>
      </c>
      <c r="G80">
        <v>0</v>
      </c>
      <c r="H80">
        <v>0</v>
      </c>
      <c r="I80" s="2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4060</v>
      </c>
    </row>
    <row r="81" spans="1:15">
      <c r="A81">
        <f t="shared" si="2"/>
        <v>1854284717004060</v>
      </c>
      <c r="B81" t="s">
        <v>4157</v>
      </c>
      <c r="C81" t="s">
        <v>4158</v>
      </c>
      <c r="D81" t="s">
        <v>4159</v>
      </c>
      <c r="E81">
        <v>1854284717004060</v>
      </c>
      <c r="F81">
        <v>0</v>
      </c>
      <c r="G81">
        <v>0</v>
      </c>
      <c r="H81">
        <v>0</v>
      </c>
      <c r="I81" s="2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4060</v>
      </c>
    </row>
    <row r="82" spans="1:15">
      <c r="A82">
        <f t="shared" si="2"/>
        <v>1817578005063680</v>
      </c>
      <c r="B82" t="s">
        <v>4204</v>
      </c>
      <c r="C82" t="s">
        <v>4205</v>
      </c>
      <c r="D82" t="s">
        <v>4213</v>
      </c>
      <c r="E82">
        <v>1817578005063680</v>
      </c>
      <c r="F82">
        <v>0</v>
      </c>
      <c r="G82">
        <v>0</v>
      </c>
      <c r="H82">
        <v>0</v>
      </c>
      <c r="I82" s="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4060</v>
      </c>
    </row>
    <row r="83" spans="1:15">
      <c r="A83">
        <f t="shared" si="2"/>
        <v>1854297239923790</v>
      </c>
      <c r="B83" t="s">
        <v>4175</v>
      </c>
      <c r="C83" t="s">
        <v>4176</v>
      </c>
      <c r="D83" t="s">
        <v>4214</v>
      </c>
      <c r="E83">
        <v>1854297239923790</v>
      </c>
      <c r="F83">
        <v>0</v>
      </c>
      <c r="G83">
        <v>0</v>
      </c>
      <c r="H83">
        <v>0</v>
      </c>
      <c r="I83" s="2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4060</v>
      </c>
    </row>
    <row r="84" spans="1:15">
      <c r="A84">
        <f t="shared" si="2"/>
        <v>1861175525714960</v>
      </c>
      <c r="B84" t="s">
        <v>4160</v>
      </c>
      <c r="C84" t="s">
        <v>4161</v>
      </c>
      <c r="D84" t="s">
        <v>4215</v>
      </c>
      <c r="E84">
        <v>1861175525714960</v>
      </c>
      <c r="F84">
        <v>0</v>
      </c>
      <c r="G84">
        <v>0</v>
      </c>
      <c r="H84">
        <v>0</v>
      </c>
      <c r="I84" s="2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4060</v>
      </c>
    </row>
    <row r="85" spans="1:15">
      <c r="A85">
        <f t="shared" si="2"/>
        <v>1848505889113180</v>
      </c>
      <c r="B85" t="s">
        <v>4173</v>
      </c>
      <c r="C85" t="s">
        <v>4174</v>
      </c>
      <c r="D85" t="s">
        <v>4159</v>
      </c>
      <c r="E85">
        <v>1848505889113180</v>
      </c>
      <c r="F85">
        <v>0</v>
      </c>
      <c r="G85">
        <v>0</v>
      </c>
      <c r="H85">
        <v>0</v>
      </c>
      <c r="I85" s="2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4060</v>
      </c>
    </row>
    <row r="86" spans="1:15">
      <c r="A86">
        <f t="shared" si="2"/>
        <v>1821858167696590</v>
      </c>
      <c r="B86" t="s">
        <v>4194</v>
      </c>
      <c r="C86" t="s">
        <v>4179</v>
      </c>
      <c r="D86" t="s">
        <v>4216</v>
      </c>
      <c r="E86">
        <v>1821858167696590</v>
      </c>
      <c r="F86">
        <v>0</v>
      </c>
      <c r="G86">
        <v>0</v>
      </c>
      <c r="H86">
        <v>0</v>
      </c>
      <c r="I86" s="2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4060</v>
      </c>
    </row>
    <row r="87" spans="1:15">
      <c r="A87">
        <f t="shared" si="2"/>
        <v>1854284717002940</v>
      </c>
      <c r="B87" t="s">
        <v>4157</v>
      </c>
      <c r="C87" t="s">
        <v>4158</v>
      </c>
      <c r="D87" t="s">
        <v>4159</v>
      </c>
      <c r="E87">
        <v>1854284717002940</v>
      </c>
      <c r="F87">
        <v>0</v>
      </c>
      <c r="G87">
        <v>0</v>
      </c>
      <c r="H87">
        <v>0</v>
      </c>
      <c r="I87" s="2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4060</v>
      </c>
    </row>
    <row r="88" spans="1:15">
      <c r="A88">
        <f t="shared" si="2"/>
        <v>1860616935202080</v>
      </c>
      <c r="B88" t="s">
        <v>4165</v>
      </c>
      <c r="C88" t="s">
        <v>4158</v>
      </c>
      <c r="D88" t="s">
        <v>4159</v>
      </c>
      <c r="E88">
        <v>1860616935202080</v>
      </c>
      <c r="F88">
        <v>0</v>
      </c>
      <c r="G88">
        <v>0</v>
      </c>
      <c r="H88">
        <v>0</v>
      </c>
      <c r="I88" s="2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4060</v>
      </c>
    </row>
    <row r="89" spans="1:15">
      <c r="A89">
        <f t="shared" si="2"/>
        <v>1815040201235470</v>
      </c>
      <c r="B89" t="s">
        <v>4204</v>
      </c>
      <c r="C89" t="s">
        <v>4205</v>
      </c>
      <c r="D89" t="s">
        <v>4217</v>
      </c>
      <c r="E89">
        <v>1815040201235470</v>
      </c>
      <c r="F89">
        <v>0</v>
      </c>
      <c r="G89">
        <v>0</v>
      </c>
      <c r="H89">
        <v>0</v>
      </c>
      <c r="I89" s="2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4060</v>
      </c>
    </row>
    <row r="90" spans="1:15">
      <c r="A90">
        <f t="shared" si="2"/>
        <v>1851645272875170</v>
      </c>
      <c r="B90" t="s">
        <v>4154</v>
      </c>
      <c r="C90" t="s">
        <v>4199</v>
      </c>
      <c r="D90" t="s">
        <v>4218</v>
      </c>
      <c r="E90">
        <v>1851645272875170</v>
      </c>
      <c r="F90">
        <v>0</v>
      </c>
      <c r="G90">
        <v>0</v>
      </c>
      <c r="H90">
        <v>0</v>
      </c>
      <c r="I90" s="2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4060</v>
      </c>
    </row>
    <row r="91" spans="1:15">
      <c r="A91">
        <f t="shared" si="2"/>
        <v>1859157056289900</v>
      </c>
      <c r="B91" t="s">
        <v>4154</v>
      </c>
      <c r="C91" t="s">
        <v>4199</v>
      </c>
      <c r="D91" t="s">
        <v>4200</v>
      </c>
      <c r="E91">
        <v>1859157056289900</v>
      </c>
      <c r="F91">
        <v>0</v>
      </c>
      <c r="G91">
        <v>0</v>
      </c>
      <c r="H91">
        <v>0</v>
      </c>
      <c r="I91" s="2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4060</v>
      </c>
    </row>
    <row r="92" spans="1:15">
      <c r="A92">
        <f t="shared" si="2"/>
        <v>1857907650052240</v>
      </c>
      <c r="B92" t="s">
        <v>4154</v>
      </c>
      <c r="C92" t="s">
        <v>4199</v>
      </c>
      <c r="D92" t="s">
        <v>4219</v>
      </c>
      <c r="E92">
        <v>1857907650052240</v>
      </c>
      <c r="F92">
        <v>0</v>
      </c>
      <c r="G92">
        <v>0</v>
      </c>
      <c r="H92">
        <v>0</v>
      </c>
      <c r="I92" s="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4060</v>
      </c>
    </row>
    <row r="93" spans="1:15">
      <c r="A93">
        <f t="shared" si="2"/>
        <v>1860616935202060</v>
      </c>
      <c r="B93" t="s">
        <v>4165</v>
      </c>
      <c r="C93" t="s">
        <v>4158</v>
      </c>
      <c r="D93" t="s">
        <v>4159</v>
      </c>
      <c r="E93">
        <v>1860616935202060</v>
      </c>
      <c r="F93">
        <v>0</v>
      </c>
      <c r="G93">
        <v>0</v>
      </c>
      <c r="H93">
        <v>0</v>
      </c>
      <c r="I93" s="2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4060</v>
      </c>
    </row>
    <row r="94" spans="1:15">
      <c r="A94">
        <f t="shared" si="2"/>
        <v>1817578005062750</v>
      </c>
      <c r="B94" t="s">
        <v>4204</v>
      </c>
      <c r="C94" t="s">
        <v>4205</v>
      </c>
      <c r="D94" t="s">
        <v>4220</v>
      </c>
      <c r="E94">
        <v>1817578005062750</v>
      </c>
      <c r="F94">
        <v>0</v>
      </c>
      <c r="G94">
        <v>0</v>
      </c>
      <c r="H94">
        <v>0</v>
      </c>
      <c r="I94" s="2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4060</v>
      </c>
    </row>
    <row r="95" spans="1:15">
      <c r="A95">
        <f t="shared" si="2"/>
        <v>1854283467825210</v>
      </c>
      <c r="B95" t="s">
        <v>4154</v>
      </c>
      <c r="C95" t="s">
        <v>4199</v>
      </c>
      <c r="D95" t="s">
        <v>4221</v>
      </c>
      <c r="E95">
        <v>1854283467825210</v>
      </c>
      <c r="F95">
        <v>0</v>
      </c>
      <c r="G95">
        <v>0</v>
      </c>
      <c r="H95">
        <v>0</v>
      </c>
      <c r="I95" s="2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4060</v>
      </c>
    </row>
    <row r="96" spans="1:15">
      <c r="A96">
        <f t="shared" si="2"/>
        <v>1854284717000880</v>
      </c>
      <c r="B96" t="s">
        <v>4157</v>
      </c>
      <c r="C96" t="s">
        <v>4158</v>
      </c>
      <c r="D96" t="s">
        <v>4159</v>
      </c>
      <c r="E96">
        <v>1854284717000880</v>
      </c>
      <c r="F96">
        <v>0</v>
      </c>
      <c r="G96">
        <v>0</v>
      </c>
      <c r="H96">
        <v>0</v>
      </c>
      <c r="I96" s="2">
        <v>1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4060</v>
      </c>
    </row>
    <row r="97" spans="1:15">
      <c r="A97">
        <f t="shared" si="2"/>
        <v>1854297239924840</v>
      </c>
      <c r="B97" t="s">
        <v>4175</v>
      </c>
      <c r="C97" t="s">
        <v>4176</v>
      </c>
      <c r="D97" t="s">
        <v>4222</v>
      </c>
      <c r="E97">
        <v>1854297239924840</v>
      </c>
      <c r="F97">
        <v>0</v>
      </c>
      <c r="G97">
        <v>0</v>
      </c>
      <c r="H97">
        <v>0</v>
      </c>
      <c r="I97" s="2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4060</v>
      </c>
    </row>
    <row r="98" spans="1:15">
      <c r="A98">
        <f t="shared" si="2"/>
        <v>1854284717005120</v>
      </c>
      <c r="B98" t="s">
        <v>4157</v>
      </c>
      <c r="C98" t="s">
        <v>4158</v>
      </c>
      <c r="D98" t="s">
        <v>4159</v>
      </c>
      <c r="E98">
        <v>1854284717005120</v>
      </c>
      <c r="F98">
        <v>0</v>
      </c>
      <c r="G98">
        <v>0</v>
      </c>
      <c r="H98">
        <v>0</v>
      </c>
      <c r="I98" s="2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4060</v>
      </c>
    </row>
    <row r="99" spans="1:15">
      <c r="A99">
        <f t="shared" ref="A99:A123" si="3">E99</f>
        <v>1848505889113150</v>
      </c>
      <c r="B99" t="s">
        <v>4173</v>
      </c>
      <c r="C99" t="s">
        <v>4174</v>
      </c>
      <c r="D99" t="s">
        <v>4159</v>
      </c>
      <c r="E99">
        <v>1848505889113150</v>
      </c>
      <c r="F99">
        <v>0</v>
      </c>
      <c r="G99">
        <v>0</v>
      </c>
      <c r="H99">
        <v>0</v>
      </c>
      <c r="I99" s="2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4060</v>
      </c>
    </row>
    <row r="100" spans="1:15">
      <c r="A100">
        <f t="shared" si="3"/>
        <v>1848505889113170</v>
      </c>
      <c r="B100" t="s">
        <v>4173</v>
      </c>
      <c r="C100" t="s">
        <v>4174</v>
      </c>
      <c r="D100" t="s">
        <v>4159</v>
      </c>
      <c r="E100">
        <v>1848505889113170</v>
      </c>
      <c r="F100">
        <v>0</v>
      </c>
      <c r="G100">
        <v>0</v>
      </c>
      <c r="H100">
        <v>0</v>
      </c>
      <c r="I100" s="2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4060</v>
      </c>
    </row>
    <row r="101" spans="1:15">
      <c r="A101">
        <f t="shared" si="3"/>
        <v>1854283467824700</v>
      </c>
      <c r="B101" t="s">
        <v>4154</v>
      </c>
      <c r="C101" t="s">
        <v>4199</v>
      </c>
      <c r="D101" t="s">
        <v>4221</v>
      </c>
      <c r="E101">
        <v>1854283467824700</v>
      </c>
      <c r="F101">
        <v>0</v>
      </c>
      <c r="G101">
        <v>0</v>
      </c>
      <c r="H101">
        <v>0</v>
      </c>
      <c r="I101" s="2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4060</v>
      </c>
    </row>
    <row r="102" spans="1:15">
      <c r="A102">
        <f t="shared" si="3"/>
        <v>1851104308387880</v>
      </c>
      <c r="B102" t="s">
        <v>4154</v>
      </c>
      <c r="C102" t="s">
        <v>4223</v>
      </c>
      <c r="D102" t="s">
        <v>4224</v>
      </c>
      <c r="E102">
        <v>1851104308387880</v>
      </c>
      <c r="F102">
        <v>0</v>
      </c>
      <c r="G102">
        <v>0</v>
      </c>
      <c r="H102">
        <v>0</v>
      </c>
      <c r="I102" s="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4060</v>
      </c>
    </row>
    <row r="103" spans="1:15">
      <c r="A103">
        <f t="shared" si="3"/>
        <v>1851107069006880</v>
      </c>
      <c r="B103" t="s">
        <v>4189</v>
      </c>
      <c r="C103" t="s">
        <v>4158</v>
      </c>
      <c r="D103" t="s">
        <v>4159</v>
      </c>
      <c r="E103">
        <v>1851107069006880</v>
      </c>
      <c r="F103">
        <v>0</v>
      </c>
      <c r="G103">
        <v>0</v>
      </c>
      <c r="H103">
        <v>0</v>
      </c>
      <c r="I103" s="2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 t="s">
        <v>4060</v>
      </c>
    </row>
    <row r="104" spans="1:15">
      <c r="A104">
        <f t="shared" si="3"/>
        <v>1845945656126560</v>
      </c>
      <c r="B104" t="s">
        <v>1568</v>
      </c>
      <c r="C104" t="s">
        <v>4225</v>
      </c>
      <c r="D104" t="s">
        <v>4226</v>
      </c>
      <c r="E104">
        <v>1845945656126560</v>
      </c>
      <c r="F104">
        <v>0</v>
      </c>
      <c r="G104">
        <v>0</v>
      </c>
      <c r="H104">
        <v>0</v>
      </c>
      <c r="I104" s="2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4060</v>
      </c>
    </row>
    <row r="105" spans="1:15">
      <c r="A105">
        <f t="shared" si="3"/>
        <v>1854283467825260</v>
      </c>
      <c r="B105" t="s">
        <v>4154</v>
      </c>
      <c r="C105" t="s">
        <v>4199</v>
      </c>
      <c r="D105" t="s">
        <v>4221</v>
      </c>
      <c r="E105">
        <v>1854283467825260</v>
      </c>
      <c r="F105">
        <v>0</v>
      </c>
      <c r="G105">
        <v>0</v>
      </c>
      <c r="H105">
        <v>0</v>
      </c>
      <c r="I105" s="2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4060</v>
      </c>
    </row>
    <row r="106" spans="1:15">
      <c r="A106">
        <f t="shared" si="3"/>
        <v>1856816248173660</v>
      </c>
      <c r="B106" t="s">
        <v>4154</v>
      </c>
      <c r="C106" t="s">
        <v>4199</v>
      </c>
      <c r="D106" t="s">
        <v>4227</v>
      </c>
      <c r="E106">
        <v>1856816248173660</v>
      </c>
      <c r="F106">
        <v>0</v>
      </c>
      <c r="G106">
        <v>0</v>
      </c>
      <c r="H106">
        <v>0</v>
      </c>
      <c r="I106" s="2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4060</v>
      </c>
    </row>
    <row r="107" spans="1:15">
      <c r="A107">
        <f t="shared" si="3"/>
        <v>1861175525716030</v>
      </c>
      <c r="B107" t="s">
        <v>4160</v>
      </c>
      <c r="C107" t="s">
        <v>4161</v>
      </c>
      <c r="D107" t="s">
        <v>4166</v>
      </c>
      <c r="E107">
        <v>1861175525716030</v>
      </c>
      <c r="F107">
        <v>0</v>
      </c>
      <c r="G107">
        <v>0</v>
      </c>
      <c r="H107">
        <v>0</v>
      </c>
      <c r="I107" s="2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4060</v>
      </c>
    </row>
    <row r="108" spans="1:15">
      <c r="A108">
        <f t="shared" si="3"/>
        <v>1816959353308210</v>
      </c>
      <c r="B108" t="s">
        <v>4178</v>
      </c>
      <c r="C108" t="s">
        <v>4179</v>
      </c>
      <c r="D108" t="s">
        <v>4228</v>
      </c>
      <c r="E108">
        <v>1816959353308210</v>
      </c>
      <c r="F108">
        <v>0</v>
      </c>
      <c r="G108">
        <v>0</v>
      </c>
      <c r="H108">
        <v>0</v>
      </c>
      <c r="I108" s="2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4060</v>
      </c>
    </row>
    <row r="109" spans="1:15">
      <c r="A109">
        <f t="shared" si="3"/>
        <v>1854284717002970</v>
      </c>
      <c r="B109" t="s">
        <v>4157</v>
      </c>
      <c r="C109" t="s">
        <v>4158</v>
      </c>
      <c r="D109" t="s">
        <v>4159</v>
      </c>
      <c r="E109">
        <v>1854284717002970</v>
      </c>
      <c r="F109">
        <v>0</v>
      </c>
      <c r="G109">
        <v>0</v>
      </c>
      <c r="H109">
        <v>0</v>
      </c>
      <c r="I109" s="2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4060</v>
      </c>
    </row>
    <row r="110" spans="1:15">
      <c r="A110">
        <f t="shared" si="3"/>
        <v>1817578782405710</v>
      </c>
      <c r="B110" t="s">
        <v>4204</v>
      </c>
      <c r="C110" t="s">
        <v>4205</v>
      </c>
      <c r="D110" t="s">
        <v>4229</v>
      </c>
      <c r="E110">
        <v>1817578782405710</v>
      </c>
      <c r="F110">
        <v>0</v>
      </c>
      <c r="G110">
        <v>0</v>
      </c>
      <c r="H110">
        <v>0</v>
      </c>
      <c r="I110" s="2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4060</v>
      </c>
    </row>
    <row r="111" spans="1:15">
      <c r="A111">
        <f t="shared" si="3"/>
        <v>1849767374145560</v>
      </c>
      <c r="B111" t="s">
        <v>4173</v>
      </c>
      <c r="C111" t="s">
        <v>4174</v>
      </c>
      <c r="D111" t="s">
        <v>4159</v>
      </c>
      <c r="E111">
        <v>1849767374145560</v>
      </c>
      <c r="F111">
        <v>0</v>
      </c>
      <c r="G111">
        <v>0</v>
      </c>
      <c r="H111">
        <v>0</v>
      </c>
      <c r="I111" s="2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4060</v>
      </c>
    </row>
    <row r="112" spans="1:15">
      <c r="A112">
        <f t="shared" si="3"/>
        <v>1860617032730720</v>
      </c>
      <c r="B112" t="s">
        <v>4154</v>
      </c>
      <c r="C112" t="s">
        <v>4155</v>
      </c>
      <c r="D112" t="s">
        <v>4230</v>
      </c>
      <c r="E112">
        <v>1860617032730720</v>
      </c>
      <c r="F112">
        <v>0</v>
      </c>
      <c r="G112">
        <v>0</v>
      </c>
      <c r="H112">
        <v>0</v>
      </c>
      <c r="I112" s="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4060</v>
      </c>
    </row>
    <row r="113" spans="1:15">
      <c r="A113">
        <f t="shared" si="3"/>
        <v>1861175525714970</v>
      </c>
      <c r="B113" t="s">
        <v>4160</v>
      </c>
      <c r="C113" t="s">
        <v>4161</v>
      </c>
      <c r="D113" t="s">
        <v>4215</v>
      </c>
      <c r="E113">
        <v>1861175525714970</v>
      </c>
      <c r="F113">
        <v>0</v>
      </c>
      <c r="G113">
        <v>0</v>
      </c>
      <c r="H113">
        <v>0</v>
      </c>
      <c r="I113" s="2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4060</v>
      </c>
    </row>
    <row r="114" spans="1:15">
      <c r="A114">
        <f t="shared" si="3"/>
        <v>1849767374144810</v>
      </c>
      <c r="B114" t="s">
        <v>4173</v>
      </c>
      <c r="C114" t="s">
        <v>4174</v>
      </c>
      <c r="D114" t="s">
        <v>4159</v>
      </c>
      <c r="E114">
        <v>1849767374144810</v>
      </c>
      <c r="F114">
        <v>0</v>
      </c>
      <c r="G114">
        <v>0</v>
      </c>
      <c r="H114">
        <v>0</v>
      </c>
      <c r="I114" s="2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4060</v>
      </c>
    </row>
    <row r="115" spans="1:15">
      <c r="A115">
        <f t="shared" si="3"/>
        <v>1850016764670010</v>
      </c>
      <c r="B115" t="s">
        <v>4157</v>
      </c>
      <c r="C115" t="s">
        <v>4158</v>
      </c>
      <c r="D115" t="s">
        <v>4159</v>
      </c>
      <c r="E115">
        <v>1850016764670010</v>
      </c>
      <c r="F115">
        <v>0</v>
      </c>
      <c r="G115">
        <v>0</v>
      </c>
      <c r="H115">
        <v>0</v>
      </c>
      <c r="I115" s="2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4060</v>
      </c>
    </row>
    <row r="116" spans="1:15">
      <c r="A116">
        <f t="shared" si="3"/>
        <v>0</v>
      </c>
    </row>
    <row r="117" spans="1:15">
      <c r="A117">
        <f t="shared" si="3"/>
        <v>0</v>
      </c>
    </row>
    <row r="118" spans="1:15">
      <c r="A118">
        <f t="shared" si="3"/>
        <v>0</v>
      </c>
    </row>
    <row r="119" spans="1:15">
      <c r="A119">
        <f t="shared" si="3"/>
        <v>0</v>
      </c>
    </row>
    <row r="120" spans="1:15">
      <c r="A120">
        <f t="shared" si="3"/>
        <v>0</v>
      </c>
    </row>
    <row r="121" spans="1:15">
      <c r="A121">
        <f t="shared" si="3"/>
        <v>0</v>
      </c>
    </row>
    <row r="122" spans="1:15">
      <c r="A122">
        <f t="shared" si="3"/>
        <v>0</v>
      </c>
    </row>
    <row r="123" spans="1:15">
      <c r="A123">
        <f t="shared" si="3"/>
        <v>0</v>
      </c>
    </row>
  </sheetData>
  <phoneticPr fontId="2" type="noConversion"/>
  <conditionalFormatting sqref="A2">
    <cfRule type="duplicateValues" dxfId="9" priority="1"/>
  </conditionalFormatting>
  <conditionalFormatting sqref="B1 B3:B1048576">
    <cfRule type="duplicateValues" dxfId="8" priority="3"/>
  </conditionalFormatting>
  <conditionalFormatting sqref="B1 B4:B1048514">
    <cfRule type="duplicateValues" dxfId="7" priority="1699"/>
  </conditionalFormatting>
  <conditionalFormatting sqref="B2">
    <cfRule type="duplicateValues" dxfId="6" priority="2"/>
  </conditionalFormatting>
  <conditionalFormatting sqref="B3">
    <cfRule type="duplicateValues" dxfId="5" priority="4"/>
  </conditionalFormatting>
  <conditionalFormatting sqref="C1:C1048576">
    <cfRule type="duplicateValues" dxfId="4" priority="7"/>
  </conditionalFormatting>
  <conditionalFormatting sqref="H1:H1048576">
    <cfRule type="duplicateValues" dxfId="3" priority="5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77"/>
  <sheetViews>
    <sheetView workbookViewId="0">
      <selection activeCell="B3" sqref="B3"/>
    </sheetView>
  </sheetViews>
  <sheetFormatPr defaultRowHeight="16.5"/>
  <cols>
    <col min="1" max="1" width="13.125" style="242" bestFit="1" customWidth="1"/>
    <col min="2" max="2" width="26" style="242" bestFit="1" customWidth="1"/>
    <col min="3" max="3" width="27.5" style="242" bestFit="1" customWidth="1"/>
    <col min="4" max="4" width="11.5" style="242" bestFit="1" customWidth="1"/>
    <col min="5" max="5" width="16.125" style="242" bestFit="1" customWidth="1"/>
    <col min="6" max="6" width="12.875" style="242" bestFit="1" customWidth="1"/>
    <col min="7" max="7" width="19.75" style="242" bestFit="1" customWidth="1"/>
    <col min="8" max="8" width="14.75" style="2" bestFit="1" customWidth="1"/>
    <col min="9" max="9" width="14.875" style="242" bestFit="1" customWidth="1"/>
    <col min="10" max="10" width="23.125" style="242" bestFit="1" customWidth="1"/>
  </cols>
  <sheetData>
    <row r="1" spans="1:10" ht="16.5" customHeight="1">
      <c r="B1" s="7">
        <f>커버링B2C요약!C2</f>
        <v>46133</v>
      </c>
      <c r="C1" s="7">
        <f>커버링B2C요약!D2</f>
        <v>46139</v>
      </c>
    </row>
    <row r="2" spans="1:10" ht="16.5" customHeight="1">
      <c r="A2" s="176" t="s">
        <v>4231</v>
      </c>
      <c r="B2" s="25" t="s">
        <v>3941</v>
      </c>
      <c r="C2" s="25" t="s">
        <v>4232</v>
      </c>
      <c r="D2" s="25" t="s">
        <v>4233</v>
      </c>
      <c r="E2" s="25" t="s">
        <v>4231</v>
      </c>
      <c r="F2" s="25" t="s">
        <v>4032</v>
      </c>
      <c r="G2" s="25" t="s">
        <v>4033</v>
      </c>
      <c r="H2" s="25" t="s">
        <v>4034</v>
      </c>
      <c r="I2" s="25" t="s">
        <v>4035</v>
      </c>
      <c r="J2" s="25" t="s">
        <v>4036</v>
      </c>
    </row>
    <row r="3" spans="1:10">
      <c r="A3">
        <f t="shared" ref="A3:A34" si="0">E3</f>
        <v>1854284717002960</v>
      </c>
      <c r="B3" t="s">
        <v>4157</v>
      </c>
      <c r="C3" t="s">
        <v>4158</v>
      </c>
      <c r="D3" t="s">
        <v>4159</v>
      </c>
      <c r="E3">
        <v>1854284717002960</v>
      </c>
      <c r="F3">
        <v>5</v>
      </c>
      <c r="G3">
        <v>5</v>
      </c>
      <c r="H3">
        <v>124923</v>
      </c>
      <c r="I3">
        <v>5</v>
      </c>
      <c r="J3">
        <v>2</v>
      </c>
    </row>
    <row r="4" spans="1:10">
      <c r="A4">
        <f t="shared" si="0"/>
        <v>1863239497139200</v>
      </c>
      <c r="B4" t="s">
        <v>4165</v>
      </c>
      <c r="C4" t="s">
        <v>4158</v>
      </c>
      <c r="D4" t="s">
        <v>4159</v>
      </c>
      <c r="E4">
        <v>1863239497139200</v>
      </c>
      <c r="F4">
        <v>1</v>
      </c>
      <c r="G4">
        <v>1</v>
      </c>
      <c r="H4">
        <v>5905</v>
      </c>
      <c r="I4">
        <v>0</v>
      </c>
      <c r="J4">
        <v>0</v>
      </c>
    </row>
    <row r="5" spans="1:10">
      <c r="A5">
        <f t="shared" si="0"/>
        <v>1862709262660670</v>
      </c>
      <c r="B5" t="s">
        <v>4157</v>
      </c>
      <c r="C5" t="s">
        <v>4158</v>
      </c>
      <c r="D5" t="s">
        <v>4159</v>
      </c>
      <c r="E5">
        <v>1862709262660670</v>
      </c>
      <c r="F5">
        <v>15</v>
      </c>
      <c r="G5">
        <v>15</v>
      </c>
      <c r="H5">
        <v>282618</v>
      </c>
      <c r="I5">
        <v>5</v>
      </c>
      <c r="J5">
        <v>4</v>
      </c>
    </row>
    <row r="6" spans="1:10">
      <c r="A6">
        <f t="shared" si="0"/>
        <v>1863239497138190</v>
      </c>
      <c r="B6" t="s">
        <v>4165</v>
      </c>
      <c r="C6" t="s">
        <v>4158</v>
      </c>
      <c r="D6" t="s">
        <v>4159</v>
      </c>
      <c r="E6">
        <v>1863239497138190</v>
      </c>
      <c r="F6">
        <v>0</v>
      </c>
      <c r="G6">
        <v>0</v>
      </c>
      <c r="H6">
        <v>4490</v>
      </c>
      <c r="I6">
        <v>0</v>
      </c>
      <c r="J6">
        <v>0</v>
      </c>
    </row>
    <row r="7" spans="1:10">
      <c r="A7">
        <f t="shared" si="0"/>
        <v>1854284717000860</v>
      </c>
      <c r="B7" t="s">
        <v>4157</v>
      </c>
      <c r="C7" t="s">
        <v>4158</v>
      </c>
      <c r="D7" t="s">
        <v>4159</v>
      </c>
      <c r="E7">
        <v>1854284717000860</v>
      </c>
      <c r="F7">
        <v>15</v>
      </c>
      <c r="G7">
        <v>15</v>
      </c>
      <c r="H7">
        <v>1028720</v>
      </c>
      <c r="I7">
        <v>8</v>
      </c>
      <c r="J7">
        <v>22</v>
      </c>
    </row>
    <row r="8" spans="1:10">
      <c r="A8">
        <f t="shared" si="0"/>
        <v>1860617251455180</v>
      </c>
      <c r="B8" t="s">
        <v>4154</v>
      </c>
      <c r="C8" t="s">
        <v>4155</v>
      </c>
      <c r="D8" t="s">
        <v>4163</v>
      </c>
      <c r="E8">
        <v>1860617251455180</v>
      </c>
      <c r="F8">
        <v>34</v>
      </c>
      <c r="G8">
        <v>34</v>
      </c>
      <c r="H8">
        <v>528154</v>
      </c>
      <c r="I8">
        <v>23</v>
      </c>
      <c r="J8">
        <v>4</v>
      </c>
    </row>
    <row r="9" spans="1:10">
      <c r="A9">
        <f t="shared" si="0"/>
        <v>1860616935202810</v>
      </c>
      <c r="B9" t="s">
        <v>4165</v>
      </c>
      <c r="C9" t="s">
        <v>4158</v>
      </c>
      <c r="D9" t="s">
        <v>4159</v>
      </c>
      <c r="E9">
        <v>1860616935202810</v>
      </c>
      <c r="F9">
        <v>88</v>
      </c>
      <c r="G9">
        <v>88</v>
      </c>
      <c r="H9">
        <v>310567</v>
      </c>
      <c r="I9">
        <v>57</v>
      </c>
      <c r="J9">
        <v>2</v>
      </c>
    </row>
    <row r="10" spans="1:10">
      <c r="A10">
        <f t="shared" si="0"/>
        <v>1851105435341960</v>
      </c>
      <c r="B10" t="s">
        <v>4157</v>
      </c>
      <c r="C10" t="s">
        <v>4158</v>
      </c>
      <c r="D10" t="s">
        <v>4159</v>
      </c>
      <c r="E10">
        <v>1851105435341960</v>
      </c>
      <c r="F10">
        <v>1</v>
      </c>
      <c r="G10">
        <v>1</v>
      </c>
      <c r="H10">
        <v>18327</v>
      </c>
      <c r="I10">
        <v>0</v>
      </c>
      <c r="J10">
        <v>0</v>
      </c>
    </row>
    <row r="11" spans="1:10">
      <c r="A11">
        <f t="shared" si="0"/>
        <v>1863237980217420</v>
      </c>
      <c r="B11" t="s">
        <v>4160</v>
      </c>
      <c r="C11" t="s">
        <v>4161</v>
      </c>
      <c r="D11" t="s">
        <v>4172</v>
      </c>
      <c r="E11">
        <v>1863237980217420</v>
      </c>
      <c r="F11">
        <v>3</v>
      </c>
      <c r="G11">
        <v>3</v>
      </c>
      <c r="H11">
        <v>26082</v>
      </c>
      <c r="I11">
        <v>1</v>
      </c>
      <c r="J11">
        <v>1</v>
      </c>
    </row>
    <row r="12" spans="1:10">
      <c r="A12">
        <f t="shared" si="0"/>
        <v>1863238060494840</v>
      </c>
      <c r="B12" t="s">
        <v>4160</v>
      </c>
      <c r="C12" t="s">
        <v>4161</v>
      </c>
      <c r="D12" t="s">
        <v>4171</v>
      </c>
      <c r="E12">
        <v>1863238060494840</v>
      </c>
      <c r="F12">
        <v>9</v>
      </c>
      <c r="G12">
        <v>9</v>
      </c>
      <c r="H12">
        <v>66925</v>
      </c>
      <c r="I12">
        <v>7</v>
      </c>
      <c r="J12">
        <v>2</v>
      </c>
    </row>
    <row r="13" spans="1:10">
      <c r="A13">
        <f t="shared" si="0"/>
        <v>1863237910047050</v>
      </c>
      <c r="B13" t="s">
        <v>4160</v>
      </c>
      <c r="C13" t="s">
        <v>4161</v>
      </c>
      <c r="D13" t="s">
        <v>4164</v>
      </c>
      <c r="E13">
        <v>1863237910047050</v>
      </c>
      <c r="F13">
        <v>39</v>
      </c>
      <c r="G13">
        <v>39</v>
      </c>
      <c r="H13">
        <v>338569</v>
      </c>
      <c r="I13">
        <v>24</v>
      </c>
      <c r="J13">
        <v>3</v>
      </c>
    </row>
    <row r="14" spans="1:10">
      <c r="A14">
        <f t="shared" si="0"/>
        <v>1863239497138200</v>
      </c>
      <c r="B14" t="s">
        <v>4165</v>
      </c>
      <c r="C14" t="s">
        <v>4158</v>
      </c>
      <c r="D14" t="s">
        <v>4159</v>
      </c>
      <c r="E14">
        <v>1863239497138200</v>
      </c>
      <c r="F14">
        <v>0</v>
      </c>
      <c r="G14">
        <v>0</v>
      </c>
      <c r="H14">
        <v>10651</v>
      </c>
      <c r="I14">
        <v>0</v>
      </c>
      <c r="J14">
        <v>0</v>
      </c>
    </row>
    <row r="15" spans="1:10">
      <c r="A15">
        <f t="shared" si="0"/>
        <v>1861175525714990</v>
      </c>
      <c r="B15" t="s">
        <v>4160</v>
      </c>
      <c r="C15" t="s">
        <v>4161</v>
      </c>
      <c r="D15" t="s">
        <v>4166</v>
      </c>
      <c r="E15">
        <v>1861175525714990</v>
      </c>
      <c r="F15">
        <v>30</v>
      </c>
      <c r="G15">
        <v>30</v>
      </c>
      <c r="H15">
        <v>298179</v>
      </c>
      <c r="I15">
        <v>16</v>
      </c>
      <c r="J15">
        <v>9</v>
      </c>
    </row>
    <row r="16" spans="1:10">
      <c r="A16">
        <f t="shared" si="0"/>
        <v>1863239497139210</v>
      </c>
      <c r="B16" t="s">
        <v>4165</v>
      </c>
      <c r="C16" t="s">
        <v>4158</v>
      </c>
      <c r="D16" t="s">
        <v>4159</v>
      </c>
      <c r="E16">
        <v>1863239497139210</v>
      </c>
      <c r="F16">
        <v>8</v>
      </c>
      <c r="G16">
        <v>8</v>
      </c>
      <c r="H16">
        <v>39160</v>
      </c>
      <c r="I16">
        <v>4</v>
      </c>
      <c r="J16">
        <v>1</v>
      </c>
    </row>
    <row r="17" spans="1:10">
      <c r="A17">
        <f t="shared" si="0"/>
        <v>1858904908742810</v>
      </c>
      <c r="B17" t="s">
        <v>4165</v>
      </c>
      <c r="C17" t="s">
        <v>4158</v>
      </c>
      <c r="D17" t="s">
        <v>4159</v>
      </c>
      <c r="E17">
        <v>1858904908742810</v>
      </c>
      <c r="F17">
        <v>3</v>
      </c>
      <c r="G17">
        <v>3</v>
      </c>
      <c r="H17">
        <v>16831</v>
      </c>
      <c r="I17">
        <v>1</v>
      </c>
      <c r="J17">
        <v>0</v>
      </c>
    </row>
    <row r="18" spans="1:10">
      <c r="A18">
        <f t="shared" si="0"/>
        <v>1863237679403170</v>
      </c>
      <c r="B18" t="s">
        <v>4160</v>
      </c>
      <c r="C18" t="s">
        <v>4161</v>
      </c>
      <c r="D18" t="s">
        <v>4170</v>
      </c>
      <c r="E18">
        <v>1863237679403170</v>
      </c>
      <c r="F18">
        <v>8</v>
      </c>
      <c r="G18">
        <v>8</v>
      </c>
      <c r="H18">
        <v>73949</v>
      </c>
      <c r="I18">
        <v>4</v>
      </c>
      <c r="J18">
        <v>2</v>
      </c>
    </row>
    <row r="19" spans="1:10">
      <c r="A19">
        <f t="shared" si="0"/>
        <v>1860616935202090</v>
      </c>
      <c r="B19" t="s">
        <v>4165</v>
      </c>
      <c r="C19" t="s">
        <v>4158</v>
      </c>
      <c r="D19" t="s">
        <v>4159</v>
      </c>
      <c r="E19">
        <v>1860616935202090</v>
      </c>
      <c r="F19">
        <v>0</v>
      </c>
      <c r="G19">
        <v>0</v>
      </c>
      <c r="H19">
        <v>4159</v>
      </c>
      <c r="I19">
        <v>0</v>
      </c>
      <c r="J19">
        <v>0</v>
      </c>
    </row>
    <row r="20" spans="1:10">
      <c r="A20">
        <f t="shared" si="0"/>
        <v>1863239497138220</v>
      </c>
      <c r="B20" t="s">
        <v>4165</v>
      </c>
      <c r="C20" t="s">
        <v>4158</v>
      </c>
      <c r="D20" t="s">
        <v>4159</v>
      </c>
      <c r="E20">
        <v>1863239497138220</v>
      </c>
      <c r="F20">
        <v>3</v>
      </c>
      <c r="G20">
        <v>3</v>
      </c>
      <c r="H20">
        <v>23196</v>
      </c>
      <c r="I20">
        <v>3</v>
      </c>
      <c r="J20">
        <v>1</v>
      </c>
    </row>
    <row r="21" spans="1:10">
      <c r="A21">
        <f t="shared" si="0"/>
        <v>1858903620289900</v>
      </c>
      <c r="B21" t="s">
        <v>4154</v>
      </c>
      <c r="C21" t="s">
        <v>4155</v>
      </c>
      <c r="D21" t="s">
        <v>4156</v>
      </c>
      <c r="E21">
        <v>1858903620289900</v>
      </c>
      <c r="F21">
        <v>113</v>
      </c>
      <c r="G21">
        <v>113</v>
      </c>
      <c r="H21">
        <v>1268084</v>
      </c>
      <c r="I21">
        <v>78</v>
      </c>
      <c r="J21">
        <v>13</v>
      </c>
    </row>
    <row r="22" spans="1:10">
      <c r="A22">
        <f t="shared" si="0"/>
        <v>1860616935202050</v>
      </c>
      <c r="B22" t="s">
        <v>4165</v>
      </c>
      <c r="C22" t="s">
        <v>4158</v>
      </c>
      <c r="D22" t="s">
        <v>4159</v>
      </c>
      <c r="E22">
        <v>1860616935202050</v>
      </c>
      <c r="F22">
        <v>1</v>
      </c>
      <c r="G22">
        <v>1</v>
      </c>
      <c r="H22">
        <v>5161</v>
      </c>
      <c r="I22">
        <v>1</v>
      </c>
      <c r="J22">
        <v>0</v>
      </c>
    </row>
    <row r="23" spans="1:10">
      <c r="A23">
        <f t="shared" si="0"/>
        <v>1860617384664160</v>
      </c>
      <c r="B23" t="s">
        <v>4154</v>
      </c>
      <c r="C23" t="s">
        <v>4155</v>
      </c>
      <c r="D23" t="s">
        <v>4168</v>
      </c>
      <c r="E23">
        <v>1860617384664160</v>
      </c>
      <c r="F23">
        <v>9</v>
      </c>
      <c r="G23">
        <v>9</v>
      </c>
      <c r="H23">
        <v>117853</v>
      </c>
      <c r="I23">
        <v>5</v>
      </c>
      <c r="J23">
        <v>3</v>
      </c>
    </row>
    <row r="24" spans="1:10">
      <c r="A24">
        <f t="shared" si="0"/>
        <v>1863239497139230</v>
      </c>
      <c r="B24" t="s">
        <v>4165</v>
      </c>
      <c r="C24" t="s">
        <v>4158</v>
      </c>
      <c r="D24" t="s">
        <v>4159</v>
      </c>
      <c r="E24">
        <v>1863239497139230</v>
      </c>
      <c r="F24">
        <v>6</v>
      </c>
      <c r="G24">
        <v>6</v>
      </c>
      <c r="H24">
        <v>38751</v>
      </c>
      <c r="I24">
        <v>4</v>
      </c>
      <c r="J24">
        <v>1</v>
      </c>
    </row>
    <row r="25" spans="1:10">
      <c r="A25">
        <f t="shared" si="0"/>
        <v>1860617109979530</v>
      </c>
      <c r="B25" t="s">
        <v>4154</v>
      </c>
      <c r="C25" t="s">
        <v>4155</v>
      </c>
      <c r="D25" t="s">
        <v>4167</v>
      </c>
      <c r="E25">
        <v>1860617109979530</v>
      </c>
      <c r="F25">
        <v>16</v>
      </c>
      <c r="G25">
        <v>16</v>
      </c>
      <c r="H25">
        <v>200310</v>
      </c>
      <c r="I25">
        <v>4</v>
      </c>
      <c r="J25">
        <v>0</v>
      </c>
    </row>
    <row r="26" spans="1:10">
      <c r="A26">
        <f t="shared" si="0"/>
        <v>1863237878367360</v>
      </c>
      <c r="B26" t="s">
        <v>4160</v>
      </c>
      <c r="C26" t="s">
        <v>4161</v>
      </c>
      <c r="D26" t="s">
        <v>4169</v>
      </c>
      <c r="E26">
        <v>1863237878367360</v>
      </c>
      <c r="F26">
        <v>6</v>
      </c>
      <c r="G26">
        <v>6</v>
      </c>
      <c r="H26">
        <v>91331</v>
      </c>
      <c r="I26">
        <v>5</v>
      </c>
      <c r="J26">
        <v>1</v>
      </c>
    </row>
    <row r="27" spans="1:10">
      <c r="A27">
        <f t="shared" si="0"/>
        <v>1857907483242910</v>
      </c>
      <c r="B27" t="s">
        <v>4157</v>
      </c>
      <c r="C27" t="s">
        <v>4158</v>
      </c>
      <c r="D27" t="s">
        <v>4159</v>
      </c>
      <c r="E27">
        <v>1857907483242910</v>
      </c>
      <c r="F27">
        <v>0</v>
      </c>
      <c r="G27">
        <v>0</v>
      </c>
      <c r="H27">
        <v>7288</v>
      </c>
      <c r="I27">
        <v>0</v>
      </c>
      <c r="J27">
        <v>0</v>
      </c>
    </row>
    <row r="28" spans="1:10">
      <c r="A28">
        <f t="shared" si="0"/>
        <v>1858903620289890</v>
      </c>
      <c r="B28" t="s">
        <v>4154</v>
      </c>
      <c r="C28" t="s">
        <v>4155</v>
      </c>
      <c r="D28" t="s">
        <v>4156</v>
      </c>
      <c r="E28">
        <v>1858903620289890</v>
      </c>
      <c r="F28">
        <v>23</v>
      </c>
      <c r="G28">
        <v>23</v>
      </c>
      <c r="H28">
        <v>348964</v>
      </c>
      <c r="I28">
        <v>10</v>
      </c>
      <c r="J28">
        <v>3</v>
      </c>
    </row>
    <row r="29" spans="1:10">
      <c r="A29">
        <f t="shared" si="0"/>
        <v>1858904908742780</v>
      </c>
      <c r="B29" t="s">
        <v>4165</v>
      </c>
      <c r="C29" t="s">
        <v>4158</v>
      </c>
      <c r="D29" t="s">
        <v>4159</v>
      </c>
      <c r="E29">
        <v>1858904908742780</v>
      </c>
      <c r="F29">
        <v>2</v>
      </c>
      <c r="G29">
        <v>2</v>
      </c>
      <c r="H29">
        <v>22026</v>
      </c>
      <c r="I29">
        <v>1</v>
      </c>
      <c r="J29">
        <v>1</v>
      </c>
    </row>
    <row r="30" spans="1:10">
      <c r="A30">
        <f t="shared" si="0"/>
        <v>1861174837384520</v>
      </c>
      <c r="B30" t="s">
        <v>4160</v>
      </c>
      <c r="C30" t="s">
        <v>4161</v>
      </c>
      <c r="D30" t="s">
        <v>4162</v>
      </c>
      <c r="E30">
        <v>1861174837384520</v>
      </c>
      <c r="F30">
        <v>119</v>
      </c>
      <c r="G30">
        <v>119</v>
      </c>
      <c r="H30">
        <v>707323</v>
      </c>
      <c r="I30">
        <v>85</v>
      </c>
      <c r="J30">
        <v>15</v>
      </c>
    </row>
    <row r="31" spans="1:10">
      <c r="A31">
        <f t="shared" si="0"/>
        <v>0</v>
      </c>
      <c r="H31"/>
    </row>
    <row r="32" spans="1:10">
      <c r="A32">
        <f t="shared" si="0"/>
        <v>0</v>
      </c>
      <c r="H32"/>
    </row>
    <row r="33" spans="1:8">
      <c r="A33">
        <f t="shared" si="0"/>
        <v>0</v>
      </c>
      <c r="H33"/>
    </row>
    <row r="34" spans="1:8">
      <c r="A34">
        <f t="shared" si="0"/>
        <v>0</v>
      </c>
      <c r="H34"/>
    </row>
    <row r="35" spans="1:8">
      <c r="A35">
        <f t="shared" ref="A35:A66" si="1">E35</f>
        <v>0</v>
      </c>
      <c r="H35"/>
    </row>
    <row r="36" spans="1:8">
      <c r="A36">
        <f t="shared" si="1"/>
        <v>0</v>
      </c>
    </row>
    <row r="37" spans="1:8">
      <c r="A37">
        <f t="shared" si="1"/>
        <v>0</v>
      </c>
    </row>
    <row r="38" spans="1:8">
      <c r="A38">
        <f t="shared" si="1"/>
        <v>0</v>
      </c>
    </row>
    <row r="39" spans="1:8">
      <c r="A39">
        <f t="shared" si="1"/>
        <v>0</v>
      </c>
      <c r="H39"/>
    </row>
    <row r="40" spans="1:8">
      <c r="A40">
        <f t="shared" si="1"/>
        <v>0</v>
      </c>
    </row>
    <row r="41" spans="1:8">
      <c r="A41">
        <f t="shared" si="1"/>
        <v>0</v>
      </c>
    </row>
    <row r="42" spans="1:8">
      <c r="A42">
        <f t="shared" si="1"/>
        <v>0</v>
      </c>
    </row>
    <row r="43" spans="1:8">
      <c r="A43">
        <f t="shared" si="1"/>
        <v>0</v>
      </c>
    </row>
    <row r="44" spans="1:8">
      <c r="A44">
        <f t="shared" si="1"/>
        <v>0</v>
      </c>
    </row>
    <row r="45" spans="1:8">
      <c r="A45">
        <f t="shared" si="1"/>
        <v>0</v>
      </c>
    </row>
    <row r="46" spans="1:8">
      <c r="A46">
        <f t="shared" si="1"/>
        <v>0</v>
      </c>
    </row>
    <row r="47" spans="1:8">
      <c r="A47">
        <f t="shared" si="1"/>
        <v>0</v>
      </c>
    </row>
    <row r="48" spans="1:8">
      <c r="A48">
        <f t="shared" si="1"/>
        <v>0</v>
      </c>
    </row>
    <row r="49" spans="1:8">
      <c r="A49">
        <f t="shared" si="1"/>
        <v>0</v>
      </c>
    </row>
    <row r="50" spans="1:8">
      <c r="A50">
        <f t="shared" si="1"/>
        <v>0</v>
      </c>
      <c r="H50"/>
    </row>
    <row r="51" spans="1:8">
      <c r="A51">
        <f t="shared" si="1"/>
        <v>0</v>
      </c>
    </row>
    <row r="52" spans="1:8">
      <c r="A52">
        <f t="shared" si="1"/>
        <v>0</v>
      </c>
    </row>
    <row r="53" spans="1:8">
      <c r="A53">
        <f t="shared" si="1"/>
        <v>0</v>
      </c>
      <c r="H53"/>
    </row>
    <row r="54" spans="1:8">
      <c r="A54">
        <f t="shared" si="1"/>
        <v>0</v>
      </c>
    </row>
    <row r="55" spans="1:8">
      <c r="A55">
        <f t="shared" si="1"/>
        <v>0</v>
      </c>
    </row>
    <row r="56" spans="1:8">
      <c r="A56">
        <f t="shared" si="1"/>
        <v>0</v>
      </c>
    </row>
    <row r="57" spans="1:8">
      <c r="A57">
        <f t="shared" si="1"/>
        <v>0</v>
      </c>
    </row>
    <row r="58" spans="1:8">
      <c r="A58">
        <f t="shared" si="1"/>
        <v>0</v>
      </c>
    </row>
    <row r="59" spans="1:8">
      <c r="A59">
        <f t="shared" si="1"/>
        <v>0</v>
      </c>
    </row>
    <row r="60" spans="1:8">
      <c r="A60">
        <f t="shared" si="1"/>
        <v>0</v>
      </c>
    </row>
    <row r="61" spans="1:8">
      <c r="A61">
        <f t="shared" si="1"/>
        <v>0</v>
      </c>
    </row>
    <row r="62" spans="1:8">
      <c r="A62">
        <f t="shared" si="1"/>
        <v>0</v>
      </c>
    </row>
    <row r="63" spans="1:8">
      <c r="A63">
        <f t="shared" si="1"/>
        <v>0</v>
      </c>
    </row>
    <row r="64" spans="1:8">
      <c r="A64">
        <f t="shared" si="1"/>
        <v>0</v>
      </c>
    </row>
    <row r="65" spans="1:1">
      <c r="A65">
        <f t="shared" si="1"/>
        <v>0</v>
      </c>
    </row>
    <row r="66" spans="1:1">
      <c r="A66">
        <f t="shared" si="1"/>
        <v>0</v>
      </c>
    </row>
    <row r="67" spans="1:1">
      <c r="A67">
        <f t="shared" ref="A67:A77" si="2">E67</f>
        <v>0</v>
      </c>
    </row>
    <row r="68" spans="1:1">
      <c r="A68">
        <f t="shared" si="2"/>
        <v>0</v>
      </c>
    </row>
    <row r="69" spans="1:1">
      <c r="A69">
        <f t="shared" si="2"/>
        <v>0</v>
      </c>
    </row>
    <row r="70" spans="1:1">
      <c r="A70">
        <f t="shared" si="2"/>
        <v>0</v>
      </c>
    </row>
    <row r="71" spans="1:1">
      <c r="A71">
        <f t="shared" si="2"/>
        <v>0</v>
      </c>
    </row>
    <row r="72" spans="1:1">
      <c r="A72">
        <f t="shared" si="2"/>
        <v>0</v>
      </c>
    </row>
    <row r="73" spans="1:1">
      <c r="A73">
        <f t="shared" si="2"/>
        <v>0</v>
      </c>
    </row>
    <row r="74" spans="1:1">
      <c r="A74">
        <f t="shared" si="2"/>
        <v>0</v>
      </c>
    </row>
    <row r="75" spans="1:1">
      <c r="A75">
        <f t="shared" si="2"/>
        <v>0</v>
      </c>
    </row>
    <row r="76" spans="1:1">
      <c r="A76">
        <f t="shared" si="2"/>
        <v>0</v>
      </c>
    </row>
    <row r="77" spans="1:1">
      <c r="A77">
        <f t="shared" si="2"/>
        <v>0</v>
      </c>
    </row>
  </sheetData>
  <phoneticPr fontId="2" type="noConversion"/>
  <conditionalFormatting sqref="A1:A2 A78:A1048576">
    <cfRule type="duplicateValues" dxfId="2" priority="2"/>
  </conditionalFormatting>
  <conditionalFormatting sqref="A3:A77">
    <cfRule type="duplicateValues" dxfId="1" priority="1"/>
  </conditionalFormatting>
  <conditionalFormatting sqref="K1:XFD1048576">
    <cfRule type="duplicateValues" dxfId="0" priority="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OKR 트랙킹</vt:lpstr>
      <vt:lpstr>전체 월별</vt:lpstr>
      <vt:lpstr>전체 주별</vt:lpstr>
      <vt:lpstr>전체 일별</vt:lpstr>
      <vt:lpstr>커버링B2C요약</vt:lpstr>
      <vt:lpstr>메타(AOS) (구매)</vt:lpstr>
      <vt:lpstr>메타(AOS) (web2app)</vt:lpstr>
      <vt:lpstr>메타(AOS) (회원가입)</vt:lpstr>
      <vt:lpstr>메타(AOS) (리타겟)</vt:lpstr>
      <vt:lpstr>메타(IOS) (구매)</vt:lpstr>
      <vt:lpstr>메타(IOS) (web2app)</vt:lpstr>
      <vt:lpstr>메타(IOS) (회원가입)</vt:lpstr>
      <vt:lpstr>메타(IOS) (리타겟)</vt:lpstr>
      <vt:lpstr>ASA</vt:lpstr>
      <vt:lpstr>트위터</vt:lpstr>
      <vt:lpstr>구글애즈</vt:lpstr>
      <vt:lpstr>토스애즈 (ios)</vt:lpstr>
      <vt:lpstr>틱톡</vt:lpstr>
      <vt:lpstr>메타 RAW</vt:lpstr>
      <vt:lpstr>메타 RAW (MMP)</vt:lpstr>
      <vt:lpstr>ASA RAW</vt:lpstr>
      <vt:lpstr>ASA RAW (MMP)</vt:lpstr>
      <vt:lpstr>ASA 환율</vt:lpstr>
      <vt:lpstr>트위터 RAW</vt:lpstr>
      <vt:lpstr>구글애즈 RAW</vt:lpstr>
      <vt:lpstr>구글애즈 RAW (MMP)</vt:lpstr>
      <vt:lpstr>토스애즈 RAW</vt:lpstr>
      <vt:lpstr>틱톡 RAW</vt:lpstr>
      <vt:lpstr>틱톡 RAW (MMP)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821075899117</dc:creator>
  <cp:lastModifiedBy>이 도형</cp:lastModifiedBy>
  <dcterms:created xsi:type="dcterms:W3CDTF">2024-05-31T05:07:41Z</dcterms:created>
  <dcterms:modified xsi:type="dcterms:W3CDTF">2026-05-02T07:55:54Z</dcterms:modified>
</cp:coreProperties>
</file>